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bbates\Desktop\EII overhaul\"/>
    </mc:Choice>
  </mc:AlternateContent>
  <bookViews>
    <workbookView xWindow="600" yWindow="420" windowWidth="15480" windowHeight="8700" tabRatio="651" activeTab="4"/>
  </bookViews>
  <sheets>
    <sheet name="Directory" sheetId="17" r:id="rId1"/>
    <sheet name="Level_structure" sheetId="19" r:id="rId2"/>
    <sheet name="Energy Weights" sheetId="92" r:id="rId3"/>
    <sheet name="General_inputs" sheetId="4" r:id="rId4"/>
    <sheet name="All_Sectors" sheetId="1" r:id="rId5"/>
    <sheet name="Report_charts" sheetId="81" r:id="rId6"/>
    <sheet name="Indicators_report" sheetId="84" r:id="rId7"/>
    <sheet name="Sector_Activity" sheetId="18" r:id="rId8"/>
    <sheet name="AER10_Table2.1a" sheetId="74" r:id="rId9"/>
    <sheet name="AER10_Table2.1b" sheetId="70" r:id="rId10"/>
    <sheet name="AER10_Table2.1c" sheetId="71" r:id="rId11"/>
    <sheet name="AER10_Table2.1d" sheetId="72" r:id="rId12"/>
    <sheet name="AER10_Table2.1e" sheetId="73" r:id="rId13"/>
    <sheet name="AER10_Table2.1f" sheetId="75" r:id="rId14"/>
    <sheet name="AER11_Table2.1b" sheetId="76" r:id="rId15"/>
    <sheet name="AER11_Table2.1c" sheetId="77" r:id="rId16"/>
    <sheet name="AER11_Table2.1d" sheetId="78" r:id="rId17"/>
    <sheet name="AER11_Table2.1e" sheetId="79" r:id="rId18"/>
    <sheet name="AER11_Table2.1f" sheetId="80" r:id="rId19"/>
    <sheet name="Annual Data_MER_July-2014" sheetId="93" r:id="rId20"/>
    <sheet name="mer_dataT02.02" sheetId="87" r:id="rId21"/>
    <sheet name="mer_dataT02.03" sheetId="88" r:id="rId22"/>
    <sheet name="mer_dataT02.04" sheetId="89" r:id="rId23"/>
    <sheet name="mer_dataT02.05" sheetId="90" r:id="rId24"/>
    <sheet name="mer_dataT02.06" sheetId="91" r:id="rId25"/>
    <sheet name="GDPLev" sheetId="83" r:id="rId26"/>
    <sheet name="LongChart" sheetId="39" r:id="rId27"/>
    <sheet name="C (www)" sheetId="23" r:id="rId28"/>
    <sheet name="Charts (other)" sheetId="40" r:id="rId29"/>
    <sheet name="Impact_report" sheetId="82"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j" localSheetId="15">#REF!</definedName>
    <definedName name="\j" localSheetId="16">#REF!</definedName>
    <definedName name="\j">#REF!</definedName>
    <definedName name="_1982" localSheetId="15">[1]RECS_2!#REF!</definedName>
    <definedName name="_1982" localSheetId="16">[1]RECS_2!#REF!</definedName>
    <definedName name="_1982">[1]RECS_2!#REF!</definedName>
    <definedName name="AllData" localSheetId="15">#REF!</definedName>
    <definedName name="AllData" localSheetId="16">#REF!</definedName>
    <definedName name="AllData">#REF!</definedName>
    <definedName name="base_label">General_inputs!$N$6</definedName>
    <definedName name="base_label_paren">General_inputs!$O$6</definedName>
    <definedName name="base_label2">General_inputs!$N$7</definedName>
    <definedName name="base_row" localSheetId="14">[2]General_inputs!$M$6</definedName>
    <definedName name="base_row" localSheetId="15">[3]General_inputs!$M$6</definedName>
    <definedName name="base_row" localSheetId="16">[4]General_inputs!$O$6</definedName>
    <definedName name="Base_row" localSheetId="17">[5]General_inputs!$M$6</definedName>
    <definedName name="Base_row" localSheetId="18">[3]General_inputs!$M$6</definedName>
    <definedName name="Base_row">All_Sectors!$K$75</definedName>
    <definedName name="base_row2" localSheetId="16">[4]General_inputs!$O$7</definedName>
    <definedName name="Base_row2" localSheetId="17">[5]General_inputs!$M$7</definedName>
    <definedName name="Base_row2" localSheetId="18">[3]General_inputs!$M$7</definedName>
    <definedName name="base_row2">All_Sectors!$K$76</definedName>
    <definedName name="Base_year" localSheetId="14">[2]General_inputs!$F$6</definedName>
    <definedName name="Base_year" localSheetId="15">[3]General_inputs!$F$6</definedName>
    <definedName name="Base_year" localSheetId="16">[4]General_inputs!$F$6</definedName>
    <definedName name="Base_year" localSheetId="17">[5]General_inputs!$F$6</definedName>
    <definedName name="Base_year" localSheetId="18">[3]General_inputs!$F$6</definedName>
    <definedName name="Base_year">General_inputs!$F$6</definedName>
    <definedName name="base_year_paren">General_inputs!$O$6</definedName>
    <definedName name="Base_year2" localSheetId="14">[2]General_inputs!$F$7</definedName>
    <definedName name="Base_year2" localSheetId="15">[3]General_inputs!$F$7</definedName>
    <definedName name="Base_year2" localSheetId="16">[4]General_inputs!$F$7</definedName>
    <definedName name="Base_year2" localSheetId="17">[5]General_inputs!$F$7</definedName>
    <definedName name="Base_year2" localSheetId="18">[3]General_inputs!$F$7</definedName>
    <definedName name="Base_year2">General_inputs!$F$7</definedName>
    <definedName name="Begin_year_chart1" localSheetId="16">[4]General_inputs!$F$20</definedName>
    <definedName name="Begin_year_chart1">General_inputs!$F$20</definedName>
    <definedName name="Divisa_indexes">All_Sectors!$BZ$10:$CI$71</definedName>
    <definedName name="EintenAdj">General_inputs!$F$25</definedName>
    <definedName name="End_year_chart1" localSheetId="16">[4]General_inputs!$F$21</definedName>
    <definedName name="End_year_chart1">General_inputs!$F$21</definedName>
    <definedName name="Fuel_type" localSheetId="15">[6]General_inputs!$F$16</definedName>
    <definedName name="Fuel_type">General_inputs!$F$16</definedName>
    <definedName name="HTML_CodePage" hidden="1">1252</definedName>
    <definedName name="HTML_Control" localSheetId="15" hidden="1">{"'Sheet1'!$A$1:$K$41"}</definedName>
    <definedName name="HTML_Control" localSheetId="16" hidden="1">{"'Sheet1'!$A$1:$K$41"}</definedName>
    <definedName name="HTML_Control" hidden="1">{"'Sheet1'!$A$1:$K$41"}</definedName>
    <definedName name="HTML_Control_1" hidden="1">{"'Sheet1'!$A$1:$K$41"}</definedName>
    <definedName name="HTML_Control_2" hidden="1">{"'Sheet1'!$A$1:$K$41"}</definedName>
    <definedName name="HTML_Description" hidden="1">""</definedName>
    <definedName name="HTML_Email" hidden="1">""</definedName>
    <definedName name="HTML_Header" hidden="1">""</definedName>
    <definedName name="HTML_LastUpdate" hidden="1">"7/26/00"</definedName>
    <definedName name="HTML_LineAfter" hidden="1">FALSE</definedName>
    <definedName name="HTML_LineBefore" hidden="1">FALSE</definedName>
    <definedName name="HTML_Name" hidden="1">"Stephanie Battles"</definedName>
    <definedName name="HTML_OBDlg2" hidden="1">TRUE</definedName>
    <definedName name="HTML_OBDlg4" hidden="1">TRUE</definedName>
    <definedName name="HTML_OS" hidden="1">0</definedName>
    <definedName name="HTML_PathFile" hidden="1">"C:\WEBSHARE\WWWROOT\efficiency\spreadsheets\MyHTML.htm"</definedName>
    <definedName name="HTML_Title" hidden="1">"Total Square Feet in U.S. Housing Units"</definedName>
    <definedName name="index_label" localSheetId="15">[3]General_inputs!$U$6</definedName>
    <definedName name="index_label" localSheetId="16">[4]General_inputs!$L$6</definedName>
    <definedName name="index_label" localSheetId="18">[3]General_inputs!$R$6</definedName>
    <definedName name="index_label">[2]General_inputs!$U$6</definedName>
    <definedName name="index_label2">[4]General_inputs!$L$7</definedName>
    <definedName name="Inten1">All_Sectors!$AH$10:$AN$71</definedName>
    <definedName name="Print_Area_MI" localSheetId="14">[7]Price!#REF!</definedName>
    <definedName name="Print_Area_MI" localSheetId="15">[7]Price!#REF!</definedName>
    <definedName name="Print_Area_MI" localSheetId="16">[8]Price!#REF!</definedName>
    <definedName name="Print_Area_MI">[7]Price!#REF!</definedName>
    <definedName name="QtrData" localSheetId="15">'[9]Authnot Prelim'!#REF!</definedName>
    <definedName name="QtrData">'[9]Authnot Prelim'!#REF!</definedName>
    <definedName name="Year_vector">All_Sectors!$B$10:$B$71</definedName>
  </definedNames>
  <calcPr calcId="152511"/>
</workbook>
</file>

<file path=xl/calcChain.xml><?xml version="1.0" encoding="utf-8"?>
<calcChain xmlns="http://schemas.openxmlformats.org/spreadsheetml/2006/main">
  <c r="BQ106" i="1" l="1"/>
  <c r="BQ107" i="1"/>
  <c r="BQ108" i="1"/>
  <c r="F8" i="18"/>
  <c r="F9" i="18"/>
  <c r="F10" i="18"/>
  <c r="F11" i="18"/>
  <c r="F12" i="18"/>
  <c r="F13" i="18"/>
  <c r="F14" i="18"/>
  <c r="F15" i="18"/>
  <c r="F16" i="18"/>
  <c r="F17" i="18"/>
  <c r="F18" i="18"/>
  <c r="F19" i="18"/>
  <c r="F20" i="18"/>
  <c r="F21" i="18"/>
  <c r="F22" i="18"/>
  <c r="F23" i="18"/>
  <c r="F24" i="18"/>
  <c r="F25" i="18"/>
  <c r="F26" i="18"/>
  <c r="F27" i="18"/>
  <c r="F28" i="18"/>
  <c r="F29" i="18"/>
  <c r="F30" i="18"/>
  <c r="F31" i="18"/>
  <c r="F32" i="18"/>
  <c r="F33" i="18"/>
  <c r="F34" i="18"/>
  <c r="F35" i="18"/>
  <c r="F36" i="18"/>
  <c r="F37" i="18"/>
  <c r="F38" i="18"/>
  <c r="F39" i="18"/>
  <c r="F40" i="18"/>
  <c r="F41" i="18"/>
  <c r="F42" i="18"/>
  <c r="F43" i="18"/>
  <c r="F44" i="18"/>
  <c r="F45" i="18"/>
  <c r="F46" i="18"/>
  <c r="F47" i="18"/>
  <c r="F48" i="18"/>
  <c r="F49" i="18"/>
  <c r="F50" i="18"/>
  <c r="F51" i="18"/>
  <c r="F52" i="18"/>
  <c r="F53" i="18"/>
  <c r="F54" i="18"/>
  <c r="F55" i="18"/>
  <c r="F56" i="18"/>
  <c r="F57" i="18"/>
  <c r="F58" i="18"/>
  <c r="F59" i="18"/>
  <c r="F60" i="18"/>
  <c r="F61" i="18"/>
  <c r="F62" i="18"/>
  <c r="F63" i="18"/>
  <c r="F64" i="18"/>
  <c r="F65" i="18"/>
  <c r="F66" i="18"/>
  <c r="F67" i="18"/>
  <c r="F68" i="18"/>
  <c r="F7" i="18"/>
  <c r="F6" i="18"/>
  <c r="BL315" i="1"/>
  <c r="BL316" i="1"/>
  <c r="BL317" i="1"/>
  <c r="BL318" i="1"/>
  <c r="BL319" i="1"/>
  <c r="BL320" i="1"/>
  <c r="BL321" i="1"/>
  <c r="BL322" i="1"/>
  <c r="BL323" i="1"/>
  <c r="BL324" i="1"/>
  <c r="BL325" i="1"/>
  <c r="BL326" i="1"/>
  <c r="BL327" i="1"/>
  <c r="BL328" i="1"/>
  <c r="BL329" i="1"/>
  <c r="BL330" i="1"/>
  <c r="BL331" i="1"/>
  <c r="BL332" i="1"/>
  <c r="BL333" i="1"/>
  <c r="BL334" i="1"/>
  <c r="BL335" i="1"/>
  <c r="BL336" i="1"/>
  <c r="BL337" i="1"/>
  <c r="BL338" i="1"/>
  <c r="BL339" i="1"/>
  <c r="BL340" i="1"/>
  <c r="BL341" i="1"/>
  <c r="BL342" i="1"/>
  <c r="BL343" i="1"/>
  <c r="BL344" i="1"/>
  <c r="BL345" i="1"/>
  <c r="BL346" i="1"/>
  <c r="BL347" i="1"/>
  <c r="BL348" i="1"/>
  <c r="BL349" i="1"/>
  <c r="BL350" i="1"/>
  <c r="BL351" i="1"/>
  <c r="BL352" i="1"/>
  <c r="BL353" i="1"/>
  <c r="BL354" i="1"/>
  <c r="BL355" i="1"/>
  <c r="BL356" i="1"/>
  <c r="BL357" i="1"/>
  <c r="BL358" i="1"/>
  <c r="BL359" i="1"/>
  <c r="BL360" i="1"/>
  <c r="BL361" i="1"/>
  <c r="BL362" i="1"/>
  <c r="BL363" i="1"/>
  <c r="BL364" i="1"/>
  <c r="BL365" i="1"/>
  <c r="BL366" i="1"/>
  <c r="BL367" i="1"/>
  <c r="BL368" i="1"/>
  <c r="BL369" i="1"/>
  <c r="BL370" i="1"/>
  <c r="BL371" i="1"/>
  <c r="BL372" i="1"/>
  <c r="BL373" i="1"/>
  <c r="BL374" i="1"/>
  <c r="BL375" i="1"/>
  <c r="BL314" i="1"/>
  <c r="BL313" i="1"/>
  <c r="E68" i="18"/>
  <c r="E67" i="18"/>
  <c r="E66" i="18"/>
  <c r="E65" i="18"/>
  <c r="E64" i="18"/>
  <c r="E63" i="18"/>
  <c r="E62" i="18"/>
  <c r="E61" i="18"/>
  <c r="E60" i="18"/>
  <c r="E59" i="18"/>
  <c r="E58" i="18"/>
  <c r="E57" i="18"/>
  <c r="E56" i="18"/>
  <c r="E55" i="18"/>
  <c r="E54" i="18"/>
  <c r="E53" i="18"/>
  <c r="E52" i="18"/>
  <c r="E51" i="18"/>
  <c r="E50" i="18"/>
  <c r="E49" i="18"/>
  <c r="E48" i="18"/>
  <c r="E47" i="18"/>
  <c r="E46" i="18"/>
  <c r="E45" i="18"/>
  <c r="E44" i="18"/>
  <c r="E43" i="18"/>
  <c r="E42" i="18"/>
  <c r="E41" i="18"/>
  <c r="E40" i="18"/>
  <c r="E39" i="18"/>
  <c r="E38" i="18"/>
  <c r="E37" i="18"/>
  <c r="E36" i="18"/>
  <c r="E35" i="18"/>
  <c r="E34" i="18"/>
  <c r="E33" i="18"/>
  <c r="E32" i="18"/>
  <c r="E31" i="18"/>
  <c r="E30" i="18"/>
  <c r="E29" i="18"/>
  <c r="E28" i="18"/>
  <c r="E27" i="18"/>
  <c r="BG543" i="1"/>
  <c r="BQ146" i="1"/>
  <c r="BQ145" i="1"/>
  <c r="BQ144" i="1"/>
  <c r="BQ143" i="1"/>
  <c r="BQ142" i="1"/>
  <c r="BQ141" i="1"/>
  <c r="BQ140" i="1"/>
  <c r="BQ139" i="1"/>
  <c r="BQ138" i="1"/>
  <c r="BQ137" i="1"/>
  <c r="BQ136" i="1"/>
  <c r="BQ135" i="1"/>
  <c r="BQ134" i="1"/>
  <c r="BQ133" i="1"/>
  <c r="BQ132" i="1"/>
  <c r="BQ131" i="1"/>
  <c r="BQ130" i="1"/>
  <c r="BQ129" i="1"/>
  <c r="BQ128" i="1"/>
  <c r="BQ127" i="1"/>
  <c r="BQ126" i="1"/>
  <c r="BQ125" i="1"/>
  <c r="BQ124" i="1"/>
  <c r="BQ123" i="1"/>
  <c r="BQ122" i="1"/>
  <c r="BQ121" i="1"/>
  <c r="BQ120" i="1"/>
  <c r="BQ119" i="1"/>
  <c r="BQ118" i="1"/>
  <c r="BQ117" i="1"/>
  <c r="BQ116" i="1"/>
  <c r="BQ115" i="1"/>
  <c r="BQ114" i="1"/>
  <c r="BQ113" i="1"/>
  <c r="BQ112" i="1"/>
  <c r="BQ111" i="1"/>
  <c r="BQ110" i="1"/>
  <c r="BQ109" i="1"/>
  <c r="BQ105" i="1"/>
  <c r="BK146" i="1"/>
  <c r="BK145" i="1"/>
  <c r="BK144" i="1"/>
  <c r="BK143" i="1"/>
  <c r="BK142" i="1"/>
  <c r="BK141" i="1"/>
  <c r="BK140" i="1"/>
  <c r="BK139" i="1"/>
  <c r="BK138" i="1"/>
  <c r="BK137" i="1"/>
  <c r="BK136" i="1"/>
  <c r="BK135" i="1"/>
  <c r="BK134" i="1"/>
  <c r="BK133" i="1"/>
  <c r="BK132" i="1"/>
  <c r="BK131" i="1"/>
  <c r="BK130" i="1"/>
  <c r="BK129" i="1"/>
  <c r="BK128" i="1"/>
  <c r="BK127" i="1"/>
  <c r="BK126" i="1"/>
  <c r="BK125" i="1"/>
  <c r="BK124" i="1"/>
  <c r="BK123" i="1"/>
  <c r="BK122" i="1"/>
  <c r="BK121" i="1"/>
  <c r="BK120" i="1"/>
  <c r="BK119" i="1"/>
  <c r="BK118" i="1"/>
  <c r="BK117" i="1"/>
  <c r="BK116" i="1"/>
  <c r="BK115" i="1"/>
  <c r="BK114" i="1"/>
  <c r="BK113" i="1"/>
  <c r="BK112" i="1"/>
  <c r="BK111" i="1"/>
  <c r="BK110" i="1"/>
  <c r="BK109" i="1"/>
  <c r="BK108" i="1"/>
  <c r="BK107" i="1"/>
  <c r="BK106" i="1"/>
  <c r="BK105"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BF543" i="1"/>
  <c r="FJ541" i="1"/>
  <c r="FJ540" i="1"/>
  <c r="FJ539" i="1"/>
  <c r="FJ538" i="1"/>
  <c r="FJ537" i="1"/>
  <c r="FJ536" i="1"/>
  <c r="FJ535" i="1"/>
  <c r="FJ534" i="1"/>
  <c r="FJ533" i="1"/>
  <c r="FJ532" i="1"/>
  <c r="FJ531" i="1"/>
  <c r="FJ530" i="1"/>
  <c r="FJ529" i="1"/>
  <c r="FJ528" i="1"/>
  <c r="FJ527" i="1"/>
  <c r="FJ526" i="1"/>
  <c r="FJ525" i="1"/>
  <c r="FJ524" i="1"/>
  <c r="FJ523" i="1"/>
  <c r="FJ522" i="1"/>
  <c r="FJ521" i="1"/>
  <c r="FJ520" i="1"/>
  <c r="FJ519" i="1"/>
  <c r="FJ518" i="1"/>
  <c r="FJ517" i="1"/>
  <c r="FJ516" i="1"/>
  <c r="FJ515" i="1"/>
  <c r="FJ514" i="1"/>
  <c r="FJ513" i="1"/>
  <c r="FJ512" i="1"/>
  <c r="FJ511" i="1"/>
  <c r="FJ510" i="1"/>
  <c r="FJ509" i="1"/>
  <c r="FJ508" i="1"/>
  <c r="FJ507" i="1"/>
  <c r="FJ506" i="1"/>
  <c r="FJ505" i="1"/>
  <c r="FJ504" i="1"/>
  <c r="FJ503" i="1"/>
  <c r="FJ502" i="1"/>
  <c r="FJ501" i="1"/>
  <c r="FJ500" i="1"/>
  <c r="BP541" i="1"/>
  <c r="BP540" i="1"/>
  <c r="BP539" i="1"/>
  <c r="BP538" i="1"/>
  <c r="BP537" i="1"/>
  <c r="BP536" i="1"/>
  <c r="BP535" i="1"/>
  <c r="BP534" i="1"/>
  <c r="BP533" i="1"/>
  <c r="BP532" i="1"/>
  <c r="BP531" i="1"/>
  <c r="BP530" i="1"/>
  <c r="BP529" i="1"/>
  <c r="BP528" i="1"/>
  <c r="BP527" i="1"/>
  <c r="BP526" i="1"/>
  <c r="BP525" i="1"/>
  <c r="BP524" i="1"/>
  <c r="BP523" i="1"/>
  <c r="BP522" i="1"/>
  <c r="BP521" i="1"/>
  <c r="BP520" i="1"/>
  <c r="BP519" i="1"/>
  <c r="BP518" i="1"/>
  <c r="BP517" i="1"/>
  <c r="BP516" i="1"/>
  <c r="BP515" i="1"/>
  <c r="BP514" i="1"/>
  <c r="BP513" i="1"/>
  <c r="BP512" i="1"/>
  <c r="BP511" i="1"/>
  <c r="BP510" i="1"/>
  <c r="BP509" i="1"/>
  <c r="BP508" i="1"/>
  <c r="BP507" i="1"/>
  <c r="BP506" i="1"/>
  <c r="BP505" i="1"/>
  <c r="BP504" i="1"/>
  <c r="BP503" i="1"/>
  <c r="BP502" i="1"/>
  <c r="BP501" i="1"/>
  <c r="BP500" i="1"/>
  <c r="BJ541" i="1"/>
  <c r="BJ540" i="1"/>
  <c r="BJ539" i="1"/>
  <c r="BJ538" i="1"/>
  <c r="BJ537" i="1"/>
  <c r="BJ536" i="1"/>
  <c r="BJ535" i="1"/>
  <c r="BJ534" i="1"/>
  <c r="BJ533" i="1"/>
  <c r="BJ532" i="1"/>
  <c r="BJ531" i="1"/>
  <c r="BJ530" i="1"/>
  <c r="BJ529" i="1"/>
  <c r="BJ528" i="1"/>
  <c r="BJ527" i="1"/>
  <c r="BJ526" i="1"/>
  <c r="BJ525" i="1"/>
  <c r="BJ524" i="1"/>
  <c r="BJ523" i="1"/>
  <c r="BJ522" i="1"/>
  <c r="BJ521" i="1"/>
  <c r="BJ520" i="1"/>
  <c r="BJ519" i="1"/>
  <c r="BJ518" i="1"/>
  <c r="BJ517" i="1"/>
  <c r="BJ516" i="1"/>
  <c r="BJ515" i="1"/>
  <c r="BJ514" i="1"/>
  <c r="BJ513" i="1"/>
  <c r="BJ512" i="1"/>
  <c r="BJ511" i="1"/>
  <c r="BJ510" i="1"/>
  <c r="BJ509" i="1"/>
  <c r="BJ508" i="1"/>
  <c r="BJ507" i="1"/>
  <c r="BJ506" i="1"/>
  <c r="BJ505" i="1"/>
  <c r="BJ504" i="1"/>
  <c r="BJ503" i="1"/>
  <c r="BJ502" i="1"/>
  <c r="BJ501" i="1"/>
  <c r="BJ500" i="1"/>
  <c r="D68" i="18"/>
  <c r="D67" i="18"/>
  <c r="D66" i="18"/>
  <c r="D65" i="18"/>
  <c r="D64" i="18"/>
  <c r="D63" i="18"/>
  <c r="D62"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BP460" i="1"/>
  <c r="BP459" i="1"/>
  <c r="BP458" i="1"/>
  <c r="BP457" i="1"/>
  <c r="BP456" i="1"/>
  <c r="BP455" i="1"/>
  <c r="BP454" i="1"/>
  <c r="BP453" i="1"/>
  <c r="BP452" i="1"/>
  <c r="BP451" i="1"/>
  <c r="BP450" i="1"/>
  <c r="BP449" i="1"/>
  <c r="BP448" i="1"/>
  <c r="BP447" i="1"/>
  <c r="BP446" i="1"/>
  <c r="BP445" i="1"/>
  <c r="BP444" i="1"/>
  <c r="BP443" i="1"/>
  <c r="BP442" i="1"/>
  <c r="BP441" i="1"/>
  <c r="BP440" i="1"/>
  <c r="BP439" i="1"/>
  <c r="BP438" i="1"/>
  <c r="BP437" i="1"/>
  <c r="BP436" i="1"/>
  <c r="BP435" i="1"/>
  <c r="BP434" i="1"/>
  <c r="BP433" i="1"/>
  <c r="BP432" i="1"/>
  <c r="BP431" i="1"/>
  <c r="BP430" i="1"/>
  <c r="BP429" i="1"/>
  <c r="BP428" i="1"/>
  <c r="BP427" i="1"/>
  <c r="BP426" i="1"/>
  <c r="BP425" i="1"/>
  <c r="BP424" i="1"/>
  <c r="BP423" i="1"/>
  <c r="BP422" i="1"/>
  <c r="BP421" i="1"/>
  <c r="BP420" i="1"/>
  <c r="BP419" i="1"/>
  <c r="BJ460" i="1"/>
  <c r="BJ459" i="1"/>
  <c r="BJ458" i="1"/>
  <c r="BJ457" i="1"/>
  <c r="BJ456" i="1"/>
  <c r="BJ455" i="1"/>
  <c r="BJ454" i="1"/>
  <c r="BJ453" i="1"/>
  <c r="BJ452" i="1"/>
  <c r="BJ451" i="1"/>
  <c r="BJ450" i="1"/>
  <c r="BJ449" i="1"/>
  <c r="BJ448" i="1"/>
  <c r="BJ447" i="1"/>
  <c r="BJ446" i="1"/>
  <c r="BJ445" i="1"/>
  <c r="BJ444" i="1"/>
  <c r="BJ443" i="1"/>
  <c r="BJ442" i="1"/>
  <c r="BJ441" i="1"/>
  <c r="BJ440" i="1"/>
  <c r="BJ439" i="1"/>
  <c r="BJ438" i="1"/>
  <c r="BJ437" i="1"/>
  <c r="BJ436" i="1"/>
  <c r="BJ435" i="1"/>
  <c r="BJ434" i="1"/>
  <c r="BJ433" i="1"/>
  <c r="BJ432" i="1"/>
  <c r="BJ431" i="1"/>
  <c r="BJ430" i="1"/>
  <c r="BJ429" i="1"/>
  <c r="BJ428" i="1"/>
  <c r="BJ427" i="1"/>
  <c r="BJ426" i="1"/>
  <c r="BJ425" i="1"/>
  <c r="BJ424" i="1"/>
  <c r="BJ423" i="1"/>
  <c r="BJ422" i="1"/>
  <c r="BJ421" i="1"/>
  <c r="BJ420" i="1"/>
  <c r="BJ419" i="1"/>
  <c r="M460" i="1"/>
  <c r="M459" i="1"/>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BP375" i="1"/>
  <c r="BP374" i="1"/>
  <c r="BP373" i="1"/>
  <c r="BP372" i="1"/>
  <c r="BP371" i="1"/>
  <c r="BP370" i="1"/>
  <c r="BP369" i="1"/>
  <c r="BP368" i="1"/>
  <c r="BP367" i="1"/>
  <c r="BP366" i="1"/>
  <c r="BP365" i="1"/>
  <c r="BP364" i="1"/>
  <c r="BP363" i="1"/>
  <c r="BP362" i="1"/>
  <c r="BP361" i="1"/>
  <c r="BP360" i="1"/>
  <c r="BP359" i="1"/>
  <c r="BP358" i="1"/>
  <c r="BP357" i="1"/>
  <c r="BP356" i="1"/>
  <c r="BP355" i="1"/>
  <c r="BP354" i="1"/>
  <c r="BP353" i="1"/>
  <c r="BP352" i="1"/>
  <c r="BP351" i="1"/>
  <c r="BP350" i="1"/>
  <c r="BP349" i="1"/>
  <c r="BP348" i="1"/>
  <c r="BP347" i="1"/>
  <c r="BP346" i="1"/>
  <c r="BP345" i="1"/>
  <c r="BP344" i="1"/>
  <c r="BP343" i="1"/>
  <c r="BP342" i="1"/>
  <c r="BP341" i="1"/>
  <c r="BP340" i="1"/>
  <c r="BP339" i="1"/>
  <c r="BP338" i="1"/>
  <c r="BP337" i="1"/>
  <c r="BP336" i="1"/>
  <c r="BP335" i="1"/>
  <c r="BP334" i="1"/>
  <c r="BJ375" i="1"/>
  <c r="BJ374" i="1"/>
  <c r="BJ373" i="1"/>
  <c r="BJ372" i="1"/>
  <c r="BJ371" i="1"/>
  <c r="BJ370" i="1"/>
  <c r="BJ369" i="1"/>
  <c r="BJ368" i="1"/>
  <c r="BJ367" i="1"/>
  <c r="BJ366" i="1"/>
  <c r="BJ365" i="1"/>
  <c r="BJ364" i="1"/>
  <c r="BJ363" i="1"/>
  <c r="BJ362" i="1"/>
  <c r="BJ361" i="1"/>
  <c r="BJ360" i="1"/>
  <c r="BJ359" i="1"/>
  <c r="BJ358" i="1"/>
  <c r="BJ357" i="1"/>
  <c r="BJ356" i="1"/>
  <c r="BJ355" i="1"/>
  <c r="BJ354" i="1"/>
  <c r="BJ353" i="1"/>
  <c r="BJ352" i="1"/>
  <c r="BJ351" i="1"/>
  <c r="BJ350" i="1"/>
  <c r="BJ349" i="1"/>
  <c r="BJ348" i="1"/>
  <c r="BJ347" i="1"/>
  <c r="BJ346" i="1"/>
  <c r="BJ345" i="1"/>
  <c r="BJ344" i="1"/>
  <c r="BJ343" i="1"/>
  <c r="BJ342" i="1"/>
  <c r="BJ341" i="1"/>
  <c r="BJ340" i="1"/>
  <c r="BJ339" i="1"/>
  <c r="BJ338" i="1"/>
  <c r="BJ337" i="1"/>
  <c r="BJ336" i="1"/>
  <c r="BJ335" i="1"/>
  <c r="BJ334"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BP299" i="1"/>
  <c r="BP298" i="1"/>
  <c r="BP297" i="1"/>
  <c r="BP296" i="1"/>
  <c r="BP295" i="1"/>
  <c r="BP294" i="1"/>
  <c r="BP293" i="1"/>
  <c r="BP292" i="1"/>
  <c r="BP291" i="1"/>
  <c r="BP290" i="1"/>
  <c r="BP289" i="1"/>
  <c r="BP288" i="1"/>
  <c r="BP287" i="1"/>
  <c r="BP286" i="1"/>
  <c r="BP285" i="1"/>
  <c r="BP284" i="1"/>
  <c r="BP283" i="1"/>
  <c r="BP282" i="1"/>
  <c r="BP281" i="1"/>
  <c r="BP280" i="1"/>
  <c r="BP279" i="1"/>
  <c r="BP278" i="1"/>
  <c r="BP277" i="1"/>
  <c r="BP276" i="1"/>
  <c r="BP275" i="1"/>
  <c r="BP274" i="1"/>
  <c r="BP273" i="1"/>
  <c r="BP272" i="1"/>
  <c r="BP271" i="1"/>
  <c r="BP270" i="1"/>
  <c r="BP269" i="1"/>
  <c r="BP268" i="1"/>
  <c r="BP267" i="1"/>
  <c r="BP266" i="1"/>
  <c r="BP265" i="1"/>
  <c r="BP264" i="1"/>
  <c r="BP263" i="1"/>
  <c r="BP262" i="1"/>
  <c r="BP261" i="1"/>
  <c r="BP260" i="1"/>
  <c r="BP259" i="1"/>
  <c r="BP258" i="1"/>
  <c r="BJ299" i="1"/>
  <c r="BJ298" i="1"/>
  <c r="BJ297" i="1"/>
  <c r="BJ296" i="1"/>
  <c r="BJ295" i="1"/>
  <c r="BJ294" i="1"/>
  <c r="BJ293" i="1"/>
  <c r="BJ292" i="1"/>
  <c r="BJ291" i="1"/>
  <c r="BJ290" i="1"/>
  <c r="BJ289" i="1"/>
  <c r="BJ288" i="1"/>
  <c r="BJ287" i="1"/>
  <c r="BJ286" i="1"/>
  <c r="BJ285" i="1"/>
  <c r="BJ284" i="1"/>
  <c r="BJ283" i="1"/>
  <c r="BJ282" i="1"/>
  <c r="BJ281" i="1"/>
  <c r="BJ280" i="1"/>
  <c r="BJ279" i="1"/>
  <c r="BJ278" i="1"/>
  <c r="BJ277" i="1"/>
  <c r="BJ276" i="1"/>
  <c r="BJ275" i="1"/>
  <c r="BJ274" i="1"/>
  <c r="BJ273" i="1"/>
  <c r="BJ272" i="1"/>
  <c r="BJ271" i="1"/>
  <c r="BJ270" i="1"/>
  <c r="BJ269" i="1"/>
  <c r="BJ268" i="1"/>
  <c r="BJ267" i="1"/>
  <c r="BJ266" i="1"/>
  <c r="BJ265" i="1"/>
  <c r="BJ264" i="1"/>
  <c r="BJ263" i="1"/>
  <c r="BJ262" i="1"/>
  <c r="BJ261" i="1"/>
  <c r="BJ260" i="1"/>
  <c r="BJ259" i="1"/>
  <c r="BJ258"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BP222" i="1"/>
  <c r="BP221" i="1"/>
  <c r="BP220" i="1"/>
  <c r="BP219" i="1"/>
  <c r="BP218" i="1"/>
  <c r="BP217" i="1"/>
  <c r="BP216" i="1"/>
  <c r="BP215" i="1"/>
  <c r="BP214" i="1"/>
  <c r="BP213" i="1"/>
  <c r="BP212" i="1"/>
  <c r="BP211" i="1"/>
  <c r="BP210" i="1"/>
  <c r="BP209" i="1"/>
  <c r="BP208" i="1"/>
  <c r="BP207" i="1"/>
  <c r="BP206" i="1"/>
  <c r="BP205" i="1"/>
  <c r="BP204" i="1"/>
  <c r="BP203" i="1"/>
  <c r="BP202" i="1"/>
  <c r="BP201" i="1"/>
  <c r="BP200" i="1"/>
  <c r="BP199" i="1"/>
  <c r="BP198" i="1"/>
  <c r="BP197" i="1"/>
  <c r="BP196" i="1"/>
  <c r="BP195" i="1"/>
  <c r="BP194" i="1"/>
  <c r="BP193" i="1"/>
  <c r="BP192" i="1"/>
  <c r="BP191" i="1"/>
  <c r="BP190" i="1"/>
  <c r="BP189" i="1"/>
  <c r="BP188" i="1"/>
  <c r="BP187" i="1"/>
  <c r="BP186" i="1"/>
  <c r="BP185" i="1"/>
  <c r="BP184" i="1"/>
  <c r="BP183" i="1"/>
  <c r="BP182" i="1"/>
  <c r="BP181" i="1"/>
  <c r="BJ222" i="1"/>
  <c r="BJ221" i="1"/>
  <c r="BJ220" i="1"/>
  <c r="BJ219" i="1"/>
  <c r="BJ218" i="1"/>
  <c r="BJ217" i="1"/>
  <c r="BJ216" i="1"/>
  <c r="BJ215" i="1"/>
  <c r="BJ214" i="1"/>
  <c r="BJ213" i="1"/>
  <c r="BJ212" i="1"/>
  <c r="BJ211" i="1"/>
  <c r="BJ210" i="1"/>
  <c r="BJ209" i="1"/>
  <c r="BJ208" i="1"/>
  <c r="BJ207" i="1"/>
  <c r="BJ206" i="1"/>
  <c r="BJ205" i="1"/>
  <c r="BJ204" i="1"/>
  <c r="BJ203" i="1"/>
  <c r="BJ202" i="1"/>
  <c r="BJ201" i="1"/>
  <c r="BJ200" i="1"/>
  <c r="BJ199" i="1"/>
  <c r="BJ198" i="1"/>
  <c r="BJ197" i="1"/>
  <c r="BJ196" i="1"/>
  <c r="BJ195" i="1"/>
  <c r="BJ194" i="1"/>
  <c r="BJ193" i="1"/>
  <c r="BJ192" i="1"/>
  <c r="BJ191" i="1"/>
  <c r="BJ190" i="1"/>
  <c r="BJ189" i="1"/>
  <c r="BJ188" i="1"/>
  <c r="BJ187" i="1"/>
  <c r="BJ186" i="1"/>
  <c r="BJ185" i="1"/>
  <c r="BJ184" i="1"/>
  <c r="BJ183" i="1"/>
  <c r="BJ182" i="1"/>
  <c r="BJ181"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BP146" i="1"/>
  <c r="BP145" i="1"/>
  <c r="BP144" i="1"/>
  <c r="BP143" i="1"/>
  <c r="BP142" i="1"/>
  <c r="BP141" i="1"/>
  <c r="BP140" i="1"/>
  <c r="BP139" i="1"/>
  <c r="BP138" i="1"/>
  <c r="BP137" i="1"/>
  <c r="BP136" i="1"/>
  <c r="BP135" i="1"/>
  <c r="BP134" i="1"/>
  <c r="BP133" i="1"/>
  <c r="BP132" i="1"/>
  <c r="BP131" i="1"/>
  <c r="BP130" i="1"/>
  <c r="BP129" i="1"/>
  <c r="BP128" i="1"/>
  <c r="BP127" i="1"/>
  <c r="BP126" i="1"/>
  <c r="BP125" i="1"/>
  <c r="BP124" i="1"/>
  <c r="BP123" i="1"/>
  <c r="BP122" i="1"/>
  <c r="BP121" i="1"/>
  <c r="BP120" i="1"/>
  <c r="BP119" i="1"/>
  <c r="BP118" i="1"/>
  <c r="BP117" i="1"/>
  <c r="BP116" i="1"/>
  <c r="BP115" i="1"/>
  <c r="BP114" i="1"/>
  <c r="BP113" i="1"/>
  <c r="BP112" i="1"/>
  <c r="BP111" i="1"/>
  <c r="BP110" i="1"/>
  <c r="BP109" i="1"/>
  <c r="BP108" i="1"/>
  <c r="BP107" i="1"/>
  <c r="BP106" i="1"/>
  <c r="BP105" i="1"/>
  <c r="BJ146" i="1"/>
  <c r="BJ145" i="1"/>
  <c r="BJ144" i="1"/>
  <c r="BJ143" i="1"/>
  <c r="BJ142" i="1"/>
  <c r="BJ141" i="1"/>
  <c r="BJ140" i="1"/>
  <c r="BJ139" i="1"/>
  <c r="BJ138" i="1"/>
  <c r="BJ137" i="1"/>
  <c r="BJ136" i="1"/>
  <c r="BJ135" i="1"/>
  <c r="BJ134" i="1"/>
  <c r="BJ133" i="1"/>
  <c r="BJ132" i="1"/>
  <c r="BJ131" i="1"/>
  <c r="BJ130" i="1"/>
  <c r="BJ129" i="1"/>
  <c r="BJ128" i="1"/>
  <c r="BJ127" i="1"/>
  <c r="BJ126" i="1"/>
  <c r="BJ125" i="1"/>
  <c r="BJ124" i="1"/>
  <c r="BJ123" i="1"/>
  <c r="BJ122" i="1"/>
  <c r="BJ121" i="1"/>
  <c r="BJ120" i="1"/>
  <c r="BJ119" i="1"/>
  <c r="BJ118" i="1"/>
  <c r="BJ117" i="1"/>
  <c r="BJ116" i="1"/>
  <c r="BJ115" i="1"/>
  <c r="BJ114" i="1"/>
  <c r="BJ113" i="1"/>
  <c r="BJ112" i="1"/>
  <c r="BJ111" i="1"/>
  <c r="BJ110" i="1"/>
  <c r="BJ109" i="1"/>
  <c r="BJ108" i="1"/>
  <c r="BJ107" i="1"/>
  <c r="BJ106" i="1"/>
  <c r="BJ105"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FH542" i="1"/>
  <c r="FH541" i="1"/>
  <c r="FH540" i="1"/>
  <c r="FH539" i="1"/>
  <c r="FH538" i="1"/>
  <c r="FH537" i="1"/>
  <c r="FH536" i="1"/>
  <c r="FH535" i="1"/>
  <c r="FH534" i="1"/>
  <c r="FH533" i="1"/>
  <c r="FH532" i="1"/>
  <c r="FH531" i="1"/>
  <c r="FH530" i="1"/>
  <c r="FH529" i="1"/>
  <c r="FH528" i="1"/>
  <c r="FH527" i="1"/>
  <c r="FH526" i="1"/>
  <c r="FH525" i="1"/>
  <c r="FH524" i="1"/>
  <c r="FH523" i="1"/>
  <c r="FH522" i="1"/>
  <c r="FH521" i="1"/>
  <c r="FH520" i="1"/>
  <c r="FH519" i="1"/>
  <c r="FH518" i="1"/>
  <c r="FH517" i="1"/>
  <c r="FH516" i="1"/>
  <c r="FH515" i="1"/>
  <c r="FH514" i="1"/>
  <c r="FH513" i="1"/>
  <c r="FH512" i="1"/>
  <c r="FH511" i="1"/>
  <c r="FH510" i="1"/>
  <c r="FH509" i="1"/>
  <c r="FH508" i="1"/>
  <c r="FH507" i="1"/>
  <c r="FH506" i="1"/>
  <c r="FH505" i="1"/>
  <c r="FH504" i="1"/>
  <c r="FH503" i="1"/>
  <c r="FH502" i="1"/>
  <c r="FH501" i="1"/>
  <c r="FH500" i="1"/>
  <c r="BN542" i="1"/>
  <c r="BN541" i="1"/>
  <c r="BN540" i="1"/>
  <c r="BN539" i="1"/>
  <c r="BN538" i="1"/>
  <c r="BN537" i="1"/>
  <c r="BN536" i="1"/>
  <c r="BN535" i="1"/>
  <c r="BN534" i="1"/>
  <c r="BN533" i="1"/>
  <c r="BN532" i="1"/>
  <c r="BN531" i="1"/>
  <c r="BN530" i="1"/>
  <c r="BN529" i="1"/>
  <c r="BN528" i="1"/>
  <c r="BN527" i="1"/>
  <c r="BN526" i="1"/>
  <c r="BN525" i="1"/>
  <c r="BN524" i="1"/>
  <c r="BN523" i="1"/>
  <c r="BN522" i="1"/>
  <c r="BN521" i="1"/>
  <c r="BN520" i="1"/>
  <c r="BN519" i="1"/>
  <c r="BN518" i="1"/>
  <c r="BN517" i="1"/>
  <c r="BN516" i="1"/>
  <c r="BN515" i="1"/>
  <c r="BN514" i="1"/>
  <c r="BN513" i="1"/>
  <c r="BN512" i="1"/>
  <c r="BN511" i="1"/>
  <c r="BN510" i="1"/>
  <c r="BN509" i="1"/>
  <c r="BN508" i="1"/>
  <c r="BN507" i="1"/>
  <c r="BN506" i="1"/>
  <c r="BN505" i="1"/>
  <c r="BN504" i="1"/>
  <c r="BN503" i="1"/>
  <c r="BN502" i="1"/>
  <c r="BN501" i="1"/>
  <c r="BN500" i="1"/>
  <c r="BH542" i="1"/>
  <c r="BH541" i="1"/>
  <c r="BH540" i="1"/>
  <c r="BH539" i="1"/>
  <c r="BH538" i="1"/>
  <c r="BH537" i="1"/>
  <c r="BH536" i="1"/>
  <c r="BH535" i="1"/>
  <c r="BH534" i="1"/>
  <c r="BH533" i="1"/>
  <c r="BH532" i="1"/>
  <c r="BH531" i="1"/>
  <c r="BH530" i="1"/>
  <c r="BH529" i="1"/>
  <c r="BH528" i="1"/>
  <c r="BH527" i="1"/>
  <c r="BH526" i="1"/>
  <c r="BH525" i="1"/>
  <c r="BH524" i="1"/>
  <c r="BH523" i="1"/>
  <c r="BH522" i="1"/>
  <c r="BH521" i="1"/>
  <c r="BH520" i="1"/>
  <c r="BH519" i="1"/>
  <c r="BH518" i="1"/>
  <c r="BH517" i="1"/>
  <c r="BH516" i="1"/>
  <c r="BH515" i="1"/>
  <c r="BH514" i="1"/>
  <c r="BH513" i="1"/>
  <c r="BH512" i="1"/>
  <c r="BH511" i="1"/>
  <c r="BH510" i="1"/>
  <c r="BH509" i="1"/>
  <c r="BH508" i="1"/>
  <c r="BH507" i="1"/>
  <c r="BH506" i="1"/>
  <c r="BH505" i="1"/>
  <c r="BH504" i="1"/>
  <c r="BH503" i="1"/>
  <c r="BH502" i="1"/>
  <c r="BH501" i="1"/>
  <c r="BH500" i="1"/>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D543" i="1"/>
  <c r="BN460" i="1"/>
  <c r="BN459" i="1"/>
  <c r="BN458" i="1"/>
  <c r="BN457" i="1"/>
  <c r="BN456" i="1"/>
  <c r="BN455" i="1"/>
  <c r="BN454" i="1"/>
  <c r="BN453" i="1"/>
  <c r="BN452" i="1"/>
  <c r="BN451" i="1"/>
  <c r="BN450" i="1"/>
  <c r="BN449" i="1"/>
  <c r="BN448" i="1"/>
  <c r="BN447" i="1"/>
  <c r="BN446" i="1"/>
  <c r="BN445" i="1"/>
  <c r="BN444" i="1"/>
  <c r="BN443" i="1"/>
  <c r="BN442" i="1"/>
  <c r="BN441" i="1"/>
  <c r="BN440" i="1"/>
  <c r="BN439" i="1"/>
  <c r="BN438" i="1"/>
  <c r="BN437" i="1"/>
  <c r="BN436" i="1"/>
  <c r="BN435" i="1"/>
  <c r="BN434" i="1"/>
  <c r="BN433" i="1"/>
  <c r="BN432" i="1"/>
  <c r="BN431" i="1"/>
  <c r="BN430" i="1"/>
  <c r="BN429" i="1"/>
  <c r="BN428" i="1"/>
  <c r="BN426" i="1"/>
  <c r="BN425" i="1"/>
  <c r="BN424" i="1"/>
  <c r="BN423" i="1"/>
  <c r="BN422" i="1"/>
  <c r="BN421" i="1"/>
  <c r="BN420" i="1"/>
  <c r="BN419" i="1"/>
  <c r="BH460" i="1"/>
  <c r="BH459" i="1"/>
  <c r="BH458" i="1"/>
  <c r="BH457" i="1"/>
  <c r="BH456" i="1"/>
  <c r="BH455" i="1"/>
  <c r="BH454" i="1"/>
  <c r="BH453" i="1"/>
  <c r="BH452" i="1"/>
  <c r="BH451" i="1"/>
  <c r="BH450" i="1"/>
  <c r="BH449" i="1"/>
  <c r="BH448" i="1"/>
  <c r="BH447" i="1"/>
  <c r="BH446" i="1"/>
  <c r="BH445" i="1"/>
  <c r="BH444" i="1"/>
  <c r="BH443" i="1"/>
  <c r="BH442" i="1"/>
  <c r="BH441" i="1"/>
  <c r="BH440" i="1"/>
  <c r="BH439" i="1"/>
  <c r="BH438" i="1"/>
  <c r="BH437" i="1"/>
  <c r="BH436" i="1"/>
  <c r="BH435" i="1"/>
  <c r="BH434" i="1"/>
  <c r="BH433" i="1"/>
  <c r="BH432" i="1"/>
  <c r="BH431" i="1"/>
  <c r="BH430" i="1"/>
  <c r="BH429" i="1"/>
  <c r="BH428" i="1"/>
  <c r="BH427" i="1"/>
  <c r="BH426" i="1"/>
  <c r="BH425" i="1"/>
  <c r="BH424" i="1"/>
  <c r="BH423" i="1"/>
  <c r="BH422" i="1"/>
  <c r="BH421" i="1"/>
  <c r="BH420" i="1"/>
  <c r="BH419"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BN376" i="1"/>
  <c r="BN375" i="1"/>
  <c r="BN374" i="1"/>
  <c r="BN373" i="1"/>
  <c r="BN372" i="1"/>
  <c r="BN371" i="1"/>
  <c r="BN370" i="1"/>
  <c r="BN369" i="1"/>
  <c r="BN368" i="1"/>
  <c r="BN367" i="1"/>
  <c r="BN366" i="1"/>
  <c r="BN365" i="1"/>
  <c r="BN364" i="1"/>
  <c r="BN363" i="1"/>
  <c r="BN362" i="1"/>
  <c r="BN361" i="1"/>
  <c r="BN360" i="1"/>
  <c r="BN359" i="1"/>
  <c r="BN358" i="1"/>
  <c r="BN357" i="1"/>
  <c r="BN356" i="1"/>
  <c r="BN355" i="1"/>
  <c r="BN354" i="1"/>
  <c r="BN353" i="1"/>
  <c r="BN352" i="1"/>
  <c r="BN351" i="1"/>
  <c r="BN350" i="1"/>
  <c r="BN349" i="1"/>
  <c r="BN348" i="1"/>
  <c r="BN347" i="1"/>
  <c r="BN346" i="1"/>
  <c r="BN345" i="1"/>
  <c r="BN344" i="1"/>
  <c r="BN343" i="1"/>
  <c r="BN342" i="1"/>
  <c r="BN341" i="1"/>
  <c r="BN340" i="1"/>
  <c r="BN339" i="1"/>
  <c r="BN338" i="1"/>
  <c r="BN337" i="1"/>
  <c r="BN336" i="1"/>
  <c r="BN335" i="1"/>
  <c r="BN334" i="1"/>
  <c r="BH376" i="1"/>
  <c r="BH375" i="1"/>
  <c r="BH374" i="1"/>
  <c r="BH373" i="1"/>
  <c r="BH372" i="1"/>
  <c r="BH371" i="1"/>
  <c r="BH370" i="1"/>
  <c r="BH369" i="1"/>
  <c r="BH368" i="1"/>
  <c r="BH367" i="1"/>
  <c r="BH366" i="1"/>
  <c r="BH365" i="1"/>
  <c r="BH364" i="1"/>
  <c r="BH363" i="1"/>
  <c r="BH362" i="1"/>
  <c r="BH361" i="1"/>
  <c r="BH360" i="1"/>
  <c r="BH359" i="1"/>
  <c r="BH358" i="1"/>
  <c r="BH357" i="1"/>
  <c r="BH356" i="1"/>
  <c r="BH355" i="1"/>
  <c r="BH354" i="1"/>
  <c r="BH353" i="1"/>
  <c r="BH352" i="1"/>
  <c r="BH351" i="1"/>
  <c r="BH350" i="1"/>
  <c r="BH349" i="1"/>
  <c r="BH348" i="1"/>
  <c r="BH347" i="1"/>
  <c r="BH346" i="1"/>
  <c r="BH345" i="1"/>
  <c r="BH344" i="1"/>
  <c r="BH343" i="1"/>
  <c r="BH342" i="1"/>
  <c r="BH341" i="1"/>
  <c r="BH340" i="1"/>
  <c r="BH339" i="1"/>
  <c r="BH338" i="1"/>
  <c r="BH337" i="1"/>
  <c r="BH336" i="1"/>
  <c r="BH335" i="1"/>
  <c r="BH334"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BN299" i="1"/>
  <c r="BN298" i="1"/>
  <c r="BN297" i="1"/>
  <c r="BN296" i="1"/>
  <c r="BN295" i="1"/>
  <c r="BN294" i="1"/>
  <c r="BN293" i="1"/>
  <c r="BN292" i="1"/>
  <c r="BN291" i="1"/>
  <c r="BN290" i="1"/>
  <c r="BN289" i="1"/>
  <c r="BN288" i="1"/>
  <c r="BN287" i="1"/>
  <c r="BN286" i="1"/>
  <c r="BN285" i="1"/>
  <c r="BN284" i="1"/>
  <c r="BN283" i="1"/>
  <c r="BN282" i="1"/>
  <c r="BN281" i="1"/>
  <c r="BN280" i="1"/>
  <c r="BN279" i="1"/>
  <c r="BN278" i="1"/>
  <c r="BN277" i="1"/>
  <c r="BN276" i="1"/>
  <c r="BN275" i="1"/>
  <c r="BN274" i="1"/>
  <c r="BN273" i="1"/>
  <c r="BN272" i="1"/>
  <c r="BN271" i="1"/>
  <c r="BN270" i="1"/>
  <c r="BN269" i="1"/>
  <c r="BN268" i="1"/>
  <c r="BN267" i="1"/>
  <c r="BN266" i="1"/>
  <c r="BN265" i="1"/>
  <c r="BN264" i="1"/>
  <c r="BN263" i="1"/>
  <c r="BN262" i="1"/>
  <c r="BN261" i="1"/>
  <c r="BN260" i="1"/>
  <c r="BN259" i="1"/>
  <c r="BN258" i="1"/>
  <c r="BH299" i="1"/>
  <c r="BH298" i="1"/>
  <c r="BH297" i="1"/>
  <c r="BH296" i="1"/>
  <c r="BH295" i="1"/>
  <c r="BH294" i="1"/>
  <c r="BH293" i="1"/>
  <c r="BH292" i="1"/>
  <c r="BH291" i="1"/>
  <c r="BH290" i="1"/>
  <c r="BH289" i="1"/>
  <c r="BH288" i="1"/>
  <c r="BH287" i="1"/>
  <c r="BH286" i="1"/>
  <c r="BH285" i="1"/>
  <c r="BH284" i="1"/>
  <c r="BH283" i="1"/>
  <c r="BH282" i="1"/>
  <c r="BH281" i="1"/>
  <c r="BH280" i="1"/>
  <c r="BH279" i="1"/>
  <c r="BH278" i="1"/>
  <c r="BH277" i="1"/>
  <c r="BH276" i="1"/>
  <c r="BH275" i="1"/>
  <c r="BH274" i="1"/>
  <c r="BH273" i="1"/>
  <c r="BH272" i="1"/>
  <c r="BH271" i="1"/>
  <c r="BH270" i="1"/>
  <c r="BH269" i="1"/>
  <c r="BH268" i="1"/>
  <c r="BH267" i="1"/>
  <c r="BH266" i="1"/>
  <c r="BH265" i="1"/>
  <c r="BH264" i="1"/>
  <c r="BH263" i="1"/>
  <c r="BH262" i="1"/>
  <c r="BH261" i="1"/>
  <c r="BH260" i="1"/>
  <c r="BH259" i="1"/>
  <c r="BH258"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BN222" i="1"/>
  <c r="BN221" i="1"/>
  <c r="BN220" i="1"/>
  <c r="BN219" i="1"/>
  <c r="BN218" i="1"/>
  <c r="BN217" i="1"/>
  <c r="BN216" i="1"/>
  <c r="BN215" i="1"/>
  <c r="BN214" i="1"/>
  <c r="BN213" i="1"/>
  <c r="BN212" i="1"/>
  <c r="BN211" i="1"/>
  <c r="BN210" i="1"/>
  <c r="BN209" i="1"/>
  <c r="BN208" i="1"/>
  <c r="BN207" i="1"/>
  <c r="BN206" i="1"/>
  <c r="BN205" i="1"/>
  <c r="BN204" i="1"/>
  <c r="BN203" i="1"/>
  <c r="BN202" i="1"/>
  <c r="BN201" i="1"/>
  <c r="BN200" i="1"/>
  <c r="BN199" i="1"/>
  <c r="BN198" i="1"/>
  <c r="BN197" i="1"/>
  <c r="BN196" i="1"/>
  <c r="BN195" i="1"/>
  <c r="BN194" i="1"/>
  <c r="BN193" i="1"/>
  <c r="BN192" i="1"/>
  <c r="BN191" i="1"/>
  <c r="BN190" i="1"/>
  <c r="BN189" i="1"/>
  <c r="BN188" i="1"/>
  <c r="BN187" i="1"/>
  <c r="BN186" i="1"/>
  <c r="BN185" i="1"/>
  <c r="BN184" i="1"/>
  <c r="BN183" i="1"/>
  <c r="BN182" i="1"/>
  <c r="BN181" i="1"/>
  <c r="BH222" i="1"/>
  <c r="BH221" i="1"/>
  <c r="BH220" i="1"/>
  <c r="BH219" i="1"/>
  <c r="BH218" i="1"/>
  <c r="BH217" i="1"/>
  <c r="BH216" i="1"/>
  <c r="BH215" i="1"/>
  <c r="BH214" i="1"/>
  <c r="BH213" i="1"/>
  <c r="BH212" i="1"/>
  <c r="BH211" i="1"/>
  <c r="BH210" i="1"/>
  <c r="BH209" i="1"/>
  <c r="BH208" i="1"/>
  <c r="BH207" i="1"/>
  <c r="BH206" i="1"/>
  <c r="BH205" i="1"/>
  <c r="BH204" i="1"/>
  <c r="BH203" i="1"/>
  <c r="BH202" i="1"/>
  <c r="BH201" i="1"/>
  <c r="BH200" i="1"/>
  <c r="BH199" i="1"/>
  <c r="BH198" i="1"/>
  <c r="BH197" i="1"/>
  <c r="BH196" i="1"/>
  <c r="BH195" i="1"/>
  <c r="BH194" i="1"/>
  <c r="BH193" i="1"/>
  <c r="BH192" i="1"/>
  <c r="BH191" i="1"/>
  <c r="BH190" i="1"/>
  <c r="BH189" i="1"/>
  <c r="BH188" i="1"/>
  <c r="BH187" i="1"/>
  <c r="BH186" i="1"/>
  <c r="BH185" i="1"/>
  <c r="BH184" i="1"/>
  <c r="BH183" i="1"/>
  <c r="BH182" i="1"/>
  <c r="BH181"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BN146" i="1"/>
  <c r="BN145" i="1"/>
  <c r="BN144" i="1"/>
  <c r="BN143" i="1"/>
  <c r="BN142" i="1"/>
  <c r="BN141" i="1"/>
  <c r="BN140" i="1"/>
  <c r="BN139" i="1"/>
  <c r="BN138" i="1"/>
  <c r="BN137" i="1"/>
  <c r="BN136" i="1"/>
  <c r="BN135" i="1"/>
  <c r="BN134" i="1"/>
  <c r="BN133" i="1"/>
  <c r="BN132" i="1"/>
  <c r="BN131" i="1"/>
  <c r="BN130" i="1"/>
  <c r="BN129" i="1"/>
  <c r="BN128" i="1"/>
  <c r="BN127" i="1"/>
  <c r="BN126" i="1"/>
  <c r="BN125" i="1"/>
  <c r="BN124" i="1"/>
  <c r="BN123" i="1"/>
  <c r="BN122" i="1"/>
  <c r="BN121" i="1"/>
  <c r="BN120" i="1"/>
  <c r="BN119" i="1"/>
  <c r="BN118" i="1"/>
  <c r="BN117" i="1"/>
  <c r="BN116" i="1"/>
  <c r="BN115" i="1"/>
  <c r="BN114" i="1"/>
  <c r="BN113" i="1"/>
  <c r="BN112" i="1"/>
  <c r="BN111" i="1"/>
  <c r="BN110" i="1"/>
  <c r="BN109" i="1"/>
  <c r="BN108" i="1"/>
  <c r="BN107" i="1"/>
  <c r="BN106" i="1"/>
  <c r="BN105" i="1"/>
  <c r="BH146" i="1"/>
  <c r="BH145" i="1"/>
  <c r="BH144" i="1"/>
  <c r="BH143" i="1"/>
  <c r="BH142" i="1"/>
  <c r="BH141" i="1"/>
  <c r="BH140" i="1"/>
  <c r="BH139" i="1"/>
  <c r="BH138" i="1"/>
  <c r="BH137" i="1"/>
  <c r="BH136" i="1"/>
  <c r="BH135" i="1"/>
  <c r="BH134" i="1"/>
  <c r="BH133" i="1"/>
  <c r="BH132" i="1"/>
  <c r="BH131" i="1"/>
  <c r="BH130" i="1"/>
  <c r="BH129" i="1"/>
  <c r="BH128" i="1"/>
  <c r="BH127" i="1"/>
  <c r="BH126" i="1"/>
  <c r="BH125" i="1"/>
  <c r="BH124" i="1"/>
  <c r="BH123" i="1"/>
  <c r="BH122" i="1"/>
  <c r="BH121" i="1"/>
  <c r="BH120" i="1"/>
  <c r="BH119" i="1"/>
  <c r="BH118" i="1"/>
  <c r="BH117" i="1"/>
  <c r="BH116" i="1"/>
  <c r="BH115" i="1"/>
  <c r="BH114" i="1"/>
  <c r="BH113" i="1"/>
  <c r="BH112" i="1"/>
  <c r="BH111" i="1"/>
  <c r="BH110" i="1"/>
  <c r="BH109" i="1"/>
  <c r="BH108" i="1"/>
  <c r="BH107" i="1"/>
  <c r="BH106" i="1"/>
  <c r="BH105"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C9" i="18"/>
  <c r="C10" i="18"/>
  <c r="C11" i="18"/>
  <c r="C12" i="18"/>
  <c r="C13" i="18"/>
  <c r="C14" i="18"/>
  <c r="C15" i="18"/>
  <c r="C16" i="18"/>
  <c r="C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C66" i="18"/>
  <c r="C67" i="18"/>
  <c r="C68" i="18"/>
  <c r="C18" i="18"/>
  <c r="C17" i="18"/>
  <c r="C6" i="18"/>
  <c r="C7" i="18" l="1"/>
  <c r="BE543" i="1"/>
  <c r="FI481" i="1"/>
  <c r="FI482" i="1"/>
  <c r="FI483" i="1"/>
  <c r="FI484" i="1"/>
  <c r="FI485" i="1"/>
  <c r="FI486" i="1"/>
  <c r="FI487" i="1"/>
  <c r="FI488" i="1"/>
  <c r="FI489" i="1"/>
  <c r="FI490" i="1"/>
  <c r="FI491" i="1"/>
  <c r="FI492" i="1"/>
  <c r="FI493" i="1"/>
  <c r="FI494" i="1"/>
  <c r="FI495" i="1"/>
  <c r="FI496" i="1"/>
  <c r="FI497" i="1"/>
  <c r="FI498" i="1"/>
  <c r="FI499" i="1"/>
  <c r="FI500" i="1"/>
  <c r="FI501" i="1"/>
  <c r="FI502" i="1"/>
  <c r="FI503" i="1"/>
  <c r="FI504" i="1"/>
  <c r="FI505" i="1"/>
  <c r="FI506" i="1"/>
  <c r="FI507" i="1"/>
  <c r="FI508" i="1"/>
  <c r="FI509" i="1"/>
  <c r="FI510" i="1"/>
  <c r="FI511" i="1"/>
  <c r="FI512" i="1"/>
  <c r="FI513" i="1"/>
  <c r="FI514" i="1"/>
  <c r="FI515" i="1"/>
  <c r="FI516" i="1"/>
  <c r="FI517" i="1"/>
  <c r="FI518" i="1"/>
  <c r="FI519" i="1"/>
  <c r="FI520" i="1"/>
  <c r="FI521" i="1"/>
  <c r="FI522" i="1"/>
  <c r="FI523" i="1"/>
  <c r="FI524" i="1"/>
  <c r="FI525" i="1"/>
  <c r="FI526" i="1"/>
  <c r="FI527" i="1"/>
  <c r="FI528" i="1"/>
  <c r="FI529" i="1"/>
  <c r="FI530" i="1"/>
  <c r="FI531" i="1"/>
  <c r="FI532" i="1"/>
  <c r="FI533" i="1"/>
  <c r="FI534" i="1"/>
  <c r="FI535" i="1"/>
  <c r="FI536" i="1"/>
  <c r="FI537" i="1"/>
  <c r="FI538" i="1"/>
  <c r="FI539" i="1"/>
  <c r="FI540" i="1"/>
  <c r="FI541" i="1"/>
  <c r="FI480" i="1"/>
  <c r="FI47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399" i="1"/>
  <c r="L398"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47" i="1"/>
  <c r="L346" i="1"/>
  <c r="BO481" i="1"/>
  <c r="BO482" i="1"/>
  <c r="BO483" i="1"/>
  <c r="BO484" i="1"/>
  <c r="BO485" i="1"/>
  <c r="BO486" i="1"/>
  <c r="BO487" i="1"/>
  <c r="BO488" i="1"/>
  <c r="BO489" i="1"/>
  <c r="BO490" i="1"/>
  <c r="BO491" i="1"/>
  <c r="BO492" i="1"/>
  <c r="BO493" i="1"/>
  <c r="BO494" i="1"/>
  <c r="BO495" i="1"/>
  <c r="BO496" i="1"/>
  <c r="BO497" i="1"/>
  <c r="BO498" i="1"/>
  <c r="BO499" i="1"/>
  <c r="BO500" i="1"/>
  <c r="BO501" i="1"/>
  <c r="BO502" i="1"/>
  <c r="BO503" i="1"/>
  <c r="BO504" i="1"/>
  <c r="BO505" i="1"/>
  <c r="BO506" i="1"/>
  <c r="BO507" i="1"/>
  <c r="BO508" i="1"/>
  <c r="BO509" i="1"/>
  <c r="BO510" i="1"/>
  <c r="BO511" i="1"/>
  <c r="BO512" i="1"/>
  <c r="BO513" i="1"/>
  <c r="BO514" i="1"/>
  <c r="BO515" i="1"/>
  <c r="BO516" i="1"/>
  <c r="BO517" i="1"/>
  <c r="BO518" i="1"/>
  <c r="BO519" i="1"/>
  <c r="BO520" i="1"/>
  <c r="BO521" i="1"/>
  <c r="BO522" i="1"/>
  <c r="BO523" i="1"/>
  <c r="BO524" i="1"/>
  <c r="BO525" i="1"/>
  <c r="BO526" i="1"/>
  <c r="BO527" i="1"/>
  <c r="BO528" i="1"/>
  <c r="BO529" i="1"/>
  <c r="BO530" i="1"/>
  <c r="BO531" i="1"/>
  <c r="BO532" i="1"/>
  <c r="BO533" i="1"/>
  <c r="BO534" i="1"/>
  <c r="BO535" i="1"/>
  <c r="BO536" i="1"/>
  <c r="BO537" i="1"/>
  <c r="BO538" i="1"/>
  <c r="BO539" i="1"/>
  <c r="BO540" i="1"/>
  <c r="BO541" i="1"/>
  <c r="BO480" i="1"/>
  <c r="BO479" i="1"/>
  <c r="BI481" i="1"/>
  <c r="BI482" i="1"/>
  <c r="BI483" i="1"/>
  <c r="BI484" i="1"/>
  <c r="BI485" i="1"/>
  <c r="BI486" i="1"/>
  <c r="BI487" i="1"/>
  <c r="BI488" i="1"/>
  <c r="BI489" i="1"/>
  <c r="BI490" i="1"/>
  <c r="BI491" i="1"/>
  <c r="BI492" i="1"/>
  <c r="BI493" i="1"/>
  <c r="BI494" i="1"/>
  <c r="BI495" i="1"/>
  <c r="BI496" i="1"/>
  <c r="BI497" i="1"/>
  <c r="BI498" i="1"/>
  <c r="BI499" i="1"/>
  <c r="BI500" i="1"/>
  <c r="BI501" i="1"/>
  <c r="BI502" i="1"/>
  <c r="BI503" i="1"/>
  <c r="BI504" i="1"/>
  <c r="BI505" i="1"/>
  <c r="BI506" i="1"/>
  <c r="BI507" i="1"/>
  <c r="BI508" i="1"/>
  <c r="BI509" i="1"/>
  <c r="BI510" i="1"/>
  <c r="BI511" i="1"/>
  <c r="BI512" i="1"/>
  <c r="BI513" i="1"/>
  <c r="BI514" i="1"/>
  <c r="BI515" i="1"/>
  <c r="BI516" i="1"/>
  <c r="BI517" i="1"/>
  <c r="BI518" i="1"/>
  <c r="BI519" i="1"/>
  <c r="BI520" i="1"/>
  <c r="BI521" i="1"/>
  <c r="BI522" i="1"/>
  <c r="BI523" i="1"/>
  <c r="BI524" i="1"/>
  <c r="BI525" i="1"/>
  <c r="BI526" i="1"/>
  <c r="BI527" i="1"/>
  <c r="BI528" i="1"/>
  <c r="BI529" i="1"/>
  <c r="BI530" i="1"/>
  <c r="BI531" i="1"/>
  <c r="BI532" i="1"/>
  <c r="BI533" i="1"/>
  <c r="BI534" i="1"/>
  <c r="BI535" i="1"/>
  <c r="BI536" i="1"/>
  <c r="BI537" i="1"/>
  <c r="BI538" i="1"/>
  <c r="BI539" i="1"/>
  <c r="BI540" i="1"/>
  <c r="BI541" i="1"/>
  <c r="BI480" i="1"/>
  <c r="BI479" i="1"/>
  <c r="BO399" i="1"/>
  <c r="BO400" i="1"/>
  <c r="BO401" i="1"/>
  <c r="BO402" i="1"/>
  <c r="BO403" i="1"/>
  <c r="BO404" i="1"/>
  <c r="BO405" i="1"/>
  <c r="BO406" i="1"/>
  <c r="BO407" i="1"/>
  <c r="BO408" i="1"/>
  <c r="BO409" i="1"/>
  <c r="BO410" i="1"/>
  <c r="BO411" i="1"/>
  <c r="BO412" i="1"/>
  <c r="BO413" i="1"/>
  <c r="BO414" i="1"/>
  <c r="BO415" i="1"/>
  <c r="BO416" i="1"/>
  <c r="BO417" i="1"/>
  <c r="BO418" i="1"/>
  <c r="BO419" i="1"/>
  <c r="BO420" i="1"/>
  <c r="BO421" i="1"/>
  <c r="BO422" i="1"/>
  <c r="BO423" i="1"/>
  <c r="BO424" i="1"/>
  <c r="BO425" i="1"/>
  <c r="BO426" i="1"/>
  <c r="BO427" i="1"/>
  <c r="BO428" i="1"/>
  <c r="BO429" i="1"/>
  <c r="BO430" i="1"/>
  <c r="BO431" i="1"/>
  <c r="BO432" i="1"/>
  <c r="BO433" i="1"/>
  <c r="BO434" i="1"/>
  <c r="BO435" i="1"/>
  <c r="BO436" i="1"/>
  <c r="BO437" i="1"/>
  <c r="BO438" i="1"/>
  <c r="BO439" i="1"/>
  <c r="BO440" i="1"/>
  <c r="BO441" i="1"/>
  <c r="BO442" i="1"/>
  <c r="BO443" i="1"/>
  <c r="BO444" i="1"/>
  <c r="BO445" i="1"/>
  <c r="BO446" i="1"/>
  <c r="BO447" i="1"/>
  <c r="BO448" i="1"/>
  <c r="BO449" i="1"/>
  <c r="BO450" i="1"/>
  <c r="BO451" i="1"/>
  <c r="BO452" i="1"/>
  <c r="BO453" i="1"/>
  <c r="BO454" i="1"/>
  <c r="BO455" i="1"/>
  <c r="BO456" i="1"/>
  <c r="BO457" i="1"/>
  <c r="BO458" i="1"/>
  <c r="BO459" i="1"/>
  <c r="BO460" i="1"/>
  <c r="BO398" i="1"/>
  <c r="BI399" i="1"/>
  <c r="BI400" i="1"/>
  <c r="BI401" i="1"/>
  <c r="BI402" i="1"/>
  <c r="BI403" i="1"/>
  <c r="BI404" i="1"/>
  <c r="BI405" i="1"/>
  <c r="BI406" i="1"/>
  <c r="BI407" i="1"/>
  <c r="BI408" i="1"/>
  <c r="BI409" i="1"/>
  <c r="BI410" i="1"/>
  <c r="BI411" i="1"/>
  <c r="BI412" i="1"/>
  <c r="BI413" i="1"/>
  <c r="BI414" i="1"/>
  <c r="BI415" i="1"/>
  <c r="BI416" i="1"/>
  <c r="BI417" i="1"/>
  <c r="BI418" i="1"/>
  <c r="BI419" i="1"/>
  <c r="BI420" i="1"/>
  <c r="BI421" i="1"/>
  <c r="BI422" i="1"/>
  <c r="BI423" i="1"/>
  <c r="BI424" i="1"/>
  <c r="BI425" i="1"/>
  <c r="BI426" i="1"/>
  <c r="BI427" i="1"/>
  <c r="BI428" i="1"/>
  <c r="BI429" i="1"/>
  <c r="BI430" i="1"/>
  <c r="BI431" i="1"/>
  <c r="BI432" i="1"/>
  <c r="BI433" i="1"/>
  <c r="BI434" i="1"/>
  <c r="BI435" i="1"/>
  <c r="BI436" i="1"/>
  <c r="BI437" i="1"/>
  <c r="BI438" i="1"/>
  <c r="BI439" i="1"/>
  <c r="BI440" i="1"/>
  <c r="BI441" i="1"/>
  <c r="BI442" i="1"/>
  <c r="BI443" i="1"/>
  <c r="BI444" i="1"/>
  <c r="BI445" i="1"/>
  <c r="BI446" i="1"/>
  <c r="BI447" i="1"/>
  <c r="BI448" i="1"/>
  <c r="BI449" i="1"/>
  <c r="BI450" i="1"/>
  <c r="BI451" i="1"/>
  <c r="BI452" i="1"/>
  <c r="BI453" i="1"/>
  <c r="BI454" i="1"/>
  <c r="BI455" i="1"/>
  <c r="BI456" i="1"/>
  <c r="BI457" i="1"/>
  <c r="BI458" i="1"/>
  <c r="BI459" i="1"/>
  <c r="BI460" i="1"/>
  <c r="BI398" i="1"/>
  <c r="BO315" i="1"/>
  <c r="BO316" i="1"/>
  <c r="BO317" i="1"/>
  <c r="BO318" i="1"/>
  <c r="BO319" i="1"/>
  <c r="BO320" i="1"/>
  <c r="BO321" i="1"/>
  <c r="BO322" i="1"/>
  <c r="BO323" i="1"/>
  <c r="BO324" i="1"/>
  <c r="BO325" i="1"/>
  <c r="BO326" i="1"/>
  <c r="BO327" i="1"/>
  <c r="BO328" i="1"/>
  <c r="BO329" i="1"/>
  <c r="BO330" i="1"/>
  <c r="BO331" i="1"/>
  <c r="BO332" i="1"/>
  <c r="BO333" i="1"/>
  <c r="BO334" i="1"/>
  <c r="BO335" i="1"/>
  <c r="BO336" i="1"/>
  <c r="BO337" i="1"/>
  <c r="BO338" i="1"/>
  <c r="BO339" i="1"/>
  <c r="BO340" i="1"/>
  <c r="BO341" i="1"/>
  <c r="BO342" i="1"/>
  <c r="BO343" i="1"/>
  <c r="BO344" i="1"/>
  <c r="BO345" i="1"/>
  <c r="BO346" i="1"/>
  <c r="BO347" i="1"/>
  <c r="BO348" i="1"/>
  <c r="BO349" i="1"/>
  <c r="BO350" i="1"/>
  <c r="BO351" i="1"/>
  <c r="BO352" i="1"/>
  <c r="BO353" i="1"/>
  <c r="BO354" i="1"/>
  <c r="BO355" i="1"/>
  <c r="BO356" i="1"/>
  <c r="BO357" i="1"/>
  <c r="BO358" i="1"/>
  <c r="BO359" i="1"/>
  <c r="BO360" i="1"/>
  <c r="BO361" i="1"/>
  <c r="BO362" i="1"/>
  <c r="BO363" i="1"/>
  <c r="BO364" i="1"/>
  <c r="BO365" i="1"/>
  <c r="BO366" i="1"/>
  <c r="BO367" i="1"/>
  <c r="BO368" i="1"/>
  <c r="BO369" i="1"/>
  <c r="BO370" i="1"/>
  <c r="BO371" i="1"/>
  <c r="BO372" i="1"/>
  <c r="BO373" i="1"/>
  <c r="BO374" i="1"/>
  <c r="BO375" i="1"/>
  <c r="BO314" i="1"/>
  <c r="BO313" i="1"/>
  <c r="BI315" i="1"/>
  <c r="BI316" i="1"/>
  <c r="BI317" i="1"/>
  <c r="BI318" i="1"/>
  <c r="BI319" i="1"/>
  <c r="BI320" i="1"/>
  <c r="BI321" i="1"/>
  <c r="BI322" i="1"/>
  <c r="BI323" i="1"/>
  <c r="BI324" i="1"/>
  <c r="BI325" i="1"/>
  <c r="BI326" i="1"/>
  <c r="BI327" i="1"/>
  <c r="BI328" i="1"/>
  <c r="BI329" i="1"/>
  <c r="BI330" i="1"/>
  <c r="BI331" i="1"/>
  <c r="BI332" i="1"/>
  <c r="BI333" i="1"/>
  <c r="BI334" i="1"/>
  <c r="BI335" i="1"/>
  <c r="BI336" i="1"/>
  <c r="BI337" i="1"/>
  <c r="BI338" i="1"/>
  <c r="BI339" i="1"/>
  <c r="BI340" i="1"/>
  <c r="BI341" i="1"/>
  <c r="BI342" i="1"/>
  <c r="BI343" i="1"/>
  <c r="BI344" i="1"/>
  <c r="BI345" i="1"/>
  <c r="BI346" i="1"/>
  <c r="BI347" i="1"/>
  <c r="BI348" i="1"/>
  <c r="BI349" i="1"/>
  <c r="BI350" i="1"/>
  <c r="BI351" i="1"/>
  <c r="BI352" i="1"/>
  <c r="BI353" i="1"/>
  <c r="BI354" i="1"/>
  <c r="BI355" i="1"/>
  <c r="BI356" i="1"/>
  <c r="BI357" i="1"/>
  <c r="BI358" i="1"/>
  <c r="BI359" i="1"/>
  <c r="BI360" i="1"/>
  <c r="BI361" i="1"/>
  <c r="BI362" i="1"/>
  <c r="BI363" i="1"/>
  <c r="BI364" i="1"/>
  <c r="BI365" i="1"/>
  <c r="BI366" i="1"/>
  <c r="BI367" i="1"/>
  <c r="BI368" i="1"/>
  <c r="BI369" i="1"/>
  <c r="BI370" i="1"/>
  <c r="BI371" i="1"/>
  <c r="BI372" i="1"/>
  <c r="BI373" i="1"/>
  <c r="BI374" i="1"/>
  <c r="BI375" i="1"/>
  <c r="BI314" i="1"/>
  <c r="BI313"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BO299" i="1"/>
  <c r="BO298" i="1"/>
  <c r="BO297" i="1"/>
  <c r="BO296" i="1"/>
  <c r="BO295" i="1"/>
  <c r="BO294" i="1"/>
  <c r="BO293" i="1"/>
  <c r="BO292" i="1"/>
  <c r="BO291" i="1"/>
  <c r="BO290" i="1"/>
  <c r="BO289" i="1"/>
  <c r="BO288" i="1"/>
  <c r="BO287" i="1"/>
  <c r="BO286" i="1"/>
  <c r="BO285" i="1"/>
  <c r="BO284" i="1"/>
  <c r="BO283" i="1"/>
  <c r="BO282" i="1"/>
  <c r="BO281" i="1"/>
  <c r="BO280" i="1"/>
  <c r="BO279" i="1"/>
  <c r="BO278" i="1"/>
  <c r="BO277" i="1"/>
  <c r="BO276" i="1"/>
  <c r="BO275" i="1"/>
  <c r="BO274" i="1"/>
  <c r="BO273" i="1"/>
  <c r="BO272" i="1"/>
  <c r="BO271" i="1"/>
  <c r="BO270" i="1"/>
  <c r="BO269" i="1"/>
  <c r="BO268" i="1"/>
  <c r="BO267" i="1"/>
  <c r="BO266" i="1"/>
  <c r="BO265" i="1"/>
  <c r="BO264" i="1"/>
  <c r="BO263" i="1"/>
  <c r="BO262" i="1"/>
  <c r="BO261" i="1"/>
  <c r="BO260" i="1"/>
  <c r="BO259" i="1"/>
  <c r="BO258" i="1"/>
  <c r="BO257" i="1"/>
  <c r="BO256" i="1"/>
  <c r="BO255" i="1"/>
  <c r="BO254" i="1"/>
  <c r="BO253" i="1"/>
  <c r="BO252" i="1"/>
  <c r="BO251" i="1"/>
  <c r="BO250" i="1"/>
  <c r="BO249" i="1"/>
  <c r="BO248" i="1"/>
  <c r="BO247" i="1"/>
  <c r="BO246" i="1"/>
  <c r="BO245" i="1"/>
  <c r="BO244" i="1"/>
  <c r="BO243" i="1"/>
  <c r="BO242" i="1"/>
  <c r="BO241" i="1"/>
  <c r="BO240" i="1"/>
  <c r="BO239" i="1"/>
  <c r="BO238" i="1"/>
  <c r="BO237" i="1"/>
  <c r="BI299" i="1"/>
  <c r="BI298" i="1"/>
  <c r="BI297" i="1"/>
  <c r="BI296" i="1"/>
  <c r="BI295" i="1"/>
  <c r="BI294" i="1"/>
  <c r="BI293" i="1"/>
  <c r="BI292" i="1"/>
  <c r="BI291" i="1"/>
  <c r="BI290" i="1"/>
  <c r="BI289" i="1"/>
  <c r="BI288" i="1"/>
  <c r="BI287" i="1"/>
  <c r="BI286" i="1"/>
  <c r="BI285" i="1"/>
  <c r="BI284" i="1"/>
  <c r="BI283" i="1"/>
  <c r="BI282" i="1"/>
  <c r="BI281" i="1"/>
  <c r="BI280" i="1"/>
  <c r="BI279" i="1"/>
  <c r="BI278" i="1"/>
  <c r="BI277" i="1"/>
  <c r="BI276" i="1"/>
  <c r="BI275" i="1"/>
  <c r="BI274" i="1"/>
  <c r="BI273" i="1"/>
  <c r="BI272" i="1"/>
  <c r="BI271" i="1"/>
  <c r="BI270" i="1"/>
  <c r="BI269" i="1"/>
  <c r="BI268" i="1"/>
  <c r="BI267" i="1"/>
  <c r="BI266" i="1"/>
  <c r="BI265" i="1"/>
  <c r="BI264" i="1"/>
  <c r="BI263" i="1"/>
  <c r="BI262" i="1"/>
  <c r="BI261" i="1"/>
  <c r="BI260" i="1"/>
  <c r="BI259" i="1"/>
  <c r="BI258" i="1"/>
  <c r="BI257" i="1"/>
  <c r="BI256" i="1"/>
  <c r="BI255" i="1"/>
  <c r="BI254" i="1"/>
  <c r="BI253" i="1"/>
  <c r="BI252" i="1"/>
  <c r="BI251" i="1"/>
  <c r="BI250" i="1"/>
  <c r="BI249" i="1"/>
  <c r="BI248" i="1"/>
  <c r="BI247" i="1"/>
  <c r="BI246" i="1"/>
  <c r="BI245" i="1"/>
  <c r="BI244" i="1"/>
  <c r="BI243" i="1"/>
  <c r="BI242" i="1"/>
  <c r="BI241" i="1"/>
  <c r="BI240" i="1"/>
  <c r="BI239" i="1"/>
  <c r="BI238" i="1"/>
  <c r="BI237"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BO222" i="1"/>
  <c r="BO221" i="1"/>
  <c r="BO220" i="1"/>
  <c r="BO219" i="1"/>
  <c r="BO218" i="1"/>
  <c r="BO217" i="1"/>
  <c r="BO216" i="1"/>
  <c r="BO215" i="1"/>
  <c r="BO214" i="1"/>
  <c r="BO213" i="1"/>
  <c r="BO212" i="1"/>
  <c r="BO211" i="1"/>
  <c r="BO210" i="1"/>
  <c r="BO209" i="1"/>
  <c r="BO208" i="1"/>
  <c r="BO207" i="1"/>
  <c r="BO206" i="1"/>
  <c r="BO205" i="1"/>
  <c r="BO204" i="1"/>
  <c r="BO203" i="1"/>
  <c r="BO202" i="1"/>
  <c r="BO201" i="1"/>
  <c r="BO200" i="1"/>
  <c r="BO199" i="1"/>
  <c r="BO198" i="1"/>
  <c r="BO197" i="1"/>
  <c r="BO196" i="1"/>
  <c r="BO195" i="1"/>
  <c r="BO194" i="1"/>
  <c r="BO193" i="1"/>
  <c r="BO192" i="1"/>
  <c r="BO191" i="1"/>
  <c r="BO190" i="1"/>
  <c r="BO189" i="1"/>
  <c r="BO188" i="1"/>
  <c r="BO187" i="1"/>
  <c r="BO186" i="1"/>
  <c r="BO185" i="1"/>
  <c r="BO184" i="1"/>
  <c r="BO183" i="1"/>
  <c r="BO182" i="1"/>
  <c r="BO181" i="1"/>
  <c r="BO180" i="1"/>
  <c r="BO179" i="1"/>
  <c r="BO178" i="1"/>
  <c r="BO177" i="1"/>
  <c r="BO176" i="1"/>
  <c r="BO175" i="1"/>
  <c r="BO174" i="1"/>
  <c r="BO173" i="1"/>
  <c r="BO172" i="1"/>
  <c r="BO171" i="1"/>
  <c r="BO170" i="1"/>
  <c r="BO169" i="1"/>
  <c r="BO168" i="1"/>
  <c r="BO167" i="1"/>
  <c r="BO166" i="1"/>
  <c r="BO165" i="1"/>
  <c r="BO164" i="1"/>
  <c r="BO163" i="1"/>
  <c r="BO162" i="1"/>
  <c r="BO161" i="1"/>
  <c r="BO160" i="1"/>
  <c r="BI222" i="1"/>
  <c r="BI221" i="1"/>
  <c r="BI220" i="1"/>
  <c r="BI219" i="1"/>
  <c r="BI218" i="1"/>
  <c r="BI217" i="1"/>
  <c r="BI216" i="1"/>
  <c r="BI215" i="1"/>
  <c r="BI214" i="1"/>
  <c r="BI213" i="1"/>
  <c r="BI212" i="1"/>
  <c r="BI211" i="1"/>
  <c r="BI210" i="1"/>
  <c r="BI209" i="1"/>
  <c r="BI208" i="1"/>
  <c r="BI207" i="1"/>
  <c r="BI206" i="1"/>
  <c r="BI205" i="1"/>
  <c r="BI204" i="1"/>
  <c r="BI203" i="1"/>
  <c r="BI202" i="1"/>
  <c r="BI201" i="1"/>
  <c r="BI200" i="1"/>
  <c r="BI199" i="1"/>
  <c r="BI198" i="1"/>
  <c r="BI197" i="1"/>
  <c r="BI196" i="1"/>
  <c r="BI195" i="1"/>
  <c r="BI194" i="1"/>
  <c r="BI193" i="1"/>
  <c r="BI192" i="1"/>
  <c r="BI191" i="1"/>
  <c r="BI190" i="1"/>
  <c r="BI189" i="1"/>
  <c r="BI188" i="1"/>
  <c r="BI187" i="1"/>
  <c r="BI186" i="1"/>
  <c r="BI185" i="1"/>
  <c r="BI184" i="1"/>
  <c r="BI183" i="1"/>
  <c r="BI182" i="1"/>
  <c r="BI181" i="1"/>
  <c r="BI180" i="1"/>
  <c r="BI179" i="1"/>
  <c r="BI178" i="1"/>
  <c r="BI177" i="1"/>
  <c r="BI176" i="1"/>
  <c r="BI175" i="1"/>
  <c r="BI174" i="1"/>
  <c r="BI173" i="1"/>
  <c r="BI172" i="1"/>
  <c r="BI171" i="1"/>
  <c r="BI170" i="1"/>
  <c r="BI169" i="1"/>
  <c r="BI168" i="1"/>
  <c r="BI167" i="1"/>
  <c r="BI166" i="1"/>
  <c r="BI165" i="1"/>
  <c r="BI164" i="1"/>
  <c r="BI163" i="1"/>
  <c r="BI162" i="1"/>
  <c r="BI161" i="1"/>
  <c r="BI160" i="1"/>
  <c r="BO146" i="1"/>
  <c r="BO145" i="1"/>
  <c r="BO144" i="1"/>
  <c r="BO143" i="1"/>
  <c r="BO142" i="1"/>
  <c r="BO141" i="1"/>
  <c r="BO140" i="1"/>
  <c r="BO139" i="1"/>
  <c r="BO138" i="1"/>
  <c r="BO137" i="1"/>
  <c r="BO136" i="1"/>
  <c r="BO135" i="1"/>
  <c r="BO134" i="1"/>
  <c r="BO133" i="1"/>
  <c r="BO132" i="1"/>
  <c r="BO131" i="1"/>
  <c r="BO130" i="1"/>
  <c r="BO129" i="1"/>
  <c r="BO128" i="1"/>
  <c r="BO127" i="1"/>
  <c r="BO126" i="1"/>
  <c r="BO125" i="1"/>
  <c r="BO124" i="1"/>
  <c r="BO123" i="1"/>
  <c r="BO122" i="1"/>
  <c r="BO121" i="1"/>
  <c r="BO120" i="1"/>
  <c r="BO119" i="1"/>
  <c r="BO118" i="1"/>
  <c r="BO117" i="1"/>
  <c r="BO116" i="1"/>
  <c r="BO115" i="1"/>
  <c r="BO114" i="1"/>
  <c r="BO113" i="1"/>
  <c r="BO112" i="1"/>
  <c r="BO111" i="1"/>
  <c r="BO110" i="1"/>
  <c r="BO109" i="1"/>
  <c r="BO108" i="1"/>
  <c r="BO107" i="1"/>
  <c r="BO106" i="1"/>
  <c r="BO105" i="1"/>
  <c r="BO104" i="1"/>
  <c r="BO103" i="1"/>
  <c r="BO102" i="1"/>
  <c r="BO101" i="1"/>
  <c r="BO100" i="1"/>
  <c r="BO99" i="1"/>
  <c r="BO98" i="1"/>
  <c r="BO97" i="1"/>
  <c r="BO96" i="1"/>
  <c r="BO95" i="1"/>
  <c r="BO94" i="1"/>
  <c r="BO93" i="1"/>
  <c r="BO92" i="1"/>
  <c r="BO91" i="1"/>
  <c r="BO90" i="1"/>
  <c r="BO89" i="1"/>
  <c r="BO88" i="1"/>
  <c r="BO87" i="1"/>
  <c r="BO86" i="1"/>
  <c r="BO85" i="1"/>
  <c r="BO84" i="1"/>
  <c r="BI146" i="1"/>
  <c r="BI145" i="1"/>
  <c r="BI144" i="1"/>
  <c r="BI143" i="1"/>
  <c r="BI142" i="1"/>
  <c r="BI141" i="1"/>
  <c r="BI140" i="1"/>
  <c r="BI139" i="1"/>
  <c r="BI138" i="1"/>
  <c r="BI137" i="1"/>
  <c r="BI136" i="1"/>
  <c r="BI135" i="1"/>
  <c r="BI134" i="1"/>
  <c r="BI133" i="1"/>
  <c r="BI132" i="1"/>
  <c r="BI131" i="1"/>
  <c r="BI130" i="1"/>
  <c r="BI129" i="1"/>
  <c r="BI128" i="1"/>
  <c r="BI127" i="1"/>
  <c r="BI126" i="1"/>
  <c r="BI125" i="1"/>
  <c r="BI124" i="1"/>
  <c r="BI123" i="1"/>
  <c r="BI122" i="1"/>
  <c r="BI121" i="1"/>
  <c r="BI120" i="1"/>
  <c r="BI119" i="1"/>
  <c r="BI118" i="1"/>
  <c r="BI117" i="1"/>
  <c r="BI116" i="1"/>
  <c r="BI115" i="1"/>
  <c r="BI114" i="1"/>
  <c r="BI113" i="1"/>
  <c r="BI112" i="1"/>
  <c r="BI111" i="1"/>
  <c r="BI110" i="1"/>
  <c r="BI109" i="1"/>
  <c r="BI108" i="1"/>
  <c r="BI107" i="1"/>
  <c r="BI106" i="1"/>
  <c r="BI105" i="1"/>
  <c r="BI104" i="1"/>
  <c r="BI103" i="1"/>
  <c r="BI102" i="1"/>
  <c r="BI101" i="1"/>
  <c r="BI100" i="1"/>
  <c r="BI99" i="1"/>
  <c r="BI98" i="1"/>
  <c r="BI97" i="1"/>
  <c r="BI96" i="1"/>
  <c r="BI95" i="1"/>
  <c r="BI94" i="1"/>
  <c r="BI93" i="1"/>
  <c r="BI92" i="1"/>
  <c r="BI91" i="1"/>
  <c r="BI90" i="1"/>
  <c r="BI89" i="1"/>
  <c r="BI88" i="1"/>
  <c r="BI87" i="1"/>
  <c r="BI86" i="1"/>
  <c r="BI85" i="1"/>
  <c r="BI84"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D84" i="1" l="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223" i="1" s="1"/>
  <c r="D301"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C84" i="1" l="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224" i="1" s="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222" i="1" s="1"/>
  <c r="C300" i="1"/>
  <c r="C223" i="1" s="1"/>
  <c r="A70" i="39" l="1"/>
  <c r="I7" i="39"/>
  <c r="I8" i="39"/>
  <c r="I9" i="39"/>
  <c r="I10" i="39"/>
  <c r="I11" i="39"/>
  <c r="I12" i="39"/>
  <c r="I13" i="39"/>
  <c r="I14" i="39"/>
  <c r="I15" i="39"/>
  <c r="I16" i="39"/>
  <c r="I17" i="39"/>
  <c r="I18" i="39"/>
  <c r="I19" i="39"/>
  <c r="I20" i="39"/>
  <c r="I21" i="39"/>
  <c r="I22" i="39"/>
  <c r="I23" i="39"/>
  <c r="I24" i="39"/>
  <c r="I25" i="39"/>
  <c r="I26" i="39"/>
  <c r="I27" i="39"/>
  <c r="I28" i="39"/>
  <c r="I29" i="39"/>
  <c r="I30" i="39"/>
  <c r="I31" i="39"/>
  <c r="I32" i="39"/>
  <c r="I33" i="39"/>
  <c r="I34" i="39"/>
  <c r="I35" i="39"/>
  <c r="I36" i="39"/>
  <c r="I37" i="39"/>
  <c r="I38" i="39"/>
  <c r="I39" i="39"/>
  <c r="I40" i="39"/>
  <c r="I41" i="39"/>
  <c r="I42" i="39"/>
  <c r="I43" i="39"/>
  <c r="I44" i="39"/>
  <c r="I45" i="39"/>
  <c r="I46" i="39"/>
  <c r="I47" i="39"/>
  <c r="I48" i="39"/>
  <c r="I49" i="39"/>
  <c r="I50" i="39"/>
  <c r="I51" i="39"/>
  <c r="I52" i="39"/>
  <c r="I53" i="39"/>
  <c r="I54" i="39"/>
  <c r="I55" i="39"/>
  <c r="I56" i="39"/>
  <c r="I57" i="39"/>
  <c r="I58" i="39"/>
  <c r="I59" i="39"/>
  <c r="I60" i="39"/>
  <c r="I61" i="39"/>
  <c r="I62" i="39"/>
  <c r="I63" i="39"/>
  <c r="I64" i="39"/>
  <c r="I65" i="39"/>
  <c r="I66" i="39"/>
  <c r="I67" i="39"/>
  <c r="I68" i="39"/>
  <c r="I69" i="39"/>
  <c r="I70" i="39"/>
  <c r="I71" i="39"/>
  <c r="G6" i="18"/>
  <c r="G7" i="18"/>
  <c r="G8" i="18"/>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D92" i="83"/>
  <c r="D93" i="83"/>
  <c r="BG105" i="1" l="1"/>
  <c r="BL605" i="1" l="1"/>
  <c r="BL606" i="1"/>
  <c r="BK596" i="1" l="1"/>
  <c r="BH605" i="1" s="1"/>
  <c r="BK589" i="1"/>
  <c r="BF105" i="1"/>
  <c r="M306" i="1" l="1"/>
  <c r="BJ596" i="1"/>
  <c r="BI605" i="1" s="1"/>
  <c r="BJ589" i="1"/>
  <c r="BJ595" i="1"/>
  <c r="BI604" i="1" s="1"/>
  <c r="BJ588" i="1"/>
  <c r="BJ597" i="1"/>
  <c r="BI606" i="1" s="1"/>
  <c r="BJ590" i="1"/>
  <c r="BE105" i="1" l="1"/>
  <c r="BI596" i="1"/>
  <c r="BK605" i="1" s="1"/>
  <c r="BI589" i="1"/>
  <c r="BI595" i="1"/>
  <c r="BK604" i="1" s="1"/>
  <c r="BI588" i="1"/>
  <c r="BI597" i="1"/>
  <c r="BK606" i="1" s="1"/>
  <c r="BI590" i="1"/>
  <c r="BH597" i="1" l="1"/>
  <c r="BJ606" i="1" s="1"/>
  <c r="BH590" i="1"/>
  <c r="BD105" i="1"/>
  <c r="K306" i="1" l="1"/>
  <c r="BH596" i="1"/>
  <c r="BJ605" i="1" s="1"/>
  <c r="BH589" i="1"/>
  <c r="BH595" i="1"/>
  <c r="BJ604" i="1" s="1"/>
  <c r="BH588" i="1"/>
  <c r="BD460" i="1" l="1"/>
  <c r="BF460" i="1" l="1"/>
  <c r="EZ460" i="1" l="1"/>
  <c r="EP460" i="1"/>
  <c r="L56" i="84" l="1"/>
  <c r="L57" i="84"/>
  <c r="L58" i="84"/>
  <c r="F138" i="1"/>
  <c r="F139" i="1"/>
  <c r="F140" i="1"/>
  <c r="F141" i="1"/>
  <c r="F142" i="1"/>
  <c r="F143" i="1"/>
  <c r="F144" i="1"/>
  <c r="F145" i="1"/>
  <c r="F146" i="1"/>
  <c r="F147" i="1"/>
  <c r="E141" i="1"/>
  <c r="E142" i="1"/>
  <c r="E143" i="1"/>
  <c r="E144" i="1"/>
  <c r="E145" i="1"/>
  <c r="E146" i="1"/>
  <c r="E147" i="1"/>
  <c r="H146" i="1"/>
  <c r="A4" i="93"/>
  <c r="H147" i="1" l="1"/>
  <c r="D66" i="83"/>
  <c r="D67" i="83"/>
  <c r="D68" i="83"/>
  <c r="D69" i="83"/>
  <c r="D70" i="83"/>
  <c r="D71" i="83"/>
  <c r="D72" i="83"/>
  <c r="D73" i="83"/>
  <c r="D74" i="83"/>
  <c r="D75" i="83"/>
  <c r="D76" i="83"/>
  <c r="D77" i="83"/>
  <c r="D78" i="83"/>
  <c r="D79" i="83"/>
  <c r="D80" i="83"/>
  <c r="D81" i="83"/>
  <c r="D82" i="83"/>
  <c r="D83" i="83"/>
  <c r="D84" i="83"/>
  <c r="D85" i="83"/>
  <c r="D86" i="83"/>
  <c r="D87" i="83"/>
  <c r="D88" i="83"/>
  <c r="D89" i="83"/>
  <c r="D90" i="83"/>
  <c r="D91" i="83"/>
  <c r="D65" i="83"/>
  <c r="A69" i="39" l="1"/>
  <c r="C69" i="39"/>
  <c r="D69" i="39"/>
  <c r="E69" i="39"/>
  <c r="F69" i="39"/>
  <c r="FP539" i="1"/>
  <c r="FP540" i="1"/>
  <c r="FP541" i="1"/>
  <c r="CN549" i="1"/>
  <c r="CN550" i="1" s="1"/>
  <c r="CN551" i="1" s="1"/>
  <c r="CN552" i="1" s="1"/>
  <c r="CN553" i="1" s="1"/>
  <c r="CN554" i="1" s="1"/>
  <c r="CN555" i="1" s="1"/>
  <c r="CN556" i="1" s="1"/>
  <c r="CN557" i="1" s="1"/>
  <c r="CN558" i="1" s="1"/>
  <c r="CN559" i="1" s="1"/>
  <c r="DA545" i="1" l="1"/>
  <c r="DA546" i="1"/>
  <c r="DA547" i="1"/>
  <c r="W299" i="1" l="1"/>
  <c r="DW299" i="1"/>
  <c r="EG299" i="1"/>
  <c r="FA299" i="1"/>
  <c r="FB222" i="1"/>
  <c r="AA146" i="1"/>
  <c r="AE146" i="1"/>
  <c r="AE460" i="1" l="1"/>
  <c r="AA541" i="1"/>
  <c r="AA460" i="1"/>
  <c r="AE541" i="1"/>
  <c r="G53" i="81"/>
  <c r="AE375" i="1"/>
  <c r="AE299" i="1"/>
  <c r="AE222" i="1"/>
  <c r="AA222" i="1"/>
  <c r="AZ146" i="1"/>
  <c r="AA375" i="1"/>
  <c r="AA299" i="1"/>
  <c r="AZ541" i="1" l="1"/>
  <c r="AZ222" i="1"/>
  <c r="AZ460" i="1"/>
  <c r="AI460" i="1"/>
  <c r="AZ299" i="1"/>
  <c r="AZ375" i="1"/>
  <c r="AI375" i="1"/>
  <c r="C541" i="91" l="1"/>
  <c r="D541" i="91"/>
  <c r="E541" i="91"/>
  <c r="F541" i="91"/>
  <c r="G541" i="91"/>
  <c r="H541" i="91"/>
  <c r="I541" i="91"/>
  <c r="J541" i="91"/>
  <c r="K541" i="91"/>
  <c r="L541" i="91"/>
  <c r="M541" i="91"/>
  <c r="N541" i="91"/>
  <c r="G370" i="1" s="1"/>
  <c r="C542" i="91"/>
  <c r="D542" i="91"/>
  <c r="E542" i="91"/>
  <c r="F542" i="91"/>
  <c r="G542" i="91"/>
  <c r="H542" i="91"/>
  <c r="I542" i="91"/>
  <c r="J542" i="91"/>
  <c r="K542" i="91"/>
  <c r="L542" i="91"/>
  <c r="M542" i="91"/>
  <c r="N542" i="91"/>
  <c r="G371" i="1" s="1"/>
  <c r="C543" i="91"/>
  <c r="D543" i="91"/>
  <c r="E543" i="91"/>
  <c r="F543" i="91"/>
  <c r="G543" i="91"/>
  <c r="H543" i="91"/>
  <c r="I543" i="91"/>
  <c r="J543" i="91"/>
  <c r="K543" i="91"/>
  <c r="L543" i="91"/>
  <c r="M543" i="91"/>
  <c r="N543" i="91"/>
  <c r="G372" i="1" s="1"/>
  <c r="C544" i="91"/>
  <c r="D544" i="91"/>
  <c r="E544" i="91"/>
  <c r="F544" i="91"/>
  <c r="G544" i="91"/>
  <c r="H544" i="91"/>
  <c r="I544" i="91"/>
  <c r="J544" i="91"/>
  <c r="K544" i="91"/>
  <c r="L544" i="91"/>
  <c r="M544" i="91"/>
  <c r="N544" i="91"/>
  <c r="G373" i="1" s="1"/>
  <c r="C545" i="91"/>
  <c r="D545" i="91"/>
  <c r="E545" i="91"/>
  <c r="F545" i="91"/>
  <c r="G545" i="91"/>
  <c r="H545" i="91"/>
  <c r="I545" i="91"/>
  <c r="J545" i="91"/>
  <c r="K545" i="91"/>
  <c r="L545" i="91"/>
  <c r="M545" i="91"/>
  <c r="N545" i="91"/>
  <c r="G374" i="1" s="1"/>
  <c r="C546" i="91"/>
  <c r="D546" i="91"/>
  <c r="E546" i="91"/>
  <c r="F546" i="91"/>
  <c r="G546" i="91"/>
  <c r="H546" i="91"/>
  <c r="I546" i="91"/>
  <c r="J546" i="91"/>
  <c r="K546" i="91"/>
  <c r="L546" i="91"/>
  <c r="M546" i="91"/>
  <c r="N546" i="91"/>
  <c r="G375" i="1" s="1"/>
  <c r="O375" i="1" s="1"/>
  <c r="W375" i="1" s="1"/>
  <c r="C547" i="91"/>
  <c r="D547" i="91"/>
  <c r="E547" i="91"/>
  <c r="F547" i="91"/>
  <c r="G547" i="91"/>
  <c r="H547" i="91"/>
  <c r="I547" i="91"/>
  <c r="J547" i="91"/>
  <c r="K547" i="91"/>
  <c r="L547" i="91"/>
  <c r="M547" i="91"/>
  <c r="N547" i="91"/>
  <c r="G376" i="1" s="1"/>
  <c r="B547" i="91"/>
  <c r="B546" i="91"/>
  <c r="B545" i="91"/>
  <c r="B544" i="91"/>
  <c r="B543" i="91"/>
  <c r="B542" i="91"/>
  <c r="B541" i="91"/>
  <c r="G551" i="90"/>
  <c r="F376" i="1" s="1"/>
  <c r="H376" i="1" s="1"/>
  <c r="G550" i="90"/>
  <c r="F375" i="1" s="1"/>
  <c r="G549" i="90"/>
  <c r="F374" i="1" s="1"/>
  <c r="G548" i="90"/>
  <c r="F373" i="1" s="1"/>
  <c r="G547" i="90"/>
  <c r="F372" i="1" s="1"/>
  <c r="G546" i="90"/>
  <c r="F371" i="1" s="1"/>
  <c r="G545" i="90"/>
  <c r="F370" i="1" s="1"/>
  <c r="G544" i="90"/>
  <c r="F369" i="1" s="1"/>
  <c r="G543" i="90"/>
  <c r="F368" i="1" s="1"/>
  <c r="G542" i="90"/>
  <c r="F367" i="1" s="1"/>
  <c r="H551" i="90"/>
  <c r="F300" i="1" s="1"/>
  <c r="H550" i="90"/>
  <c r="F299" i="1" s="1"/>
  <c r="H549" i="90"/>
  <c r="F298" i="1" s="1"/>
  <c r="N298" i="1" s="1"/>
  <c r="H548" i="90"/>
  <c r="F297" i="1" s="1"/>
  <c r="N297" i="1" s="1"/>
  <c r="H547" i="90"/>
  <c r="F296" i="1" s="1"/>
  <c r="H546" i="90"/>
  <c r="F295" i="1" s="1"/>
  <c r="H545" i="90"/>
  <c r="F294" i="1" s="1"/>
  <c r="H544" i="90"/>
  <c r="F293" i="1" s="1"/>
  <c r="H543" i="90"/>
  <c r="F292" i="1" s="1"/>
  <c r="H542" i="90"/>
  <c r="F291" i="1" s="1"/>
  <c r="I551" i="90"/>
  <c r="I550" i="90"/>
  <c r="I549" i="90"/>
  <c r="I548" i="90"/>
  <c r="I547" i="90"/>
  <c r="I546" i="90"/>
  <c r="I545" i="90"/>
  <c r="I544" i="90"/>
  <c r="I543" i="90"/>
  <c r="I542" i="90"/>
  <c r="J542" i="90"/>
  <c r="K544" i="90"/>
  <c r="K545" i="90" s="1"/>
  <c r="K546" i="90" s="1"/>
  <c r="K547" i="90" s="1"/>
  <c r="K548" i="90" s="1"/>
  <c r="K549" i="90" s="1"/>
  <c r="K550" i="90" s="1"/>
  <c r="K551" i="90" s="1"/>
  <c r="K543" i="90"/>
  <c r="J543" i="90"/>
  <c r="J544" i="90"/>
  <c r="J551" i="90"/>
  <c r="F550" i="90"/>
  <c r="E550" i="90"/>
  <c r="D550" i="90"/>
  <c r="C550" i="90"/>
  <c r="B550" i="90"/>
  <c r="J550" i="90"/>
  <c r="F549" i="90"/>
  <c r="E549" i="90"/>
  <c r="D549" i="90"/>
  <c r="C549" i="90"/>
  <c r="B549" i="90"/>
  <c r="J549" i="90"/>
  <c r="F548" i="90"/>
  <c r="E548" i="90"/>
  <c r="D548" i="90"/>
  <c r="C548" i="90"/>
  <c r="B548" i="90"/>
  <c r="J548" i="90"/>
  <c r="F547" i="90"/>
  <c r="E547" i="90"/>
  <c r="D547" i="90"/>
  <c r="C547" i="90"/>
  <c r="B547" i="90"/>
  <c r="J547" i="90"/>
  <c r="F546" i="90"/>
  <c r="E546" i="90"/>
  <c r="D546" i="90"/>
  <c r="C546" i="90"/>
  <c r="B546" i="90"/>
  <c r="J546" i="90"/>
  <c r="F545" i="90"/>
  <c r="E545" i="90"/>
  <c r="D545" i="90"/>
  <c r="C545" i="90"/>
  <c r="B545" i="90"/>
  <c r="J545" i="90"/>
  <c r="F544" i="90"/>
  <c r="E544" i="90"/>
  <c r="D544" i="90"/>
  <c r="C544" i="90"/>
  <c r="B544" i="90"/>
  <c r="E372" i="1"/>
  <c r="E376" i="1"/>
  <c r="O541" i="89"/>
  <c r="O542" i="89"/>
  <c r="O543" i="89"/>
  <c r="O544" i="89"/>
  <c r="O545" i="89"/>
  <c r="O546" i="89"/>
  <c r="O547" i="89"/>
  <c r="N547" i="89"/>
  <c r="M547" i="89"/>
  <c r="E300" i="1" s="1"/>
  <c r="E223" i="1" s="1"/>
  <c r="L547" i="89"/>
  <c r="K547" i="89"/>
  <c r="J547" i="89"/>
  <c r="I547" i="89"/>
  <c r="H547" i="89"/>
  <c r="G547" i="89"/>
  <c r="F547" i="89"/>
  <c r="E547" i="89"/>
  <c r="D547" i="89"/>
  <c r="C547" i="89"/>
  <c r="B547" i="89"/>
  <c r="N546" i="89"/>
  <c r="M546" i="89"/>
  <c r="E299" i="1" s="1"/>
  <c r="E222" i="1" s="1"/>
  <c r="L546" i="89"/>
  <c r="E375" i="1" s="1"/>
  <c r="H375" i="1" s="1"/>
  <c r="AO375" i="1" s="1"/>
  <c r="K546" i="89"/>
  <c r="J546" i="89"/>
  <c r="I546" i="89"/>
  <c r="H546" i="89"/>
  <c r="G546" i="89"/>
  <c r="F546" i="89"/>
  <c r="E546" i="89"/>
  <c r="D546" i="89"/>
  <c r="C546" i="89"/>
  <c r="B546" i="89"/>
  <c r="N545" i="89"/>
  <c r="M545" i="89"/>
  <c r="E298" i="1" s="1"/>
  <c r="L545" i="89"/>
  <c r="E374" i="1" s="1"/>
  <c r="K545" i="89"/>
  <c r="J545" i="89"/>
  <c r="I545" i="89"/>
  <c r="H545" i="89"/>
  <c r="G545" i="89"/>
  <c r="F545" i="89"/>
  <c r="E545" i="89"/>
  <c r="D545" i="89"/>
  <c r="C545" i="89"/>
  <c r="B545" i="89"/>
  <c r="N544" i="89"/>
  <c r="M544" i="89"/>
  <c r="E297" i="1" s="1"/>
  <c r="L544" i="89"/>
  <c r="E373" i="1" s="1"/>
  <c r="K544" i="89"/>
  <c r="J544" i="89"/>
  <c r="I544" i="89"/>
  <c r="H544" i="89"/>
  <c r="G544" i="89"/>
  <c r="F544" i="89"/>
  <c r="E544" i="89"/>
  <c r="D544" i="89"/>
  <c r="C544" i="89"/>
  <c r="B544" i="89"/>
  <c r="N543" i="89"/>
  <c r="M543" i="89"/>
  <c r="E296" i="1" s="1"/>
  <c r="L543" i="89"/>
  <c r="K543" i="89"/>
  <c r="J543" i="89"/>
  <c r="I543" i="89"/>
  <c r="H543" i="89"/>
  <c r="G543" i="89"/>
  <c r="F543" i="89"/>
  <c r="E543" i="89"/>
  <c r="D543" i="89"/>
  <c r="C543" i="89"/>
  <c r="B543" i="89"/>
  <c r="N542" i="89"/>
  <c r="M542" i="89"/>
  <c r="E295" i="1" s="1"/>
  <c r="L542" i="89"/>
  <c r="E371" i="1" s="1"/>
  <c r="K542" i="89"/>
  <c r="J542" i="89"/>
  <c r="I542" i="89"/>
  <c r="H542" i="89"/>
  <c r="G542" i="89"/>
  <c r="F542" i="89"/>
  <c r="E542" i="89"/>
  <c r="D542" i="89"/>
  <c r="C542" i="89"/>
  <c r="B542" i="89"/>
  <c r="N541" i="89"/>
  <c r="M541" i="89"/>
  <c r="E294" i="1" s="1"/>
  <c r="L541" i="89"/>
  <c r="E370" i="1" s="1"/>
  <c r="K541" i="89"/>
  <c r="J541" i="89"/>
  <c r="I541" i="89"/>
  <c r="H541" i="89"/>
  <c r="G541" i="89"/>
  <c r="F541" i="89"/>
  <c r="E541" i="89"/>
  <c r="D541" i="89"/>
  <c r="C541" i="89"/>
  <c r="B541" i="89"/>
  <c r="T375" i="1"/>
  <c r="D222" i="1"/>
  <c r="D541" i="88"/>
  <c r="E541" i="88"/>
  <c r="F541" i="88"/>
  <c r="G541" i="88"/>
  <c r="H541" i="88"/>
  <c r="I541" i="88"/>
  <c r="J541" i="88"/>
  <c r="K541" i="88"/>
  <c r="L541" i="88"/>
  <c r="M541" i="88"/>
  <c r="N541" i="88"/>
  <c r="O541" i="88"/>
  <c r="D542" i="88"/>
  <c r="E542" i="88"/>
  <c r="F542" i="88"/>
  <c r="G542" i="88"/>
  <c r="H542" i="88"/>
  <c r="I542" i="88"/>
  <c r="J542" i="88"/>
  <c r="K542" i="88"/>
  <c r="L542" i="88"/>
  <c r="M542" i="88"/>
  <c r="N542" i="88"/>
  <c r="O542" i="88"/>
  <c r="D543" i="88"/>
  <c r="E543" i="88"/>
  <c r="F543" i="88"/>
  <c r="G543" i="88"/>
  <c r="H543" i="88"/>
  <c r="I543" i="88"/>
  <c r="J543" i="88"/>
  <c r="K543" i="88"/>
  <c r="L543" i="88"/>
  <c r="M543" i="88"/>
  <c r="N543" i="88"/>
  <c r="O543" i="88"/>
  <c r="D544" i="88"/>
  <c r="E544" i="88"/>
  <c r="F544" i="88"/>
  <c r="G544" i="88"/>
  <c r="H544" i="88"/>
  <c r="I544" i="88"/>
  <c r="J544" i="88"/>
  <c r="K544" i="88"/>
  <c r="L544" i="88"/>
  <c r="M544" i="88"/>
  <c r="N544" i="88"/>
  <c r="O544" i="88"/>
  <c r="D545" i="88"/>
  <c r="E545" i="88"/>
  <c r="F545" i="88"/>
  <c r="G545" i="88"/>
  <c r="H545" i="88"/>
  <c r="I545" i="88"/>
  <c r="J545" i="88"/>
  <c r="K545" i="88"/>
  <c r="L545" i="88"/>
  <c r="M545" i="88"/>
  <c r="N545" i="88"/>
  <c r="O545" i="88"/>
  <c r="D546" i="88"/>
  <c r="E546" i="88"/>
  <c r="F546" i="88"/>
  <c r="G546" i="88"/>
  <c r="H546" i="88"/>
  <c r="I546" i="88"/>
  <c r="J546" i="88"/>
  <c r="K546" i="88"/>
  <c r="L546" i="88"/>
  <c r="M546" i="88"/>
  <c r="N546" i="88"/>
  <c r="O546" i="88"/>
  <c r="D547" i="88"/>
  <c r="E547" i="88"/>
  <c r="F547" i="88"/>
  <c r="G547" i="88"/>
  <c r="H547" i="88"/>
  <c r="I547" i="88"/>
  <c r="J547" i="88"/>
  <c r="K547" i="88"/>
  <c r="L547" i="88"/>
  <c r="M547" i="88"/>
  <c r="N547" i="88"/>
  <c r="O547" i="88"/>
  <c r="C547" i="88"/>
  <c r="C546" i="88"/>
  <c r="C545" i="88"/>
  <c r="C544" i="88"/>
  <c r="C543" i="88"/>
  <c r="C542" i="88"/>
  <c r="C541" i="88"/>
  <c r="D541" i="87"/>
  <c r="E541" i="87"/>
  <c r="F541" i="87"/>
  <c r="G541" i="87"/>
  <c r="H541" i="87"/>
  <c r="I541" i="87"/>
  <c r="J541" i="87"/>
  <c r="K541" i="87"/>
  <c r="L541" i="87"/>
  <c r="D542" i="87"/>
  <c r="E542" i="87"/>
  <c r="F542" i="87"/>
  <c r="G542" i="87"/>
  <c r="H542" i="87"/>
  <c r="I542" i="87"/>
  <c r="J542" i="87"/>
  <c r="K542" i="87"/>
  <c r="L542" i="87"/>
  <c r="D543" i="87"/>
  <c r="E543" i="87"/>
  <c r="F543" i="87"/>
  <c r="G543" i="87"/>
  <c r="H543" i="87"/>
  <c r="I543" i="87"/>
  <c r="J543" i="87"/>
  <c r="K543" i="87"/>
  <c r="L543" i="87"/>
  <c r="D544" i="87"/>
  <c r="E544" i="87"/>
  <c r="F544" i="87"/>
  <c r="G544" i="87"/>
  <c r="H544" i="87"/>
  <c r="I544" i="87"/>
  <c r="J544" i="87"/>
  <c r="K544" i="87"/>
  <c r="L544" i="87"/>
  <c r="D545" i="87"/>
  <c r="E545" i="87"/>
  <c r="F545" i="87"/>
  <c r="G545" i="87"/>
  <c r="H545" i="87"/>
  <c r="I545" i="87"/>
  <c r="J545" i="87"/>
  <c r="K545" i="87"/>
  <c r="L545" i="87"/>
  <c r="D546" i="87"/>
  <c r="E546" i="87"/>
  <c r="F546" i="87"/>
  <c r="G546" i="87"/>
  <c r="H546" i="87"/>
  <c r="I546" i="87"/>
  <c r="J546" i="87"/>
  <c r="K546" i="87"/>
  <c r="L546" i="87"/>
  <c r="D547" i="87"/>
  <c r="E547" i="87"/>
  <c r="F547" i="87"/>
  <c r="G547" i="87"/>
  <c r="H547" i="87"/>
  <c r="I547" i="87"/>
  <c r="J547" i="87"/>
  <c r="K547" i="87"/>
  <c r="L547" i="87"/>
  <c r="C547" i="87"/>
  <c r="C546" i="87"/>
  <c r="C545" i="87"/>
  <c r="C544" i="87"/>
  <c r="C543" i="87"/>
  <c r="C542" i="87"/>
  <c r="C541" i="87"/>
  <c r="N542" i="87"/>
  <c r="N543" i="87" s="1"/>
  <c r="N544" i="87" s="1"/>
  <c r="N545" i="87" s="1"/>
  <c r="N546" i="87" s="1"/>
  <c r="N547" i="87" s="1"/>
  <c r="M547" i="87"/>
  <c r="M546" i="87"/>
  <c r="M545" i="87"/>
  <c r="M544" i="87"/>
  <c r="M543" i="87"/>
  <c r="M542" i="87"/>
  <c r="M541" i="87"/>
  <c r="O376" i="1" l="1"/>
  <c r="G223" i="1"/>
  <c r="F223" i="1"/>
  <c r="H223" i="1" s="1"/>
  <c r="I223" i="1" s="1"/>
  <c r="J223" i="1" s="1"/>
  <c r="N299" i="1"/>
  <c r="V299" i="1" s="1"/>
  <c r="F222" i="1"/>
  <c r="O10" i="82"/>
  <c r="O11" i="82"/>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7" i="82"/>
  <c r="O38" i="82"/>
  <c r="O39" i="82"/>
  <c r="O40" i="82"/>
  <c r="O41" i="82"/>
  <c r="O42" i="82"/>
  <c r="O43" i="82"/>
  <c r="O44" i="82"/>
  <c r="O45" i="82"/>
  <c r="O46" i="82"/>
  <c r="O47" i="82"/>
  <c r="O48" i="82"/>
  <c r="O49" i="82"/>
  <c r="O9" i="82"/>
  <c r="O574" i="1" l="1"/>
  <c r="O575" i="1"/>
  <c r="O576" i="1"/>
  <c r="H299" i="1"/>
  <c r="I299" i="1" l="1"/>
  <c r="AO299" i="1"/>
  <c r="G222" i="1"/>
  <c r="I375" i="1"/>
  <c r="L8" i="84" l="1"/>
  <c r="L9" i="84" s="1"/>
  <c r="L10" i="84" s="1"/>
  <c r="L11" i="84" s="1"/>
  <c r="L12" i="84" s="1"/>
  <c r="L13" i="84" s="1"/>
  <c r="L14" i="84" s="1"/>
  <c r="L15" i="84" s="1"/>
  <c r="L16" i="84" s="1"/>
  <c r="L17" i="84" s="1"/>
  <c r="L18" i="84" s="1"/>
  <c r="L19" i="84" s="1"/>
  <c r="L20" i="84" s="1"/>
  <c r="L21" i="84" s="1"/>
  <c r="L22" i="84" s="1"/>
  <c r="L23" i="84" s="1"/>
  <c r="L24" i="84" s="1"/>
  <c r="L25" i="84" s="1"/>
  <c r="L26" i="84" s="1"/>
  <c r="L27" i="84" s="1"/>
  <c r="L28" i="84" s="1"/>
  <c r="L29" i="84" s="1"/>
  <c r="L30" i="84" s="1"/>
  <c r="L31" i="84" s="1"/>
  <c r="L32" i="84" s="1"/>
  <c r="L33" i="84" s="1"/>
  <c r="L34" i="84" s="1"/>
  <c r="L35" i="84" s="1"/>
  <c r="L36" i="84" s="1"/>
  <c r="L37" i="84" s="1"/>
  <c r="L38" i="84" s="1"/>
  <c r="L39" i="84" s="1"/>
  <c r="L40" i="84" s="1"/>
  <c r="L41" i="84" s="1"/>
  <c r="L42" i="84" s="1"/>
  <c r="L43" i="84" s="1"/>
  <c r="L44" i="84" s="1"/>
  <c r="L45" i="84" s="1"/>
  <c r="L46" i="84" s="1"/>
  <c r="L47" i="84" s="1"/>
  <c r="L48" i="84" s="1"/>
  <c r="C18" i="84"/>
  <c r="C19" i="84"/>
  <c r="C20" i="84"/>
  <c r="H20" i="84"/>
  <c r="C21" i="84"/>
  <c r="H21" i="84"/>
  <c r="D7" i="84"/>
  <c r="E7" i="84"/>
  <c r="F7" i="84"/>
  <c r="G7" i="84"/>
  <c r="H7" i="84"/>
  <c r="I7" i="84"/>
  <c r="C8" i="84"/>
  <c r="C9" i="84"/>
  <c r="C10" i="84"/>
  <c r="H10" i="84"/>
  <c r="C11" i="84"/>
  <c r="H11" i="84"/>
  <c r="C13" i="84"/>
  <c r="C14" i="84"/>
  <c r="C15" i="84"/>
  <c r="H15" i="84"/>
  <c r="C16" i="84"/>
  <c r="H16" i="84"/>
  <c r="ER375" i="1" l="1"/>
  <c r="BI44" i="82" l="1"/>
  <c r="BM44" i="82" s="1"/>
  <c r="AL9" i="82" l="1"/>
  <c r="AB9" i="82"/>
  <c r="AB10" i="82" s="1"/>
  <c r="AZ10" i="82" s="1"/>
  <c r="E9" i="82"/>
  <c r="E10" i="82" s="1"/>
  <c r="M10" i="82" l="1"/>
  <c r="E11" i="82"/>
  <c r="BH10" i="82"/>
  <c r="BD10" i="82"/>
  <c r="BL10" i="82" s="1"/>
  <c r="M9" i="82"/>
  <c r="AB11" i="82"/>
  <c r="AJ10" i="82"/>
  <c r="AZ9" i="82"/>
  <c r="AL48" i="82"/>
  <c r="AL44" i="82"/>
  <c r="AL40" i="82"/>
  <c r="AL36" i="82"/>
  <c r="AL32" i="82"/>
  <c r="AL28" i="82"/>
  <c r="AL24" i="82"/>
  <c r="AL20" i="82"/>
  <c r="AL16" i="82"/>
  <c r="AL12" i="82"/>
  <c r="AL46" i="82"/>
  <c r="AL42" i="82"/>
  <c r="AL38" i="82"/>
  <c r="AL34" i="82"/>
  <c r="AL30" i="82"/>
  <c r="AL26" i="82"/>
  <c r="AL22" i="82"/>
  <c r="AL18" i="82"/>
  <c r="AL14" i="82"/>
  <c r="AL10" i="82"/>
  <c r="AL49" i="82"/>
  <c r="AL47" i="82"/>
  <c r="AL45" i="82"/>
  <c r="AL43" i="82"/>
  <c r="AL41" i="82"/>
  <c r="AL39" i="82"/>
  <c r="AL37" i="82"/>
  <c r="AL35" i="82"/>
  <c r="AL33" i="82"/>
  <c r="AL31" i="82"/>
  <c r="AL29" i="82"/>
  <c r="AL27" i="82"/>
  <c r="AL25" i="82"/>
  <c r="AL23" i="82"/>
  <c r="AL21" i="82"/>
  <c r="AL19" i="82"/>
  <c r="AL17" i="82"/>
  <c r="AL15" i="82"/>
  <c r="AL13" i="82"/>
  <c r="AL11" i="82"/>
  <c r="AJ9" i="82"/>
  <c r="K12" i="81"/>
  <c r="W12" i="81" s="1"/>
  <c r="E13" i="81"/>
  <c r="K13" i="81" s="1"/>
  <c r="W13" i="81" s="1"/>
  <c r="BH9" i="82" l="1"/>
  <c r="BD9" i="82"/>
  <c r="BL9" i="82" s="1"/>
  <c r="AZ11" i="82"/>
  <c r="AJ11" i="82"/>
  <c r="AB12" i="82"/>
  <c r="E12" i="82"/>
  <c r="M11" i="82"/>
  <c r="E14" i="81"/>
  <c r="E15" i="81" s="1"/>
  <c r="E16" i="81" s="1"/>
  <c r="E17" i="81" s="1"/>
  <c r="E18" i="81" s="1"/>
  <c r="E19" i="81" s="1"/>
  <c r="E20" i="81" s="1"/>
  <c r="E21" i="81" s="1"/>
  <c r="E22" i="81" s="1"/>
  <c r="E23" i="81" s="1"/>
  <c r="E24" i="81" s="1"/>
  <c r="E25" i="81" s="1"/>
  <c r="E26" i="81" s="1"/>
  <c r="E27" i="81" s="1"/>
  <c r="E28" i="81" s="1"/>
  <c r="E29" i="81" s="1"/>
  <c r="E30" i="81" s="1"/>
  <c r="E31" i="81" s="1"/>
  <c r="E32" i="81" s="1"/>
  <c r="E33" i="81" s="1"/>
  <c r="E34" i="81" s="1"/>
  <c r="E35" i="81" s="1"/>
  <c r="E36" i="81" s="1"/>
  <c r="E37" i="81" s="1"/>
  <c r="E38" i="81" s="1"/>
  <c r="E39" i="81" s="1"/>
  <c r="E40" i="81" s="1"/>
  <c r="E41" i="81" s="1"/>
  <c r="E42" i="81" s="1"/>
  <c r="E43" i="81" s="1"/>
  <c r="E44" i="81" s="1"/>
  <c r="E45" i="81" s="1"/>
  <c r="E46" i="81" s="1"/>
  <c r="E47" i="81" s="1"/>
  <c r="E48" i="81" s="1"/>
  <c r="K48" i="81" s="1"/>
  <c r="W48" i="81" s="1"/>
  <c r="K33" i="81"/>
  <c r="W33" i="81" s="1"/>
  <c r="K29" i="81"/>
  <c r="W29" i="81" s="1"/>
  <c r="K25" i="81"/>
  <c r="W25" i="81" s="1"/>
  <c r="K21" i="81"/>
  <c r="W21" i="81" s="1"/>
  <c r="K19" i="81"/>
  <c r="W19" i="81" s="1"/>
  <c r="K17" i="81"/>
  <c r="W17" i="81" s="1"/>
  <c r="K15" i="81"/>
  <c r="W15" i="81" s="1"/>
  <c r="K44" i="81"/>
  <c r="W44" i="81" s="1"/>
  <c r="K42" i="81"/>
  <c r="W42" i="81" s="1"/>
  <c r="K38" i="81"/>
  <c r="W38" i="81" s="1"/>
  <c r="K36" i="81"/>
  <c r="W36" i="81" s="1"/>
  <c r="K34" i="81"/>
  <c r="W34" i="81" s="1"/>
  <c r="K30" i="81"/>
  <c r="W30" i="81" s="1"/>
  <c r="K28" i="81"/>
  <c r="W28" i="81" s="1"/>
  <c r="K26" i="81"/>
  <c r="W26" i="81" s="1"/>
  <c r="K24" i="81"/>
  <c r="W24" i="81" s="1"/>
  <c r="K22" i="81"/>
  <c r="W22" i="81" s="1"/>
  <c r="K20" i="81"/>
  <c r="W20" i="81" s="1"/>
  <c r="K18" i="81"/>
  <c r="W18" i="81" s="1"/>
  <c r="K16" i="81"/>
  <c r="W16" i="81" s="1"/>
  <c r="K14" i="81"/>
  <c r="W14" i="81" s="1"/>
  <c r="FX480" i="1"/>
  <c r="FX481" i="1" s="1"/>
  <c r="FY479" i="1"/>
  <c r="E49" i="81" l="1"/>
  <c r="K32" i="81"/>
  <c r="W32" i="81" s="1"/>
  <c r="K40" i="81"/>
  <c r="W40" i="81" s="1"/>
  <c r="K23" i="81"/>
  <c r="W23" i="81" s="1"/>
  <c r="K37" i="81"/>
  <c r="W37" i="81" s="1"/>
  <c r="BH11" i="82"/>
  <c r="BD11" i="82"/>
  <c r="BL11" i="82" s="1"/>
  <c r="K41" i="81"/>
  <c r="W41" i="81" s="1"/>
  <c r="E13" i="82"/>
  <c r="M12" i="82"/>
  <c r="K45" i="81"/>
  <c r="W45" i="81" s="1"/>
  <c r="AB13" i="82"/>
  <c r="AJ12" i="82"/>
  <c r="AZ12" i="82"/>
  <c r="K46" i="81"/>
  <c r="W46" i="81" s="1"/>
  <c r="K27" i="81"/>
  <c r="W27" i="81" s="1"/>
  <c r="K31" i="81"/>
  <c r="W31" i="81" s="1"/>
  <c r="K35" i="81"/>
  <c r="W35" i="81" s="1"/>
  <c r="K39" i="81"/>
  <c r="W39" i="81" s="1"/>
  <c r="K43" i="81"/>
  <c r="W43" i="81" s="1"/>
  <c r="K47" i="81"/>
  <c r="W47" i="81" s="1"/>
  <c r="E50" i="81"/>
  <c r="K49" i="81"/>
  <c r="W49" i="81" s="1"/>
  <c r="FX482" i="1"/>
  <c r="FY481" i="1"/>
  <c r="FY480" i="1"/>
  <c r="FP501" i="1"/>
  <c r="FP502" i="1"/>
  <c r="FP503" i="1"/>
  <c r="FP504" i="1"/>
  <c r="FP505" i="1"/>
  <c r="FP506" i="1"/>
  <c r="FP507" i="1"/>
  <c r="FP508" i="1"/>
  <c r="FP509" i="1"/>
  <c r="FP510" i="1"/>
  <c r="FP511" i="1"/>
  <c r="FP512" i="1"/>
  <c r="FP513" i="1"/>
  <c r="FP514" i="1"/>
  <c r="FP515" i="1"/>
  <c r="FP516" i="1"/>
  <c r="FP517" i="1"/>
  <c r="FP518" i="1"/>
  <c r="FP519" i="1"/>
  <c r="FP520" i="1"/>
  <c r="FP521" i="1"/>
  <c r="FP522" i="1"/>
  <c r="FP523" i="1"/>
  <c r="FP524" i="1"/>
  <c r="FP525" i="1"/>
  <c r="FP526" i="1"/>
  <c r="FP527" i="1"/>
  <c r="FP528" i="1"/>
  <c r="FP529" i="1"/>
  <c r="FP530" i="1"/>
  <c r="FP531" i="1"/>
  <c r="FP532" i="1"/>
  <c r="FP533" i="1"/>
  <c r="FP534" i="1"/>
  <c r="FP535" i="1"/>
  <c r="FP536" i="1"/>
  <c r="FP537" i="1"/>
  <c r="FP538" i="1"/>
  <c r="AB14" i="82" l="1"/>
  <c r="AZ13" i="82"/>
  <c r="AJ13" i="82"/>
  <c r="BH12" i="82"/>
  <c r="BD12" i="82"/>
  <c r="BL12" i="82" s="1"/>
  <c r="E14" i="82"/>
  <c r="M13" i="82"/>
  <c r="E51" i="81"/>
  <c r="K50" i="81"/>
  <c r="W50" i="81" s="1"/>
  <c r="FX483" i="1"/>
  <c r="FY482" i="1"/>
  <c r="E15" i="82" l="1"/>
  <c r="M14" i="82"/>
  <c r="BH13" i="82"/>
  <c r="BD13" i="82"/>
  <c r="BL13" i="82" s="1"/>
  <c r="AB15" i="82"/>
  <c r="AZ14" i="82"/>
  <c r="AJ14" i="82"/>
  <c r="E52" i="81"/>
  <c r="K51" i="81"/>
  <c r="W51" i="81" s="1"/>
  <c r="FX484" i="1"/>
  <c r="FY483" i="1"/>
  <c r="BH14" i="82" l="1"/>
  <c r="BD14" i="82"/>
  <c r="BL14" i="82" s="1"/>
  <c r="K52" i="81"/>
  <c r="W52" i="81" s="1"/>
  <c r="E53" i="81"/>
  <c r="K53" i="81" s="1"/>
  <c r="W53" i="81" s="1"/>
  <c r="AB16" i="82"/>
  <c r="AZ15" i="82"/>
  <c r="AJ15" i="82"/>
  <c r="E16" i="82"/>
  <c r="M15" i="82"/>
  <c r="FX485" i="1"/>
  <c r="FY484" i="1"/>
  <c r="E17" i="82" l="1"/>
  <c r="M16" i="82"/>
  <c r="BH15" i="82"/>
  <c r="BD15" i="82"/>
  <c r="BL15" i="82" s="1"/>
  <c r="AB17" i="82"/>
  <c r="AJ16" i="82"/>
  <c r="AZ16" i="82"/>
  <c r="FX486" i="1"/>
  <c r="FY485" i="1"/>
  <c r="BM546" i="1"/>
  <c r="B546" i="1"/>
  <c r="B545" i="1"/>
  <c r="FA499" i="1"/>
  <c r="EZ499" i="1"/>
  <c r="EX499" i="1"/>
  <c r="EQ499" i="1"/>
  <c r="EP499" i="1"/>
  <c r="EN499" i="1"/>
  <c r="DV499" i="1"/>
  <c r="DU499" i="1"/>
  <c r="CZ499" i="1"/>
  <c r="CY499" i="1"/>
  <c r="CG499" i="1"/>
  <c r="AK499" i="1"/>
  <c r="FA498" i="1"/>
  <c r="EZ498" i="1"/>
  <c r="EX498" i="1"/>
  <c r="EQ498" i="1"/>
  <c r="EP498" i="1"/>
  <c r="EN498" i="1"/>
  <c r="DV498" i="1"/>
  <c r="DU498" i="1"/>
  <c r="CZ498" i="1"/>
  <c r="CY498" i="1"/>
  <c r="DF499" i="1" s="1"/>
  <c r="CG498" i="1"/>
  <c r="AK498" i="1"/>
  <c r="FA497" i="1"/>
  <c r="EZ497" i="1"/>
  <c r="EX497" i="1"/>
  <c r="EQ497" i="1"/>
  <c r="EP497" i="1"/>
  <c r="EN497" i="1"/>
  <c r="DV497" i="1"/>
  <c r="DU497" i="1"/>
  <c r="CZ497" i="1"/>
  <c r="CY497" i="1"/>
  <c r="CG497" i="1"/>
  <c r="AK497" i="1"/>
  <c r="FA496" i="1"/>
  <c r="EZ496" i="1"/>
  <c r="EX496" i="1"/>
  <c r="EQ496" i="1"/>
  <c r="EP496" i="1"/>
  <c r="EN496" i="1"/>
  <c r="DV496" i="1"/>
  <c r="DU496" i="1"/>
  <c r="CZ496" i="1"/>
  <c r="CY496" i="1"/>
  <c r="CG496" i="1"/>
  <c r="AK496" i="1"/>
  <c r="FA495" i="1"/>
  <c r="EZ495" i="1"/>
  <c r="EX495" i="1"/>
  <c r="EQ495" i="1"/>
  <c r="EP495" i="1"/>
  <c r="EN495" i="1"/>
  <c r="DV495" i="1"/>
  <c r="DU495" i="1"/>
  <c r="CZ495" i="1"/>
  <c r="CY495" i="1"/>
  <c r="CG495" i="1"/>
  <c r="AK495" i="1"/>
  <c r="FA494" i="1"/>
  <c r="EZ494" i="1"/>
  <c r="EX494" i="1"/>
  <c r="EQ494" i="1"/>
  <c r="EP494" i="1"/>
  <c r="EN494" i="1"/>
  <c r="DV494" i="1"/>
  <c r="DU494" i="1"/>
  <c r="CZ494" i="1"/>
  <c r="CY494" i="1"/>
  <c r="CG494" i="1"/>
  <c r="AK494" i="1"/>
  <c r="FA493" i="1"/>
  <c r="EZ493" i="1"/>
  <c r="EX493" i="1"/>
  <c r="EQ493" i="1"/>
  <c r="EP493" i="1"/>
  <c r="EN493" i="1"/>
  <c r="DV493" i="1"/>
  <c r="DU493" i="1"/>
  <c r="CZ493" i="1"/>
  <c r="CY493" i="1"/>
  <c r="CG493" i="1"/>
  <c r="AK493" i="1"/>
  <c r="FA492" i="1"/>
  <c r="EZ492" i="1"/>
  <c r="EX492" i="1"/>
  <c r="EQ492" i="1"/>
  <c r="EP492" i="1"/>
  <c r="EN492" i="1"/>
  <c r="DV492" i="1"/>
  <c r="DU492" i="1"/>
  <c r="CZ492" i="1"/>
  <c r="CY492" i="1"/>
  <c r="CG492" i="1"/>
  <c r="AK492" i="1"/>
  <c r="FA491" i="1"/>
  <c r="EZ491" i="1"/>
  <c r="EX491" i="1"/>
  <c r="EQ491" i="1"/>
  <c r="EP491" i="1"/>
  <c r="EN491" i="1"/>
  <c r="DV491" i="1"/>
  <c r="DU491" i="1"/>
  <c r="CZ491" i="1"/>
  <c r="CY491" i="1"/>
  <c r="CG491" i="1"/>
  <c r="AK491" i="1"/>
  <c r="FA490" i="1"/>
  <c r="EZ490" i="1"/>
  <c r="EX490" i="1"/>
  <c r="EQ490" i="1"/>
  <c r="EP490" i="1"/>
  <c r="EN490" i="1"/>
  <c r="DV490" i="1"/>
  <c r="DU490" i="1"/>
  <c r="CZ490" i="1"/>
  <c r="CY490" i="1"/>
  <c r="CG490" i="1"/>
  <c r="AK490" i="1"/>
  <c r="FA489" i="1"/>
  <c r="EZ489" i="1"/>
  <c r="EX489" i="1"/>
  <c r="EQ489" i="1"/>
  <c r="EP489" i="1"/>
  <c r="EN489" i="1"/>
  <c r="DV489" i="1"/>
  <c r="DU489" i="1"/>
  <c r="CZ489" i="1"/>
  <c r="CY489" i="1"/>
  <c r="CW489" i="1"/>
  <c r="CG489" i="1"/>
  <c r="AK489" i="1"/>
  <c r="AH489" i="1"/>
  <c r="FA488" i="1"/>
  <c r="EZ488" i="1"/>
  <c r="EX488" i="1"/>
  <c r="EQ488" i="1"/>
  <c r="EP488" i="1"/>
  <c r="EN488" i="1"/>
  <c r="DV488" i="1"/>
  <c r="DU488" i="1"/>
  <c r="CZ488" i="1"/>
  <c r="CY488" i="1"/>
  <c r="CW488" i="1"/>
  <c r="DB488" i="1" s="1"/>
  <c r="CG488" i="1"/>
  <c r="AK488" i="1"/>
  <c r="FA487" i="1"/>
  <c r="EZ487" i="1"/>
  <c r="EX487" i="1"/>
  <c r="EQ487" i="1"/>
  <c r="EP487" i="1"/>
  <c r="EN487" i="1"/>
  <c r="DV487" i="1"/>
  <c r="DU487" i="1"/>
  <c r="CZ487" i="1"/>
  <c r="CY487" i="1"/>
  <c r="CW487" i="1"/>
  <c r="CG487" i="1"/>
  <c r="AK487" i="1"/>
  <c r="AH487" i="1"/>
  <c r="FA486" i="1"/>
  <c r="EZ486" i="1"/>
  <c r="EX486" i="1"/>
  <c r="EQ486" i="1"/>
  <c r="EP486" i="1"/>
  <c r="EN486" i="1"/>
  <c r="DV486" i="1"/>
  <c r="DU486" i="1"/>
  <c r="CZ486" i="1"/>
  <c r="CY486" i="1"/>
  <c r="CW486" i="1"/>
  <c r="DB486" i="1" s="1"/>
  <c r="CG486" i="1"/>
  <c r="AK486" i="1"/>
  <c r="FA485" i="1"/>
  <c r="EZ485" i="1"/>
  <c r="EX485" i="1"/>
  <c r="EQ485" i="1"/>
  <c r="EP485" i="1"/>
  <c r="EN485" i="1"/>
  <c r="DV485" i="1"/>
  <c r="DU485" i="1"/>
  <c r="CZ485" i="1"/>
  <c r="CY485" i="1"/>
  <c r="CW485" i="1"/>
  <c r="CG485" i="1"/>
  <c r="AK485" i="1"/>
  <c r="AH485" i="1"/>
  <c r="FA484" i="1"/>
  <c r="EZ484" i="1"/>
  <c r="EX484" i="1"/>
  <c r="EQ484" i="1"/>
  <c r="EP484" i="1"/>
  <c r="EN484" i="1"/>
  <c r="DV484" i="1"/>
  <c r="DU484" i="1"/>
  <c r="CZ484" i="1"/>
  <c r="CY484" i="1"/>
  <c r="CW484" i="1"/>
  <c r="DB484" i="1" s="1"/>
  <c r="CG484" i="1"/>
  <c r="AK484" i="1"/>
  <c r="FA483" i="1"/>
  <c r="EZ483" i="1"/>
  <c r="EX483" i="1"/>
  <c r="EQ483" i="1"/>
  <c r="EP483" i="1"/>
  <c r="EN483" i="1"/>
  <c r="DV483" i="1"/>
  <c r="DU483" i="1"/>
  <c r="CZ483" i="1"/>
  <c r="CY483" i="1"/>
  <c r="CW483" i="1"/>
  <c r="CG483" i="1"/>
  <c r="AK483" i="1"/>
  <c r="AH483" i="1"/>
  <c r="FA482" i="1"/>
  <c r="EZ482" i="1"/>
  <c r="EX482" i="1"/>
  <c r="EQ482" i="1"/>
  <c r="EP482" i="1"/>
  <c r="EN482" i="1"/>
  <c r="DV482" i="1"/>
  <c r="DU482" i="1"/>
  <c r="CZ482" i="1"/>
  <c r="CY482" i="1"/>
  <c r="CW482" i="1"/>
  <c r="DB482" i="1" s="1"/>
  <c r="CG482" i="1"/>
  <c r="AK482" i="1"/>
  <c r="FA481" i="1"/>
  <c r="EZ481" i="1"/>
  <c r="EX481" i="1"/>
  <c r="EQ481" i="1"/>
  <c r="EP481" i="1"/>
  <c r="EN481" i="1"/>
  <c r="DV481" i="1"/>
  <c r="DU481" i="1"/>
  <c r="CZ481" i="1"/>
  <c r="CY481" i="1"/>
  <c r="CW481" i="1"/>
  <c r="CG481" i="1"/>
  <c r="AK481" i="1"/>
  <c r="AH481" i="1"/>
  <c r="FA480" i="1"/>
  <c r="EZ480" i="1"/>
  <c r="EX480" i="1"/>
  <c r="EQ480" i="1"/>
  <c r="EP480" i="1"/>
  <c r="EN480" i="1"/>
  <c r="DV480" i="1"/>
  <c r="DU480" i="1"/>
  <c r="CZ480" i="1"/>
  <c r="CY480" i="1"/>
  <c r="CW480" i="1"/>
  <c r="DB480" i="1" s="1"/>
  <c r="CG480" i="1"/>
  <c r="AK480" i="1"/>
  <c r="B480" i="1"/>
  <c r="B481" i="1" s="1"/>
  <c r="B482" i="1" s="1"/>
  <c r="B483" i="1" s="1"/>
  <c r="B484" i="1" s="1"/>
  <c r="B485" i="1" s="1"/>
  <c r="B486" i="1" s="1"/>
  <c r="B487" i="1" s="1"/>
  <c r="B488" i="1" s="1"/>
  <c r="B489" i="1" s="1"/>
  <c r="B490" i="1" s="1"/>
  <c r="B491" i="1" s="1"/>
  <c r="B492" i="1" s="1"/>
  <c r="B493" i="1" s="1"/>
  <c r="B494" i="1" s="1"/>
  <c r="B495" i="1" s="1"/>
  <c r="B496" i="1" s="1"/>
  <c r="B497" i="1" s="1"/>
  <c r="B498" i="1" s="1"/>
  <c r="B499" i="1" s="1"/>
  <c r="B500" i="1" s="1"/>
  <c r="B501" i="1" s="1"/>
  <c r="B502" i="1" s="1"/>
  <c r="B503" i="1" s="1"/>
  <c r="B504" i="1" s="1"/>
  <c r="B505" i="1" s="1"/>
  <c r="B506" i="1" s="1"/>
  <c r="B507" i="1" s="1"/>
  <c r="B508" i="1" s="1"/>
  <c r="B509" i="1" s="1"/>
  <c r="B510" i="1" s="1"/>
  <c r="B511" i="1" s="1"/>
  <c r="B512" i="1" s="1"/>
  <c r="B513" i="1" s="1"/>
  <c r="B514" i="1" s="1"/>
  <c r="B515" i="1" s="1"/>
  <c r="B516" i="1" s="1"/>
  <c r="B517" i="1" s="1"/>
  <c r="B518" i="1" s="1"/>
  <c r="B519" i="1" s="1"/>
  <c r="B520" i="1" s="1"/>
  <c r="B521" i="1" s="1"/>
  <c r="B522" i="1" s="1"/>
  <c r="B523" i="1" s="1"/>
  <c r="B524" i="1" s="1"/>
  <c r="B525" i="1" s="1"/>
  <c r="B526" i="1" s="1"/>
  <c r="B527" i="1" s="1"/>
  <c r="B528" i="1" s="1"/>
  <c r="B529" i="1" s="1"/>
  <c r="B530" i="1" s="1"/>
  <c r="B531" i="1" s="1"/>
  <c r="B532" i="1" s="1"/>
  <c r="B533" i="1" s="1"/>
  <c r="B534" i="1" s="1"/>
  <c r="B535" i="1" s="1"/>
  <c r="B536" i="1" s="1"/>
  <c r="B537" i="1" s="1"/>
  <c r="B538" i="1" s="1"/>
  <c r="B539" i="1" s="1"/>
  <c r="B540" i="1" s="1"/>
  <c r="B541" i="1" s="1"/>
  <c r="CZ479" i="1"/>
  <c r="CY479" i="1"/>
  <c r="DF480" i="1" s="1"/>
  <c r="DM480" i="1" s="1"/>
  <c r="CX479" i="1"/>
  <c r="CW479" i="1"/>
  <c r="DD480" i="1" s="1"/>
  <c r="CG479" i="1"/>
  <c r="AK479" i="1"/>
  <c r="AH479" i="1"/>
  <c r="FA477" i="1"/>
  <c r="EZ477" i="1"/>
  <c r="EY477" i="1"/>
  <c r="EX477" i="1"/>
  <c r="EQ477" i="1"/>
  <c r="EP477" i="1"/>
  <c r="EO477" i="1"/>
  <c r="EN477" i="1"/>
  <c r="EF477" i="1"/>
  <c r="EE477" i="1"/>
  <c r="ED477" i="1"/>
  <c r="EC477" i="1"/>
  <c r="DV477" i="1"/>
  <c r="DU477" i="1"/>
  <c r="DT477" i="1"/>
  <c r="DS477" i="1"/>
  <c r="DP477" i="1"/>
  <c r="DN477" i="1"/>
  <c r="DM477" i="1"/>
  <c r="DL477" i="1"/>
  <c r="DK477" i="1"/>
  <c r="DI477" i="1"/>
  <c r="DG477" i="1"/>
  <c r="DF477" i="1"/>
  <c r="DE477" i="1"/>
  <c r="DD477" i="1"/>
  <c r="CZ477" i="1"/>
  <c r="CY477" i="1"/>
  <c r="CX477" i="1"/>
  <c r="CW477" i="1"/>
  <c r="X477" i="1"/>
  <c r="V477" i="1"/>
  <c r="U477" i="1"/>
  <c r="T477" i="1"/>
  <c r="P477" i="1"/>
  <c r="N477" i="1"/>
  <c r="M477" i="1"/>
  <c r="L477" i="1"/>
  <c r="H477" i="1"/>
  <c r="F477" i="1"/>
  <c r="E477" i="1"/>
  <c r="D477" i="1"/>
  <c r="BH16" i="82" l="1"/>
  <c r="BD16" i="82"/>
  <c r="BL16" i="82" s="1"/>
  <c r="AB18" i="82"/>
  <c r="AZ17" i="82"/>
  <c r="AJ17" i="82"/>
  <c r="E18" i="82"/>
  <c r="M17" i="82"/>
  <c r="DD481" i="1"/>
  <c r="DF483" i="1"/>
  <c r="DG484" i="1"/>
  <c r="DD485" i="1"/>
  <c r="DF487" i="1"/>
  <c r="DG488" i="1"/>
  <c r="DD489" i="1"/>
  <c r="DG490" i="1"/>
  <c r="DG492" i="1"/>
  <c r="DG494" i="1"/>
  <c r="DG496" i="1"/>
  <c r="DG498" i="1"/>
  <c r="DG480" i="1"/>
  <c r="DN480" i="1" s="1"/>
  <c r="DF481" i="1"/>
  <c r="DG482" i="1"/>
  <c r="DD483" i="1"/>
  <c r="DF485" i="1"/>
  <c r="DG486" i="1"/>
  <c r="DD487" i="1"/>
  <c r="DF489" i="1"/>
  <c r="DF491" i="1"/>
  <c r="DF493" i="1"/>
  <c r="DF495" i="1"/>
  <c r="DF497" i="1"/>
  <c r="FX487" i="1"/>
  <c r="FY486" i="1"/>
  <c r="DI483" i="1"/>
  <c r="DM483" i="1" s="1"/>
  <c r="DI487" i="1"/>
  <c r="DK487" i="1" s="1"/>
  <c r="FR487" i="1" s="1"/>
  <c r="DK480" i="1"/>
  <c r="FR480" i="1" s="1"/>
  <c r="FS480" i="1" s="1"/>
  <c r="DI480" i="1"/>
  <c r="DI481" i="1"/>
  <c r="DI485" i="1"/>
  <c r="DM487" i="1"/>
  <c r="DI489" i="1"/>
  <c r="DB479" i="1"/>
  <c r="DB481" i="1"/>
  <c r="DG481" i="1"/>
  <c r="DD482" i="1"/>
  <c r="DF482" i="1"/>
  <c r="DB483" i="1"/>
  <c r="DG483" i="1"/>
  <c r="DN483" i="1" s="1"/>
  <c r="DD484" i="1"/>
  <c r="DF484" i="1"/>
  <c r="DB485" i="1"/>
  <c r="DG485" i="1"/>
  <c r="DD486" i="1"/>
  <c r="DF486" i="1"/>
  <c r="DB487" i="1"/>
  <c r="DG487" i="1"/>
  <c r="DD488" i="1"/>
  <c r="DF488" i="1"/>
  <c r="DB489" i="1"/>
  <c r="DG489" i="1"/>
  <c r="DF490" i="1"/>
  <c r="DG491" i="1"/>
  <c r="DF492" i="1"/>
  <c r="DG493" i="1"/>
  <c r="DF494" i="1"/>
  <c r="DG495" i="1"/>
  <c r="DF496" i="1"/>
  <c r="DG497" i="1"/>
  <c r="DF498" i="1"/>
  <c r="DG499" i="1"/>
  <c r="AH480" i="1"/>
  <c r="AH482" i="1"/>
  <c r="AH484" i="1"/>
  <c r="AH486" i="1"/>
  <c r="AH488" i="1"/>
  <c r="BH17" i="82" l="1"/>
  <c r="BD17" i="82"/>
  <c r="BL17" i="82" s="1"/>
  <c r="AB19" i="82"/>
  <c r="AZ18" i="82"/>
  <c r="AJ18" i="82"/>
  <c r="E19" i="82"/>
  <c r="M18" i="82"/>
  <c r="DN489" i="1"/>
  <c r="DN485" i="1"/>
  <c r="DN487" i="1"/>
  <c r="FX488" i="1"/>
  <c r="FY487" i="1"/>
  <c r="DN481" i="1"/>
  <c r="DK483" i="1"/>
  <c r="FR483" i="1" s="1"/>
  <c r="DK489" i="1"/>
  <c r="FR489" i="1" s="1"/>
  <c r="DK485" i="1"/>
  <c r="FR485" i="1" s="1"/>
  <c r="DK481" i="1"/>
  <c r="FR481" i="1" s="1"/>
  <c r="FS481" i="1" s="1"/>
  <c r="DM489" i="1"/>
  <c r="DM485" i="1"/>
  <c r="DM481" i="1"/>
  <c r="DI488" i="1"/>
  <c r="DN488" i="1" s="1"/>
  <c r="DI486" i="1"/>
  <c r="DN486" i="1" s="1"/>
  <c r="DI484" i="1"/>
  <c r="DN484" i="1" s="1"/>
  <c r="DI482" i="1"/>
  <c r="DN482" i="1" s="1"/>
  <c r="FD480" i="1"/>
  <c r="FE480" i="1" s="1"/>
  <c r="DP480" i="1"/>
  <c r="ET480" i="1"/>
  <c r="EU480" i="1" s="1"/>
  <c r="DY480" i="1"/>
  <c r="DZ480" i="1" s="1"/>
  <c r="ET487" i="1"/>
  <c r="DY487" i="1"/>
  <c r="FD487" i="1"/>
  <c r="DP487"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14" i="1"/>
  <c r="G313" i="1"/>
  <c r="BH18" i="82" l="1"/>
  <c r="BD18" i="82"/>
  <c r="BL18" i="82" s="1"/>
  <c r="AB20" i="82"/>
  <c r="AZ19" i="82"/>
  <c r="AJ19" i="82"/>
  <c r="E20" i="82"/>
  <c r="M19" i="82"/>
  <c r="DP483" i="1"/>
  <c r="DY483" i="1"/>
  <c r="FD483" i="1"/>
  <c r="ET483" i="1"/>
  <c r="FX489" i="1"/>
  <c r="FY488" i="1"/>
  <c r="DK482" i="1"/>
  <c r="FR482" i="1" s="1"/>
  <c r="FS482" i="1" s="1"/>
  <c r="DK484" i="1"/>
  <c r="FR484" i="1" s="1"/>
  <c r="DK486" i="1"/>
  <c r="FR486" i="1" s="1"/>
  <c r="DK488" i="1"/>
  <c r="FR488" i="1" s="1"/>
  <c r="ET481" i="1"/>
  <c r="EU481" i="1" s="1"/>
  <c r="DY481" i="1"/>
  <c r="DZ481" i="1" s="1"/>
  <c r="FD481" i="1"/>
  <c r="FE481" i="1" s="1"/>
  <c r="DP481" i="1"/>
  <c r="ET489" i="1"/>
  <c r="DY489" i="1"/>
  <c r="FD489" i="1"/>
  <c r="DP489" i="1"/>
  <c r="DM482" i="1"/>
  <c r="DM486" i="1"/>
  <c r="FD482" i="1"/>
  <c r="FE482" i="1" s="1"/>
  <c r="DP484" i="1"/>
  <c r="ET485" i="1"/>
  <c r="DY485" i="1"/>
  <c r="FD485" i="1"/>
  <c r="DP485" i="1"/>
  <c r="DM484" i="1"/>
  <c r="DM488" i="1"/>
  <c r="F86" i="1"/>
  <c r="F481" i="1" s="1"/>
  <c r="F87" i="1"/>
  <c r="F482" i="1" s="1"/>
  <c r="F88" i="1"/>
  <c r="F483" i="1" s="1"/>
  <c r="F89" i="1"/>
  <c r="F484" i="1" s="1"/>
  <c r="F90" i="1"/>
  <c r="F485" i="1" s="1"/>
  <c r="F91" i="1"/>
  <c r="F486" i="1" s="1"/>
  <c r="F92" i="1"/>
  <c r="F487" i="1" s="1"/>
  <c r="F93" i="1"/>
  <c r="F488" i="1" s="1"/>
  <c r="F94" i="1"/>
  <c r="F489" i="1" s="1"/>
  <c r="F95" i="1"/>
  <c r="F490" i="1" s="1"/>
  <c r="F96" i="1"/>
  <c r="F491" i="1" s="1"/>
  <c r="F97" i="1"/>
  <c r="F492" i="1" s="1"/>
  <c r="F98" i="1"/>
  <c r="F493" i="1" s="1"/>
  <c r="F99" i="1"/>
  <c r="F494" i="1" s="1"/>
  <c r="F100" i="1"/>
  <c r="F495" i="1" s="1"/>
  <c r="F101" i="1"/>
  <c r="F496" i="1" s="1"/>
  <c r="F102" i="1"/>
  <c r="F497" i="1" s="1"/>
  <c r="F103" i="1"/>
  <c r="F498" i="1" s="1"/>
  <c r="F104" i="1"/>
  <c r="F499" i="1" s="1"/>
  <c r="F105" i="1"/>
  <c r="F106" i="1"/>
  <c r="F501" i="1" s="1"/>
  <c r="F107" i="1"/>
  <c r="F502" i="1" s="1"/>
  <c r="F108" i="1"/>
  <c r="F503" i="1" s="1"/>
  <c r="F109" i="1"/>
  <c r="F504" i="1" s="1"/>
  <c r="F110" i="1"/>
  <c r="F505" i="1" s="1"/>
  <c r="F111" i="1"/>
  <c r="F506" i="1" s="1"/>
  <c r="F112" i="1"/>
  <c r="F507" i="1" s="1"/>
  <c r="F113" i="1"/>
  <c r="F508" i="1" s="1"/>
  <c r="F114" i="1"/>
  <c r="F509" i="1" s="1"/>
  <c r="F115" i="1"/>
  <c r="F510" i="1" s="1"/>
  <c r="F116" i="1"/>
  <c r="F511" i="1" s="1"/>
  <c r="F117" i="1"/>
  <c r="F512" i="1" s="1"/>
  <c r="F118" i="1"/>
  <c r="F513" i="1" s="1"/>
  <c r="F119" i="1"/>
  <c r="F514" i="1" s="1"/>
  <c r="F120" i="1"/>
  <c r="F121" i="1"/>
  <c r="F516" i="1" s="1"/>
  <c r="F122" i="1"/>
  <c r="F517" i="1" s="1"/>
  <c r="F123" i="1"/>
  <c r="F518" i="1" s="1"/>
  <c r="F124" i="1"/>
  <c r="F519" i="1" s="1"/>
  <c r="F125" i="1"/>
  <c r="F520" i="1" s="1"/>
  <c r="F126" i="1"/>
  <c r="F521" i="1" s="1"/>
  <c r="F127" i="1"/>
  <c r="F522" i="1" s="1"/>
  <c r="F128" i="1"/>
  <c r="F523" i="1" s="1"/>
  <c r="F129" i="1"/>
  <c r="F524" i="1" s="1"/>
  <c r="F130" i="1"/>
  <c r="F525" i="1" s="1"/>
  <c r="F131" i="1"/>
  <c r="F526" i="1" s="1"/>
  <c r="F132" i="1"/>
  <c r="F527" i="1" s="1"/>
  <c r="F133" i="1"/>
  <c r="F528" i="1" s="1"/>
  <c r="F134" i="1"/>
  <c r="F529" i="1" s="1"/>
  <c r="F135" i="1"/>
  <c r="F530" i="1" s="1"/>
  <c r="F136" i="1"/>
  <c r="F531" i="1" s="1"/>
  <c r="F137" i="1"/>
  <c r="F532" i="1" s="1"/>
  <c r="F533" i="1"/>
  <c r="F534" i="1"/>
  <c r="F535" i="1"/>
  <c r="F536" i="1"/>
  <c r="F537" i="1"/>
  <c r="F538" i="1"/>
  <c r="F539" i="1"/>
  <c r="F540" i="1"/>
  <c r="F85" i="1"/>
  <c r="F480" i="1" s="1"/>
  <c r="F84" i="1"/>
  <c r="F479" i="1" s="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37"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14" i="1"/>
  <c r="F313" i="1"/>
  <c r="FD488" i="1" l="1"/>
  <c r="DY486" i="1"/>
  <c r="BH19" i="82"/>
  <c r="BD19" i="82"/>
  <c r="BL19" i="82" s="1"/>
  <c r="AB21" i="82"/>
  <c r="AJ20" i="82"/>
  <c r="AZ20" i="82"/>
  <c r="E21" i="82"/>
  <c r="M20" i="82"/>
  <c r="DY488" i="1"/>
  <c r="F515" i="1"/>
  <c r="F500" i="1"/>
  <c r="DP486" i="1"/>
  <c r="ET482" i="1"/>
  <c r="EU482" i="1" s="1"/>
  <c r="EU483" i="1" s="1"/>
  <c r="ET486" i="1"/>
  <c r="FD486" i="1"/>
  <c r="DY482" i="1"/>
  <c r="DZ482" i="1" s="1"/>
  <c r="DZ483" i="1" s="1"/>
  <c r="DP482" i="1"/>
  <c r="DP488" i="1"/>
  <c r="DY484" i="1"/>
  <c r="FD484" i="1"/>
  <c r="FX490" i="1"/>
  <c r="FY489" i="1"/>
  <c r="ET488" i="1"/>
  <c r="ET484" i="1"/>
  <c r="FS483" i="1"/>
  <c r="FS484" i="1" s="1"/>
  <c r="F460" i="1"/>
  <c r="F541" i="1"/>
  <c r="FE483"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14" i="1"/>
  <c r="E313"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38" i="1"/>
  <c r="E237" i="1"/>
  <c r="E86" i="1"/>
  <c r="E481" i="1" s="1"/>
  <c r="E87" i="1"/>
  <c r="E482" i="1" s="1"/>
  <c r="E88" i="1"/>
  <c r="E483" i="1" s="1"/>
  <c r="E89" i="1"/>
  <c r="E484" i="1" s="1"/>
  <c r="E90" i="1"/>
  <c r="E485" i="1" s="1"/>
  <c r="E91" i="1"/>
  <c r="E486" i="1" s="1"/>
  <c r="E92" i="1"/>
  <c r="E487" i="1" s="1"/>
  <c r="E93" i="1"/>
  <c r="E488" i="1" s="1"/>
  <c r="E94" i="1"/>
  <c r="E489" i="1" s="1"/>
  <c r="E95" i="1"/>
  <c r="E490" i="1" s="1"/>
  <c r="E96" i="1"/>
  <c r="E491" i="1" s="1"/>
  <c r="E97" i="1"/>
  <c r="E492" i="1" s="1"/>
  <c r="E98" i="1"/>
  <c r="E493" i="1" s="1"/>
  <c r="E99" i="1"/>
  <c r="E494" i="1" s="1"/>
  <c r="E100" i="1"/>
  <c r="E495" i="1" s="1"/>
  <c r="E101" i="1"/>
  <c r="E496" i="1" s="1"/>
  <c r="E102" i="1"/>
  <c r="E497" i="1" s="1"/>
  <c r="E103" i="1"/>
  <c r="E498" i="1" s="1"/>
  <c r="E104" i="1"/>
  <c r="E499" i="1" s="1"/>
  <c r="E105" i="1"/>
  <c r="E106" i="1"/>
  <c r="E501" i="1" s="1"/>
  <c r="E107" i="1"/>
  <c r="E502" i="1" s="1"/>
  <c r="E108" i="1"/>
  <c r="E503" i="1" s="1"/>
  <c r="E109" i="1"/>
  <c r="E504" i="1" s="1"/>
  <c r="E110" i="1"/>
  <c r="E505" i="1" s="1"/>
  <c r="E111" i="1"/>
  <c r="E506" i="1" s="1"/>
  <c r="E112" i="1"/>
  <c r="E507" i="1" s="1"/>
  <c r="E113" i="1"/>
  <c r="E508" i="1" s="1"/>
  <c r="E114" i="1"/>
  <c r="E509" i="1" s="1"/>
  <c r="E115" i="1"/>
  <c r="E510" i="1" s="1"/>
  <c r="E116" i="1"/>
  <c r="E511" i="1" s="1"/>
  <c r="E117" i="1"/>
  <c r="E512" i="1" s="1"/>
  <c r="E118" i="1"/>
  <c r="E513" i="1" s="1"/>
  <c r="E119" i="1"/>
  <c r="E514" i="1" s="1"/>
  <c r="E120" i="1"/>
  <c r="E121" i="1"/>
  <c r="E516" i="1" s="1"/>
  <c r="E122" i="1"/>
  <c r="E517" i="1" s="1"/>
  <c r="E123" i="1"/>
  <c r="E518" i="1" s="1"/>
  <c r="E124" i="1"/>
  <c r="E519" i="1" s="1"/>
  <c r="E125" i="1"/>
  <c r="E520" i="1" s="1"/>
  <c r="E126" i="1"/>
  <c r="E521" i="1" s="1"/>
  <c r="E127" i="1"/>
  <c r="E522" i="1" s="1"/>
  <c r="E128" i="1"/>
  <c r="E523" i="1" s="1"/>
  <c r="E129" i="1"/>
  <c r="E524" i="1" s="1"/>
  <c r="E130" i="1"/>
  <c r="E525" i="1" s="1"/>
  <c r="E131" i="1"/>
  <c r="E526" i="1" s="1"/>
  <c r="E132" i="1"/>
  <c r="E527" i="1" s="1"/>
  <c r="E133" i="1"/>
  <c r="E528" i="1" s="1"/>
  <c r="E134" i="1"/>
  <c r="E529" i="1" s="1"/>
  <c r="E135" i="1"/>
  <c r="E530" i="1" s="1"/>
  <c r="E136" i="1"/>
  <c r="E531" i="1" s="1"/>
  <c r="E137" i="1"/>
  <c r="E532" i="1" s="1"/>
  <c r="E138" i="1"/>
  <c r="E533" i="1" s="1"/>
  <c r="E139" i="1"/>
  <c r="E534" i="1" s="1"/>
  <c r="E140" i="1"/>
  <c r="E535" i="1" s="1"/>
  <c r="E536" i="1"/>
  <c r="E537" i="1"/>
  <c r="E538" i="1"/>
  <c r="E539" i="1"/>
  <c r="E540" i="1"/>
  <c r="E85" i="1"/>
  <c r="E480" i="1" s="1"/>
  <c r="E84" i="1"/>
  <c r="E479" i="1" s="1"/>
  <c r="AB22" i="82" l="1"/>
  <c r="AZ21" i="82"/>
  <c r="AJ21" i="82"/>
  <c r="E22" i="82"/>
  <c r="M21" i="82"/>
  <c r="BH20" i="82"/>
  <c r="BD20" i="82"/>
  <c r="BL20" i="82" s="1"/>
  <c r="E515" i="1"/>
  <c r="E500" i="1"/>
  <c r="FE484" i="1"/>
  <c r="FE485" i="1" s="1"/>
  <c r="FX491" i="1"/>
  <c r="FY490" i="1"/>
  <c r="FS485" i="1"/>
  <c r="E460" i="1"/>
  <c r="U460" i="1" s="1"/>
  <c r="E541" i="1"/>
  <c r="EU484" i="1"/>
  <c r="DZ484" i="1"/>
  <c r="D481" i="1"/>
  <c r="D482" i="1"/>
  <c r="D483" i="1"/>
  <c r="D484" i="1"/>
  <c r="D485" i="1"/>
  <c r="D486" i="1"/>
  <c r="D487" i="1"/>
  <c r="D488" i="1"/>
  <c r="D489" i="1"/>
  <c r="D490" i="1"/>
  <c r="D491" i="1"/>
  <c r="D492" i="1"/>
  <c r="D493" i="1"/>
  <c r="D494" i="1"/>
  <c r="D495" i="1"/>
  <c r="D496" i="1"/>
  <c r="D497" i="1"/>
  <c r="D498" i="1"/>
  <c r="D499" i="1"/>
  <c r="D501" i="1"/>
  <c r="D502" i="1"/>
  <c r="D503" i="1"/>
  <c r="D504" i="1"/>
  <c r="D505" i="1"/>
  <c r="D506" i="1"/>
  <c r="D507" i="1"/>
  <c r="D508" i="1"/>
  <c r="D509" i="1"/>
  <c r="D510" i="1"/>
  <c r="D511" i="1"/>
  <c r="D512" i="1"/>
  <c r="D513" i="1"/>
  <c r="D514"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480" i="1"/>
  <c r="D479" i="1"/>
  <c r="E23" i="82" l="1"/>
  <c r="M22" i="82"/>
  <c r="BH21" i="82"/>
  <c r="BD21" i="82"/>
  <c r="BL21" i="82" s="1"/>
  <c r="AB23" i="82"/>
  <c r="AZ22" i="82"/>
  <c r="AJ22" i="82"/>
  <c r="D500" i="1"/>
  <c r="D515" i="1"/>
  <c r="FX492" i="1"/>
  <c r="FY491" i="1"/>
  <c r="FS486" i="1"/>
  <c r="D460" i="1"/>
  <c r="T460" i="1" s="1"/>
  <c r="D541" i="1"/>
  <c r="FE486" i="1"/>
  <c r="EU485" i="1"/>
  <c r="DZ485" i="1"/>
  <c r="J375" i="1"/>
  <c r="H222" i="1"/>
  <c r="C480" i="1"/>
  <c r="H480" i="1" s="1"/>
  <c r="C481" i="1"/>
  <c r="H481" i="1" s="1"/>
  <c r="C482" i="1"/>
  <c r="H482" i="1" s="1"/>
  <c r="C483" i="1"/>
  <c r="H483" i="1" s="1"/>
  <c r="C484" i="1"/>
  <c r="H484" i="1" s="1"/>
  <c r="C485" i="1"/>
  <c r="H485" i="1" s="1"/>
  <c r="C486" i="1"/>
  <c r="H486" i="1" s="1"/>
  <c r="C487" i="1"/>
  <c r="H487" i="1" s="1"/>
  <c r="C488" i="1"/>
  <c r="H488" i="1" s="1"/>
  <c r="C489" i="1"/>
  <c r="H489" i="1" s="1"/>
  <c r="C490" i="1"/>
  <c r="H490" i="1" s="1"/>
  <c r="C491" i="1"/>
  <c r="H491" i="1" s="1"/>
  <c r="C492" i="1"/>
  <c r="H492" i="1" s="1"/>
  <c r="C493" i="1"/>
  <c r="H493" i="1" s="1"/>
  <c r="C494" i="1"/>
  <c r="H494" i="1" s="1"/>
  <c r="C495" i="1"/>
  <c r="H495" i="1" s="1"/>
  <c r="C496" i="1"/>
  <c r="H496" i="1" s="1"/>
  <c r="C497" i="1"/>
  <c r="H497" i="1" s="1"/>
  <c r="C498" i="1"/>
  <c r="H498" i="1" s="1"/>
  <c r="C499" i="1"/>
  <c r="H499" i="1" s="1"/>
  <c r="C501" i="1"/>
  <c r="H501" i="1" s="1"/>
  <c r="C502" i="1"/>
  <c r="H502" i="1" s="1"/>
  <c r="C503" i="1"/>
  <c r="H503" i="1" s="1"/>
  <c r="C504" i="1"/>
  <c r="H504" i="1" s="1"/>
  <c r="C505" i="1"/>
  <c r="H505" i="1" s="1"/>
  <c r="C506" i="1"/>
  <c r="H506" i="1" s="1"/>
  <c r="C507" i="1"/>
  <c r="H507" i="1" s="1"/>
  <c r="C508" i="1"/>
  <c r="H508" i="1" s="1"/>
  <c r="C509" i="1"/>
  <c r="H509" i="1" s="1"/>
  <c r="C510" i="1"/>
  <c r="H510" i="1" s="1"/>
  <c r="C511" i="1"/>
  <c r="H511" i="1" s="1"/>
  <c r="C512" i="1"/>
  <c r="H512" i="1" s="1"/>
  <c r="C513" i="1"/>
  <c r="H513" i="1" s="1"/>
  <c r="C514" i="1"/>
  <c r="H514" i="1" s="1"/>
  <c r="C516" i="1"/>
  <c r="H516" i="1" s="1"/>
  <c r="C517" i="1"/>
  <c r="H517" i="1" s="1"/>
  <c r="C518" i="1"/>
  <c r="H518" i="1" s="1"/>
  <c r="C519" i="1"/>
  <c r="H519" i="1" s="1"/>
  <c r="C520" i="1"/>
  <c r="H520" i="1" s="1"/>
  <c r="C521" i="1"/>
  <c r="H521" i="1" s="1"/>
  <c r="C522" i="1"/>
  <c r="H522" i="1" s="1"/>
  <c r="C523" i="1"/>
  <c r="H523" i="1" s="1"/>
  <c r="C524" i="1"/>
  <c r="H524" i="1" s="1"/>
  <c r="C525" i="1"/>
  <c r="H525" i="1" s="1"/>
  <c r="C526" i="1"/>
  <c r="H526" i="1" s="1"/>
  <c r="C527" i="1"/>
  <c r="H527" i="1" s="1"/>
  <c r="C528" i="1"/>
  <c r="H528" i="1" s="1"/>
  <c r="C529" i="1"/>
  <c r="H529" i="1" s="1"/>
  <c r="C530" i="1"/>
  <c r="H530" i="1" s="1"/>
  <c r="C531" i="1"/>
  <c r="H531" i="1" s="1"/>
  <c r="C532" i="1"/>
  <c r="H532" i="1" s="1"/>
  <c r="C533" i="1"/>
  <c r="H533" i="1" s="1"/>
  <c r="C534" i="1"/>
  <c r="H534" i="1" s="1"/>
  <c r="C535" i="1"/>
  <c r="H535" i="1" s="1"/>
  <c r="C536" i="1"/>
  <c r="C537" i="1"/>
  <c r="C538" i="1"/>
  <c r="C539" i="1"/>
  <c r="C540" i="1"/>
  <c r="C479" i="1"/>
  <c r="H479" i="1" s="1"/>
  <c r="BH22" i="82" l="1"/>
  <c r="BD22" i="82"/>
  <c r="BL22" i="82" s="1"/>
  <c r="AB24" i="82"/>
  <c r="AZ23" i="82"/>
  <c r="AJ23" i="82"/>
  <c r="E24" i="82"/>
  <c r="M23" i="82"/>
  <c r="C515" i="1"/>
  <c r="H515" i="1" s="1"/>
  <c r="C500" i="1"/>
  <c r="H500" i="1" s="1"/>
  <c r="I222" i="1"/>
  <c r="AO222" i="1"/>
  <c r="H539" i="1"/>
  <c r="H537" i="1"/>
  <c r="H540" i="1"/>
  <c r="H538" i="1"/>
  <c r="H536" i="1"/>
  <c r="FX493" i="1"/>
  <c r="FY492" i="1"/>
  <c r="FS487" i="1"/>
  <c r="C541" i="1"/>
  <c r="C460" i="1"/>
  <c r="DZ486" i="1"/>
  <c r="EU486" i="1"/>
  <c r="FE487" i="1"/>
  <c r="ER372"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BH23" i="82" l="1"/>
  <c r="BD23" i="82"/>
  <c r="BL23" i="82" s="1"/>
  <c r="AB25" i="82"/>
  <c r="AJ24" i="82"/>
  <c r="AZ24" i="82"/>
  <c r="E25" i="82"/>
  <c r="M24" i="82"/>
  <c r="H460" i="1"/>
  <c r="AO460" i="1" s="1"/>
  <c r="S460" i="1"/>
  <c r="C571" i="1"/>
  <c r="M58" i="84" s="1"/>
  <c r="F571" i="1"/>
  <c r="P58" i="84" s="1"/>
  <c r="D571" i="1"/>
  <c r="N58" i="84" s="1"/>
  <c r="E571" i="1"/>
  <c r="O58" i="84" s="1"/>
  <c r="H541" i="1"/>
  <c r="H69" i="39"/>
  <c r="J69" i="39" s="1"/>
  <c r="J222" i="1"/>
  <c r="AO146" i="1"/>
  <c r="AF50" i="82"/>
  <c r="I50" i="82"/>
  <c r="FX494" i="1"/>
  <c r="FY493" i="1"/>
  <c r="FS488" i="1"/>
  <c r="V500" i="1"/>
  <c r="V502" i="1"/>
  <c r="V504" i="1"/>
  <c r="V506" i="1"/>
  <c r="V508" i="1"/>
  <c r="V510" i="1"/>
  <c r="V512" i="1"/>
  <c r="V514" i="1"/>
  <c r="V516" i="1"/>
  <c r="V518" i="1"/>
  <c r="V520" i="1"/>
  <c r="V522" i="1"/>
  <c r="V524" i="1"/>
  <c r="V526" i="1"/>
  <c r="V528" i="1"/>
  <c r="V501" i="1"/>
  <c r="V503" i="1"/>
  <c r="V505" i="1"/>
  <c r="V507" i="1"/>
  <c r="V509" i="1"/>
  <c r="V511" i="1"/>
  <c r="V513" i="1"/>
  <c r="V515" i="1"/>
  <c r="V517" i="1"/>
  <c r="V519" i="1"/>
  <c r="V521" i="1"/>
  <c r="V523" i="1"/>
  <c r="V525" i="1"/>
  <c r="V527" i="1"/>
  <c r="V529" i="1"/>
  <c r="FE488" i="1"/>
  <c r="EU487" i="1"/>
  <c r="DZ487" i="1"/>
  <c r="ER371" i="1"/>
  <c r="ER373" i="1"/>
  <c r="ER374" i="1"/>
  <c r="AB26" i="82" l="1"/>
  <c r="AZ25" i="82"/>
  <c r="AJ25" i="82"/>
  <c r="E26" i="82"/>
  <c r="M25" i="82"/>
  <c r="BH24" i="82"/>
  <c r="BD24" i="82"/>
  <c r="BL24" i="82" s="1"/>
  <c r="AO541" i="1"/>
  <c r="FX495" i="1"/>
  <c r="FY494" i="1"/>
  <c r="FS489" i="1"/>
  <c r="DZ488" i="1"/>
  <c r="EU488" i="1"/>
  <c r="FE489" i="1"/>
  <c r="E27" i="82" l="1"/>
  <c r="M26" i="82"/>
  <c r="BH25" i="82"/>
  <c r="BD25" i="82"/>
  <c r="BL25" i="82" s="1"/>
  <c r="AB27" i="82"/>
  <c r="AZ26" i="82"/>
  <c r="AJ26" i="82"/>
  <c r="FX496" i="1"/>
  <c r="FY495" i="1"/>
  <c r="EU489" i="1"/>
  <c r="DZ489" i="1"/>
  <c r="O374" i="1"/>
  <c r="AA144" i="1"/>
  <c r="AE144" i="1"/>
  <c r="AE539" i="1" s="1"/>
  <c r="AA145" i="1"/>
  <c r="AA540" i="1" s="1"/>
  <c r="AE145" i="1"/>
  <c r="AE540" i="1" s="1"/>
  <c r="BI48" i="82"/>
  <c r="BM48" i="82" s="1"/>
  <c r="AE220" i="1"/>
  <c r="D221" i="1"/>
  <c r="E221" i="1"/>
  <c r="F221" i="1"/>
  <c r="H374" i="1"/>
  <c r="J374" i="1" s="1"/>
  <c r="H298" i="1"/>
  <c r="I298" i="1" s="1"/>
  <c r="BH26" i="82" l="1"/>
  <c r="BD26" i="82"/>
  <c r="BL26" i="82" s="1"/>
  <c r="AB28" i="82"/>
  <c r="AZ27" i="82"/>
  <c r="AJ27" i="82"/>
  <c r="E28" i="82"/>
  <c r="M27" i="82"/>
  <c r="AE221" i="1"/>
  <c r="AO540" i="1"/>
  <c r="AO539" i="1"/>
  <c r="AZ540" i="1"/>
  <c r="AA220" i="1"/>
  <c r="AZ220" i="1" s="1"/>
  <c r="AA539" i="1"/>
  <c r="V298" i="1"/>
  <c r="N576" i="1"/>
  <c r="BI49" i="82"/>
  <c r="BM49" i="82" s="1"/>
  <c r="AA221" i="1"/>
  <c r="G51" i="81"/>
  <c r="G52" i="81"/>
  <c r="FX497" i="1"/>
  <c r="FY496" i="1"/>
  <c r="AZ144" i="1"/>
  <c r="C221" i="1"/>
  <c r="AE459" i="1"/>
  <c r="AE298" i="1"/>
  <c r="AO298" i="1" s="1"/>
  <c r="AE374" i="1"/>
  <c r="AE297" i="1"/>
  <c r="AE373" i="1"/>
  <c r="AE458" i="1"/>
  <c r="AA298" i="1"/>
  <c r="AA374" i="1"/>
  <c r="AI374" i="1" s="1"/>
  <c r="AA459" i="1"/>
  <c r="AA458" i="1"/>
  <c r="AA297" i="1"/>
  <c r="AA373" i="1"/>
  <c r="AI373" i="1" s="1"/>
  <c r="I374" i="1"/>
  <c r="AZ145" i="1"/>
  <c r="ED146" i="1" s="1"/>
  <c r="G221" i="1"/>
  <c r="BH27" i="82" l="1"/>
  <c r="BD27" i="82"/>
  <c r="BL27" i="82" s="1"/>
  <c r="AB29" i="82"/>
  <c r="AJ28" i="82"/>
  <c r="AZ28" i="82"/>
  <c r="E29" i="82"/>
  <c r="M28" i="82"/>
  <c r="AZ297" i="1"/>
  <c r="ED541" i="1"/>
  <c r="AZ539" i="1"/>
  <c r="AZ374" i="1"/>
  <c r="ED375" i="1" s="1"/>
  <c r="AZ221" i="1"/>
  <c r="ED222" i="1" s="1"/>
  <c r="ED145" i="1"/>
  <c r="FX498" i="1"/>
  <c r="FY497" i="1"/>
  <c r="AO374" i="1"/>
  <c r="AZ458" i="1"/>
  <c r="AZ459" i="1"/>
  <c r="ED460" i="1" s="1"/>
  <c r="AZ298" i="1"/>
  <c r="ED299" i="1" s="1"/>
  <c r="H221" i="1"/>
  <c r="I221" i="1" s="1"/>
  <c r="I49" i="82" s="1"/>
  <c r="AB30" i="82" l="1"/>
  <c r="AZ29" i="82"/>
  <c r="AJ29" i="82"/>
  <c r="E30" i="82"/>
  <c r="M29" i="82"/>
  <c r="BH28" i="82"/>
  <c r="BD28" i="82"/>
  <c r="BL28" i="82" s="1"/>
  <c r="ED540" i="1"/>
  <c r="N49" i="82"/>
  <c r="FX499" i="1"/>
  <c r="FY498" i="1"/>
  <c r="ED459" i="1"/>
  <c r="AO221" i="1"/>
  <c r="E31" i="82" l="1"/>
  <c r="M30" i="82"/>
  <c r="BH29" i="82"/>
  <c r="BD29" i="82"/>
  <c r="BL29" i="82" s="1"/>
  <c r="AB31" i="82"/>
  <c r="AZ30" i="82"/>
  <c r="AJ30" i="82"/>
  <c r="FX500" i="1"/>
  <c r="FY499" i="1"/>
  <c r="A67" i="39"/>
  <c r="A68" i="39"/>
  <c r="F458" i="1"/>
  <c r="F459" i="1"/>
  <c r="D68" i="39"/>
  <c r="N69" i="39"/>
  <c r="N67" i="39"/>
  <c r="P60" i="23" s="1"/>
  <c r="N68" i="39"/>
  <c r="P61" i="23" s="1"/>
  <c r="N196" i="1"/>
  <c r="N197" i="1"/>
  <c r="N198" i="1"/>
  <c r="N199" i="1"/>
  <c r="N200" i="1"/>
  <c r="N201" i="1"/>
  <c r="N202" i="1"/>
  <c r="N203" i="1"/>
  <c r="N204" i="1"/>
  <c r="N205" i="1"/>
  <c r="N206" i="1"/>
  <c r="N207" i="1"/>
  <c r="N208" i="1"/>
  <c r="N209" i="1"/>
  <c r="N210" i="1"/>
  <c r="B75" i="1"/>
  <c r="BV56" i="40"/>
  <c r="FY4" i="1"/>
  <c r="HP84" i="1"/>
  <c r="N274" i="1"/>
  <c r="N273" i="1"/>
  <c r="N275" i="1"/>
  <c r="N276" i="1"/>
  <c r="N277" i="1"/>
  <c r="N278" i="1"/>
  <c r="N279" i="1"/>
  <c r="N280" i="1"/>
  <c r="N281" i="1"/>
  <c r="N282" i="1"/>
  <c r="N283" i="1"/>
  <c r="N284" i="1"/>
  <c r="N285" i="1"/>
  <c r="N286" i="1"/>
  <c r="N287" i="1"/>
  <c r="N288" i="1"/>
  <c r="N289" i="1"/>
  <c r="N290" i="1"/>
  <c r="N291" i="1"/>
  <c r="N292" i="1"/>
  <c r="N293" i="1"/>
  <c r="BI45" i="82"/>
  <c r="BM45" i="82" s="1"/>
  <c r="N294" i="1"/>
  <c r="BI46" i="82"/>
  <c r="BM46" i="82" s="1"/>
  <c r="N295" i="1"/>
  <c r="BI47" i="82"/>
  <c r="BM47" i="82" s="1"/>
  <c r="N296" i="1"/>
  <c r="N574" i="1" s="1"/>
  <c r="B11" i="1"/>
  <c r="B12" i="1" s="1"/>
  <c r="FB200" i="1"/>
  <c r="FB199" i="1"/>
  <c r="BN79" i="40"/>
  <c r="D219" i="1"/>
  <c r="BN78" i="40" s="1"/>
  <c r="BM79" i="40"/>
  <c r="BO72" i="40"/>
  <c r="BO73" i="40"/>
  <c r="H143" i="1"/>
  <c r="H120" i="1"/>
  <c r="C398" i="1"/>
  <c r="D398" i="1"/>
  <c r="E398" i="1"/>
  <c r="F398" i="1"/>
  <c r="H108" i="1"/>
  <c r="N575" i="1"/>
  <c r="C220" i="1"/>
  <c r="D220" i="1"/>
  <c r="E220" i="1"/>
  <c r="F220" i="1"/>
  <c r="H297" i="1"/>
  <c r="G220" i="1" s="1"/>
  <c r="H373" i="1"/>
  <c r="J373" i="1" s="1"/>
  <c r="C399" i="1"/>
  <c r="D399" i="1"/>
  <c r="E399" i="1"/>
  <c r="F399" i="1"/>
  <c r="C400" i="1"/>
  <c r="D400" i="1"/>
  <c r="E400" i="1"/>
  <c r="F400" i="1"/>
  <c r="C401" i="1"/>
  <c r="D401" i="1"/>
  <c r="E401" i="1"/>
  <c r="F401" i="1"/>
  <c r="C402" i="1"/>
  <c r="D402" i="1"/>
  <c r="E402" i="1"/>
  <c r="F402" i="1"/>
  <c r="C403" i="1"/>
  <c r="D403" i="1"/>
  <c r="E403" i="1"/>
  <c r="F403" i="1"/>
  <c r="C404" i="1"/>
  <c r="D404" i="1"/>
  <c r="E404" i="1"/>
  <c r="F404" i="1"/>
  <c r="C405" i="1"/>
  <c r="D405" i="1"/>
  <c r="E405" i="1"/>
  <c r="F405" i="1"/>
  <c r="C406" i="1"/>
  <c r="D406" i="1"/>
  <c r="E406" i="1"/>
  <c r="F406" i="1"/>
  <c r="C407" i="1"/>
  <c r="D407" i="1"/>
  <c r="E407" i="1"/>
  <c r="F407" i="1"/>
  <c r="C408" i="1"/>
  <c r="D408" i="1"/>
  <c r="E408" i="1"/>
  <c r="F408" i="1"/>
  <c r="C409" i="1"/>
  <c r="D409" i="1"/>
  <c r="E409" i="1"/>
  <c r="F409" i="1"/>
  <c r="C410" i="1"/>
  <c r="D410" i="1"/>
  <c r="E410" i="1"/>
  <c r="F410" i="1"/>
  <c r="C411" i="1"/>
  <c r="D411" i="1"/>
  <c r="E411" i="1"/>
  <c r="F411" i="1"/>
  <c r="C412" i="1"/>
  <c r="D412" i="1"/>
  <c r="E412" i="1"/>
  <c r="F412" i="1"/>
  <c r="C413" i="1"/>
  <c r="D413" i="1"/>
  <c r="E413" i="1"/>
  <c r="F413" i="1"/>
  <c r="C414" i="1"/>
  <c r="D414" i="1"/>
  <c r="E414" i="1"/>
  <c r="F414" i="1"/>
  <c r="C415" i="1"/>
  <c r="D415" i="1"/>
  <c r="E415" i="1"/>
  <c r="F415" i="1"/>
  <c r="C416" i="1"/>
  <c r="D416" i="1"/>
  <c r="E416" i="1"/>
  <c r="F416" i="1"/>
  <c r="C417" i="1"/>
  <c r="D417" i="1"/>
  <c r="E417" i="1"/>
  <c r="F417" i="1"/>
  <c r="C418" i="1"/>
  <c r="D418" i="1"/>
  <c r="E418" i="1"/>
  <c r="F418" i="1"/>
  <c r="C419" i="1"/>
  <c r="D419" i="1"/>
  <c r="E419" i="1"/>
  <c r="F419" i="1"/>
  <c r="C420" i="1"/>
  <c r="D420" i="1"/>
  <c r="E420" i="1"/>
  <c r="F420" i="1"/>
  <c r="C421" i="1"/>
  <c r="D421" i="1"/>
  <c r="E421" i="1"/>
  <c r="F421" i="1"/>
  <c r="C422" i="1"/>
  <c r="D422" i="1"/>
  <c r="E422" i="1"/>
  <c r="F422" i="1"/>
  <c r="C423" i="1"/>
  <c r="D423" i="1"/>
  <c r="E423" i="1"/>
  <c r="F423" i="1"/>
  <c r="C424" i="1"/>
  <c r="D424" i="1"/>
  <c r="E424" i="1"/>
  <c r="F424" i="1"/>
  <c r="C425" i="1"/>
  <c r="D425" i="1"/>
  <c r="E425" i="1"/>
  <c r="F425" i="1"/>
  <c r="C426" i="1"/>
  <c r="D426" i="1"/>
  <c r="E426" i="1"/>
  <c r="F426" i="1"/>
  <c r="C427" i="1"/>
  <c r="D427" i="1"/>
  <c r="E427" i="1"/>
  <c r="F427" i="1"/>
  <c r="C428" i="1"/>
  <c r="D428" i="1"/>
  <c r="E428" i="1"/>
  <c r="F428" i="1"/>
  <c r="C429" i="1"/>
  <c r="D429" i="1"/>
  <c r="E429" i="1"/>
  <c r="F429" i="1"/>
  <c r="C430" i="1"/>
  <c r="D430" i="1"/>
  <c r="E430" i="1"/>
  <c r="F430" i="1"/>
  <c r="C431" i="1"/>
  <c r="D431" i="1"/>
  <c r="E431" i="1"/>
  <c r="F431" i="1"/>
  <c r="C432" i="1"/>
  <c r="D432" i="1"/>
  <c r="E432" i="1"/>
  <c r="F432" i="1"/>
  <c r="C433" i="1"/>
  <c r="D433" i="1"/>
  <c r="E433" i="1"/>
  <c r="F433" i="1"/>
  <c r="C434" i="1"/>
  <c r="D434" i="1"/>
  <c r="E434" i="1"/>
  <c r="F434" i="1"/>
  <c r="C435" i="1"/>
  <c r="D435" i="1"/>
  <c r="E435" i="1"/>
  <c r="F435" i="1"/>
  <c r="C436" i="1"/>
  <c r="D436" i="1"/>
  <c r="E436" i="1"/>
  <c r="F436" i="1"/>
  <c r="C437" i="1"/>
  <c r="D437" i="1"/>
  <c r="E437" i="1"/>
  <c r="F437" i="1"/>
  <c r="C438" i="1"/>
  <c r="D438" i="1"/>
  <c r="E438" i="1"/>
  <c r="F438" i="1"/>
  <c r="C439" i="1"/>
  <c r="D439" i="1"/>
  <c r="E439" i="1"/>
  <c r="F439" i="1"/>
  <c r="C440" i="1"/>
  <c r="D440" i="1"/>
  <c r="E440" i="1"/>
  <c r="F440" i="1"/>
  <c r="C441" i="1"/>
  <c r="D441" i="1"/>
  <c r="E441" i="1"/>
  <c r="F441" i="1"/>
  <c r="C442" i="1"/>
  <c r="D442" i="1"/>
  <c r="E442" i="1"/>
  <c r="F442" i="1"/>
  <c r="C443" i="1"/>
  <c r="D443" i="1"/>
  <c r="E443" i="1"/>
  <c r="F443" i="1"/>
  <c r="C444" i="1"/>
  <c r="D444" i="1"/>
  <c r="E444" i="1"/>
  <c r="F444" i="1"/>
  <c r="C445" i="1"/>
  <c r="D445" i="1"/>
  <c r="E445" i="1"/>
  <c r="F445" i="1"/>
  <c r="C446" i="1"/>
  <c r="D446" i="1"/>
  <c r="E446" i="1"/>
  <c r="F446" i="1"/>
  <c r="C447" i="1"/>
  <c r="D447" i="1"/>
  <c r="E447" i="1"/>
  <c r="F447" i="1"/>
  <c r="C448" i="1"/>
  <c r="D448" i="1"/>
  <c r="E448" i="1"/>
  <c r="F448" i="1"/>
  <c r="C449" i="1"/>
  <c r="D449" i="1"/>
  <c r="E449" i="1"/>
  <c r="F449" i="1"/>
  <c r="C450" i="1"/>
  <c r="D450" i="1"/>
  <c r="E450" i="1"/>
  <c r="F450" i="1"/>
  <c r="C451" i="1"/>
  <c r="D451" i="1"/>
  <c r="E451" i="1"/>
  <c r="F451" i="1"/>
  <c r="C452" i="1"/>
  <c r="D452" i="1"/>
  <c r="E452" i="1"/>
  <c r="F452" i="1"/>
  <c r="C453" i="1"/>
  <c r="D453" i="1"/>
  <c r="E453" i="1"/>
  <c r="F453" i="1"/>
  <c r="C454" i="1"/>
  <c r="D454" i="1"/>
  <c r="E454" i="1"/>
  <c r="F454" i="1"/>
  <c r="C455" i="1"/>
  <c r="D455" i="1"/>
  <c r="E455" i="1"/>
  <c r="F455" i="1"/>
  <c r="C456" i="1"/>
  <c r="D456" i="1"/>
  <c r="E456" i="1"/>
  <c r="F456" i="1"/>
  <c r="C457" i="1"/>
  <c r="D457" i="1"/>
  <c r="E457" i="1"/>
  <c r="F457" i="1"/>
  <c r="O349" i="1"/>
  <c r="N349" i="1"/>
  <c r="V349" i="1" s="1"/>
  <c r="O372" i="1"/>
  <c r="FX85" i="1"/>
  <c r="FX86" i="1" s="1"/>
  <c r="FX399" i="1"/>
  <c r="FX400" i="1" s="1"/>
  <c r="FX161" i="1"/>
  <c r="FX162" i="1" s="1"/>
  <c r="N269" i="1"/>
  <c r="N270" i="1"/>
  <c r="N271" i="1"/>
  <c r="N272" i="1"/>
  <c r="N268" i="1"/>
  <c r="H128" i="39"/>
  <c r="H269" i="1"/>
  <c r="G192" i="1" s="1"/>
  <c r="H270" i="1"/>
  <c r="G193" i="1" s="1"/>
  <c r="H271" i="1"/>
  <c r="G194" i="1" s="1"/>
  <c r="H272" i="1"/>
  <c r="G195" i="1" s="1"/>
  <c r="H273" i="1"/>
  <c r="G196" i="1" s="1"/>
  <c r="H274" i="1"/>
  <c r="G197" i="1" s="1"/>
  <c r="H275" i="1"/>
  <c r="G198" i="1" s="1"/>
  <c r="H276" i="1"/>
  <c r="G199" i="1" s="1"/>
  <c r="H277" i="1"/>
  <c r="G200" i="1" s="1"/>
  <c r="H278" i="1"/>
  <c r="G201" i="1" s="1"/>
  <c r="H279" i="1"/>
  <c r="G202" i="1" s="1"/>
  <c r="H280" i="1"/>
  <c r="G203" i="1" s="1"/>
  <c r="H281" i="1"/>
  <c r="G204" i="1" s="1"/>
  <c r="H282" i="1"/>
  <c r="G205" i="1" s="1"/>
  <c r="H283" i="1"/>
  <c r="G206" i="1" s="1"/>
  <c r="H268" i="1"/>
  <c r="G191" i="1" s="1"/>
  <c r="AA142" i="1"/>
  <c r="AA537" i="1" s="1"/>
  <c r="AA120" i="1"/>
  <c r="AA141" i="1"/>
  <c r="AA536" i="1" s="1"/>
  <c r="DW295" i="1"/>
  <c r="AE142" i="1"/>
  <c r="AE141" i="1"/>
  <c r="AE536" i="1" s="1"/>
  <c r="EG295" i="1"/>
  <c r="FA295" i="1"/>
  <c r="AA143" i="1"/>
  <c r="AA538" i="1" s="1"/>
  <c r="DW296" i="1"/>
  <c r="AE143" i="1"/>
  <c r="EG296" i="1"/>
  <c r="FA296" i="1"/>
  <c r="FY399" i="1"/>
  <c r="FY398" i="1"/>
  <c r="N159" i="23"/>
  <c r="O159" i="23"/>
  <c r="P159" i="23"/>
  <c r="Q129" i="23"/>
  <c r="P129" i="23"/>
  <c r="O129" i="23"/>
  <c r="N129" i="23"/>
  <c r="O126" i="23"/>
  <c r="GO394" i="1"/>
  <c r="P126" i="23" s="1"/>
  <c r="O127" i="23"/>
  <c r="N128" i="23"/>
  <c r="R129" i="23"/>
  <c r="AE121" i="1"/>
  <c r="AE197" i="1" s="1"/>
  <c r="AE120" i="1"/>
  <c r="AA121" i="1"/>
  <c r="AZ121" i="1" s="1"/>
  <c r="N435" i="1"/>
  <c r="N434" i="1"/>
  <c r="AE122" i="1"/>
  <c r="AA122" i="1"/>
  <c r="N436" i="1"/>
  <c r="V436" i="1" s="1"/>
  <c r="AE123" i="1"/>
  <c r="AA123" i="1"/>
  <c r="AA352" i="1" s="1"/>
  <c r="N437" i="1"/>
  <c r="V437" i="1" s="1"/>
  <c r="AE124" i="1"/>
  <c r="AA124" i="1"/>
  <c r="N438" i="1"/>
  <c r="AE125" i="1"/>
  <c r="AE278" i="1" s="1"/>
  <c r="AA125" i="1"/>
  <c r="N439" i="1"/>
  <c r="V439" i="1" s="1"/>
  <c r="AE126" i="1"/>
  <c r="AA126" i="1"/>
  <c r="AA355" i="1" s="1"/>
  <c r="N440" i="1"/>
  <c r="AE127" i="1"/>
  <c r="AA127" i="1"/>
  <c r="AA203" i="1" s="1"/>
  <c r="N441" i="1"/>
  <c r="V441" i="1" s="1"/>
  <c r="AE128" i="1"/>
  <c r="AA128" i="1"/>
  <c r="AA204" i="1" s="1"/>
  <c r="N442" i="1"/>
  <c r="AE129" i="1"/>
  <c r="AE282" i="1" s="1"/>
  <c r="AA129" i="1"/>
  <c r="N443" i="1"/>
  <c r="V443" i="1" s="1"/>
  <c r="AE130" i="1"/>
  <c r="AA130" i="1"/>
  <c r="AA525" i="1" s="1"/>
  <c r="N444" i="1"/>
  <c r="AE131" i="1"/>
  <c r="AA131" i="1"/>
  <c r="AA360" i="1" s="1"/>
  <c r="N445" i="1"/>
  <c r="V445" i="1" s="1"/>
  <c r="AE132" i="1"/>
  <c r="AA132" i="1"/>
  <c r="AA58" i="1" s="1"/>
  <c r="N446" i="1"/>
  <c r="AE133" i="1"/>
  <c r="AA133" i="1"/>
  <c r="AA362" i="1" s="1"/>
  <c r="N447" i="1"/>
  <c r="V447" i="1" s="1"/>
  <c r="AE134" i="1"/>
  <c r="AA134" i="1"/>
  <c r="N448" i="1"/>
  <c r="AE135" i="1"/>
  <c r="AE211" i="1" s="1"/>
  <c r="AA135" i="1"/>
  <c r="AE136" i="1"/>
  <c r="AE212" i="1" s="1"/>
  <c r="AA136" i="1"/>
  <c r="AE137" i="1"/>
  <c r="AE213" i="1" s="1"/>
  <c r="AA137" i="1"/>
  <c r="AA532" i="1" s="1"/>
  <c r="AE138" i="1"/>
  <c r="AE214" i="1" s="1"/>
  <c r="AA138" i="1"/>
  <c r="AA214" i="1" s="1"/>
  <c r="AE139" i="1"/>
  <c r="AE215" i="1" s="1"/>
  <c r="AA139" i="1"/>
  <c r="AA534" i="1" s="1"/>
  <c r="AE140" i="1"/>
  <c r="AE293" i="1" s="1"/>
  <c r="AA140" i="1"/>
  <c r="AA369" i="1" s="1"/>
  <c r="AI369" i="1" s="1"/>
  <c r="AE455" i="1"/>
  <c r="O370" i="1"/>
  <c r="O369" i="1"/>
  <c r="O368" i="1"/>
  <c r="O367" i="1"/>
  <c r="O366" i="1"/>
  <c r="O365" i="1"/>
  <c r="O364" i="1"/>
  <c r="O363" i="1"/>
  <c r="O362" i="1"/>
  <c r="O361" i="1"/>
  <c r="O360" i="1"/>
  <c r="O359" i="1"/>
  <c r="O358" i="1"/>
  <c r="O357" i="1"/>
  <c r="O356" i="1"/>
  <c r="O355" i="1"/>
  <c r="O354" i="1"/>
  <c r="O353" i="1"/>
  <c r="O352" i="1"/>
  <c r="O351" i="1"/>
  <c r="O350" i="1"/>
  <c r="AE371" i="1"/>
  <c r="O371" i="1"/>
  <c r="N363" i="1"/>
  <c r="V363" i="1" s="1"/>
  <c r="N362" i="1"/>
  <c r="N361" i="1"/>
  <c r="N360" i="1"/>
  <c r="V360" i="1" s="1"/>
  <c r="N359" i="1"/>
  <c r="V359" i="1" s="1"/>
  <c r="N358" i="1"/>
  <c r="N357" i="1"/>
  <c r="V357" i="1" s="1"/>
  <c r="N356" i="1"/>
  <c r="V356" i="1" s="1"/>
  <c r="N355" i="1"/>
  <c r="V355" i="1" s="1"/>
  <c r="N354" i="1"/>
  <c r="FY7" i="1"/>
  <c r="GC402" i="1" s="1"/>
  <c r="N353" i="1"/>
  <c r="V353" i="1" s="1"/>
  <c r="FY5" i="1"/>
  <c r="N352" i="1"/>
  <c r="V352" i="1" s="1"/>
  <c r="N351" i="1"/>
  <c r="N350" i="1"/>
  <c r="V350" i="1" s="1"/>
  <c r="FY161" i="1"/>
  <c r="FY160" i="1"/>
  <c r="GO151" i="1"/>
  <c r="GN151" i="1"/>
  <c r="GP151" i="1"/>
  <c r="GQ151" i="1"/>
  <c r="GJ177" i="1"/>
  <c r="B76" i="1"/>
  <c r="HO85" i="1"/>
  <c r="HP85" i="1" s="1"/>
  <c r="B85" i="1"/>
  <c r="B86" i="1" s="1"/>
  <c r="H140" i="1"/>
  <c r="N63" i="39"/>
  <c r="P56" i="23" s="1"/>
  <c r="H141" i="1"/>
  <c r="N64" i="39"/>
  <c r="P57" i="23" s="1"/>
  <c r="H142" i="1"/>
  <c r="N65" i="39"/>
  <c r="P58" i="23" s="1"/>
  <c r="N66" i="39"/>
  <c r="P59" i="23" s="1"/>
  <c r="AE85" i="1"/>
  <c r="BA85" i="1" s="1"/>
  <c r="AE86" i="1"/>
  <c r="AE87" i="1"/>
  <c r="AY87" i="1" s="1"/>
  <c r="AE88" i="1"/>
  <c r="AE89" i="1"/>
  <c r="BA89" i="1" s="1"/>
  <c r="AE90" i="1"/>
  <c r="AE91" i="1"/>
  <c r="AY91" i="1" s="1"/>
  <c r="AE92" i="1"/>
  <c r="AE93" i="1"/>
  <c r="BA93" i="1" s="1"/>
  <c r="AE94" i="1"/>
  <c r="AE95" i="1"/>
  <c r="AY95" i="1" s="1"/>
  <c r="AE96" i="1"/>
  <c r="AE97" i="1"/>
  <c r="BB97" i="1" s="1"/>
  <c r="AE98" i="1"/>
  <c r="AE99" i="1"/>
  <c r="AN99" i="1" s="1"/>
  <c r="CB99" i="1" s="1"/>
  <c r="AE100" i="1"/>
  <c r="AE101" i="1"/>
  <c r="BB101" i="1" s="1"/>
  <c r="AE102" i="1"/>
  <c r="AE103" i="1"/>
  <c r="AN103" i="1" s="1"/>
  <c r="CB103" i="1" s="1"/>
  <c r="AE104" i="1"/>
  <c r="AE105" i="1"/>
  <c r="AE106" i="1"/>
  <c r="AE107" i="1"/>
  <c r="AE108" i="1"/>
  <c r="AO108" i="1" s="1"/>
  <c r="AE109" i="1"/>
  <c r="AE185" i="1" s="1"/>
  <c r="AE110" i="1"/>
  <c r="AE111" i="1"/>
  <c r="AE264" i="1" s="1"/>
  <c r="AE112" i="1"/>
  <c r="AE113" i="1"/>
  <c r="AE114" i="1"/>
  <c r="AE115" i="1"/>
  <c r="AE116" i="1"/>
  <c r="AE117" i="1"/>
  <c r="AE193" i="1" s="1"/>
  <c r="AE118" i="1"/>
  <c r="AE347" i="1" s="1"/>
  <c r="AE119" i="1"/>
  <c r="AE84" i="1"/>
  <c r="CW400" i="1"/>
  <c r="CW399" i="1"/>
  <c r="CY400" i="1"/>
  <c r="CY399" i="1"/>
  <c r="CZ400" i="1"/>
  <c r="CZ399" i="1"/>
  <c r="CW401" i="1"/>
  <c r="DD401" i="1" s="1"/>
  <c r="DI401" i="1" s="1"/>
  <c r="CY401" i="1"/>
  <c r="CZ401" i="1"/>
  <c r="CW402" i="1"/>
  <c r="CY402" i="1"/>
  <c r="CZ402" i="1"/>
  <c r="CW403" i="1"/>
  <c r="DD403" i="1" s="1"/>
  <c r="CY403" i="1"/>
  <c r="CZ403" i="1"/>
  <c r="DG403" i="1" s="1"/>
  <c r="CW404" i="1"/>
  <c r="CY404" i="1"/>
  <c r="CZ404" i="1"/>
  <c r="CW405" i="1"/>
  <c r="DD405" i="1" s="1"/>
  <c r="DI405" i="1" s="1"/>
  <c r="CY405" i="1"/>
  <c r="CZ405" i="1"/>
  <c r="DG405" i="1" s="1"/>
  <c r="CW406" i="1"/>
  <c r="CY406" i="1"/>
  <c r="DF406" i="1" s="1"/>
  <c r="CZ406" i="1"/>
  <c r="CW407" i="1"/>
  <c r="CY407" i="1"/>
  <c r="CZ407" i="1"/>
  <c r="DG407" i="1" s="1"/>
  <c r="CW408" i="1"/>
  <c r="CY408" i="1"/>
  <c r="CZ408" i="1"/>
  <c r="CW409" i="1"/>
  <c r="DD409" i="1" s="1"/>
  <c r="DI409" i="1" s="1"/>
  <c r="CY409" i="1"/>
  <c r="CZ409" i="1"/>
  <c r="DG409" i="1" s="1"/>
  <c r="CW410" i="1"/>
  <c r="CY410" i="1"/>
  <c r="DF410" i="1" s="1"/>
  <c r="CZ410" i="1"/>
  <c r="CW411" i="1"/>
  <c r="DD411" i="1" s="1"/>
  <c r="DI411" i="1" s="1"/>
  <c r="CY411" i="1"/>
  <c r="CZ411" i="1"/>
  <c r="CW412" i="1"/>
  <c r="CY412" i="1"/>
  <c r="CZ412" i="1"/>
  <c r="CW413" i="1"/>
  <c r="CY413" i="1"/>
  <c r="CZ413" i="1"/>
  <c r="CW414" i="1"/>
  <c r="CY414" i="1"/>
  <c r="CZ414" i="1"/>
  <c r="CW415" i="1"/>
  <c r="CY415" i="1"/>
  <c r="CZ415" i="1"/>
  <c r="CW416" i="1"/>
  <c r="CY416" i="1"/>
  <c r="CZ416" i="1"/>
  <c r="CW417" i="1"/>
  <c r="CY417" i="1"/>
  <c r="CZ417" i="1"/>
  <c r="DG417" i="1" s="1"/>
  <c r="CW418" i="1"/>
  <c r="CY418" i="1"/>
  <c r="CZ418" i="1"/>
  <c r="N419" i="1"/>
  <c r="V419" i="1" s="1"/>
  <c r="N420" i="1"/>
  <c r="N421" i="1"/>
  <c r="V421" i="1" s="1"/>
  <c r="N422" i="1"/>
  <c r="N423" i="1"/>
  <c r="V423" i="1" s="1"/>
  <c r="N424" i="1"/>
  <c r="V424" i="1" s="1"/>
  <c r="N425" i="1"/>
  <c r="V425" i="1" s="1"/>
  <c r="N426" i="1"/>
  <c r="N427" i="1"/>
  <c r="V427" i="1" s="1"/>
  <c r="N428" i="1"/>
  <c r="N429" i="1"/>
  <c r="V429" i="1" s="1"/>
  <c r="N430" i="1"/>
  <c r="N431" i="1"/>
  <c r="V431" i="1" s="1"/>
  <c r="N432" i="1"/>
  <c r="V432" i="1" s="1"/>
  <c r="N433" i="1"/>
  <c r="CX398" i="1"/>
  <c r="CY398" i="1"/>
  <c r="DF399" i="1" s="1"/>
  <c r="DM399" i="1" s="1"/>
  <c r="CZ398" i="1"/>
  <c r="DG399" i="1" s="1"/>
  <c r="DN399" i="1" s="1"/>
  <c r="CW398" i="1"/>
  <c r="DD399" i="1" s="1"/>
  <c r="AA85" i="1"/>
  <c r="AA314" i="1" s="1"/>
  <c r="AA86" i="1"/>
  <c r="AA87" i="1"/>
  <c r="AA316" i="1" s="1"/>
  <c r="AA88" i="1"/>
  <c r="AA89" i="1"/>
  <c r="AA90" i="1"/>
  <c r="AA91" i="1"/>
  <c r="AA320" i="1" s="1"/>
  <c r="AA92" i="1"/>
  <c r="AA321" i="1" s="1"/>
  <c r="AA93" i="1"/>
  <c r="AA19" i="1" s="1"/>
  <c r="AA94" i="1"/>
  <c r="AA323" i="1" s="1"/>
  <c r="AA95" i="1"/>
  <c r="AA324" i="1" s="1"/>
  <c r="AA96" i="1"/>
  <c r="AA325" i="1" s="1"/>
  <c r="AA97" i="1"/>
  <c r="AA326" i="1" s="1"/>
  <c r="CL326" i="1" s="1"/>
  <c r="AA98" i="1"/>
  <c r="AA99" i="1"/>
  <c r="AA175" i="1" s="1"/>
  <c r="AZ175" i="1" s="1"/>
  <c r="AA100" i="1"/>
  <c r="AA26" i="1" s="1"/>
  <c r="AZ26" i="1" s="1"/>
  <c r="AA101" i="1"/>
  <c r="AA330" i="1" s="1"/>
  <c r="AA102" i="1"/>
  <c r="AA103" i="1"/>
  <c r="AA104" i="1"/>
  <c r="AA333" i="1" s="1"/>
  <c r="AA105" i="1"/>
  <c r="AA334" i="1" s="1"/>
  <c r="AA106" i="1"/>
  <c r="AA32" i="1" s="1"/>
  <c r="AZ32" i="1" s="1"/>
  <c r="AA107" i="1"/>
  <c r="AA183" i="1" s="1"/>
  <c r="AA108" i="1"/>
  <c r="AA109" i="1"/>
  <c r="AA110" i="1"/>
  <c r="AA186" i="1" s="1"/>
  <c r="AA111" i="1"/>
  <c r="AA112" i="1"/>
  <c r="AA113" i="1"/>
  <c r="AA39" i="1" s="1"/>
  <c r="AZ39" i="1" s="1"/>
  <c r="AA114" i="1"/>
  <c r="AA40" i="1" s="1"/>
  <c r="AZ40" i="1" s="1"/>
  <c r="AA115" i="1"/>
  <c r="AA191" i="1" s="1"/>
  <c r="AA116" i="1"/>
  <c r="AA42" i="1" s="1"/>
  <c r="AZ42" i="1" s="1"/>
  <c r="AA117" i="1"/>
  <c r="AA270" i="1" s="1"/>
  <c r="AA118" i="1"/>
  <c r="AA194" i="1" s="1"/>
  <c r="AA119" i="1"/>
  <c r="AA272" i="1" s="1"/>
  <c r="AA84" i="1"/>
  <c r="AA313" i="1" s="1"/>
  <c r="H84" i="1"/>
  <c r="BM465" i="1"/>
  <c r="B465" i="1"/>
  <c r="H434" i="1"/>
  <c r="B464" i="1"/>
  <c r="FV463" i="1"/>
  <c r="B399" i="1"/>
  <c r="B400" i="1"/>
  <c r="B401" i="1" s="1"/>
  <c r="B402" i="1" s="1"/>
  <c r="B403" i="1" s="1"/>
  <c r="B404" i="1" s="1"/>
  <c r="B405" i="1" s="1"/>
  <c r="B406" i="1" s="1"/>
  <c r="B407" i="1" s="1"/>
  <c r="B408" i="1" s="1"/>
  <c r="B409" i="1" s="1"/>
  <c r="B410" i="1" s="1"/>
  <c r="B411" i="1" s="1"/>
  <c r="B412" i="1" s="1"/>
  <c r="B413" i="1" s="1"/>
  <c r="B414" i="1" s="1"/>
  <c r="B415" i="1" s="1"/>
  <c r="B416" i="1" s="1"/>
  <c r="B417" i="1" s="1"/>
  <c r="B418" i="1" s="1"/>
  <c r="B419" i="1" s="1"/>
  <c r="B420" i="1" s="1"/>
  <c r="B421" i="1" s="1"/>
  <c r="B422" i="1" s="1"/>
  <c r="B423" i="1" s="1"/>
  <c r="B424" i="1" s="1"/>
  <c r="B425" i="1" s="1"/>
  <c r="B426" i="1" s="1"/>
  <c r="B427" i="1" s="1"/>
  <c r="B428" i="1" s="1"/>
  <c r="B429" i="1" s="1"/>
  <c r="B430" i="1" s="1"/>
  <c r="B431" i="1" s="1"/>
  <c r="B432" i="1" s="1"/>
  <c r="B433" i="1" s="1"/>
  <c r="B434" i="1" s="1"/>
  <c r="B435" i="1" s="1"/>
  <c r="B436" i="1" s="1"/>
  <c r="B437" i="1" s="1"/>
  <c r="B438" i="1" s="1"/>
  <c r="B439" i="1" s="1"/>
  <c r="B440" i="1" s="1"/>
  <c r="B441" i="1" s="1"/>
  <c r="B442" i="1" s="1"/>
  <c r="B443" i="1" s="1"/>
  <c r="B444" i="1" s="1"/>
  <c r="B445" i="1" s="1"/>
  <c r="B446" i="1" s="1"/>
  <c r="B447" i="1" s="1"/>
  <c r="B448" i="1" s="1"/>
  <c r="B449" i="1" s="1"/>
  <c r="B450" i="1" s="1"/>
  <c r="B451" i="1" s="1"/>
  <c r="B452" i="1" s="1"/>
  <c r="B453" i="1" s="1"/>
  <c r="B454" i="1" s="1"/>
  <c r="B455" i="1" s="1"/>
  <c r="B456" i="1" s="1"/>
  <c r="B457" i="1" s="1"/>
  <c r="B458" i="1" s="1"/>
  <c r="B459" i="1" s="1"/>
  <c r="B460" i="1" s="1"/>
  <c r="AO120" i="1"/>
  <c r="H457" i="1"/>
  <c r="H456" i="1"/>
  <c r="H455" i="1"/>
  <c r="AO455" i="1" s="1"/>
  <c r="H454" i="1"/>
  <c r="H453" i="1"/>
  <c r="H452" i="1"/>
  <c r="H451" i="1"/>
  <c r="H450" i="1"/>
  <c r="H449" i="1"/>
  <c r="H448" i="1"/>
  <c r="V448" i="1"/>
  <c r="H447" i="1"/>
  <c r="H446" i="1"/>
  <c r="V446" i="1"/>
  <c r="H445" i="1"/>
  <c r="H444" i="1"/>
  <c r="V444" i="1"/>
  <c r="H443" i="1"/>
  <c r="H442" i="1"/>
  <c r="V442" i="1"/>
  <c r="H441" i="1"/>
  <c r="H440" i="1"/>
  <c r="V440" i="1"/>
  <c r="H439" i="1"/>
  <c r="H438" i="1"/>
  <c r="V438" i="1"/>
  <c r="H437" i="1"/>
  <c r="H436" i="1"/>
  <c r="H435" i="1"/>
  <c r="EX433" i="1"/>
  <c r="H433" i="1"/>
  <c r="EX432" i="1"/>
  <c r="H432" i="1"/>
  <c r="EX431" i="1"/>
  <c r="H431" i="1"/>
  <c r="EX430" i="1"/>
  <c r="H430" i="1"/>
  <c r="EX429" i="1"/>
  <c r="H429" i="1"/>
  <c r="EX428" i="1"/>
  <c r="H428" i="1"/>
  <c r="EX427" i="1"/>
  <c r="H427" i="1"/>
  <c r="EX426" i="1"/>
  <c r="EN426" i="1"/>
  <c r="H426" i="1"/>
  <c r="EX425" i="1"/>
  <c r="EN425" i="1"/>
  <c r="H425" i="1"/>
  <c r="EX424" i="1"/>
  <c r="EN424" i="1"/>
  <c r="H424" i="1"/>
  <c r="EX423" i="1"/>
  <c r="EN423" i="1"/>
  <c r="H423" i="1"/>
  <c r="EX422" i="1"/>
  <c r="EN422" i="1"/>
  <c r="H422" i="1"/>
  <c r="EX421" i="1"/>
  <c r="EN421" i="1"/>
  <c r="H421" i="1"/>
  <c r="EX420" i="1"/>
  <c r="EN420" i="1"/>
  <c r="H420" i="1"/>
  <c r="EX419" i="1"/>
  <c r="EN419" i="1"/>
  <c r="H419" i="1"/>
  <c r="FA418" i="1"/>
  <c r="EZ418" i="1"/>
  <c r="EX418" i="1"/>
  <c r="EQ418" i="1"/>
  <c r="EP418" i="1"/>
  <c r="EN418" i="1"/>
  <c r="DV418" i="1"/>
  <c r="DU418" i="1"/>
  <c r="DB418" i="1"/>
  <c r="CG418" i="1"/>
  <c r="H418" i="1"/>
  <c r="AK418" i="1"/>
  <c r="FA417" i="1"/>
  <c r="EZ417" i="1"/>
  <c r="EX417" i="1"/>
  <c r="EQ417" i="1"/>
  <c r="EP417" i="1"/>
  <c r="EN417" i="1"/>
  <c r="DV417" i="1"/>
  <c r="DU417" i="1"/>
  <c r="DB417" i="1"/>
  <c r="CG417" i="1"/>
  <c r="H417" i="1"/>
  <c r="AK417" i="1"/>
  <c r="FA416" i="1"/>
  <c r="EZ416" i="1"/>
  <c r="EX416" i="1"/>
  <c r="EQ416" i="1"/>
  <c r="EP416" i="1"/>
  <c r="EN416" i="1"/>
  <c r="DV416" i="1"/>
  <c r="DU416" i="1"/>
  <c r="DB416" i="1"/>
  <c r="CG416" i="1"/>
  <c r="H416" i="1"/>
  <c r="AK416" i="1"/>
  <c r="FA415" i="1"/>
  <c r="EZ415" i="1"/>
  <c r="EX415" i="1"/>
  <c r="EQ415" i="1"/>
  <c r="EP415" i="1"/>
  <c r="EN415" i="1"/>
  <c r="DV415" i="1"/>
  <c r="DU415" i="1"/>
  <c r="DB415" i="1"/>
  <c r="CG415" i="1"/>
  <c r="H415" i="1"/>
  <c r="AK415" i="1"/>
  <c r="FA414" i="1"/>
  <c r="EZ414" i="1"/>
  <c r="EX414" i="1"/>
  <c r="EQ414" i="1"/>
  <c r="EP414" i="1"/>
  <c r="EN414" i="1"/>
  <c r="DV414" i="1"/>
  <c r="DU414" i="1"/>
  <c r="DB414" i="1"/>
  <c r="CG414" i="1"/>
  <c r="H414" i="1"/>
  <c r="AK414" i="1"/>
  <c r="FA413" i="1"/>
  <c r="EZ413" i="1"/>
  <c r="EX413" i="1"/>
  <c r="EQ413" i="1"/>
  <c r="EP413" i="1"/>
  <c r="EN413" i="1"/>
  <c r="DV413" i="1"/>
  <c r="DU413" i="1"/>
  <c r="DB413" i="1"/>
  <c r="CG413" i="1"/>
  <c r="H413" i="1"/>
  <c r="AK413" i="1"/>
  <c r="FA412" i="1"/>
  <c r="EZ412" i="1"/>
  <c r="EX412" i="1"/>
  <c r="EQ412" i="1"/>
  <c r="EP412" i="1"/>
  <c r="EN412" i="1"/>
  <c r="DV412" i="1"/>
  <c r="DU412" i="1"/>
  <c r="DB412" i="1"/>
  <c r="CG412" i="1"/>
  <c r="H412" i="1"/>
  <c r="AK412" i="1"/>
  <c r="FA411" i="1"/>
  <c r="EZ411" i="1"/>
  <c r="EX411" i="1"/>
  <c r="EQ411" i="1"/>
  <c r="EP411" i="1"/>
  <c r="EN411" i="1"/>
  <c r="DV411" i="1"/>
  <c r="DU411" i="1"/>
  <c r="DB411" i="1"/>
  <c r="CG411" i="1"/>
  <c r="H411" i="1"/>
  <c r="AK411" i="1"/>
  <c r="FA410" i="1"/>
  <c r="EZ410" i="1"/>
  <c r="EX410" i="1"/>
  <c r="EQ410" i="1"/>
  <c r="EP410" i="1"/>
  <c r="EN410" i="1"/>
  <c r="DV410" i="1"/>
  <c r="DU410" i="1"/>
  <c r="DB410" i="1"/>
  <c r="CG410" i="1"/>
  <c r="H410" i="1"/>
  <c r="AK410" i="1"/>
  <c r="FA409" i="1"/>
  <c r="EZ409" i="1"/>
  <c r="EX409" i="1"/>
  <c r="EQ409" i="1"/>
  <c r="EP409" i="1"/>
  <c r="EN409" i="1"/>
  <c r="DV409" i="1"/>
  <c r="DU409" i="1"/>
  <c r="DB409" i="1"/>
  <c r="CG409" i="1"/>
  <c r="H409" i="1"/>
  <c r="AK409" i="1"/>
  <c r="FA408" i="1"/>
  <c r="EZ408" i="1"/>
  <c r="EX408" i="1"/>
  <c r="EQ408" i="1"/>
  <c r="EP408" i="1"/>
  <c r="EN408" i="1"/>
  <c r="DV408" i="1"/>
  <c r="DU408" i="1"/>
  <c r="DB408" i="1"/>
  <c r="CG408" i="1"/>
  <c r="H408" i="1"/>
  <c r="AK408" i="1"/>
  <c r="FA407" i="1"/>
  <c r="EZ407" i="1"/>
  <c r="EX407" i="1"/>
  <c r="EQ407" i="1"/>
  <c r="EP407" i="1"/>
  <c r="EN407" i="1"/>
  <c r="DV407" i="1"/>
  <c r="DU407" i="1"/>
  <c r="DB407" i="1"/>
  <c r="CG407" i="1"/>
  <c r="H407" i="1"/>
  <c r="AK407" i="1"/>
  <c r="FA406" i="1"/>
  <c r="EZ406" i="1"/>
  <c r="EX406" i="1"/>
  <c r="EQ406" i="1"/>
  <c r="EP406" i="1"/>
  <c r="EN406" i="1"/>
  <c r="DV406" i="1"/>
  <c r="DU406" i="1"/>
  <c r="DB406" i="1"/>
  <c r="CG406" i="1"/>
  <c r="H406" i="1"/>
  <c r="AK406" i="1"/>
  <c r="FA405" i="1"/>
  <c r="EZ405" i="1"/>
  <c r="EX405" i="1"/>
  <c r="EQ405" i="1"/>
  <c r="EP405" i="1"/>
  <c r="EN405" i="1"/>
  <c r="DV405" i="1"/>
  <c r="DU405" i="1"/>
  <c r="DB405" i="1"/>
  <c r="CG405" i="1"/>
  <c r="H405" i="1"/>
  <c r="AK405" i="1"/>
  <c r="FA404" i="1"/>
  <c r="EZ404" i="1"/>
  <c r="EX404" i="1"/>
  <c r="EQ404" i="1"/>
  <c r="EP404" i="1"/>
  <c r="EN404" i="1"/>
  <c r="DV404" i="1"/>
  <c r="DU404" i="1"/>
  <c r="DB404" i="1"/>
  <c r="CG404" i="1"/>
  <c r="H404" i="1"/>
  <c r="AK404" i="1"/>
  <c r="FA403" i="1"/>
  <c r="EZ403" i="1"/>
  <c r="EX403" i="1"/>
  <c r="EQ403" i="1"/>
  <c r="EP403" i="1"/>
  <c r="EN403" i="1"/>
  <c r="DV403" i="1"/>
  <c r="DU403" i="1"/>
  <c r="DB403" i="1"/>
  <c r="CG403" i="1"/>
  <c r="H403" i="1"/>
  <c r="AK403" i="1"/>
  <c r="FA402" i="1"/>
  <c r="EZ402" i="1"/>
  <c r="EX402" i="1"/>
  <c r="EQ402" i="1"/>
  <c r="EP402" i="1"/>
  <c r="EN402" i="1"/>
  <c r="DV402" i="1"/>
  <c r="DU402" i="1"/>
  <c r="DB402" i="1"/>
  <c r="CG402" i="1"/>
  <c r="H402" i="1"/>
  <c r="AK402" i="1"/>
  <c r="FA401" i="1"/>
  <c r="EZ401" i="1"/>
  <c r="EX401" i="1"/>
  <c r="EQ401" i="1"/>
  <c r="EP401" i="1"/>
  <c r="EN401" i="1"/>
  <c r="DV401" i="1"/>
  <c r="DU401" i="1"/>
  <c r="DB401" i="1"/>
  <c r="CG401" i="1"/>
  <c r="H401" i="1"/>
  <c r="AK401" i="1"/>
  <c r="FA400" i="1"/>
  <c r="EZ400" i="1"/>
  <c r="EX400" i="1"/>
  <c r="EQ400" i="1"/>
  <c r="EP400" i="1"/>
  <c r="EN400" i="1"/>
  <c r="DV400" i="1"/>
  <c r="DU400" i="1"/>
  <c r="DB400" i="1"/>
  <c r="CG400" i="1"/>
  <c r="H400" i="1"/>
  <c r="AK400" i="1"/>
  <c r="FA399" i="1"/>
  <c r="EZ399" i="1"/>
  <c r="EX399" i="1"/>
  <c r="EQ399" i="1"/>
  <c r="EP399" i="1"/>
  <c r="EN399" i="1"/>
  <c r="DV399" i="1"/>
  <c r="DU399" i="1"/>
  <c r="DB399" i="1"/>
  <c r="CG399" i="1"/>
  <c r="H399" i="1"/>
  <c r="AK399" i="1"/>
  <c r="DB398" i="1"/>
  <c r="CG398" i="1"/>
  <c r="AK398" i="1"/>
  <c r="N6" i="4"/>
  <c r="AQ9" i="1" s="1"/>
  <c r="FA396" i="1"/>
  <c r="EZ396" i="1"/>
  <c r="EY396" i="1"/>
  <c r="EX396" i="1"/>
  <c r="EQ396" i="1"/>
  <c r="EP396" i="1"/>
  <c r="EO396" i="1"/>
  <c r="EN396" i="1"/>
  <c r="EF396" i="1"/>
  <c r="EE396" i="1"/>
  <c r="ED396" i="1"/>
  <c r="EC396" i="1"/>
  <c r="DV396" i="1"/>
  <c r="DU396" i="1"/>
  <c r="DT396" i="1"/>
  <c r="DS396" i="1"/>
  <c r="DP396" i="1"/>
  <c r="DN396" i="1"/>
  <c r="DM396" i="1"/>
  <c r="DL396" i="1"/>
  <c r="DK396" i="1"/>
  <c r="DI396" i="1"/>
  <c r="DG396" i="1"/>
  <c r="DF396" i="1"/>
  <c r="DE396" i="1"/>
  <c r="DD396" i="1"/>
  <c r="CZ396" i="1"/>
  <c r="CY396" i="1"/>
  <c r="CX396" i="1"/>
  <c r="CW396" i="1"/>
  <c r="X396" i="1"/>
  <c r="V396" i="1"/>
  <c r="U396" i="1"/>
  <c r="T396" i="1"/>
  <c r="P396" i="1"/>
  <c r="N396" i="1"/>
  <c r="M396" i="1"/>
  <c r="L396" i="1"/>
  <c r="H396" i="1"/>
  <c r="F396" i="1"/>
  <c r="E396" i="1"/>
  <c r="D396" i="1"/>
  <c r="H133" i="1"/>
  <c r="A63" i="39"/>
  <c r="C63" i="39"/>
  <c r="D63" i="39"/>
  <c r="E63" i="39"/>
  <c r="F63" i="39"/>
  <c r="A64" i="39"/>
  <c r="C64" i="39"/>
  <c r="D64" i="39"/>
  <c r="E64" i="39"/>
  <c r="F64" i="39"/>
  <c r="A65" i="39"/>
  <c r="C65" i="39"/>
  <c r="D65" i="39"/>
  <c r="E65" i="39"/>
  <c r="F65" i="39"/>
  <c r="A66" i="39"/>
  <c r="C66" i="39"/>
  <c r="D66" i="39"/>
  <c r="E66" i="39"/>
  <c r="F66" i="39"/>
  <c r="E219" i="1"/>
  <c r="F219" i="1"/>
  <c r="H296" i="1"/>
  <c r="G219" i="1" s="1"/>
  <c r="C182" i="1"/>
  <c r="D182" i="1"/>
  <c r="E182" i="1"/>
  <c r="F182" i="1"/>
  <c r="N182" i="1"/>
  <c r="H259" i="1"/>
  <c r="G182" i="1" s="1"/>
  <c r="C183" i="1"/>
  <c r="D183" i="1"/>
  <c r="E183" i="1"/>
  <c r="F183" i="1"/>
  <c r="N183" i="1"/>
  <c r="H260" i="1"/>
  <c r="G183" i="1" s="1"/>
  <c r="C184" i="1"/>
  <c r="D184" i="1"/>
  <c r="E184" i="1"/>
  <c r="F184" i="1"/>
  <c r="N184" i="1"/>
  <c r="H261" i="1"/>
  <c r="G184" i="1" s="1"/>
  <c r="C185" i="1"/>
  <c r="D185" i="1"/>
  <c r="E185" i="1"/>
  <c r="F185" i="1"/>
  <c r="N185" i="1"/>
  <c r="H262" i="1"/>
  <c r="G185" i="1" s="1"/>
  <c r="C186" i="1"/>
  <c r="D186" i="1"/>
  <c r="E186" i="1"/>
  <c r="F186" i="1"/>
  <c r="N186" i="1"/>
  <c r="H263" i="1"/>
  <c r="G186" i="1" s="1"/>
  <c r="C187" i="1"/>
  <c r="D187" i="1"/>
  <c r="E187" i="1"/>
  <c r="F187" i="1"/>
  <c r="N187" i="1"/>
  <c r="H264" i="1"/>
  <c r="G187" i="1" s="1"/>
  <c r="C188" i="1"/>
  <c r="D188" i="1"/>
  <c r="E188" i="1"/>
  <c r="F188" i="1"/>
  <c r="N188" i="1"/>
  <c r="H265" i="1"/>
  <c r="G188" i="1" s="1"/>
  <c r="C189" i="1"/>
  <c r="D189" i="1"/>
  <c r="E189" i="1"/>
  <c r="F189" i="1"/>
  <c r="N189" i="1"/>
  <c r="H266" i="1"/>
  <c r="G189" i="1" s="1"/>
  <c r="C190" i="1"/>
  <c r="D190" i="1"/>
  <c r="E190" i="1"/>
  <c r="F190" i="1"/>
  <c r="N190" i="1"/>
  <c r="H267" i="1"/>
  <c r="G190" i="1" s="1"/>
  <c r="C191" i="1"/>
  <c r="D191" i="1"/>
  <c r="E191" i="1"/>
  <c r="F191" i="1"/>
  <c r="N191" i="1"/>
  <c r="C192" i="1"/>
  <c r="D192" i="1"/>
  <c r="E192" i="1"/>
  <c r="F192" i="1"/>
  <c r="N192" i="1"/>
  <c r="C193" i="1"/>
  <c r="D193" i="1"/>
  <c r="E193" i="1"/>
  <c r="F193" i="1"/>
  <c r="N193" i="1"/>
  <c r="C194" i="1"/>
  <c r="D194" i="1"/>
  <c r="E194" i="1"/>
  <c r="F194" i="1"/>
  <c r="N194" i="1"/>
  <c r="C195" i="1"/>
  <c r="D195" i="1"/>
  <c r="E195" i="1"/>
  <c r="F195" i="1"/>
  <c r="N195" i="1"/>
  <c r="C196" i="1"/>
  <c r="D196" i="1"/>
  <c r="E196" i="1"/>
  <c r="F196" i="1"/>
  <c r="C197" i="1"/>
  <c r="D197" i="1"/>
  <c r="E197" i="1"/>
  <c r="F197" i="1"/>
  <c r="C198" i="1"/>
  <c r="D198" i="1"/>
  <c r="E198" i="1"/>
  <c r="F198" i="1"/>
  <c r="C199" i="1"/>
  <c r="D199" i="1"/>
  <c r="E199" i="1"/>
  <c r="F199" i="1"/>
  <c r="C200" i="1"/>
  <c r="D200" i="1"/>
  <c r="E200" i="1"/>
  <c r="F200" i="1"/>
  <c r="C201" i="1"/>
  <c r="D201" i="1"/>
  <c r="E201" i="1"/>
  <c r="F201" i="1"/>
  <c r="C202" i="1"/>
  <c r="D202" i="1"/>
  <c r="E202" i="1"/>
  <c r="F202" i="1"/>
  <c r="C203" i="1"/>
  <c r="D203" i="1"/>
  <c r="E203" i="1"/>
  <c r="F203" i="1"/>
  <c r="C204" i="1"/>
  <c r="D204" i="1"/>
  <c r="E204" i="1"/>
  <c r="F204" i="1"/>
  <c r="C205" i="1"/>
  <c r="D205" i="1"/>
  <c r="E205" i="1"/>
  <c r="F205" i="1"/>
  <c r="C206" i="1"/>
  <c r="D206" i="1"/>
  <c r="E206" i="1"/>
  <c r="F206" i="1"/>
  <c r="C207" i="1"/>
  <c r="D207" i="1"/>
  <c r="E207" i="1"/>
  <c r="F207" i="1"/>
  <c r="H284" i="1"/>
  <c r="C208" i="1"/>
  <c r="D208" i="1"/>
  <c r="E208" i="1"/>
  <c r="F208" i="1"/>
  <c r="V208" i="1" s="1"/>
  <c r="H285" i="1"/>
  <c r="G208" i="1" s="1"/>
  <c r="C209" i="1"/>
  <c r="D209" i="1"/>
  <c r="E209" i="1"/>
  <c r="F209" i="1"/>
  <c r="H286" i="1"/>
  <c r="C210" i="1"/>
  <c r="D210" i="1"/>
  <c r="E210" i="1"/>
  <c r="F210" i="1"/>
  <c r="V210" i="1" s="1"/>
  <c r="H287" i="1"/>
  <c r="G210" i="1" s="1"/>
  <c r="C211" i="1"/>
  <c r="D211" i="1"/>
  <c r="E211" i="1"/>
  <c r="F211" i="1"/>
  <c r="H288" i="1"/>
  <c r="C212" i="1"/>
  <c r="D212" i="1"/>
  <c r="E212" i="1"/>
  <c r="F212" i="1"/>
  <c r="H289" i="1"/>
  <c r="G212" i="1" s="1"/>
  <c r="C213" i="1"/>
  <c r="D213" i="1"/>
  <c r="E213" i="1"/>
  <c r="F213" i="1"/>
  <c r="H290" i="1"/>
  <c r="C214" i="1"/>
  <c r="D214" i="1"/>
  <c r="E214" i="1"/>
  <c r="F214" i="1"/>
  <c r="H291" i="1"/>
  <c r="I291" i="1" s="1"/>
  <c r="C215" i="1"/>
  <c r="D215" i="1"/>
  <c r="E215" i="1"/>
  <c r="F215" i="1"/>
  <c r="H292" i="1"/>
  <c r="C216" i="1"/>
  <c r="D216" i="1"/>
  <c r="E216" i="1"/>
  <c r="F216" i="1"/>
  <c r="H293" i="1"/>
  <c r="G216" i="1" s="1"/>
  <c r="C217" i="1"/>
  <c r="D217" i="1"/>
  <c r="E217" i="1"/>
  <c r="F217" i="1"/>
  <c r="H294" i="1"/>
  <c r="C218" i="1"/>
  <c r="D218" i="1"/>
  <c r="E218" i="1"/>
  <c r="F218" i="1"/>
  <c r="H295" i="1"/>
  <c r="I371" i="1" s="1"/>
  <c r="I372" i="1"/>
  <c r="H372" i="1"/>
  <c r="J372" i="1" s="1"/>
  <c r="AA213" i="1"/>
  <c r="AE217" i="1"/>
  <c r="O373" i="1"/>
  <c r="I369" i="1"/>
  <c r="I294" i="1"/>
  <c r="H370" i="1"/>
  <c r="J370" i="1" s="1"/>
  <c r="H371" i="1"/>
  <c r="J371" i="1" s="1"/>
  <c r="I353" i="1"/>
  <c r="I352" i="1"/>
  <c r="I296" i="1"/>
  <c r="I283" i="1"/>
  <c r="I282" i="1"/>
  <c r="I281" i="1"/>
  <c r="I280" i="1"/>
  <c r="I279" i="1"/>
  <c r="I278" i="1"/>
  <c r="I277" i="1"/>
  <c r="I276" i="1"/>
  <c r="I275" i="1"/>
  <c r="I274" i="1"/>
  <c r="I273" i="1"/>
  <c r="I272" i="1"/>
  <c r="I271" i="1"/>
  <c r="I270" i="1"/>
  <c r="I269" i="1"/>
  <c r="I268" i="1"/>
  <c r="I266" i="1"/>
  <c r="I264" i="1"/>
  <c r="I262" i="1"/>
  <c r="I260" i="1"/>
  <c r="H258" i="1"/>
  <c r="I258" i="1" s="1"/>
  <c r="H257" i="1"/>
  <c r="I257" i="1" s="1"/>
  <c r="H256" i="1"/>
  <c r="I256" i="1" s="1"/>
  <c r="H255" i="1"/>
  <c r="I255" i="1" s="1"/>
  <c r="H254" i="1"/>
  <c r="I254" i="1" s="1"/>
  <c r="H253" i="1"/>
  <c r="I253" i="1" s="1"/>
  <c r="H252" i="1"/>
  <c r="I252" i="1" s="1"/>
  <c r="H251" i="1"/>
  <c r="I251" i="1" s="1"/>
  <c r="H250" i="1"/>
  <c r="I250" i="1" s="1"/>
  <c r="H249" i="1"/>
  <c r="I249" i="1" s="1"/>
  <c r="H248" i="1"/>
  <c r="I248" i="1" s="1"/>
  <c r="H247" i="1"/>
  <c r="I247" i="1" s="1"/>
  <c r="H246" i="1"/>
  <c r="I246" i="1" s="1"/>
  <c r="H245" i="1"/>
  <c r="I245" i="1" s="1"/>
  <c r="H244" i="1"/>
  <c r="I244" i="1" s="1"/>
  <c r="H243" i="1"/>
  <c r="I243" i="1" s="1"/>
  <c r="H242" i="1"/>
  <c r="I242" i="1" s="1"/>
  <c r="H241" i="1"/>
  <c r="I241" i="1" s="1"/>
  <c r="H240" i="1"/>
  <c r="I240" i="1" s="1"/>
  <c r="H239" i="1"/>
  <c r="I239" i="1" s="1"/>
  <c r="H238" i="1"/>
  <c r="I238" i="1" s="1"/>
  <c r="H237" i="1"/>
  <c r="I237" i="1" s="1"/>
  <c r="AE196" i="1"/>
  <c r="BH23" i="40"/>
  <c r="BH24" i="40"/>
  <c r="H138" i="1"/>
  <c r="Z82" i="40"/>
  <c r="H139" i="1"/>
  <c r="H62" i="39" s="1"/>
  <c r="J62" i="39" s="1"/>
  <c r="Z83" i="40"/>
  <c r="H367" i="1"/>
  <c r="J367" i="1" s="1"/>
  <c r="H368" i="1"/>
  <c r="AE291" i="1"/>
  <c r="AO291" i="1" s="1"/>
  <c r="I368" i="1"/>
  <c r="N58" i="39"/>
  <c r="P51" i="23" s="1"/>
  <c r="N60" i="39"/>
  <c r="N61" i="39"/>
  <c r="P54" i="23" s="1"/>
  <c r="N62" i="39"/>
  <c r="P55" i="23" s="1"/>
  <c r="C61" i="39"/>
  <c r="D61" i="39"/>
  <c r="E61" i="39"/>
  <c r="F61" i="39"/>
  <c r="C62" i="39"/>
  <c r="D62" i="39"/>
  <c r="E62" i="39"/>
  <c r="F62" i="39"/>
  <c r="A61" i="39"/>
  <c r="A62" i="39"/>
  <c r="AC2" i="40"/>
  <c r="AI2" i="40"/>
  <c r="AO2" i="40"/>
  <c r="AP2" i="40"/>
  <c r="AT2" i="40"/>
  <c r="AU2" i="40"/>
  <c r="AV2" i="40"/>
  <c r="AW2" i="40"/>
  <c r="AX2" i="40"/>
  <c r="HV82" i="1"/>
  <c r="AB3" i="40" s="1"/>
  <c r="IB82" i="1"/>
  <c r="AH3" i="40" s="1"/>
  <c r="AT3" i="40"/>
  <c r="AU3" i="40"/>
  <c r="AV3" i="40"/>
  <c r="AW3" i="40"/>
  <c r="AX3" i="40"/>
  <c r="AB4" i="40"/>
  <c r="AC4" i="40"/>
  <c r="AD4" i="40"/>
  <c r="AE4" i="40"/>
  <c r="AH4" i="40"/>
  <c r="AI4" i="40"/>
  <c r="AJ4" i="40"/>
  <c r="AK4" i="40"/>
  <c r="AN4" i="40"/>
  <c r="AO4" i="40"/>
  <c r="AP4" i="40"/>
  <c r="AQ4" i="40"/>
  <c r="AR4" i="40"/>
  <c r="AT4" i="40"/>
  <c r="AU4" i="40"/>
  <c r="AV4" i="40"/>
  <c r="AW4" i="40"/>
  <c r="AX4" i="40"/>
  <c r="FY84" i="1"/>
  <c r="BH5" i="40"/>
  <c r="FY85" i="1"/>
  <c r="BH6" i="40"/>
  <c r="BH7" i="40"/>
  <c r="BH8" i="40"/>
  <c r="BH9" i="40"/>
  <c r="AE201" i="1"/>
  <c r="BH10" i="40"/>
  <c r="BH11" i="40"/>
  <c r="BH12" i="40"/>
  <c r="BH13" i="40"/>
  <c r="BH14" i="40"/>
  <c r="BH15" i="40"/>
  <c r="BH16" i="40"/>
  <c r="BH17" i="40"/>
  <c r="AE209" i="1"/>
  <c r="BH18" i="40"/>
  <c r="BH19" i="40"/>
  <c r="BH20" i="40"/>
  <c r="BH21" i="40"/>
  <c r="BH22" i="40"/>
  <c r="AC35" i="40"/>
  <c r="AD35" i="40"/>
  <c r="AE35" i="40"/>
  <c r="AF35" i="40"/>
  <c r="AG35" i="40"/>
  <c r="AH35" i="40"/>
  <c r="AI35" i="40"/>
  <c r="AJ35" i="40"/>
  <c r="AK35" i="40"/>
  <c r="AL35" i="40"/>
  <c r="AM35" i="40"/>
  <c r="AC36" i="40"/>
  <c r="AD36" i="40"/>
  <c r="AE36" i="40"/>
  <c r="AF36" i="40"/>
  <c r="AG36" i="40"/>
  <c r="AH36" i="40"/>
  <c r="AI36" i="40"/>
  <c r="AJ36" i="40"/>
  <c r="AK36" i="40"/>
  <c r="AL36" i="40"/>
  <c r="AM36" i="40"/>
  <c r="AC37" i="40"/>
  <c r="AD37" i="40"/>
  <c r="AE37" i="40"/>
  <c r="AF37" i="40"/>
  <c r="AG37" i="40"/>
  <c r="AH37" i="40"/>
  <c r="AI37" i="40"/>
  <c r="AJ37" i="40"/>
  <c r="AK37" i="40"/>
  <c r="AL37" i="40"/>
  <c r="AM37" i="40"/>
  <c r="AH38" i="40"/>
  <c r="AH39" i="40"/>
  <c r="AH40" i="40"/>
  <c r="AH41" i="40"/>
  <c r="AH42" i="40"/>
  <c r="AH43" i="40"/>
  <c r="AH44" i="40"/>
  <c r="AH45" i="40"/>
  <c r="AH46" i="40"/>
  <c r="AH47" i="40"/>
  <c r="AH48" i="40"/>
  <c r="AH49" i="40"/>
  <c r="AH50" i="40"/>
  <c r="AH51" i="40"/>
  <c r="W52" i="40"/>
  <c r="X52" i="40"/>
  <c r="Y52" i="40"/>
  <c r="Z52" i="40"/>
  <c r="AH53" i="40"/>
  <c r="AH54" i="40"/>
  <c r="R62" i="40"/>
  <c r="S62" i="40"/>
  <c r="Y62" i="40"/>
  <c r="AH55" i="40"/>
  <c r="R63" i="40"/>
  <c r="S63" i="40"/>
  <c r="T63" i="40"/>
  <c r="U63" i="40"/>
  <c r="V63" i="40"/>
  <c r="W63" i="40"/>
  <c r="X63" i="40"/>
  <c r="Y63" i="40"/>
  <c r="Z64" i="40"/>
  <c r="H121" i="1"/>
  <c r="Z65" i="40"/>
  <c r="H122" i="1"/>
  <c r="Z66" i="40"/>
  <c r="H123" i="1"/>
  <c r="Z67" i="40"/>
  <c r="H124" i="1"/>
  <c r="H47" i="39" s="1"/>
  <c r="J47" i="39" s="1"/>
  <c r="Z68" i="40"/>
  <c r="H125" i="1"/>
  <c r="Z69" i="40"/>
  <c r="H126" i="1"/>
  <c r="H49" i="39" s="1"/>
  <c r="J49" i="39" s="1"/>
  <c r="Z70" i="40"/>
  <c r="H127" i="1"/>
  <c r="Z71" i="40"/>
  <c r="H128" i="1"/>
  <c r="H51" i="39" s="1"/>
  <c r="Z72" i="40"/>
  <c r="H129" i="1"/>
  <c r="Z73" i="40"/>
  <c r="H130" i="1"/>
  <c r="H53" i="39" s="1"/>
  <c r="J53" i="39" s="1"/>
  <c r="Z74" i="40"/>
  <c r="H131" i="1"/>
  <c r="Z75" i="40"/>
  <c r="H132" i="1"/>
  <c r="H55" i="39" s="1"/>
  <c r="Z76" i="40"/>
  <c r="Z77" i="40"/>
  <c r="H134" i="1"/>
  <c r="H57" i="39" s="1"/>
  <c r="J57" i="39" s="1"/>
  <c r="Z78" i="40"/>
  <c r="H135" i="1"/>
  <c r="H58" i="39" s="1"/>
  <c r="J58" i="39" s="1"/>
  <c r="Z79" i="40"/>
  <c r="H136" i="1"/>
  <c r="Z80" i="40"/>
  <c r="H137" i="1"/>
  <c r="Z81" i="40"/>
  <c r="O35" i="23"/>
  <c r="P35" i="23"/>
  <c r="Q35" i="23"/>
  <c r="N43" i="39"/>
  <c r="P36" i="23" s="1"/>
  <c r="H44" i="39"/>
  <c r="N44" i="39"/>
  <c r="P37" i="23" s="1"/>
  <c r="J44" i="39"/>
  <c r="N45" i="39"/>
  <c r="P38" i="23" s="1"/>
  <c r="H46" i="39"/>
  <c r="N46" i="39"/>
  <c r="P39" i="23" s="1"/>
  <c r="J46" i="39"/>
  <c r="N47" i="39"/>
  <c r="P40" i="23" s="1"/>
  <c r="H48" i="39"/>
  <c r="J48" i="39" s="1"/>
  <c r="N48" i="39"/>
  <c r="P41" i="23" s="1"/>
  <c r="N49" i="39"/>
  <c r="P42" i="23" s="1"/>
  <c r="H50" i="39"/>
  <c r="J50" i="39" s="1"/>
  <c r="N50" i="39"/>
  <c r="P43" i="23" s="1"/>
  <c r="N51" i="39"/>
  <c r="P44" i="23" s="1"/>
  <c r="H52" i="39"/>
  <c r="J52" i="39" s="1"/>
  <c r="N52" i="39"/>
  <c r="P45" i="23" s="1"/>
  <c r="N53" i="39"/>
  <c r="P46" i="23" s="1"/>
  <c r="H54" i="39"/>
  <c r="N54" i="39"/>
  <c r="P47" i="23" s="1"/>
  <c r="J54" i="39"/>
  <c r="N55" i="39"/>
  <c r="P48" i="23" s="1"/>
  <c r="N56" i="39"/>
  <c r="P49" i="23" s="1"/>
  <c r="N57" i="39"/>
  <c r="P50" i="23" s="1"/>
  <c r="H59" i="39"/>
  <c r="N59" i="39"/>
  <c r="P52" i="23" s="1"/>
  <c r="H60" i="39"/>
  <c r="P53" i="23"/>
  <c r="N66" i="23"/>
  <c r="T66" i="23" s="1"/>
  <c r="N67" i="23"/>
  <c r="O67" i="23"/>
  <c r="P67" i="23"/>
  <c r="Q67" i="23"/>
  <c r="T67" i="23"/>
  <c r="U67" i="23"/>
  <c r="V67" i="23"/>
  <c r="W67" i="23"/>
  <c r="N97" i="23"/>
  <c r="N98" i="23"/>
  <c r="O98" i="23"/>
  <c r="P98" i="23"/>
  <c r="Q98" i="23"/>
  <c r="R98" i="23"/>
  <c r="A7" i="18"/>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GZ4" i="1"/>
  <c r="HP4" i="1"/>
  <c r="HE5" i="1"/>
  <c r="HG5" i="1"/>
  <c r="HP5" i="1"/>
  <c r="GZ7" i="1"/>
  <c r="HA7" i="1"/>
  <c r="HB7" i="1"/>
  <c r="HC7" i="1"/>
  <c r="HD7" i="1"/>
  <c r="HE7" i="1"/>
  <c r="HG7" i="1"/>
  <c r="HP7" i="1"/>
  <c r="L8" i="1"/>
  <c r="M8" i="1" s="1"/>
  <c r="CW8" i="1"/>
  <c r="CX8" i="1"/>
  <c r="DD8" i="1"/>
  <c r="DE8" i="1"/>
  <c r="DK8" i="1"/>
  <c r="DL8" i="1"/>
  <c r="GZ8" i="1"/>
  <c r="HG9" i="1"/>
  <c r="Z10" i="1"/>
  <c r="AY10" i="1" s="1"/>
  <c r="AJ10" i="1"/>
  <c r="AK10" i="1"/>
  <c r="AN10" i="1"/>
  <c r="AJ46" i="1"/>
  <c r="P46" i="1"/>
  <c r="AN46" i="1" s="1"/>
  <c r="BA10" i="1"/>
  <c r="BB10" i="1"/>
  <c r="AA44" i="1"/>
  <c r="AZ44" i="1" s="1"/>
  <c r="Z30" i="1"/>
  <c r="AY30" i="1" s="1"/>
  <c r="Z29" i="1"/>
  <c r="AY29" i="1" s="1"/>
  <c r="Z28" i="1"/>
  <c r="AY28" i="1" s="1"/>
  <c r="Z27" i="1"/>
  <c r="AY27" i="1" s="1"/>
  <c r="Z26" i="1"/>
  <c r="AY26" i="1" s="1"/>
  <c r="Z25" i="1"/>
  <c r="AY25" i="1" s="1"/>
  <c r="Z24" i="1"/>
  <c r="AY24" i="1" s="1"/>
  <c r="Z23" i="1"/>
  <c r="AY23" i="1" s="1"/>
  <c r="Z22" i="1"/>
  <c r="AY22" i="1" s="1"/>
  <c r="Z21" i="1"/>
  <c r="AY21" i="1" s="1"/>
  <c r="CW10" i="1"/>
  <c r="CX10" i="1"/>
  <c r="CY10" i="1"/>
  <c r="CZ10" i="1"/>
  <c r="DB10" i="1"/>
  <c r="FV10" i="1"/>
  <c r="FY10" i="1"/>
  <c r="CW46" i="1"/>
  <c r="GC10" i="1" s="1"/>
  <c r="AH63" i="1"/>
  <c r="AH65" i="1"/>
  <c r="AH69" i="1"/>
  <c r="P57" i="1"/>
  <c r="CW57" i="1" s="1"/>
  <c r="AJ57" i="1"/>
  <c r="HP10" i="1"/>
  <c r="A11" i="1"/>
  <c r="Z11" i="1"/>
  <c r="AY11" i="1" s="1"/>
  <c r="AJ11" i="1"/>
  <c r="AK11" i="1"/>
  <c r="AN11" i="1"/>
  <c r="BA11" i="1"/>
  <c r="EE11" i="1" s="1"/>
  <c r="BB11" i="1"/>
  <c r="EF11" i="1" s="1"/>
  <c r="CW11" i="1"/>
  <c r="CX11" i="1"/>
  <c r="DE11" i="1" s="1"/>
  <c r="CY11" i="1"/>
  <c r="CZ11" i="1"/>
  <c r="DB11" i="1"/>
  <c r="DD11" i="1"/>
  <c r="DI11" i="1" s="1"/>
  <c r="DF11" i="1"/>
  <c r="EN11" i="1"/>
  <c r="EO11" i="1"/>
  <c r="EP11" i="1"/>
  <c r="FV11" i="1"/>
  <c r="FX11" i="1"/>
  <c r="FY11" i="1"/>
  <c r="CX46" i="1"/>
  <c r="GC11" i="1" s="1"/>
  <c r="AI63" i="1"/>
  <c r="AI65" i="1"/>
  <c r="AI69" i="1"/>
  <c r="AJ47" i="1"/>
  <c r="HO11" i="1"/>
  <c r="HP11" i="1" s="1"/>
  <c r="A12" i="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Z12" i="1"/>
  <c r="AH12" i="1" s="1"/>
  <c r="AJ12" i="1"/>
  <c r="AK12" i="1"/>
  <c r="AN12" i="1"/>
  <c r="BA12" i="1"/>
  <c r="BB12" i="1"/>
  <c r="CW12" i="1"/>
  <c r="DD12" i="1" s="1"/>
  <c r="CX12" i="1"/>
  <c r="CY12" i="1"/>
  <c r="CZ12" i="1"/>
  <c r="DB12" i="1"/>
  <c r="EN12" i="1"/>
  <c r="EO12" i="1"/>
  <c r="EP12" i="1"/>
  <c r="EQ12" i="1"/>
  <c r="FV12" i="1"/>
  <c r="FX12" i="1"/>
  <c r="FY12" i="1" s="1"/>
  <c r="CY46" i="1"/>
  <c r="GC12" i="1" s="1"/>
  <c r="AJ63" i="1"/>
  <c r="AJ65" i="1"/>
  <c r="AJ69" i="1"/>
  <c r="AJ48" i="1"/>
  <c r="HO12" i="1"/>
  <c r="HP12" i="1" s="1"/>
  <c r="Z13" i="1"/>
  <c r="AY13" i="1" s="1"/>
  <c r="AJ13" i="1"/>
  <c r="AK13" i="1"/>
  <c r="AN13" i="1"/>
  <c r="BA13" i="1"/>
  <c r="BB13" i="1"/>
  <c r="CW13" i="1"/>
  <c r="CX13" i="1"/>
  <c r="CY13" i="1"/>
  <c r="CZ13" i="1"/>
  <c r="EN13" i="1"/>
  <c r="EO13" i="1"/>
  <c r="EP13" i="1"/>
  <c r="EQ13" i="1"/>
  <c r="FV13" i="1"/>
  <c r="CZ46" i="1"/>
  <c r="GC13" i="1" s="1"/>
  <c r="AK63" i="1"/>
  <c r="AK65" i="1"/>
  <c r="AK69" i="1"/>
  <c r="AJ49" i="1"/>
  <c r="Z14" i="1"/>
  <c r="AY14" i="1" s="1"/>
  <c r="AJ14" i="1"/>
  <c r="AK14" i="1"/>
  <c r="AN14" i="1"/>
  <c r="AV14" i="1" s="1"/>
  <c r="CB14" i="1" s="1"/>
  <c r="BA14" i="1"/>
  <c r="BB14" i="1"/>
  <c r="CW14" i="1"/>
  <c r="CX14" i="1"/>
  <c r="CY14" i="1"/>
  <c r="CZ14" i="1"/>
  <c r="EN14" i="1"/>
  <c r="EO14" i="1"/>
  <c r="EP14" i="1"/>
  <c r="EQ14" i="1"/>
  <c r="FV14" i="1"/>
  <c r="AJ50" i="1"/>
  <c r="Z15" i="1"/>
  <c r="AY15" i="1" s="1"/>
  <c r="AJ15" i="1"/>
  <c r="AK15" i="1"/>
  <c r="AN15" i="1"/>
  <c r="BA15" i="1"/>
  <c r="BB15" i="1"/>
  <c r="CW15" i="1"/>
  <c r="CX15" i="1"/>
  <c r="CY15" i="1"/>
  <c r="CZ15" i="1"/>
  <c r="EN15" i="1"/>
  <c r="EO15" i="1"/>
  <c r="EP15" i="1"/>
  <c r="EQ15" i="1"/>
  <c r="FV15" i="1"/>
  <c r="AJ51" i="1"/>
  <c r="Z16" i="1"/>
  <c r="AY16" i="1" s="1"/>
  <c r="AJ16" i="1"/>
  <c r="AK16" i="1"/>
  <c r="AN16" i="1"/>
  <c r="BA16" i="1"/>
  <c r="BB16" i="1"/>
  <c r="CW16" i="1"/>
  <c r="CX16" i="1"/>
  <c r="DE16" i="1" s="1"/>
  <c r="CY16" i="1"/>
  <c r="CZ16" i="1"/>
  <c r="DG16" i="1" s="1"/>
  <c r="EN16" i="1"/>
  <c r="EO16" i="1"/>
  <c r="EP16" i="1"/>
  <c r="EQ16" i="1"/>
  <c r="FV16" i="1"/>
  <c r="AJ52" i="1"/>
  <c r="Z17" i="1"/>
  <c r="AY17" i="1" s="1"/>
  <c r="AJ17" i="1"/>
  <c r="AK17" i="1"/>
  <c r="AN17" i="1"/>
  <c r="BA17" i="1"/>
  <c r="BB17" i="1"/>
  <c r="CW17" i="1"/>
  <c r="CX17" i="1"/>
  <c r="CY17" i="1"/>
  <c r="CZ17" i="1"/>
  <c r="EN17" i="1"/>
  <c r="EO17" i="1"/>
  <c r="EP17" i="1"/>
  <c r="EQ17" i="1"/>
  <c r="FV17" i="1"/>
  <c r="AJ53" i="1"/>
  <c r="Z18" i="1"/>
  <c r="AY18" i="1" s="1"/>
  <c r="AJ18" i="1"/>
  <c r="AK18" i="1"/>
  <c r="AN18" i="1"/>
  <c r="AV18" i="1" s="1"/>
  <c r="CB18" i="1" s="1"/>
  <c r="BA18" i="1"/>
  <c r="BB18" i="1"/>
  <c r="CW18" i="1"/>
  <c r="CX18" i="1"/>
  <c r="CY18" i="1"/>
  <c r="CZ18" i="1"/>
  <c r="EN18" i="1"/>
  <c r="EO18" i="1"/>
  <c r="EP18" i="1"/>
  <c r="EQ18" i="1"/>
  <c r="FV18" i="1"/>
  <c r="AJ54" i="1"/>
  <c r="Z19" i="1"/>
  <c r="AY19" i="1" s="1"/>
  <c r="AJ19" i="1"/>
  <c r="AK19" i="1"/>
  <c r="AN19" i="1"/>
  <c r="AV19" i="1" s="1"/>
  <c r="CB19" i="1" s="1"/>
  <c r="BA19" i="1"/>
  <c r="BB19" i="1"/>
  <c r="CW19" i="1"/>
  <c r="CX19" i="1"/>
  <c r="CY19" i="1"/>
  <c r="CZ19" i="1"/>
  <c r="EN19" i="1"/>
  <c r="EO19" i="1"/>
  <c r="EP19" i="1"/>
  <c r="EQ19" i="1"/>
  <c r="FV19" i="1"/>
  <c r="AJ55" i="1"/>
  <c r="Z20" i="1"/>
  <c r="AY20" i="1" s="1"/>
  <c r="AJ20" i="1"/>
  <c r="AK20" i="1"/>
  <c r="AN20" i="1"/>
  <c r="AV20" i="1" s="1"/>
  <c r="CB20" i="1" s="1"/>
  <c r="BA20" i="1"/>
  <c r="EE20" i="1" s="1"/>
  <c r="BB20" i="1"/>
  <c r="CW20" i="1"/>
  <c r="CX20" i="1"/>
  <c r="CY20" i="1"/>
  <c r="CZ20" i="1"/>
  <c r="EN20" i="1"/>
  <c r="EO20" i="1"/>
  <c r="EP20" i="1"/>
  <c r="EQ20" i="1"/>
  <c r="FV20" i="1"/>
  <c r="AJ56" i="1"/>
  <c r="P21" i="1"/>
  <c r="AN21" i="1" s="1"/>
  <c r="AV21" i="1" s="1"/>
  <c r="CB21" i="1" s="1"/>
  <c r="AH21" i="1"/>
  <c r="AJ21" i="1"/>
  <c r="AK21" i="1"/>
  <c r="BA21" i="1"/>
  <c r="BB21" i="1"/>
  <c r="EN21" i="1"/>
  <c r="EO21" i="1"/>
  <c r="EP21" i="1"/>
  <c r="EQ21" i="1"/>
  <c r="FV21" i="1"/>
  <c r="P22" i="1"/>
  <c r="CW22" i="1" s="1"/>
  <c r="AH22" i="1"/>
  <c r="AJ22" i="1"/>
  <c r="AK22" i="1"/>
  <c r="AN22" i="1"/>
  <c r="AV22" i="1" s="1"/>
  <c r="CB22" i="1" s="1"/>
  <c r="BA22" i="1"/>
  <c r="BB22" i="1"/>
  <c r="EN22" i="1"/>
  <c r="EO22" i="1"/>
  <c r="EP22" i="1"/>
  <c r="EQ22" i="1"/>
  <c r="FV22" i="1"/>
  <c r="AJ58" i="1"/>
  <c r="P23" i="1"/>
  <c r="CW23" i="1" s="1"/>
  <c r="AH23" i="1"/>
  <c r="AJ23" i="1"/>
  <c r="AK23" i="1"/>
  <c r="AN23" i="1"/>
  <c r="AV23" i="1" s="1"/>
  <c r="CB23" i="1" s="1"/>
  <c r="BA23" i="1"/>
  <c r="BB23" i="1"/>
  <c r="EN23" i="1"/>
  <c r="EO23" i="1"/>
  <c r="EP23" i="1"/>
  <c r="EQ23" i="1"/>
  <c r="FV23" i="1"/>
  <c r="AJ59" i="1"/>
  <c r="P24" i="1"/>
  <c r="CW24" i="1" s="1"/>
  <c r="AH24" i="1"/>
  <c r="AJ24" i="1"/>
  <c r="AK24" i="1"/>
  <c r="AN24" i="1"/>
  <c r="AV24" i="1" s="1"/>
  <c r="CB24" i="1" s="1"/>
  <c r="BA24" i="1"/>
  <c r="BB24" i="1"/>
  <c r="EN24" i="1"/>
  <c r="EO24" i="1"/>
  <c r="EP24" i="1"/>
  <c r="EQ24" i="1"/>
  <c r="FV24" i="1"/>
  <c r="AJ60" i="1"/>
  <c r="P25" i="1"/>
  <c r="CW25" i="1" s="1"/>
  <c r="AH25" i="1"/>
  <c r="AJ25" i="1"/>
  <c r="AK25" i="1"/>
  <c r="AN25" i="1"/>
  <c r="AV25" i="1" s="1"/>
  <c r="CB25" i="1" s="1"/>
  <c r="BA25" i="1"/>
  <c r="BB25" i="1"/>
  <c r="EN25" i="1"/>
  <c r="EO25" i="1"/>
  <c r="EP25" i="1"/>
  <c r="EQ25" i="1"/>
  <c r="FV25" i="1"/>
  <c r="AA61" i="1"/>
  <c r="AJ61" i="1"/>
  <c r="AK61" i="1"/>
  <c r="P26" i="1"/>
  <c r="CX26" i="1" s="1"/>
  <c r="AH26" i="1"/>
  <c r="AJ26" i="1"/>
  <c r="AK26" i="1"/>
  <c r="BA26" i="1"/>
  <c r="BB26" i="1"/>
  <c r="EN26" i="1"/>
  <c r="EO26" i="1"/>
  <c r="EP26" i="1"/>
  <c r="EQ26" i="1"/>
  <c r="FV26" i="1"/>
  <c r="AJ62" i="1"/>
  <c r="AK62" i="1"/>
  <c r="P27" i="1"/>
  <c r="CW27" i="1" s="1"/>
  <c r="AH27" i="1"/>
  <c r="AJ27" i="1"/>
  <c r="AK27" i="1"/>
  <c r="AN27" i="1"/>
  <c r="AV27" i="1" s="1"/>
  <c r="CB27" i="1" s="1"/>
  <c r="BA27" i="1"/>
  <c r="EE27" i="1" s="1"/>
  <c r="BB27" i="1"/>
  <c r="EN27" i="1"/>
  <c r="EO27" i="1"/>
  <c r="EP27" i="1"/>
  <c r="EQ27" i="1"/>
  <c r="FV27" i="1"/>
  <c r="P28" i="1"/>
  <c r="AH28" i="1"/>
  <c r="AJ28" i="1"/>
  <c r="AK28" i="1"/>
  <c r="BA28" i="1"/>
  <c r="BB28" i="1"/>
  <c r="EN28" i="1"/>
  <c r="EO28" i="1"/>
  <c r="EP28" i="1"/>
  <c r="EQ28" i="1"/>
  <c r="FV28" i="1"/>
  <c r="AH64" i="1"/>
  <c r="AI64" i="1"/>
  <c r="AJ64" i="1"/>
  <c r="AK64" i="1"/>
  <c r="P29" i="1"/>
  <c r="CW29" i="1" s="1"/>
  <c r="AH29" i="1"/>
  <c r="AJ29" i="1"/>
  <c r="AK29" i="1"/>
  <c r="BA29" i="1"/>
  <c r="BB29" i="1"/>
  <c r="EN29" i="1"/>
  <c r="EO29" i="1"/>
  <c r="EP29" i="1"/>
  <c r="EQ29" i="1"/>
  <c r="FV29" i="1"/>
  <c r="P30" i="1"/>
  <c r="AN30" i="1" s="1"/>
  <c r="AV30" i="1" s="1"/>
  <c r="CB30" i="1" s="1"/>
  <c r="AH30" i="1"/>
  <c r="AJ30" i="1"/>
  <c r="AK30" i="1"/>
  <c r="BA30" i="1"/>
  <c r="BB30" i="1"/>
  <c r="CY30" i="1"/>
  <c r="EN30" i="1"/>
  <c r="EO30" i="1"/>
  <c r="EP30" i="1"/>
  <c r="EQ30" i="1"/>
  <c r="FV30" i="1"/>
  <c r="AH66" i="1"/>
  <c r="AI66" i="1"/>
  <c r="AJ66" i="1"/>
  <c r="AK66" i="1"/>
  <c r="P66" i="1"/>
  <c r="CW66" i="1" s="1"/>
  <c r="P31" i="1"/>
  <c r="CW31" i="1" s="1"/>
  <c r="AJ31" i="1"/>
  <c r="BA31" i="1"/>
  <c r="EN31" i="1"/>
  <c r="EO31" i="1"/>
  <c r="EP31" i="1"/>
  <c r="EQ31" i="1"/>
  <c r="FV31" i="1"/>
  <c r="AH67" i="1"/>
  <c r="AI67" i="1"/>
  <c r="AJ67" i="1"/>
  <c r="AK67" i="1"/>
  <c r="P67" i="1"/>
  <c r="CW67" i="1" s="1"/>
  <c r="P32" i="1"/>
  <c r="AN32" i="1" s="1"/>
  <c r="AV32" i="1" s="1"/>
  <c r="CB32" i="1" s="1"/>
  <c r="AJ32" i="1"/>
  <c r="BA32" i="1"/>
  <c r="EN32" i="1"/>
  <c r="EO32" i="1"/>
  <c r="EP32" i="1"/>
  <c r="EQ32" i="1"/>
  <c r="FV32" i="1"/>
  <c r="AH68" i="1"/>
  <c r="AI68" i="1"/>
  <c r="AJ68" i="1"/>
  <c r="AK68" i="1"/>
  <c r="P68" i="1"/>
  <c r="CW68" i="1" s="1"/>
  <c r="P33" i="1"/>
  <c r="CW33" i="1" s="1"/>
  <c r="AJ33" i="1"/>
  <c r="BA33" i="1"/>
  <c r="EN33" i="1"/>
  <c r="EO33" i="1"/>
  <c r="EP33" i="1"/>
  <c r="EQ33" i="1"/>
  <c r="FV33" i="1"/>
  <c r="P69" i="1"/>
  <c r="CW69" i="1" s="1"/>
  <c r="P34" i="1"/>
  <c r="CX34" i="1" s="1"/>
  <c r="AJ34" i="1"/>
  <c r="AN34" i="1"/>
  <c r="AV34" i="1" s="1"/>
  <c r="CB34" i="1" s="1"/>
  <c r="BA34" i="1"/>
  <c r="CW34" i="1"/>
  <c r="EN34" i="1"/>
  <c r="EO34" i="1"/>
  <c r="EP34" i="1"/>
  <c r="EQ34" i="1"/>
  <c r="FV34" i="1"/>
  <c r="P35" i="1"/>
  <c r="AN35" i="1" s="1"/>
  <c r="AV35" i="1" s="1"/>
  <c r="CB35" i="1" s="1"/>
  <c r="AJ35" i="1"/>
  <c r="BA35" i="1"/>
  <c r="EN35" i="1"/>
  <c r="EO35" i="1"/>
  <c r="EP35" i="1"/>
  <c r="EQ35" i="1"/>
  <c r="FV35" i="1"/>
  <c r="P36" i="1"/>
  <c r="CW36" i="1" s="1"/>
  <c r="AJ36" i="1"/>
  <c r="BA36" i="1"/>
  <c r="CY36" i="1"/>
  <c r="EN36" i="1"/>
  <c r="EO36" i="1"/>
  <c r="EP36" i="1"/>
  <c r="EQ36" i="1"/>
  <c r="FV36" i="1"/>
  <c r="P37" i="1"/>
  <c r="CW37" i="1" s="1"/>
  <c r="AJ37" i="1"/>
  <c r="AN37" i="1"/>
  <c r="AV37" i="1" s="1"/>
  <c r="CB37" i="1" s="1"/>
  <c r="BA37" i="1"/>
  <c r="EE37" i="1" s="1"/>
  <c r="CX37" i="1"/>
  <c r="EN37" i="1"/>
  <c r="EO37" i="1"/>
  <c r="EP37" i="1"/>
  <c r="EQ37" i="1"/>
  <c r="FV37" i="1"/>
  <c r="P38" i="1"/>
  <c r="CX38" i="1" s="1"/>
  <c r="AJ38" i="1"/>
  <c r="BA38" i="1"/>
  <c r="CW38" i="1"/>
  <c r="EN38" i="1"/>
  <c r="EO38" i="1"/>
  <c r="EP38" i="1"/>
  <c r="EQ38" i="1"/>
  <c r="FV38" i="1"/>
  <c r="P39" i="1"/>
  <c r="CW39" i="1" s="1"/>
  <c r="AJ39" i="1"/>
  <c r="AN39" i="1"/>
  <c r="AV39" i="1" s="1"/>
  <c r="CB39" i="1" s="1"/>
  <c r="BA39" i="1"/>
  <c r="EE39" i="1" s="1"/>
  <c r="CZ39" i="1"/>
  <c r="EN39" i="1"/>
  <c r="EO39" i="1"/>
  <c r="EP39" i="1"/>
  <c r="EQ39" i="1"/>
  <c r="FV39" i="1"/>
  <c r="P40" i="1"/>
  <c r="CY40" i="1" s="1"/>
  <c r="AJ40" i="1"/>
  <c r="BA40" i="1"/>
  <c r="CW40" i="1"/>
  <c r="DD40" i="1" s="1"/>
  <c r="EN40" i="1"/>
  <c r="EO40" i="1"/>
  <c r="EP40" i="1"/>
  <c r="EQ40" i="1"/>
  <c r="FV40" i="1"/>
  <c r="P41" i="1"/>
  <c r="CX41" i="1" s="1"/>
  <c r="AJ41" i="1"/>
  <c r="AN41" i="1"/>
  <c r="AV41" i="1" s="1"/>
  <c r="CB41" i="1" s="1"/>
  <c r="BA41" i="1"/>
  <c r="CW41" i="1"/>
  <c r="EN41" i="1"/>
  <c r="EO41" i="1"/>
  <c r="EP41" i="1"/>
  <c r="EQ41" i="1"/>
  <c r="FV41" i="1"/>
  <c r="P42" i="1"/>
  <c r="CX42" i="1" s="1"/>
  <c r="AJ42" i="1"/>
  <c r="BA42" i="1"/>
  <c r="EN42" i="1"/>
  <c r="EO42" i="1"/>
  <c r="EP42" i="1"/>
  <c r="EQ42" i="1"/>
  <c r="FV42" i="1"/>
  <c r="P43" i="1"/>
  <c r="CX43" i="1" s="1"/>
  <c r="AJ43" i="1"/>
  <c r="BA43" i="1"/>
  <c r="EE43" i="1" s="1"/>
  <c r="EN43" i="1"/>
  <c r="EO43" i="1"/>
  <c r="EP43" i="1"/>
  <c r="EQ43" i="1"/>
  <c r="FV43" i="1"/>
  <c r="P44" i="1"/>
  <c r="CX44" i="1" s="1"/>
  <c r="AJ44" i="1"/>
  <c r="BA44" i="1"/>
  <c r="EN44" i="1"/>
  <c r="EO44" i="1"/>
  <c r="EP44" i="1"/>
  <c r="EQ44" i="1"/>
  <c r="FV44" i="1"/>
  <c r="P45" i="1"/>
  <c r="CX45" i="1" s="1"/>
  <c r="AJ45" i="1"/>
  <c r="BA45" i="1"/>
  <c r="EN45" i="1"/>
  <c r="EO45" i="1"/>
  <c r="EP45" i="1"/>
  <c r="EQ45" i="1"/>
  <c r="FV45" i="1"/>
  <c r="AV46" i="1"/>
  <c r="CB46" i="1" s="1"/>
  <c r="BA46" i="1"/>
  <c r="DB46" i="1"/>
  <c r="EN46" i="1"/>
  <c r="EO46" i="1"/>
  <c r="EP46" i="1"/>
  <c r="EQ46" i="1"/>
  <c r="FV46" i="1"/>
  <c r="P47" i="1"/>
  <c r="AN47" i="1" s="1"/>
  <c r="AV47" i="1" s="1"/>
  <c r="CB47" i="1" s="1"/>
  <c r="BA47" i="1"/>
  <c r="EE47" i="1" s="1"/>
  <c r="EN47" i="1"/>
  <c r="EO47" i="1"/>
  <c r="EP47" i="1"/>
  <c r="EQ47" i="1"/>
  <c r="FV47" i="1"/>
  <c r="P48" i="1"/>
  <c r="AN48" i="1" s="1"/>
  <c r="AV48" i="1" s="1"/>
  <c r="CB48" i="1" s="1"/>
  <c r="BA48" i="1"/>
  <c r="EE48" i="1" s="1"/>
  <c r="EN48" i="1"/>
  <c r="EO48" i="1"/>
  <c r="EP48" i="1"/>
  <c r="EQ48" i="1"/>
  <c r="FV48" i="1"/>
  <c r="P49" i="1"/>
  <c r="AN49" i="1" s="1"/>
  <c r="AV49" i="1" s="1"/>
  <c r="CB49" i="1" s="1"/>
  <c r="BA49" i="1"/>
  <c r="EE49" i="1" s="1"/>
  <c r="EN49" i="1"/>
  <c r="EO49" i="1"/>
  <c r="EP49" i="1"/>
  <c r="EQ49" i="1"/>
  <c r="FV49" i="1"/>
  <c r="P50" i="1"/>
  <c r="AN50" i="1" s="1"/>
  <c r="AV50" i="1" s="1"/>
  <c r="CB50" i="1" s="1"/>
  <c r="BA50" i="1"/>
  <c r="CY50" i="1"/>
  <c r="EN50" i="1"/>
  <c r="EO50" i="1"/>
  <c r="EP50" i="1"/>
  <c r="EQ50" i="1"/>
  <c r="FV50" i="1"/>
  <c r="P51" i="1"/>
  <c r="AN51" i="1" s="1"/>
  <c r="AV51" i="1" s="1"/>
  <c r="CB51" i="1" s="1"/>
  <c r="BA51" i="1"/>
  <c r="EE51" i="1" s="1"/>
  <c r="EN51" i="1"/>
  <c r="EO51" i="1"/>
  <c r="EP51" i="1"/>
  <c r="EQ51" i="1"/>
  <c r="FV51" i="1"/>
  <c r="P52" i="1"/>
  <c r="AN52" i="1" s="1"/>
  <c r="AV52" i="1" s="1"/>
  <c r="CB52" i="1" s="1"/>
  <c r="BA52" i="1"/>
  <c r="CY52" i="1"/>
  <c r="EN52" i="1"/>
  <c r="EO52" i="1"/>
  <c r="EP52" i="1"/>
  <c r="EQ52" i="1"/>
  <c r="FV52" i="1"/>
  <c r="P53" i="1"/>
  <c r="AN53" i="1" s="1"/>
  <c r="AV53" i="1" s="1"/>
  <c r="CB53" i="1" s="1"/>
  <c r="BA53" i="1"/>
  <c r="EE53" i="1" s="1"/>
  <c r="EN53" i="1"/>
  <c r="EO53" i="1"/>
  <c r="EP53" i="1"/>
  <c r="EQ53" i="1"/>
  <c r="FV53" i="1"/>
  <c r="P54" i="1"/>
  <c r="AN54" i="1" s="1"/>
  <c r="AV54" i="1" s="1"/>
  <c r="CB54" i="1" s="1"/>
  <c r="BA54" i="1"/>
  <c r="CY54" i="1"/>
  <c r="EN54" i="1"/>
  <c r="EO54" i="1"/>
  <c r="EP54" i="1"/>
  <c r="EQ54" i="1"/>
  <c r="FV54" i="1"/>
  <c r="P55" i="1"/>
  <c r="AN55" i="1" s="1"/>
  <c r="AV55" i="1" s="1"/>
  <c r="CB55" i="1" s="1"/>
  <c r="BA55" i="1"/>
  <c r="EE55" i="1" s="1"/>
  <c r="EN55" i="1"/>
  <c r="EO55" i="1"/>
  <c r="EP55" i="1"/>
  <c r="EQ55" i="1"/>
  <c r="FV55" i="1"/>
  <c r="P56" i="1"/>
  <c r="AN56" i="1" s="1"/>
  <c r="AV56" i="1" s="1"/>
  <c r="CB56" i="1" s="1"/>
  <c r="BA56" i="1"/>
  <c r="EN56" i="1"/>
  <c r="EO56" i="1"/>
  <c r="EP56" i="1"/>
  <c r="EQ56" i="1"/>
  <c r="FV56" i="1"/>
  <c r="AN57" i="1"/>
  <c r="AV57" i="1" s="1"/>
  <c r="BA57" i="1"/>
  <c r="EE57" i="1" s="1"/>
  <c r="EN57" i="1"/>
  <c r="EO57" i="1"/>
  <c r="EP57" i="1"/>
  <c r="EQ57" i="1"/>
  <c r="FV57" i="1"/>
  <c r="P58" i="1"/>
  <c r="AN58" i="1" s="1"/>
  <c r="AV58" i="1" s="1"/>
  <c r="CB58" i="1" s="1"/>
  <c r="BA58" i="1"/>
  <c r="CY58" i="1"/>
  <c r="EN58" i="1"/>
  <c r="EO58" i="1"/>
  <c r="EP58" i="1"/>
  <c r="EQ58" i="1"/>
  <c r="FV58" i="1"/>
  <c r="P59" i="1"/>
  <c r="AN59" i="1" s="1"/>
  <c r="AV59" i="1" s="1"/>
  <c r="CB59" i="1" s="1"/>
  <c r="BA59" i="1"/>
  <c r="EE59" i="1" s="1"/>
  <c r="EN59" i="1"/>
  <c r="EO59" i="1"/>
  <c r="EP59" i="1"/>
  <c r="EQ59" i="1"/>
  <c r="FV59" i="1"/>
  <c r="P60" i="1"/>
  <c r="AN60" i="1" s="1"/>
  <c r="AV60" i="1" s="1"/>
  <c r="CB60" i="1" s="1"/>
  <c r="BA60" i="1"/>
  <c r="CW60" i="1"/>
  <c r="EN60" i="1"/>
  <c r="EO60" i="1"/>
  <c r="EP60" i="1"/>
  <c r="EQ60" i="1"/>
  <c r="FV60" i="1"/>
  <c r="P61" i="1"/>
  <c r="AN61" i="1" s="1"/>
  <c r="AV61" i="1" s="1"/>
  <c r="CB61" i="1" s="1"/>
  <c r="BA61" i="1"/>
  <c r="EE61" i="1" s="1"/>
  <c r="BB61" i="1"/>
  <c r="EN61" i="1"/>
  <c r="EO61" i="1"/>
  <c r="EP61" i="1"/>
  <c r="EQ61" i="1"/>
  <c r="FV61" i="1"/>
  <c r="P62" i="1"/>
  <c r="AN62" i="1" s="1"/>
  <c r="AV62" i="1" s="1"/>
  <c r="CB62" i="1" s="1"/>
  <c r="BA62" i="1"/>
  <c r="EE62" i="1" s="1"/>
  <c r="BB62" i="1"/>
  <c r="EF62" i="1" s="1"/>
  <c r="EN62" i="1"/>
  <c r="EO62" i="1"/>
  <c r="EP62" i="1"/>
  <c r="EQ62" i="1"/>
  <c r="FV62" i="1"/>
  <c r="P63" i="1"/>
  <c r="AN63" i="1" s="1"/>
  <c r="AV63" i="1" s="1"/>
  <c r="CB63" i="1" s="1"/>
  <c r="AY63" i="1"/>
  <c r="AZ63" i="1"/>
  <c r="BA63" i="1"/>
  <c r="EE63" i="1" s="1"/>
  <c r="BB63" i="1"/>
  <c r="EN63" i="1"/>
  <c r="EO63" i="1"/>
  <c r="EP63" i="1"/>
  <c r="EQ63" i="1"/>
  <c r="FV63" i="1"/>
  <c r="P64" i="1"/>
  <c r="AN64" i="1" s="1"/>
  <c r="AV64" i="1" s="1"/>
  <c r="CB64" i="1" s="1"/>
  <c r="AY64" i="1"/>
  <c r="EC64" i="1" s="1"/>
  <c r="AZ64" i="1"/>
  <c r="BA64" i="1"/>
  <c r="EE64" i="1" s="1"/>
  <c r="BB64" i="1"/>
  <c r="EF64" i="1" s="1"/>
  <c r="EN64" i="1"/>
  <c r="EO64" i="1"/>
  <c r="EP64" i="1"/>
  <c r="EQ64" i="1"/>
  <c r="FV64" i="1"/>
  <c r="P65" i="1"/>
  <c r="AN65" i="1" s="1"/>
  <c r="AV65" i="1" s="1"/>
  <c r="CB65" i="1" s="1"/>
  <c r="AY65" i="1"/>
  <c r="AZ65" i="1"/>
  <c r="ED65" i="1" s="1"/>
  <c r="BA65" i="1"/>
  <c r="BB65" i="1"/>
  <c r="EC65" i="1"/>
  <c r="EN65" i="1"/>
  <c r="EO65" i="1"/>
  <c r="EP65" i="1"/>
  <c r="EQ65" i="1"/>
  <c r="FV65" i="1"/>
  <c r="AN66" i="1"/>
  <c r="AV66" i="1" s="1"/>
  <c r="CB66" i="1" s="1"/>
  <c r="AY66" i="1"/>
  <c r="EC66" i="1" s="1"/>
  <c r="AZ66" i="1"/>
  <c r="BA66" i="1"/>
  <c r="EE66" i="1" s="1"/>
  <c r="BB66" i="1"/>
  <c r="CX66" i="1"/>
  <c r="CY66" i="1"/>
  <c r="CZ66" i="1"/>
  <c r="EN66" i="1"/>
  <c r="EO66" i="1"/>
  <c r="EP66" i="1"/>
  <c r="EQ66" i="1"/>
  <c r="FV66" i="1"/>
  <c r="AN67" i="1"/>
  <c r="AV67" i="1" s="1"/>
  <c r="CB67" i="1" s="1"/>
  <c r="AY67" i="1"/>
  <c r="AZ67" i="1"/>
  <c r="ED67" i="1" s="1"/>
  <c r="BA67" i="1"/>
  <c r="BB67" i="1"/>
  <c r="EF67" i="1" s="1"/>
  <c r="CX67" i="1"/>
  <c r="CY67" i="1"/>
  <c r="DF67" i="1" s="1"/>
  <c r="CZ67" i="1"/>
  <c r="EN67" i="1"/>
  <c r="EO67" i="1"/>
  <c r="EP67" i="1"/>
  <c r="EQ67" i="1"/>
  <c r="FV67" i="1"/>
  <c r="AN68" i="1"/>
  <c r="AV68" i="1" s="1"/>
  <c r="CB68" i="1" s="1"/>
  <c r="AY68" i="1"/>
  <c r="EC68" i="1" s="1"/>
  <c r="AZ68" i="1"/>
  <c r="BA68" i="1"/>
  <c r="BB68" i="1"/>
  <c r="CX68" i="1"/>
  <c r="DE68" i="1" s="1"/>
  <c r="CY68" i="1"/>
  <c r="CZ68" i="1"/>
  <c r="DG68" i="1" s="1"/>
  <c r="EN68" i="1"/>
  <c r="EO68" i="1"/>
  <c r="EP68" i="1"/>
  <c r="EQ68" i="1"/>
  <c r="FV68" i="1"/>
  <c r="AN69" i="1"/>
  <c r="AV69" i="1" s="1"/>
  <c r="CB69" i="1" s="1"/>
  <c r="AY69" i="1"/>
  <c r="EC69" i="1" s="1"/>
  <c r="AZ69" i="1"/>
  <c r="BA69" i="1"/>
  <c r="EE69" i="1" s="1"/>
  <c r="BB69" i="1"/>
  <c r="CX69" i="1"/>
  <c r="DE69" i="1" s="1"/>
  <c r="CY69" i="1"/>
  <c r="CZ69" i="1"/>
  <c r="EN69" i="1"/>
  <c r="EO69" i="1"/>
  <c r="EP69" i="1"/>
  <c r="EQ69" i="1"/>
  <c r="FV69" i="1"/>
  <c r="P70" i="1"/>
  <c r="AN70" i="1" s="1"/>
  <c r="AV70" i="1" s="1"/>
  <c r="CB70" i="1" s="1"/>
  <c r="AH70" i="1"/>
  <c r="AI70" i="1"/>
  <c r="AJ70" i="1"/>
  <c r="AK70" i="1"/>
  <c r="AY70" i="1"/>
  <c r="AZ70" i="1"/>
  <c r="ED70" i="1" s="1"/>
  <c r="BA70" i="1"/>
  <c r="BB70" i="1"/>
  <c r="EF70" i="1" s="1"/>
  <c r="EN70" i="1"/>
  <c r="EO70" i="1"/>
  <c r="EP70" i="1"/>
  <c r="EQ70" i="1"/>
  <c r="FV70" i="1"/>
  <c r="P71" i="1"/>
  <c r="AN71" i="1" s="1"/>
  <c r="AV71" i="1" s="1"/>
  <c r="CB71" i="1" s="1"/>
  <c r="AH71" i="1"/>
  <c r="AI71" i="1"/>
  <c r="AJ71" i="1"/>
  <c r="AK71" i="1"/>
  <c r="AY71" i="1"/>
  <c r="AZ71" i="1"/>
  <c r="BA71" i="1"/>
  <c r="BB71" i="1"/>
  <c r="EN71" i="1"/>
  <c r="EO71" i="1"/>
  <c r="EP71" i="1"/>
  <c r="EQ71" i="1"/>
  <c r="FV71" i="1"/>
  <c r="FV74" i="1"/>
  <c r="GM76" i="1"/>
  <c r="GN76" i="1"/>
  <c r="GO76" i="1"/>
  <c r="GP76" i="1"/>
  <c r="CW78" i="1"/>
  <c r="DD78" i="1"/>
  <c r="DK78" i="1"/>
  <c r="DS78" i="1"/>
  <c r="EC78" i="1"/>
  <c r="EN78" i="1"/>
  <c r="EX78" i="1"/>
  <c r="GM78" i="1"/>
  <c r="GN78" i="1"/>
  <c r="GO78" i="1"/>
  <c r="GP78" i="1"/>
  <c r="GM79" i="1"/>
  <c r="GN79" i="1"/>
  <c r="GO79" i="1"/>
  <c r="GP79" i="1"/>
  <c r="GZ81" i="1"/>
  <c r="HA81" i="1"/>
  <c r="HB81" i="1"/>
  <c r="HC81" i="1"/>
  <c r="HD81" i="1"/>
  <c r="HE81" i="1"/>
  <c r="HG81" i="1"/>
  <c r="HP81" i="1"/>
  <c r="D82" i="1"/>
  <c r="E82" i="1"/>
  <c r="F82" i="1"/>
  <c r="H82" i="1"/>
  <c r="L82" i="1"/>
  <c r="M82" i="1"/>
  <c r="N82" i="1"/>
  <c r="P82" i="1"/>
  <c r="T82" i="1"/>
  <c r="U82" i="1"/>
  <c r="V82" i="1"/>
  <c r="X82" i="1"/>
  <c r="CW82" i="1"/>
  <c r="CX82" i="1"/>
  <c r="CY82" i="1"/>
  <c r="CZ82" i="1"/>
  <c r="DD82" i="1"/>
  <c r="DE82" i="1"/>
  <c r="DF82" i="1"/>
  <c r="DG82" i="1"/>
  <c r="DI82" i="1"/>
  <c r="DK82" i="1"/>
  <c r="DL82" i="1"/>
  <c r="DM82" i="1"/>
  <c r="DN82" i="1"/>
  <c r="DP82" i="1"/>
  <c r="DS82" i="1"/>
  <c r="DT82" i="1"/>
  <c r="DU82" i="1"/>
  <c r="DV82" i="1"/>
  <c r="EC82" i="1"/>
  <c r="ED82" i="1"/>
  <c r="EE82" i="1"/>
  <c r="EF82" i="1"/>
  <c r="EN82" i="1"/>
  <c r="EO82" i="1"/>
  <c r="EP82" i="1"/>
  <c r="EQ82" i="1"/>
  <c r="EX82" i="1"/>
  <c r="EY82" i="1"/>
  <c r="EZ82" i="1"/>
  <c r="FA82" i="1"/>
  <c r="GZ82" i="1"/>
  <c r="AV83" i="1"/>
  <c r="BQ83" i="1"/>
  <c r="CG83" i="1"/>
  <c r="BB84" i="1"/>
  <c r="CG84" i="1"/>
  <c r="CW84" i="1"/>
  <c r="CX84" i="1"/>
  <c r="CY84" i="1"/>
  <c r="CZ84" i="1"/>
  <c r="DB84" i="1"/>
  <c r="H85" i="1"/>
  <c r="AN85" i="1"/>
  <c r="CB85" i="1" s="1"/>
  <c r="CG85" i="1"/>
  <c r="CW85" i="1"/>
  <c r="DD85" i="1" s="1"/>
  <c r="DI85" i="1" s="1"/>
  <c r="CY85" i="1"/>
  <c r="CZ85" i="1"/>
  <c r="DG85" i="1" s="1"/>
  <c r="DU85" i="1"/>
  <c r="DV85" i="1"/>
  <c r="EN85" i="1"/>
  <c r="EP85" i="1"/>
  <c r="EQ85" i="1"/>
  <c r="EX85" i="1"/>
  <c r="EZ85" i="1"/>
  <c r="FA85" i="1"/>
  <c r="H86" i="1"/>
  <c r="AO86" i="1" s="1"/>
  <c r="BB86" i="1"/>
  <c r="CG86" i="1"/>
  <c r="CW86" i="1"/>
  <c r="CY86" i="1"/>
  <c r="DF86" i="1" s="1"/>
  <c r="CZ86" i="1"/>
  <c r="DU86" i="1"/>
  <c r="DV86" i="1"/>
  <c r="EN86" i="1"/>
  <c r="EP86" i="1"/>
  <c r="EQ86" i="1"/>
  <c r="EX86" i="1"/>
  <c r="EZ86" i="1"/>
  <c r="FA86" i="1"/>
  <c r="H87" i="1"/>
  <c r="AO87" i="1" s="1"/>
  <c r="BB87" i="1"/>
  <c r="CG87" i="1"/>
  <c r="CW87" i="1"/>
  <c r="CY87" i="1"/>
  <c r="CZ87" i="1"/>
  <c r="DG87" i="1" s="1"/>
  <c r="DU87" i="1"/>
  <c r="DV87" i="1"/>
  <c r="EN87" i="1"/>
  <c r="EP87" i="1"/>
  <c r="EQ87" i="1"/>
  <c r="EX87" i="1"/>
  <c r="EZ87" i="1"/>
  <c r="FA87" i="1"/>
  <c r="H88" i="1"/>
  <c r="AO88" i="1" s="1"/>
  <c r="BB88" i="1"/>
  <c r="CG88" i="1"/>
  <c r="CW88" i="1"/>
  <c r="DB88" i="1" s="1"/>
  <c r="CY88" i="1"/>
  <c r="DF88" i="1" s="1"/>
  <c r="CZ88" i="1"/>
  <c r="DU88" i="1"/>
  <c r="DV88" i="1"/>
  <c r="EN88" i="1"/>
  <c r="EP88" i="1"/>
  <c r="EQ88" i="1"/>
  <c r="EX88" i="1"/>
  <c r="EZ88" i="1"/>
  <c r="FA88" i="1"/>
  <c r="H89" i="1"/>
  <c r="AN89" i="1"/>
  <c r="CB89" i="1" s="1"/>
  <c r="CG89" i="1"/>
  <c r="CW89" i="1"/>
  <c r="CY89" i="1"/>
  <c r="CZ89" i="1"/>
  <c r="DG89" i="1" s="1"/>
  <c r="DU89" i="1"/>
  <c r="DV89" i="1"/>
  <c r="EN89" i="1"/>
  <c r="EP89" i="1"/>
  <c r="EQ89" i="1"/>
  <c r="EX89" i="1"/>
  <c r="EZ89" i="1"/>
  <c r="FA89" i="1"/>
  <c r="H90" i="1"/>
  <c r="AO90" i="1" s="1"/>
  <c r="BB90" i="1"/>
  <c r="CG90" i="1"/>
  <c r="CW90" i="1"/>
  <c r="DB90" i="1" s="1"/>
  <c r="CY90" i="1"/>
  <c r="DF90" i="1" s="1"/>
  <c r="CZ90" i="1"/>
  <c r="DU90" i="1"/>
  <c r="DV90" i="1"/>
  <c r="EN90" i="1"/>
  <c r="EP90" i="1"/>
  <c r="EQ90" i="1"/>
  <c r="EX90" i="1"/>
  <c r="EZ90" i="1"/>
  <c r="FA90" i="1"/>
  <c r="GF90" i="1"/>
  <c r="GG90" i="1"/>
  <c r="H91" i="1"/>
  <c r="AO91" i="1" s="1"/>
  <c r="BB91" i="1"/>
  <c r="CG91" i="1"/>
  <c r="CW91" i="1"/>
  <c r="CY91" i="1"/>
  <c r="CZ91" i="1"/>
  <c r="DU91" i="1"/>
  <c r="DV91" i="1"/>
  <c r="EN91" i="1"/>
  <c r="EP91" i="1"/>
  <c r="EQ91" i="1"/>
  <c r="EX91" i="1"/>
  <c r="EZ91" i="1"/>
  <c r="FA91" i="1"/>
  <c r="GF91" i="1"/>
  <c r="GG91" i="1"/>
  <c r="H92" i="1"/>
  <c r="BA92" i="1"/>
  <c r="CG92" i="1"/>
  <c r="CW92" i="1"/>
  <c r="DB92" i="1" s="1"/>
  <c r="CY92" i="1"/>
  <c r="CZ92" i="1"/>
  <c r="DU92" i="1"/>
  <c r="DV92" i="1"/>
  <c r="EN92" i="1"/>
  <c r="EP92" i="1"/>
  <c r="EQ92" i="1"/>
  <c r="EX92" i="1"/>
  <c r="EZ92" i="1"/>
  <c r="FA92" i="1"/>
  <c r="GF92" i="1"/>
  <c r="GG92" i="1"/>
  <c r="H93" i="1"/>
  <c r="AN93" i="1"/>
  <c r="CB93" i="1" s="1"/>
  <c r="CG93" i="1"/>
  <c r="CW93" i="1"/>
  <c r="DB93" i="1" s="1"/>
  <c r="CY93" i="1"/>
  <c r="DF93" i="1" s="1"/>
  <c r="CZ93" i="1"/>
  <c r="DU93" i="1"/>
  <c r="DV93" i="1"/>
  <c r="EN93" i="1"/>
  <c r="EP93" i="1"/>
  <c r="EQ93" i="1"/>
  <c r="EX93" i="1"/>
  <c r="EZ93" i="1"/>
  <c r="FA93" i="1"/>
  <c r="GF93" i="1"/>
  <c r="GG93" i="1"/>
  <c r="H94" i="1"/>
  <c r="BA94" i="1"/>
  <c r="CG94" i="1"/>
  <c r="CW94" i="1"/>
  <c r="DB94" i="1" s="1"/>
  <c r="CY94" i="1"/>
  <c r="CZ94" i="1"/>
  <c r="DG94" i="1" s="1"/>
  <c r="DU94" i="1"/>
  <c r="DV94" i="1"/>
  <c r="EN94" i="1"/>
  <c r="EP94" i="1"/>
  <c r="EQ94" i="1"/>
  <c r="EX94" i="1"/>
  <c r="EZ94" i="1"/>
  <c r="FA94" i="1"/>
  <c r="GF94" i="1"/>
  <c r="GG94" i="1"/>
  <c r="H95" i="1"/>
  <c r="AO95" i="1" s="1"/>
  <c r="BB95" i="1"/>
  <c r="CG95" i="1"/>
  <c r="CY95" i="1"/>
  <c r="DF95" i="1" s="1"/>
  <c r="CZ95" i="1"/>
  <c r="DU95" i="1"/>
  <c r="DV95" i="1"/>
  <c r="EN95" i="1"/>
  <c r="EP95" i="1"/>
  <c r="EQ95" i="1"/>
  <c r="EX95" i="1"/>
  <c r="EZ95" i="1"/>
  <c r="FA95" i="1"/>
  <c r="GF95" i="1"/>
  <c r="GG95" i="1"/>
  <c r="H96" i="1"/>
  <c r="AY96" i="1"/>
  <c r="CG96" i="1"/>
  <c r="CY96" i="1"/>
  <c r="CZ96" i="1"/>
  <c r="DG96" i="1" s="1"/>
  <c r="DU96" i="1"/>
  <c r="DV96" i="1"/>
  <c r="EN96" i="1"/>
  <c r="EP96" i="1"/>
  <c r="EQ96" i="1"/>
  <c r="EX96" i="1"/>
  <c r="EZ96" i="1"/>
  <c r="FA96" i="1"/>
  <c r="GF96" i="1"/>
  <c r="GG96" i="1"/>
  <c r="H97" i="1"/>
  <c r="AY97" i="1"/>
  <c r="CG97" i="1"/>
  <c r="CY97" i="1"/>
  <c r="DF97" i="1" s="1"/>
  <c r="CZ97" i="1"/>
  <c r="DU97" i="1"/>
  <c r="DV97" i="1"/>
  <c r="EN97" i="1"/>
  <c r="EP97" i="1"/>
  <c r="EQ97" i="1"/>
  <c r="EX97" i="1"/>
  <c r="EZ97" i="1"/>
  <c r="FA97" i="1"/>
  <c r="H98" i="1"/>
  <c r="AY98" i="1"/>
  <c r="CG98" i="1"/>
  <c r="CY98" i="1"/>
  <c r="CZ98" i="1"/>
  <c r="DG98" i="1" s="1"/>
  <c r="DU98" i="1"/>
  <c r="DV98" i="1"/>
  <c r="EN98" i="1"/>
  <c r="EP98" i="1"/>
  <c r="EQ98" i="1"/>
  <c r="EX98" i="1"/>
  <c r="EZ98" i="1"/>
  <c r="FA98" i="1"/>
  <c r="H99" i="1"/>
  <c r="BA99" i="1"/>
  <c r="CG99" i="1"/>
  <c r="CY99" i="1"/>
  <c r="DF99" i="1" s="1"/>
  <c r="CZ99" i="1"/>
  <c r="DU99" i="1"/>
  <c r="DV99" i="1"/>
  <c r="EN99" i="1"/>
  <c r="EP99" i="1"/>
  <c r="EQ99" i="1"/>
  <c r="EX99" i="1"/>
  <c r="EZ99" i="1"/>
  <c r="FA99" i="1"/>
  <c r="H100" i="1"/>
  <c r="AY100" i="1"/>
  <c r="CG100" i="1"/>
  <c r="CY100" i="1"/>
  <c r="CZ100" i="1"/>
  <c r="DU100" i="1"/>
  <c r="DV100" i="1"/>
  <c r="EN100" i="1"/>
  <c r="EP100" i="1"/>
  <c r="EQ100" i="1"/>
  <c r="EX100" i="1"/>
  <c r="EZ100" i="1"/>
  <c r="FA100" i="1"/>
  <c r="H101" i="1"/>
  <c r="AY101" i="1"/>
  <c r="CG101" i="1"/>
  <c r="CY101" i="1"/>
  <c r="DF101" i="1" s="1"/>
  <c r="CZ101" i="1"/>
  <c r="DU101" i="1"/>
  <c r="DV101" i="1"/>
  <c r="EN101" i="1"/>
  <c r="EP101" i="1"/>
  <c r="EQ101" i="1"/>
  <c r="EX101" i="1"/>
  <c r="EZ101" i="1"/>
  <c r="FA101" i="1"/>
  <c r="H102" i="1"/>
  <c r="AY102" i="1"/>
  <c r="CG102" i="1"/>
  <c r="CY102" i="1"/>
  <c r="CZ102" i="1"/>
  <c r="DG102" i="1" s="1"/>
  <c r="DU102" i="1"/>
  <c r="DV102" i="1"/>
  <c r="EN102" i="1"/>
  <c r="EP102" i="1"/>
  <c r="EQ102" i="1"/>
  <c r="EX102" i="1"/>
  <c r="EZ102" i="1"/>
  <c r="FA102" i="1"/>
  <c r="H103" i="1"/>
  <c r="BA103" i="1"/>
  <c r="CG103" i="1"/>
  <c r="CY103" i="1"/>
  <c r="DF103" i="1" s="1"/>
  <c r="CZ103" i="1"/>
  <c r="DU103" i="1"/>
  <c r="DV103" i="1"/>
  <c r="EN103" i="1"/>
  <c r="EP103" i="1"/>
  <c r="EQ103" i="1"/>
  <c r="EX103" i="1"/>
  <c r="EZ103" i="1"/>
  <c r="FA103" i="1"/>
  <c r="H104" i="1"/>
  <c r="BA104" i="1"/>
  <c r="CG104" i="1"/>
  <c r="CY104" i="1"/>
  <c r="CZ104" i="1"/>
  <c r="DU104" i="1"/>
  <c r="DV104" i="1"/>
  <c r="EN104" i="1"/>
  <c r="EP104" i="1"/>
  <c r="EQ104" i="1"/>
  <c r="EX104" i="1"/>
  <c r="EZ104" i="1"/>
  <c r="FA104" i="1"/>
  <c r="H105" i="1"/>
  <c r="V105" i="1"/>
  <c r="H106" i="1"/>
  <c r="V106" i="1"/>
  <c r="H107" i="1"/>
  <c r="V107" i="1"/>
  <c r="V108" i="1"/>
  <c r="H109" i="1"/>
  <c r="V109" i="1"/>
  <c r="H110" i="1"/>
  <c r="V110" i="1"/>
  <c r="H111" i="1"/>
  <c r="I146" i="1" s="1"/>
  <c r="J146" i="1" s="1"/>
  <c r="V111" i="1"/>
  <c r="H112" i="1"/>
  <c r="V112" i="1"/>
  <c r="H113" i="1"/>
  <c r="V113" i="1"/>
  <c r="H114" i="1"/>
  <c r="V114" i="1"/>
  <c r="H115" i="1"/>
  <c r="V115" i="1"/>
  <c r="H116" i="1"/>
  <c r="V116" i="1"/>
  <c r="H117" i="1"/>
  <c r="V117" i="1"/>
  <c r="H118" i="1"/>
  <c r="V118" i="1"/>
  <c r="H119" i="1"/>
  <c r="V119" i="1"/>
  <c r="V120" i="1"/>
  <c r="V121" i="1"/>
  <c r="V122" i="1"/>
  <c r="V123" i="1"/>
  <c r="V124" i="1"/>
  <c r="V125" i="1"/>
  <c r="V126" i="1"/>
  <c r="V127" i="1"/>
  <c r="V128" i="1"/>
  <c r="V129" i="1"/>
  <c r="V130" i="1"/>
  <c r="V131" i="1"/>
  <c r="V132" i="1"/>
  <c r="V133" i="1"/>
  <c r="V134" i="1"/>
  <c r="FW149" i="1"/>
  <c r="C150" i="1"/>
  <c r="C151" i="1"/>
  <c r="BH153" i="1"/>
  <c r="AY154" i="1"/>
  <c r="EC154" i="1"/>
  <c r="FY154" i="1"/>
  <c r="GZ154" i="1"/>
  <c r="HX156" i="1"/>
  <c r="ID156" i="1"/>
  <c r="GZ157" i="1"/>
  <c r="HA157" i="1"/>
  <c r="HB157" i="1"/>
  <c r="HC157" i="1"/>
  <c r="HD157" i="1"/>
  <c r="HE157" i="1"/>
  <c r="HG157" i="1"/>
  <c r="D158" i="1"/>
  <c r="E158" i="1"/>
  <c r="F158" i="1"/>
  <c r="H158" i="1"/>
  <c r="T158" i="1"/>
  <c r="U158" i="1"/>
  <c r="V158" i="1"/>
  <c r="X158" i="1"/>
  <c r="EK158" i="1"/>
  <c r="GZ158" i="1"/>
  <c r="O6" i="4"/>
  <c r="AC159" i="1" s="1"/>
  <c r="AR159" i="1"/>
  <c r="AT159" i="1"/>
  <c r="AV159" i="1"/>
  <c r="BR159" i="1"/>
  <c r="CA159" i="1"/>
  <c r="CC159" i="1"/>
  <c r="CE159" i="1"/>
  <c r="CG159" i="1"/>
  <c r="CS159" i="1"/>
  <c r="C160" i="1"/>
  <c r="D160" i="1"/>
  <c r="E160" i="1"/>
  <c r="F160" i="1"/>
  <c r="G160" i="1"/>
  <c r="AH160" i="1"/>
  <c r="N237" i="1"/>
  <c r="AJ160" i="1"/>
  <c r="AK160" i="1"/>
  <c r="AN160" i="1"/>
  <c r="CB160" i="1" s="1"/>
  <c r="BA160" i="1"/>
  <c r="BB160" i="1"/>
  <c r="CG160" i="1"/>
  <c r="HP160" i="1"/>
  <c r="B161" i="1"/>
  <c r="C161" i="1"/>
  <c r="D161" i="1"/>
  <c r="E161" i="1"/>
  <c r="F161" i="1"/>
  <c r="G161" i="1"/>
  <c r="AH161" i="1"/>
  <c r="N238" i="1"/>
  <c r="AJ161" i="1"/>
  <c r="AK161" i="1"/>
  <c r="AN161" i="1"/>
  <c r="CB161" i="1" s="1"/>
  <c r="BA161" i="1"/>
  <c r="BB161" i="1"/>
  <c r="EF161" i="1" s="1"/>
  <c r="CG161" i="1"/>
  <c r="EN161" i="1"/>
  <c r="EP161" i="1"/>
  <c r="EQ161" i="1"/>
  <c r="EX161" i="1"/>
  <c r="EZ161" i="1"/>
  <c r="FA161" i="1"/>
  <c r="FB161" i="1"/>
  <c r="HO161" i="1"/>
  <c r="HP161" i="1" s="1"/>
  <c r="B162" i="1"/>
  <c r="B163" i="1" s="1"/>
  <c r="B164" i="1" s="1"/>
  <c r="B165" i="1" s="1"/>
  <c r="B166" i="1" s="1"/>
  <c r="C162" i="1"/>
  <c r="D162" i="1"/>
  <c r="E162" i="1"/>
  <c r="F162" i="1"/>
  <c r="G162" i="1"/>
  <c r="AH162" i="1"/>
  <c r="N239" i="1"/>
  <c r="AJ162" i="1"/>
  <c r="AK162" i="1"/>
  <c r="AN162" i="1"/>
  <c r="CB162" i="1" s="1"/>
  <c r="BA162" i="1"/>
  <c r="EE162" i="1" s="1"/>
  <c r="BB162" i="1"/>
  <c r="EF162" i="1" s="1"/>
  <c r="CG162" i="1"/>
  <c r="EN162" i="1"/>
  <c r="EP162" i="1"/>
  <c r="EQ162" i="1"/>
  <c r="EX162" i="1"/>
  <c r="EZ162" i="1"/>
  <c r="FA162" i="1"/>
  <c r="FB162" i="1"/>
  <c r="C163" i="1"/>
  <c r="D163" i="1"/>
  <c r="E163" i="1"/>
  <c r="F163" i="1"/>
  <c r="G163" i="1"/>
  <c r="N240" i="1"/>
  <c r="AH163" i="1"/>
  <c r="AJ163" i="1"/>
  <c r="AK163" i="1"/>
  <c r="AN163" i="1"/>
  <c r="CB163" i="1" s="1"/>
  <c r="AY163" i="1"/>
  <c r="BA163" i="1"/>
  <c r="EE163" i="1" s="1"/>
  <c r="BB163" i="1"/>
  <c r="CG163" i="1"/>
  <c r="EN163" i="1"/>
  <c r="EP163" i="1"/>
  <c r="EQ163" i="1"/>
  <c r="EX163" i="1"/>
  <c r="EZ163" i="1"/>
  <c r="FA163" i="1"/>
  <c r="FB163" i="1"/>
  <c r="C164" i="1"/>
  <c r="D164" i="1"/>
  <c r="E164" i="1"/>
  <c r="F164" i="1"/>
  <c r="G164" i="1"/>
  <c r="AH164" i="1"/>
  <c r="N241" i="1"/>
  <c r="AJ164" i="1"/>
  <c r="AK164" i="1"/>
  <c r="AN164" i="1"/>
  <c r="CB164" i="1" s="1"/>
  <c r="BA164" i="1"/>
  <c r="BB164" i="1"/>
  <c r="EF164" i="1" s="1"/>
  <c r="CG164" i="1"/>
  <c r="EN164" i="1"/>
  <c r="EP164" i="1"/>
  <c r="EQ164" i="1"/>
  <c r="EX164" i="1"/>
  <c r="EZ164" i="1"/>
  <c r="FA164" i="1"/>
  <c r="FB164" i="1"/>
  <c r="C165" i="1"/>
  <c r="D165" i="1"/>
  <c r="E165" i="1"/>
  <c r="F165" i="1"/>
  <c r="G165" i="1"/>
  <c r="AH165" i="1"/>
  <c r="N242" i="1"/>
  <c r="AJ165" i="1"/>
  <c r="AK165" i="1"/>
  <c r="AN165" i="1"/>
  <c r="CB165" i="1" s="1"/>
  <c r="BA165" i="1"/>
  <c r="EE165" i="1" s="1"/>
  <c r="BB165" i="1"/>
  <c r="EF165" i="1" s="1"/>
  <c r="CG165" i="1"/>
  <c r="EN165" i="1"/>
  <c r="EP165" i="1"/>
  <c r="EQ165" i="1"/>
  <c r="EX165" i="1"/>
  <c r="EZ165" i="1"/>
  <c r="FA165" i="1"/>
  <c r="FB165" i="1"/>
  <c r="C166" i="1"/>
  <c r="D166" i="1"/>
  <c r="E166" i="1"/>
  <c r="F166" i="1"/>
  <c r="G166" i="1"/>
  <c r="N243" i="1"/>
  <c r="AH166" i="1"/>
  <c r="AJ166" i="1"/>
  <c r="AK166" i="1"/>
  <c r="AN166" i="1"/>
  <c r="CB166" i="1" s="1"/>
  <c r="AY166" i="1"/>
  <c r="BA166" i="1"/>
  <c r="BB166" i="1"/>
  <c r="CG166" i="1"/>
  <c r="EF166" i="1"/>
  <c r="EN166" i="1"/>
  <c r="EP166" i="1"/>
  <c r="EQ166" i="1"/>
  <c r="EX166" i="1"/>
  <c r="EZ166" i="1"/>
  <c r="FA166" i="1"/>
  <c r="FB166" i="1"/>
  <c r="C167" i="1"/>
  <c r="D167" i="1"/>
  <c r="E167" i="1"/>
  <c r="F167" i="1"/>
  <c r="G167" i="1"/>
  <c r="AH167" i="1"/>
  <c r="N244" i="1"/>
  <c r="AJ167" i="1"/>
  <c r="AK167" i="1"/>
  <c r="AN167" i="1"/>
  <c r="CB167" i="1" s="1"/>
  <c r="BA167" i="1"/>
  <c r="EE167" i="1" s="1"/>
  <c r="BB167" i="1"/>
  <c r="CG167" i="1"/>
  <c r="EN167" i="1"/>
  <c r="EP167" i="1"/>
  <c r="EQ167" i="1"/>
  <c r="EX167" i="1"/>
  <c r="EZ167" i="1"/>
  <c r="FA167" i="1"/>
  <c r="FB167" i="1"/>
  <c r="C168" i="1"/>
  <c r="D168" i="1"/>
  <c r="E168" i="1"/>
  <c r="F168" i="1"/>
  <c r="G168" i="1"/>
  <c r="N245" i="1"/>
  <c r="AH168" i="1"/>
  <c r="AJ168" i="1"/>
  <c r="AK168" i="1"/>
  <c r="AN168" i="1"/>
  <c r="CB168" i="1" s="1"/>
  <c r="AY168" i="1"/>
  <c r="BA168" i="1"/>
  <c r="BB168" i="1"/>
  <c r="EF168" i="1" s="1"/>
  <c r="CG168" i="1"/>
  <c r="EN168" i="1"/>
  <c r="EP168" i="1"/>
  <c r="EQ168" i="1"/>
  <c r="EX168" i="1"/>
  <c r="EZ168" i="1"/>
  <c r="FA168" i="1"/>
  <c r="FB168" i="1"/>
  <c r="C169" i="1"/>
  <c r="D169" i="1"/>
  <c r="E169" i="1"/>
  <c r="F169" i="1"/>
  <c r="G169" i="1"/>
  <c r="AH169" i="1"/>
  <c r="N246" i="1"/>
  <c r="AJ169" i="1"/>
  <c r="AK169" i="1"/>
  <c r="AN169" i="1"/>
  <c r="CB169" i="1" s="1"/>
  <c r="BA169" i="1"/>
  <c r="EE169" i="1" s="1"/>
  <c r="BB169" i="1"/>
  <c r="EF169" i="1" s="1"/>
  <c r="CG169" i="1"/>
  <c r="EN169" i="1"/>
  <c r="EP169" i="1"/>
  <c r="EQ169" i="1"/>
  <c r="EX169" i="1"/>
  <c r="EZ169" i="1"/>
  <c r="FA169" i="1"/>
  <c r="FB169" i="1"/>
  <c r="C170" i="1"/>
  <c r="D170" i="1"/>
  <c r="E170" i="1"/>
  <c r="F170" i="1"/>
  <c r="G170" i="1"/>
  <c r="N247" i="1"/>
  <c r="AH170" i="1"/>
  <c r="AJ170" i="1"/>
  <c r="AK170" i="1"/>
  <c r="AN170" i="1"/>
  <c r="AY170" i="1"/>
  <c r="BA170" i="1"/>
  <c r="EE170" i="1" s="1"/>
  <c r="BB170" i="1"/>
  <c r="CB170" i="1"/>
  <c r="CG170" i="1"/>
  <c r="EN170" i="1"/>
  <c r="EP170" i="1"/>
  <c r="EQ170" i="1"/>
  <c r="EX170" i="1"/>
  <c r="EZ170" i="1"/>
  <c r="FA170" i="1"/>
  <c r="FB170" i="1"/>
  <c r="C171" i="1"/>
  <c r="D171" i="1"/>
  <c r="E171" i="1"/>
  <c r="F171" i="1"/>
  <c r="G171" i="1"/>
  <c r="AH171" i="1"/>
  <c r="N248" i="1"/>
  <c r="AJ171" i="1"/>
  <c r="AK171" i="1"/>
  <c r="AN171" i="1"/>
  <c r="CB171" i="1" s="1"/>
  <c r="BA171" i="1"/>
  <c r="BB171" i="1"/>
  <c r="EF171" i="1" s="1"/>
  <c r="CG171" i="1"/>
  <c r="EE171" i="1"/>
  <c r="EN171" i="1"/>
  <c r="EP171" i="1"/>
  <c r="EQ171" i="1"/>
  <c r="EX171" i="1"/>
  <c r="EZ171" i="1"/>
  <c r="FA171" i="1"/>
  <c r="FB171" i="1"/>
  <c r="C172" i="1"/>
  <c r="D172" i="1"/>
  <c r="E172" i="1"/>
  <c r="F172" i="1"/>
  <c r="G172" i="1"/>
  <c r="AH172" i="1"/>
  <c r="N249" i="1"/>
  <c r="AJ172" i="1"/>
  <c r="AK172" i="1"/>
  <c r="AN172" i="1"/>
  <c r="AY172" i="1"/>
  <c r="BA172" i="1"/>
  <c r="EE172" i="1"/>
  <c r="BB172" i="1"/>
  <c r="CB172" i="1"/>
  <c r="CG172" i="1"/>
  <c r="EF172" i="1"/>
  <c r="EN172" i="1"/>
  <c r="EP172" i="1"/>
  <c r="EQ172" i="1"/>
  <c r="EX172" i="1"/>
  <c r="EZ172" i="1"/>
  <c r="FA172" i="1"/>
  <c r="FB172" i="1"/>
  <c r="C173" i="1"/>
  <c r="D173" i="1"/>
  <c r="E173" i="1"/>
  <c r="F173" i="1"/>
  <c r="G173" i="1"/>
  <c r="AH173" i="1"/>
  <c r="N250" i="1"/>
  <c r="AJ173" i="1"/>
  <c r="AK173" i="1"/>
  <c r="AN173" i="1"/>
  <c r="CB173" i="1" s="1"/>
  <c r="BA173" i="1"/>
  <c r="EE173" i="1" s="1"/>
  <c r="BB173" i="1"/>
  <c r="EF173" i="1" s="1"/>
  <c r="CG173" i="1"/>
  <c r="EN173" i="1"/>
  <c r="EP173" i="1"/>
  <c r="EQ173" i="1"/>
  <c r="EX173" i="1"/>
  <c r="EZ173" i="1"/>
  <c r="FA173" i="1"/>
  <c r="FB173" i="1"/>
  <c r="C174" i="1"/>
  <c r="D174" i="1"/>
  <c r="E174" i="1"/>
  <c r="F174" i="1"/>
  <c r="G174" i="1"/>
  <c r="N251" i="1"/>
  <c r="AH174" i="1"/>
  <c r="AJ174" i="1"/>
  <c r="AK174" i="1"/>
  <c r="AN174" i="1"/>
  <c r="CB174" i="1" s="1"/>
  <c r="AY174" i="1"/>
  <c r="BA174" i="1"/>
  <c r="EE174" i="1" s="1"/>
  <c r="BB174" i="1"/>
  <c r="EF174" i="1" s="1"/>
  <c r="CG174" i="1"/>
  <c r="EN174" i="1"/>
  <c r="EP174" i="1"/>
  <c r="EQ174" i="1"/>
  <c r="EX174" i="1"/>
  <c r="EZ174" i="1"/>
  <c r="FA174" i="1"/>
  <c r="FB174" i="1"/>
  <c r="C175" i="1"/>
  <c r="D175" i="1"/>
  <c r="E175" i="1"/>
  <c r="F175" i="1"/>
  <c r="G175" i="1"/>
  <c r="AH175" i="1"/>
  <c r="N252" i="1"/>
  <c r="AJ175" i="1"/>
  <c r="AK175" i="1"/>
  <c r="AN175" i="1"/>
  <c r="CB175" i="1" s="1"/>
  <c r="BA175" i="1"/>
  <c r="EE175" i="1" s="1"/>
  <c r="BB175" i="1"/>
  <c r="CG175" i="1"/>
  <c r="EN175" i="1"/>
  <c r="EP175" i="1"/>
  <c r="EQ175" i="1"/>
  <c r="EX175" i="1"/>
  <c r="EZ175" i="1"/>
  <c r="FA175" i="1"/>
  <c r="FB175" i="1"/>
  <c r="C176" i="1"/>
  <c r="D176" i="1"/>
  <c r="E176" i="1"/>
  <c r="F176" i="1"/>
  <c r="G176" i="1"/>
  <c r="N253" i="1"/>
  <c r="AH176" i="1"/>
  <c r="AJ176" i="1"/>
  <c r="AK176" i="1"/>
  <c r="AN176" i="1"/>
  <c r="CB176" i="1" s="1"/>
  <c r="AY176" i="1"/>
  <c r="BA176" i="1"/>
  <c r="BB176" i="1"/>
  <c r="CG176" i="1"/>
  <c r="EF176" i="1"/>
  <c r="EN176" i="1"/>
  <c r="EP176" i="1"/>
  <c r="EQ176" i="1"/>
  <c r="EX176" i="1"/>
  <c r="EZ176" i="1"/>
  <c r="FA176" i="1"/>
  <c r="FB176" i="1"/>
  <c r="C177" i="1"/>
  <c r="D177" i="1"/>
  <c r="E177" i="1"/>
  <c r="F177" i="1"/>
  <c r="G177" i="1"/>
  <c r="AH177" i="1"/>
  <c r="N254" i="1"/>
  <c r="AJ177" i="1"/>
  <c r="AK177" i="1"/>
  <c r="AN177" i="1"/>
  <c r="CB177" i="1" s="1"/>
  <c r="BA177" i="1"/>
  <c r="EE177" i="1" s="1"/>
  <c r="BB177" i="1"/>
  <c r="EF177" i="1" s="1"/>
  <c r="CG177" i="1"/>
  <c r="EN177" i="1"/>
  <c r="EP177" i="1"/>
  <c r="EQ177" i="1"/>
  <c r="EX177" i="1"/>
  <c r="EZ177" i="1"/>
  <c r="FA177" i="1"/>
  <c r="FB177" i="1"/>
  <c r="C178" i="1"/>
  <c r="D178" i="1"/>
  <c r="E178" i="1"/>
  <c r="F178" i="1"/>
  <c r="G178" i="1"/>
  <c r="AH178" i="1"/>
  <c r="N255" i="1"/>
  <c r="AJ178" i="1"/>
  <c r="AK178" i="1"/>
  <c r="AN178" i="1"/>
  <c r="CB178" i="1" s="1"/>
  <c r="BA178" i="1"/>
  <c r="EE178" i="1" s="1"/>
  <c r="BB178" i="1"/>
  <c r="EF178" i="1" s="1"/>
  <c r="CG178" i="1"/>
  <c r="EN178" i="1"/>
  <c r="EP178" i="1"/>
  <c r="EQ178" i="1"/>
  <c r="EX178" i="1"/>
  <c r="EZ178" i="1"/>
  <c r="FA178" i="1"/>
  <c r="FB178" i="1"/>
  <c r="C179" i="1"/>
  <c r="D179" i="1"/>
  <c r="E179" i="1"/>
  <c r="F179" i="1"/>
  <c r="G179" i="1"/>
  <c r="AH179" i="1"/>
  <c r="N256" i="1"/>
  <c r="AJ179" i="1"/>
  <c r="AK179" i="1"/>
  <c r="AN179" i="1"/>
  <c r="CB179" i="1" s="1"/>
  <c r="BA179" i="1"/>
  <c r="BB179" i="1"/>
  <c r="EF179" i="1" s="1"/>
  <c r="CG179" i="1"/>
  <c r="EE179" i="1"/>
  <c r="EN179" i="1"/>
  <c r="EP179" i="1"/>
  <c r="EQ179" i="1"/>
  <c r="EX179" i="1"/>
  <c r="EZ179" i="1"/>
  <c r="FA179" i="1"/>
  <c r="FB179" i="1"/>
  <c r="C180" i="1"/>
  <c r="D180" i="1"/>
  <c r="E180" i="1"/>
  <c r="F180" i="1"/>
  <c r="G180" i="1"/>
  <c r="AH180" i="1"/>
  <c r="N257" i="1"/>
  <c r="AJ180" i="1"/>
  <c r="AK180" i="1"/>
  <c r="AN180" i="1"/>
  <c r="CB180" i="1" s="1"/>
  <c r="BA180" i="1"/>
  <c r="EE180" i="1" s="1"/>
  <c r="BB180" i="1"/>
  <c r="CG180" i="1"/>
  <c r="EN180" i="1"/>
  <c r="EP180" i="1"/>
  <c r="EQ180" i="1"/>
  <c r="EX180" i="1"/>
  <c r="EZ180" i="1"/>
  <c r="FA180" i="1"/>
  <c r="FB180" i="1"/>
  <c r="C181" i="1"/>
  <c r="D181" i="1"/>
  <c r="E181" i="1"/>
  <c r="F181" i="1"/>
  <c r="G181" i="1"/>
  <c r="N181" i="1"/>
  <c r="V181" i="1" s="1"/>
  <c r="N258" i="1"/>
  <c r="FB181" i="1"/>
  <c r="N259" i="1"/>
  <c r="FB182" i="1"/>
  <c r="N260" i="1"/>
  <c r="FB183" i="1"/>
  <c r="N261" i="1"/>
  <c r="AE184" i="1"/>
  <c r="FB184" i="1"/>
  <c r="N262" i="1"/>
  <c r="FB185" i="1"/>
  <c r="N263" i="1"/>
  <c r="FB186" i="1"/>
  <c r="N264" i="1"/>
  <c r="FB187" i="1"/>
  <c r="N265" i="1"/>
  <c r="FB188" i="1"/>
  <c r="N266" i="1"/>
  <c r="FB189" i="1"/>
  <c r="N267" i="1"/>
  <c r="FB190" i="1"/>
  <c r="FB191" i="1"/>
  <c r="FB192" i="1"/>
  <c r="FB193" i="1"/>
  <c r="AE194" i="1"/>
  <c r="FB194" i="1"/>
  <c r="FB195" i="1"/>
  <c r="ED221" i="1"/>
  <c r="FB221" i="1"/>
  <c r="DB226" i="1"/>
  <c r="B227" i="1"/>
  <c r="DB227" i="1"/>
  <c r="DO227" i="1"/>
  <c r="FX227" i="1"/>
  <c r="FY227" i="1" s="1"/>
  <c r="B228" i="1"/>
  <c r="GM228" i="1"/>
  <c r="GN228" i="1"/>
  <c r="GO228" i="1"/>
  <c r="GP228" i="1"/>
  <c r="BH230" i="1"/>
  <c r="AY232" i="1"/>
  <c r="EC232" i="1"/>
  <c r="FY232" i="1"/>
  <c r="GZ232" i="1"/>
  <c r="GO233" i="1"/>
  <c r="HX233" i="1"/>
  <c r="ID233" i="1"/>
  <c r="GZ234" i="1"/>
  <c r="HA234" i="1"/>
  <c r="HB234" i="1"/>
  <c r="HC234" i="1"/>
  <c r="HD234" i="1"/>
  <c r="HE234" i="1"/>
  <c r="HG234" i="1"/>
  <c r="C235" i="1"/>
  <c r="D235" i="1"/>
  <c r="E235" i="1"/>
  <c r="F235" i="1"/>
  <c r="H235" i="1"/>
  <c r="T235" i="1"/>
  <c r="U235" i="1"/>
  <c r="V235" i="1"/>
  <c r="X235" i="1"/>
  <c r="EA235" i="1"/>
  <c r="EV235" i="1"/>
  <c r="FV235" i="1"/>
  <c r="GZ235" i="1"/>
  <c r="AQ236" i="1"/>
  <c r="AS236" i="1"/>
  <c r="AV236" i="1"/>
  <c r="AZ236" i="1"/>
  <c r="BB236" i="1"/>
  <c r="BI236" i="1"/>
  <c r="BK236" i="1"/>
  <c r="BO236" i="1"/>
  <c r="BQ236" i="1"/>
  <c r="CA236" i="1"/>
  <c r="CC236" i="1"/>
  <c r="CE236" i="1"/>
  <c r="CG236" i="1"/>
  <c r="CS236" i="1"/>
  <c r="Z237" i="1"/>
  <c r="AH237" i="1" s="1"/>
  <c r="AC237" i="1"/>
  <c r="AJ237" i="1"/>
  <c r="AK237" i="1"/>
  <c r="AO237" i="1"/>
  <c r="CA237" i="1" s="1"/>
  <c r="BA237" i="1"/>
  <c r="BB237" i="1"/>
  <c r="FY237" i="1"/>
  <c r="HP237" i="1"/>
  <c r="B238" i="1"/>
  <c r="B239" i="1" s="1"/>
  <c r="B240" i="1" s="1"/>
  <c r="B241" i="1" s="1"/>
  <c r="Z238" i="1"/>
  <c r="AH238" i="1" s="1"/>
  <c r="AC238" i="1"/>
  <c r="AK238" i="1" s="1"/>
  <c r="AJ238" i="1"/>
  <c r="AO238" i="1"/>
  <c r="CA238" i="1" s="1"/>
  <c r="BA238" i="1"/>
  <c r="DW238" i="1"/>
  <c r="EG238" i="1"/>
  <c r="EN238" i="1"/>
  <c r="EP238" i="1"/>
  <c r="EQ238" i="1"/>
  <c r="EX238" i="1"/>
  <c r="EZ238" i="1"/>
  <c r="FA238" i="1"/>
  <c r="FX238" i="1"/>
  <c r="FY238" i="1" s="1"/>
  <c r="HO238" i="1"/>
  <c r="HP238" i="1" s="1"/>
  <c r="Z239" i="1"/>
  <c r="AH239" i="1" s="1"/>
  <c r="AC239" i="1"/>
  <c r="BB239" i="1" s="1"/>
  <c r="AJ239" i="1"/>
  <c r="AK239" i="1"/>
  <c r="AO239" i="1"/>
  <c r="CA239" i="1" s="1"/>
  <c r="BA239" i="1"/>
  <c r="EE239" i="1" s="1"/>
  <c r="DW239" i="1"/>
  <c r="EG239" i="1"/>
  <c r="EN239" i="1"/>
  <c r="EP239" i="1"/>
  <c r="EQ239" i="1"/>
  <c r="EX239" i="1"/>
  <c r="EZ239" i="1"/>
  <c r="FA239" i="1"/>
  <c r="FX239" i="1"/>
  <c r="FY239" i="1" s="1"/>
  <c r="Z240" i="1"/>
  <c r="AH240" i="1" s="1"/>
  <c r="AC240" i="1"/>
  <c r="AK240" i="1" s="1"/>
  <c r="AJ240" i="1"/>
  <c r="AO240" i="1"/>
  <c r="CA240" i="1" s="1"/>
  <c r="AY240" i="1"/>
  <c r="BA240" i="1"/>
  <c r="EE240" i="1" s="1"/>
  <c r="DW240" i="1"/>
  <c r="EG240" i="1"/>
  <c r="EN240" i="1"/>
  <c r="EP240" i="1"/>
  <c r="EQ240" i="1"/>
  <c r="EX240" i="1"/>
  <c r="EZ240" i="1"/>
  <c r="FA240" i="1"/>
  <c r="GB240" i="1"/>
  <c r="Z241" i="1"/>
  <c r="AY241" i="1" s="1"/>
  <c r="AC241" i="1"/>
  <c r="BB241" i="1" s="1"/>
  <c r="AJ241" i="1"/>
  <c r="AK241" i="1"/>
  <c r="AO241" i="1"/>
  <c r="CA241" i="1" s="1"/>
  <c r="BA241" i="1"/>
  <c r="DW241" i="1"/>
  <c r="EG241" i="1"/>
  <c r="EN241" i="1"/>
  <c r="EP241" i="1"/>
  <c r="EQ241" i="1"/>
  <c r="EX241" i="1"/>
  <c r="EZ241" i="1"/>
  <c r="FA241" i="1"/>
  <c r="Z242" i="1"/>
  <c r="AH242" i="1" s="1"/>
  <c r="AC242" i="1"/>
  <c r="AK242" i="1" s="1"/>
  <c r="AJ242" i="1"/>
  <c r="AO242" i="1"/>
  <c r="CA242" i="1" s="1"/>
  <c r="BA242" i="1"/>
  <c r="BB242" i="1"/>
  <c r="DW242" i="1"/>
  <c r="EG242" i="1"/>
  <c r="EN242" i="1"/>
  <c r="EP242" i="1"/>
  <c r="EQ242" i="1"/>
  <c r="EX242" i="1"/>
  <c r="EZ242" i="1"/>
  <c r="FA242" i="1"/>
  <c r="Z243" i="1"/>
  <c r="AH243" i="1" s="1"/>
  <c r="AA243" i="1"/>
  <c r="AC243" i="1"/>
  <c r="AK243" i="1" s="1"/>
  <c r="AJ243" i="1"/>
  <c r="AO243" i="1"/>
  <c r="CA243" i="1" s="1"/>
  <c r="AY243" i="1"/>
  <c r="BA243" i="1"/>
  <c r="BB243" i="1"/>
  <c r="EF243" i="1" s="1"/>
  <c r="DW243" i="1"/>
  <c r="EE243" i="1"/>
  <c r="EG243" i="1"/>
  <c r="EN243" i="1"/>
  <c r="EP243" i="1"/>
  <c r="EQ243" i="1"/>
  <c r="EX243" i="1"/>
  <c r="EZ243" i="1"/>
  <c r="FA243" i="1"/>
  <c r="Z244" i="1"/>
  <c r="AH244" i="1" s="1"/>
  <c r="AC244" i="1"/>
  <c r="AK244" i="1" s="1"/>
  <c r="AJ244" i="1"/>
  <c r="AO244" i="1"/>
  <c r="CA244" i="1" s="1"/>
  <c r="BA244" i="1"/>
  <c r="EE244" i="1" s="1"/>
  <c r="DW244" i="1"/>
  <c r="EG244" i="1"/>
  <c r="EN244" i="1"/>
  <c r="EP244" i="1"/>
  <c r="EQ244" i="1"/>
  <c r="EX244" i="1"/>
  <c r="EZ244" i="1"/>
  <c r="FA244" i="1"/>
  <c r="Z245" i="1"/>
  <c r="AH245" i="1" s="1"/>
  <c r="AC245" i="1"/>
  <c r="AJ245" i="1"/>
  <c r="AK245" i="1"/>
  <c r="AO245" i="1"/>
  <c r="CA245" i="1" s="1"/>
  <c r="BA245" i="1"/>
  <c r="BB245" i="1"/>
  <c r="DW245" i="1"/>
  <c r="EG245" i="1"/>
  <c r="EN245" i="1"/>
  <c r="EP245" i="1"/>
  <c r="EQ245" i="1"/>
  <c r="EX245" i="1"/>
  <c r="EZ245" i="1"/>
  <c r="FA245" i="1"/>
  <c r="Z246" i="1"/>
  <c r="AH246" i="1" s="1"/>
  <c r="AC246" i="1"/>
  <c r="BB246" i="1" s="1"/>
  <c r="EF246" i="1" s="1"/>
  <c r="AJ246" i="1"/>
  <c r="AK246" i="1"/>
  <c r="AO246" i="1"/>
  <c r="CA246" i="1" s="1"/>
  <c r="BA246" i="1"/>
  <c r="DW246" i="1"/>
  <c r="EE246" i="1"/>
  <c r="EG246" i="1"/>
  <c r="EN246" i="1"/>
  <c r="EP246" i="1"/>
  <c r="EQ246" i="1"/>
  <c r="EX246" i="1"/>
  <c r="EZ246" i="1"/>
  <c r="FA246" i="1"/>
  <c r="Z247" i="1"/>
  <c r="AY247" i="1" s="1"/>
  <c r="AC247" i="1"/>
  <c r="AK247" i="1" s="1"/>
  <c r="AJ247" i="1"/>
  <c r="AO247" i="1"/>
  <c r="CA247" i="1" s="1"/>
  <c r="BA247" i="1"/>
  <c r="EE247" i="1" s="1"/>
  <c r="BB247" i="1"/>
  <c r="DW247" i="1"/>
  <c r="EG247" i="1"/>
  <c r="EN247" i="1"/>
  <c r="EP247" i="1"/>
  <c r="EQ247" i="1"/>
  <c r="EX247" i="1"/>
  <c r="EZ247" i="1"/>
  <c r="FA247" i="1"/>
  <c r="Z248" i="1"/>
  <c r="AH248" i="1" s="1"/>
  <c r="AC248" i="1"/>
  <c r="BB248" i="1" s="1"/>
  <c r="EF248" i="1" s="1"/>
  <c r="AJ248" i="1"/>
  <c r="AO248" i="1"/>
  <c r="CA248" i="1" s="1"/>
  <c r="BA248" i="1"/>
  <c r="EE248" i="1" s="1"/>
  <c r="DW248" i="1"/>
  <c r="EG248" i="1"/>
  <c r="EN248" i="1"/>
  <c r="EP248" i="1"/>
  <c r="EQ248" i="1"/>
  <c r="EX248" i="1"/>
  <c r="EZ248" i="1"/>
  <c r="FA248" i="1"/>
  <c r="Z249" i="1"/>
  <c r="AH249" i="1" s="1"/>
  <c r="AC249" i="1"/>
  <c r="AK249" i="1" s="1"/>
  <c r="AJ249" i="1"/>
  <c r="AO249" i="1"/>
  <c r="CA249" i="1" s="1"/>
  <c r="BA249" i="1"/>
  <c r="EE249" i="1" s="1"/>
  <c r="DW249" i="1"/>
  <c r="EG249" i="1"/>
  <c r="EN249" i="1"/>
  <c r="EP249" i="1"/>
  <c r="EQ249" i="1"/>
  <c r="EX249" i="1"/>
  <c r="EZ249" i="1"/>
  <c r="FA249" i="1"/>
  <c r="Z250" i="1"/>
  <c r="AH250" i="1" s="1"/>
  <c r="AC250" i="1"/>
  <c r="AK250" i="1" s="1"/>
  <c r="AJ250" i="1"/>
  <c r="AO250" i="1"/>
  <c r="CA250" i="1" s="1"/>
  <c r="BA250" i="1"/>
  <c r="EE250" i="1" s="1"/>
  <c r="DW250" i="1"/>
  <c r="EG250" i="1"/>
  <c r="EN250" i="1"/>
  <c r="EP250" i="1"/>
  <c r="EQ250" i="1"/>
  <c r="EX250" i="1"/>
  <c r="EZ250" i="1"/>
  <c r="FA250" i="1"/>
  <c r="Z251" i="1"/>
  <c r="AH251" i="1" s="1"/>
  <c r="AC251" i="1"/>
  <c r="AK251" i="1" s="1"/>
  <c r="AJ251" i="1"/>
  <c r="AO251" i="1"/>
  <c r="CA251" i="1" s="1"/>
  <c r="AY251" i="1"/>
  <c r="BA251" i="1"/>
  <c r="EE251" i="1" s="1"/>
  <c r="DW251" i="1"/>
  <c r="EG251" i="1"/>
  <c r="EN251" i="1"/>
  <c r="EP251" i="1"/>
  <c r="EQ251" i="1"/>
  <c r="EX251" i="1"/>
  <c r="EZ251" i="1"/>
  <c r="FA251" i="1"/>
  <c r="Z252" i="1"/>
  <c r="AY252" i="1" s="1"/>
  <c r="AC252" i="1"/>
  <c r="AK252" i="1" s="1"/>
  <c r="AJ252" i="1"/>
  <c r="AO252" i="1"/>
  <c r="CA252" i="1" s="1"/>
  <c r="BA252" i="1"/>
  <c r="DW252" i="1"/>
  <c r="EG252" i="1"/>
  <c r="EN252" i="1"/>
  <c r="EP252" i="1"/>
  <c r="EQ252" i="1"/>
  <c r="EX252" i="1"/>
  <c r="EZ252" i="1"/>
  <c r="FA252" i="1"/>
  <c r="Z253" i="1"/>
  <c r="AY253" i="1" s="1"/>
  <c r="AC253" i="1"/>
  <c r="AK253" i="1" s="1"/>
  <c r="AH253" i="1"/>
  <c r="AJ253" i="1"/>
  <c r="AO253" i="1"/>
  <c r="CA253" i="1" s="1"/>
  <c r="BA253" i="1"/>
  <c r="EE253" i="1" s="1"/>
  <c r="DW253" i="1"/>
  <c r="EG253" i="1"/>
  <c r="EN253" i="1"/>
  <c r="EP253" i="1"/>
  <c r="EQ253" i="1"/>
  <c r="EX253" i="1"/>
  <c r="EZ253" i="1"/>
  <c r="FA253" i="1"/>
  <c r="Z254" i="1"/>
  <c r="AH254" i="1" s="1"/>
  <c r="AC254" i="1"/>
  <c r="AK254" i="1" s="1"/>
  <c r="AJ254" i="1"/>
  <c r="AO254" i="1"/>
  <c r="CA254" i="1" s="1"/>
  <c r="BA254" i="1"/>
  <c r="EE254" i="1" s="1"/>
  <c r="DW254" i="1"/>
  <c r="EG254" i="1"/>
  <c r="EN254" i="1"/>
  <c r="EP254" i="1"/>
  <c r="EQ254" i="1"/>
  <c r="EX254" i="1"/>
  <c r="EZ254" i="1"/>
  <c r="FA254" i="1"/>
  <c r="Z255" i="1"/>
  <c r="AY255" i="1" s="1"/>
  <c r="AC255" i="1"/>
  <c r="AK255" i="1" s="1"/>
  <c r="AJ255" i="1"/>
  <c r="AO255" i="1"/>
  <c r="CA255" i="1" s="1"/>
  <c r="BA255" i="1"/>
  <c r="DW255" i="1"/>
  <c r="EG255" i="1"/>
  <c r="EN255" i="1"/>
  <c r="EP255" i="1"/>
  <c r="EQ255" i="1"/>
  <c r="EX255" i="1"/>
  <c r="EZ255" i="1"/>
  <c r="FA255" i="1"/>
  <c r="Z256" i="1"/>
  <c r="AH256" i="1" s="1"/>
  <c r="AC256" i="1"/>
  <c r="AK256" i="1" s="1"/>
  <c r="AJ256" i="1"/>
  <c r="AO256" i="1"/>
  <c r="CA256" i="1" s="1"/>
  <c r="BA256" i="1"/>
  <c r="EE256" i="1" s="1"/>
  <c r="DW256" i="1"/>
  <c r="EG256" i="1"/>
  <c r="EN256" i="1"/>
  <c r="EP256" i="1"/>
  <c r="EQ256" i="1"/>
  <c r="EX256" i="1"/>
  <c r="EZ256" i="1"/>
  <c r="FA256" i="1"/>
  <c r="S257" i="1"/>
  <c r="U257" i="1"/>
  <c r="V257" i="1"/>
  <c r="W257" i="1"/>
  <c r="Z257" i="1"/>
  <c r="AH257" i="1" s="1"/>
  <c r="AC257" i="1"/>
  <c r="AK257" i="1" s="1"/>
  <c r="AJ257" i="1"/>
  <c r="AO257" i="1"/>
  <c r="CA257" i="1" s="1"/>
  <c r="AY257" i="1"/>
  <c r="BA257" i="1"/>
  <c r="EE257" i="1" s="1"/>
  <c r="DW257" i="1"/>
  <c r="EG257" i="1"/>
  <c r="EN257" i="1"/>
  <c r="EP257" i="1"/>
  <c r="EQ257" i="1"/>
  <c r="EX257" i="1"/>
  <c r="EZ257" i="1"/>
  <c r="FA257" i="1"/>
  <c r="V258" i="1"/>
  <c r="W258" i="1"/>
  <c r="DW258" i="1"/>
  <c r="EG258" i="1"/>
  <c r="FA258" i="1"/>
  <c r="V259" i="1"/>
  <c r="W259" i="1"/>
  <c r="DW259" i="1"/>
  <c r="EG259" i="1"/>
  <c r="FA259" i="1"/>
  <c r="V260" i="1"/>
  <c r="W260" i="1"/>
  <c r="DW260" i="1"/>
  <c r="EG260" i="1"/>
  <c r="FA260" i="1"/>
  <c r="V261" i="1"/>
  <c r="W261" i="1"/>
  <c r="DW261" i="1"/>
  <c r="EG261" i="1"/>
  <c r="FA261" i="1"/>
  <c r="V262" i="1"/>
  <c r="W262" i="1"/>
  <c r="AE262" i="1"/>
  <c r="AO262" i="1" s="1"/>
  <c r="DW262" i="1"/>
  <c r="EG262" i="1"/>
  <c r="FA262" i="1"/>
  <c r="V263" i="1"/>
  <c r="W263" i="1"/>
  <c r="DW263" i="1"/>
  <c r="EG263" i="1"/>
  <c r="FA263" i="1"/>
  <c r="V264" i="1"/>
  <c r="W264" i="1"/>
  <c r="DW264" i="1"/>
  <c r="EG264" i="1"/>
  <c r="FA264" i="1"/>
  <c r="V265" i="1"/>
  <c r="W265" i="1"/>
  <c r="DW265" i="1"/>
  <c r="EG265" i="1"/>
  <c r="FA265" i="1"/>
  <c r="V266" i="1"/>
  <c r="W266" i="1"/>
  <c r="DW266" i="1"/>
  <c r="EG266" i="1"/>
  <c r="FA266" i="1"/>
  <c r="V267" i="1"/>
  <c r="W267" i="1"/>
  <c r="DW267" i="1"/>
  <c r="EG267" i="1"/>
  <c r="FA267" i="1"/>
  <c r="V268" i="1"/>
  <c r="W268" i="1"/>
  <c r="DW268" i="1"/>
  <c r="EG268" i="1"/>
  <c r="FA268" i="1"/>
  <c r="V269" i="1"/>
  <c r="W269" i="1"/>
  <c r="DW269" i="1"/>
  <c r="EG269" i="1"/>
  <c r="FA269" i="1"/>
  <c r="V270" i="1"/>
  <c r="W270" i="1"/>
  <c r="AE270" i="1"/>
  <c r="AO270" i="1" s="1"/>
  <c r="DW270" i="1"/>
  <c r="EG270" i="1"/>
  <c r="FA270" i="1"/>
  <c r="V271" i="1"/>
  <c r="W271" i="1"/>
  <c r="AE271" i="1"/>
  <c r="AO271" i="1" s="1"/>
  <c r="DW271" i="1"/>
  <c r="EG271" i="1"/>
  <c r="FA271" i="1"/>
  <c r="V272" i="1"/>
  <c r="W272" i="1"/>
  <c r="AE272" i="1"/>
  <c r="AO272" i="1" s="1"/>
  <c r="DW272" i="1"/>
  <c r="EG272" i="1"/>
  <c r="FA272" i="1"/>
  <c r="V273" i="1"/>
  <c r="W273" i="1"/>
  <c r="DW273" i="1"/>
  <c r="EG273" i="1"/>
  <c r="FA273" i="1"/>
  <c r="V274" i="1"/>
  <c r="W274" i="1"/>
  <c r="DW274" i="1"/>
  <c r="EG274" i="1"/>
  <c r="FA274" i="1"/>
  <c r="V275" i="1"/>
  <c r="W275" i="1"/>
  <c r="DW275" i="1"/>
  <c r="EG275" i="1"/>
  <c r="FA275" i="1"/>
  <c r="V276" i="1"/>
  <c r="W276" i="1"/>
  <c r="AE276" i="1"/>
  <c r="AO276" i="1" s="1"/>
  <c r="DW276" i="1"/>
  <c r="EG276" i="1"/>
  <c r="FA276" i="1"/>
  <c r="V277" i="1"/>
  <c r="W277" i="1"/>
  <c r="DW277" i="1"/>
  <c r="EG277" i="1"/>
  <c r="FA277" i="1"/>
  <c r="V278" i="1"/>
  <c r="W278" i="1"/>
  <c r="DW278" i="1"/>
  <c r="EG278" i="1"/>
  <c r="FA278" i="1"/>
  <c r="V279" i="1"/>
  <c r="W279" i="1"/>
  <c r="DW279" i="1"/>
  <c r="EG279" i="1"/>
  <c r="FA279" i="1"/>
  <c r="V280" i="1"/>
  <c r="W280" i="1"/>
  <c r="AE280" i="1"/>
  <c r="DW280" i="1"/>
  <c r="EG280" i="1"/>
  <c r="FA280" i="1"/>
  <c r="V281" i="1"/>
  <c r="W281" i="1"/>
  <c r="DW281" i="1"/>
  <c r="EG281" i="1"/>
  <c r="FA281" i="1"/>
  <c r="V282" i="1"/>
  <c r="W282" i="1"/>
  <c r="DW282" i="1"/>
  <c r="EG282" i="1"/>
  <c r="FA282" i="1"/>
  <c r="V283" i="1"/>
  <c r="W283" i="1"/>
  <c r="DW283" i="1"/>
  <c r="EG283" i="1"/>
  <c r="FA283" i="1"/>
  <c r="V284" i="1"/>
  <c r="W284" i="1"/>
  <c r="AE284" i="1"/>
  <c r="DW284" i="1"/>
  <c r="EG284" i="1"/>
  <c r="FA284" i="1"/>
  <c r="V285" i="1"/>
  <c r="W285" i="1"/>
  <c r="DW285" i="1"/>
  <c r="EG285" i="1"/>
  <c r="FA285" i="1"/>
  <c r="V286" i="1"/>
  <c r="W286" i="1"/>
  <c r="DW286" i="1"/>
  <c r="EG286" i="1"/>
  <c r="FA286" i="1"/>
  <c r="V287" i="1"/>
  <c r="W287" i="1"/>
  <c r="DW287" i="1"/>
  <c r="EG287" i="1"/>
  <c r="FA287" i="1"/>
  <c r="V288" i="1"/>
  <c r="W288" i="1"/>
  <c r="AE288" i="1"/>
  <c r="DW288" i="1"/>
  <c r="EG288" i="1"/>
  <c r="FA288" i="1"/>
  <c r="V289" i="1"/>
  <c r="W289" i="1"/>
  <c r="AE289" i="1"/>
  <c r="AO289" i="1" s="1"/>
  <c r="DW289" i="1"/>
  <c r="EG289" i="1"/>
  <c r="FA289" i="1"/>
  <c r="V290" i="1"/>
  <c r="W290" i="1"/>
  <c r="AE290" i="1"/>
  <c r="DW290" i="1"/>
  <c r="EG290" i="1"/>
  <c r="FA290" i="1"/>
  <c r="V291" i="1"/>
  <c r="W291" i="1"/>
  <c r="DW291" i="1"/>
  <c r="EG291" i="1"/>
  <c r="FA291" i="1"/>
  <c r="V292" i="1"/>
  <c r="W292" i="1"/>
  <c r="DW292" i="1"/>
  <c r="EG292" i="1"/>
  <c r="FA292" i="1"/>
  <c r="V293" i="1"/>
  <c r="W293" i="1"/>
  <c r="DW293" i="1"/>
  <c r="EG293" i="1"/>
  <c r="FA293" i="1"/>
  <c r="V294" i="1"/>
  <c r="W294" i="1"/>
  <c r="DW294" i="1"/>
  <c r="EG294" i="1"/>
  <c r="FA294" i="1"/>
  <c r="V295" i="1"/>
  <c r="W295" i="1"/>
  <c r="V296" i="1"/>
  <c r="W296" i="1"/>
  <c r="V297" i="1"/>
  <c r="W297" i="1"/>
  <c r="AO297" i="1"/>
  <c r="DW297" i="1"/>
  <c r="EG297" i="1"/>
  <c r="FA297" i="1"/>
  <c r="DW298" i="1"/>
  <c r="ED298" i="1"/>
  <c r="EG298" i="1"/>
  <c r="FA298" i="1"/>
  <c r="DB301" i="1"/>
  <c r="B303" i="1"/>
  <c r="DB303" i="1"/>
  <c r="DO303" i="1"/>
  <c r="FX303" i="1"/>
  <c r="FY303" i="1" s="1"/>
  <c r="B304" i="1"/>
  <c r="GM304" i="1"/>
  <c r="GN304" i="1"/>
  <c r="GO304" i="1"/>
  <c r="GP304" i="1"/>
  <c r="BH307" i="1"/>
  <c r="AY308" i="1"/>
  <c r="EC308" i="1"/>
  <c r="FY308" i="1"/>
  <c r="GZ308" i="1"/>
  <c r="GO309" i="1"/>
  <c r="HX309" i="1"/>
  <c r="ID309" i="1"/>
  <c r="GZ310" i="1"/>
  <c r="HA310" i="1"/>
  <c r="HB310" i="1"/>
  <c r="HC310" i="1"/>
  <c r="HD310" i="1"/>
  <c r="HE310" i="1"/>
  <c r="HG310" i="1"/>
  <c r="D311" i="1"/>
  <c r="E311" i="1"/>
  <c r="F311" i="1"/>
  <c r="G311" i="1"/>
  <c r="H311" i="1"/>
  <c r="T311" i="1"/>
  <c r="U311" i="1"/>
  <c r="V311" i="1"/>
  <c r="X311" i="1"/>
  <c r="EA311" i="1"/>
  <c r="EV311" i="1"/>
  <c r="FV311" i="1"/>
  <c r="GZ311" i="1"/>
  <c r="AQ312" i="1"/>
  <c r="AS312" i="1"/>
  <c r="AU312" i="1"/>
  <c r="BL312" i="1"/>
  <c r="BZ312" i="1"/>
  <c r="CB312" i="1"/>
  <c r="CD312" i="1"/>
  <c r="CF312" i="1"/>
  <c r="CI312" i="1"/>
  <c r="H313" i="1"/>
  <c r="J313" i="1" s="1"/>
  <c r="I313" i="1"/>
  <c r="O313" i="1"/>
  <c r="CF313" i="1"/>
  <c r="CI313" i="1"/>
  <c r="FY313" i="1"/>
  <c r="HP313" i="1"/>
  <c r="B314" i="1"/>
  <c r="H314" i="1"/>
  <c r="J314" i="1" s="1"/>
  <c r="I314" i="1"/>
  <c r="O314" i="1"/>
  <c r="EE314" i="1"/>
  <c r="DU314" i="1"/>
  <c r="DV314" i="1"/>
  <c r="DW314" i="1"/>
  <c r="EN314" i="1"/>
  <c r="EP314" i="1"/>
  <c r="EQ314" i="1"/>
  <c r="EX314" i="1"/>
  <c r="EZ314" i="1"/>
  <c r="FA314" i="1"/>
  <c r="FB314" i="1"/>
  <c r="FX314" i="1"/>
  <c r="FY314" i="1"/>
  <c r="GB314" i="1"/>
  <c r="HO314" i="1"/>
  <c r="HP314" i="1" s="1"/>
  <c r="B315" i="1"/>
  <c r="B316" i="1" s="1"/>
  <c r="H315" i="1"/>
  <c r="J315" i="1" s="1"/>
  <c r="I315" i="1"/>
  <c r="O315" i="1"/>
  <c r="DU315" i="1"/>
  <c r="DV315" i="1"/>
  <c r="DW315" i="1"/>
  <c r="EE315" i="1"/>
  <c r="EN315" i="1"/>
  <c r="EP315" i="1"/>
  <c r="EQ315" i="1"/>
  <c r="EX315" i="1"/>
  <c r="EZ315" i="1"/>
  <c r="FA315" i="1"/>
  <c r="FB315" i="1"/>
  <c r="FX315" i="1"/>
  <c r="FY315" i="1" s="1"/>
  <c r="HO315" i="1"/>
  <c r="HP315" i="1" s="1"/>
  <c r="H316" i="1"/>
  <c r="J316" i="1" s="1"/>
  <c r="I316" i="1"/>
  <c r="O316" i="1"/>
  <c r="EE316" i="1"/>
  <c r="DU316" i="1"/>
  <c r="DV316" i="1"/>
  <c r="DW316" i="1"/>
  <c r="EN316" i="1"/>
  <c r="EP316" i="1"/>
  <c r="EQ316" i="1"/>
  <c r="EX316" i="1"/>
  <c r="EZ316" i="1"/>
  <c r="FA316" i="1"/>
  <c r="FB316" i="1"/>
  <c r="H317" i="1"/>
  <c r="J317" i="1" s="1"/>
  <c r="I317" i="1"/>
  <c r="O317" i="1"/>
  <c r="AA317" i="1"/>
  <c r="EE317" i="1"/>
  <c r="DU317" i="1"/>
  <c r="DV317" i="1"/>
  <c r="DW317" i="1"/>
  <c r="EN317" i="1"/>
  <c r="EP317" i="1"/>
  <c r="EQ317" i="1"/>
  <c r="EX317" i="1"/>
  <c r="EZ317" i="1"/>
  <c r="FA317" i="1"/>
  <c r="FB317" i="1"/>
  <c r="GB317" i="1"/>
  <c r="H318" i="1"/>
  <c r="J318" i="1" s="1"/>
  <c r="I318" i="1"/>
  <c r="O318" i="1"/>
  <c r="AA318" i="1"/>
  <c r="DU318" i="1"/>
  <c r="DV318" i="1"/>
  <c r="DW318" i="1"/>
  <c r="EE318" i="1"/>
  <c r="EN318" i="1"/>
  <c r="EP318" i="1"/>
  <c r="EQ318" i="1"/>
  <c r="EX318" i="1"/>
  <c r="EZ318" i="1"/>
  <c r="FA318" i="1"/>
  <c r="FB318" i="1"/>
  <c r="H319" i="1"/>
  <c r="J319" i="1" s="1"/>
  <c r="I319" i="1"/>
  <c r="O319" i="1"/>
  <c r="EE319" i="1"/>
  <c r="DU319" i="1"/>
  <c r="DV319" i="1"/>
  <c r="DW319" i="1"/>
  <c r="EN319" i="1"/>
  <c r="EP319" i="1"/>
  <c r="EQ319" i="1"/>
  <c r="EX319" i="1"/>
  <c r="EZ319" i="1"/>
  <c r="FA319" i="1"/>
  <c r="FB319" i="1"/>
  <c r="H320" i="1"/>
  <c r="J320" i="1" s="1"/>
  <c r="I320" i="1"/>
  <c r="O320" i="1"/>
  <c r="DU320" i="1"/>
  <c r="DV320" i="1"/>
  <c r="DW320" i="1"/>
  <c r="EC320" i="1"/>
  <c r="EE320" i="1"/>
  <c r="EN320" i="1"/>
  <c r="EP320" i="1"/>
  <c r="EQ320" i="1"/>
  <c r="EX320" i="1"/>
  <c r="EZ320" i="1"/>
  <c r="FA320" i="1"/>
  <c r="FB320" i="1"/>
  <c r="H321" i="1"/>
  <c r="J321" i="1" s="1"/>
  <c r="I321" i="1"/>
  <c r="O321" i="1"/>
  <c r="EE321" i="1"/>
  <c r="DU321" i="1"/>
  <c r="DV321" i="1"/>
  <c r="DW321" i="1"/>
  <c r="EN321" i="1"/>
  <c r="EP321" i="1"/>
  <c r="EQ321" i="1"/>
  <c r="EX321" i="1"/>
  <c r="EZ321" i="1"/>
  <c r="FA321" i="1"/>
  <c r="FB321" i="1"/>
  <c r="H322" i="1"/>
  <c r="J322" i="1" s="1"/>
  <c r="I322" i="1"/>
  <c r="O322" i="1"/>
  <c r="ED322" i="1"/>
  <c r="DU322" i="1"/>
  <c r="DV322" i="1"/>
  <c r="DW322" i="1"/>
  <c r="EC322" i="1"/>
  <c r="EE322" i="1"/>
  <c r="EN322" i="1"/>
  <c r="EP322" i="1"/>
  <c r="EQ322" i="1"/>
  <c r="EX322" i="1"/>
  <c r="EZ322" i="1"/>
  <c r="FA322" i="1"/>
  <c r="FB322" i="1"/>
  <c r="H323" i="1"/>
  <c r="J323" i="1" s="1"/>
  <c r="I323" i="1"/>
  <c r="O323" i="1"/>
  <c r="EE323" i="1"/>
  <c r="DU323" i="1"/>
  <c r="DV323" i="1"/>
  <c r="DW323" i="1"/>
  <c r="EN323" i="1"/>
  <c r="EP323" i="1"/>
  <c r="EQ323" i="1"/>
  <c r="EX323" i="1"/>
  <c r="EZ323" i="1"/>
  <c r="FA323" i="1"/>
  <c r="FB323" i="1"/>
  <c r="H324" i="1"/>
  <c r="J324" i="1" s="1"/>
  <c r="I324" i="1"/>
  <c r="O324" i="1"/>
  <c r="DU324" i="1"/>
  <c r="DV324" i="1"/>
  <c r="DW324" i="1"/>
  <c r="EC324" i="1"/>
  <c r="EE324" i="1"/>
  <c r="EN324" i="1"/>
  <c r="EP324" i="1"/>
  <c r="EQ324" i="1"/>
  <c r="EX324" i="1"/>
  <c r="EZ324" i="1"/>
  <c r="FA324" i="1"/>
  <c r="FB324" i="1"/>
  <c r="H325" i="1"/>
  <c r="J325" i="1" s="1"/>
  <c r="I325" i="1"/>
  <c r="O325" i="1"/>
  <c r="EE325" i="1"/>
  <c r="DU325" i="1"/>
  <c r="DV325" i="1"/>
  <c r="DW325" i="1"/>
  <c r="EN325" i="1"/>
  <c r="EP325" i="1"/>
  <c r="EQ325" i="1"/>
  <c r="EX325" i="1"/>
  <c r="EZ325" i="1"/>
  <c r="FA325" i="1"/>
  <c r="FB325" i="1"/>
  <c r="H326" i="1"/>
  <c r="J326" i="1" s="1"/>
  <c r="I326" i="1"/>
  <c r="O326" i="1"/>
  <c r="DU326" i="1"/>
  <c r="DV326" i="1"/>
  <c r="DW326" i="1"/>
  <c r="EC326" i="1"/>
  <c r="EE326" i="1"/>
  <c r="EN326" i="1"/>
  <c r="EP326" i="1"/>
  <c r="EQ326" i="1"/>
  <c r="EX326" i="1"/>
  <c r="EZ326" i="1"/>
  <c r="FA326" i="1"/>
  <c r="FB326" i="1"/>
  <c r="H327" i="1"/>
  <c r="J327" i="1" s="1"/>
  <c r="I327" i="1"/>
  <c r="O327" i="1"/>
  <c r="AA327" i="1"/>
  <c r="EE327" i="1"/>
  <c r="DU327" i="1"/>
  <c r="DV327" i="1"/>
  <c r="DW327" i="1"/>
  <c r="EN327" i="1"/>
  <c r="EP327" i="1"/>
  <c r="EQ327" i="1"/>
  <c r="EX327" i="1"/>
  <c r="EZ327" i="1"/>
  <c r="FA327" i="1"/>
  <c r="FB327" i="1"/>
  <c r="H328" i="1"/>
  <c r="J328" i="1" s="1"/>
  <c r="I328" i="1"/>
  <c r="O328" i="1"/>
  <c r="DU328" i="1"/>
  <c r="DV328" i="1"/>
  <c r="DW328" i="1"/>
  <c r="EC328" i="1"/>
  <c r="EE328" i="1"/>
  <c r="EN328" i="1"/>
  <c r="EP328" i="1"/>
  <c r="EQ328" i="1"/>
  <c r="EX328" i="1"/>
  <c r="EZ328" i="1"/>
  <c r="FA328" i="1"/>
  <c r="FB328" i="1"/>
  <c r="H329" i="1"/>
  <c r="J329" i="1" s="1"/>
  <c r="I329" i="1"/>
  <c r="O329" i="1"/>
  <c r="EE329" i="1"/>
  <c r="DU329" i="1"/>
  <c r="DV329" i="1"/>
  <c r="DW329" i="1"/>
  <c r="EN329" i="1"/>
  <c r="EP329" i="1"/>
  <c r="EQ329" i="1"/>
  <c r="EX329" i="1"/>
  <c r="EZ329" i="1"/>
  <c r="FA329" i="1"/>
  <c r="FB329" i="1"/>
  <c r="H330" i="1"/>
  <c r="J330" i="1" s="1"/>
  <c r="I330" i="1"/>
  <c r="O330" i="1"/>
  <c r="ED330" i="1"/>
  <c r="DU330" i="1"/>
  <c r="DV330" i="1"/>
  <c r="DW330" i="1"/>
  <c r="EC330" i="1"/>
  <c r="EE330" i="1"/>
  <c r="EN330" i="1"/>
  <c r="EP330" i="1"/>
  <c r="EQ330" i="1"/>
  <c r="EX330" i="1"/>
  <c r="EZ330" i="1"/>
  <c r="FA330" i="1"/>
  <c r="FB330" i="1"/>
  <c r="H331" i="1"/>
  <c r="J331" i="1" s="1"/>
  <c r="I331" i="1"/>
  <c r="O331" i="1"/>
  <c r="EE331" i="1"/>
  <c r="DU331" i="1"/>
  <c r="DV331" i="1"/>
  <c r="DW331" i="1"/>
  <c r="ED331" i="1"/>
  <c r="EN331" i="1"/>
  <c r="EP331" i="1"/>
  <c r="EQ331" i="1"/>
  <c r="EX331" i="1"/>
  <c r="EZ331" i="1"/>
  <c r="FA331" i="1"/>
  <c r="FB331" i="1"/>
  <c r="H332" i="1"/>
  <c r="J332" i="1" s="1"/>
  <c r="I332" i="1"/>
  <c r="O332" i="1"/>
  <c r="ED332" i="1"/>
  <c r="DU332" i="1"/>
  <c r="DV332" i="1"/>
  <c r="DW332" i="1"/>
  <c r="EC332" i="1"/>
  <c r="EE332" i="1"/>
  <c r="EN332" i="1"/>
  <c r="EP332" i="1"/>
  <c r="EQ332" i="1"/>
  <c r="EX332" i="1"/>
  <c r="EZ332" i="1"/>
  <c r="FA332" i="1"/>
  <c r="FB332" i="1"/>
  <c r="H333" i="1"/>
  <c r="J333" i="1" s="1"/>
  <c r="I333" i="1"/>
  <c r="O333" i="1"/>
  <c r="EE333" i="1"/>
  <c r="DU333" i="1"/>
  <c r="DV333" i="1"/>
  <c r="DW333" i="1"/>
  <c r="EN333" i="1"/>
  <c r="EP333" i="1"/>
  <c r="EQ333" i="1"/>
  <c r="EX333" i="1"/>
  <c r="EZ333" i="1"/>
  <c r="FA333" i="1"/>
  <c r="FB333" i="1"/>
  <c r="H334" i="1"/>
  <c r="J334" i="1" s="1"/>
  <c r="I334" i="1"/>
  <c r="N334" i="1"/>
  <c r="V334" i="1" s="1"/>
  <c r="O334" i="1"/>
  <c r="W334" i="1" s="1"/>
  <c r="EN334" i="1"/>
  <c r="EX334" i="1"/>
  <c r="H335" i="1"/>
  <c r="J335" i="1" s="1"/>
  <c r="I335" i="1"/>
  <c r="N335" i="1"/>
  <c r="V335" i="1" s="1"/>
  <c r="O335" i="1"/>
  <c r="AA335" i="1"/>
  <c r="H336" i="1"/>
  <c r="J336" i="1" s="1"/>
  <c r="I336" i="1"/>
  <c r="N336" i="1"/>
  <c r="V336" i="1" s="1"/>
  <c r="O336" i="1"/>
  <c r="W336" i="1" s="1"/>
  <c r="H337" i="1"/>
  <c r="J337" i="1" s="1"/>
  <c r="I337" i="1"/>
  <c r="N337" i="1"/>
  <c r="V337" i="1" s="1"/>
  <c r="O337" i="1"/>
  <c r="AE337" i="1"/>
  <c r="AO337" i="1" s="1"/>
  <c r="H349" i="1"/>
  <c r="H338" i="1"/>
  <c r="J338" i="1" s="1"/>
  <c r="I338" i="1"/>
  <c r="N338" i="1"/>
  <c r="O338" i="1"/>
  <c r="W338" i="1" s="1"/>
  <c r="AE338" i="1"/>
  <c r="AO338" i="1" s="1"/>
  <c r="H339" i="1"/>
  <c r="J339" i="1" s="1"/>
  <c r="I339" i="1"/>
  <c r="N339" i="1"/>
  <c r="V339" i="1" s="1"/>
  <c r="O339" i="1"/>
  <c r="H340" i="1"/>
  <c r="J340" i="1" s="1"/>
  <c r="I340" i="1"/>
  <c r="N340" i="1"/>
  <c r="V340" i="1" s="1"/>
  <c r="O340" i="1"/>
  <c r="W340" i="1" s="1"/>
  <c r="AA340" i="1"/>
  <c r="AE340" i="1"/>
  <c r="H341" i="1"/>
  <c r="J341" i="1" s="1"/>
  <c r="I341" i="1"/>
  <c r="N341" i="1"/>
  <c r="V341" i="1" s="1"/>
  <c r="O341" i="1"/>
  <c r="W341" i="1"/>
  <c r="AA341" i="1"/>
  <c r="H342" i="1"/>
  <c r="J342" i="1" s="1"/>
  <c r="I342" i="1"/>
  <c r="N342" i="1"/>
  <c r="V342" i="1" s="1"/>
  <c r="O342" i="1"/>
  <c r="H343" i="1"/>
  <c r="J343" i="1" s="1"/>
  <c r="I343" i="1"/>
  <c r="N343" i="1"/>
  <c r="V343" i="1" s="1"/>
  <c r="O343" i="1"/>
  <c r="H344" i="1"/>
  <c r="J344" i="1" s="1"/>
  <c r="I344" i="1"/>
  <c r="N344" i="1"/>
  <c r="V344" i="1" s="1"/>
  <c r="O344" i="1"/>
  <c r="AE344" i="1"/>
  <c r="AO344" i="1" s="1"/>
  <c r="H345" i="1"/>
  <c r="J345" i="1" s="1"/>
  <c r="I345" i="1"/>
  <c r="N345" i="1"/>
  <c r="V345" i="1" s="1"/>
  <c r="O345" i="1"/>
  <c r="H346" i="1"/>
  <c r="J346" i="1" s="1"/>
  <c r="I346" i="1"/>
  <c r="N346" i="1"/>
  <c r="V346" i="1" s="1"/>
  <c r="O346" i="1"/>
  <c r="W346" i="1" s="1"/>
  <c r="H347" i="1"/>
  <c r="J347" i="1" s="1"/>
  <c r="I347" i="1"/>
  <c r="N347" i="1"/>
  <c r="V347" i="1" s="1"/>
  <c r="O347" i="1"/>
  <c r="AA347" i="1"/>
  <c r="H348" i="1"/>
  <c r="J348" i="1" s="1"/>
  <c r="I348" i="1"/>
  <c r="N348" i="1"/>
  <c r="V348" i="1" s="1"/>
  <c r="O348" i="1"/>
  <c r="I349" i="1"/>
  <c r="W349" i="1"/>
  <c r="H350" i="1"/>
  <c r="J350" i="1" s="1"/>
  <c r="I350" i="1"/>
  <c r="W350" i="1"/>
  <c r="H351" i="1"/>
  <c r="J351" i="1" s="1"/>
  <c r="I351" i="1"/>
  <c r="V351" i="1"/>
  <c r="W351" i="1"/>
  <c r="AE351" i="1"/>
  <c r="H352" i="1"/>
  <c r="J352" i="1" s="1"/>
  <c r="W352" i="1"/>
  <c r="H353" i="1"/>
  <c r="J353" i="1" s="1"/>
  <c r="W353" i="1"/>
  <c r="H354" i="1"/>
  <c r="J354" i="1" s="1"/>
  <c r="I354" i="1"/>
  <c r="V354" i="1"/>
  <c r="W354" i="1"/>
  <c r="AE354" i="1"/>
  <c r="H355" i="1"/>
  <c r="J355" i="1" s="1"/>
  <c r="I355" i="1"/>
  <c r="W355" i="1"/>
  <c r="H356" i="1"/>
  <c r="J356" i="1" s="1"/>
  <c r="I356" i="1"/>
  <c r="W356" i="1"/>
  <c r="H357" i="1"/>
  <c r="J357" i="1" s="1"/>
  <c r="I357" i="1"/>
  <c r="W357" i="1"/>
  <c r="H358" i="1"/>
  <c r="J358" i="1" s="1"/>
  <c r="I358" i="1"/>
  <c r="V358" i="1"/>
  <c r="W358" i="1"/>
  <c r="AE358" i="1"/>
  <c r="H359" i="1"/>
  <c r="J359" i="1" s="1"/>
  <c r="I359" i="1"/>
  <c r="W359" i="1"/>
  <c r="H360" i="1"/>
  <c r="J360" i="1" s="1"/>
  <c r="I360" i="1"/>
  <c r="W360" i="1"/>
  <c r="H361" i="1"/>
  <c r="J361" i="1" s="1"/>
  <c r="I361" i="1"/>
  <c r="V361" i="1"/>
  <c r="W361" i="1"/>
  <c r="H362" i="1"/>
  <c r="J362" i="1" s="1"/>
  <c r="I362" i="1"/>
  <c r="V362" i="1"/>
  <c r="W362" i="1"/>
  <c r="AE362" i="1"/>
  <c r="H363" i="1"/>
  <c r="J363" i="1" s="1"/>
  <c r="I363" i="1"/>
  <c r="W363" i="1"/>
  <c r="AE363" i="1"/>
  <c r="H364" i="1"/>
  <c r="J364" i="1" s="1"/>
  <c r="I364" i="1"/>
  <c r="I379" i="1" s="1"/>
  <c r="W364" i="1"/>
  <c r="AE364" i="1"/>
  <c r="H365" i="1"/>
  <c r="J365" i="1" s="1"/>
  <c r="I365" i="1"/>
  <c r="W365" i="1"/>
  <c r="AE365" i="1"/>
  <c r="H366" i="1"/>
  <c r="J366" i="1" s="1"/>
  <c r="I366" i="1"/>
  <c r="W366" i="1"/>
  <c r="AE366" i="1"/>
  <c r="W367" i="1"/>
  <c r="W368" i="1"/>
  <c r="H369" i="1"/>
  <c r="J369" i="1" s="1"/>
  <c r="T369" i="1"/>
  <c r="W369" i="1"/>
  <c r="T370" i="1"/>
  <c r="W370" i="1"/>
  <c r="T371" i="1"/>
  <c r="W371" i="1"/>
  <c r="AO371" i="1"/>
  <c r="T372" i="1"/>
  <c r="W372" i="1"/>
  <c r="T373" i="1"/>
  <c r="W373" i="1"/>
  <c r="AO373" i="1"/>
  <c r="AZ373" i="1"/>
  <c r="T374" i="1"/>
  <c r="W374" i="1"/>
  <c r="DB378" i="1"/>
  <c r="B379" i="1"/>
  <c r="DB379" i="1"/>
  <c r="DO379" i="1"/>
  <c r="FX379" i="1"/>
  <c r="FY379" i="1" s="1"/>
  <c r="B380" i="1"/>
  <c r="GM380" i="1"/>
  <c r="GN380" i="1"/>
  <c r="GO380" i="1"/>
  <c r="GP380" i="1"/>
  <c r="E1" i="39"/>
  <c r="E2" i="39"/>
  <c r="B4" i="39"/>
  <c r="C4" i="39"/>
  <c r="D4" i="39"/>
  <c r="E4" i="39"/>
  <c r="F4" i="39"/>
  <c r="H4" i="39"/>
  <c r="I4" i="39"/>
  <c r="A5" i="39"/>
  <c r="C5" i="39"/>
  <c r="D5" i="39"/>
  <c r="E5" i="39"/>
  <c r="F5" i="39"/>
  <c r="H5" i="39"/>
  <c r="I5" i="39"/>
  <c r="B6" i="39"/>
  <c r="C6" i="39"/>
  <c r="D6" i="39"/>
  <c r="E6" i="39"/>
  <c r="F6" i="39"/>
  <c r="H6" i="39"/>
  <c r="A7" i="39"/>
  <c r="B7" i="39"/>
  <c r="C7" i="39"/>
  <c r="D7" i="39"/>
  <c r="E7" i="39"/>
  <c r="F7" i="39"/>
  <c r="A8" i="39"/>
  <c r="B8" i="39"/>
  <c r="L8" i="39" s="1"/>
  <c r="C8" i="39"/>
  <c r="D8" i="39"/>
  <c r="E8" i="39"/>
  <c r="F8" i="39"/>
  <c r="H8" i="39"/>
  <c r="J8" i="39" s="1"/>
  <c r="N8" i="39"/>
  <c r="A9" i="39"/>
  <c r="C9" i="39"/>
  <c r="D9" i="39"/>
  <c r="E9" i="39"/>
  <c r="F9" i="39"/>
  <c r="H9" i="39"/>
  <c r="J9" i="39" s="1"/>
  <c r="N9" i="39"/>
  <c r="A10" i="39"/>
  <c r="C10" i="39"/>
  <c r="D10" i="39"/>
  <c r="E10" i="39"/>
  <c r="F10" i="39"/>
  <c r="H10" i="39"/>
  <c r="J10" i="39" s="1"/>
  <c r="N10" i="39"/>
  <c r="A11" i="39"/>
  <c r="C11" i="39"/>
  <c r="D11" i="39"/>
  <c r="E11" i="39"/>
  <c r="F11" i="39"/>
  <c r="H11" i="39"/>
  <c r="J11" i="39" s="1"/>
  <c r="N11" i="39"/>
  <c r="A12" i="39"/>
  <c r="C12" i="39"/>
  <c r="D12" i="39"/>
  <c r="E12" i="39"/>
  <c r="F12" i="39"/>
  <c r="H12" i="39"/>
  <c r="J12" i="39" s="1"/>
  <c r="N12" i="39"/>
  <c r="A13" i="39"/>
  <c r="C13" i="39"/>
  <c r="D13" i="39"/>
  <c r="E13" i="39"/>
  <c r="F13" i="39"/>
  <c r="H13" i="39"/>
  <c r="J13" i="39" s="1"/>
  <c r="N13" i="39"/>
  <c r="A14" i="39"/>
  <c r="C14" i="39"/>
  <c r="D14" i="39"/>
  <c r="E14" i="39"/>
  <c r="F14" i="39"/>
  <c r="H14" i="39"/>
  <c r="J14" i="39" s="1"/>
  <c r="N14" i="39"/>
  <c r="A15" i="39"/>
  <c r="C15" i="39"/>
  <c r="D15" i="39"/>
  <c r="E15" i="39"/>
  <c r="F15" i="39"/>
  <c r="H15" i="39"/>
  <c r="N15" i="39"/>
  <c r="A16" i="39"/>
  <c r="C16" i="39"/>
  <c r="D16" i="39"/>
  <c r="E16" i="39"/>
  <c r="F16" i="39"/>
  <c r="H16" i="39"/>
  <c r="J16" i="39" s="1"/>
  <c r="N16" i="39"/>
  <c r="A17" i="39"/>
  <c r="C17" i="39"/>
  <c r="D17" i="39"/>
  <c r="E17" i="39"/>
  <c r="F17" i="39"/>
  <c r="H17" i="39"/>
  <c r="J17" i="39" s="1"/>
  <c r="N17" i="39"/>
  <c r="A18" i="39"/>
  <c r="C18" i="39"/>
  <c r="D18" i="39"/>
  <c r="E18" i="39"/>
  <c r="F18" i="39"/>
  <c r="H18" i="39"/>
  <c r="J18" i="39" s="1"/>
  <c r="N18" i="39"/>
  <c r="A19" i="39"/>
  <c r="C19" i="39"/>
  <c r="D19" i="39"/>
  <c r="E19" i="39"/>
  <c r="F19" i="39"/>
  <c r="H19" i="39"/>
  <c r="J19" i="39" s="1"/>
  <c r="N19" i="39"/>
  <c r="A20" i="39"/>
  <c r="C20" i="39"/>
  <c r="D20" i="39"/>
  <c r="E20" i="39"/>
  <c r="F20" i="39"/>
  <c r="H20" i="39"/>
  <c r="J20" i="39" s="1"/>
  <c r="N20" i="39"/>
  <c r="A21" i="39"/>
  <c r="C21" i="39"/>
  <c r="D21" i="39"/>
  <c r="E21" i="39"/>
  <c r="F21" i="39"/>
  <c r="H21" i="39"/>
  <c r="J21" i="39" s="1"/>
  <c r="N21" i="39"/>
  <c r="A22" i="39"/>
  <c r="C22" i="39"/>
  <c r="D22" i="39"/>
  <c r="E22" i="39"/>
  <c r="F22" i="39"/>
  <c r="H22" i="39"/>
  <c r="J22" i="39" s="1"/>
  <c r="N22" i="39"/>
  <c r="A23" i="39"/>
  <c r="C23" i="39"/>
  <c r="D23" i="39"/>
  <c r="E23" i="39"/>
  <c r="F23" i="39"/>
  <c r="H23" i="39"/>
  <c r="J23" i="39" s="1"/>
  <c r="N23" i="39"/>
  <c r="A24" i="39"/>
  <c r="C24" i="39"/>
  <c r="D24" i="39"/>
  <c r="E24" i="39"/>
  <c r="F24" i="39"/>
  <c r="H24" i="39"/>
  <c r="J24" i="39" s="1"/>
  <c r="N24" i="39"/>
  <c r="A25" i="39"/>
  <c r="C25" i="39"/>
  <c r="D25" i="39"/>
  <c r="E25" i="39"/>
  <c r="F25" i="39"/>
  <c r="H25" i="39"/>
  <c r="J25" i="39" s="1"/>
  <c r="N25" i="39"/>
  <c r="A26" i="39"/>
  <c r="C26" i="39"/>
  <c r="D26" i="39"/>
  <c r="E26" i="39"/>
  <c r="F26" i="39"/>
  <c r="H26" i="39"/>
  <c r="J26" i="39" s="1"/>
  <c r="N26" i="39"/>
  <c r="A27" i="39"/>
  <c r="C27" i="39"/>
  <c r="D27" i="39"/>
  <c r="E27" i="39"/>
  <c r="F27" i="39"/>
  <c r="H27" i="39"/>
  <c r="J27" i="39" s="1"/>
  <c r="N27" i="39"/>
  <c r="A28" i="39"/>
  <c r="C28" i="39"/>
  <c r="D28" i="39"/>
  <c r="E28" i="39"/>
  <c r="F28" i="39"/>
  <c r="H28" i="39"/>
  <c r="J28" i="39" s="1"/>
  <c r="N28" i="39"/>
  <c r="A29" i="39"/>
  <c r="C29" i="39"/>
  <c r="D29" i="39"/>
  <c r="E29" i="39"/>
  <c r="F29" i="39"/>
  <c r="H29" i="39"/>
  <c r="J29" i="39" s="1"/>
  <c r="N29" i="39"/>
  <c r="A30" i="39"/>
  <c r="C30" i="39"/>
  <c r="D30" i="39"/>
  <c r="E30" i="39"/>
  <c r="F30" i="39"/>
  <c r="H30" i="39"/>
  <c r="J30" i="39" s="1"/>
  <c r="N30" i="39"/>
  <c r="A31" i="39"/>
  <c r="C31" i="39"/>
  <c r="D31" i="39"/>
  <c r="E31" i="39"/>
  <c r="F31" i="39"/>
  <c r="N31" i="39"/>
  <c r="A32" i="39"/>
  <c r="C32" i="39"/>
  <c r="D32" i="39"/>
  <c r="E32" i="39"/>
  <c r="F32" i="39"/>
  <c r="H32" i="39"/>
  <c r="J32" i="39" s="1"/>
  <c r="N32" i="39"/>
  <c r="A33" i="39"/>
  <c r="C33" i="39"/>
  <c r="D33" i="39"/>
  <c r="E33" i="39"/>
  <c r="F33" i="39"/>
  <c r="H33" i="39"/>
  <c r="J33" i="39" s="1"/>
  <c r="N33" i="39"/>
  <c r="A34" i="39"/>
  <c r="C34" i="39"/>
  <c r="D34" i="39"/>
  <c r="E34" i="39"/>
  <c r="F34" i="39"/>
  <c r="H34" i="39"/>
  <c r="J34" i="39" s="1"/>
  <c r="N34" i="39"/>
  <c r="A35" i="39"/>
  <c r="C35" i="39"/>
  <c r="D35" i="39"/>
  <c r="E35" i="39"/>
  <c r="F35" i="39"/>
  <c r="H35" i="39"/>
  <c r="J35" i="39" s="1"/>
  <c r="N35" i="39"/>
  <c r="A36" i="39"/>
  <c r="C36" i="39"/>
  <c r="D36" i="39"/>
  <c r="E36" i="39"/>
  <c r="F36" i="39"/>
  <c r="H36" i="39"/>
  <c r="J36" i="39" s="1"/>
  <c r="N36" i="39"/>
  <c r="A37" i="39"/>
  <c r="C37" i="39"/>
  <c r="D37" i="39"/>
  <c r="E37" i="39"/>
  <c r="F37" i="39"/>
  <c r="H37" i="39"/>
  <c r="J37" i="39" s="1"/>
  <c r="N37" i="39"/>
  <c r="A38" i="39"/>
  <c r="C38" i="39"/>
  <c r="D38" i="39"/>
  <c r="E38" i="39"/>
  <c r="F38" i="39"/>
  <c r="H38" i="39"/>
  <c r="J38" i="39" s="1"/>
  <c r="N38" i="39"/>
  <c r="A39" i="39"/>
  <c r="C39" i="39"/>
  <c r="D39" i="39"/>
  <c r="E39" i="39"/>
  <c r="F39" i="39"/>
  <c r="H39" i="39"/>
  <c r="J39" i="39" s="1"/>
  <c r="N39" i="39"/>
  <c r="A40" i="39"/>
  <c r="C40" i="39"/>
  <c r="D40" i="39"/>
  <c r="E40" i="39"/>
  <c r="F40" i="39"/>
  <c r="H40" i="39"/>
  <c r="J40" i="39" s="1"/>
  <c r="N40" i="39"/>
  <c r="A41" i="39"/>
  <c r="C41" i="39"/>
  <c r="D41" i="39"/>
  <c r="E41" i="39"/>
  <c r="F41" i="39"/>
  <c r="H41" i="39"/>
  <c r="J41" i="39" s="1"/>
  <c r="N41" i="39"/>
  <c r="A42" i="39"/>
  <c r="C42" i="39"/>
  <c r="D42" i="39"/>
  <c r="E42" i="39"/>
  <c r="F42" i="39"/>
  <c r="H42" i="39"/>
  <c r="J42" i="39" s="1"/>
  <c r="N42" i="39"/>
  <c r="A43" i="39"/>
  <c r="C43" i="39"/>
  <c r="D43" i="39"/>
  <c r="E43" i="39"/>
  <c r="F43" i="39"/>
  <c r="A44" i="39"/>
  <c r="C44" i="39"/>
  <c r="D44" i="39"/>
  <c r="E44" i="39"/>
  <c r="F44" i="39"/>
  <c r="A45" i="39"/>
  <c r="C45" i="39"/>
  <c r="D45" i="39"/>
  <c r="E45" i="39"/>
  <c r="F45" i="39"/>
  <c r="A46" i="39"/>
  <c r="C46" i="39"/>
  <c r="D46" i="39"/>
  <c r="E46" i="39"/>
  <c r="F46" i="39"/>
  <c r="A47" i="39"/>
  <c r="C47" i="39"/>
  <c r="D47" i="39"/>
  <c r="E47" i="39"/>
  <c r="F47" i="39"/>
  <c r="S47" i="39"/>
  <c r="A48" i="39"/>
  <c r="C48" i="39"/>
  <c r="D48" i="39"/>
  <c r="E48" i="39"/>
  <c r="F48" i="39"/>
  <c r="S48" i="39"/>
  <c r="A49" i="39"/>
  <c r="C49" i="39"/>
  <c r="D49" i="39"/>
  <c r="E49" i="39"/>
  <c r="F49" i="39"/>
  <c r="A50" i="39"/>
  <c r="C50" i="39"/>
  <c r="D50" i="39"/>
  <c r="E50" i="39"/>
  <c r="F50" i="39"/>
  <c r="A51" i="39"/>
  <c r="C51" i="39"/>
  <c r="D51" i="39"/>
  <c r="E51" i="39"/>
  <c r="F51" i="39"/>
  <c r="S51" i="39"/>
  <c r="A52" i="39"/>
  <c r="C52" i="39"/>
  <c r="D52" i="39"/>
  <c r="E52" i="39"/>
  <c r="F52" i="39"/>
  <c r="A53" i="39"/>
  <c r="C53" i="39"/>
  <c r="D53" i="39"/>
  <c r="E53" i="39"/>
  <c r="F53" i="39"/>
  <c r="A54" i="39"/>
  <c r="C54" i="39"/>
  <c r="D54" i="39"/>
  <c r="E54" i="39"/>
  <c r="F54" i="39"/>
  <c r="A55" i="39"/>
  <c r="C55" i="39"/>
  <c r="D55" i="39"/>
  <c r="E55" i="39"/>
  <c r="F55" i="39"/>
  <c r="A56" i="39"/>
  <c r="C56" i="39"/>
  <c r="D56" i="39"/>
  <c r="E56" i="39"/>
  <c r="F56" i="39"/>
  <c r="A57" i="39"/>
  <c r="C57" i="39"/>
  <c r="D57" i="39"/>
  <c r="E57" i="39"/>
  <c r="F57" i="39"/>
  <c r="A58" i="39"/>
  <c r="C58" i="39"/>
  <c r="D58" i="39"/>
  <c r="E58" i="39"/>
  <c r="F58" i="39"/>
  <c r="A59" i="39"/>
  <c r="C59" i="39"/>
  <c r="D59" i="39"/>
  <c r="E59" i="39"/>
  <c r="F59" i="39"/>
  <c r="A60" i="39"/>
  <c r="C60" i="39"/>
  <c r="D60" i="39"/>
  <c r="E60" i="39"/>
  <c r="F60" i="39"/>
  <c r="N7" i="4"/>
  <c r="O7" i="4"/>
  <c r="D86" i="17"/>
  <c r="F86" i="17"/>
  <c r="H86" i="17"/>
  <c r="J86" i="17"/>
  <c r="FB207" i="1"/>
  <c r="FB206" i="1"/>
  <c r="FB205" i="1"/>
  <c r="FB204" i="1"/>
  <c r="FB203" i="1"/>
  <c r="FB202" i="1"/>
  <c r="FB201" i="1"/>
  <c r="FB198" i="1"/>
  <c r="FB219" i="1"/>
  <c r="FB218" i="1"/>
  <c r="FB217" i="1"/>
  <c r="FB216" i="1"/>
  <c r="FB215" i="1"/>
  <c r="FB214" i="1"/>
  <c r="FB213" i="1"/>
  <c r="FB212" i="1"/>
  <c r="FB211" i="1"/>
  <c r="FB210" i="1"/>
  <c r="FB209" i="1"/>
  <c r="FB208" i="1"/>
  <c r="FB220" i="1"/>
  <c r="ER180" i="1"/>
  <c r="ER179" i="1"/>
  <c r="ER178" i="1"/>
  <c r="ER177" i="1"/>
  <c r="ER176" i="1"/>
  <c r="ER175" i="1"/>
  <c r="ER174" i="1"/>
  <c r="ER173" i="1"/>
  <c r="ER172" i="1"/>
  <c r="ER171" i="1"/>
  <c r="ER170" i="1"/>
  <c r="ER169" i="1"/>
  <c r="ER168" i="1"/>
  <c r="ER167" i="1"/>
  <c r="ER166" i="1"/>
  <c r="ER165" i="1"/>
  <c r="ER164" i="1"/>
  <c r="ER163" i="1"/>
  <c r="ER162" i="1"/>
  <c r="ER161" i="1"/>
  <c r="FB197" i="1"/>
  <c r="FB196" i="1"/>
  <c r="EN427" i="1"/>
  <c r="EN428" i="1"/>
  <c r="EN429" i="1"/>
  <c r="EN430" i="1"/>
  <c r="EN431" i="1"/>
  <c r="EN432" i="1"/>
  <c r="EN433" i="1"/>
  <c r="ER360" i="1"/>
  <c r="ER359" i="1"/>
  <c r="ER358" i="1"/>
  <c r="ER357" i="1"/>
  <c r="ER356" i="1"/>
  <c r="ER355" i="1"/>
  <c r="ER354" i="1"/>
  <c r="ER353" i="1"/>
  <c r="ER352" i="1"/>
  <c r="ER351" i="1"/>
  <c r="ER350" i="1"/>
  <c r="ER361" i="1"/>
  <c r="ER362" i="1"/>
  <c r="ER363" i="1"/>
  <c r="ER370" i="1"/>
  <c r="ER369" i="1"/>
  <c r="ER368" i="1"/>
  <c r="ER367" i="1"/>
  <c r="ER366" i="1"/>
  <c r="ER365" i="1"/>
  <c r="ER364" i="1"/>
  <c r="ER314" i="1"/>
  <c r="ER315" i="1"/>
  <c r="GQ315" i="1"/>
  <c r="ER316" i="1"/>
  <c r="ER317" i="1"/>
  <c r="ER318" i="1"/>
  <c r="ER319" i="1"/>
  <c r="ER320" i="1"/>
  <c r="ER321" i="1"/>
  <c r="ER322" i="1"/>
  <c r="ER323" i="1"/>
  <c r="ER324" i="1"/>
  <c r="ER325" i="1"/>
  <c r="ER326" i="1"/>
  <c r="ER327" i="1"/>
  <c r="ER328" i="1"/>
  <c r="ER329" i="1"/>
  <c r="ER330" i="1"/>
  <c r="ER331" i="1"/>
  <c r="ER332" i="1"/>
  <c r="ER333" i="1"/>
  <c r="ER334" i="1"/>
  <c r="ER335" i="1"/>
  <c r="ER336" i="1"/>
  <c r="ER337" i="1"/>
  <c r="ER338" i="1"/>
  <c r="ER339" i="1"/>
  <c r="ER340" i="1"/>
  <c r="ER341" i="1"/>
  <c r="ER342" i="1"/>
  <c r="ER343" i="1"/>
  <c r="ER344" i="1"/>
  <c r="ER345" i="1"/>
  <c r="ER346" i="1"/>
  <c r="ER347" i="1"/>
  <c r="ER348" i="1"/>
  <c r="ER349" i="1"/>
  <c r="CB333" i="1"/>
  <c r="CB331" i="1"/>
  <c r="CB329" i="1"/>
  <c r="CB327" i="1"/>
  <c r="CB325" i="1"/>
  <c r="CB313" i="1"/>
  <c r="EG328" i="1"/>
  <c r="CN326" i="1"/>
  <c r="CS326" i="1" s="1"/>
  <c r="CB319" i="1"/>
  <c r="CB314" i="1"/>
  <c r="EC333" i="1"/>
  <c r="EF333" i="1"/>
  <c r="EC331" i="1"/>
  <c r="EF331" i="1"/>
  <c r="EC329" i="1"/>
  <c r="EF329" i="1"/>
  <c r="EC327" i="1"/>
  <c r="EF327" i="1"/>
  <c r="EC325" i="1"/>
  <c r="EF325" i="1"/>
  <c r="EC323" i="1"/>
  <c r="EF323" i="1"/>
  <c r="EC321" i="1"/>
  <c r="EF321" i="1"/>
  <c r="EF319" i="1"/>
  <c r="EF317" i="1"/>
  <c r="FX316" i="1"/>
  <c r="EF316" i="1"/>
  <c r="EF315" i="1"/>
  <c r="BB255" i="1"/>
  <c r="BB254" i="1"/>
  <c r="BB253" i="1"/>
  <c r="BB252" i="1"/>
  <c r="BB251" i="1"/>
  <c r="BB250" i="1"/>
  <c r="BB249" i="1"/>
  <c r="EF249" i="1" s="1"/>
  <c r="FX240" i="1"/>
  <c r="BB240" i="1"/>
  <c r="HO239" i="1"/>
  <c r="BB238" i="1"/>
  <c r="AY180" i="1"/>
  <c r="AY179" i="1"/>
  <c r="AY178" i="1"/>
  <c r="AY177" i="1"/>
  <c r="AY175" i="1"/>
  <c r="AY173" i="1"/>
  <c r="AY171" i="1"/>
  <c r="AY169" i="1"/>
  <c r="EC170" i="1" s="1"/>
  <c r="AY167" i="1"/>
  <c r="AY165" i="1"/>
  <c r="EC166" i="1" s="1"/>
  <c r="HO162" i="1"/>
  <c r="AY162" i="1"/>
  <c r="H160" i="1"/>
  <c r="AO160" i="1" s="1"/>
  <c r="CA160" i="1" s="1"/>
  <c r="CB57" i="1"/>
  <c r="DD34" i="1"/>
  <c r="AO118" i="1"/>
  <c r="AO114" i="1"/>
  <c r="AO110" i="1"/>
  <c r="AO106" i="1"/>
  <c r="CZ71" i="1"/>
  <c r="CX71" i="1"/>
  <c r="CY61" i="1"/>
  <c r="CW61" i="1"/>
  <c r="CZ60" i="1"/>
  <c r="CX60" i="1"/>
  <c r="CZ59" i="1"/>
  <c r="DG60" i="1" s="1"/>
  <c r="CX59" i="1"/>
  <c r="EE58" i="1"/>
  <c r="CZ58" i="1"/>
  <c r="CX58" i="1"/>
  <c r="CZ56" i="1"/>
  <c r="CX56" i="1"/>
  <c r="CZ55" i="1"/>
  <c r="CX55" i="1"/>
  <c r="CZ54" i="1"/>
  <c r="CX54" i="1"/>
  <c r="CZ53" i="1"/>
  <c r="CX53" i="1"/>
  <c r="CZ52" i="1"/>
  <c r="CX52" i="1"/>
  <c r="CZ51" i="1"/>
  <c r="CX51" i="1"/>
  <c r="CZ50" i="1"/>
  <c r="CX50" i="1"/>
  <c r="CZ49" i="1"/>
  <c r="CX49" i="1"/>
  <c r="CZ48" i="1"/>
  <c r="CX48" i="1"/>
  <c r="CZ47" i="1"/>
  <c r="DG47" i="1" s="1"/>
  <c r="CX47" i="1"/>
  <c r="DE46" i="1"/>
  <c r="DE45" i="1"/>
  <c r="DE44" i="1"/>
  <c r="CZ40" i="1"/>
  <c r="DG40" i="1" s="1"/>
  <c r="CX40" i="1"/>
  <c r="DE38" i="1"/>
  <c r="AN31" i="1"/>
  <c r="AV31" i="1" s="1"/>
  <c r="CB31" i="1" s="1"/>
  <c r="CX31" i="1"/>
  <c r="CZ31" i="1"/>
  <c r="AN33" i="1"/>
  <c r="AV33" i="1" s="1"/>
  <c r="CB33" i="1" s="1"/>
  <c r="CX33" i="1"/>
  <c r="CZ33" i="1"/>
  <c r="EE30" i="1"/>
  <c r="EE31" i="1"/>
  <c r="EC22" i="1"/>
  <c r="EC21" i="1"/>
  <c r="AO138" i="1"/>
  <c r="H61" i="39"/>
  <c r="G218" i="1"/>
  <c r="H218" i="1" s="1"/>
  <c r="I295" i="1"/>
  <c r="G214" i="1"/>
  <c r="H214" i="1" s="1"/>
  <c r="I214" i="1" s="1"/>
  <c r="I42" i="82" s="1"/>
  <c r="I367" i="1"/>
  <c r="CZ29" i="1"/>
  <c r="CX29" i="1"/>
  <c r="CZ27" i="1"/>
  <c r="CX27" i="1"/>
  <c r="CZ25" i="1"/>
  <c r="CX25" i="1"/>
  <c r="CZ24" i="1"/>
  <c r="CX24" i="1"/>
  <c r="CZ23" i="1"/>
  <c r="CX23" i="1"/>
  <c r="CZ22" i="1"/>
  <c r="CX22" i="1"/>
  <c r="HO13" i="1"/>
  <c r="FX13" i="1"/>
  <c r="CX57" i="1"/>
  <c r="J60" i="39"/>
  <c r="J59" i="39"/>
  <c r="G217" i="1"/>
  <c r="H217" i="1" s="1"/>
  <c r="I370" i="1"/>
  <c r="G215" i="1"/>
  <c r="I292" i="1"/>
  <c r="G213" i="1"/>
  <c r="I290" i="1"/>
  <c r="G211" i="1"/>
  <c r="I288" i="1"/>
  <c r="G209" i="1"/>
  <c r="I286" i="1"/>
  <c r="G207" i="1"/>
  <c r="I284" i="1"/>
  <c r="EV396" i="1"/>
  <c r="AQ397" i="1"/>
  <c r="AS397" i="1"/>
  <c r="AV397" i="1"/>
  <c r="BI397" i="1"/>
  <c r="BK397" i="1"/>
  <c r="BO397" i="1"/>
  <c r="BQ397" i="1"/>
  <c r="CA397" i="1"/>
  <c r="CC397" i="1"/>
  <c r="CE397" i="1"/>
  <c r="CG397" i="1"/>
  <c r="AH398" i="1"/>
  <c r="AH418" i="1"/>
  <c r="AH416" i="1"/>
  <c r="AH414" i="1"/>
  <c r="AH412" i="1"/>
  <c r="AH410" i="1"/>
  <c r="AH408" i="1"/>
  <c r="AH406" i="1"/>
  <c r="AH404" i="1"/>
  <c r="AH402" i="1"/>
  <c r="AH400" i="1"/>
  <c r="AH417" i="1"/>
  <c r="AH415" i="1"/>
  <c r="AH413" i="1"/>
  <c r="AH411" i="1"/>
  <c r="AH409" i="1"/>
  <c r="AH407" i="1"/>
  <c r="AH405" i="1"/>
  <c r="AH403" i="1"/>
  <c r="AH401" i="1"/>
  <c r="AH399" i="1"/>
  <c r="HO86" i="1"/>
  <c r="HO87" i="1" s="1"/>
  <c r="H398" i="1"/>
  <c r="H7" i="39" s="1"/>
  <c r="HP86" i="1"/>
  <c r="H207" i="1"/>
  <c r="I207" i="1" s="1"/>
  <c r="I35" i="82" s="1"/>
  <c r="N35" i="82" s="1"/>
  <c r="H209" i="1"/>
  <c r="I209" i="1" s="1"/>
  <c r="I37" i="82" s="1"/>
  <c r="N37" i="82" s="1"/>
  <c r="H211" i="1"/>
  <c r="I211" i="1" s="1"/>
  <c r="I39" i="82" s="1"/>
  <c r="N39" i="82" s="1"/>
  <c r="H213" i="1"/>
  <c r="I213" i="1" s="1"/>
  <c r="I41" i="82" s="1"/>
  <c r="N41" i="82" s="1"/>
  <c r="H215" i="1"/>
  <c r="I215" i="1" s="1"/>
  <c r="I43" i="82" s="1"/>
  <c r="HS11" i="1"/>
  <c r="DE57" i="1"/>
  <c r="FY13" i="1"/>
  <c r="FX14" i="1"/>
  <c r="DG23" i="1"/>
  <c r="DG24" i="1"/>
  <c r="DG25" i="1"/>
  <c r="DE27" i="1"/>
  <c r="J61" i="39"/>
  <c r="DE48" i="1"/>
  <c r="DG49" i="1"/>
  <c r="DE50" i="1"/>
  <c r="DG51" i="1"/>
  <c r="DE52" i="1"/>
  <c r="DG53" i="1"/>
  <c r="DE54" i="1"/>
  <c r="DG55" i="1"/>
  <c r="DE56" i="1"/>
  <c r="DG59" i="1"/>
  <c r="DE60" i="1"/>
  <c r="DD61" i="1"/>
  <c r="DB61" i="1"/>
  <c r="EC167" i="1"/>
  <c r="EC171" i="1"/>
  <c r="EC175" i="1"/>
  <c r="HP239" i="1"/>
  <c r="HO240" i="1"/>
  <c r="EI171" i="1"/>
  <c r="FD171" i="1"/>
  <c r="ET171" i="1"/>
  <c r="EI175" i="1"/>
  <c r="FD175" i="1"/>
  <c r="ET175" i="1"/>
  <c r="FD177" i="1"/>
  <c r="ET177" i="1"/>
  <c r="EF250" i="1"/>
  <c r="EF251" i="1"/>
  <c r="EF252" i="1"/>
  <c r="EF253" i="1"/>
  <c r="EF254" i="1"/>
  <c r="EF255" i="1"/>
  <c r="FY316" i="1"/>
  <c r="FX317" i="1"/>
  <c r="EF318" i="1"/>
  <c r="EF322" i="1"/>
  <c r="CL323" i="1"/>
  <c r="CN323" i="1" s="1"/>
  <c r="CS323" i="1" s="1"/>
  <c r="EF320" i="1"/>
  <c r="EF324" i="1"/>
  <c r="EF328" i="1"/>
  <c r="EF332" i="1"/>
  <c r="HO14" i="1"/>
  <c r="HP13" i="1"/>
  <c r="DE23" i="1"/>
  <c r="DE24" i="1"/>
  <c r="DE25" i="1"/>
  <c r="DE26" i="1"/>
  <c r="DB40" i="1"/>
  <c r="DE41" i="1"/>
  <c r="DE47" i="1"/>
  <c r="DG48" i="1"/>
  <c r="DE49" i="1"/>
  <c r="DG50" i="1"/>
  <c r="DE51" i="1"/>
  <c r="DG52" i="1"/>
  <c r="DE53" i="1"/>
  <c r="DG54" i="1"/>
  <c r="DE55" i="1"/>
  <c r="DG56" i="1"/>
  <c r="DE58" i="1"/>
  <c r="DE59" i="1"/>
  <c r="HO163" i="1"/>
  <c r="HP162" i="1"/>
  <c r="EC169" i="1"/>
  <c r="EC173" i="1"/>
  <c r="EC177" i="1"/>
  <c r="EI177" i="1" s="1"/>
  <c r="EC178" i="1"/>
  <c r="EC179" i="1"/>
  <c r="EC180" i="1"/>
  <c r="EF238" i="1"/>
  <c r="FY240" i="1"/>
  <c r="FX241" i="1"/>
  <c r="FX242" i="1" s="1"/>
  <c r="EC168" i="1"/>
  <c r="EC172" i="1"/>
  <c r="EC174" i="1"/>
  <c r="EC176" i="1"/>
  <c r="EC163" i="1"/>
  <c r="FD165" i="1"/>
  <c r="ET165" i="1"/>
  <c r="EF314" i="1"/>
  <c r="EF326" i="1"/>
  <c r="CL327" i="1"/>
  <c r="CN327" i="1" s="1"/>
  <c r="CS327" i="1" s="1"/>
  <c r="EF330" i="1"/>
  <c r="FY241" i="1"/>
  <c r="HP163" i="1"/>
  <c r="HO164" i="1"/>
  <c r="HP164" i="1" s="1"/>
  <c r="GQ316" i="1"/>
  <c r="DI61" i="1"/>
  <c r="HO15" i="1"/>
  <c r="HP15" i="1" s="1"/>
  <c r="HP14" i="1"/>
  <c r="FY317" i="1"/>
  <c r="FX318" i="1"/>
  <c r="FX319" i="1" s="1"/>
  <c r="HP240" i="1"/>
  <c r="HO241" i="1"/>
  <c r="HO242" i="1" s="1"/>
  <c r="FY14" i="1"/>
  <c r="FX15" i="1"/>
  <c r="FX16" i="1" s="1"/>
  <c r="AO213" i="1"/>
  <c r="HP241" i="1"/>
  <c r="FY318" i="1"/>
  <c r="GQ318" i="1" s="1"/>
  <c r="HO16" i="1"/>
  <c r="HO17" i="1" s="1"/>
  <c r="DK61" i="1"/>
  <c r="DP61" i="1" s="1"/>
  <c r="FY15" i="1"/>
  <c r="GQ317" i="1"/>
  <c r="HO165" i="1"/>
  <c r="HP165" i="1" s="1"/>
  <c r="HP16" i="1"/>
  <c r="BN397" i="1"/>
  <c r="HW144" i="1"/>
  <c r="ID144" i="1"/>
  <c r="IE144" i="1"/>
  <c r="AR397" i="1"/>
  <c r="CD397" i="1"/>
  <c r="HW145" i="1"/>
  <c r="HY145" i="1"/>
  <c r="ID145" i="1"/>
  <c r="IF145" i="1"/>
  <c r="IE145" i="1"/>
  <c r="IF144" i="1"/>
  <c r="HY144" i="1"/>
  <c r="HZ145" i="1"/>
  <c r="HX145" i="1"/>
  <c r="IC145" i="1"/>
  <c r="FD172" i="1"/>
  <c r="EI172" i="1"/>
  <c r="ET172" i="1"/>
  <c r="CB323" i="1"/>
  <c r="CB322" i="1"/>
  <c r="CB321" i="1"/>
  <c r="CB320" i="1"/>
  <c r="CB318" i="1"/>
  <c r="CB316" i="1"/>
  <c r="CB315" i="1"/>
  <c r="GQ314" i="1"/>
  <c r="B167" i="1"/>
  <c r="B168" i="1" s="1"/>
  <c r="B169" i="1" s="1"/>
  <c r="B170" i="1" s="1"/>
  <c r="B171" i="1" s="1"/>
  <c r="B172" i="1" s="1"/>
  <c r="B173" i="1" s="1"/>
  <c r="B174" i="1" s="1"/>
  <c r="B175" i="1" s="1"/>
  <c r="B176" i="1" s="1"/>
  <c r="B177" i="1" s="1"/>
  <c r="B178" i="1" s="1"/>
  <c r="B179" i="1" s="1"/>
  <c r="B180" i="1" s="1"/>
  <c r="B181" i="1" s="1"/>
  <c r="B182" i="1" s="1"/>
  <c r="B183" i="1" s="1"/>
  <c r="B184" i="1" s="1"/>
  <c r="B185" i="1" s="1"/>
  <c r="B186" i="1" s="1"/>
  <c r="B187" i="1" s="1"/>
  <c r="B188" i="1" s="1"/>
  <c r="B189" i="1" s="1"/>
  <c r="B190" i="1" s="1"/>
  <c r="B191" i="1" s="1"/>
  <c r="B192" i="1" s="1"/>
  <c r="B193" i="1" s="1"/>
  <c r="B194" i="1" s="1"/>
  <c r="B195" i="1" s="1"/>
  <c r="B196" i="1" s="1"/>
  <c r="B197" i="1" s="1"/>
  <c r="B198" i="1" s="1"/>
  <c r="B199" i="1" s="1"/>
  <c r="B200" i="1" s="1"/>
  <c r="B201" i="1" s="1"/>
  <c r="B202" i="1" s="1"/>
  <c r="B203" i="1" s="1"/>
  <c r="B204" i="1" s="1"/>
  <c r="B205" i="1" s="1"/>
  <c r="B206" i="1" s="1"/>
  <c r="B207" i="1" s="1"/>
  <c r="B208" i="1" s="1"/>
  <c r="B209" i="1" s="1"/>
  <c r="B210" i="1" s="1"/>
  <c r="B211" i="1" s="1"/>
  <c r="B212" i="1" s="1"/>
  <c r="B213" i="1" s="1"/>
  <c r="B214" i="1" s="1"/>
  <c r="B215" i="1" s="1"/>
  <c r="B216" i="1" s="1"/>
  <c r="B217" i="1" s="1"/>
  <c r="B218" i="1" s="1"/>
  <c r="B219" i="1" s="1"/>
  <c r="B220" i="1" s="1"/>
  <c r="B221" i="1" s="1"/>
  <c r="B222" i="1" s="1"/>
  <c r="B223" i="1" s="1"/>
  <c r="B224" i="1" s="1"/>
  <c r="CB332" i="1"/>
  <c r="CL330" i="1"/>
  <c r="CN330" i="1" s="1"/>
  <c r="CS330" i="1" s="1"/>
  <c r="CB330" i="1"/>
  <c r="CB328" i="1"/>
  <c r="CB317" i="1"/>
  <c r="B317" i="1"/>
  <c r="B318" i="1" s="1"/>
  <c r="B319" i="1" s="1"/>
  <c r="EC315" i="1"/>
  <c r="AY248" i="1"/>
  <c r="DB68" i="1"/>
  <c r="DD69" i="1"/>
  <c r="DB66" i="1"/>
  <c r="EC97" i="1"/>
  <c r="AY164" i="1"/>
  <c r="AY161" i="1"/>
  <c r="AY160" i="1"/>
  <c r="AO119" i="1"/>
  <c r="CZ70" i="1"/>
  <c r="DG70" i="1" s="1"/>
  <c r="CX70" i="1"/>
  <c r="EE65" i="1"/>
  <c r="CY62" i="1"/>
  <c r="DF62" i="1" s="1"/>
  <c r="CW62" i="1"/>
  <c r="DD62" i="1" s="1"/>
  <c r="DI62" i="1" s="1"/>
  <c r="DK62" i="1" s="1"/>
  <c r="CX61" i="1"/>
  <c r="CY59" i="1"/>
  <c r="DF59" i="1" s="1"/>
  <c r="CW59" i="1"/>
  <c r="CY55" i="1"/>
  <c r="DF55" i="1" s="1"/>
  <c r="CW55" i="1"/>
  <c r="CY53" i="1"/>
  <c r="DF53" i="1" s="1"/>
  <c r="CW53" i="1"/>
  <c r="CY51" i="1"/>
  <c r="DF51" i="1" s="1"/>
  <c r="CW51" i="1"/>
  <c r="CY49" i="1"/>
  <c r="CW49" i="1"/>
  <c r="CY45" i="1"/>
  <c r="DF46" i="1" s="1"/>
  <c r="CY44" i="1"/>
  <c r="CY43" i="1"/>
  <c r="DF44" i="1" s="1"/>
  <c r="CY42" i="1"/>
  <c r="EE38" i="1"/>
  <c r="CZ35" i="1"/>
  <c r="CW35" i="1"/>
  <c r="DD36" i="1" s="1"/>
  <c r="CZ32" i="1"/>
  <c r="CX32" i="1"/>
  <c r="DE32" i="1" s="1"/>
  <c r="CY31" i="1"/>
  <c r="CY29" i="1"/>
  <c r="DB29" i="1" s="1"/>
  <c r="CZ28" i="1"/>
  <c r="CW28" i="1"/>
  <c r="DD29" i="1" s="1"/>
  <c r="EF26" i="1"/>
  <c r="CY26" i="1"/>
  <c r="CY24" i="1"/>
  <c r="CY23" i="1"/>
  <c r="DB23" i="1" s="1"/>
  <c r="CY21" i="1"/>
  <c r="CX21" i="1"/>
  <c r="DE22" i="1" s="1"/>
  <c r="DD414" i="1"/>
  <c r="DD415" i="1"/>
  <c r="DI415" i="1" s="1"/>
  <c r="DF413" i="1"/>
  <c r="DF414" i="1"/>
  <c r="DI403" i="1"/>
  <c r="DN403" i="1" s="1"/>
  <c r="AA453" i="1"/>
  <c r="GD402" i="1"/>
  <c r="AA366" i="1"/>
  <c r="AZ366" i="1" s="1"/>
  <c r="DG413" i="1"/>
  <c r="DD410" i="1"/>
  <c r="DI410" i="1" s="1"/>
  <c r="DK410" i="1" s="1"/>
  <c r="DF409" i="1"/>
  <c r="DD404" i="1"/>
  <c r="DF403" i="1"/>
  <c r="DG401" i="1"/>
  <c r="AA359" i="1"/>
  <c r="C219" i="1"/>
  <c r="DK85" i="1"/>
  <c r="FD85" i="1" s="1"/>
  <c r="FE85" i="1" s="1"/>
  <c r="J15" i="39"/>
  <c r="AO109" i="1"/>
  <c r="HX144" i="1"/>
  <c r="HZ144" i="1"/>
  <c r="IC144" i="1"/>
  <c r="GB402" i="1"/>
  <c r="EK396" i="1"/>
  <c r="BH397" i="1"/>
  <c r="BZ397" i="1"/>
  <c r="CI397" i="1"/>
  <c r="CL322" i="1"/>
  <c r="CN322" i="1" s="1"/>
  <c r="CS322" i="1" s="1"/>
  <c r="EG323" i="1"/>
  <c r="EG320" i="1"/>
  <c r="FD174" i="1"/>
  <c r="EI174" i="1"/>
  <c r="ET174" i="1"/>
  <c r="FD161" i="1"/>
  <c r="FE161" i="1" s="1"/>
  <c r="ET161" i="1"/>
  <c r="EU161" i="1" s="1"/>
  <c r="CL318" i="1"/>
  <c r="CN318" i="1" s="1"/>
  <c r="CS318" i="1" s="1"/>
  <c r="EG319" i="1"/>
  <c r="EG318" i="1"/>
  <c r="CL324" i="1"/>
  <c r="CN324" i="1" s="1"/>
  <c r="CS324" i="1" s="1"/>
  <c r="EG324" i="1"/>
  <c r="EG316" i="1"/>
  <c r="EG315" i="1"/>
  <c r="FF396" i="1"/>
  <c r="AT397" i="1"/>
  <c r="BJ397" i="1"/>
  <c r="BP397" i="1"/>
  <c r="CB397" i="1"/>
  <c r="CF397" i="1"/>
  <c r="DI404" i="1"/>
  <c r="DK404" i="1" s="1"/>
  <c r="DE21" i="1"/>
  <c r="DF24" i="1"/>
  <c r="DB24" i="1"/>
  <c r="DG29" i="1"/>
  <c r="DG28" i="1"/>
  <c r="DE33" i="1"/>
  <c r="DD35" i="1"/>
  <c r="DF45" i="1"/>
  <c r="DB62" i="1"/>
  <c r="DI69" i="1"/>
  <c r="DK69" i="1" s="1"/>
  <c r="DF54" i="1"/>
  <c r="BM78" i="40"/>
  <c r="BM80" i="40" s="1"/>
  <c r="DI414" i="1"/>
  <c r="DK414" i="1" s="1"/>
  <c r="DF21" i="1"/>
  <c r="DD28" i="1"/>
  <c r="DF31" i="1"/>
  <c r="DB31" i="1"/>
  <c r="DG33" i="1"/>
  <c r="DG32" i="1"/>
  <c r="DB49" i="1"/>
  <c r="DB53" i="1"/>
  <c r="DB59" i="1"/>
  <c r="DE61" i="1"/>
  <c r="DL61" i="1" s="1"/>
  <c r="DE70" i="1"/>
  <c r="DE71" i="1"/>
  <c r="EC161" i="1"/>
  <c r="EI161" i="1" s="1"/>
  <c r="EJ161" i="1" s="1"/>
  <c r="EC162" i="1"/>
  <c r="EC164" i="1"/>
  <c r="EI164" i="1" s="1"/>
  <c r="EC165" i="1"/>
  <c r="EI165" i="1" s="1"/>
  <c r="DD60" i="1"/>
  <c r="EC248" i="1"/>
  <c r="DF52" i="1"/>
  <c r="EC319" i="1"/>
  <c r="EC318" i="1"/>
  <c r="I227" i="1"/>
  <c r="I228" i="1"/>
  <c r="ET164" i="1"/>
  <c r="FD164" i="1"/>
  <c r="FD162" i="1"/>
  <c r="EI162" i="1"/>
  <c r="ET162" i="1"/>
  <c r="DM409" i="1" l="1"/>
  <c r="AA345" i="1"/>
  <c r="ET85" i="1"/>
  <c r="EU85" i="1" s="1"/>
  <c r="DN401" i="1"/>
  <c r="AA329" i="1"/>
  <c r="FY162" i="1"/>
  <c r="FX163" i="1"/>
  <c r="DF30" i="1"/>
  <c r="G28" i="39"/>
  <c r="EE245" i="1"/>
  <c r="EF180" i="1"/>
  <c r="EF175" i="1"/>
  <c r="EF170" i="1"/>
  <c r="EE166" i="1"/>
  <c r="DG11" i="1"/>
  <c r="AH10" i="1"/>
  <c r="I261" i="1"/>
  <c r="I265" i="1"/>
  <c r="AK248" i="1"/>
  <c r="EE168" i="1"/>
  <c r="CZ57" i="1"/>
  <c r="DG57" i="1" s="1"/>
  <c r="DF12" i="1"/>
  <c r="EE12" i="1"/>
  <c r="I259" i="1"/>
  <c r="I263" i="1"/>
  <c r="I267" i="1"/>
  <c r="I297" i="1"/>
  <c r="BH30" i="82"/>
  <c r="BD30" i="82"/>
  <c r="BL30" i="82" s="1"/>
  <c r="EE176" i="1"/>
  <c r="DD89" i="1"/>
  <c r="DI89" i="1" s="1"/>
  <c r="DK89" i="1" s="1"/>
  <c r="ET89" i="1" s="1"/>
  <c r="DD87" i="1"/>
  <c r="DI87" i="1" s="1"/>
  <c r="DK87" i="1" s="1"/>
  <c r="FD87" i="1" s="1"/>
  <c r="DF69" i="1"/>
  <c r="EF65" i="1"/>
  <c r="ED64" i="1"/>
  <c r="EF63" i="1"/>
  <c r="CY56" i="1"/>
  <c r="CY48" i="1"/>
  <c r="DF49" i="1" s="1"/>
  <c r="CY47" i="1"/>
  <c r="DF47" i="1" s="1"/>
  <c r="AN40" i="1"/>
  <c r="AV40" i="1" s="1"/>
  <c r="CB40" i="1" s="1"/>
  <c r="DD39" i="1"/>
  <c r="AN38" i="1"/>
  <c r="AV38" i="1" s="1"/>
  <c r="CB38" i="1" s="1"/>
  <c r="AN36" i="1"/>
  <c r="AV36" i="1" s="1"/>
  <c r="CB36" i="1" s="1"/>
  <c r="CY57" i="1"/>
  <c r="DF57" i="1" s="1"/>
  <c r="AO3" i="40"/>
  <c r="I289" i="1"/>
  <c r="AB32" i="82"/>
  <c r="AZ31" i="82"/>
  <c r="AJ31" i="82"/>
  <c r="E32" i="82"/>
  <c r="M31" i="82"/>
  <c r="DK403" i="1"/>
  <c r="ET403" i="1" s="1"/>
  <c r="AO211" i="1"/>
  <c r="FE162" i="1"/>
  <c r="DL69" i="1"/>
  <c r="DF56" i="1"/>
  <c r="DB55" i="1"/>
  <c r="DB51" i="1"/>
  <c r="DG71" i="1"/>
  <c r="DF50" i="1"/>
  <c r="I380" i="1"/>
  <c r="EF14" i="1"/>
  <c r="ET61" i="1"/>
  <c r="DF13" i="1"/>
  <c r="DD13" i="1"/>
  <c r="DI13" i="1" s="1"/>
  <c r="DK13" i="1" s="1"/>
  <c r="EE13" i="1"/>
  <c r="DE12" i="1"/>
  <c r="DG12" i="1"/>
  <c r="EF12" i="1"/>
  <c r="EC11" i="1"/>
  <c r="I285" i="1"/>
  <c r="I293" i="1"/>
  <c r="H205" i="1"/>
  <c r="H203" i="1"/>
  <c r="H206" i="1"/>
  <c r="H204" i="1"/>
  <c r="H202" i="1"/>
  <c r="H200" i="1"/>
  <c r="I200" i="1" s="1"/>
  <c r="I28" i="82" s="1"/>
  <c r="N28" i="82" s="1"/>
  <c r="B87" i="1"/>
  <c r="B9" i="39"/>
  <c r="L9" i="39" s="1"/>
  <c r="EE32" i="1"/>
  <c r="AH15" i="1"/>
  <c r="AO282" i="1"/>
  <c r="AO278" i="1"/>
  <c r="V434" i="1"/>
  <c r="DM62" i="1"/>
  <c r="R48" i="39"/>
  <c r="EI61" i="1"/>
  <c r="AY245" i="1"/>
  <c r="EF167" i="1"/>
  <c r="EE164" i="1"/>
  <c r="EF163" i="1"/>
  <c r="EE161" i="1"/>
  <c r="DF102" i="1"/>
  <c r="DG101" i="1"/>
  <c r="DF100" i="1"/>
  <c r="DG99" i="1"/>
  <c r="DF98" i="1"/>
  <c r="DG97" i="1"/>
  <c r="DF96" i="1"/>
  <c r="DG95" i="1"/>
  <c r="DF85" i="1"/>
  <c r="AO107" i="1"/>
  <c r="AO105" i="1"/>
  <c r="I120" i="1"/>
  <c r="J120" i="1" s="1"/>
  <c r="CY34" i="1"/>
  <c r="AH14" i="1"/>
  <c r="AO209" i="1"/>
  <c r="AO264" i="1"/>
  <c r="AO293" i="1"/>
  <c r="AO215" i="1"/>
  <c r="AZ194" i="1"/>
  <c r="AE187" i="1"/>
  <c r="AO141" i="1"/>
  <c r="EE104" i="1"/>
  <c r="AO101" i="1"/>
  <c r="AO97" i="1"/>
  <c r="AE205" i="1"/>
  <c r="AE367" i="1"/>
  <c r="AA190" i="1"/>
  <c r="AZ190" i="1" s="1"/>
  <c r="ED191" i="1" s="1"/>
  <c r="AA267" i="1"/>
  <c r="AA188" i="1"/>
  <c r="AA38" i="1"/>
  <c r="AZ38" i="1" s="1"/>
  <c r="ED39" i="1" s="1"/>
  <c r="AA265" i="1"/>
  <c r="AA263" i="1"/>
  <c r="AA339" i="1"/>
  <c r="AA34" i="1"/>
  <c r="AA337" i="1"/>
  <c r="AZ337" i="1" s="1"/>
  <c r="AA255" i="1"/>
  <c r="AA331" i="1"/>
  <c r="AA166" i="1"/>
  <c r="AZ166" i="1" s="1"/>
  <c r="AA319" i="1"/>
  <c r="AA241" i="1"/>
  <c r="AZ241" i="1" s="1"/>
  <c r="AA14" i="1"/>
  <c r="AA162" i="1"/>
  <c r="AZ162" i="1" s="1"/>
  <c r="AA315" i="1"/>
  <c r="AE195" i="1"/>
  <c r="AE348" i="1"/>
  <c r="AO348" i="1" s="1"/>
  <c r="AO117" i="1"/>
  <c r="AE346" i="1"/>
  <c r="AE191" i="1"/>
  <c r="AE268" i="1"/>
  <c r="AO268" i="1" s="1"/>
  <c r="AO115" i="1"/>
  <c r="AE189" i="1"/>
  <c r="AE266" i="1"/>
  <c r="AO266" i="1" s="1"/>
  <c r="AE342" i="1"/>
  <c r="AO342" i="1" s="1"/>
  <c r="AY103" i="1"/>
  <c r="BB103" i="1"/>
  <c r="AN101" i="1"/>
  <c r="CB101" i="1" s="1"/>
  <c r="BA101" i="1"/>
  <c r="AY99" i="1"/>
  <c r="EC99" i="1" s="1"/>
  <c r="BB99" i="1"/>
  <c r="AN97" i="1"/>
  <c r="CB97" i="1" s="1"/>
  <c r="BA97" i="1"/>
  <c r="AN95" i="1"/>
  <c r="CB95" i="1" s="1"/>
  <c r="BA95" i="1"/>
  <c r="AY93" i="1"/>
  <c r="BB93" i="1"/>
  <c r="AN91" i="1"/>
  <c r="CB91" i="1" s="1"/>
  <c r="BA91" i="1"/>
  <c r="EE92" i="1" s="1"/>
  <c r="AY89" i="1"/>
  <c r="BB89" i="1"/>
  <c r="AN87" i="1"/>
  <c r="CB87" i="1" s="1"/>
  <c r="BA87" i="1"/>
  <c r="AY85" i="1"/>
  <c r="BB85" i="1"/>
  <c r="EF85" i="1" s="1"/>
  <c r="AE369" i="1"/>
  <c r="AE216" i="1"/>
  <c r="AO140" i="1"/>
  <c r="AE368" i="1"/>
  <c r="AE292" i="1"/>
  <c r="AO292" i="1" s="1"/>
  <c r="AA210" i="1"/>
  <c r="AA363" i="1"/>
  <c r="AA287" i="1"/>
  <c r="AO133" i="1"/>
  <c r="AE286" i="1"/>
  <c r="AE207" i="1"/>
  <c r="AO207" i="1" s="1"/>
  <c r="AE360" i="1"/>
  <c r="AE203" i="1"/>
  <c r="AE356" i="1"/>
  <c r="AE199" i="1"/>
  <c r="AE352" i="1"/>
  <c r="AA351" i="1"/>
  <c r="AA48" i="1"/>
  <c r="AZ48" i="1" s="1"/>
  <c r="AE274" i="1"/>
  <c r="AO274" i="1" s="1"/>
  <c r="AE350" i="1"/>
  <c r="AO103" i="1"/>
  <c r="EC102" i="1"/>
  <c r="AO99" i="1"/>
  <c r="EC98" i="1"/>
  <c r="AO93" i="1"/>
  <c r="AO89" i="1"/>
  <c r="AO85" i="1"/>
  <c r="AZ109" i="1"/>
  <c r="AF120" i="1"/>
  <c r="AG120" i="1" s="1"/>
  <c r="AF146" i="1"/>
  <c r="AG146" i="1" s="1"/>
  <c r="DF92" i="1"/>
  <c r="DM85" i="1"/>
  <c r="AZ340" i="1"/>
  <c r="BB257" i="1"/>
  <c r="DG93" i="1"/>
  <c r="AZ191" i="1"/>
  <c r="AO347" i="1"/>
  <c r="EU162" i="1"/>
  <c r="AZ137" i="1"/>
  <c r="AA41" i="1"/>
  <c r="AZ41" i="1" s="1"/>
  <c r="AA43" i="1"/>
  <c r="AZ43" i="1" s="1"/>
  <c r="ED43" i="1" s="1"/>
  <c r="AA45" i="1"/>
  <c r="AZ45" i="1" s="1"/>
  <c r="ED45" i="1" s="1"/>
  <c r="AA199" i="1"/>
  <c r="AA189" i="1"/>
  <c r="AA266" i="1"/>
  <c r="AZ266" i="1" s="1"/>
  <c r="AA187" i="1"/>
  <c r="AZ187" i="1" s="1"/>
  <c r="AA264" i="1"/>
  <c r="AA179" i="1"/>
  <c r="AA256" i="1"/>
  <c r="AZ256" i="1" s="1"/>
  <c r="AA27" i="1"/>
  <c r="AI27" i="1" s="1"/>
  <c r="AA254" i="1"/>
  <c r="AZ254" i="1" s="1"/>
  <c r="AE479" i="1"/>
  <c r="AN84" i="1"/>
  <c r="CB84" i="1" s="1"/>
  <c r="BA84" i="1"/>
  <c r="AE192" i="1"/>
  <c r="AE269" i="1"/>
  <c r="AE190" i="1"/>
  <c r="AE267" i="1"/>
  <c r="AE188" i="1"/>
  <c r="AE265" i="1"/>
  <c r="AO265" i="1" s="1"/>
  <c r="AE186" i="1"/>
  <c r="AZ186" i="1" s="1"/>
  <c r="AE263" i="1"/>
  <c r="AO263" i="1" s="1"/>
  <c r="AY104" i="1"/>
  <c r="EC104" i="1" s="1"/>
  <c r="BB104" i="1"/>
  <c r="EF104" i="1" s="1"/>
  <c r="AN102" i="1"/>
  <c r="CB102" i="1" s="1"/>
  <c r="BA102" i="1"/>
  <c r="EE102" i="1" s="1"/>
  <c r="AN100" i="1"/>
  <c r="CB100" i="1" s="1"/>
  <c r="BA100" i="1"/>
  <c r="EE100" i="1" s="1"/>
  <c r="AN98" i="1"/>
  <c r="CB98" i="1" s="1"/>
  <c r="BA98" i="1"/>
  <c r="EE98" i="1" s="1"/>
  <c r="AN96" i="1"/>
  <c r="CB96" i="1" s="1"/>
  <c r="BA96" i="1"/>
  <c r="AY94" i="1"/>
  <c r="BB94" i="1"/>
  <c r="AY92" i="1"/>
  <c r="EC92" i="1" s="1"/>
  <c r="BB92" i="1"/>
  <c r="EF92" i="1" s="1"/>
  <c r="AN90" i="1"/>
  <c r="CB90" i="1" s="1"/>
  <c r="BA90" i="1"/>
  <c r="EE91" i="1" s="1"/>
  <c r="AN88" i="1"/>
  <c r="CB88" i="1" s="1"/>
  <c r="BA88" i="1"/>
  <c r="EE88" i="1" s="1"/>
  <c r="AN86" i="1"/>
  <c r="CB86" i="1" s="1"/>
  <c r="BA86" i="1"/>
  <c r="EE86" i="1" s="1"/>
  <c r="AA530" i="1"/>
  <c r="AA211" i="1"/>
  <c r="AE210" i="1"/>
  <c r="AE287" i="1"/>
  <c r="AO287" i="1" s="1"/>
  <c r="AE208" i="1"/>
  <c r="AZ132" i="1"/>
  <c r="AE285" i="1"/>
  <c r="AO285" i="1" s="1"/>
  <c r="AE206" i="1"/>
  <c r="AO206" i="1" s="1"/>
  <c r="AE283" i="1"/>
  <c r="AO283" i="1" s="1"/>
  <c r="AA205" i="1"/>
  <c r="AA55" i="1"/>
  <c r="AZ55" i="1" s="1"/>
  <c r="AE204" i="1"/>
  <c r="AO204" i="1" s="1"/>
  <c r="AE281" i="1"/>
  <c r="AO281" i="1" s="1"/>
  <c r="AE202" i="1"/>
  <c r="AO202" i="1" s="1"/>
  <c r="AE279" i="1"/>
  <c r="AA201" i="1"/>
  <c r="AA51" i="1"/>
  <c r="AZ51" i="1" s="1"/>
  <c r="AE200" i="1"/>
  <c r="AO200" i="1" s="1"/>
  <c r="AE277" i="1"/>
  <c r="AO277" i="1" s="1"/>
  <c r="AE198" i="1"/>
  <c r="AE275" i="1"/>
  <c r="AE349" i="1"/>
  <c r="AO349" i="1" s="1"/>
  <c r="AE273" i="1"/>
  <c r="AO273" i="1" s="1"/>
  <c r="AE538" i="1"/>
  <c r="AE219" i="1"/>
  <c r="AO143" i="1"/>
  <c r="AE537" i="1"/>
  <c r="AO537" i="1" s="1"/>
  <c r="AE218" i="1"/>
  <c r="AO142" i="1"/>
  <c r="AA449" i="1"/>
  <c r="AO112" i="1"/>
  <c r="AO116" i="1"/>
  <c r="AE361" i="1"/>
  <c r="AO361" i="1" s="1"/>
  <c r="AE359" i="1"/>
  <c r="AZ359" i="1" s="1"/>
  <c r="AE357" i="1"/>
  <c r="AE355" i="1"/>
  <c r="AZ355" i="1" s="1"/>
  <c r="AE353" i="1"/>
  <c r="AA348" i="1"/>
  <c r="AZ348" i="1" s="1"/>
  <c r="ED348" i="1" s="1"/>
  <c r="AA346" i="1"/>
  <c r="AZ346" i="1" s="1"/>
  <c r="AE345" i="1"/>
  <c r="AO345" i="1" s="1"/>
  <c r="AE343" i="1"/>
  <c r="AO343" i="1" s="1"/>
  <c r="AE341" i="1"/>
  <c r="AZ341" i="1" s="1"/>
  <c r="ED341" i="1" s="1"/>
  <c r="AE339" i="1"/>
  <c r="AO339" i="1" s="1"/>
  <c r="AA338" i="1"/>
  <c r="AZ338" i="1" s="1"/>
  <c r="AA336" i="1"/>
  <c r="AA332" i="1"/>
  <c r="AA328" i="1"/>
  <c r="AA322" i="1"/>
  <c r="AA262" i="1"/>
  <c r="AA280" i="1"/>
  <c r="AZ280" i="1" s="1"/>
  <c r="AZ128" i="1"/>
  <c r="AZ123" i="1"/>
  <c r="AN104" i="1"/>
  <c r="CB104" i="1" s="1"/>
  <c r="BB102" i="1"/>
  <c r="EF102" i="1" s="1"/>
  <c r="AO102" i="1"/>
  <c r="EC101" i="1"/>
  <c r="BB100" i="1"/>
  <c r="EF100" i="1" s="1"/>
  <c r="AO100" i="1"/>
  <c r="BB98" i="1"/>
  <c r="EF98" i="1" s="1"/>
  <c r="AO98" i="1"/>
  <c r="BB96" i="1"/>
  <c r="EF96" i="1" s="1"/>
  <c r="AO96" i="1"/>
  <c r="EE95" i="1"/>
  <c r="AN94" i="1"/>
  <c r="CB94" i="1" s="1"/>
  <c r="EE93" i="1"/>
  <c r="AN92" i="1"/>
  <c r="CB92" i="1" s="1"/>
  <c r="EF91" i="1"/>
  <c r="AY90" i="1"/>
  <c r="EC91" i="1" s="1"/>
  <c r="AY88" i="1"/>
  <c r="EC88" i="1" s="1"/>
  <c r="AY86" i="1"/>
  <c r="EC87" i="1" s="1"/>
  <c r="AY84" i="1"/>
  <c r="AA53" i="1"/>
  <c r="AI53" i="1" s="1"/>
  <c r="AA207" i="1"/>
  <c r="AZ207" i="1" s="1"/>
  <c r="AO104" i="1"/>
  <c r="EC103" i="1"/>
  <c r="AO94" i="1"/>
  <c r="AO92" i="1"/>
  <c r="EF87" i="1"/>
  <c r="EC85" i="1"/>
  <c r="AZ118" i="1"/>
  <c r="AZ116" i="1"/>
  <c r="AZ106" i="1"/>
  <c r="AZ102" i="1"/>
  <c r="CL102" i="1" s="1"/>
  <c r="CN102" i="1" s="1"/>
  <c r="CS102" i="1" s="1"/>
  <c r="AZ98" i="1"/>
  <c r="AZ96" i="1"/>
  <c r="EE241" i="1"/>
  <c r="EE238" i="1"/>
  <c r="EE96" i="1"/>
  <c r="DG91" i="1"/>
  <c r="DD91" i="1"/>
  <c r="DI91" i="1" s="1"/>
  <c r="DK91" i="1" s="1"/>
  <c r="DY91" i="1" s="1"/>
  <c r="EF90" i="1"/>
  <c r="HO88" i="1"/>
  <c r="HP87" i="1"/>
  <c r="FY400" i="1"/>
  <c r="FX401" i="1"/>
  <c r="DG103" i="1"/>
  <c r="EC96" i="1"/>
  <c r="EE94" i="1"/>
  <c r="DD94" i="1"/>
  <c r="DF94" i="1"/>
  <c r="DD93" i="1"/>
  <c r="DD92" i="1"/>
  <c r="DB91" i="1"/>
  <c r="DF89" i="1"/>
  <c r="DG88" i="1"/>
  <c r="DD418" i="1"/>
  <c r="DI418" i="1" s="1"/>
  <c r="DK418" i="1" s="1"/>
  <c r="DY418" i="1" s="1"/>
  <c r="DG416" i="1"/>
  <c r="DD412" i="1"/>
  <c r="DI412" i="1" s="1"/>
  <c r="DG410" i="1"/>
  <c r="DD408" i="1"/>
  <c r="DI408" i="1" s="1"/>
  <c r="H196" i="1"/>
  <c r="I196" i="1" s="1"/>
  <c r="EC89" i="1"/>
  <c r="AO196" i="1"/>
  <c r="AO84" i="1"/>
  <c r="AO346" i="1"/>
  <c r="R47" i="39"/>
  <c r="J7" i="39"/>
  <c r="T47" i="39" s="1"/>
  <c r="DK399" i="1"/>
  <c r="DI399" i="1"/>
  <c r="DB57" i="1"/>
  <c r="DG418" i="1"/>
  <c r="DG415" i="1"/>
  <c r="DD413" i="1"/>
  <c r="DI413" i="1" s="1"/>
  <c r="DK413" i="1" s="1"/>
  <c r="ET413" i="1" s="1"/>
  <c r="DG411" i="1"/>
  <c r="DG408" i="1"/>
  <c r="DF407" i="1"/>
  <c r="DG406" i="1"/>
  <c r="DD406" i="1"/>
  <c r="DB89" i="1"/>
  <c r="DD86" i="1"/>
  <c r="EF86" i="1"/>
  <c r="N8" i="1"/>
  <c r="CY8" i="1"/>
  <c r="DF8" i="1"/>
  <c r="DM8" i="1"/>
  <c r="DM69" i="1"/>
  <c r="CW70" i="1"/>
  <c r="DB70" i="1" s="1"/>
  <c r="EE70" i="1"/>
  <c r="EC70" i="1"/>
  <c r="B13" i="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HV313" i="1" s="1"/>
  <c r="DB85" i="1"/>
  <c r="EE85" i="1"/>
  <c r="EE71" i="1"/>
  <c r="EC71" i="1"/>
  <c r="DD416" i="1"/>
  <c r="DI416" i="1" s="1"/>
  <c r="DN416" i="1" s="1"/>
  <c r="DG414" i="1"/>
  <c r="DG412" i="1"/>
  <c r="DF408" i="1"/>
  <c r="DD407" i="1"/>
  <c r="DI407" i="1" s="1"/>
  <c r="DN407" i="1" s="1"/>
  <c r="DG404" i="1"/>
  <c r="DG402" i="1"/>
  <c r="DD402" i="1"/>
  <c r="DG400" i="1"/>
  <c r="DD400" i="1"/>
  <c r="DI400" i="1" s="1"/>
  <c r="DK400" i="1" s="1"/>
  <c r="EF69" i="1"/>
  <c r="HP17" i="1"/>
  <c r="HO18" i="1"/>
  <c r="EF241" i="1"/>
  <c r="EF239" i="1"/>
  <c r="EE25" i="1"/>
  <c r="EF24" i="1"/>
  <c r="DD24" i="1"/>
  <c r="EE23" i="1"/>
  <c r="EF21" i="1"/>
  <c r="AH19" i="1"/>
  <c r="AH11" i="1"/>
  <c r="ED69" i="1"/>
  <c r="CZ63" i="1"/>
  <c r="EF30" i="1"/>
  <c r="EF25" i="1"/>
  <c r="DD25" i="1"/>
  <c r="EE24" i="1"/>
  <c r="DD23" i="1"/>
  <c r="EE21" i="1"/>
  <c r="DF17" i="1"/>
  <c r="DD17" i="1"/>
  <c r="DI17" i="1" s="1"/>
  <c r="EE17" i="1"/>
  <c r="AH17" i="1"/>
  <c r="DG13" i="1"/>
  <c r="DE13" i="1"/>
  <c r="DL13" i="1" s="1"/>
  <c r="EF240" i="1"/>
  <c r="AO369" i="1"/>
  <c r="AO363" i="1"/>
  <c r="AH255" i="1"/>
  <c r="EF242" i="1"/>
  <c r="FX17" i="1"/>
  <c r="FY16" i="1"/>
  <c r="HO243" i="1"/>
  <c r="HP242" i="1"/>
  <c r="FX320" i="1"/>
  <c r="FY319" i="1"/>
  <c r="FX243" i="1"/>
  <c r="FY242" i="1"/>
  <c r="DI12" i="1"/>
  <c r="DK12" i="1" s="1"/>
  <c r="FX87" i="1"/>
  <c r="FY86" i="1"/>
  <c r="I202" i="1"/>
  <c r="I30" i="82" s="1"/>
  <c r="N30" i="82" s="1"/>
  <c r="I204" i="1"/>
  <c r="I32" i="82" s="1"/>
  <c r="N32" i="82" s="1"/>
  <c r="I206" i="1"/>
  <c r="I34" i="82" s="1"/>
  <c r="N34" i="82" s="1"/>
  <c r="J349" i="1"/>
  <c r="AF21" i="82"/>
  <c r="AK21" i="82" s="1"/>
  <c r="AF20" i="82"/>
  <c r="AK20" i="82" s="1"/>
  <c r="AF19" i="82"/>
  <c r="AK19" i="82" s="1"/>
  <c r="AF18" i="82"/>
  <c r="AK18" i="82" s="1"/>
  <c r="AF17" i="82"/>
  <c r="AK17" i="82" s="1"/>
  <c r="AF16" i="82"/>
  <c r="AK16" i="82" s="1"/>
  <c r="AF15" i="82"/>
  <c r="AK15" i="82" s="1"/>
  <c r="AF14" i="82"/>
  <c r="AK14" i="82" s="1"/>
  <c r="CY70" i="1"/>
  <c r="DF70" i="1" s="1"/>
  <c r="DG69" i="1"/>
  <c r="DN69" i="1" s="1"/>
  <c r="DF68" i="1"/>
  <c r="EF68" i="1"/>
  <c r="ED68" i="1"/>
  <c r="DG67" i="1"/>
  <c r="DE67" i="1"/>
  <c r="EE67" i="1"/>
  <c r="EC67" i="1"/>
  <c r="EF66" i="1"/>
  <c r="ED66" i="1"/>
  <c r="CY64" i="1"/>
  <c r="CX63" i="1"/>
  <c r="EE16" i="1"/>
  <c r="AH13" i="1"/>
  <c r="AY12" i="1"/>
  <c r="EC12" i="1" s="1"/>
  <c r="H31" i="39"/>
  <c r="AF12" i="82"/>
  <c r="AK12" i="82" s="1"/>
  <c r="AO203" i="1"/>
  <c r="I203" i="1"/>
  <c r="I31" i="82" s="1"/>
  <c r="N31" i="82" s="1"/>
  <c r="AO205" i="1"/>
  <c r="I205" i="1"/>
  <c r="I33" i="82" s="1"/>
  <c r="N33" i="82" s="1"/>
  <c r="BB256" i="1"/>
  <c r="AH252" i="1"/>
  <c r="AF23" i="82"/>
  <c r="AK23" i="82" s="1"/>
  <c r="AF22" i="82"/>
  <c r="AK22" i="82" s="1"/>
  <c r="AF13" i="82"/>
  <c r="AK13" i="82" s="1"/>
  <c r="AF11" i="82"/>
  <c r="AK11" i="82" s="1"/>
  <c r="AF10" i="82"/>
  <c r="AK10" i="82" s="1"/>
  <c r="AF9" i="82"/>
  <c r="AK9" i="82" s="1"/>
  <c r="F569" i="1"/>
  <c r="P56" i="84" s="1"/>
  <c r="E569" i="1"/>
  <c r="O56" i="84" s="1"/>
  <c r="D569" i="1"/>
  <c r="N56" i="84" s="1"/>
  <c r="C569" i="1"/>
  <c r="M56" i="84" s="1"/>
  <c r="DF20" i="1"/>
  <c r="DD20" i="1"/>
  <c r="DI20" i="1" s="1"/>
  <c r="AH20" i="1"/>
  <c r="AH18" i="1"/>
  <c r="AH16" i="1"/>
  <c r="EC13" i="1"/>
  <c r="AO137" i="1"/>
  <c r="J213" i="1"/>
  <c r="AF41" i="82"/>
  <c r="AK41" i="82" s="1"/>
  <c r="AO136" i="1"/>
  <c r="AF40" i="82"/>
  <c r="AK40" i="82" s="1"/>
  <c r="AO135" i="1"/>
  <c r="J211" i="1"/>
  <c r="AF39" i="82"/>
  <c r="AK39" i="82" s="1"/>
  <c r="AO134" i="1"/>
  <c r="AF38" i="82"/>
  <c r="AK38" i="82" s="1"/>
  <c r="AO132" i="1"/>
  <c r="AF36" i="82"/>
  <c r="AK36" i="82" s="1"/>
  <c r="AO131" i="1"/>
  <c r="J207" i="1"/>
  <c r="AF35" i="82"/>
  <c r="AK35" i="82" s="1"/>
  <c r="AO130" i="1"/>
  <c r="AF34" i="82"/>
  <c r="AK34" i="82" s="1"/>
  <c r="AO129" i="1"/>
  <c r="AF33" i="82"/>
  <c r="AK33" i="82" s="1"/>
  <c r="AO128" i="1"/>
  <c r="AF32" i="82"/>
  <c r="AK32" i="82" s="1"/>
  <c r="AO127" i="1"/>
  <c r="J203" i="1"/>
  <c r="AF31" i="82"/>
  <c r="AK31" i="82" s="1"/>
  <c r="AO126" i="1"/>
  <c r="AF30" i="82"/>
  <c r="AK30" i="82" s="1"/>
  <c r="AO125" i="1"/>
  <c r="AF29" i="82"/>
  <c r="AK29" i="82" s="1"/>
  <c r="AO124" i="1"/>
  <c r="J200" i="1"/>
  <c r="AF28" i="82"/>
  <c r="AK28" i="82" s="1"/>
  <c r="AO123" i="1"/>
  <c r="AF27" i="82"/>
  <c r="AK27" i="82" s="1"/>
  <c r="AO122" i="1"/>
  <c r="AF26" i="82"/>
  <c r="AK26" i="82" s="1"/>
  <c r="AO121" i="1"/>
  <c r="AF25" i="82"/>
  <c r="AK25" i="82" s="1"/>
  <c r="I287" i="1"/>
  <c r="H56" i="39"/>
  <c r="J209" i="1"/>
  <c r="AF37" i="82"/>
  <c r="AK37" i="82" s="1"/>
  <c r="AZ119" i="1"/>
  <c r="ED119" i="1" s="1"/>
  <c r="AZ97" i="1"/>
  <c r="CL97" i="1" s="1"/>
  <c r="CN97" i="1" s="1"/>
  <c r="CS97" i="1" s="1"/>
  <c r="AZ89" i="1"/>
  <c r="AA357" i="1"/>
  <c r="AZ357" i="1" s="1"/>
  <c r="AE370" i="1"/>
  <c r="AO370" i="1" s="1"/>
  <c r="V435" i="1"/>
  <c r="H43" i="39"/>
  <c r="M55" i="39" s="1"/>
  <c r="O48" i="23" s="1"/>
  <c r="AF24" i="82"/>
  <c r="AK24" i="82" s="1"/>
  <c r="F570" i="1"/>
  <c r="P57" i="84" s="1"/>
  <c r="E570" i="1"/>
  <c r="O57" i="84" s="1"/>
  <c r="D570" i="1"/>
  <c r="N57" i="84" s="1"/>
  <c r="C570" i="1"/>
  <c r="M57" i="84" s="1"/>
  <c r="DM403" i="1"/>
  <c r="GQ313" i="1"/>
  <c r="L86" i="17"/>
  <c r="I86" i="17"/>
  <c r="G86" i="17"/>
  <c r="E86" i="17"/>
  <c r="C86" i="17"/>
  <c r="CS312" i="1"/>
  <c r="CG312" i="1"/>
  <c r="CE312" i="1"/>
  <c r="CC312" i="1"/>
  <c r="CA312" i="1"/>
  <c r="BR312" i="1"/>
  <c r="AV312" i="1"/>
  <c r="AT312" i="1"/>
  <c r="AR312" i="1"/>
  <c r="FF311" i="1"/>
  <c r="EK311" i="1"/>
  <c r="CI236" i="1"/>
  <c r="CF236" i="1"/>
  <c r="CD236" i="1"/>
  <c r="CB236" i="1"/>
  <c r="BZ236" i="1"/>
  <c r="BP236" i="1"/>
  <c r="BN236" i="1"/>
  <c r="BJ236" i="1"/>
  <c r="BH236" i="1"/>
  <c r="BA236" i="1"/>
  <c r="AY236" i="1"/>
  <c r="AT236" i="1"/>
  <c r="AR236" i="1"/>
  <c r="FF235" i="1"/>
  <c r="EK235" i="1"/>
  <c r="CI159" i="1"/>
  <c r="CF159" i="1"/>
  <c r="CD159" i="1"/>
  <c r="CB159" i="1"/>
  <c r="BZ159" i="1"/>
  <c r="BL159" i="1"/>
  <c r="AU159" i="1"/>
  <c r="AS159" i="1"/>
  <c r="AQ159" i="1"/>
  <c r="CC83" i="1"/>
  <c r="BK83" i="1"/>
  <c r="AQ83" i="1"/>
  <c r="FF82" i="1"/>
  <c r="AC9" i="1"/>
  <c r="FF8" i="1"/>
  <c r="AZ272" i="1"/>
  <c r="AZ270" i="1"/>
  <c r="AE398" i="1"/>
  <c r="AE372" i="1"/>
  <c r="AO372" i="1" s="1"/>
  <c r="AE457" i="1"/>
  <c r="AO457" i="1" s="1"/>
  <c r="AE456" i="1"/>
  <c r="AO456" i="1" s="1"/>
  <c r="EE90" i="1"/>
  <c r="AZ362" i="1"/>
  <c r="AZ205" i="1"/>
  <c r="AZ127" i="1"/>
  <c r="AO538" i="1"/>
  <c r="AZ347" i="1"/>
  <c r="EF88" i="1"/>
  <c r="AZ199" i="1"/>
  <c r="AZ211" i="1"/>
  <c r="AO536" i="1"/>
  <c r="AZ538" i="1"/>
  <c r="ED539" i="1" s="1"/>
  <c r="AZ536" i="1"/>
  <c r="ED97" i="1"/>
  <c r="ED41" i="1"/>
  <c r="AA444" i="1"/>
  <c r="AA364" i="1"/>
  <c r="AZ364" i="1" s="1"/>
  <c r="AA451" i="1"/>
  <c r="AA368" i="1"/>
  <c r="AZ368" i="1" s="1"/>
  <c r="AA344" i="1"/>
  <c r="AA343" i="1"/>
  <c r="AZ343" i="1" s="1"/>
  <c r="AA342" i="1"/>
  <c r="AZ342" i="1" s="1"/>
  <c r="AA271" i="1"/>
  <c r="AA269" i="1"/>
  <c r="AA268" i="1"/>
  <c r="AZ268" i="1" s="1"/>
  <c r="AA261" i="1"/>
  <c r="AA259" i="1"/>
  <c r="AA288" i="1"/>
  <c r="AA286" i="1"/>
  <c r="AZ286" i="1" s="1"/>
  <c r="AA285" i="1"/>
  <c r="AA283" i="1"/>
  <c r="AZ283" i="1" s="1"/>
  <c r="AA282" i="1"/>
  <c r="AA281" i="1"/>
  <c r="AZ281" i="1" s="1"/>
  <c r="AA279" i="1"/>
  <c r="AA195" i="1"/>
  <c r="AZ195" i="1" s="1"/>
  <c r="AA192" i="1"/>
  <c r="AA182" i="1"/>
  <c r="AZ134" i="1"/>
  <c r="AZ130" i="1"/>
  <c r="AZ126" i="1"/>
  <c r="AA59" i="1"/>
  <c r="AI59" i="1" s="1"/>
  <c r="AA49" i="1"/>
  <c r="AZ49" i="1" s="1"/>
  <c r="ED49" i="1" s="1"/>
  <c r="AA52" i="1"/>
  <c r="AZ52" i="1" s="1"/>
  <c r="AA54" i="1"/>
  <c r="AZ54" i="1" s="1"/>
  <c r="AA56" i="1"/>
  <c r="AZ56" i="1" s="1"/>
  <c r="ED56" i="1" s="1"/>
  <c r="AA198" i="1"/>
  <c r="AZ198" i="1" s="1"/>
  <c r="AA202" i="1"/>
  <c r="AZ202" i="1" s="1"/>
  <c r="AA208" i="1"/>
  <c r="AA354" i="1"/>
  <c r="AZ354" i="1" s="1"/>
  <c r="AA356" i="1"/>
  <c r="AZ356" i="1" s="1"/>
  <c r="AA358" i="1"/>
  <c r="AZ358" i="1" s="1"/>
  <c r="AA361" i="1"/>
  <c r="DF91" i="1"/>
  <c r="DM91" i="1" s="1"/>
  <c r="DF87" i="1"/>
  <c r="DM87" i="1" s="1"/>
  <c r="AA349" i="1"/>
  <c r="AZ120" i="1"/>
  <c r="ED121" i="1" s="1"/>
  <c r="AZ264" i="1"/>
  <c r="AZ105" i="1"/>
  <c r="AA31" i="1"/>
  <c r="AA180" i="1"/>
  <c r="AZ180" i="1" s="1"/>
  <c r="AA30" i="1"/>
  <c r="AZ95" i="1"/>
  <c r="AA248" i="1"/>
  <c r="AA20" i="1"/>
  <c r="AI20" i="1" s="1"/>
  <c r="AA170" i="1"/>
  <c r="AA245" i="1"/>
  <c r="AZ245" i="1" s="1"/>
  <c r="CL245" i="1" s="1"/>
  <c r="CN245" i="1" s="1"/>
  <c r="CS245" i="1" s="1"/>
  <c r="AZ92" i="1"/>
  <c r="AA168" i="1"/>
  <c r="AA17" i="1"/>
  <c r="AI17" i="1" s="1"/>
  <c r="AA167" i="1"/>
  <c r="AZ167" i="1" s="1"/>
  <c r="AZ85" i="1"/>
  <c r="CL85" i="1" s="1"/>
  <c r="CN85" i="1" s="1"/>
  <c r="CS85" i="1" s="1"/>
  <c r="AA161" i="1"/>
  <c r="V209" i="1"/>
  <c r="V207" i="1"/>
  <c r="AO368" i="1"/>
  <c r="J368" i="1"/>
  <c r="N43" i="82"/>
  <c r="N42" i="82"/>
  <c r="AO139" i="1"/>
  <c r="J215" i="1"/>
  <c r="AF43" i="82"/>
  <c r="J214" i="1"/>
  <c r="AF42" i="82"/>
  <c r="H63" i="39"/>
  <c r="AF44" i="82"/>
  <c r="W298" i="1"/>
  <c r="AO218" i="1"/>
  <c r="I218" i="1"/>
  <c r="I46" i="82" s="1"/>
  <c r="AO217" i="1"/>
  <c r="I217" i="1"/>
  <c r="I45" i="82" s="1"/>
  <c r="H66" i="39"/>
  <c r="AF47" i="82"/>
  <c r="H65" i="39"/>
  <c r="M65" i="39" s="1"/>
  <c r="O58" i="23" s="1"/>
  <c r="AF46" i="82"/>
  <c r="H64" i="39"/>
  <c r="J64" i="39" s="1"/>
  <c r="J217" i="1"/>
  <c r="AF45" i="82"/>
  <c r="DF402" i="1"/>
  <c r="DF416" i="1"/>
  <c r="DF412" i="1"/>
  <c r="DF401" i="1"/>
  <c r="AZ360" i="1"/>
  <c r="AZ204" i="1"/>
  <c r="AZ351" i="1"/>
  <c r="AZ19" i="1"/>
  <c r="AI19" i="1"/>
  <c r="AA253" i="1"/>
  <c r="AZ253" i="1" s="1"/>
  <c r="AA252" i="1"/>
  <c r="AA251" i="1"/>
  <c r="AA246" i="1"/>
  <c r="AA278" i="1"/>
  <c r="AA276" i="1"/>
  <c r="AZ276" i="1" s="1"/>
  <c r="AA275" i="1"/>
  <c r="AZ275" i="1" s="1"/>
  <c r="AA290" i="1"/>
  <c r="AA284" i="1"/>
  <c r="AZ284" i="1" s="1"/>
  <c r="AA177" i="1"/>
  <c r="AA176" i="1"/>
  <c r="AA172" i="1"/>
  <c r="AZ139" i="1"/>
  <c r="AZ135" i="1"/>
  <c r="AZ133" i="1"/>
  <c r="ED133" i="1" s="1"/>
  <c r="AZ131" i="1"/>
  <c r="ED132" i="1" s="1"/>
  <c r="AZ129" i="1"/>
  <c r="AZ125" i="1"/>
  <c r="AZ122" i="1"/>
  <c r="ED122" i="1" s="1"/>
  <c r="AZ101" i="1"/>
  <c r="CL101" i="1" s="1"/>
  <c r="CN101" i="1" s="1"/>
  <c r="CS101" i="1" s="1"/>
  <c r="AZ100" i="1"/>
  <c r="CL100" i="1" s="1"/>
  <c r="CN100" i="1" s="1"/>
  <c r="CS100" i="1" s="1"/>
  <c r="AZ90" i="1"/>
  <c r="AA60" i="1"/>
  <c r="AI60" i="1" s="1"/>
  <c r="AA18" i="1"/>
  <c r="AA16" i="1"/>
  <c r="AI48" i="1"/>
  <c r="AA47" i="1"/>
  <c r="AZ47" i="1" s="1"/>
  <c r="AA57" i="1"/>
  <c r="AI57" i="1" s="1"/>
  <c r="AA292" i="1"/>
  <c r="AA206" i="1"/>
  <c r="AA209" i="1"/>
  <c r="AZ209" i="1" s="1"/>
  <c r="AA215" i="1"/>
  <c r="AZ215" i="1" s="1"/>
  <c r="AA212" i="1"/>
  <c r="AZ212" i="1" s="1"/>
  <c r="ED212" i="1" s="1"/>
  <c r="AA289" i="1"/>
  <c r="AA200" i="1"/>
  <c r="AA50" i="1"/>
  <c r="AZ124" i="1"/>
  <c r="AA457" i="1"/>
  <c r="AZ457" i="1" s="1"/>
  <c r="ED458" i="1" s="1"/>
  <c r="AZ143" i="1"/>
  <c r="AA372" i="1"/>
  <c r="AA455" i="1"/>
  <c r="AZ455" i="1" s="1"/>
  <c r="AZ141" i="1"/>
  <c r="AA456" i="1"/>
  <c r="AZ142" i="1"/>
  <c r="AA371" i="1"/>
  <c r="AI371" i="1" s="1"/>
  <c r="AA218" i="1"/>
  <c r="DM414" i="1"/>
  <c r="DN414" i="1"/>
  <c r="EI85" i="1"/>
  <c r="EJ85" i="1" s="1"/>
  <c r="DP85" i="1"/>
  <c r="AA277" i="1"/>
  <c r="AZ179" i="1"/>
  <c r="DP89" i="1"/>
  <c r="DY89" i="1"/>
  <c r="AA62" i="1"/>
  <c r="AI51" i="1"/>
  <c r="AZ213" i="1"/>
  <c r="AZ243" i="1"/>
  <c r="CL243" i="1" s="1"/>
  <c r="CN243" i="1" s="1"/>
  <c r="CS243" i="1" s="1"/>
  <c r="AI84" i="1"/>
  <c r="AZ84" i="1"/>
  <c r="CL84" i="1" s="1"/>
  <c r="CN84" i="1" s="1"/>
  <c r="CS84" i="1" s="1"/>
  <c r="AA160" i="1"/>
  <c r="AA37" i="1"/>
  <c r="AZ111" i="1"/>
  <c r="AA35" i="1"/>
  <c r="AZ35" i="1" s="1"/>
  <c r="AA185" i="1"/>
  <c r="AA33" i="1"/>
  <c r="AZ107" i="1"/>
  <c r="AA260" i="1"/>
  <c r="AA181" i="1"/>
  <c r="AA258" i="1"/>
  <c r="AZ104" i="1"/>
  <c r="AA257" i="1"/>
  <c r="AZ257" i="1" s="1"/>
  <c r="AA29" i="1"/>
  <c r="AZ103" i="1"/>
  <c r="AA28" i="1"/>
  <c r="AA178" i="1"/>
  <c r="AA25" i="1"/>
  <c r="AI25" i="1" s="1"/>
  <c r="AZ99" i="1"/>
  <c r="AA24" i="1"/>
  <c r="AI24" i="1" s="1"/>
  <c r="AA174" i="1"/>
  <c r="AA23" i="1"/>
  <c r="AI23" i="1" s="1"/>
  <c r="AA173" i="1"/>
  <c r="AA250" i="1"/>
  <c r="AZ250" i="1" s="1"/>
  <c r="AA22" i="1"/>
  <c r="AI22" i="1" s="1"/>
  <c r="AA249" i="1"/>
  <c r="AZ249" i="1" s="1"/>
  <c r="AA21" i="1"/>
  <c r="AZ21" i="1" s="1"/>
  <c r="AA171" i="1"/>
  <c r="AZ171" i="1" s="1"/>
  <c r="AZ94" i="1"/>
  <c r="CL94" i="1" s="1"/>
  <c r="CN94" i="1" s="1"/>
  <c r="CS94" i="1" s="1"/>
  <c r="AA247" i="1"/>
  <c r="AZ93" i="1"/>
  <c r="AA169" i="1"/>
  <c r="AZ91" i="1"/>
  <c r="ED91" i="1" s="1"/>
  <c r="AA244" i="1"/>
  <c r="AA15" i="1"/>
  <c r="AZ15" i="1" s="1"/>
  <c r="AA165" i="1"/>
  <c r="AA242" i="1"/>
  <c r="AZ242" i="1" s="1"/>
  <c r="AZ88" i="1"/>
  <c r="AA164" i="1"/>
  <c r="AA13" i="1"/>
  <c r="AI13" i="1" s="1"/>
  <c r="AZ87" i="1"/>
  <c r="CL87" i="1" s="1"/>
  <c r="CN87" i="1" s="1"/>
  <c r="CS87" i="1" s="1"/>
  <c r="AA163" i="1"/>
  <c r="AA240" i="1"/>
  <c r="AA12" i="1"/>
  <c r="AZ12" i="1" s="1"/>
  <c r="AZ86" i="1"/>
  <c r="AA239" i="1"/>
  <c r="AA11" i="1"/>
  <c r="AA238" i="1"/>
  <c r="AZ238" i="1" s="1"/>
  <c r="AZ27" i="1"/>
  <c r="ED27" i="1" s="1"/>
  <c r="AZ24" i="1"/>
  <c r="AA293" i="1"/>
  <c r="AA217" i="1"/>
  <c r="AA219" i="1"/>
  <c r="AA353" i="1"/>
  <c r="AA370" i="1"/>
  <c r="AI370" i="1" s="1"/>
  <c r="DY85" i="1"/>
  <c r="DZ85" i="1" s="1"/>
  <c r="AR9" i="1"/>
  <c r="AV9" i="1"/>
  <c r="AS9" i="1"/>
  <c r="AT9" i="1"/>
  <c r="FF158" i="1"/>
  <c r="CS83" i="1"/>
  <c r="CE83" i="1"/>
  <c r="CA83" i="1"/>
  <c r="BO83" i="1"/>
  <c r="BI83" i="1"/>
  <c r="AS83" i="1"/>
  <c r="EK82" i="1"/>
  <c r="DF418" i="1"/>
  <c r="DN404" i="1"/>
  <c r="DN410" i="1"/>
  <c r="DF405" i="1"/>
  <c r="DF417" i="1"/>
  <c r="DF415" i="1"/>
  <c r="DF411" i="1"/>
  <c r="DF400" i="1"/>
  <c r="DM400" i="1" s="1"/>
  <c r="DI406" i="1"/>
  <c r="DK406" i="1" s="1"/>
  <c r="AO367" i="1"/>
  <c r="BB479" i="1"/>
  <c r="AN479" i="1"/>
  <c r="AE432" i="1"/>
  <c r="G25" i="81"/>
  <c r="AE513" i="1"/>
  <c r="AO513" i="1" s="1"/>
  <c r="AE430" i="1"/>
  <c r="G23" i="81"/>
  <c r="AE511" i="1"/>
  <c r="AE428" i="1"/>
  <c r="AO428" i="1" s="1"/>
  <c r="G21" i="81"/>
  <c r="AE509" i="1"/>
  <c r="AO509" i="1" s="1"/>
  <c r="AE426" i="1"/>
  <c r="AO426" i="1" s="1"/>
  <c r="G19" i="81"/>
  <c r="AE507" i="1"/>
  <c r="AE424" i="1"/>
  <c r="AO424" i="1" s="1"/>
  <c r="G17" i="81"/>
  <c r="AE505" i="1"/>
  <c r="AE422" i="1"/>
  <c r="G15" i="81"/>
  <c r="AE503" i="1"/>
  <c r="AE261" i="1"/>
  <c r="AE420" i="1"/>
  <c r="G13" i="81"/>
  <c r="AE501" i="1"/>
  <c r="AE335" i="1"/>
  <c r="AO335" i="1" s="1"/>
  <c r="AE259" i="1"/>
  <c r="AE182" i="1"/>
  <c r="AE418" i="1"/>
  <c r="AE499" i="1"/>
  <c r="AE416" i="1"/>
  <c r="AE497" i="1"/>
  <c r="AE414" i="1"/>
  <c r="AE495" i="1"/>
  <c r="AE412" i="1"/>
  <c r="AE493" i="1"/>
  <c r="AE410" i="1"/>
  <c r="AE491" i="1"/>
  <c r="AE408" i="1"/>
  <c r="AE489" i="1"/>
  <c r="AE406" i="1"/>
  <c r="AE487" i="1"/>
  <c r="AE404" i="1"/>
  <c r="AE485" i="1"/>
  <c r="AE402" i="1"/>
  <c r="AE483" i="1"/>
  <c r="AE400" i="1"/>
  <c r="AE481" i="1"/>
  <c r="AE453" i="1"/>
  <c r="AZ453" i="1" s="1"/>
  <c r="G46" i="81"/>
  <c r="AE534" i="1"/>
  <c r="AO534" i="1" s="1"/>
  <c r="AE451" i="1"/>
  <c r="G44" i="81"/>
  <c r="AE532" i="1"/>
  <c r="AO532" i="1" s="1"/>
  <c r="AE449" i="1"/>
  <c r="G42" i="81"/>
  <c r="AE530" i="1"/>
  <c r="AO530" i="1" s="1"/>
  <c r="AE448" i="1"/>
  <c r="AO448" i="1" s="1"/>
  <c r="G41" i="81"/>
  <c r="AE529" i="1"/>
  <c r="AO529" i="1" s="1"/>
  <c r="AE447" i="1"/>
  <c r="G40" i="81"/>
  <c r="AE528" i="1"/>
  <c r="AO528" i="1" s="1"/>
  <c r="AE446" i="1"/>
  <c r="G39" i="81"/>
  <c r="AE527" i="1"/>
  <c r="AO527" i="1" s="1"/>
  <c r="AE445" i="1"/>
  <c r="G38" i="81"/>
  <c r="AE526" i="1"/>
  <c r="AO526" i="1" s="1"/>
  <c r="AE444" i="1"/>
  <c r="AO444" i="1" s="1"/>
  <c r="G37" i="81"/>
  <c r="AE525" i="1"/>
  <c r="AO525" i="1" s="1"/>
  <c r="AE443" i="1"/>
  <c r="G36" i="81"/>
  <c r="AE524" i="1"/>
  <c r="AO524" i="1" s="1"/>
  <c r="AE442" i="1"/>
  <c r="G35" i="81"/>
  <c r="AE523" i="1"/>
  <c r="AO523" i="1" s="1"/>
  <c r="AE441" i="1"/>
  <c r="G34" i="81"/>
  <c r="AE522" i="1"/>
  <c r="AO522" i="1" s="1"/>
  <c r="AE440" i="1"/>
  <c r="AO440" i="1" s="1"/>
  <c r="G33" i="81"/>
  <c r="AE521" i="1"/>
  <c r="AE439" i="1"/>
  <c r="G32" i="81"/>
  <c r="AE520" i="1"/>
  <c r="AO520" i="1" s="1"/>
  <c r="AE437" i="1"/>
  <c r="G30" i="81"/>
  <c r="AE518" i="1"/>
  <c r="AO518" i="1" s="1"/>
  <c r="AE436" i="1"/>
  <c r="G29" i="81"/>
  <c r="AE517" i="1"/>
  <c r="AO517" i="1" s="1"/>
  <c r="AE434" i="1"/>
  <c r="AO434" i="1" s="1"/>
  <c r="G27" i="81"/>
  <c r="AE515" i="1"/>
  <c r="AO515" i="1" s="1"/>
  <c r="AE294" i="1"/>
  <c r="AO294" i="1" s="1"/>
  <c r="G48" i="81"/>
  <c r="EF89" i="1"/>
  <c r="AO521" i="1"/>
  <c r="AO402" i="1"/>
  <c r="AO432" i="1"/>
  <c r="AE433" i="1"/>
  <c r="G26" i="81"/>
  <c r="AE514" i="1"/>
  <c r="AO514" i="1" s="1"/>
  <c r="AE431" i="1"/>
  <c r="G24" i="81"/>
  <c r="AE512" i="1"/>
  <c r="AO512" i="1" s="1"/>
  <c r="AE429" i="1"/>
  <c r="G22" i="81"/>
  <c r="AE510" i="1"/>
  <c r="AO510" i="1" s="1"/>
  <c r="AE427" i="1"/>
  <c r="G20" i="81"/>
  <c r="AE508" i="1"/>
  <c r="AE425" i="1"/>
  <c r="G18" i="81"/>
  <c r="AE506" i="1"/>
  <c r="AE423" i="1"/>
  <c r="G16" i="81"/>
  <c r="AE504" i="1"/>
  <c r="AO504" i="1" s="1"/>
  <c r="AE421" i="1"/>
  <c r="G14" i="81"/>
  <c r="AE502" i="1"/>
  <c r="AE260" i="1"/>
  <c r="AE183" i="1"/>
  <c r="AE336" i="1"/>
  <c r="AO336" i="1" s="1"/>
  <c r="AE419" i="1"/>
  <c r="G12" i="81"/>
  <c r="AE500" i="1"/>
  <c r="AE334" i="1"/>
  <c r="AO334" i="1" s="1"/>
  <c r="AE258" i="1"/>
  <c r="AE181" i="1"/>
  <c r="AE417" i="1"/>
  <c r="AE498" i="1"/>
  <c r="BB498" i="1" s="1"/>
  <c r="AE415" i="1"/>
  <c r="AE496" i="1"/>
  <c r="AE413" i="1"/>
  <c r="AE494" i="1"/>
  <c r="AE411" i="1"/>
  <c r="AE492" i="1"/>
  <c r="AE409" i="1"/>
  <c r="AE490" i="1"/>
  <c r="AE407" i="1"/>
  <c r="AE488" i="1"/>
  <c r="AE405" i="1"/>
  <c r="AE486" i="1"/>
  <c r="AE403" i="1"/>
  <c r="AE484" i="1"/>
  <c r="AE401" i="1"/>
  <c r="AE482" i="1"/>
  <c r="AE399" i="1"/>
  <c r="AE480" i="1"/>
  <c r="AE454" i="1"/>
  <c r="G47" i="81"/>
  <c r="AE535" i="1"/>
  <c r="AO535" i="1" s="1"/>
  <c r="AE452" i="1"/>
  <c r="AO452" i="1" s="1"/>
  <c r="G45" i="81"/>
  <c r="AE533" i="1"/>
  <c r="AO533" i="1" s="1"/>
  <c r="AE450" i="1"/>
  <c r="G43" i="81"/>
  <c r="AE531" i="1"/>
  <c r="AO531" i="1" s="1"/>
  <c r="AE438" i="1"/>
  <c r="AO438" i="1" s="1"/>
  <c r="G31" i="81"/>
  <c r="AE519" i="1"/>
  <c r="AO519" i="1" s="1"/>
  <c r="AE435" i="1"/>
  <c r="G28" i="81"/>
  <c r="AE516" i="1"/>
  <c r="AO516" i="1" s="1"/>
  <c r="AE296" i="1"/>
  <c r="AO296" i="1" s="1"/>
  <c r="G50" i="81"/>
  <c r="AE295" i="1"/>
  <c r="AO295" i="1" s="1"/>
  <c r="G49" i="81"/>
  <c r="CS397" i="1"/>
  <c r="FT477" i="1"/>
  <c r="CS478" i="1"/>
  <c r="CG478" i="1"/>
  <c r="CE478" i="1"/>
  <c r="CC478" i="1"/>
  <c r="CA478" i="1"/>
  <c r="BQ478" i="1"/>
  <c r="BO478" i="1"/>
  <c r="BK478" i="1"/>
  <c r="BI478" i="1"/>
  <c r="AV478" i="1"/>
  <c r="AS478" i="1"/>
  <c r="AQ478" i="1"/>
  <c r="EV477" i="1"/>
  <c r="CI478" i="1"/>
  <c r="CF478" i="1"/>
  <c r="CD478" i="1"/>
  <c r="CB478" i="1"/>
  <c r="BZ478" i="1"/>
  <c r="BP478" i="1"/>
  <c r="BN478" i="1"/>
  <c r="BJ478" i="1"/>
  <c r="BH478" i="1"/>
  <c r="AT478" i="1"/>
  <c r="AR478" i="1"/>
  <c r="FF477" i="1"/>
  <c r="EK477" i="1"/>
  <c r="DM410" i="1"/>
  <c r="DF404" i="1"/>
  <c r="DM404" i="1" s="1"/>
  <c r="FX501" i="1"/>
  <c r="FY500" i="1"/>
  <c r="AZ288" i="1"/>
  <c r="AA237" i="1"/>
  <c r="AZ214" i="1"/>
  <c r="ED214" i="1" s="1"/>
  <c r="AZ203" i="1"/>
  <c r="ED204" i="1" s="1"/>
  <c r="ED123" i="1"/>
  <c r="AZ115" i="1"/>
  <c r="AZ114" i="1"/>
  <c r="AZ113" i="1"/>
  <c r="AZ112" i="1"/>
  <c r="AI44" i="1"/>
  <c r="AI43" i="1"/>
  <c r="AI42" i="1"/>
  <c r="AI41" i="1"/>
  <c r="AI40" i="1"/>
  <c r="AI39" i="1"/>
  <c r="AI61" i="1"/>
  <c r="AZ61" i="1"/>
  <c r="AZ59" i="1"/>
  <c r="AI58" i="1"/>
  <c r="AZ58" i="1"/>
  <c r="AA10" i="1"/>
  <c r="AZ201" i="1"/>
  <c r="AA216" i="1"/>
  <c r="AZ140" i="1"/>
  <c r="AA367" i="1"/>
  <c r="AA291" i="1"/>
  <c r="AZ138" i="1"/>
  <c r="ED138" i="1" s="1"/>
  <c r="AA365" i="1"/>
  <c r="AZ136" i="1"/>
  <c r="ED137" i="1" s="1"/>
  <c r="AZ53" i="1"/>
  <c r="ED54" i="1" s="1"/>
  <c r="AZ208" i="1"/>
  <c r="AZ117" i="1"/>
  <c r="AA193" i="1"/>
  <c r="AA36" i="1"/>
  <c r="AZ110" i="1"/>
  <c r="ED110" i="1" s="1"/>
  <c r="AZ108" i="1"/>
  <c r="AA184" i="1"/>
  <c r="AA350" i="1"/>
  <c r="AA197" i="1"/>
  <c r="AA274" i="1"/>
  <c r="AA434" i="1"/>
  <c r="AA196" i="1"/>
  <c r="AA46" i="1"/>
  <c r="AI46" i="1" s="1"/>
  <c r="V206" i="1"/>
  <c r="V202" i="1"/>
  <c r="V198" i="1"/>
  <c r="V196" i="1"/>
  <c r="AZ371" i="1"/>
  <c r="AO445" i="1"/>
  <c r="AH241" i="1"/>
  <c r="AY254" i="1"/>
  <c r="EC254" i="1" s="1"/>
  <c r="AY239" i="1"/>
  <c r="EC240" i="1" s="1"/>
  <c r="AY237" i="1"/>
  <c r="AH247" i="1"/>
  <c r="AY238" i="1"/>
  <c r="ET418" i="1"/>
  <c r="EC252" i="1"/>
  <c r="AY246" i="1"/>
  <c r="AY242" i="1"/>
  <c r="EC242" i="1" s="1"/>
  <c r="AZ352" i="1"/>
  <c r="W339" i="1"/>
  <c r="EC253" i="1"/>
  <c r="EC241" i="1"/>
  <c r="W335" i="1"/>
  <c r="AY250" i="1"/>
  <c r="AY249" i="1"/>
  <c r="EC249" i="1" s="1"/>
  <c r="AO502" i="1"/>
  <c r="AO511" i="1"/>
  <c r="AA479" i="1"/>
  <c r="AZ479" i="1" s="1"/>
  <c r="AA398" i="1"/>
  <c r="AZ398" i="1" s="1"/>
  <c r="AA433" i="1"/>
  <c r="AZ433" i="1" s="1"/>
  <c r="AA514" i="1"/>
  <c r="AZ514" i="1" s="1"/>
  <c r="AA432" i="1"/>
  <c r="AA513" i="1"/>
  <c r="AA431" i="1"/>
  <c r="AA512" i="1"/>
  <c r="AA430" i="1"/>
  <c r="AZ430" i="1" s="1"/>
  <c r="AA511" i="1"/>
  <c r="AZ511" i="1" s="1"/>
  <c r="AA429" i="1"/>
  <c r="AZ429" i="1" s="1"/>
  <c r="AA510" i="1"/>
  <c r="AZ510" i="1" s="1"/>
  <c r="AA428" i="1"/>
  <c r="AA509" i="1"/>
  <c r="AA427" i="1"/>
  <c r="AA508" i="1"/>
  <c r="AA426" i="1"/>
  <c r="AZ426" i="1" s="1"/>
  <c r="AA507" i="1"/>
  <c r="AZ507" i="1" s="1"/>
  <c r="AA424" i="1"/>
  <c r="AA505" i="1"/>
  <c r="AA422" i="1"/>
  <c r="AZ422" i="1" s="1"/>
  <c r="AA503" i="1"/>
  <c r="AZ503" i="1" s="1"/>
  <c r="AA421" i="1"/>
  <c r="AZ421" i="1" s="1"/>
  <c r="AA502" i="1"/>
  <c r="AZ502" i="1" s="1"/>
  <c r="AA419" i="1"/>
  <c r="AZ419" i="1" s="1"/>
  <c r="AA500" i="1"/>
  <c r="AA418" i="1"/>
  <c r="AZ418" i="1" s="1"/>
  <c r="AA499" i="1"/>
  <c r="AA417" i="1"/>
  <c r="AZ417" i="1" s="1"/>
  <c r="AA498" i="1"/>
  <c r="AA416" i="1"/>
  <c r="AZ416" i="1" s="1"/>
  <c r="AA497" i="1"/>
  <c r="AA415" i="1"/>
  <c r="AZ415" i="1" s="1"/>
  <c r="AA496" i="1"/>
  <c r="AA414" i="1"/>
  <c r="AA495" i="1"/>
  <c r="AA413" i="1"/>
  <c r="AZ413" i="1" s="1"/>
  <c r="AA494" i="1"/>
  <c r="AA412" i="1"/>
  <c r="AA493" i="1"/>
  <c r="AA411" i="1"/>
  <c r="AZ411" i="1" s="1"/>
  <c r="AA492" i="1"/>
  <c r="AA410" i="1"/>
  <c r="AZ410" i="1" s="1"/>
  <c r="AA491" i="1"/>
  <c r="AA409" i="1"/>
  <c r="AZ409" i="1" s="1"/>
  <c r="AA490" i="1"/>
  <c r="AA408" i="1"/>
  <c r="AZ408" i="1" s="1"/>
  <c r="AA489" i="1"/>
  <c r="AA407" i="1"/>
  <c r="AZ407" i="1" s="1"/>
  <c r="AA488" i="1"/>
  <c r="AA406" i="1"/>
  <c r="AZ406" i="1" s="1"/>
  <c r="AA487" i="1"/>
  <c r="AA405" i="1"/>
  <c r="AZ405" i="1" s="1"/>
  <c r="ED406" i="1" s="1"/>
  <c r="AA486" i="1"/>
  <c r="AA404" i="1"/>
  <c r="AA485" i="1"/>
  <c r="AA403" i="1"/>
  <c r="AZ403" i="1" s="1"/>
  <c r="AA484" i="1"/>
  <c r="AA402" i="1"/>
  <c r="AZ402" i="1" s="1"/>
  <c r="AA483" i="1"/>
  <c r="AA401" i="1"/>
  <c r="AZ401" i="1" s="1"/>
  <c r="ED402" i="1" s="1"/>
  <c r="AA482" i="1"/>
  <c r="AA400" i="1"/>
  <c r="AA481" i="1"/>
  <c r="AA399" i="1"/>
  <c r="AZ399" i="1" s="1"/>
  <c r="AA480" i="1"/>
  <c r="AA454" i="1"/>
  <c r="AZ454" i="1" s="1"/>
  <c r="AA535" i="1"/>
  <c r="AZ535" i="1" s="1"/>
  <c r="AA452" i="1"/>
  <c r="AZ452" i="1" s="1"/>
  <c r="AA533" i="1"/>
  <c r="AZ530" i="1"/>
  <c r="AA448" i="1"/>
  <c r="AA529" i="1"/>
  <c r="AA438" i="1"/>
  <c r="AA519" i="1"/>
  <c r="AZ519" i="1" s="1"/>
  <c r="AA435" i="1"/>
  <c r="AZ435" i="1" s="1"/>
  <c r="AA516" i="1"/>
  <c r="AA296" i="1"/>
  <c r="AA294" i="1"/>
  <c r="AA295" i="1"/>
  <c r="BN80" i="40"/>
  <c r="AZ183" i="1"/>
  <c r="AA425" i="1"/>
  <c r="AZ425" i="1" s="1"/>
  <c r="AA506" i="1"/>
  <c r="AZ506" i="1" s="1"/>
  <c r="AA423" i="1"/>
  <c r="AA504" i="1"/>
  <c r="AA420" i="1"/>
  <c r="AZ420" i="1" s="1"/>
  <c r="AA501" i="1"/>
  <c r="AZ501" i="1" s="1"/>
  <c r="AA450" i="1"/>
  <c r="AA531" i="1"/>
  <c r="AA447" i="1"/>
  <c r="AZ447" i="1" s="1"/>
  <c r="AA528" i="1"/>
  <c r="AZ528" i="1" s="1"/>
  <c r="AA446" i="1"/>
  <c r="AA527" i="1"/>
  <c r="AA445" i="1"/>
  <c r="AZ445" i="1" s="1"/>
  <c r="AA526" i="1"/>
  <c r="AZ526" i="1" s="1"/>
  <c r="AA443" i="1"/>
  <c r="AZ443" i="1" s="1"/>
  <c r="AA524" i="1"/>
  <c r="AZ524" i="1" s="1"/>
  <c r="AA442" i="1"/>
  <c r="AA523" i="1"/>
  <c r="AA441" i="1"/>
  <c r="AZ441" i="1" s="1"/>
  <c r="AA522" i="1"/>
  <c r="AZ522" i="1" s="1"/>
  <c r="AA440" i="1"/>
  <c r="AA521" i="1"/>
  <c r="AA439" i="1"/>
  <c r="AZ439" i="1" s="1"/>
  <c r="AA520" i="1"/>
  <c r="AZ520" i="1" s="1"/>
  <c r="AA437" i="1"/>
  <c r="AA518" i="1"/>
  <c r="AA436" i="1"/>
  <c r="AZ436" i="1" s="1"/>
  <c r="AA517" i="1"/>
  <c r="AZ517" i="1" s="1"/>
  <c r="AA273" i="1"/>
  <c r="AA515" i="1"/>
  <c r="ED374" i="1"/>
  <c r="AI54" i="1"/>
  <c r="AI52" i="1"/>
  <c r="W344" i="1"/>
  <c r="H177" i="1"/>
  <c r="AO177" i="1" s="1"/>
  <c r="CA177" i="1" s="1"/>
  <c r="V189" i="1"/>
  <c r="V183" i="1"/>
  <c r="H198" i="1"/>
  <c r="I198" i="1" s="1"/>
  <c r="I26" i="82" s="1"/>
  <c r="N26" i="82" s="1"/>
  <c r="DG92" i="1"/>
  <c r="DG90" i="1"/>
  <c r="DG86" i="1"/>
  <c r="V420" i="1"/>
  <c r="V428" i="1"/>
  <c r="DG104" i="1"/>
  <c r="DG100" i="1"/>
  <c r="AO113" i="1"/>
  <c r="H195" i="1"/>
  <c r="I195" i="1" s="1"/>
  <c r="I23" i="82" s="1"/>
  <c r="N23" i="82" s="1"/>
  <c r="DN418" i="1"/>
  <c r="CY60" i="1"/>
  <c r="EE56" i="1"/>
  <c r="EE52" i="1"/>
  <c r="EE46" i="1"/>
  <c r="EE36" i="1"/>
  <c r="DE34" i="1"/>
  <c r="CW32" i="1"/>
  <c r="DN408" i="1"/>
  <c r="DF61" i="1"/>
  <c r="DM61" i="1" s="1"/>
  <c r="EC24" i="1"/>
  <c r="DD417" i="1"/>
  <c r="AO354" i="1"/>
  <c r="CZ42" i="1"/>
  <c r="AO356" i="1"/>
  <c r="AZ263" i="1"/>
  <c r="AZ252" i="1"/>
  <c r="CL252" i="1" s="1"/>
  <c r="CN252" i="1" s="1"/>
  <c r="CS252" i="1" s="1"/>
  <c r="CZ34" i="1"/>
  <c r="CY33" i="1"/>
  <c r="CY32" i="1"/>
  <c r="CW30" i="1"/>
  <c r="EE29" i="1"/>
  <c r="EF28" i="1"/>
  <c r="CW26" i="1"/>
  <c r="DD26" i="1" s="1"/>
  <c r="DE19" i="1"/>
  <c r="DE17" i="1"/>
  <c r="DL17" i="1" s="1"/>
  <c r="H45" i="39"/>
  <c r="B320" i="1"/>
  <c r="B321" i="1" s="1"/>
  <c r="B322" i="1" s="1"/>
  <c r="B323" i="1" s="1"/>
  <c r="B324" i="1" s="1"/>
  <c r="B325" i="1" s="1"/>
  <c r="B326" i="1" s="1"/>
  <c r="B327" i="1" s="1"/>
  <c r="B328" i="1" s="1"/>
  <c r="B329" i="1" s="1"/>
  <c r="B330" i="1" s="1"/>
  <c r="B331" i="1" s="1"/>
  <c r="B332" i="1" s="1"/>
  <c r="B333" i="1" s="1"/>
  <c r="B334" i="1" s="1"/>
  <c r="B335" i="1" s="1"/>
  <c r="B336" i="1" s="1"/>
  <c r="B337" i="1" s="1"/>
  <c r="B338" i="1" s="1"/>
  <c r="B339" i="1" s="1"/>
  <c r="B340" i="1" s="1"/>
  <c r="B341" i="1" s="1"/>
  <c r="B342" i="1" s="1"/>
  <c r="B343" i="1" s="1"/>
  <c r="B344" i="1" s="1"/>
  <c r="B345" i="1" s="1"/>
  <c r="B346" i="1" s="1"/>
  <c r="B347" i="1" s="1"/>
  <c r="B348" i="1" s="1"/>
  <c r="B349" i="1" s="1"/>
  <c r="B350" i="1" s="1"/>
  <c r="B351" i="1" s="1"/>
  <c r="B352" i="1" s="1"/>
  <c r="B353" i="1" s="1"/>
  <c r="B354" i="1" s="1"/>
  <c r="B355" i="1" s="1"/>
  <c r="B356" i="1" s="1"/>
  <c r="B357" i="1" s="1"/>
  <c r="B358" i="1" s="1"/>
  <c r="B359" i="1" s="1"/>
  <c r="B360" i="1" s="1"/>
  <c r="B361" i="1" s="1"/>
  <c r="B362" i="1" s="1"/>
  <c r="B363" i="1" s="1"/>
  <c r="B364" i="1" s="1"/>
  <c r="B365" i="1" s="1"/>
  <c r="B366" i="1" s="1"/>
  <c r="B367" i="1" s="1"/>
  <c r="B368" i="1" s="1"/>
  <c r="B369" i="1" s="1"/>
  <c r="B370" i="1" s="1"/>
  <c r="B371" i="1" s="1"/>
  <c r="B372" i="1" s="1"/>
  <c r="B373" i="1" s="1"/>
  <c r="B374" i="1" s="1"/>
  <c r="B375" i="1" s="1"/>
  <c r="B376" i="1" s="1"/>
  <c r="AO353" i="1"/>
  <c r="AO350" i="1"/>
  <c r="W348" i="1"/>
  <c r="W347" i="1"/>
  <c r="W345" i="1"/>
  <c r="W343" i="1"/>
  <c r="W342" i="1"/>
  <c r="W337" i="1"/>
  <c r="AO352" i="1"/>
  <c r="AO341" i="1"/>
  <c r="CY71" i="1"/>
  <c r="DF71" i="1" s="1"/>
  <c r="CY65" i="1"/>
  <c r="DF65" i="1" s="1"/>
  <c r="CX62" i="1"/>
  <c r="DE62" i="1" s="1"/>
  <c r="DL62" i="1" s="1"/>
  <c r="EE45" i="1"/>
  <c r="CZ44" i="1"/>
  <c r="EE42" i="1"/>
  <c r="EE40" i="1"/>
  <c r="CY35" i="1"/>
  <c r="DF35" i="1" s="1"/>
  <c r="EF22" i="1"/>
  <c r="EC20" i="1"/>
  <c r="DF19" i="1"/>
  <c r="DD19" i="1"/>
  <c r="DI19" i="1" s="1"/>
  <c r="EE19" i="1"/>
  <c r="DG18" i="1"/>
  <c r="DE18" i="1"/>
  <c r="EF18" i="1"/>
  <c r="DG15" i="1"/>
  <c r="DE15" i="1"/>
  <c r="DD14" i="1"/>
  <c r="DI14" i="1" s="1"/>
  <c r="HO316" i="1"/>
  <c r="AZ282" i="1"/>
  <c r="EE255" i="1"/>
  <c r="EE252" i="1"/>
  <c r="EF247" i="1"/>
  <c r="EE242" i="1"/>
  <c r="DF104" i="1"/>
  <c r="EE97" i="1"/>
  <c r="DE63" i="1"/>
  <c r="EC26" i="1"/>
  <c r="V192" i="1"/>
  <c r="EI69" i="1"/>
  <c r="ET69" i="1"/>
  <c r="DP69" i="1"/>
  <c r="DE42" i="1"/>
  <c r="DE43" i="1"/>
  <c r="DB67" i="1"/>
  <c r="DD67" i="1"/>
  <c r="DD68" i="1"/>
  <c r="AO290" i="1"/>
  <c r="CW71" i="1"/>
  <c r="CX65" i="1"/>
  <c r="DE66" i="1" s="1"/>
  <c r="CZ26" i="1"/>
  <c r="DG27" i="1" s="1"/>
  <c r="AN26" i="1"/>
  <c r="AV26" i="1" s="1"/>
  <c r="CB26" i="1" s="1"/>
  <c r="DE20" i="1"/>
  <c r="DL20" i="1" s="1"/>
  <c r="EF20" i="1"/>
  <c r="DD15" i="1"/>
  <c r="DI15" i="1" s="1"/>
  <c r="DN15" i="1" s="1"/>
  <c r="EE15" i="1"/>
  <c r="DB14" i="1"/>
  <c r="DF14" i="1"/>
  <c r="DM14" i="1" s="1"/>
  <c r="DK20" i="1"/>
  <c r="AO366" i="1"/>
  <c r="H172" i="1"/>
  <c r="AO172" i="1" s="1"/>
  <c r="CA172" i="1" s="1"/>
  <c r="CW42" i="1"/>
  <c r="AN42" i="1"/>
  <c r="AV42" i="1" s="1"/>
  <c r="CB42" i="1" s="1"/>
  <c r="CX35" i="1"/>
  <c r="EF19" i="1"/>
  <c r="EF17" i="1"/>
  <c r="EC28" i="1"/>
  <c r="DP13" i="1"/>
  <c r="EI13" i="1"/>
  <c r="ET13" i="1"/>
  <c r="DN13" i="1"/>
  <c r="FX88" i="1"/>
  <c r="FY87" i="1"/>
  <c r="AZ363" i="1"/>
  <c r="AO286" i="1"/>
  <c r="AO279" i="1"/>
  <c r="AO195" i="1"/>
  <c r="DD90" i="1"/>
  <c r="CZ61" i="1"/>
  <c r="DG61" i="1" s="1"/>
  <c r="DN61" i="1" s="1"/>
  <c r="EE54" i="1"/>
  <c r="EE50" i="1"/>
  <c r="CW44" i="1"/>
  <c r="DB44" i="1" s="1"/>
  <c r="AN44" i="1"/>
  <c r="AV44" i="1" s="1"/>
  <c r="CB44" i="1" s="1"/>
  <c r="DD41" i="1"/>
  <c r="CX39" i="1"/>
  <c r="CY37" i="1"/>
  <c r="DF37" i="1" s="1"/>
  <c r="CX36" i="1"/>
  <c r="EE35" i="1"/>
  <c r="DF34" i="1"/>
  <c r="EE33" i="1"/>
  <c r="EF29" i="1"/>
  <c r="EE28" i="1"/>
  <c r="EF27" i="1"/>
  <c r="EE22" i="1"/>
  <c r="DB20" i="1"/>
  <c r="DG19" i="1"/>
  <c r="EC19" i="1"/>
  <c r="DF18" i="1"/>
  <c r="DD18" i="1"/>
  <c r="EE18" i="1"/>
  <c r="DG17" i="1"/>
  <c r="DN17" i="1" s="1"/>
  <c r="EC17" i="1"/>
  <c r="DD16" i="1"/>
  <c r="DI16" i="1" s="1"/>
  <c r="DB15" i="1"/>
  <c r="DF15" i="1"/>
  <c r="EF15" i="1"/>
  <c r="EE14" i="1"/>
  <c r="EF13" i="1"/>
  <c r="V182" i="1"/>
  <c r="AO284" i="1"/>
  <c r="AO275" i="1"/>
  <c r="AZ265" i="1"/>
  <c r="AZ262" i="1"/>
  <c r="AO111" i="1"/>
  <c r="EC16" i="1"/>
  <c r="EC30" i="1"/>
  <c r="AO437" i="1"/>
  <c r="EJ162" i="1"/>
  <c r="DF43" i="1"/>
  <c r="DI93" i="1"/>
  <c r="HO166" i="1"/>
  <c r="B242" i="1"/>
  <c r="B243" i="1" s="1"/>
  <c r="B244" i="1" s="1"/>
  <c r="B245" i="1" s="1"/>
  <c r="B246" i="1" s="1"/>
  <c r="B247" i="1" s="1"/>
  <c r="B248" i="1" s="1"/>
  <c r="B249" i="1" s="1"/>
  <c r="B250" i="1" s="1"/>
  <c r="B251" i="1" s="1"/>
  <c r="B252" i="1" s="1"/>
  <c r="B253" i="1" s="1"/>
  <c r="B254" i="1" s="1"/>
  <c r="B255" i="1" s="1"/>
  <c r="B256" i="1" s="1"/>
  <c r="B257" i="1" s="1"/>
  <c r="B258" i="1" s="1"/>
  <c r="B259" i="1" s="1"/>
  <c r="B260" i="1" s="1"/>
  <c r="B261" i="1" s="1"/>
  <c r="B262" i="1" s="1"/>
  <c r="B263" i="1" s="1"/>
  <c r="B264" i="1" s="1"/>
  <c r="B265" i="1" s="1"/>
  <c r="B266" i="1" s="1"/>
  <c r="B267" i="1" s="1"/>
  <c r="B268" i="1" s="1"/>
  <c r="B269" i="1" s="1"/>
  <c r="B270" i="1" s="1"/>
  <c r="B271" i="1" s="1"/>
  <c r="B272" i="1" s="1"/>
  <c r="B273" i="1" s="1"/>
  <c r="B274" i="1" s="1"/>
  <c r="B275" i="1" s="1"/>
  <c r="B276" i="1" s="1"/>
  <c r="B277" i="1" s="1"/>
  <c r="B278" i="1" s="1"/>
  <c r="B279" i="1" s="1"/>
  <c r="B280" i="1" s="1"/>
  <c r="B281" i="1" s="1"/>
  <c r="B282" i="1" s="1"/>
  <c r="B283" i="1" s="1"/>
  <c r="B284" i="1" s="1"/>
  <c r="B285" i="1" s="1"/>
  <c r="B286" i="1" s="1"/>
  <c r="B287" i="1" s="1"/>
  <c r="B288" i="1" s="1"/>
  <c r="B289" i="1" s="1"/>
  <c r="B290" i="1" s="1"/>
  <c r="B291" i="1" s="1"/>
  <c r="B292" i="1" s="1"/>
  <c r="B293" i="1" s="1"/>
  <c r="B294" i="1" s="1"/>
  <c r="B295" i="1" s="1"/>
  <c r="B296" i="1" s="1"/>
  <c r="B297" i="1" s="1"/>
  <c r="B298" i="1" s="1"/>
  <c r="B299" i="1" s="1"/>
  <c r="B300" i="1" s="1"/>
  <c r="B301" i="1" s="1"/>
  <c r="DK14" i="1"/>
  <c r="DK17" i="1"/>
  <c r="AO288" i="1"/>
  <c r="DB69" i="1"/>
  <c r="DD70" i="1"/>
  <c r="AN28" i="1"/>
  <c r="AV28" i="1" s="1"/>
  <c r="CB28" i="1" s="1"/>
  <c r="CY28" i="1"/>
  <c r="DF29" i="1" s="1"/>
  <c r="BA417" i="1"/>
  <c r="AN417" i="1"/>
  <c r="BA415" i="1"/>
  <c r="AN415" i="1"/>
  <c r="BA413" i="1"/>
  <c r="AN413" i="1"/>
  <c r="BA411" i="1"/>
  <c r="AN411" i="1"/>
  <c r="DD88" i="1"/>
  <c r="CL88" i="1"/>
  <c r="CN88" i="1" s="1"/>
  <c r="CS88" i="1" s="1"/>
  <c r="DB87" i="1"/>
  <c r="DB86" i="1"/>
  <c r="DN85" i="1"/>
  <c r="EF71" i="1"/>
  <c r="ED71" i="1"/>
  <c r="EE68" i="1"/>
  <c r="CZ65" i="1"/>
  <c r="CW65" i="1"/>
  <c r="CZ64" i="1"/>
  <c r="DG64" i="1" s="1"/>
  <c r="CX64" i="1"/>
  <c r="DE64" i="1" s="1"/>
  <c r="CW64" i="1"/>
  <c r="CY63" i="1"/>
  <c r="DF63" i="1" s="1"/>
  <c r="CW63" i="1"/>
  <c r="CZ62" i="1"/>
  <c r="DG62" i="1" s="1"/>
  <c r="DN62" i="1" s="1"/>
  <c r="EE60" i="1"/>
  <c r="CW58" i="1"/>
  <c r="CW56" i="1"/>
  <c r="CW54" i="1"/>
  <c r="CW52" i="1"/>
  <c r="CW50" i="1"/>
  <c r="CW48" i="1"/>
  <c r="CW47" i="1"/>
  <c r="EE44" i="1"/>
  <c r="CZ43" i="1"/>
  <c r="EE41" i="1"/>
  <c r="DB34" i="1"/>
  <c r="EE26" i="1"/>
  <c r="AN418" i="1"/>
  <c r="BA418" i="1"/>
  <c r="AN416" i="1"/>
  <c r="BA416" i="1"/>
  <c r="AN414" i="1"/>
  <c r="BA414" i="1"/>
  <c r="AN412" i="1"/>
  <c r="BA412" i="1"/>
  <c r="EF23" i="1"/>
  <c r="DG20" i="1"/>
  <c r="EC18" i="1"/>
  <c r="EF16" i="1"/>
  <c r="DB16" i="1"/>
  <c r="DF16" i="1"/>
  <c r="DE14" i="1"/>
  <c r="DL14" i="1" s="1"/>
  <c r="DG14" i="1"/>
  <c r="DN14" i="1" s="1"/>
  <c r="AO412" i="1"/>
  <c r="AO414" i="1"/>
  <c r="AO416" i="1"/>
  <c r="AO418" i="1"/>
  <c r="AO419" i="1"/>
  <c r="AO422" i="1"/>
  <c r="V195" i="1"/>
  <c r="AO411" i="1"/>
  <c r="AO413" i="1"/>
  <c r="AO415" i="1"/>
  <c r="AO417" i="1"/>
  <c r="AO423" i="1"/>
  <c r="AO436" i="1"/>
  <c r="M64" i="39"/>
  <c r="O57" i="23" s="1"/>
  <c r="J65" i="39"/>
  <c r="J31" i="39"/>
  <c r="M31" i="39"/>
  <c r="DP62" i="1"/>
  <c r="EI62" i="1"/>
  <c r="ET62" i="1"/>
  <c r="DN16" i="1"/>
  <c r="DN20" i="1"/>
  <c r="AO358" i="1"/>
  <c r="CL104" i="1"/>
  <c r="CN104" i="1" s="1"/>
  <c r="CS104" i="1" s="1"/>
  <c r="DD38" i="1"/>
  <c r="AO351" i="1"/>
  <c r="AO280" i="1"/>
  <c r="AZ278" i="1"/>
  <c r="AO269" i="1"/>
  <c r="AY256" i="1"/>
  <c r="BB244" i="1"/>
  <c r="AY244" i="1"/>
  <c r="DD37" i="1"/>
  <c r="CZ45" i="1"/>
  <c r="CW45" i="1"/>
  <c r="AN45" i="1"/>
  <c r="AV45" i="1" s="1"/>
  <c r="CB45" i="1" s="1"/>
  <c r="CW43" i="1"/>
  <c r="AN43" i="1"/>
  <c r="AV43" i="1" s="1"/>
  <c r="CB43" i="1" s="1"/>
  <c r="CZ41" i="1"/>
  <c r="CY41" i="1"/>
  <c r="DF41" i="1" s="1"/>
  <c r="CY39" i="1"/>
  <c r="DF40" i="1" s="1"/>
  <c r="CZ38" i="1"/>
  <c r="CY38" i="1"/>
  <c r="DF38" i="1" s="1"/>
  <c r="CZ37" i="1"/>
  <c r="CZ36" i="1"/>
  <c r="DG36" i="1" s="1"/>
  <c r="EE34" i="1"/>
  <c r="CZ30" i="1"/>
  <c r="CX30" i="1"/>
  <c r="AN29" i="1"/>
  <c r="AV29" i="1" s="1"/>
  <c r="CB29" i="1" s="1"/>
  <c r="CX28" i="1"/>
  <c r="CY27" i="1"/>
  <c r="AI26" i="1"/>
  <c r="CY25" i="1"/>
  <c r="CY22" i="1"/>
  <c r="AV10" i="1"/>
  <c r="CB10" i="1" s="1"/>
  <c r="AV11" i="1"/>
  <c r="CB11" i="1" s="1"/>
  <c r="AV12" i="1"/>
  <c r="CB12" i="1" s="1"/>
  <c r="AV13" i="1"/>
  <c r="CB13" i="1" s="1"/>
  <c r="AV15" i="1"/>
  <c r="CB15" i="1" s="1"/>
  <c r="AV16" i="1"/>
  <c r="CB16" i="1" s="1"/>
  <c r="AV17" i="1"/>
  <c r="CB17" i="1" s="1"/>
  <c r="EC14" i="1"/>
  <c r="EC15" i="1"/>
  <c r="DM11" i="1"/>
  <c r="DK11" i="1"/>
  <c r="DN11" i="1"/>
  <c r="DL11" i="1"/>
  <c r="V194" i="1"/>
  <c r="V193" i="1"/>
  <c r="V187" i="1"/>
  <c r="V185" i="1"/>
  <c r="AO447" i="1"/>
  <c r="AO442" i="1"/>
  <c r="CZ21" i="1"/>
  <c r="DG21" i="1" s="1"/>
  <c r="CW21" i="1"/>
  <c r="DB19" i="1"/>
  <c r="DB18" i="1"/>
  <c r="DB17" i="1"/>
  <c r="DB13" i="1"/>
  <c r="EC23" i="1"/>
  <c r="HS10" i="1"/>
  <c r="H219" i="1"/>
  <c r="I219" i="1" s="1"/>
  <c r="I47" i="82" s="1"/>
  <c r="AZ448" i="1"/>
  <c r="C459" i="1"/>
  <c r="D458" i="1"/>
  <c r="E458" i="1"/>
  <c r="H145" i="1"/>
  <c r="F68" i="39"/>
  <c r="F67" i="39"/>
  <c r="D67" i="39"/>
  <c r="C458" i="1"/>
  <c r="D459" i="1"/>
  <c r="E459" i="1"/>
  <c r="H144" i="1"/>
  <c r="E68" i="39"/>
  <c r="C68" i="39"/>
  <c r="E67" i="39"/>
  <c r="C67" i="39"/>
  <c r="FV158" i="1"/>
  <c r="EV158" i="1"/>
  <c r="EA158" i="1"/>
  <c r="CI83" i="1"/>
  <c r="CF83" i="1"/>
  <c r="CD83" i="1"/>
  <c r="CB83" i="1"/>
  <c r="BZ83" i="1"/>
  <c r="BP83" i="1"/>
  <c r="BN83" i="1"/>
  <c r="BJ83" i="1"/>
  <c r="BH83" i="1"/>
  <c r="AT83" i="1"/>
  <c r="AR83" i="1"/>
  <c r="EV82" i="1"/>
  <c r="HS13" i="1"/>
  <c r="HS12" i="1"/>
  <c r="AK9" i="1"/>
  <c r="EV8" i="1"/>
  <c r="ED106" i="1"/>
  <c r="J55" i="39"/>
  <c r="AZ273" i="1"/>
  <c r="AI32" i="1"/>
  <c r="V430" i="1"/>
  <c r="V422" i="1"/>
  <c r="V426" i="1"/>
  <c r="V197" i="1"/>
  <c r="V200" i="1"/>
  <c r="V205" i="1"/>
  <c r="V204" i="1"/>
  <c r="V203" i="1"/>
  <c r="V201" i="1"/>
  <c r="V199" i="1"/>
  <c r="AZ412" i="1"/>
  <c r="AZ414" i="1"/>
  <c r="AZ255" i="1"/>
  <c r="AZ189" i="1"/>
  <c r="AZ369" i="1"/>
  <c r="AZ269" i="1"/>
  <c r="AO360" i="1"/>
  <c r="H180" i="1"/>
  <c r="AO180" i="1" s="1"/>
  <c r="CA180" i="1" s="1"/>
  <c r="V191" i="1"/>
  <c r="V190" i="1"/>
  <c r="V188" i="1"/>
  <c r="V186" i="1"/>
  <c r="V184" i="1"/>
  <c r="DN415" i="1"/>
  <c r="DK415" i="1"/>
  <c r="DM415" i="1"/>
  <c r="DP399" i="1"/>
  <c r="DY399" i="1"/>
  <c r="DZ399" i="1" s="1"/>
  <c r="ET399" i="1"/>
  <c r="EU399" i="1" s="1"/>
  <c r="FD399" i="1"/>
  <c r="FE399" i="1" s="1"/>
  <c r="DM411" i="1"/>
  <c r="DK411" i="1"/>
  <c r="DN411" i="1"/>
  <c r="DK409" i="1"/>
  <c r="DN409" i="1"/>
  <c r="DM407" i="1"/>
  <c r="DI402" i="1"/>
  <c r="DY413" i="1"/>
  <c r="DK405" i="1"/>
  <c r="DN405" i="1"/>
  <c r="DM405" i="1"/>
  <c r="DK401" i="1"/>
  <c r="DM401" i="1"/>
  <c r="FD168" i="1"/>
  <c r="ET168" i="1"/>
  <c r="EI168" i="1"/>
  <c r="AO364" i="1"/>
  <c r="AO362" i="1"/>
  <c r="AO359" i="1"/>
  <c r="AO409" i="1"/>
  <c r="BA409" i="1"/>
  <c r="AN409" i="1"/>
  <c r="BA407" i="1"/>
  <c r="AN407" i="1"/>
  <c r="AO407" i="1"/>
  <c r="AO405" i="1"/>
  <c r="BA405" i="1"/>
  <c r="AN405" i="1"/>
  <c r="BA403" i="1"/>
  <c r="AO403" i="1"/>
  <c r="AN403" i="1"/>
  <c r="BA401" i="1"/>
  <c r="AN401" i="1"/>
  <c r="BA399" i="1"/>
  <c r="AN399" i="1"/>
  <c r="AO453" i="1"/>
  <c r="AO446" i="1"/>
  <c r="AO443" i="1"/>
  <c r="AO441" i="1"/>
  <c r="AO365" i="1"/>
  <c r="AO357" i="1"/>
  <c r="AZ344" i="1"/>
  <c r="AO340" i="1"/>
  <c r="AZ287" i="1"/>
  <c r="CL96" i="1"/>
  <c r="CN96" i="1" s="1"/>
  <c r="CS96" i="1" s="1"/>
  <c r="BA410" i="1"/>
  <c r="AN410" i="1"/>
  <c r="AO410" i="1"/>
  <c r="AO408" i="1"/>
  <c r="BA408" i="1"/>
  <c r="AN408" i="1"/>
  <c r="BA406" i="1"/>
  <c r="AN406" i="1"/>
  <c r="AO406" i="1"/>
  <c r="BA404" i="1"/>
  <c r="AO404" i="1"/>
  <c r="AN404" i="1"/>
  <c r="BA402" i="1"/>
  <c r="AN402" i="1"/>
  <c r="BA400" i="1"/>
  <c r="AN400" i="1"/>
  <c r="AO454" i="1"/>
  <c r="AO439" i="1"/>
  <c r="AZ400" i="1"/>
  <c r="CL316" i="1"/>
  <c r="CN316" i="1" s="1"/>
  <c r="CS316" i="1" s="1"/>
  <c r="EC316" i="1"/>
  <c r="EC317" i="1"/>
  <c r="EC25" i="1"/>
  <c r="EC27" i="1"/>
  <c r="EC29" i="1"/>
  <c r="EC314" i="1"/>
  <c r="CL241" i="1"/>
  <c r="CN241" i="1" s="1"/>
  <c r="CS241" i="1" s="1"/>
  <c r="CL313" i="1"/>
  <c r="CN313" i="1" s="1"/>
  <c r="CS313" i="1" s="1"/>
  <c r="DK412" i="1"/>
  <c r="AZ404" i="1"/>
  <c r="AZ259" i="1"/>
  <c r="ED205" i="1"/>
  <c r="H191" i="1"/>
  <c r="I191" i="1" s="1"/>
  <c r="I19" i="82" s="1"/>
  <c r="N19" i="82" s="1"/>
  <c r="H184" i="1"/>
  <c r="I184" i="1" s="1"/>
  <c r="I12" i="82" s="1"/>
  <c r="N12" i="82" s="1"/>
  <c r="H185" i="1"/>
  <c r="I185" i="1" s="1"/>
  <c r="I13" i="82" s="1"/>
  <c r="N13" i="82" s="1"/>
  <c r="I373" i="1"/>
  <c r="H216" i="1"/>
  <c r="H210" i="1"/>
  <c r="H178" i="1"/>
  <c r="AO178" i="1" s="1"/>
  <c r="CA178" i="1" s="1"/>
  <c r="H167" i="1"/>
  <c r="AO167" i="1" s="1"/>
  <c r="CA167" i="1" s="1"/>
  <c r="H166" i="1"/>
  <c r="AO166" i="1" s="1"/>
  <c r="CA166" i="1" s="1"/>
  <c r="H163" i="1"/>
  <c r="AO163" i="1" s="1"/>
  <c r="CA163" i="1" s="1"/>
  <c r="H201" i="1"/>
  <c r="H199" i="1"/>
  <c r="I199" i="1" s="1"/>
  <c r="I27" i="82" s="1"/>
  <c r="N27" i="82" s="1"/>
  <c r="H187" i="1"/>
  <c r="I187" i="1" s="1"/>
  <c r="I15" i="82" s="1"/>
  <c r="N15" i="82" s="1"/>
  <c r="H194" i="1"/>
  <c r="I194" i="1" s="1"/>
  <c r="I22" i="82" s="1"/>
  <c r="N22" i="82" s="1"/>
  <c r="H212" i="1"/>
  <c r="I212" i="1" s="1"/>
  <c r="I40" i="82" s="1"/>
  <c r="N40" i="82" s="1"/>
  <c r="H208" i="1"/>
  <c r="I208" i="1" s="1"/>
  <c r="I36" i="82" s="1"/>
  <c r="N36" i="82" s="1"/>
  <c r="H183" i="1"/>
  <c r="I183" i="1" s="1"/>
  <c r="I11" i="82" s="1"/>
  <c r="N11" i="82" s="1"/>
  <c r="H220" i="1"/>
  <c r="I220" i="1" s="1"/>
  <c r="I48" i="82" s="1"/>
  <c r="T48" i="39"/>
  <c r="J51" i="39"/>
  <c r="FD176" i="1"/>
  <c r="EI176" i="1"/>
  <c r="ET176" i="1"/>
  <c r="AZ339" i="1"/>
  <c r="ED314" i="1"/>
  <c r="AZ285" i="1"/>
  <c r="DM416" i="1"/>
  <c r="ET412" i="1"/>
  <c r="V338" i="1"/>
  <c r="ED333" i="1"/>
  <c r="CB326" i="1"/>
  <c r="CB324" i="1"/>
  <c r="ED316" i="1"/>
  <c r="ED131" i="1"/>
  <c r="ED129" i="1"/>
  <c r="AZ60" i="1"/>
  <c r="AI47" i="1"/>
  <c r="AZ57" i="1"/>
  <c r="ED57" i="1" s="1"/>
  <c r="AI21" i="1"/>
  <c r="V433" i="1"/>
  <c r="ED105" i="1"/>
  <c r="ED40" i="1"/>
  <c r="ED44" i="1"/>
  <c r="H189" i="1"/>
  <c r="I189" i="1" s="1"/>
  <c r="I17" i="82" s="1"/>
  <c r="N17" i="82" s="1"/>
  <c r="H188" i="1"/>
  <c r="I188" i="1" s="1"/>
  <c r="I16" i="82" s="1"/>
  <c r="N16" i="82" s="1"/>
  <c r="H186" i="1"/>
  <c r="I186" i="1" s="1"/>
  <c r="I14" i="82" s="1"/>
  <c r="N14" i="82" s="1"/>
  <c r="H182" i="1"/>
  <c r="I182" i="1" s="1"/>
  <c r="I10" i="82" s="1"/>
  <c r="N10" i="82" s="1"/>
  <c r="H193" i="1"/>
  <c r="I193" i="1" s="1"/>
  <c r="I21" i="82" s="1"/>
  <c r="N21" i="82" s="1"/>
  <c r="AO214" i="1"/>
  <c r="H190" i="1"/>
  <c r="I190" i="1" s="1"/>
  <c r="I18" i="82" s="1"/>
  <c r="N18" i="82" s="1"/>
  <c r="H192" i="1"/>
  <c r="I192" i="1" s="1"/>
  <c r="I20" i="82" s="1"/>
  <c r="N20" i="82" s="1"/>
  <c r="H181" i="1"/>
  <c r="I181" i="1" s="1"/>
  <c r="I9" i="82" s="1"/>
  <c r="N9" i="82" s="1"/>
  <c r="H176" i="1"/>
  <c r="AO176" i="1" s="1"/>
  <c r="CA176" i="1" s="1"/>
  <c r="H175" i="1"/>
  <c r="AO175" i="1" s="1"/>
  <c r="CA175" i="1" s="1"/>
  <c r="H170" i="1"/>
  <c r="AO170" i="1" s="1"/>
  <c r="CA170" i="1" s="1"/>
  <c r="H169" i="1"/>
  <c r="AO169" i="1" s="1"/>
  <c r="CA169" i="1" s="1"/>
  <c r="H165" i="1"/>
  <c r="AO165" i="1" s="1"/>
  <c r="CA165" i="1" s="1"/>
  <c r="H197" i="1"/>
  <c r="I197" i="1" s="1"/>
  <c r="I25" i="82" s="1"/>
  <c r="N25" i="82" s="1"/>
  <c r="H179" i="1"/>
  <c r="AO179" i="1" s="1"/>
  <c r="CA179" i="1" s="1"/>
  <c r="H174" i="1"/>
  <c r="AO174" i="1" s="1"/>
  <c r="CA174" i="1" s="1"/>
  <c r="H173" i="1"/>
  <c r="AO173" i="1" s="1"/>
  <c r="CA173" i="1" s="1"/>
  <c r="H171" i="1"/>
  <c r="AO171" i="1" s="1"/>
  <c r="CA171" i="1" s="1"/>
  <c r="H168" i="1"/>
  <c r="AO168" i="1" s="1"/>
  <c r="CA168" i="1" s="1"/>
  <c r="H164" i="1"/>
  <c r="AO164" i="1" s="1"/>
  <c r="CA164" i="1" s="1"/>
  <c r="H162" i="1"/>
  <c r="AO162" i="1" s="1"/>
  <c r="CA162" i="1" s="1"/>
  <c r="H161" i="1"/>
  <c r="AO161" i="1" s="1"/>
  <c r="CA161" i="1" s="1"/>
  <c r="FD414" i="1"/>
  <c r="DP414" i="1"/>
  <c r="DY414" i="1"/>
  <c r="ET414" i="1"/>
  <c r="FD410" i="1"/>
  <c r="DP410" i="1"/>
  <c r="DY410" i="1"/>
  <c r="ET410" i="1"/>
  <c r="FD404" i="1"/>
  <c r="DP404" i="1"/>
  <c r="DY404" i="1"/>
  <c r="ET404" i="1"/>
  <c r="DP87" i="1"/>
  <c r="ET87" i="1"/>
  <c r="ET170" i="1"/>
  <c r="FD170" i="1"/>
  <c r="EI170" i="1"/>
  <c r="ET166" i="1"/>
  <c r="FD166" i="1"/>
  <c r="EI166" i="1"/>
  <c r="DP91" i="1"/>
  <c r="FD91" i="1"/>
  <c r="CL314" i="1"/>
  <c r="CN314" i="1" s="1"/>
  <c r="CS314" i="1" s="1"/>
  <c r="EG314" i="1"/>
  <c r="ET163" i="1"/>
  <c r="EU163" i="1" s="1"/>
  <c r="FD163" i="1"/>
  <c r="FE163" i="1" s="1"/>
  <c r="EI163" i="1"/>
  <c r="DM412" i="1"/>
  <c r="EG327" i="1"/>
  <c r="ED327" i="1"/>
  <c r="ED326" i="1"/>
  <c r="ED323" i="1"/>
  <c r="ED324" i="1"/>
  <c r="ED42" i="1"/>
  <c r="AZ271" i="1"/>
  <c r="DY87" i="1" l="1"/>
  <c r="DN87" i="1"/>
  <c r="FD403" i="1"/>
  <c r="EI87" i="1"/>
  <c r="DN400" i="1"/>
  <c r="FD413" i="1"/>
  <c r="DK407" i="1"/>
  <c r="ED273" i="1"/>
  <c r="DM89" i="1"/>
  <c r="ED282" i="1"/>
  <c r="AI56" i="1"/>
  <c r="AI45" i="1"/>
  <c r="ED180" i="1"/>
  <c r="ED142" i="1"/>
  <c r="DN413" i="1"/>
  <c r="DY403" i="1"/>
  <c r="DP413" i="1"/>
  <c r="EI91" i="1"/>
  <c r="DK416" i="1"/>
  <c r="ET416" i="1" s="1"/>
  <c r="ED263" i="1"/>
  <c r="AI49" i="1"/>
  <c r="AI38" i="1"/>
  <c r="FD89" i="1"/>
  <c r="ED48" i="1"/>
  <c r="ED167" i="1"/>
  <c r="DP403" i="1"/>
  <c r="ED195" i="1"/>
  <c r="EI89" i="1"/>
  <c r="BH31" i="82"/>
  <c r="BD31" i="82"/>
  <c r="BL31" i="82" s="1"/>
  <c r="DG58" i="1"/>
  <c r="DM15" i="1"/>
  <c r="AB33" i="82"/>
  <c r="AJ32" i="82"/>
  <c r="AZ32" i="82"/>
  <c r="DF58" i="1"/>
  <c r="FY163" i="1"/>
  <c r="FX164" i="1"/>
  <c r="E33" i="82"/>
  <c r="M32" i="82"/>
  <c r="DF48" i="1"/>
  <c r="DN89" i="1"/>
  <c r="HV237" i="1"/>
  <c r="EC250" i="1"/>
  <c r="EC90" i="1"/>
  <c r="DM13" i="1"/>
  <c r="DN19" i="1"/>
  <c r="DK15" i="1"/>
  <c r="AZ504" i="1"/>
  <c r="ED504" i="1" s="1"/>
  <c r="AZ438" i="1"/>
  <c r="AZ533" i="1"/>
  <c r="AZ480" i="1"/>
  <c r="ED480" i="1" s="1"/>
  <c r="AZ481" i="1"/>
  <c r="ED481" i="1" s="1"/>
  <c r="AZ482" i="1"/>
  <c r="AZ483" i="1"/>
  <c r="AZ484" i="1"/>
  <c r="ED484" i="1" s="1"/>
  <c r="AZ485" i="1"/>
  <c r="ED485" i="1" s="1"/>
  <c r="AZ486" i="1"/>
  <c r="AZ487" i="1"/>
  <c r="AZ488" i="1"/>
  <c r="ED488" i="1" s="1"/>
  <c r="AZ489" i="1"/>
  <c r="ED489" i="1" s="1"/>
  <c r="AZ490" i="1"/>
  <c r="AZ491" i="1"/>
  <c r="AZ492" i="1"/>
  <c r="ED492" i="1" s="1"/>
  <c r="AZ493" i="1"/>
  <c r="ED493" i="1" s="1"/>
  <c r="AZ494" i="1"/>
  <c r="AZ495" i="1"/>
  <c r="AZ496" i="1"/>
  <c r="ED496" i="1" s="1"/>
  <c r="AZ497" i="1"/>
  <c r="ED498" i="1" s="1"/>
  <c r="AZ498" i="1"/>
  <c r="AZ505" i="1"/>
  <c r="ED506" i="1" s="1"/>
  <c r="AZ508" i="1"/>
  <c r="AZ509" i="1"/>
  <c r="ED509" i="1" s="1"/>
  <c r="AZ512" i="1"/>
  <c r="AZ513" i="1"/>
  <c r="AZ444" i="1"/>
  <c r="ED444" i="1" s="1"/>
  <c r="ED208" i="1"/>
  <c r="AZ361" i="1"/>
  <c r="ED361" i="1" s="1"/>
  <c r="ED128" i="1"/>
  <c r="CL89" i="1"/>
  <c r="CN89" i="1" s="1"/>
  <c r="CS89" i="1" s="1"/>
  <c r="DP418" i="1"/>
  <c r="EE99" i="1"/>
  <c r="AZ210" i="1"/>
  <c r="AZ188" i="1"/>
  <c r="ED188" i="1" s="1"/>
  <c r="B88" i="1"/>
  <c r="B10" i="39"/>
  <c r="L10" i="39" s="1"/>
  <c r="J205" i="1"/>
  <c r="EJ163" i="1"/>
  <c r="EJ164" i="1" s="1"/>
  <c r="AZ534" i="1"/>
  <c r="ED534" i="1" s="1"/>
  <c r="AZ20" i="1"/>
  <c r="ED21" i="1" s="1"/>
  <c r="AZ34" i="1"/>
  <c r="ED35" i="1" s="1"/>
  <c r="AI34" i="1"/>
  <c r="AZ14" i="1"/>
  <c r="ED15" i="1" s="1"/>
  <c r="AI14" i="1"/>
  <c r="EC100" i="1"/>
  <c r="AZ13" i="1"/>
  <c r="ED357" i="1"/>
  <c r="ED98" i="1"/>
  <c r="AZ336" i="1"/>
  <c r="AZ335" i="1"/>
  <c r="AZ334" i="1"/>
  <c r="ED334" i="1" s="1"/>
  <c r="AZ437" i="1"/>
  <c r="DM16" i="1"/>
  <c r="DD27" i="1"/>
  <c r="ED209" i="1"/>
  <c r="EC243" i="1"/>
  <c r="AZ440" i="1"/>
  <c r="AZ442" i="1"/>
  <c r="AZ446" i="1"/>
  <c r="ED446" i="1" s="1"/>
  <c r="AZ450" i="1"/>
  <c r="AZ529" i="1"/>
  <c r="ED126" i="1"/>
  <c r="J202" i="1"/>
  <c r="J204" i="1"/>
  <c r="J206" i="1"/>
  <c r="EE87" i="1"/>
  <c r="EE89" i="1"/>
  <c r="EF93" i="1"/>
  <c r="EE103" i="1"/>
  <c r="CL98" i="1"/>
  <c r="CN98" i="1" s="1"/>
  <c r="CS98" i="1" s="1"/>
  <c r="EE101" i="1"/>
  <c r="ED187" i="1"/>
  <c r="AY399" i="1"/>
  <c r="BB399" i="1"/>
  <c r="AY401" i="1"/>
  <c r="BB401" i="1"/>
  <c r="AY403" i="1"/>
  <c r="BB403" i="1"/>
  <c r="AY405" i="1"/>
  <c r="BB405" i="1"/>
  <c r="AY407" i="1"/>
  <c r="BB407" i="1"/>
  <c r="AY409" i="1"/>
  <c r="BB409" i="1"/>
  <c r="AY411" i="1"/>
  <c r="BB411" i="1"/>
  <c r="AY413" i="1"/>
  <c r="BB413" i="1"/>
  <c r="AY415" i="1"/>
  <c r="BB415" i="1"/>
  <c r="AY417" i="1"/>
  <c r="BB417" i="1"/>
  <c r="AZ258" i="1"/>
  <c r="DM408" i="1"/>
  <c r="DN412" i="1"/>
  <c r="AO219" i="1"/>
  <c r="AY400" i="1"/>
  <c r="BB400" i="1"/>
  <c r="EF400" i="1" s="1"/>
  <c r="AY402" i="1"/>
  <c r="BB402" i="1"/>
  <c r="EF402" i="1" s="1"/>
  <c r="AY404" i="1"/>
  <c r="BB404" i="1"/>
  <c r="AY406" i="1"/>
  <c r="BB406" i="1"/>
  <c r="AY408" i="1"/>
  <c r="BB408" i="1"/>
  <c r="AY410" i="1"/>
  <c r="BB410" i="1"/>
  <c r="AY412" i="1"/>
  <c r="BB412" i="1"/>
  <c r="AY414" i="1"/>
  <c r="BB414" i="1"/>
  <c r="AY416" i="1"/>
  <c r="BB416" i="1"/>
  <c r="AY418" i="1"/>
  <c r="BB418" i="1"/>
  <c r="EF99" i="1"/>
  <c r="ED281" i="1"/>
  <c r="ED343" i="1"/>
  <c r="ED87" i="1"/>
  <c r="ED258" i="1"/>
  <c r="ED199" i="1"/>
  <c r="ED356" i="1"/>
  <c r="ED52" i="1"/>
  <c r="AZ279" i="1"/>
  <c r="ED280" i="1" s="1"/>
  <c r="AZ192" i="1"/>
  <c r="ED192" i="1" s="1"/>
  <c r="ED210" i="1"/>
  <c r="ED211" i="1"/>
  <c r="ED360" i="1"/>
  <c r="ED359" i="1"/>
  <c r="ED355" i="1"/>
  <c r="EF101" i="1"/>
  <c r="EC94" i="1"/>
  <c r="EC95" i="1"/>
  <c r="ET91" i="1"/>
  <c r="ED13" i="1"/>
  <c r="AZ345" i="1"/>
  <c r="ED346" i="1" s="1"/>
  <c r="DK408" i="1"/>
  <c r="DP408" i="1" s="1"/>
  <c r="ED344" i="1"/>
  <c r="ED347" i="1"/>
  <c r="ED53" i="1"/>
  <c r="AI35" i="1"/>
  <c r="DN91" i="1"/>
  <c r="CL413" i="1"/>
  <c r="CN413" i="1" s="1"/>
  <c r="CS413" i="1" s="1"/>
  <c r="AO355" i="1"/>
  <c r="DM418" i="1"/>
  <c r="ED111" i="1"/>
  <c r="AZ518" i="1"/>
  <c r="AZ521" i="1"/>
  <c r="ED521" i="1" s="1"/>
  <c r="AZ523" i="1"/>
  <c r="AZ527" i="1"/>
  <c r="AZ531" i="1"/>
  <c r="ED531" i="1" s="1"/>
  <c r="AZ423" i="1"/>
  <c r="ED423" i="1" s="1"/>
  <c r="AZ516" i="1"/>
  <c r="AZ525" i="1"/>
  <c r="AZ532" i="1"/>
  <c r="ED532" i="1" s="1"/>
  <c r="AZ424" i="1"/>
  <c r="ED424" i="1" s="1"/>
  <c r="AZ427" i="1"/>
  <c r="AZ428" i="1"/>
  <c r="AZ431" i="1"/>
  <c r="AZ432" i="1"/>
  <c r="ED433" i="1" s="1"/>
  <c r="CL479" i="1"/>
  <c r="CN479" i="1" s="1"/>
  <c r="CS479" i="1" s="1"/>
  <c r="AO498" i="1"/>
  <c r="AN498" i="1"/>
  <c r="FD418" i="1"/>
  <c r="AI55" i="1"/>
  <c r="ED85" i="1"/>
  <c r="ED358" i="1"/>
  <c r="AZ219" i="1"/>
  <c r="ED220" i="1" s="1"/>
  <c r="AZ277" i="1"/>
  <c r="AZ456" i="1"/>
  <c r="ED456" i="1" s="1"/>
  <c r="ED130" i="1"/>
  <c r="CL92" i="1"/>
  <c r="CN92" i="1" s="1"/>
  <c r="CS92" i="1" s="1"/>
  <c r="ED362" i="1"/>
  <c r="ED55" i="1"/>
  <c r="ED127" i="1"/>
  <c r="AZ537" i="1"/>
  <c r="ED538" i="1" s="1"/>
  <c r="EC86" i="1"/>
  <c r="EC93" i="1"/>
  <c r="EF103" i="1"/>
  <c r="EF97" i="1"/>
  <c r="EF94" i="1"/>
  <c r="EF95" i="1"/>
  <c r="AO267" i="1"/>
  <c r="AZ267" i="1"/>
  <c r="ED267" i="1" s="1"/>
  <c r="DI92" i="1"/>
  <c r="DK92" i="1" s="1"/>
  <c r="FY401" i="1"/>
  <c r="FX402" i="1"/>
  <c r="EF406" i="1"/>
  <c r="DI94" i="1"/>
  <c r="DK94" i="1" s="1"/>
  <c r="HO89" i="1"/>
  <c r="HP88" i="1"/>
  <c r="I24" i="82"/>
  <c r="N24" i="82" s="1"/>
  <c r="J196" i="1"/>
  <c r="HV10" i="1"/>
  <c r="DM413" i="1"/>
  <c r="DK19" i="1"/>
  <c r="DL15" i="1"/>
  <c r="GF237" i="1"/>
  <c r="GL237" i="1" s="1"/>
  <c r="DI86" i="1"/>
  <c r="DK86" i="1" s="1"/>
  <c r="HV160" i="1"/>
  <c r="DN8" i="1"/>
  <c r="DG8" i="1"/>
  <c r="O8" i="1"/>
  <c r="P8" i="1" s="1"/>
  <c r="CZ8" i="1"/>
  <c r="B47" i="1"/>
  <c r="GF160" i="1"/>
  <c r="GL160" i="1" s="1"/>
  <c r="M99" i="23" s="1"/>
  <c r="GF10" i="1"/>
  <c r="GK10" i="1" s="1"/>
  <c r="GF98" i="1"/>
  <c r="GF398" i="1"/>
  <c r="GL398" i="1" s="1"/>
  <c r="M130" i="23" s="1"/>
  <c r="M160" i="23" s="1"/>
  <c r="DM17" i="1"/>
  <c r="GF313" i="1"/>
  <c r="GL313" i="1" s="1"/>
  <c r="K75" i="1"/>
  <c r="AO181" i="1"/>
  <c r="DI24" i="1"/>
  <c r="DK24" i="1" s="1"/>
  <c r="HO19" i="1"/>
  <c r="HP18" i="1"/>
  <c r="EF414" i="1"/>
  <c r="EF418" i="1"/>
  <c r="AO201" i="1"/>
  <c r="I201" i="1"/>
  <c r="CL238" i="1"/>
  <c r="CN238" i="1" s="1"/>
  <c r="CS238" i="1" s="1"/>
  <c r="J56" i="39"/>
  <c r="M56" i="39"/>
  <c r="O49" i="23" s="1"/>
  <c r="J198" i="1"/>
  <c r="J208" i="1"/>
  <c r="M51" i="39"/>
  <c r="O44" i="23" s="1"/>
  <c r="DM12" i="1"/>
  <c r="DN12" i="1"/>
  <c r="DL12" i="1"/>
  <c r="FX244" i="1"/>
  <c r="FY243" i="1"/>
  <c r="FY320" i="1"/>
  <c r="FX321" i="1"/>
  <c r="HO244" i="1"/>
  <c r="HP243" i="1"/>
  <c r="FY17" i="1"/>
  <c r="FX18" i="1"/>
  <c r="AO210" i="1"/>
  <c r="I210" i="1"/>
  <c r="M69" i="39"/>
  <c r="M58" i="39"/>
  <c r="O51" i="23" s="1"/>
  <c r="M57" i="39"/>
  <c r="O50" i="23" s="1"/>
  <c r="M60" i="39"/>
  <c r="O53" i="23" s="1"/>
  <c r="M59" i="39"/>
  <c r="O52" i="23" s="1"/>
  <c r="R51" i="39"/>
  <c r="M62" i="39"/>
  <c r="O55" i="23" s="1"/>
  <c r="M61" i="39"/>
  <c r="O54" i="23" s="1"/>
  <c r="M38" i="39"/>
  <c r="M29" i="39"/>
  <c r="M20" i="39"/>
  <c r="M25" i="39"/>
  <c r="M28" i="39"/>
  <c r="M16" i="39"/>
  <c r="M42" i="39"/>
  <c r="M22" i="39"/>
  <c r="M34" i="39"/>
  <c r="M24" i="39"/>
  <c r="M35" i="39"/>
  <c r="M18" i="39"/>
  <c r="M36" i="39"/>
  <c r="M27" i="39"/>
  <c r="M19" i="39"/>
  <c r="M15" i="39"/>
  <c r="M43" i="39"/>
  <c r="O36" i="23" s="1"/>
  <c r="M9" i="39"/>
  <c r="M13" i="39"/>
  <c r="M46" i="39"/>
  <c r="O39" i="23" s="1"/>
  <c r="M50" i="39"/>
  <c r="O43" i="23" s="1"/>
  <c r="M54" i="39"/>
  <c r="O47" i="23" s="1"/>
  <c r="M12" i="39"/>
  <c r="M37" i="39"/>
  <c r="M41" i="39"/>
  <c r="M33" i="39"/>
  <c r="M21" i="39"/>
  <c r="M39" i="39"/>
  <c r="M30" i="39"/>
  <c r="M17" i="39"/>
  <c r="M26" i="39"/>
  <c r="M40" i="39"/>
  <c r="M32" i="39"/>
  <c r="M23" i="39"/>
  <c r="J43" i="39"/>
  <c r="M49" i="39"/>
  <c r="O42" i="23" s="1"/>
  <c r="M10" i="39"/>
  <c r="M14" i="39"/>
  <c r="M44" i="39"/>
  <c r="O37" i="23" s="1"/>
  <c r="M48" i="39"/>
  <c r="O41" i="23" s="1"/>
  <c r="M52" i="39"/>
  <c r="O45" i="23" s="1"/>
  <c r="M8" i="39"/>
  <c r="M11" i="39"/>
  <c r="J197" i="1"/>
  <c r="J199" i="1"/>
  <c r="J212" i="1"/>
  <c r="M53" i="39"/>
  <c r="O46" i="23" s="1"/>
  <c r="DM20" i="1"/>
  <c r="J181" i="1"/>
  <c r="J182" i="1"/>
  <c r="J183" i="1"/>
  <c r="J185" i="1"/>
  <c r="J194" i="1"/>
  <c r="J195" i="1"/>
  <c r="EF256" i="1"/>
  <c r="EF257" i="1"/>
  <c r="J184" i="1"/>
  <c r="M47" i="39"/>
  <c r="O40" i="23" s="1"/>
  <c r="J186" i="1"/>
  <c r="J187" i="1"/>
  <c r="J188" i="1"/>
  <c r="J189" i="1"/>
  <c r="J190" i="1"/>
  <c r="J191" i="1"/>
  <c r="J192" i="1"/>
  <c r="J193" i="1"/>
  <c r="EI12" i="1"/>
  <c r="DP12" i="1"/>
  <c r="ET12" i="1"/>
  <c r="GQ319" i="1"/>
  <c r="EF412" i="1"/>
  <c r="EF416" i="1"/>
  <c r="AI15" i="1"/>
  <c r="AZ17" i="1"/>
  <c r="ED342" i="1"/>
  <c r="AZ22" i="1"/>
  <c r="ED20" i="1"/>
  <c r="AO464" i="1"/>
  <c r="EC401" i="1"/>
  <c r="EI401" i="1" s="1"/>
  <c r="EC403" i="1"/>
  <c r="EI403" i="1" s="1"/>
  <c r="EC405" i="1"/>
  <c r="EI405" i="1" s="1"/>
  <c r="EC407" i="1"/>
  <c r="EI407" i="1" s="1"/>
  <c r="EC409" i="1"/>
  <c r="EI409" i="1" s="1"/>
  <c r="EC411" i="1"/>
  <c r="EI411" i="1" s="1"/>
  <c r="EC413" i="1"/>
  <c r="EI413" i="1" s="1"/>
  <c r="EC415" i="1"/>
  <c r="EC417" i="1"/>
  <c r="AO420" i="1"/>
  <c r="AO400" i="1"/>
  <c r="BA398" i="1"/>
  <c r="AN398" i="1"/>
  <c r="BB398" i="1"/>
  <c r="EF399" i="1" s="1"/>
  <c r="AO398" i="1"/>
  <c r="CA398" i="1" s="1"/>
  <c r="AY398" i="1"/>
  <c r="CL398" i="1" s="1"/>
  <c r="CN398" i="1" s="1"/>
  <c r="CS398" i="1" s="1"/>
  <c r="AZ515" i="1"/>
  <c r="ED515" i="1" s="1"/>
  <c r="BE546" i="1"/>
  <c r="ED108" i="1"/>
  <c r="ED109" i="1"/>
  <c r="AZ28" i="1"/>
  <c r="ED28" i="1" s="1"/>
  <c r="AI28" i="1"/>
  <c r="ED107" i="1"/>
  <c r="AZ185" i="1"/>
  <c r="ED186" i="1" s="1"/>
  <c r="ED202" i="1"/>
  <c r="AZ50" i="1"/>
  <c r="ED50" i="1" s="1"/>
  <c r="AI50" i="1"/>
  <c r="ED90" i="1"/>
  <c r="CL90" i="1"/>
  <c r="CN90" i="1" s="1"/>
  <c r="CS90" i="1" s="1"/>
  <c r="ED135" i="1"/>
  <c r="ED136" i="1"/>
  <c r="AZ251" i="1"/>
  <c r="ED252" i="1" s="1"/>
  <c r="DY412" i="1"/>
  <c r="EI412" i="1"/>
  <c r="AZ365" i="1"/>
  <c r="ED366" i="1" s="1"/>
  <c r="AZ206" i="1"/>
  <c r="ED116" i="1"/>
  <c r="AZ247" i="1"/>
  <c r="AI12" i="1"/>
  <c r="AZ23" i="1"/>
  <c r="AZ25" i="1"/>
  <c r="AZ62" i="1"/>
  <c r="ED62" i="1" s="1"/>
  <c r="AI62" i="1"/>
  <c r="AZ349" i="1"/>
  <c r="ED349" i="1" s="1"/>
  <c r="AA379" i="1"/>
  <c r="ED60" i="1"/>
  <c r="ED264" i="1"/>
  <c r="ED213" i="1"/>
  <c r="ED112" i="1"/>
  <c r="ED115" i="1"/>
  <c r="ED215" i="1"/>
  <c r="AZ170" i="1"/>
  <c r="ED171" i="1" s="1"/>
  <c r="AZ248" i="1"/>
  <c r="CL248" i="1" s="1"/>
  <c r="CN248" i="1" s="1"/>
  <c r="CS248" i="1" s="1"/>
  <c r="AZ30" i="1"/>
  <c r="AI30" i="1"/>
  <c r="AI31" i="1"/>
  <c r="AZ31" i="1"/>
  <c r="AZ161" i="1"/>
  <c r="ED162" i="1" s="1"/>
  <c r="AZ168" i="1"/>
  <c r="ED168" i="1" s="1"/>
  <c r="CL95" i="1"/>
  <c r="CN95" i="1" s="1"/>
  <c r="CS95" i="1" s="1"/>
  <c r="ED96" i="1"/>
  <c r="ED120" i="1"/>
  <c r="AO216" i="1"/>
  <c r="I216" i="1"/>
  <c r="AK44" i="82"/>
  <c r="J63" i="39"/>
  <c r="O63" i="39" s="1"/>
  <c r="Q56" i="23" s="1"/>
  <c r="M63" i="39"/>
  <c r="O56" i="23" s="1"/>
  <c r="AK42" i="82"/>
  <c r="AK43" i="82"/>
  <c r="N47" i="82"/>
  <c r="J219" i="1"/>
  <c r="N45" i="82"/>
  <c r="N46" i="82"/>
  <c r="N48" i="82"/>
  <c r="J218" i="1"/>
  <c r="J221" i="1"/>
  <c r="AF49" i="82"/>
  <c r="AK46" i="82"/>
  <c r="J220" i="1"/>
  <c r="AF48" i="82"/>
  <c r="AK45" i="82"/>
  <c r="AK47" i="82"/>
  <c r="J66" i="39"/>
  <c r="O66" i="39" s="1"/>
  <c r="M66" i="39"/>
  <c r="O59" i="23" s="1"/>
  <c r="AZ292" i="1"/>
  <c r="AZ16" i="1"/>
  <c r="AI16" i="1"/>
  <c r="AZ176" i="1"/>
  <c r="ED176" i="1" s="1"/>
  <c r="AZ246" i="1"/>
  <c r="ED246" i="1" s="1"/>
  <c r="AZ290" i="1"/>
  <c r="ED134" i="1"/>
  <c r="AZ18" i="1"/>
  <c r="AI18" i="1"/>
  <c r="ED101" i="1"/>
  <c r="AZ172" i="1"/>
  <c r="ED172" i="1" s="1"/>
  <c r="AZ177" i="1"/>
  <c r="ED177" i="1" s="1"/>
  <c r="ED102" i="1"/>
  <c r="ED63" i="1"/>
  <c r="DY408" i="1"/>
  <c r="ED437" i="1"/>
  <c r="AZ274" i="1"/>
  <c r="ED284" i="1"/>
  <c r="AZ217" i="1"/>
  <c r="ED457" i="1"/>
  <c r="AZ239" i="1"/>
  <c r="ED239" i="1" s="1"/>
  <c r="AZ163" i="1"/>
  <c r="ED163" i="1" s="1"/>
  <c r="ED88" i="1"/>
  <c r="ED89" i="1"/>
  <c r="AZ165" i="1"/>
  <c r="AZ244" i="1"/>
  <c r="CL244" i="1" s="1"/>
  <c r="CN244" i="1" s="1"/>
  <c r="CS244" i="1" s="1"/>
  <c r="AZ169" i="1"/>
  <c r="AZ29" i="1"/>
  <c r="AI29" i="1"/>
  <c r="ED104" i="1"/>
  <c r="AZ160" i="1"/>
  <c r="ED144" i="1"/>
  <c r="ED143" i="1"/>
  <c r="ED124" i="1"/>
  <c r="ED125" i="1"/>
  <c r="AZ200" i="1"/>
  <c r="AI11" i="1"/>
  <c r="AZ11" i="1"/>
  <c r="ED12" i="1" s="1"/>
  <c r="CL86" i="1"/>
  <c r="CN86" i="1" s="1"/>
  <c r="CS86" i="1" s="1"/>
  <c r="ED86" i="1"/>
  <c r="AZ240" i="1"/>
  <c r="AZ164" i="1"/>
  <c r="ED164" i="1" s="1"/>
  <c r="ED92" i="1"/>
  <c r="CL91" i="1"/>
  <c r="CN91" i="1" s="1"/>
  <c r="CS91" i="1" s="1"/>
  <c r="CL93" i="1"/>
  <c r="CN93" i="1" s="1"/>
  <c r="CS93" i="1" s="1"/>
  <c r="ED93" i="1"/>
  <c r="ED95" i="1"/>
  <c r="ED94" i="1"/>
  <c r="AZ173" i="1"/>
  <c r="AZ174" i="1"/>
  <c r="ED99" i="1"/>
  <c r="ED100" i="1"/>
  <c r="CL99" i="1"/>
  <c r="CN99" i="1" s="1"/>
  <c r="CS99" i="1" s="1"/>
  <c r="AZ178" i="1"/>
  <c r="ED103" i="1"/>
  <c r="CL103" i="1"/>
  <c r="CN103" i="1" s="1"/>
  <c r="CS103" i="1" s="1"/>
  <c r="ED257" i="1"/>
  <c r="CL257" i="1"/>
  <c r="CN257" i="1" s="1"/>
  <c r="CS257" i="1" s="1"/>
  <c r="AI33" i="1"/>
  <c r="AZ33" i="1"/>
  <c r="AZ37" i="1"/>
  <c r="ED38" i="1" s="1"/>
  <c r="AI37" i="1"/>
  <c r="AZ218" i="1"/>
  <c r="AI372" i="1"/>
  <c r="AZ372" i="1"/>
  <c r="AZ289" i="1"/>
  <c r="ED290" i="1" s="1"/>
  <c r="ED517" i="1"/>
  <c r="ED520" i="1"/>
  <c r="ED526" i="1"/>
  <c r="ED438" i="1"/>
  <c r="DK93" i="1"/>
  <c r="DP93" i="1" s="1"/>
  <c r="DM93" i="1"/>
  <c r="ED58" i="1"/>
  <c r="ED251" i="1"/>
  <c r="ED439" i="1"/>
  <c r="DM406" i="1"/>
  <c r="DN406" i="1"/>
  <c r="AZ46" i="1"/>
  <c r="ED139" i="1"/>
  <c r="ED399" i="1"/>
  <c r="AZ434" i="1"/>
  <c r="ED434" i="1" s="1"/>
  <c r="AZ370" i="1"/>
  <c r="ED371" i="1" s="1"/>
  <c r="AZ353" i="1"/>
  <c r="ED354" i="1" s="1"/>
  <c r="AZ293" i="1"/>
  <c r="ED293" i="1" s="1"/>
  <c r="ED24" i="1"/>
  <c r="DP406" i="1"/>
  <c r="ET406" i="1"/>
  <c r="FD406" i="1"/>
  <c r="DY406" i="1"/>
  <c r="AO258" i="1"/>
  <c r="AO429" i="1"/>
  <c r="AO421" i="1"/>
  <c r="AO449" i="1"/>
  <c r="AZ449" i="1"/>
  <c r="ED450" i="1" s="1"/>
  <c r="EC400" i="1"/>
  <c r="EI400" i="1" s="1"/>
  <c r="EC402" i="1"/>
  <c r="EC404" i="1"/>
  <c r="EI404" i="1" s="1"/>
  <c r="EC406" i="1"/>
  <c r="EI406" i="1" s="1"/>
  <c r="EC408" i="1"/>
  <c r="EC410" i="1"/>
  <c r="EI410" i="1" s="1"/>
  <c r="EC412" i="1"/>
  <c r="EC414" i="1"/>
  <c r="EI414" i="1" s="1"/>
  <c r="EC416" i="1"/>
  <c r="EC418" i="1"/>
  <c r="EI418" i="1" s="1"/>
  <c r="AO259" i="1"/>
  <c r="CB479" i="1"/>
  <c r="AO430" i="1"/>
  <c r="AO425" i="1"/>
  <c r="AO399" i="1"/>
  <c r="AO450" i="1"/>
  <c r="EC480" i="1"/>
  <c r="EI480" i="1" s="1"/>
  <c r="EJ480" i="1" s="1"/>
  <c r="EE480" i="1"/>
  <c r="BB480" i="1"/>
  <c r="EF480" i="1" s="1"/>
  <c r="AN480" i="1"/>
  <c r="AO480" i="1"/>
  <c r="BB482" i="1"/>
  <c r="AN482" i="1"/>
  <c r="AO482" i="1"/>
  <c r="BB484" i="1"/>
  <c r="AN484" i="1"/>
  <c r="AO484" i="1"/>
  <c r="BB486" i="1"/>
  <c r="AN486" i="1"/>
  <c r="AO486" i="1"/>
  <c r="BB488" i="1"/>
  <c r="AN488" i="1"/>
  <c r="AO488" i="1"/>
  <c r="BB490" i="1"/>
  <c r="AN490" i="1"/>
  <c r="AO490" i="1"/>
  <c r="BB492" i="1"/>
  <c r="AN492" i="1"/>
  <c r="AO492" i="1"/>
  <c r="BB494" i="1"/>
  <c r="AN494" i="1"/>
  <c r="AO494" i="1"/>
  <c r="BB496" i="1"/>
  <c r="AN496" i="1"/>
  <c r="AO496" i="1"/>
  <c r="AO260" i="1"/>
  <c r="AO435" i="1"/>
  <c r="AO431" i="1"/>
  <c r="AO427" i="1"/>
  <c r="AO401" i="1"/>
  <c r="AZ181" i="1"/>
  <c r="ED181" i="1" s="1"/>
  <c r="AZ260" i="1"/>
  <c r="ED260" i="1" s="1"/>
  <c r="AO451" i="1"/>
  <c r="AZ451" i="1"/>
  <c r="EE481" i="1"/>
  <c r="BB481" i="1"/>
  <c r="EC481" i="1"/>
  <c r="EI481" i="1" s="1"/>
  <c r="AN481" i="1"/>
  <c r="AO481" i="1"/>
  <c r="EE483" i="1"/>
  <c r="BB483" i="1"/>
  <c r="AN483" i="1"/>
  <c r="AO483" i="1"/>
  <c r="EE485" i="1"/>
  <c r="BB485" i="1"/>
  <c r="EC485" i="1"/>
  <c r="EI485" i="1" s="1"/>
  <c r="AN485" i="1"/>
  <c r="AO485" i="1"/>
  <c r="EE487" i="1"/>
  <c r="BB487" i="1"/>
  <c r="EF487" i="1" s="1"/>
  <c r="AN487" i="1"/>
  <c r="AO487" i="1"/>
  <c r="EE489" i="1"/>
  <c r="BB489" i="1"/>
  <c r="EC489" i="1"/>
  <c r="EI489" i="1" s="1"/>
  <c r="AN489" i="1"/>
  <c r="AO489" i="1"/>
  <c r="EE491" i="1"/>
  <c r="EC491" i="1"/>
  <c r="BB491" i="1"/>
  <c r="EF491" i="1" s="1"/>
  <c r="AN491" i="1"/>
  <c r="AO491" i="1"/>
  <c r="EC493" i="1"/>
  <c r="BB493" i="1"/>
  <c r="EE493" i="1"/>
  <c r="AN493" i="1"/>
  <c r="AO493" i="1"/>
  <c r="EE495" i="1"/>
  <c r="BB495" i="1"/>
  <c r="EC495" i="1"/>
  <c r="AN495" i="1"/>
  <c r="AO495" i="1"/>
  <c r="AZ182" i="1"/>
  <c r="AO261" i="1"/>
  <c r="AZ261" i="1"/>
  <c r="AO433" i="1"/>
  <c r="ED114" i="1"/>
  <c r="FX502" i="1"/>
  <c r="FY501" i="1"/>
  <c r="AZ197" i="1"/>
  <c r="AZ184" i="1"/>
  <c r="ED184" i="1" s="1"/>
  <c r="AZ193" i="1"/>
  <c r="AZ367" i="1"/>
  <c r="AZ216" i="1"/>
  <c r="ED59" i="1"/>
  <c r="AZ237" i="1"/>
  <c r="ED238" i="1" s="1"/>
  <c r="ED248" i="1"/>
  <c r="CL247" i="1"/>
  <c r="CN247" i="1" s="1"/>
  <c r="CS247" i="1" s="1"/>
  <c r="AA227" i="1"/>
  <c r="II160" i="1" s="1"/>
  <c r="AZ196" i="1"/>
  <c r="ED196" i="1" s="1"/>
  <c r="AZ350" i="1"/>
  <c r="AZ36" i="1"/>
  <c r="AI36" i="1"/>
  <c r="ED118" i="1"/>
  <c r="ED117" i="1"/>
  <c r="AZ291" i="1"/>
  <c r="ED140" i="1"/>
  <c r="ED141" i="1"/>
  <c r="AZ10" i="1"/>
  <c r="AI10" i="1"/>
  <c r="ED113" i="1"/>
  <c r="ED203" i="1"/>
  <c r="EC255" i="1"/>
  <c r="EC238" i="1"/>
  <c r="EC239" i="1"/>
  <c r="CL246" i="1"/>
  <c r="CN246" i="1" s="1"/>
  <c r="CS246" i="1" s="1"/>
  <c r="EC246" i="1"/>
  <c r="EC247" i="1"/>
  <c r="EF408" i="1"/>
  <c r="ED352" i="1"/>
  <c r="ED353" i="1"/>
  <c r="ED518" i="1"/>
  <c r="ED523" i="1"/>
  <c r="ED524" i="1"/>
  <c r="ED527" i="1"/>
  <c r="ED528" i="1"/>
  <c r="ED425" i="1"/>
  <c r="AO506" i="1"/>
  <c r="AA545" i="1"/>
  <c r="AZ295" i="1"/>
  <c r="AZ294" i="1"/>
  <c r="AZ296" i="1"/>
  <c r="ED529" i="1"/>
  <c r="ED530" i="1"/>
  <c r="ED533" i="1"/>
  <c r="CL480" i="1"/>
  <c r="CN480" i="1" s="1"/>
  <c r="CS480" i="1" s="1"/>
  <c r="CL481" i="1"/>
  <c r="CN481" i="1" s="1"/>
  <c r="CS481" i="1" s="1"/>
  <c r="CL482" i="1"/>
  <c r="CN482" i="1" s="1"/>
  <c r="CS482" i="1" s="1"/>
  <c r="CL483" i="1"/>
  <c r="CN483" i="1" s="1"/>
  <c r="CS483" i="1" s="1"/>
  <c r="ED483" i="1"/>
  <c r="CL484" i="1"/>
  <c r="CN484" i="1" s="1"/>
  <c r="CS484" i="1" s="1"/>
  <c r="CL485" i="1"/>
  <c r="CN485" i="1" s="1"/>
  <c r="CS485" i="1" s="1"/>
  <c r="CL486" i="1"/>
  <c r="CN486" i="1" s="1"/>
  <c r="CS486" i="1" s="1"/>
  <c r="CL487" i="1"/>
  <c r="CN487" i="1" s="1"/>
  <c r="CS487" i="1" s="1"/>
  <c r="ED487" i="1"/>
  <c r="CL488" i="1"/>
  <c r="CN488" i="1" s="1"/>
  <c r="CS488" i="1" s="1"/>
  <c r="CL489" i="1"/>
  <c r="CN489" i="1" s="1"/>
  <c r="CS489" i="1" s="1"/>
  <c r="CL490" i="1"/>
  <c r="CN490" i="1" s="1"/>
  <c r="CS490" i="1" s="1"/>
  <c r="CL491" i="1"/>
  <c r="CN491" i="1" s="1"/>
  <c r="CS491" i="1" s="1"/>
  <c r="ED491" i="1"/>
  <c r="CL492" i="1"/>
  <c r="CN492" i="1" s="1"/>
  <c r="CS492" i="1" s="1"/>
  <c r="CL493" i="1"/>
  <c r="CN493" i="1" s="1"/>
  <c r="CS493" i="1" s="1"/>
  <c r="CL494" i="1"/>
  <c r="CN494" i="1" s="1"/>
  <c r="CS494" i="1" s="1"/>
  <c r="CL495" i="1"/>
  <c r="CN495" i="1" s="1"/>
  <c r="CS495" i="1" s="1"/>
  <c r="ED495" i="1"/>
  <c r="CL496" i="1"/>
  <c r="CN496" i="1" s="1"/>
  <c r="CS496" i="1" s="1"/>
  <c r="ED497" i="1"/>
  <c r="AZ499" i="1"/>
  <c r="ED499" i="1" s="1"/>
  <c r="AZ500" i="1"/>
  <c r="ED501" i="1" s="1"/>
  <c r="ED502" i="1"/>
  <c r="ED503" i="1"/>
  <c r="ED507" i="1"/>
  <c r="ED508" i="1"/>
  <c r="ED511" i="1"/>
  <c r="ED512" i="1"/>
  <c r="ED513" i="1"/>
  <c r="ED514" i="1"/>
  <c r="BB497" i="1"/>
  <c r="EF497" i="1" s="1"/>
  <c r="EE497" i="1"/>
  <c r="AN497" i="1"/>
  <c r="AO497" i="1"/>
  <c r="CB498" i="1"/>
  <c r="AO503" i="1"/>
  <c r="AO505" i="1"/>
  <c r="AO507" i="1"/>
  <c r="AO508" i="1"/>
  <c r="EC251" i="1"/>
  <c r="CL250" i="1"/>
  <c r="CN250" i="1" s="1"/>
  <c r="CS250" i="1" s="1"/>
  <c r="EE499" i="1"/>
  <c r="AN499" i="1"/>
  <c r="BB499" i="1"/>
  <c r="EF499" i="1" s="1"/>
  <c r="AO499" i="1"/>
  <c r="AO500" i="1"/>
  <c r="ED536" i="1"/>
  <c r="ED516" i="1"/>
  <c r="ED519" i="1"/>
  <c r="ED525" i="1"/>
  <c r="ED403" i="1"/>
  <c r="ED407" i="1"/>
  <c r="ED410" i="1"/>
  <c r="ED411" i="1"/>
  <c r="ED418" i="1"/>
  <c r="ED421" i="1"/>
  <c r="ED422" i="1"/>
  <c r="ED428" i="1"/>
  <c r="ED429" i="1"/>
  <c r="ED430" i="1"/>
  <c r="EC498" i="1"/>
  <c r="CL498" i="1"/>
  <c r="CN498" i="1" s="1"/>
  <c r="CS498" i="1" s="1"/>
  <c r="AO501" i="1"/>
  <c r="AO198" i="1"/>
  <c r="DM19" i="1"/>
  <c r="DI417" i="1"/>
  <c r="DK417" i="1" s="1"/>
  <c r="DB60" i="1"/>
  <c r="DF60" i="1"/>
  <c r="DD33" i="1"/>
  <c r="DD32" i="1"/>
  <c r="DL19" i="1"/>
  <c r="DF66" i="1"/>
  <c r="J45" i="39"/>
  <c r="O45" i="39" s="1"/>
  <c r="Q38" i="23" s="1"/>
  <c r="M45" i="39"/>
  <c r="O38" i="23" s="1"/>
  <c r="DD31" i="1"/>
  <c r="DD30" i="1"/>
  <c r="DF33" i="1"/>
  <c r="DB33" i="1"/>
  <c r="DB32" i="1"/>
  <c r="DF32" i="1"/>
  <c r="DG35" i="1"/>
  <c r="DG34" i="1"/>
  <c r="DI34" i="1" s="1"/>
  <c r="EE400" i="1"/>
  <c r="EE402" i="1"/>
  <c r="EF404" i="1"/>
  <c r="EE404" i="1"/>
  <c r="EE406" i="1"/>
  <c r="EE408" i="1"/>
  <c r="HP316" i="1"/>
  <c r="HO317" i="1"/>
  <c r="ED365" i="1"/>
  <c r="ED283" i="1"/>
  <c r="DF36" i="1"/>
  <c r="K380" i="1"/>
  <c r="EI20" i="1"/>
  <c r="DP20" i="1"/>
  <c r="ET20" i="1"/>
  <c r="DD71" i="1"/>
  <c r="DB71" i="1"/>
  <c r="DI67" i="1"/>
  <c r="DK67" i="1" s="1"/>
  <c r="DE35" i="1"/>
  <c r="DB35" i="1"/>
  <c r="DD42" i="1"/>
  <c r="DB42" i="1"/>
  <c r="DP19" i="1"/>
  <c r="ET19" i="1"/>
  <c r="EI19" i="1"/>
  <c r="DG26" i="1"/>
  <c r="DB26" i="1"/>
  <c r="DI68" i="1"/>
  <c r="DK68" i="1" s="1"/>
  <c r="EE412" i="1"/>
  <c r="EE416" i="1"/>
  <c r="EF415" i="1"/>
  <c r="ED266" i="1"/>
  <c r="ED265" i="1"/>
  <c r="DE37" i="1"/>
  <c r="DE36" i="1"/>
  <c r="DE39" i="1"/>
  <c r="DE40" i="1"/>
  <c r="DI90" i="1"/>
  <c r="DK16" i="1"/>
  <c r="DL16" i="1"/>
  <c r="DI18" i="1"/>
  <c r="DK18" i="1" s="1"/>
  <c r="ED363" i="1"/>
  <c r="ED364" i="1"/>
  <c r="FX89" i="1"/>
  <c r="FY88" i="1"/>
  <c r="CB414" i="1"/>
  <c r="CB418" i="1"/>
  <c r="DG43" i="1"/>
  <c r="DG44" i="1"/>
  <c r="DD47" i="1"/>
  <c r="DB47" i="1"/>
  <c r="DB50" i="1"/>
  <c r="DD51" i="1"/>
  <c r="DD50" i="1"/>
  <c r="DI50" i="1" s="1"/>
  <c r="DB54" i="1"/>
  <c r="DD55" i="1"/>
  <c r="DI55" i="1" s="1"/>
  <c r="DD54" i="1"/>
  <c r="DD58" i="1"/>
  <c r="DB58" i="1"/>
  <c r="DD59" i="1"/>
  <c r="DB65" i="1"/>
  <c r="DD65" i="1"/>
  <c r="DD66" i="1"/>
  <c r="DI66" i="1" s="1"/>
  <c r="CB411" i="1"/>
  <c r="EE413" i="1"/>
  <c r="CB415" i="1"/>
  <c r="EE417" i="1"/>
  <c r="CL417" i="1"/>
  <c r="CN417" i="1" s="1"/>
  <c r="CS417" i="1" s="1"/>
  <c r="DF64" i="1"/>
  <c r="DI70" i="1"/>
  <c r="DK70" i="1" s="1"/>
  <c r="DE65" i="1"/>
  <c r="EI17" i="1"/>
  <c r="DP17" i="1"/>
  <c r="ET17" i="1"/>
  <c r="DP14" i="1"/>
  <c r="ET14" i="1"/>
  <c r="EI14" i="1"/>
  <c r="HP166" i="1"/>
  <c r="HO167" i="1"/>
  <c r="DY93" i="1"/>
  <c r="DG37" i="1"/>
  <c r="CB412" i="1"/>
  <c r="EE414" i="1"/>
  <c r="CB416" i="1"/>
  <c r="EE418" i="1"/>
  <c r="DD48" i="1"/>
  <c r="DB48" i="1"/>
  <c r="DD49" i="1"/>
  <c r="DB52" i="1"/>
  <c r="DD52" i="1"/>
  <c r="DD53" i="1"/>
  <c r="DI53" i="1" s="1"/>
  <c r="DD57" i="1"/>
  <c r="DB56" i="1"/>
  <c r="DB63" i="1"/>
  <c r="DD63" i="1"/>
  <c r="DD64" i="1"/>
  <c r="DI64" i="1" s="1"/>
  <c r="DB64" i="1"/>
  <c r="DN64" i="1"/>
  <c r="DG65" i="1"/>
  <c r="DG66" i="1"/>
  <c r="DN66" i="1" s="1"/>
  <c r="DI88" i="1"/>
  <c r="CL411" i="1"/>
  <c r="CN411" i="1" s="1"/>
  <c r="CS411" i="1" s="1"/>
  <c r="CB413" i="1"/>
  <c r="EF413" i="1"/>
  <c r="EE415" i="1"/>
  <c r="CL415" i="1"/>
  <c r="CN415" i="1" s="1"/>
  <c r="CS415" i="1" s="1"/>
  <c r="CB417" i="1"/>
  <c r="EF417" i="1"/>
  <c r="DG63" i="1"/>
  <c r="K303" i="1"/>
  <c r="EI15" i="1"/>
  <c r="DP15" i="1"/>
  <c r="ET15" i="1"/>
  <c r="K304" i="1"/>
  <c r="DN93" i="1"/>
  <c r="DD56" i="1"/>
  <c r="DI56" i="1" s="1"/>
  <c r="DL56" i="1" s="1"/>
  <c r="CL418" i="1"/>
  <c r="CN418" i="1" s="1"/>
  <c r="CS418" i="1" s="1"/>
  <c r="DI40" i="1"/>
  <c r="AO144" i="1"/>
  <c r="H67" i="39"/>
  <c r="H459" i="1"/>
  <c r="H458" i="1"/>
  <c r="AO145" i="1"/>
  <c r="H68" i="39"/>
  <c r="ED448" i="1"/>
  <c r="DB22" i="1"/>
  <c r="DF23" i="1"/>
  <c r="DF22" i="1"/>
  <c r="DB27" i="1"/>
  <c r="DF27" i="1"/>
  <c r="DE29" i="1"/>
  <c r="DB28" i="1"/>
  <c r="DE28" i="1"/>
  <c r="DB30" i="1"/>
  <c r="DE31" i="1"/>
  <c r="DE30" i="1"/>
  <c r="DG38" i="1"/>
  <c r="DI38" i="1" s="1"/>
  <c r="DG45" i="1"/>
  <c r="DG46" i="1"/>
  <c r="DI37" i="1"/>
  <c r="DK37" i="1" s="1"/>
  <c r="EF244" i="1"/>
  <c r="EF245" i="1"/>
  <c r="EC257" i="1"/>
  <c r="EC256" i="1"/>
  <c r="CL256" i="1"/>
  <c r="CN256" i="1" s="1"/>
  <c r="CS256" i="1" s="1"/>
  <c r="ED279" i="1"/>
  <c r="ED278" i="1"/>
  <c r="DB36" i="1"/>
  <c r="DB41" i="1"/>
  <c r="DL55" i="1"/>
  <c r="DK55" i="1"/>
  <c r="DN55" i="1"/>
  <c r="DL53" i="1"/>
  <c r="DN53" i="1"/>
  <c r="DK53" i="1"/>
  <c r="DD21" i="1"/>
  <c r="DB21" i="1"/>
  <c r="DP11" i="1"/>
  <c r="EI11" i="1"/>
  <c r="EJ11" i="1" s="1"/>
  <c r="EJ12" i="1" s="1"/>
  <c r="EJ13" i="1" s="1"/>
  <c r="ET11" i="1"/>
  <c r="EU11" i="1" s="1"/>
  <c r="EU12" i="1" s="1"/>
  <c r="EU13" i="1" s="1"/>
  <c r="EU14" i="1" s="1"/>
  <c r="EU15" i="1" s="1"/>
  <c r="DF25" i="1"/>
  <c r="DB25" i="1"/>
  <c r="DG31" i="1"/>
  <c r="DG30" i="1"/>
  <c r="DI36" i="1"/>
  <c r="DN36" i="1" s="1"/>
  <c r="DF39" i="1"/>
  <c r="DB39" i="1"/>
  <c r="DG42" i="1"/>
  <c r="DG41" i="1"/>
  <c r="DI41" i="1" s="1"/>
  <c r="DD43" i="1"/>
  <c r="DB43" i="1"/>
  <c r="DD46" i="1"/>
  <c r="DD45" i="1"/>
  <c r="DB45" i="1"/>
  <c r="DD22" i="1"/>
  <c r="DB37" i="1"/>
  <c r="EC244" i="1"/>
  <c r="EC245" i="1"/>
  <c r="DF28" i="1"/>
  <c r="DB38" i="1"/>
  <c r="DG39" i="1"/>
  <c r="DD44" i="1"/>
  <c r="DG22" i="1"/>
  <c r="DM55" i="1"/>
  <c r="DM53" i="1"/>
  <c r="DF42" i="1"/>
  <c r="DK56" i="1"/>
  <c r="DF26" i="1"/>
  <c r="ED22" i="1"/>
  <c r="ED436" i="1"/>
  <c r="ED369" i="1"/>
  <c r="CL255" i="1"/>
  <c r="CN255" i="1" s="1"/>
  <c r="CS255" i="1" s="1"/>
  <c r="ED256" i="1"/>
  <c r="CL414" i="1"/>
  <c r="CN414" i="1" s="1"/>
  <c r="CS414" i="1" s="1"/>
  <c r="ED415" i="1"/>
  <c r="ED414" i="1"/>
  <c r="ED426" i="1"/>
  <c r="ED427" i="1"/>
  <c r="ED419" i="1"/>
  <c r="ED420" i="1"/>
  <c r="ED270" i="1"/>
  <c r="ED269" i="1"/>
  <c r="ED189" i="1"/>
  <c r="ED190" i="1"/>
  <c r="ED453" i="1"/>
  <c r="ED452" i="1"/>
  <c r="CL412" i="1"/>
  <c r="CN412" i="1" s="1"/>
  <c r="CS412" i="1" s="1"/>
  <c r="ED413" i="1"/>
  <c r="ED412" i="1"/>
  <c r="CL416" i="1"/>
  <c r="CN416" i="1" s="1"/>
  <c r="CS416" i="1" s="1"/>
  <c r="ED416" i="1"/>
  <c r="ED417" i="1"/>
  <c r="ET400" i="1"/>
  <c r="EU400" i="1" s="1"/>
  <c r="FD400" i="1"/>
  <c r="FE400" i="1" s="1"/>
  <c r="DP400" i="1"/>
  <c r="DY400" i="1"/>
  <c r="DZ400" i="1" s="1"/>
  <c r="DY401" i="1"/>
  <c r="DP401" i="1"/>
  <c r="ET401" i="1"/>
  <c r="FD401" i="1"/>
  <c r="DM402" i="1"/>
  <c r="DN402" i="1"/>
  <c r="ET409" i="1"/>
  <c r="FD409" i="1"/>
  <c r="DP409" i="1"/>
  <c r="DY409" i="1"/>
  <c r="DP411" i="1"/>
  <c r="DY411" i="1"/>
  <c r="ET411" i="1"/>
  <c r="FD411" i="1"/>
  <c r="ET415" i="1"/>
  <c r="EI415" i="1"/>
  <c r="DP415" i="1"/>
  <c r="DY415" i="1"/>
  <c r="FD415" i="1"/>
  <c r="ET405" i="1"/>
  <c r="FD405" i="1"/>
  <c r="DP405" i="1"/>
  <c r="DY405" i="1"/>
  <c r="DK402" i="1"/>
  <c r="DP407" i="1"/>
  <c r="DY407" i="1"/>
  <c r="ET407" i="1"/>
  <c r="FD407" i="1"/>
  <c r="FD167" i="1"/>
  <c r="EI167" i="1"/>
  <c r="ET167" i="1"/>
  <c r="EI169" i="1"/>
  <c r="ET169" i="1"/>
  <c r="FD169" i="1"/>
  <c r="FD180" i="1"/>
  <c r="EI180" i="1"/>
  <c r="ET180" i="1"/>
  <c r="FD179" i="1"/>
  <c r="EI179" i="1"/>
  <c r="ET179" i="1"/>
  <c r="EI173" i="1"/>
  <c r="ET173" i="1"/>
  <c r="FD173" i="1"/>
  <c r="FD178" i="1"/>
  <c r="EI178" i="1"/>
  <c r="ET178" i="1"/>
  <c r="CL400" i="1"/>
  <c r="CN400" i="1" s="1"/>
  <c r="CS400" i="1" s="1"/>
  <c r="ED400" i="1"/>
  <c r="ED401" i="1"/>
  <c r="CB400" i="1"/>
  <c r="CB404" i="1"/>
  <c r="CB408" i="1"/>
  <c r="EE410" i="1"/>
  <c r="EE411" i="1"/>
  <c r="ED287" i="1"/>
  <c r="ED288" i="1"/>
  <c r="CL402" i="1"/>
  <c r="CN402" i="1" s="1"/>
  <c r="CS402" i="1" s="1"/>
  <c r="CB399" i="1"/>
  <c r="EF401" i="1"/>
  <c r="CB403" i="1"/>
  <c r="CB405" i="1"/>
  <c r="EF407" i="1"/>
  <c r="CB409" i="1"/>
  <c r="CL408" i="1"/>
  <c r="CN408" i="1" s="1"/>
  <c r="CS408" i="1" s="1"/>
  <c r="ED408" i="1"/>
  <c r="ED409" i="1"/>
  <c r="CB402" i="1"/>
  <c r="CB406" i="1"/>
  <c r="CB410" i="1"/>
  <c r="EF411" i="1"/>
  <c r="EF410" i="1"/>
  <c r="CL410" i="1"/>
  <c r="CN410" i="1" s="1"/>
  <c r="CS410" i="1" s="1"/>
  <c r="CL406" i="1"/>
  <c r="CN406" i="1" s="1"/>
  <c r="CS406" i="1" s="1"/>
  <c r="ED447" i="1"/>
  <c r="ED451" i="1"/>
  <c r="CL399" i="1"/>
  <c r="CN399" i="1" s="1"/>
  <c r="CS399" i="1" s="1"/>
  <c r="EE399" i="1"/>
  <c r="CB401" i="1"/>
  <c r="CL401" i="1"/>
  <c r="CN401" i="1" s="1"/>
  <c r="CS401" i="1" s="1"/>
  <c r="EE401" i="1"/>
  <c r="EF403" i="1"/>
  <c r="EE403" i="1"/>
  <c r="CL403" i="1"/>
  <c r="CN403" i="1" s="1"/>
  <c r="CS403" i="1" s="1"/>
  <c r="EE405" i="1"/>
  <c r="CL405" i="1"/>
  <c r="CN405" i="1" s="1"/>
  <c r="CS405" i="1" s="1"/>
  <c r="EF405" i="1"/>
  <c r="CB407" i="1"/>
  <c r="EE407" i="1"/>
  <c r="CL407" i="1"/>
  <c r="CN407" i="1" s="1"/>
  <c r="CS407" i="1" s="1"/>
  <c r="EE409" i="1"/>
  <c r="CL409" i="1"/>
  <c r="CN409" i="1" s="1"/>
  <c r="CS409" i="1" s="1"/>
  <c r="EF409" i="1"/>
  <c r="ED455" i="1"/>
  <c r="ED454" i="1"/>
  <c r="DP412" i="1"/>
  <c r="FD412" i="1"/>
  <c r="ED259" i="1"/>
  <c r="ED441" i="1"/>
  <c r="ED440" i="1"/>
  <c r="ED442" i="1"/>
  <c r="ED443" i="1"/>
  <c r="CL404" i="1"/>
  <c r="CN404" i="1" s="1"/>
  <c r="CS404" i="1" s="1"/>
  <c r="ED405" i="1"/>
  <c r="ED404" i="1"/>
  <c r="FD416" i="1"/>
  <c r="DP416" i="1"/>
  <c r="DY416" i="1"/>
  <c r="EI416" i="1"/>
  <c r="FD408" i="1"/>
  <c r="EI408" i="1"/>
  <c r="AO191" i="1"/>
  <c r="AO184" i="1"/>
  <c r="AO185" i="1"/>
  <c r="AO199" i="1"/>
  <c r="AO183" i="1"/>
  <c r="AO208" i="1"/>
  <c r="AO212" i="1"/>
  <c r="AO194" i="1"/>
  <c r="AO187" i="1"/>
  <c r="AO220" i="1"/>
  <c r="ED61" i="1"/>
  <c r="ED276" i="1"/>
  <c r="ED277" i="1"/>
  <c r="ED249" i="1"/>
  <c r="CL249" i="1"/>
  <c r="CN249" i="1" s="1"/>
  <c r="CS249" i="1" s="1"/>
  <c r="ED285" i="1"/>
  <c r="ED286" i="1"/>
  <c r="ED250" i="1"/>
  <c r="ED319" i="1"/>
  <c r="CL319" i="1"/>
  <c r="CN319" i="1" s="1"/>
  <c r="CS319" i="1" s="1"/>
  <c r="ED320" i="1"/>
  <c r="ED321" i="1"/>
  <c r="CL320" i="1"/>
  <c r="CN320" i="1" s="1"/>
  <c r="CS320" i="1" s="1"/>
  <c r="ED339" i="1"/>
  <c r="ED340" i="1"/>
  <c r="ED242" i="1"/>
  <c r="ED243" i="1"/>
  <c r="CL242" i="1"/>
  <c r="CN242" i="1" s="1"/>
  <c r="CS242" i="1" s="1"/>
  <c r="ED315" i="1"/>
  <c r="CL315" i="1"/>
  <c r="CN315" i="1" s="1"/>
  <c r="CS315" i="1" s="1"/>
  <c r="ED325" i="1"/>
  <c r="CL325" i="1"/>
  <c r="CN325" i="1" s="1"/>
  <c r="CS325" i="1" s="1"/>
  <c r="ED328" i="1"/>
  <c r="ED329" i="1"/>
  <c r="CL328" i="1"/>
  <c r="CN328" i="1" s="1"/>
  <c r="CS328" i="1" s="1"/>
  <c r="ED254" i="1"/>
  <c r="ED253" i="1"/>
  <c r="CL253" i="1"/>
  <c r="CN253" i="1" s="1"/>
  <c r="CS253" i="1" s="1"/>
  <c r="ED255" i="1"/>
  <c r="CL254" i="1"/>
  <c r="CN254" i="1" s="1"/>
  <c r="CS254" i="1" s="1"/>
  <c r="ED317" i="1"/>
  <c r="CL317" i="1"/>
  <c r="CN317" i="1" s="1"/>
  <c r="CS317" i="1" s="1"/>
  <c r="ED318" i="1"/>
  <c r="AO192" i="1"/>
  <c r="AO190" i="1"/>
  <c r="AO193" i="1"/>
  <c r="AO186" i="1"/>
  <c r="AO188" i="1"/>
  <c r="AO189" i="1"/>
  <c r="AO197" i="1"/>
  <c r="AO182" i="1"/>
  <c r="ED337" i="1"/>
  <c r="ED338" i="1"/>
  <c r="FE164" i="1"/>
  <c r="ED271" i="1"/>
  <c r="ED272" i="1"/>
  <c r="EU164" i="1"/>
  <c r="ED432" i="1" l="1"/>
  <c r="ED345" i="1"/>
  <c r="ED370" i="1"/>
  <c r="ED445" i="1"/>
  <c r="ED449" i="1"/>
  <c r="ED510" i="1"/>
  <c r="ED505" i="1"/>
  <c r="ED494" i="1"/>
  <c r="ED490" i="1"/>
  <c r="ED486" i="1"/>
  <c r="ED482" i="1"/>
  <c r="ED522" i="1"/>
  <c r="ED537" i="1"/>
  <c r="ED11" i="1"/>
  <c r="ED431" i="1"/>
  <c r="ED435" i="1"/>
  <c r="ED535" i="1"/>
  <c r="ED219" i="1"/>
  <c r="ED23" i="1"/>
  <c r="CL251" i="1"/>
  <c r="CN251" i="1" s="1"/>
  <c r="CS251" i="1" s="1"/>
  <c r="EU401" i="1"/>
  <c r="E34" i="82"/>
  <c r="M33" i="82"/>
  <c r="BH32" i="82"/>
  <c r="BD32" i="82"/>
  <c r="BL32" i="82" s="1"/>
  <c r="FX165" i="1"/>
  <c r="FY164" i="1"/>
  <c r="AB34" i="82"/>
  <c r="AZ33" i="82"/>
  <c r="AJ33" i="82"/>
  <c r="B89" i="1"/>
  <c r="B11" i="39"/>
  <c r="L11" i="39" s="1"/>
  <c r="DN56" i="1"/>
  <c r="ED14" i="1"/>
  <c r="EF495" i="1"/>
  <c r="EF483" i="1"/>
  <c r="ED335" i="1"/>
  <c r="ED336" i="1"/>
  <c r="DM56" i="1"/>
  <c r="ED268" i="1"/>
  <c r="ED247" i="1"/>
  <c r="EF493" i="1"/>
  <c r="EF489" i="1"/>
  <c r="EC487" i="1"/>
  <c r="EI487" i="1" s="1"/>
  <c r="EF485" i="1"/>
  <c r="EC483" i="1"/>
  <c r="EI483" i="1" s="1"/>
  <c r="EF481" i="1"/>
  <c r="ET408" i="1"/>
  <c r="EF498" i="1"/>
  <c r="DP92" i="1"/>
  <c r="DY92" i="1"/>
  <c r="EI92" i="1"/>
  <c r="ET92" i="1"/>
  <c r="FD92" i="1"/>
  <c r="HO90" i="1"/>
  <c r="HP89" i="1"/>
  <c r="DM94" i="1"/>
  <c r="DN94" i="1"/>
  <c r="FX403" i="1"/>
  <c r="FY402" i="1"/>
  <c r="DY94" i="1"/>
  <c r="FD94" i="1"/>
  <c r="EI94" i="1"/>
  <c r="ET94" i="1"/>
  <c r="DP94" i="1"/>
  <c r="DM92" i="1"/>
  <c r="DN92" i="1"/>
  <c r="FD86" i="1"/>
  <c r="FE86" i="1" s="1"/>
  <c r="FE87" i="1" s="1"/>
  <c r="ET86" i="1"/>
  <c r="EU86" i="1" s="1"/>
  <c r="EU87" i="1" s="1"/>
  <c r="DP86" i="1"/>
  <c r="DY86" i="1"/>
  <c r="DZ86" i="1" s="1"/>
  <c r="DZ87" i="1" s="1"/>
  <c r="EI86" i="1"/>
  <c r="EJ86" i="1" s="1"/>
  <c r="EJ87" i="1" s="1"/>
  <c r="DM86" i="1"/>
  <c r="DN86" i="1"/>
  <c r="AC38" i="40"/>
  <c r="GL84" i="1"/>
  <c r="AO303" i="1"/>
  <c r="AE379" i="1"/>
  <c r="AN75" i="1"/>
  <c r="AJ75" i="1"/>
  <c r="AA150" i="1"/>
  <c r="O379" i="1"/>
  <c r="AE150" i="1"/>
  <c r="AO150" i="1"/>
  <c r="CA479" i="1" s="1"/>
  <c r="O464" i="1"/>
  <c r="O150" i="1"/>
  <c r="P75" i="1"/>
  <c r="AD464" i="1"/>
  <c r="AE464" i="1"/>
  <c r="FV460" i="1" s="1"/>
  <c r="BZ460" i="1" s="1"/>
  <c r="AD150" i="1"/>
  <c r="AO227" i="1"/>
  <c r="N379" i="1"/>
  <c r="N150" i="1"/>
  <c r="AE545" i="1"/>
  <c r="O545" i="1"/>
  <c r="N545" i="1"/>
  <c r="AO379" i="1"/>
  <c r="N227" i="1"/>
  <c r="AI75" i="1"/>
  <c r="AK75" i="1"/>
  <c r="N464" i="1"/>
  <c r="AD545" i="1"/>
  <c r="AO545" i="1"/>
  <c r="AA464" i="1"/>
  <c r="B48" i="1"/>
  <c r="GF99" i="1"/>
  <c r="GF161" i="1"/>
  <c r="GL161" i="1" s="1"/>
  <c r="M100" i="23" s="1"/>
  <c r="GF399" i="1"/>
  <c r="GL399" i="1" s="1"/>
  <c r="M131" i="23" s="1"/>
  <c r="M161" i="23" s="1"/>
  <c r="GF314" i="1"/>
  <c r="GL314" i="1" s="1"/>
  <c r="HV238" i="1"/>
  <c r="HV161" i="1"/>
  <c r="GF303" i="1"/>
  <c r="HV11" i="1"/>
  <c r="GF11" i="1"/>
  <c r="GK11" i="1" s="1"/>
  <c r="GF227" i="1"/>
  <c r="HV314" i="1"/>
  <c r="GF238" i="1"/>
  <c r="GL238" i="1" s="1"/>
  <c r="GF379" i="1"/>
  <c r="HO20" i="1"/>
  <c r="HP19" i="1"/>
  <c r="DL24" i="1"/>
  <c r="DM24" i="1"/>
  <c r="DN24" i="1"/>
  <c r="O69" i="39"/>
  <c r="O53" i="39"/>
  <c r="Q46" i="23" s="1"/>
  <c r="O12" i="39"/>
  <c r="O52" i="39"/>
  <c r="Q45" i="23" s="1"/>
  <c r="O44" i="39"/>
  <c r="Q37" i="23" s="1"/>
  <c r="O60" i="39"/>
  <c r="Q53" i="23" s="1"/>
  <c r="O61" i="39"/>
  <c r="Q54" i="23" s="1"/>
  <c r="O10" i="39"/>
  <c r="O16" i="39"/>
  <c r="O59" i="39"/>
  <c r="Q52" i="23" s="1"/>
  <c r="O26" i="39"/>
  <c r="O38" i="39"/>
  <c r="O22" i="39"/>
  <c r="O34" i="39"/>
  <c r="O15" i="39"/>
  <c r="O62" i="39"/>
  <c r="Q55" i="23" s="1"/>
  <c r="O23" i="39"/>
  <c r="O40" i="39"/>
  <c r="O25" i="39"/>
  <c r="O42" i="39"/>
  <c r="O47" i="39"/>
  <c r="Q40" i="23" s="1"/>
  <c r="O8" i="39"/>
  <c r="O54" i="39"/>
  <c r="Q47" i="23" s="1"/>
  <c r="O46" i="39"/>
  <c r="Q39" i="23" s="1"/>
  <c r="O43" i="39"/>
  <c r="O57" i="39"/>
  <c r="Q50" i="23" s="1"/>
  <c r="T51" i="39"/>
  <c r="O13" i="39"/>
  <c r="O24" i="39"/>
  <c r="O21" i="39"/>
  <c r="O32" i="39"/>
  <c r="O17" i="39"/>
  <c r="O27" i="39"/>
  <c r="O14" i="39"/>
  <c r="O20" i="39"/>
  <c r="O58" i="39"/>
  <c r="Q51" i="23" s="1"/>
  <c r="O18" i="39"/>
  <c r="O29" i="39"/>
  <c r="O19" i="39"/>
  <c r="O36" i="39"/>
  <c r="O35" i="39"/>
  <c r="O39" i="39"/>
  <c r="O37" i="39"/>
  <c r="O9" i="39"/>
  <c r="O49" i="39"/>
  <c r="Q42" i="23" s="1"/>
  <c r="O33" i="39"/>
  <c r="O50" i="39"/>
  <c r="Q43" i="23" s="1"/>
  <c r="O31" i="39"/>
  <c r="O30" i="39"/>
  <c r="O11" i="39"/>
  <c r="O41" i="39"/>
  <c r="O48" i="39"/>
  <c r="Q41" i="23" s="1"/>
  <c r="O28" i="39"/>
  <c r="O65" i="39"/>
  <c r="Q58" i="23" s="1"/>
  <c r="HP244" i="1"/>
  <c r="HO245" i="1"/>
  <c r="GQ320" i="1"/>
  <c r="FY244" i="1"/>
  <c r="FX245" i="1"/>
  <c r="I29" i="82"/>
  <c r="N29" i="82" s="1"/>
  <c r="J201" i="1"/>
  <c r="I38" i="82"/>
  <c r="N38" i="82" s="1"/>
  <c r="J210" i="1"/>
  <c r="O51" i="39"/>
  <c r="Q44" i="23" s="1"/>
  <c r="FY18" i="1"/>
  <c r="FX19" i="1"/>
  <c r="FY321" i="1"/>
  <c r="FX322" i="1"/>
  <c r="O56" i="39"/>
  <c r="Q49" i="23" s="1"/>
  <c r="O64" i="39"/>
  <c r="Q57" i="23" s="1"/>
  <c r="O55" i="39"/>
  <c r="Q48" i="23" s="1"/>
  <c r="EC399" i="1"/>
  <c r="EI399" i="1" s="1"/>
  <c r="EJ399" i="1" s="1"/>
  <c r="CB398" i="1"/>
  <c r="ED217" i="1"/>
  <c r="ED275" i="1"/>
  <c r="ED274" i="1"/>
  <c r="ED218" i="1"/>
  <c r="CL239" i="1"/>
  <c r="CN239" i="1" s="1"/>
  <c r="CS239" i="1" s="1"/>
  <c r="ED17" i="1"/>
  <c r="ED16" i="1"/>
  <c r="ED294" i="1"/>
  <c r="ED178" i="1"/>
  <c r="ED51" i="1"/>
  <c r="EJ14" i="1"/>
  <c r="ED185" i="1"/>
  <c r="ED179" i="1"/>
  <c r="ED161" i="1"/>
  <c r="ET93" i="1"/>
  <c r="ED25" i="1"/>
  <c r="ED26" i="1"/>
  <c r="ED207" i="1"/>
  <c r="ED206" i="1"/>
  <c r="ED32" i="1"/>
  <c r="ED31" i="1"/>
  <c r="CL237" i="1"/>
  <c r="CN237" i="1" s="1"/>
  <c r="CS237" i="1" s="1"/>
  <c r="ED261" i="1"/>
  <c r="I44" i="82"/>
  <c r="J216" i="1"/>
  <c r="AK48" i="82"/>
  <c r="Q66" i="39"/>
  <c r="Q59" i="23"/>
  <c r="Q62" i="23" s="1"/>
  <c r="AK49" i="82"/>
  <c r="ED18" i="1"/>
  <c r="ED19" i="1"/>
  <c r="ED372" i="1"/>
  <c r="ED373" i="1"/>
  <c r="ED33" i="1"/>
  <c r="ED34" i="1"/>
  <c r="ED173" i="1"/>
  <c r="CL240" i="1"/>
  <c r="CN240" i="1" s="1"/>
  <c r="CS240" i="1" s="1"/>
  <c r="ED241" i="1"/>
  <c r="ED240" i="1"/>
  <c r="ED289" i="1"/>
  <c r="ED29" i="1"/>
  <c r="ED30" i="1"/>
  <c r="ED245" i="1"/>
  <c r="ED244" i="1"/>
  <c r="ED174" i="1"/>
  <c r="ED175" i="1"/>
  <c r="ED200" i="1"/>
  <c r="ED201" i="1"/>
  <c r="ED170" i="1"/>
  <c r="ED169" i="1"/>
  <c r="ED165" i="1"/>
  <c r="ED166" i="1"/>
  <c r="EI93" i="1"/>
  <c r="FD93" i="1"/>
  <c r="ED47" i="1"/>
  <c r="ED46" i="1"/>
  <c r="EJ15" i="1"/>
  <c r="ED182" i="1"/>
  <c r="EJ481" i="1"/>
  <c r="CB493" i="1"/>
  <c r="CB489" i="1"/>
  <c r="CB485" i="1"/>
  <c r="CB481" i="1"/>
  <c r="EC496" i="1"/>
  <c r="EE496" i="1"/>
  <c r="CB494" i="1"/>
  <c r="EF494" i="1"/>
  <c r="EF492" i="1"/>
  <c r="EC492" i="1"/>
  <c r="CB490" i="1"/>
  <c r="EC490" i="1"/>
  <c r="EF488" i="1"/>
  <c r="EE488" i="1"/>
  <c r="CB486" i="1"/>
  <c r="EC486" i="1"/>
  <c r="EI486" i="1" s="1"/>
  <c r="EF484" i="1"/>
  <c r="EE484" i="1"/>
  <c r="CB482" i="1"/>
  <c r="EC482" i="1"/>
  <c r="EI482" i="1" s="1"/>
  <c r="CB495" i="1"/>
  <c r="CB491" i="1"/>
  <c r="CB487" i="1"/>
  <c r="CB483" i="1"/>
  <c r="CB496" i="1"/>
  <c r="EF496" i="1"/>
  <c r="EC494" i="1"/>
  <c r="EE494" i="1"/>
  <c r="CB492" i="1"/>
  <c r="EE492" i="1"/>
  <c r="EF490" i="1"/>
  <c r="EE490" i="1"/>
  <c r="CB488" i="1"/>
  <c r="EC488" i="1"/>
  <c r="EI488" i="1" s="1"/>
  <c r="EF486" i="1"/>
  <c r="EE486" i="1"/>
  <c r="CB484" i="1"/>
  <c r="EC484" i="1"/>
  <c r="EI484" i="1" s="1"/>
  <c r="EF482" i="1"/>
  <c r="EE482" i="1"/>
  <c r="CB480" i="1"/>
  <c r="ED183" i="1"/>
  <c r="ED262" i="1"/>
  <c r="FX503" i="1"/>
  <c r="FY502" i="1"/>
  <c r="ED291" i="1"/>
  <c r="ED292" i="1"/>
  <c r="ED367" i="1"/>
  <c r="ED368" i="1"/>
  <c r="ED198" i="1"/>
  <c r="ED197" i="1"/>
  <c r="ED37" i="1"/>
  <c r="ED36" i="1"/>
  <c r="ED350" i="1"/>
  <c r="ED351" i="1"/>
  <c r="ED216" i="1"/>
  <c r="ED194" i="1"/>
  <c r="ED193" i="1"/>
  <c r="ED500" i="1"/>
  <c r="CB499" i="1"/>
  <c r="EE498" i="1"/>
  <c r="CB497" i="1"/>
  <c r="CL497" i="1"/>
  <c r="CN497" i="1" s="1"/>
  <c r="CS497" i="1" s="1"/>
  <c r="EC497" i="1"/>
  <c r="EC499" i="1"/>
  <c r="CL499" i="1"/>
  <c r="CN499" i="1" s="1"/>
  <c r="CS499" i="1" s="1"/>
  <c r="ED297" i="1"/>
  <c r="ED296" i="1"/>
  <c r="ED295" i="1"/>
  <c r="DM417" i="1"/>
  <c r="DN417" i="1"/>
  <c r="DI60" i="1"/>
  <c r="DM60" i="1" s="1"/>
  <c r="DP417" i="1"/>
  <c r="FD417" i="1"/>
  <c r="DY417" i="1"/>
  <c r="EI417" i="1"/>
  <c r="ET417" i="1"/>
  <c r="DI32" i="1"/>
  <c r="DM32" i="1" s="1"/>
  <c r="DI33" i="1"/>
  <c r="HO318" i="1"/>
  <c r="HP317" i="1"/>
  <c r="DL38" i="1"/>
  <c r="DM38" i="1"/>
  <c r="DN68" i="1"/>
  <c r="DM68" i="1"/>
  <c r="DL68" i="1"/>
  <c r="DI35" i="1"/>
  <c r="DL35" i="1" s="1"/>
  <c r="DN67" i="1"/>
  <c r="DM67" i="1"/>
  <c r="DL67" i="1"/>
  <c r="DI71" i="1"/>
  <c r="DK71" i="1" s="1"/>
  <c r="DP68" i="1"/>
  <c r="EI68" i="1"/>
  <c r="ET68" i="1"/>
  <c r="EI67" i="1"/>
  <c r="ET67" i="1"/>
  <c r="DP67" i="1"/>
  <c r="DK34" i="1"/>
  <c r="DL34" i="1"/>
  <c r="DN34" i="1"/>
  <c r="EI18" i="1"/>
  <c r="DP18" i="1"/>
  <c r="ET18" i="1"/>
  <c r="ET16" i="1"/>
  <c r="EU16" i="1" s="1"/>
  <c r="EU17" i="1" s="1"/>
  <c r="EI16" i="1"/>
  <c r="DP16" i="1"/>
  <c r="DM90" i="1"/>
  <c r="DN90" i="1"/>
  <c r="DK38" i="1"/>
  <c r="DK88" i="1"/>
  <c r="EI88" i="1" s="1"/>
  <c r="FX90" i="1"/>
  <c r="FY89" i="1"/>
  <c r="DM34" i="1"/>
  <c r="DM18" i="1"/>
  <c r="DL18" i="1"/>
  <c r="DN18" i="1"/>
  <c r="DK90" i="1"/>
  <c r="DK64" i="1"/>
  <c r="DL64" i="1"/>
  <c r="DI57" i="1"/>
  <c r="DK57" i="1" s="1"/>
  <c r="DI52" i="1"/>
  <c r="DI49" i="1"/>
  <c r="DK49" i="1" s="1"/>
  <c r="DI48" i="1"/>
  <c r="DK48" i="1" s="1"/>
  <c r="DM70" i="1"/>
  <c r="DL70" i="1"/>
  <c r="DN70" i="1"/>
  <c r="DI65" i="1"/>
  <c r="DM65" i="1" s="1"/>
  <c r="DI54" i="1"/>
  <c r="DK54" i="1" s="1"/>
  <c r="DI51" i="1"/>
  <c r="DK51" i="1" s="1"/>
  <c r="DM88" i="1"/>
  <c r="DN88" i="1"/>
  <c r="DI63" i="1"/>
  <c r="DK63" i="1" s="1"/>
  <c r="HP167" i="1"/>
  <c r="HO168" i="1"/>
  <c r="EI70" i="1"/>
  <c r="DP70" i="1"/>
  <c r="ET70" i="1"/>
  <c r="DM64" i="1"/>
  <c r="DK66" i="1"/>
  <c r="DM66" i="1"/>
  <c r="DL66" i="1"/>
  <c r="DI59" i="1"/>
  <c r="DK59" i="1" s="1"/>
  <c r="DI58" i="1"/>
  <c r="DK58" i="1" s="1"/>
  <c r="DK50" i="1"/>
  <c r="DL50" i="1"/>
  <c r="DN50" i="1"/>
  <c r="DM50" i="1"/>
  <c r="DI47" i="1"/>
  <c r="DK47" i="1" s="1"/>
  <c r="DL41" i="1"/>
  <c r="DK41" i="1"/>
  <c r="DM41" i="1"/>
  <c r="DP56" i="1"/>
  <c r="ET56" i="1"/>
  <c r="DI46" i="1"/>
  <c r="DK46" i="1" s="1"/>
  <c r="DI43" i="1"/>
  <c r="DK43" i="1" s="1"/>
  <c r="DI39" i="1"/>
  <c r="DM39" i="1" s="1"/>
  <c r="DI25" i="1"/>
  <c r="DM25" i="1" s="1"/>
  <c r="DI21" i="1"/>
  <c r="DK21" i="1" s="1"/>
  <c r="DP53" i="1"/>
  <c r="ET53" i="1"/>
  <c r="ET55" i="1"/>
  <c r="DP55" i="1"/>
  <c r="DN38" i="1"/>
  <c r="ET38" i="1" s="1"/>
  <c r="DI30" i="1"/>
  <c r="DN30" i="1" s="1"/>
  <c r="DI27" i="1"/>
  <c r="DM27" i="1" s="1"/>
  <c r="DI23" i="1"/>
  <c r="DM23" i="1" s="1"/>
  <c r="J68" i="39"/>
  <c r="O68" i="39" s="1"/>
  <c r="M68" i="39"/>
  <c r="O61" i="23" s="1"/>
  <c r="M67" i="39"/>
  <c r="O60" i="23" s="1"/>
  <c r="J67" i="39"/>
  <c r="O67" i="39" s="1"/>
  <c r="Q60" i="23" s="1"/>
  <c r="DL40" i="1"/>
  <c r="DK40" i="1"/>
  <c r="DN40" i="1"/>
  <c r="DI26" i="1"/>
  <c r="DM26" i="1" s="1"/>
  <c r="DI42" i="1"/>
  <c r="DM42" i="1" s="1"/>
  <c r="DI44" i="1"/>
  <c r="DK44" i="1" s="1"/>
  <c r="DI22" i="1"/>
  <c r="DL22" i="1" s="1"/>
  <c r="DI45" i="1"/>
  <c r="DK45" i="1" s="1"/>
  <c r="DN41" i="1"/>
  <c r="DM36" i="1"/>
  <c r="DK36" i="1"/>
  <c r="DL36" i="1"/>
  <c r="DP38" i="1"/>
  <c r="DL37" i="1"/>
  <c r="DM37" i="1"/>
  <c r="DN37" i="1"/>
  <c r="DI31" i="1"/>
  <c r="DN31" i="1" s="1"/>
  <c r="DI28" i="1"/>
  <c r="DL28" i="1" s="1"/>
  <c r="DI29" i="1"/>
  <c r="DL29" i="1" s="1"/>
  <c r="AO458" i="1"/>
  <c r="CA458" i="1" s="1"/>
  <c r="AO459" i="1"/>
  <c r="CA459" i="1" s="1"/>
  <c r="DM40" i="1"/>
  <c r="DP402" i="1"/>
  <c r="EI402" i="1"/>
  <c r="DY402" i="1"/>
  <c r="FD402" i="1"/>
  <c r="ET402" i="1"/>
  <c r="EU402" i="1" s="1"/>
  <c r="EU403" i="1" s="1"/>
  <c r="EU404" i="1" s="1"/>
  <c r="EU405" i="1" s="1"/>
  <c r="EU406" i="1" s="1"/>
  <c r="DZ401" i="1"/>
  <c r="FE401" i="1"/>
  <c r="EG331" i="1"/>
  <c r="CL331" i="1"/>
  <c r="CN331" i="1" s="1"/>
  <c r="CS331" i="1" s="1"/>
  <c r="EG326" i="1"/>
  <c r="EG325" i="1"/>
  <c r="EG322" i="1"/>
  <c r="EG321" i="1"/>
  <c r="CL321" i="1"/>
  <c r="CN321" i="1" s="1"/>
  <c r="CS321" i="1" s="1"/>
  <c r="CL332" i="1"/>
  <c r="CN332" i="1" s="1"/>
  <c r="CS332" i="1" s="1"/>
  <c r="EG332" i="1"/>
  <c r="EG329" i="1"/>
  <c r="CL329" i="1"/>
  <c r="CN329" i="1" s="1"/>
  <c r="CS329" i="1" s="1"/>
  <c r="EG330" i="1"/>
  <c r="CL333" i="1"/>
  <c r="CN333" i="1" s="1"/>
  <c r="CS333" i="1" s="1"/>
  <c r="EG333" i="1"/>
  <c r="DS330" i="1"/>
  <c r="DS322" i="1"/>
  <c r="DS328" i="1"/>
  <c r="DS320" i="1"/>
  <c r="DS333" i="1"/>
  <c r="DS325" i="1"/>
  <c r="DS317" i="1"/>
  <c r="DS327" i="1"/>
  <c r="DS319" i="1"/>
  <c r="DS326" i="1"/>
  <c r="DS318" i="1"/>
  <c r="DS332" i="1"/>
  <c r="DS324" i="1"/>
  <c r="DS315" i="1"/>
  <c r="DS329" i="1"/>
  <c r="DS321" i="1"/>
  <c r="DS314" i="1"/>
  <c r="DS331" i="1"/>
  <c r="DS323" i="1"/>
  <c r="DS316" i="1"/>
  <c r="EU165" i="1"/>
  <c r="EJ165" i="1"/>
  <c r="FE165" i="1"/>
  <c r="EJ88" i="1" l="1"/>
  <c r="EJ89" i="1" s="1"/>
  <c r="FY165" i="1"/>
  <c r="FX166" i="1"/>
  <c r="E35" i="82"/>
  <c r="M34" i="82"/>
  <c r="AB35" i="82"/>
  <c r="AZ34" i="82"/>
  <c r="AJ34" i="82"/>
  <c r="BH33" i="82"/>
  <c r="BD33" i="82"/>
  <c r="BL33" i="82" s="1"/>
  <c r="B90" i="1"/>
  <c r="B12" i="39"/>
  <c r="L12" i="39" s="1"/>
  <c r="Q31" i="39"/>
  <c r="Q32" i="39" s="1"/>
  <c r="DM22" i="1"/>
  <c r="EJ400" i="1"/>
  <c r="CA145" i="1"/>
  <c r="BZ71" i="1" s="1"/>
  <c r="CA460" i="1"/>
  <c r="DP88" i="1"/>
  <c r="FY403" i="1"/>
  <c r="FX404" i="1"/>
  <c r="HP90" i="1"/>
  <c r="HO91" i="1"/>
  <c r="EU18" i="1"/>
  <c r="EU19" i="1" s="1"/>
  <c r="EU20" i="1" s="1"/>
  <c r="CA547" i="1"/>
  <c r="B49" i="1"/>
  <c r="HV315" i="1"/>
  <c r="GF12" i="1"/>
  <c r="GK12" i="1" s="1"/>
  <c r="GF315" i="1"/>
  <c r="GL315" i="1" s="1"/>
  <c r="HV12" i="1"/>
  <c r="GF162" i="1"/>
  <c r="GL162" i="1" s="1"/>
  <c r="M101" i="23" s="1"/>
  <c r="HV162" i="1"/>
  <c r="HV239" i="1"/>
  <c r="GF400" i="1"/>
  <c r="GL400" i="1" s="1"/>
  <c r="M132" i="23" s="1"/>
  <c r="M162" i="23" s="1"/>
  <c r="GF239" i="1"/>
  <c r="GL239" i="1" s="1"/>
  <c r="GF100" i="1"/>
  <c r="AR21" i="1"/>
  <c r="BO21" i="1" s="1"/>
  <c r="AR52" i="1"/>
  <c r="AR57" i="1"/>
  <c r="AR54" i="1"/>
  <c r="BO54" i="1" s="1"/>
  <c r="AR32" i="1"/>
  <c r="AR35" i="1"/>
  <c r="AR49" i="1"/>
  <c r="AR56" i="1"/>
  <c r="AR47" i="1"/>
  <c r="AR26" i="1"/>
  <c r="AR50" i="1"/>
  <c r="AR69" i="1"/>
  <c r="AR55" i="1"/>
  <c r="AR25" i="1"/>
  <c r="AR40" i="1"/>
  <c r="AR38" i="1"/>
  <c r="AR43" i="1"/>
  <c r="AR61" i="1"/>
  <c r="AR46" i="1"/>
  <c r="AR18" i="1"/>
  <c r="AR14" i="1"/>
  <c r="AR31" i="1"/>
  <c r="AR13" i="1"/>
  <c r="AR22" i="1"/>
  <c r="AR27" i="1"/>
  <c r="AR70" i="1"/>
  <c r="AR39" i="1"/>
  <c r="AR44" i="1"/>
  <c r="AR59" i="1"/>
  <c r="AR71" i="1"/>
  <c r="AR17" i="1"/>
  <c r="AR60" i="1"/>
  <c r="AR63" i="1"/>
  <c r="AR51" i="1"/>
  <c r="AR23" i="1"/>
  <c r="AR64" i="1"/>
  <c r="AR66" i="1"/>
  <c r="AR41" i="1"/>
  <c r="AR45" i="1"/>
  <c r="AR10" i="1"/>
  <c r="AR20" i="1"/>
  <c r="AR16" i="1"/>
  <c r="AR58" i="1"/>
  <c r="AR65" i="1"/>
  <c r="AR53" i="1"/>
  <c r="AR24" i="1"/>
  <c r="AR29" i="1"/>
  <c r="AR68" i="1"/>
  <c r="AR42" i="1"/>
  <c r="AR62" i="1"/>
  <c r="AR67" i="1"/>
  <c r="AR19" i="1"/>
  <c r="AR15" i="1"/>
  <c r="AR48" i="1"/>
  <c r="AR34" i="1"/>
  <c r="AR30" i="1"/>
  <c r="CA359" i="1"/>
  <c r="CA355" i="1"/>
  <c r="CA365" i="1"/>
  <c r="CA373" i="1"/>
  <c r="CA357" i="1"/>
  <c r="CA368" i="1"/>
  <c r="CA375" i="1"/>
  <c r="CA364" i="1"/>
  <c r="CA362" i="1"/>
  <c r="CA374" i="1"/>
  <c r="CA338" i="1"/>
  <c r="CA329" i="1"/>
  <c r="CA321" i="1"/>
  <c r="CA327" i="1"/>
  <c r="CA313" i="1"/>
  <c r="CA349" i="1"/>
  <c r="CA322" i="1"/>
  <c r="CA315" i="1"/>
  <c r="CA320" i="1"/>
  <c r="CA335" i="1"/>
  <c r="CA323" i="1"/>
  <c r="CA332" i="1"/>
  <c r="CA319" i="1"/>
  <c r="CA330" i="1"/>
  <c r="CA352" i="1"/>
  <c r="CA356" i="1"/>
  <c r="CA353" i="1"/>
  <c r="CA360" i="1"/>
  <c r="CA348" i="1"/>
  <c r="CA345" i="1"/>
  <c r="CA343" i="1"/>
  <c r="CA358" i="1"/>
  <c r="CA371" i="1"/>
  <c r="CA337" i="1"/>
  <c r="CA370" i="1"/>
  <c r="CA342" i="1"/>
  <c r="CA339" i="1"/>
  <c r="CA340" i="1"/>
  <c r="CA314" i="1"/>
  <c r="CA324" i="1"/>
  <c r="CA333" i="1"/>
  <c r="CA326" i="1"/>
  <c r="CA316" i="1"/>
  <c r="CA334" i="1"/>
  <c r="CA318" i="1"/>
  <c r="CA331" i="1"/>
  <c r="CA317" i="1"/>
  <c r="CA325" i="1"/>
  <c r="CA336" i="1"/>
  <c r="CA328" i="1"/>
  <c r="CA366" i="1"/>
  <c r="CA344" i="1"/>
  <c r="CA347" i="1"/>
  <c r="CA369" i="1"/>
  <c r="CA363" i="1"/>
  <c r="CA351" i="1"/>
  <c r="CA372" i="1"/>
  <c r="CA354" i="1"/>
  <c r="CA350" i="1"/>
  <c r="CA341" i="1"/>
  <c r="CA367" i="1"/>
  <c r="CA361" i="1"/>
  <c r="CA346" i="1"/>
  <c r="CA206" i="1"/>
  <c r="BA15" i="40" s="1"/>
  <c r="CA202" i="1"/>
  <c r="BA11" i="40" s="1"/>
  <c r="CA219" i="1"/>
  <c r="CA200" i="1"/>
  <c r="BA9" i="40" s="1"/>
  <c r="CA204" i="1"/>
  <c r="BA13" i="40" s="1"/>
  <c r="CA205" i="1"/>
  <c r="BA14" i="40" s="1"/>
  <c r="CA218" i="1"/>
  <c r="CA203" i="1"/>
  <c r="BA12" i="40" s="1"/>
  <c r="CA217" i="1"/>
  <c r="CA214" i="1"/>
  <c r="BA23" i="40" s="1"/>
  <c r="CA195" i="1"/>
  <c r="CA222" i="1"/>
  <c r="CA211" i="1"/>
  <c r="BA20" i="40" s="1"/>
  <c r="CA221" i="1"/>
  <c r="CA215" i="1"/>
  <c r="BA24" i="40" s="1"/>
  <c r="CA196" i="1"/>
  <c r="BA5" i="40" s="1"/>
  <c r="CA207" i="1"/>
  <c r="BA16" i="40" s="1"/>
  <c r="CA213" i="1"/>
  <c r="BA22" i="40" s="1"/>
  <c r="CA209" i="1"/>
  <c r="BA18" i="40" s="1"/>
  <c r="FV452" i="1"/>
  <c r="BZ452" i="1" s="1"/>
  <c r="FV444" i="1"/>
  <c r="BZ444" i="1" s="1"/>
  <c r="FV459" i="1"/>
  <c r="BZ459" i="1" s="1"/>
  <c r="FV458" i="1"/>
  <c r="BZ458" i="1" s="1"/>
  <c r="FV540" i="1"/>
  <c r="BZ540" i="1" s="1"/>
  <c r="FV541" i="1"/>
  <c r="BZ541" i="1" s="1"/>
  <c r="FV539" i="1"/>
  <c r="BZ539" i="1" s="1"/>
  <c r="FV445" i="1"/>
  <c r="BZ445" i="1" s="1"/>
  <c r="FV538" i="1"/>
  <c r="BZ538" i="1" s="1"/>
  <c r="FV534" i="1"/>
  <c r="BZ534" i="1" s="1"/>
  <c r="FV530" i="1"/>
  <c r="BZ530" i="1" s="1"/>
  <c r="FV526" i="1"/>
  <c r="BZ526" i="1" s="1"/>
  <c r="FV522" i="1"/>
  <c r="BZ522" i="1" s="1"/>
  <c r="FV518" i="1"/>
  <c r="BZ518" i="1" s="1"/>
  <c r="FV514" i="1"/>
  <c r="BZ514" i="1" s="1"/>
  <c r="FV510" i="1"/>
  <c r="BZ510" i="1" s="1"/>
  <c r="FV506" i="1"/>
  <c r="BZ506" i="1" s="1"/>
  <c r="FV502" i="1"/>
  <c r="BZ502" i="1" s="1"/>
  <c r="FV498" i="1"/>
  <c r="BZ498" i="1" s="1"/>
  <c r="FV494" i="1"/>
  <c r="BZ494" i="1" s="1"/>
  <c r="FV490" i="1"/>
  <c r="BZ490" i="1" s="1"/>
  <c r="FV486" i="1"/>
  <c r="BZ486" i="1" s="1"/>
  <c r="FV482" i="1"/>
  <c r="BZ482" i="1" s="1"/>
  <c r="FV537" i="1"/>
  <c r="BZ537" i="1" s="1"/>
  <c r="FV533" i="1"/>
  <c r="BZ533" i="1" s="1"/>
  <c r="FV529" i="1"/>
  <c r="BZ529" i="1" s="1"/>
  <c r="FV525" i="1"/>
  <c r="BZ525" i="1" s="1"/>
  <c r="FV521" i="1"/>
  <c r="BZ521" i="1" s="1"/>
  <c r="FV517" i="1"/>
  <c r="BZ517" i="1" s="1"/>
  <c r="FV513" i="1"/>
  <c r="BZ513" i="1" s="1"/>
  <c r="FV509" i="1"/>
  <c r="BZ509" i="1" s="1"/>
  <c r="FV505" i="1"/>
  <c r="BZ505" i="1" s="1"/>
  <c r="FV501" i="1"/>
  <c r="BZ501" i="1" s="1"/>
  <c r="FV497" i="1"/>
  <c r="BZ497" i="1" s="1"/>
  <c r="FV493" i="1"/>
  <c r="BZ493" i="1" s="1"/>
  <c r="FV489" i="1"/>
  <c r="BZ489" i="1" s="1"/>
  <c r="FV485" i="1"/>
  <c r="BZ485" i="1" s="1"/>
  <c r="FV481" i="1"/>
  <c r="BZ481" i="1" s="1"/>
  <c r="FV479" i="1"/>
  <c r="BZ479" i="1" s="1"/>
  <c r="FV430" i="1"/>
  <c r="BZ430" i="1" s="1"/>
  <c r="FV421" i="1"/>
  <c r="BZ421" i="1" s="1"/>
  <c r="FV405" i="1"/>
  <c r="BZ405" i="1" s="1"/>
  <c r="FV422" i="1"/>
  <c r="BZ422" i="1" s="1"/>
  <c r="FV406" i="1"/>
  <c r="BZ406" i="1" s="1"/>
  <c r="FV449" i="1"/>
  <c r="BZ449" i="1" s="1"/>
  <c r="FV456" i="1"/>
  <c r="BZ456" i="1" s="1"/>
  <c r="FV439" i="1"/>
  <c r="BZ439" i="1" s="1"/>
  <c r="FV416" i="1"/>
  <c r="BZ416" i="1" s="1"/>
  <c r="FV400" i="1"/>
  <c r="BZ400" i="1" s="1"/>
  <c r="FV419" i="1"/>
  <c r="BZ419" i="1" s="1"/>
  <c r="FV403" i="1"/>
  <c r="BZ403" i="1" s="1"/>
  <c r="FV450" i="1"/>
  <c r="BZ450" i="1" s="1"/>
  <c r="FV436" i="1"/>
  <c r="BZ436" i="1" s="1"/>
  <c r="GG400" i="1" s="1"/>
  <c r="FV455" i="1"/>
  <c r="BZ455" i="1" s="1"/>
  <c r="FV398" i="1"/>
  <c r="BZ398" i="1" s="1"/>
  <c r="FV417" i="1"/>
  <c r="BZ417" i="1" s="1"/>
  <c r="FV401" i="1"/>
  <c r="BZ401" i="1" s="1"/>
  <c r="FV418" i="1"/>
  <c r="BZ418" i="1" s="1"/>
  <c r="FV402" i="1"/>
  <c r="BZ402" i="1" s="1"/>
  <c r="FV437" i="1"/>
  <c r="BZ437" i="1" s="1"/>
  <c r="GG401" i="1" s="1"/>
  <c r="FV443" i="1"/>
  <c r="BZ443" i="1" s="1"/>
  <c r="FV420" i="1"/>
  <c r="BZ420" i="1" s="1"/>
  <c r="FV404" i="1"/>
  <c r="BZ404" i="1" s="1"/>
  <c r="FV424" i="1"/>
  <c r="BZ424" i="1" s="1"/>
  <c r="FV407" i="1"/>
  <c r="BZ407" i="1" s="1"/>
  <c r="FV442" i="1"/>
  <c r="BZ442" i="1" s="1"/>
  <c r="FV438" i="1"/>
  <c r="BZ438" i="1" s="1"/>
  <c r="GG402" i="1" s="1"/>
  <c r="FV536" i="1"/>
  <c r="BZ536" i="1" s="1"/>
  <c r="FV532" i="1"/>
  <c r="BZ532" i="1" s="1"/>
  <c r="FV528" i="1"/>
  <c r="BZ528" i="1" s="1"/>
  <c r="FV524" i="1"/>
  <c r="BZ524" i="1" s="1"/>
  <c r="FV520" i="1"/>
  <c r="BZ520" i="1" s="1"/>
  <c r="FV516" i="1"/>
  <c r="BZ516" i="1" s="1"/>
  <c r="FV512" i="1"/>
  <c r="BZ512" i="1" s="1"/>
  <c r="FV508" i="1"/>
  <c r="BZ508" i="1" s="1"/>
  <c r="FV504" i="1"/>
  <c r="BZ504" i="1" s="1"/>
  <c r="FV500" i="1"/>
  <c r="BZ500" i="1" s="1"/>
  <c r="FV496" i="1"/>
  <c r="BZ496" i="1" s="1"/>
  <c r="FV492" i="1"/>
  <c r="BZ492" i="1" s="1"/>
  <c r="FV488" i="1"/>
  <c r="BZ488" i="1" s="1"/>
  <c r="FV484" i="1"/>
  <c r="BZ484" i="1" s="1"/>
  <c r="FV535" i="1"/>
  <c r="BZ535" i="1" s="1"/>
  <c r="FV531" i="1"/>
  <c r="BZ531" i="1" s="1"/>
  <c r="FV527" i="1"/>
  <c r="BZ527" i="1" s="1"/>
  <c r="FV523" i="1"/>
  <c r="BZ523" i="1" s="1"/>
  <c r="FV519" i="1"/>
  <c r="BZ519" i="1" s="1"/>
  <c r="FV515" i="1"/>
  <c r="BZ515" i="1" s="1"/>
  <c r="FV511" i="1"/>
  <c r="BZ511" i="1" s="1"/>
  <c r="FV507" i="1"/>
  <c r="BZ507" i="1" s="1"/>
  <c r="FV503" i="1"/>
  <c r="BZ503" i="1" s="1"/>
  <c r="FV499" i="1"/>
  <c r="BZ499" i="1" s="1"/>
  <c r="FV495" i="1"/>
  <c r="BZ495" i="1" s="1"/>
  <c r="FV491" i="1"/>
  <c r="BZ491" i="1" s="1"/>
  <c r="FV487" i="1"/>
  <c r="BZ487" i="1" s="1"/>
  <c r="FV483" i="1"/>
  <c r="BZ483" i="1" s="1"/>
  <c r="FV480" i="1"/>
  <c r="BZ480" i="1" s="1"/>
  <c r="FV454" i="1"/>
  <c r="BZ454" i="1" s="1"/>
  <c r="FV431" i="1"/>
  <c r="BZ431" i="1" s="1"/>
  <c r="FV413" i="1"/>
  <c r="BZ413" i="1" s="1"/>
  <c r="FV432" i="1"/>
  <c r="BZ432" i="1" s="1"/>
  <c r="FV414" i="1"/>
  <c r="BZ414" i="1" s="1"/>
  <c r="FV457" i="1"/>
  <c r="BZ457" i="1" s="1"/>
  <c r="FV441" i="1"/>
  <c r="BZ441" i="1" s="1"/>
  <c r="FV447" i="1"/>
  <c r="BZ447" i="1" s="1"/>
  <c r="FV425" i="1"/>
  <c r="BZ425" i="1" s="1"/>
  <c r="FV408" i="1"/>
  <c r="BZ408" i="1" s="1"/>
  <c r="FV428" i="1"/>
  <c r="BZ428" i="1" s="1"/>
  <c r="FV411" i="1"/>
  <c r="BZ411" i="1" s="1"/>
  <c r="FV446" i="1"/>
  <c r="BZ446" i="1" s="1"/>
  <c r="FV440" i="1"/>
  <c r="BZ440" i="1" s="1"/>
  <c r="FV435" i="1"/>
  <c r="BZ435" i="1" s="1"/>
  <c r="GG399" i="1" s="1"/>
  <c r="FV423" i="1"/>
  <c r="BZ423" i="1" s="1"/>
  <c r="FV426" i="1"/>
  <c r="BZ426" i="1" s="1"/>
  <c r="FV409" i="1"/>
  <c r="BZ409" i="1" s="1"/>
  <c r="FV427" i="1"/>
  <c r="BZ427" i="1" s="1"/>
  <c r="FV410" i="1"/>
  <c r="BZ410" i="1" s="1"/>
  <c r="FV453" i="1"/>
  <c r="BZ453" i="1" s="1"/>
  <c r="FV451" i="1"/>
  <c r="BZ451" i="1" s="1"/>
  <c r="FV429" i="1"/>
  <c r="BZ429" i="1" s="1"/>
  <c r="FV412" i="1"/>
  <c r="BZ412" i="1" s="1"/>
  <c r="FV433" i="1"/>
  <c r="BZ433" i="1" s="1"/>
  <c r="FV415" i="1"/>
  <c r="BZ415" i="1" s="1"/>
  <c r="FV399" i="1"/>
  <c r="BZ399" i="1" s="1"/>
  <c r="FV448" i="1"/>
  <c r="BZ448" i="1" s="1"/>
  <c r="FV434" i="1"/>
  <c r="BZ434" i="1" s="1"/>
  <c r="GG398" i="1" s="1"/>
  <c r="CG15" i="1"/>
  <c r="CG19" i="1"/>
  <c r="CG13" i="1"/>
  <c r="CG17" i="1"/>
  <c r="CG26" i="1"/>
  <c r="CG35" i="1"/>
  <c r="CG39" i="1"/>
  <c r="CG44" i="1"/>
  <c r="CG65" i="1"/>
  <c r="CG63" i="1"/>
  <c r="CG68" i="1"/>
  <c r="CG56" i="1"/>
  <c r="CG12" i="1"/>
  <c r="CG10" i="1"/>
  <c r="CG30" i="1"/>
  <c r="CG37" i="1"/>
  <c r="CG42" i="1"/>
  <c r="CG46" i="1"/>
  <c r="CG32" i="1"/>
  <c r="CG66" i="1"/>
  <c r="CG40" i="1"/>
  <c r="CG52" i="1"/>
  <c r="CG14" i="1"/>
  <c r="CG11" i="1"/>
  <c r="CG36" i="1"/>
  <c r="CG45" i="1"/>
  <c r="CG64" i="1"/>
  <c r="CG54" i="1"/>
  <c r="CG29" i="1"/>
  <c r="CG71" i="1"/>
  <c r="CG53" i="1"/>
  <c r="CG24" i="1"/>
  <c r="CG16" i="1"/>
  <c r="CG21" i="1"/>
  <c r="CG38" i="1"/>
  <c r="CG61" i="1"/>
  <c r="CG67" i="1"/>
  <c r="CG50" i="1"/>
  <c r="CG27" i="1"/>
  <c r="CG59" i="1"/>
  <c r="CG51" i="1"/>
  <c r="CG22" i="1"/>
  <c r="CG18" i="1"/>
  <c r="CG28" i="1"/>
  <c r="CG41" i="1"/>
  <c r="CG70" i="1"/>
  <c r="CG69" i="1"/>
  <c r="CG48" i="1"/>
  <c r="CG25" i="1"/>
  <c r="CG58" i="1"/>
  <c r="CG49" i="1"/>
  <c r="CG57" i="1"/>
  <c r="CG20" i="1"/>
  <c r="CG34" i="1"/>
  <c r="CG43" i="1"/>
  <c r="CG62" i="1"/>
  <c r="CG60" i="1"/>
  <c r="CG31" i="1"/>
  <c r="CG23" i="1"/>
  <c r="CG55" i="1"/>
  <c r="CG47" i="1"/>
  <c r="CG33" i="1"/>
  <c r="FV146" i="1"/>
  <c r="FV145" i="1"/>
  <c r="FV144" i="1"/>
  <c r="FV143" i="1"/>
  <c r="FV122" i="1"/>
  <c r="FV138" i="1"/>
  <c r="FV134" i="1"/>
  <c r="FV130" i="1"/>
  <c r="FV126" i="1"/>
  <c r="FV88" i="1"/>
  <c r="FV92" i="1"/>
  <c r="FV97" i="1"/>
  <c r="FV103" i="1"/>
  <c r="FV85" i="1"/>
  <c r="FV102" i="1"/>
  <c r="FV110" i="1"/>
  <c r="FV115" i="1"/>
  <c r="FV119" i="1"/>
  <c r="FW145" i="1"/>
  <c r="FV141" i="1"/>
  <c r="FV121" i="1"/>
  <c r="FV137" i="1"/>
  <c r="FV133" i="1"/>
  <c r="FV129" i="1"/>
  <c r="FV125" i="1"/>
  <c r="FV89" i="1"/>
  <c r="FV93" i="1"/>
  <c r="FV98" i="1"/>
  <c r="FV105" i="1"/>
  <c r="FV87" i="1"/>
  <c r="FV104" i="1"/>
  <c r="FV111" i="1"/>
  <c r="FV116" i="1"/>
  <c r="FW144" i="1"/>
  <c r="FV140" i="1"/>
  <c r="FV120" i="1"/>
  <c r="FV136" i="1"/>
  <c r="FV132" i="1"/>
  <c r="FV128" i="1"/>
  <c r="FV124" i="1"/>
  <c r="FV90" i="1"/>
  <c r="FV94" i="1"/>
  <c r="FV99" i="1"/>
  <c r="FV107" i="1"/>
  <c r="FV95" i="1"/>
  <c r="FV108" i="1"/>
  <c r="FV112" i="1"/>
  <c r="FV117" i="1"/>
  <c r="FV106" i="1"/>
  <c r="FV142" i="1"/>
  <c r="FV123" i="1"/>
  <c r="FV139" i="1"/>
  <c r="FV135" i="1"/>
  <c r="FV131" i="1"/>
  <c r="FV127" i="1"/>
  <c r="FV86" i="1"/>
  <c r="FV91" i="1"/>
  <c r="FV96" i="1"/>
  <c r="FV101" i="1"/>
  <c r="FV84" i="1"/>
  <c r="FV100" i="1"/>
  <c r="FV109" i="1"/>
  <c r="FV113" i="1"/>
  <c r="FV118" i="1"/>
  <c r="FV114" i="1"/>
  <c r="II188" i="1"/>
  <c r="II183" i="1"/>
  <c r="II213" i="1"/>
  <c r="II209" i="1"/>
  <c r="II198" i="1"/>
  <c r="II186" i="1"/>
  <c r="II176" i="1"/>
  <c r="II168" i="1"/>
  <c r="II205" i="1"/>
  <c r="II201" i="1"/>
  <c r="II187" i="1"/>
  <c r="II171" i="1"/>
  <c r="II162" i="1"/>
  <c r="II141" i="1"/>
  <c r="II113" i="1"/>
  <c r="II106" i="1"/>
  <c r="II138" i="1"/>
  <c r="II134" i="1"/>
  <c r="II130" i="1"/>
  <c r="II126" i="1"/>
  <c r="II120" i="1"/>
  <c r="II112" i="1"/>
  <c r="II103" i="1"/>
  <c r="II99" i="1"/>
  <c r="II95" i="1"/>
  <c r="II91" i="1"/>
  <c r="II87" i="1"/>
  <c r="II208" i="1"/>
  <c r="II214" i="1"/>
  <c r="II194" i="1"/>
  <c r="II179" i="1"/>
  <c r="II202" i="1"/>
  <c r="II212" i="1"/>
  <c r="II163" i="1"/>
  <c r="II215" i="1"/>
  <c r="II211" i="1"/>
  <c r="II207" i="1"/>
  <c r="II192" i="1"/>
  <c r="II180" i="1"/>
  <c r="II172" i="1"/>
  <c r="II220" i="1"/>
  <c r="II203" i="1"/>
  <c r="II195" i="1"/>
  <c r="II175" i="1"/>
  <c r="II167" i="1"/>
  <c r="II143" i="1"/>
  <c r="II117" i="1"/>
  <c r="II109" i="1"/>
  <c r="II140" i="1"/>
  <c r="II136" i="1"/>
  <c r="II132" i="1"/>
  <c r="II128" i="1"/>
  <c r="II124" i="1"/>
  <c r="II116" i="1"/>
  <c r="II108" i="1"/>
  <c r="II101" i="1"/>
  <c r="II97" i="1"/>
  <c r="II93" i="1"/>
  <c r="II89" i="1"/>
  <c r="II86" i="1"/>
  <c r="II217" i="1"/>
  <c r="II178" i="1"/>
  <c r="II185" i="1"/>
  <c r="II170" i="1"/>
  <c r="II84" i="1"/>
  <c r="II125" i="1"/>
  <c r="IT165" i="1" s="1"/>
  <c r="II133" i="1"/>
  <c r="II110" i="1"/>
  <c r="II90" i="1"/>
  <c r="II98" i="1"/>
  <c r="II105" i="1"/>
  <c r="II119" i="1"/>
  <c r="II210" i="1"/>
  <c r="II123" i="1"/>
  <c r="II139" i="1"/>
  <c r="II96" i="1"/>
  <c r="II115" i="1"/>
  <c r="II166" i="1"/>
  <c r="II121" i="1"/>
  <c r="II92" i="1"/>
  <c r="II142" i="1"/>
  <c r="II127" i="1"/>
  <c r="II107" i="1"/>
  <c r="II182" i="1"/>
  <c r="II177" i="1"/>
  <c r="II165" i="1"/>
  <c r="II218" i="1"/>
  <c r="II219" i="1"/>
  <c r="II181" i="1"/>
  <c r="II164" i="1"/>
  <c r="II206" i="1"/>
  <c r="II161" i="1"/>
  <c r="II85" i="1"/>
  <c r="II122" i="1"/>
  <c r="II129" i="1"/>
  <c r="II137" i="1"/>
  <c r="II118" i="1"/>
  <c r="II94" i="1"/>
  <c r="II102" i="1"/>
  <c r="II111" i="1"/>
  <c r="II204" i="1"/>
  <c r="II190" i="1"/>
  <c r="II131" i="1"/>
  <c r="II88" i="1"/>
  <c r="II104" i="1"/>
  <c r="II199" i="1"/>
  <c r="II189" i="1"/>
  <c r="II135" i="1"/>
  <c r="II100" i="1"/>
  <c r="II191" i="1"/>
  <c r="II114" i="1"/>
  <c r="II221" i="1"/>
  <c r="II169" i="1"/>
  <c r="II200" i="1"/>
  <c r="II173" i="1"/>
  <c r="II174" i="1"/>
  <c r="II184" i="1"/>
  <c r="II193" i="1"/>
  <c r="II216" i="1"/>
  <c r="II196" i="1"/>
  <c r="II197" i="1"/>
  <c r="CA273" i="1"/>
  <c r="CA276" i="1"/>
  <c r="CA272" i="1"/>
  <c r="CA267" i="1"/>
  <c r="CA263" i="1"/>
  <c r="CA297" i="1"/>
  <c r="CA271" i="1"/>
  <c r="CA289" i="1"/>
  <c r="CA293" i="1"/>
  <c r="CA291" i="1"/>
  <c r="CA299" i="1"/>
  <c r="CA262" i="1"/>
  <c r="CA268" i="1"/>
  <c r="CA285" i="1"/>
  <c r="CA278" i="1"/>
  <c r="CA292" i="1"/>
  <c r="CA270" i="1"/>
  <c r="CA298" i="1"/>
  <c r="CA266" i="1"/>
  <c r="CA282" i="1"/>
  <c r="CA274" i="1"/>
  <c r="CA265" i="1"/>
  <c r="CA264" i="1"/>
  <c r="CA287" i="1"/>
  <c r="CA280" i="1"/>
  <c r="CA288" i="1"/>
  <c r="CA275" i="1"/>
  <c r="CA277" i="1"/>
  <c r="CA290" i="1"/>
  <c r="CA296" i="1"/>
  <c r="CA294" i="1"/>
  <c r="CA269" i="1"/>
  <c r="CA281" i="1"/>
  <c r="CA284" i="1"/>
  <c r="CA286" i="1"/>
  <c r="CA283" i="1"/>
  <c r="CA279" i="1"/>
  <c r="CA295" i="1"/>
  <c r="CA210" i="1"/>
  <c r="BA19" i="40" s="1"/>
  <c r="AR28" i="1"/>
  <c r="CA216" i="1"/>
  <c r="AR33" i="1"/>
  <c r="CA201" i="1"/>
  <c r="BA10" i="40" s="1"/>
  <c r="CA420" i="1"/>
  <c r="CA258" i="1"/>
  <c r="CA430" i="1"/>
  <c r="CA480" i="1"/>
  <c r="CA488" i="1"/>
  <c r="CA496" i="1"/>
  <c r="CA427" i="1"/>
  <c r="CA481" i="1"/>
  <c r="CA489" i="1"/>
  <c r="CA429" i="1"/>
  <c r="CA259" i="1"/>
  <c r="CA450" i="1"/>
  <c r="CA486" i="1"/>
  <c r="CA494" i="1"/>
  <c r="CA431" i="1"/>
  <c r="CA483" i="1"/>
  <c r="CA491" i="1"/>
  <c r="CA261" i="1"/>
  <c r="AR36" i="1"/>
  <c r="CA507" i="1"/>
  <c r="CA501" i="1"/>
  <c r="CA185" i="1"/>
  <c r="CA194" i="1"/>
  <c r="CA192" i="1"/>
  <c r="CA188" i="1"/>
  <c r="CA506" i="1"/>
  <c r="CA505" i="1"/>
  <c r="CA500" i="1"/>
  <c r="CA199" i="1"/>
  <c r="BA8" i="40" s="1"/>
  <c r="CA212" i="1"/>
  <c r="BA21" i="40" s="1"/>
  <c r="CA190" i="1"/>
  <c r="CA189" i="1"/>
  <c r="AC39" i="40"/>
  <c r="GL85" i="1"/>
  <c r="AT49" i="1"/>
  <c r="AT53" i="1"/>
  <c r="AT10" i="1"/>
  <c r="BQ10" i="1" s="1"/>
  <c r="AT13" i="1"/>
  <c r="AT22" i="1"/>
  <c r="AT24" i="1"/>
  <c r="AT27" i="1"/>
  <c r="AT66" i="1"/>
  <c r="AT43" i="1"/>
  <c r="AT71" i="1"/>
  <c r="AT19" i="1"/>
  <c r="AT15" i="1"/>
  <c r="AT26" i="1"/>
  <c r="AT47" i="1"/>
  <c r="AT52" i="1"/>
  <c r="AT56" i="1"/>
  <c r="AT48" i="1"/>
  <c r="AT69" i="1"/>
  <c r="AT59" i="1"/>
  <c r="AT62" i="1"/>
  <c r="AT70" i="1"/>
  <c r="AT42" i="1"/>
  <c r="AT30" i="1"/>
  <c r="AT18" i="1"/>
  <c r="AT14" i="1"/>
  <c r="AT61" i="1"/>
  <c r="AT46" i="1"/>
  <c r="AT51" i="1"/>
  <c r="AT55" i="1"/>
  <c r="AT11" i="1"/>
  <c r="AT65" i="1"/>
  <c r="AT23" i="1"/>
  <c r="AT25" i="1"/>
  <c r="AT29" i="1"/>
  <c r="AT41" i="1"/>
  <c r="BQ41" i="1" s="1"/>
  <c r="AT45" i="1"/>
  <c r="AT21" i="1"/>
  <c r="AT17" i="1"/>
  <c r="AT12" i="1"/>
  <c r="AT67" i="1"/>
  <c r="AT50" i="1"/>
  <c r="AT54" i="1"/>
  <c r="AT57" i="1"/>
  <c r="AT63" i="1"/>
  <c r="AT58" i="1"/>
  <c r="AT60" i="1"/>
  <c r="AT64" i="1"/>
  <c r="AT68" i="1"/>
  <c r="AT44" i="1"/>
  <c r="AT20" i="1"/>
  <c r="AT16" i="1"/>
  <c r="AT28" i="1"/>
  <c r="IJ88" i="1"/>
  <c r="IJ96" i="1"/>
  <c r="IJ104" i="1"/>
  <c r="IJ109" i="1"/>
  <c r="IJ117" i="1"/>
  <c r="IJ126" i="1"/>
  <c r="IJ87" i="1"/>
  <c r="IJ95" i="1"/>
  <c r="IJ103" i="1"/>
  <c r="IJ114" i="1"/>
  <c r="IJ122" i="1"/>
  <c r="IY162" i="1" s="1"/>
  <c r="IJ129" i="1"/>
  <c r="IK144" i="1"/>
  <c r="IJ92" i="1"/>
  <c r="IJ100" i="1"/>
  <c r="IJ106" i="1"/>
  <c r="IJ113" i="1"/>
  <c r="IJ121" i="1"/>
  <c r="IY161" i="1" s="1"/>
  <c r="IJ85" i="1"/>
  <c r="IJ91" i="1"/>
  <c r="IJ99" i="1"/>
  <c r="IJ110" i="1"/>
  <c r="IJ118" i="1"/>
  <c r="IJ125" i="1"/>
  <c r="IY165" i="1" s="1"/>
  <c r="IJ133" i="1"/>
  <c r="IJ132" i="1"/>
  <c r="IJ90" i="1"/>
  <c r="IJ98" i="1"/>
  <c r="IJ105" i="1"/>
  <c r="IJ111" i="1"/>
  <c r="IJ119" i="1"/>
  <c r="IJ128" i="1"/>
  <c r="IJ89" i="1"/>
  <c r="IJ97" i="1"/>
  <c r="IJ84" i="1"/>
  <c r="IJ102" i="1"/>
  <c r="IJ115" i="1"/>
  <c r="IJ86" i="1"/>
  <c r="IJ101" i="1"/>
  <c r="IJ112" i="1"/>
  <c r="IJ120" i="1"/>
  <c r="IY160" i="1" s="1"/>
  <c r="IJ127" i="1"/>
  <c r="IJ136" i="1"/>
  <c r="IJ138" i="1"/>
  <c r="IJ134" i="1"/>
  <c r="IJ143" i="1"/>
  <c r="IJ139" i="1"/>
  <c r="IJ142" i="1"/>
  <c r="IJ94" i="1"/>
  <c r="IJ107" i="1"/>
  <c r="IJ123" i="1"/>
  <c r="IY163" i="1" s="1"/>
  <c r="IJ93" i="1"/>
  <c r="IJ108" i="1"/>
  <c r="IJ116" i="1"/>
  <c r="IJ124" i="1"/>
  <c r="IY164" i="1" s="1"/>
  <c r="IJ131" i="1"/>
  <c r="IJ130" i="1"/>
  <c r="IJ140" i="1"/>
  <c r="IJ141" i="1"/>
  <c r="IJ135" i="1"/>
  <c r="IJ137" i="1"/>
  <c r="IK145" i="1"/>
  <c r="CA540" i="1"/>
  <c r="CA539" i="1"/>
  <c r="CA538" i="1"/>
  <c r="CA536" i="1"/>
  <c r="CA535" i="1"/>
  <c r="CA537" i="1"/>
  <c r="CA533" i="1"/>
  <c r="CA527" i="1"/>
  <c r="CA521" i="1"/>
  <c r="CA529" i="1"/>
  <c r="CA96" i="1"/>
  <c r="CA104" i="1"/>
  <c r="CA101" i="1"/>
  <c r="CA93" i="1"/>
  <c r="CA123" i="1"/>
  <c r="S67" i="40" s="1"/>
  <c r="CA452" i="1"/>
  <c r="CA134" i="1"/>
  <c r="S78" i="40" s="1"/>
  <c r="CA129" i="1"/>
  <c r="S73" i="40" s="1"/>
  <c r="CA126" i="1"/>
  <c r="S70" i="40" s="1"/>
  <c r="CA85" i="1"/>
  <c r="CA534" i="1"/>
  <c r="CA100" i="1"/>
  <c r="CA102" i="1"/>
  <c r="CA97" i="1"/>
  <c r="CA91" i="1"/>
  <c r="CA121" i="1"/>
  <c r="S65" i="40" s="1"/>
  <c r="CA136" i="1"/>
  <c r="S80" i="40" s="1"/>
  <c r="CA131" i="1"/>
  <c r="S75" i="40" s="1"/>
  <c r="CA128" i="1"/>
  <c r="S72" i="40" s="1"/>
  <c r="CA444" i="1"/>
  <c r="CA457" i="1"/>
  <c r="CA454" i="1"/>
  <c r="CA453" i="1"/>
  <c r="CA428" i="1"/>
  <c r="CA413" i="1"/>
  <c r="CA418" i="1"/>
  <c r="CA113" i="1"/>
  <c r="CA511" i="1"/>
  <c r="CA498" i="1"/>
  <c r="CA404" i="1"/>
  <c r="CA408" i="1"/>
  <c r="CA441" i="1"/>
  <c r="CA403" i="1"/>
  <c r="CA407" i="1"/>
  <c r="CA442" i="1"/>
  <c r="CA436" i="1"/>
  <c r="CA415" i="1"/>
  <c r="CA419" i="1"/>
  <c r="CA412" i="1"/>
  <c r="CA504" i="1"/>
  <c r="CA502" i="1"/>
  <c r="CA438" i="1"/>
  <c r="CA514" i="1"/>
  <c r="CA520" i="1"/>
  <c r="CA524" i="1"/>
  <c r="CA528" i="1"/>
  <c r="CA434" i="1"/>
  <c r="CA531" i="1"/>
  <c r="CA432" i="1"/>
  <c r="CA523" i="1"/>
  <c r="CA448" i="1"/>
  <c r="CA424" i="1"/>
  <c r="CA541" i="1"/>
  <c r="CA426" i="1"/>
  <c r="CA84" i="1"/>
  <c r="CA137" i="1"/>
  <c r="S81" i="40" s="1"/>
  <c r="CA92" i="1"/>
  <c r="CA117" i="1"/>
  <c r="CA439" i="1"/>
  <c r="CA446" i="1"/>
  <c r="CA417" i="1"/>
  <c r="CA422" i="1"/>
  <c r="CA414" i="1"/>
  <c r="CA111" i="1"/>
  <c r="CA509" i="1"/>
  <c r="CA515" i="1"/>
  <c r="CA440" i="1"/>
  <c r="CA406" i="1"/>
  <c r="CA410" i="1"/>
  <c r="CA443" i="1"/>
  <c r="CA405" i="1"/>
  <c r="CA409" i="1"/>
  <c r="CA447" i="1"/>
  <c r="CA423" i="1"/>
  <c r="CA411" i="1"/>
  <c r="CA416" i="1"/>
  <c r="CA437" i="1"/>
  <c r="CA513" i="1"/>
  <c r="CA519" i="1"/>
  <c r="CA510" i="1"/>
  <c r="CA402" i="1"/>
  <c r="CA517" i="1"/>
  <c r="CA522" i="1"/>
  <c r="CA526" i="1"/>
  <c r="CA530" i="1"/>
  <c r="CA445" i="1"/>
  <c r="CA516" i="1"/>
  <c r="CA512" i="1"/>
  <c r="CA518" i="1"/>
  <c r="CA525" i="1"/>
  <c r="CA532" i="1"/>
  <c r="CA109" i="1"/>
  <c r="CA146" i="1"/>
  <c r="CA548" i="1" s="1"/>
  <c r="CA112" i="1"/>
  <c r="CA120" i="1"/>
  <c r="S64" i="40" s="1"/>
  <c r="CA87" i="1"/>
  <c r="CA143" i="1"/>
  <c r="CA127" i="1"/>
  <c r="S71" i="40" s="1"/>
  <c r="CA141" i="1"/>
  <c r="CA132" i="1"/>
  <c r="S76" i="40" s="1"/>
  <c r="CA114" i="1"/>
  <c r="CA138" i="1"/>
  <c r="S82" i="40" s="1"/>
  <c r="CA89" i="1"/>
  <c r="CA116" i="1"/>
  <c r="CA133" i="1"/>
  <c r="S77" i="40" s="1"/>
  <c r="CA88" i="1"/>
  <c r="CA142" i="1"/>
  <c r="CA125" i="1"/>
  <c r="S69" i="40" s="1"/>
  <c r="CA103" i="1"/>
  <c r="CA130" i="1"/>
  <c r="S74" i="40" s="1"/>
  <c r="CA118" i="1"/>
  <c r="CA455" i="1"/>
  <c r="CA94" i="1"/>
  <c r="CA119" i="1"/>
  <c r="CA456" i="1"/>
  <c r="CA99" i="1"/>
  <c r="CA124" i="1"/>
  <c r="S68" i="40" s="1"/>
  <c r="CA106" i="1"/>
  <c r="CA90" i="1"/>
  <c r="CA139" i="1"/>
  <c r="S83" i="40" s="1"/>
  <c r="CA107" i="1"/>
  <c r="CA86" i="1"/>
  <c r="CA98" i="1"/>
  <c r="CA108" i="1"/>
  <c r="CA140" i="1"/>
  <c r="CA95" i="1"/>
  <c r="CA122" i="1"/>
  <c r="S66" i="40" s="1"/>
  <c r="CA110" i="1"/>
  <c r="CA105" i="1"/>
  <c r="CA135" i="1"/>
  <c r="S79" i="40" s="1"/>
  <c r="CA115" i="1"/>
  <c r="AS11" i="1"/>
  <c r="AS25" i="1"/>
  <c r="AS34" i="1"/>
  <c r="AS71" i="1"/>
  <c r="AS56" i="1"/>
  <c r="AS21" i="1"/>
  <c r="AS13" i="1"/>
  <c r="AS24" i="1"/>
  <c r="AS27" i="1"/>
  <c r="AS46" i="1"/>
  <c r="AS49" i="1"/>
  <c r="AS53" i="1"/>
  <c r="AS70" i="1"/>
  <c r="AS35" i="1"/>
  <c r="AS45" i="1"/>
  <c r="AS41" i="1"/>
  <c r="AS30" i="1"/>
  <c r="AS60" i="1"/>
  <c r="AS20" i="1"/>
  <c r="AS16" i="1"/>
  <c r="AS12" i="1"/>
  <c r="AS57" i="1"/>
  <c r="AS64" i="1"/>
  <c r="AS23" i="1"/>
  <c r="AS66" i="1"/>
  <c r="AS47" i="1"/>
  <c r="AS51" i="1"/>
  <c r="AS55" i="1"/>
  <c r="AS37" i="1"/>
  <c r="AS31" i="1"/>
  <c r="AS43" i="1"/>
  <c r="AS38" i="1"/>
  <c r="AS26" i="1"/>
  <c r="AS58" i="1"/>
  <c r="AS18" i="1"/>
  <c r="AS14" i="1"/>
  <c r="AS48" i="1"/>
  <c r="AS65" i="1"/>
  <c r="AS54" i="1"/>
  <c r="AS19" i="1"/>
  <c r="AS42" i="1"/>
  <c r="AS17" i="1"/>
  <c r="AS59" i="1"/>
  <c r="AS52" i="1"/>
  <c r="AS22" i="1"/>
  <c r="AS44" i="1"/>
  <c r="AS40" i="1"/>
  <c r="AS28" i="1"/>
  <c r="AS50" i="1"/>
  <c r="AS33" i="1"/>
  <c r="AS39" i="1"/>
  <c r="AS63" i="1"/>
  <c r="AS69" i="1"/>
  <c r="AS36" i="1"/>
  <c r="AS61" i="1"/>
  <c r="AS32" i="1"/>
  <c r="AS67" i="1"/>
  <c r="AS68" i="1"/>
  <c r="AS10" i="1"/>
  <c r="AS15" i="1"/>
  <c r="AS29" i="1"/>
  <c r="AS62" i="1"/>
  <c r="CA400" i="1"/>
  <c r="AR12" i="1"/>
  <c r="AR11" i="1"/>
  <c r="AI38" i="40"/>
  <c r="AT5" i="40"/>
  <c r="M68" i="23"/>
  <c r="S68" i="23" s="1"/>
  <c r="CA181" i="1"/>
  <c r="AR37" i="1"/>
  <c r="CA421" i="1"/>
  <c r="CA399" i="1"/>
  <c r="CA484" i="1"/>
  <c r="CA492" i="1"/>
  <c r="CA435" i="1"/>
  <c r="CA451" i="1"/>
  <c r="CA485" i="1"/>
  <c r="CA493" i="1"/>
  <c r="CA449" i="1"/>
  <c r="CA425" i="1"/>
  <c r="CA482" i="1"/>
  <c r="CA490" i="1"/>
  <c r="CA260" i="1"/>
  <c r="CA401" i="1"/>
  <c r="CA487" i="1"/>
  <c r="CA495" i="1"/>
  <c r="CA433" i="1"/>
  <c r="CA503" i="1"/>
  <c r="CA499" i="1"/>
  <c r="CA198" i="1"/>
  <c r="BA7" i="40" s="1"/>
  <c r="CA191" i="1"/>
  <c r="CA208" i="1"/>
  <c r="BA17" i="40" s="1"/>
  <c r="CA220" i="1"/>
  <c r="CA193" i="1"/>
  <c r="CA197" i="1"/>
  <c r="BA6" i="40" s="1"/>
  <c r="CA497" i="1"/>
  <c r="CA508" i="1"/>
  <c r="CA144" i="1"/>
  <c r="CA184" i="1"/>
  <c r="CA183" i="1"/>
  <c r="CA187" i="1"/>
  <c r="CA186" i="1"/>
  <c r="CA182" i="1"/>
  <c r="DY88" i="1"/>
  <c r="DZ88" i="1" s="1"/>
  <c r="DZ89" i="1" s="1"/>
  <c r="DP24" i="1"/>
  <c r="HP20" i="1"/>
  <c r="HO21" i="1"/>
  <c r="ET24" i="1"/>
  <c r="EI24" i="1"/>
  <c r="DN65" i="1"/>
  <c r="GQ321" i="1"/>
  <c r="FY19" i="1"/>
  <c r="FX20" i="1"/>
  <c r="Q36" i="23"/>
  <c r="Q43" i="39"/>
  <c r="Q44" i="39" s="1"/>
  <c r="DN45" i="1"/>
  <c r="FY322" i="1"/>
  <c r="FX323" i="1"/>
  <c r="FY245" i="1"/>
  <c r="FX246" i="1"/>
  <c r="HP245" i="1"/>
  <c r="HO246" i="1"/>
  <c r="GO18" i="1"/>
  <c r="EJ16" i="1"/>
  <c r="EJ17" i="1" s="1"/>
  <c r="EJ18" i="1" s="1"/>
  <c r="EJ19" i="1" s="1"/>
  <c r="EJ20" i="1" s="1"/>
  <c r="EJ482" i="1"/>
  <c r="EJ483" i="1" s="1"/>
  <c r="EJ484" i="1" s="1"/>
  <c r="EJ485" i="1" s="1"/>
  <c r="EJ486" i="1" s="1"/>
  <c r="EJ487" i="1" s="1"/>
  <c r="EJ488" i="1" s="1"/>
  <c r="EJ489" i="1" s="1"/>
  <c r="N44" i="82"/>
  <c r="Q61" i="23"/>
  <c r="O72" i="39"/>
  <c r="FX504" i="1"/>
  <c r="FY503" i="1"/>
  <c r="FD88" i="1"/>
  <c r="FE88" i="1" s="1"/>
  <c r="FE89" i="1" s="1"/>
  <c r="ET88" i="1"/>
  <c r="EU88" i="1" s="1"/>
  <c r="EU89" i="1" s="1"/>
  <c r="DL60" i="1"/>
  <c r="DN60" i="1"/>
  <c r="DK60" i="1"/>
  <c r="DL33" i="1"/>
  <c r="DK33" i="1"/>
  <c r="DN33" i="1"/>
  <c r="DK32" i="1"/>
  <c r="DL32" i="1"/>
  <c r="DN32" i="1"/>
  <c r="DM33" i="1"/>
  <c r="FE402" i="1"/>
  <c r="FE403" i="1" s="1"/>
  <c r="FE404" i="1" s="1"/>
  <c r="FE405" i="1" s="1"/>
  <c r="FE406" i="1" s="1"/>
  <c r="FE407" i="1" s="1"/>
  <c r="DN46" i="1"/>
  <c r="HP318" i="1"/>
  <c r="HO319" i="1"/>
  <c r="DP71" i="1"/>
  <c r="EI71" i="1"/>
  <c r="ET71" i="1"/>
  <c r="DN35" i="1"/>
  <c r="DK35" i="1"/>
  <c r="DM35" i="1"/>
  <c r="DM71" i="1"/>
  <c r="DN71" i="1"/>
  <c r="DL71" i="1"/>
  <c r="DK65" i="1"/>
  <c r="EI65" i="1" s="1"/>
  <c r="DP90" i="1"/>
  <c r="FD90" i="1"/>
  <c r="EI90" i="1"/>
  <c r="EJ90" i="1" s="1"/>
  <c r="DY90" i="1"/>
  <c r="ET90" i="1"/>
  <c r="FX91" i="1"/>
  <c r="FY90" i="1"/>
  <c r="DP34" i="1"/>
  <c r="ET34" i="1"/>
  <c r="ET66" i="1"/>
  <c r="DP66" i="1"/>
  <c r="EI66" i="1"/>
  <c r="DL63" i="1"/>
  <c r="DM63" i="1"/>
  <c r="DM52" i="1"/>
  <c r="DN52" i="1"/>
  <c r="DL52" i="1"/>
  <c r="ET37" i="1"/>
  <c r="DK22" i="1"/>
  <c r="EI22" i="1" s="1"/>
  <c r="DL47" i="1"/>
  <c r="DM47" i="1"/>
  <c r="DN47" i="1"/>
  <c r="ET50" i="1"/>
  <c r="DP50" i="1"/>
  <c r="DL58" i="1"/>
  <c r="DM58" i="1"/>
  <c r="DN58" i="1"/>
  <c r="DN59" i="1"/>
  <c r="DM59" i="1"/>
  <c r="DL59" i="1"/>
  <c r="HO169" i="1"/>
  <c r="HP168" i="1"/>
  <c r="EI63" i="1"/>
  <c r="DP63" i="1"/>
  <c r="ET63" i="1"/>
  <c r="DN51" i="1"/>
  <c r="DL51" i="1"/>
  <c r="DM51" i="1"/>
  <c r="DL54" i="1"/>
  <c r="DN54" i="1"/>
  <c r="DM54" i="1"/>
  <c r="DP65" i="1"/>
  <c r="DL65" i="1"/>
  <c r="DL48" i="1"/>
  <c r="DN48" i="1"/>
  <c r="DM48" i="1"/>
  <c r="DN49" i="1"/>
  <c r="DM49" i="1"/>
  <c r="DL49" i="1"/>
  <c r="DK52" i="1"/>
  <c r="DL57" i="1"/>
  <c r="DM57" i="1"/>
  <c r="DN57" i="1"/>
  <c r="DP64" i="1"/>
  <c r="EI64" i="1"/>
  <c r="ET64" i="1"/>
  <c r="DN63" i="1"/>
  <c r="DK29" i="1"/>
  <c r="DN29" i="1"/>
  <c r="DM29" i="1"/>
  <c r="DK28" i="1"/>
  <c r="DN28" i="1"/>
  <c r="DL31" i="1"/>
  <c r="ET36" i="1"/>
  <c r="DP36" i="1"/>
  <c r="DL45" i="1"/>
  <c r="DM45" i="1"/>
  <c r="DN44" i="1"/>
  <c r="DM44" i="1"/>
  <c r="DL44" i="1"/>
  <c r="DN22" i="1"/>
  <c r="ET22" i="1" s="1"/>
  <c r="DL42" i="1"/>
  <c r="DK42" i="1"/>
  <c r="DL26" i="1"/>
  <c r="DK26" i="1"/>
  <c r="DN26" i="1"/>
  <c r="DL30" i="1"/>
  <c r="DM21" i="1"/>
  <c r="DL21" i="1"/>
  <c r="DN21" i="1"/>
  <c r="DK39" i="1"/>
  <c r="DL39" i="1"/>
  <c r="DN39" i="1"/>
  <c r="DP37" i="1"/>
  <c r="ET41" i="1"/>
  <c r="DP41" i="1"/>
  <c r="DK31" i="1"/>
  <c r="DM31" i="1"/>
  <c r="DP40" i="1"/>
  <c r="ET40" i="1"/>
  <c r="DK23" i="1"/>
  <c r="DL23" i="1"/>
  <c r="DN23" i="1"/>
  <c r="DK27" i="1"/>
  <c r="DN27" i="1"/>
  <c r="DL27" i="1"/>
  <c r="DK30" i="1"/>
  <c r="DM30" i="1"/>
  <c r="EI21" i="1"/>
  <c r="DP21" i="1"/>
  <c r="ET21" i="1"/>
  <c r="DL25" i="1"/>
  <c r="DK25" i="1"/>
  <c r="DN25" i="1"/>
  <c r="DN42" i="1"/>
  <c r="DN43" i="1"/>
  <c r="DL43" i="1"/>
  <c r="DM43" i="1"/>
  <c r="DL46" i="1"/>
  <c r="DM46" i="1"/>
  <c r="DM28" i="1"/>
  <c r="DZ402" i="1"/>
  <c r="DZ403" i="1" s="1"/>
  <c r="DZ404" i="1" s="1"/>
  <c r="DZ405" i="1" s="1"/>
  <c r="DZ406" i="1" s="1"/>
  <c r="DZ407" i="1" s="1"/>
  <c r="FE166" i="1"/>
  <c r="EJ166" i="1"/>
  <c r="EU166" i="1"/>
  <c r="EU407" i="1"/>
  <c r="IT89" i="1" l="1"/>
  <c r="GN18" i="1"/>
  <c r="E36" i="82"/>
  <c r="M35" i="82"/>
  <c r="BH34" i="82"/>
  <c r="BD34" i="82"/>
  <c r="BL34" i="82" s="1"/>
  <c r="FY166" i="1"/>
  <c r="IY166" i="1" s="1"/>
  <c r="FX167" i="1"/>
  <c r="EJ21" i="1"/>
  <c r="GG403" i="1"/>
  <c r="AB36" i="82"/>
  <c r="AZ35" i="82"/>
  <c r="AJ35" i="82"/>
  <c r="ET65" i="1"/>
  <c r="B91" i="1"/>
  <c r="B13" i="39"/>
  <c r="L13" i="39" s="1"/>
  <c r="DP44" i="1"/>
  <c r="DZ90" i="1"/>
  <c r="DZ91" i="1" s="1"/>
  <c r="EJ22" i="1"/>
  <c r="EJ401" i="1"/>
  <c r="EU21" i="1"/>
  <c r="HP91" i="1"/>
  <c r="HO92" i="1"/>
  <c r="FX405" i="1"/>
  <c r="FY404" i="1"/>
  <c r="GG404" i="1" s="1"/>
  <c r="ET44" i="1"/>
  <c r="DP45" i="1"/>
  <c r="BO12" i="1"/>
  <c r="DT12" i="1"/>
  <c r="BP62" i="1"/>
  <c r="DU62" i="1"/>
  <c r="BP15" i="1"/>
  <c r="DU15" i="1"/>
  <c r="BP68" i="1"/>
  <c r="DU68" i="1"/>
  <c r="BP32" i="1"/>
  <c r="DU32" i="1"/>
  <c r="BP36" i="1"/>
  <c r="DU36" i="1"/>
  <c r="BP63" i="1"/>
  <c r="DU63" i="1"/>
  <c r="DU33" i="1"/>
  <c r="BP33" i="1"/>
  <c r="BP28" i="1"/>
  <c r="DU28" i="1"/>
  <c r="BP44" i="1"/>
  <c r="DU44" i="1"/>
  <c r="BP52" i="1"/>
  <c r="GO16" i="1"/>
  <c r="DU52" i="1"/>
  <c r="BP17" i="1"/>
  <c r="DU17" i="1"/>
  <c r="BP19" i="1"/>
  <c r="DU19" i="1"/>
  <c r="BP65" i="1"/>
  <c r="DU65" i="1"/>
  <c r="DU14" i="1"/>
  <c r="BP14" i="1"/>
  <c r="DU58" i="1"/>
  <c r="BP58" i="1"/>
  <c r="BP38" i="1"/>
  <c r="DU38" i="1"/>
  <c r="BP31" i="1"/>
  <c r="DU31" i="1"/>
  <c r="BP55" i="1"/>
  <c r="DU55" i="1"/>
  <c r="GO379" i="1"/>
  <c r="DU47" i="1"/>
  <c r="BP47" i="1"/>
  <c r="GO11" i="1"/>
  <c r="GO227" i="1"/>
  <c r="GO303" i="1"/>
  <c r="BP23" i="1"/>
  <c r="DU23" i="1"/>
  <c r="DU57" i="1"/>
  <c r="BP57" i="1"/>
  <c r="DU16" i="1"/>
  <c r="BP16" i="1"/>
  <c r="BP60" i="1"/>
  <c r="BP41" i="1"/>
  <c r="DU41" i="1"/>
  <c r="BP35" i="1"/>
  <c r="DU35" i="1"/>
  <c r="GO17" i="1"/>
  <c r="BP53" i="1"/>
  <c r="DU53" i="1"/>
  <c r="GO10" i="1"/>
  <c r="DU46" i="1"/>
  <c r="BP46" i="1"/>
  <c r="BP24" i="1"/>
  <c r="DU24" i="1"/>
  <c r="BP21" i="1"/>
  <c r="DU21" i="1"/>
  <c r="BP71" i="1"/>
  <c r="GD12" i="1"/>
  <c r="DU71" i="1"/>
  <c r="BP25" i="1"/>
  <c r="DU25" i="1"/>
  <c r="DV16" i="1"/>
  <c r="BQ16" i="1"/>
  <c r="DV44" i="1"/>
  <c r="BQ44" i="1"/>
  <c r="BQ64" i="1"/>
  <c r="DV64" i="1"/>
  <c r="BQ58" i="1"/>
  <c r="DV58" i="1"/>
  <c r="BQ57" i="1"/>
  <c r="DV57" i="1"/>
  <c r="DV50" i="1"/>
  <c r="BQ50" i="1"/>
  <c r="GP14" i="1"/>
  <c r="DV12" i="1"/>
  <c r="BQ12" i="1"/>
  <c r="DV21" i="1"/>
  <c r="BQ21" i="1"/>
  <c r="BQ25" i="1"/>
  <c r="DV25" i="1"/>
  <c r="DV65" i="1"/>
  <c r="BQ65" i="1"/>
  <c r="FA65" i="1" s="1"/>
  <c r="DV55" i="1"/>
  <c r="BQ55" i="1"/>
  <c r="BQ46" i="1"/>
  <c r="DV46" i="1"/>
  <c r="GP10" i="1"/>
  <c r="BQ14" i="1"/>
  <c r="DV14" i="1"/>
  <c r="BQ30" i="1"/>
  <c r="DV30" i="1"/>
  <c r="DV70" i="1"/>
  <c r="BQ70" i="1"/>
  <c r="BQ59" i="1"/>
  <c r="DV59" i="1"/>
  <c r="GP12" i="1"/>
  <c r="BQ48" i="1"/>
  <c r="DV48" i="1"/>
  <c r="BQ52" i="1"/>
  <c r="GP16" i="1"/>
  <c r="DV52" i="1"/>
  <c r="DV26" i="1"/>
  <c r="BQ26" i="1"/>
  <c r="FA26" i="1" s="1"/>
  <c r="DV19" i="1"/>
  <c r="BQ19" i="1"/>
  <c r="DV43" i="1"/>
  <c r="BQ43" i="1"/>
  <c r="BQ27" i="1"/>
  <c r="DV27" i="1"/>
  <c r="BQ22" i="1"/>
  <c r="FA22" i="1" s="1"/>
  <c r="DV22" i="1"/>
  <c r="BQ49" i="1"/>
  <c r="DV49" i="1"/>
  <c r="GP13" i="1"/>
  <c r="BO36" i="1"/>
  <c r="DT36" i="1"/>
  <c r="BO33" i="1"/>
  <c r="DT33" i="1"/>
  <c r="BO28" i="1"/>
  <c r="DT28" i="1"/>
  <c r="IT85" i="1"/>
  <c r="IT161" i="1"/>
  <c r="IT164" i="1"/>
  <c r="IT88" i="1"/>
  <c r="IT84" i="1"/>
  <c r="IT160" i="1"/>
  <c r="FV271" i="1"/>
  <c r="BZ271" i="1" s="1"/>
  <c r="FV347" i="1"/>
  <c r="BZ347" i="1" s="1"/>
  <c r="BZ118" i="1"/>
  <c r="FV194" i="1"/>
  <c r="BZ194" i="1" s="1"/>
  <c r="FV262" i="1"/>
  <c r="BZ262" i="1" s="1"/>
  <c r="FV338" i="1"/>
  <c r="BZ338" i="1" s="1"/>
  <c r="BZ109" i="1"/>
  <c r="FV185" i="1"/>
  <c r="BZ185" i="1" s="1"/>
  <c r="FV237" i="1"/>
  <c r="BZ237" i="1" s="1"/>
  <c r="FV313" i="1"/>
  <c r="BZ313" i="1" s="1"/>
  <c r="BZ84" i="1"/>
  <c r="BZ10" i="1" s="1"/>
  <c r="FV160" i="1"/>
  <c r="BZ160" i="1" s="1"/>
  <c r="FV325" i="1"/>
  <c r="BZ325" i="1" s="1"/>
  <c r="FV249" i="1"/>
  <c r="BZ249" i="1" s="1"/>
  <c r="FV172" i="1"/>
  <c r="BZ172" i="1" s="1"/>
  <c r="BZ96" i="1"/>
  <c r="FV315" i="1"/>
  <c r="BZ315" i="1" s="1"/>
  <c r="FV162" i="1"/>
  <c r="BZ162" i="1" s="1"/>
  <c r="FV239" i="1"/>
  <c r="BZ239" i="1" s="1"/>
  <c r="BZ86" i="1"/>
  <c r="FV284" i="1"/>
  <c r="BZ284" i="1" s="1"/>
  <c r="FV207" i="1"/>
  <c r="BZ207" i="1" s="1"/>
  <c r="AZ16" i="40" s="1"/>
  <c r="BZ131" i="1"/>
  <c r="FV360" i="1"/>
  <c r="BZ360" i="1" s="1"/>
  <c r="FV292" i="1"/>
  <c r="BZ292" i="1" s="1"/>
  <c r="BZ139" i="1"/>
  <c r="FV215" i="1"/>
  <c r="BZ215" i="1" s="1"/>
  <c r="FV368" i="1"/>
  <c r="BZ368" i="1" s="1"/>
  <c r="BZ142" i="1"/>
  <c r="BZ68" i="1" s="1"/>
  <c r="FV371" i="1"/>
  <c r="BZ371" i="1" s="1"/>
  <c r="FV218" i="1"/>
  <c r="BZ218" i="1" s="1"/>
  <c r="FV295" i="1"/>
  <c r="BZ295" i="1" s="1"/>
  <c r="FV270" i="1"/>
  <c r="BZ270" i="1" s="1"/>
  <c r="FV346" i="1"/>
  <c r="BZ346" i="1" s="1"/>
  <c r="BZ117" i="1"/>
  <c r="BZ43" i="1" s="1"/>
  <c r="FV193" i="1"/>
  <c r="BZ193" i="1" s="1"/>
  <c r="FV337" i="1"/>
  <c r="BZ337" i="1" s="1"/>
  <c r="FV261" i="1"/>
  <c r="BZ261" i="1" s="1"/>
  <c r="BZ108" i="1"/>
  <c r="BZ34" i="1" s="1"/>
  <c r="FV184" i="1"/>
  <c r="BZ184" i="1" s="1"/>
  <c r="FV336" i="1"/>
  <c r="BZ336" i="1" s="1"/>
  <c r="FV260" i="1"/>
  <c r="BZ260" i="1" s="1"/>
  <c r="BZ107" i="1"/>
  <c r="BZ33" i="1" s="1"/>
  <c r="FV183" i="1"/>
  <c r="BZ183" i="1" s="1"/>
  <c r="FV247" i="1"/>
  <c r="BZ247" i="1" s="1"/>
  <c r="FV323" i="1"/>
  <c r="BZ323" i="1" s="1"/>
  <c r="BZ94" i="1"/>
  <c r="BZ20" i="1" s="1"/>
  <c r="FV170" i="1"/>
  <c r="BZ170" i="1" s="1"/>
  <c r="BZ124" i="1"/>
  <c r="FV277" i="1"/>
  <c r="BZ277" i="1" s="1"/>
  <c r="GG241" i="1" s="1"/>
  <c r="FV353" i="1"/>
  <c r="BZ353" i="1" s="1"/>
  <c r="FV200" i="1"/>
  <c r="BZ200" i="1" s="1"/>
  <c r="BZ132" i="1"/>
  <c r="FV285" i="1"/>
  <c r="BZ285" i="1" s="1"/>
  <c r="FV361" i="1"/>
  <c r="BZ361" i="1" s="1"/>
  <c r="FV208" i="1"/>
  <c r="BZ208" i="1" s="1"/>
  <c r="FV273" i="1"/>
  <c r="BZ273" i="1" s="1"/>
  <c r="GG237" i="1" s="1"/>
  <c r="FV349" i="1"/>
  <c r="BZ349" i="1" s="1"/>
  <c r="GG313" i="1" s="1"/>
  <c r="BZ120" i="1"/>
  <c r="FV196" i="1"/>
  <c r="BZ196" i="1" s="1"/>
  <c r="FV264" i="1"/>
  <c r="BZ264" i="1" s="1"/>
  <c r="FV340" i="1"/>
  <c r="BZ340" i="1" s="1"/>
  <c r="BZ111" i="1"/>
  <c r="BZ37" i="1" s="1"/>
  <c r="FV187" i="1"/>
  <c r="BZ187" i="1" s="1"/>
  <c r="FV240" i="1"/>
  <c r="BZ240" i="1" s="1"/>
  <c r="FV316" i="1"/>
  <c r="BZ316" i="1" s="1"/>
  <c r="BZ87" i="1"/>
  <c r="BZ13" i="1" s="1"/>
  <c r="FV163" i="1"/>
  <c r="BZ163" i="1" s="1"/>
  <c r="FV327" i="1"/>
  <c r="BZ327" i="1" s="1"/>
  <c r="FV251" i="1"/>
  <c r="BZ251" i="1" s="1"/>
  <c r="FV174" i="1"/>
  <c r="BZ174" i="1" s="1"/>
  <c r="BZ98" i="1"/>
  <c r="BZ24" i="1" s="1"/>
  <c r="FV318" i="1"/>
  <c r="BZ318" i="1" s="1"/>
  <c r="FV165" i="1"/>
  <c r="BZ165" i="1" s="1"/>
  <c r="FV242" i="1"/>
  <c r="BZ242" i="1" s="1"/>
  <c r="BZ89" i="1"/>
  <c r="BZ15" i="1" s="1"/>
  <c r="FV282" i="1"/>
  <c r="BZ282" i="1" s="1"/>
  <c r="FV205" i="1"/>
  <c r="BZ205" i="1" s="1"/>
  <c r="BZ129" i="1"/>
  <c r="FV358" i="1"/>
  <c r="BZ358" i="1" s="1"/>
  <c r="FV290" i="1"/>
  <c r="BZ290" i="1" s="1"/>
  <c r="BZ137" i="1"/>
  <c r="FV213" i="1"/>
  <c r="BZ213" i="1" s="1"/>
  <c r="FV366" i="1"/>
  <c r="BZ366" i="1" s="1"/>
  <c r="FV294" i="1"/>
  <c r="BZ294" i="1" s="1"/>
  <c r="BZ141" i="1"/>
  <c r="BZ67" i="1" s="1"/>
  <c r="FV217" i="1"/>
  <c r="BZ217" i="1" s="1"/>
  <c r="FV370" i="1"/>
  <c r="BZ370" i="1" s="1"/>
  <c r="FV272" i="1"/>
  <c r="BZ272" i="1" s="1"/>
  <c r="FV348" i="1"/>
  <c r="BZ348" i="1" s="1"/>
  <c r="BZ119" i="1"/>
  <c r="BZ45" i="1" s="1"/>
  <c r="FV195" i="1"/>
  <c r="BZ195" i="1" s="1"/>
  <c r="FV263" i="1"/>
  <c r="BZ263" i="1" s="1"/>
  <c r="FV339" i="1"/>
  <c r="BZ339" i="1" s="1"/>
  <c r="BZ110" i="1"/>
  <c r="BZ36" i="1" s="1"/>
  <c r="FV186" i="1"/>
  <c r="BZ186" i="1" s="1"/>
  <c r="FV238" i="1"/>
  <c r="BZ238" i="1" s="1"/>
  <c r="FV314" i="1"/>
  <c r="BZ314" i="1" s="1"/>
  <c r="BZ85" i="1"/>
  <c r="BZ11" i="1" s="1"/>
  <c r="FV161" i="1"/>
  <c r="BZ161" i="1" s="1"/>
  <c r="FV250" i="1"/>
  <c r="BZ250" i="1" s="1"/>
  <c r="FV326" i="1"/>
  <c r="BZ326" i="1" s="1"/>
  <c r="BZ97" i="1"/>
  <c r="BZ23" i="1" s="1"/>
  <c r="FV173" i="1"/>
  <c r="BZ173" i="1" s="1"/>
  <c r="FV241" i="1"/>
  <c r="BZ241" i="1" s="1"/>
  <c r="FV317" i="1"/>
  <c r="BZ317" i="1" s="1"/>
  <c r="BZ88" i="1"/>
  <c r="BZ14" i="1" s="1"/>
  <c r="FV164" i="1"/>
  <c r="BZ164" i="1" s="1"/>
  <c r="BZ130" i="1"/>
  <c r="FV283" i="1"/>
  <c r="BZ283" i="1" s="1"/>
  <c r="FV359" i="1"/>
  <c r="BZ359" i="1" s="1"/>
  <c r="FV206" i="1"/>
  <c r="BZ206" i="1" s="1"/>
  <c r="FV291" i="1"/>
  <c r="BZ291" i="1" s="1"/>
  <c r="FV367" i="1"/>
  <c r="BZ367" i="1" s="1"/>
  <c r="FV214" i="1"/>
  <c r="BZ214" i="1" s="1"/>
  <c r="BZ138" i="1"/>
  <c r="FV296" i="1"/>
  <c r="BZ296" i="1" s="1"/>
  <c r="FV372" i="1"/>
  <c r="BZ372" i="1" s="1"/>
  <c r="FV219" i="1"/>
  <c r="BZ219" i="1" s="1"/>
  <c r="BZ143" i="1"/>
  <c r="BZ69" i="1" s="1"/>
  <c r="BZ145" i="1"/>
  <c r="BZ547" i="1" s="1"/>
  <c r="FV221" i="1"/>
  <c r="BZ221" i="1" s="1"/>
  <c r="FV374" i="1"/>
  <c r="BZ374" i="1" s="1"/>
  <c r="FV298" i="1"/>
  <c r="BZ298" i="1" s="1"/>
  <c r="DT34" i="1"/>
  <c r="BO34" i="1"/>
  <c r="BO15" i="1"/>
  <c r="DT15" i="1"/>
  <c r="BO67" i="1"/>
  <c r="DT67" i="1"/>
  <c r="BO42" i="1"/>
  <c r="DT42" i="1"/>
  <c r="BO29" i="1"/>
  <c r="EY29" i="1" s="1"/>
  <c r="DT29" i="1"/>
  <c r="DT54" i="1"/>
  <c r="DT53" i="1"/>
  <c r="BO53" i="1"/>
  <c r="GN17" i="1"/>
  <c r="BO58" i="1"/>
  <c r="DT58" i="1"/>
  <c r="DT21" i="1"/>
  <c r="BO20" i="1"/>
  <c r="DT20" i="1"/>
  <c r="DT45" i="1"/>
  <c r="BO45" i="1"/>
  <c r="BO66" i="1"/>
  <c r="DT66" i="1"/>
  <c r="BO23" i="1"/>
  <c r="DT23" i="1"/>
  <c r="BO63" i="1"/>
  <c r="DT63" i="1"/>
  <c r="DT17" i="1"/>
  <c r="BO17" i="1"/>
  <c r="DT59" i="1"/>
  <c r="BO59" i="1"/>
  <c r="EY59" i="1" s="1"/>
  <c r="BO39" i="1"/>
  <c r="DT39" i="1"/>
  <c r="BO27" i="1"/>
  <c r="DT27" i="1"/>
  <c r="DT13" i="1"/>
  <c r="BO13" i="1"/>
  <c r="EY13" i="1" s="1"/>
  <c r="DT14" i="1"/>
  <c r="BO14" i="1"/>
  <c r="BO46" i="1"/>
  <c r="GN10" i="1"/>
  <c r="DT46" i="1"/>
  <c r="DT43" i="1"/>
  <c r="BO43" i="1"/>
  <c r="DT40" i="1"/>
  <c r="BO40" i="1"/>
  <c r="DT55" i="1"/>
  <c r="BO55" i="1"/>
  <c r="BO50" i="1"/>
  <c r="GN14" i="1"/>
  <c r="DT50" i="1"/>
  <c r="GN379" i="1"/>
  <c r="BO47" i="1"/>
  <c r="GN227" i="1"/>
  <c r="GN11" i="1"/>
  <c r="GN303" i="1"/>
  <c r="DT47" i="1"/>
  <c r="BO49" i="1"/>
  <c r="DT49" i="1"/>
  <c r="GN13" i="1"/>
  <c r="BO32" i="1"/>
  <c r="DT32" i="1"/>
  <c r="BO57" i="1"/>
  <c r="DT57" i="1"/>
  <c r="CA546" i="1"/>
  <c r="BZ70" i="1"/>
  <c r="DT37" i="1"/>
  <c r="BO37" i="1"/>
  <c r="BO11" i="1"/>
  <c r="DT11" i="1"/>
  <c r="BP29" i="1"/>
  <c r="DU29" i="1"/>
  <c r="BP10" i="1"/>
  <c r="BP67" i="1"/>
  <c r="DU67" i="1"/>
  <c r="BP61" i="1"/>
  <c r="EZ61" i="1" s="1"/>
  <c r="DU61" i="1"/>
  <c r="BP69" i="1"/>
  <c r="DU69" i="1"/>
  <c r="BP39" i="1"/>
  <c r="EZ39" i="1" s="1"/>
  <c r="DU39" i="1"/>
  <c r="DU50" i="1"/>
  <c r="BP50" i="1"/>
  <c r="GO14" i="1"/>
  <c r="BP40" i="1"/>
  <c r="DU40" i="1"/>
  <c r="BP22" i="1"/>
  <c r="DU22" i="1"/>
  <c r="DU60" i="1"/>
  <c r="BP59" i="1"/>
  <c r="DU59" i="1"/>
  <c r="BP42" i="1"/>
  <c r="DU42" i="1"/>
  <c r="DU54" i="1"/>
  <c r="BP54" i="1"/>
  <c r="BP48" i="1"/>
  <c r="EZ48" i="1" s="1"/>
  <c r="GO12" i="1"/>
  <c r="DU48" i="1"/>
  <c r="BP18" i="1"/>
  <c r="DU18" i="1"/>
  <c r="DU26" i="1"/>
  <c r="BP26" i="1"/>
  <c r="EZ26" i="1" s="1"/>
  <c r="BP43" i="1"/>
  <c r="DU43" i="1"/>
  <c r="BP37" i="1"/>
  <c r="EZ37" i="1" s="1"/>
  <c r="DU37" i="1"/>
  <c r="GO15" i="1"/>
  <c r="DU51" i="1"/>
  <c r="BP51" i="1"/>
  <c r="EZ51" i="1" s="1"/>
  <c r="DU66" i="1"/>
  <c r="BP66" i="1"/>
  <c r="DU64" i="1"/>
  <c r="BP64" i="1"/>
  <c r="EZ64" i="1" s="1"/>
  <c r="DU12" i="1"/>
  <c r="BP12" i="1"/>
  <c r="BP20" i="1"/>
  <c r="EZ20" i="1" s="1"/>
  <c r="DU20" i="1"/>
  <c r="BP30" i="1"/>
  <c r="DU30" i="1"/>
  <c r="BP45" i="1"/>
  <c r="DU45" i="1"/>
  <c r="BP70" i="1"/>
  <c r="EZ70" i="1" s="1"/>
  <c r="DU70" i="1"/>
  <c r="GO13" i="1"/>
  <c r="BP49" i="1"/>
  <c r="DU49" i="1"/>
  <c r="DU27" i="1"/>
  <c r="BP27" i="1"/>
  <c r="BP13" i="1"/>
  <c r="EZ13" i="1" s="1"/>
  <c r="DU13" i="1"/>
  <c r="BP56" i="1"/>
  <c r="DU56" i="1"/>
  <c r="DU34" i="1"/>
  <c r="BP34" i="1"/>
  <c r="EZ34" i="1" s="1"/>
  <c r="BP11" i="1"/>
  <c r="DU11" i="1"/>
  <c r="BQ28" i="1"/>
  <c r="DV28" i="1"/>
  <c r="DV20" i="1"/>
  <c r="BQ20" i="1"/>
  <c r="DV68" i="1"/>
  <c r="BQ68" i="1"/>
  <c r="BQ60" i="1"/>
  <c r="DV60" i="1"/>
  <c r="DV63" i="1"/>
  <c r="BQ63" i="1"/>
  <c r="BQ54" i="1"/>
  <c r="GP18" i="1"/>
  <c r="DV54" i="1"/>
  <c r="DV67" i="1"/>
  <c r="BQ67" i="1"/>
  <c r="DV17" i="1"/>
  <c r="BQ17" i="1"/>
  <c r="FA17" i="1" s="1"/>
  <c r="BQ45" i="1"/>
  <c r="DV45" i="1"/>
  <c r="BQ29" i="1"/>
  <c r="DV29" i="1"/>
  <c r="DV23" i="1"/>
  <c r="BQ23" i="1"/>
  <c r="DV11" i="1"/>
  <c r="BQ11" i="1"/>
  <c r="FA11" i="1" s="1"/>
  <c r="GP15" i="1"/>
  <c r="BQ51" i="1"/>
  <c r="FA51" i="1" s="1"/>
  <c r="DV51" i="1"/>
  <c r="DV61" i="1"/>
  <c r="BQ61" i="1"/>
  <c r="BQ18" i="1"/>
  <c r="DV18" i="1"/>
  <c r="BQ42" i="1"/>
  <c r="FA42" i="1" s="1"/>
  <c r="DV42" i="1"/>
  <c r="BQ62" i="1"/>
  <c r="DV62" i="1"/>
  <c r="DV69" i="1"/>
  <c r="BQ69" i="1"/>
  <c r="FA69" i="1" s="1"/>
  <c r="BQ56" i="1"/>
  <c r="DV56" i="1"/>
  <c r="DV47" i="1"/>
  <c r="GP11" i="1"/>
  <c r="GP303" i="1"/>
  <c r="GP227" i="1"/>
  <c r="BQ47" i="1"/>
  <c r="FA47" i="1" s="1"/>
  <c r="GP379" i="1"/>
  <c r="DV15" i="1"/>
  <c r="BQ15" i="1"/>
  <c r="FA15" i="1" s="1"/>
  <c r="DV71" i="1"/>
  <c r="BQ71" i="1"/>
  <c r="GD13" i="1"/>
  <c r="BQ66" i="1"/>
  <c r="FA66" i="1" s="1"/>
  <c r="DV66" i="1"/>
  <c r="BQ24" i="1"/>
  <c r="DV24" i="1"/>
  <c r="BQ13" i="1"/>
  <c r="FA13" i="1" s="1"/>
  <c r="DV13" i="1"/>
  <c r="DV53" i="1"/>
  <c r="BQ53" i="1"/>
  <c r="GP17" i="1"/>
  <c r="AI39" i="40"/>
  <c r="M69" i="23"/>
  <c r="S69" i="23" s="1"/>
  <c r="AT6" i="40"/>
  <c r="IT162" i="1"/>
  <c r="IT86" i="1"/>
  <c r="IT163" i="1"/>
  <c r="IT87" i="1"/>
  <c r="FV267" i="1"/>
  <c r="BZ267" i="1" s="1"/>
  <c r="FV343" i="1"/>
  <c r="BZ343" i="1" s="1"/>
  <c r="BZ114" i="1"/>
  <c r="BZ40" i="1" s="1"/>
  <c r="FV190" i="1"/>
  <c r="BZ190" i="1" s="1"/>
  <c r="FV266" i="1"/>
  <c r="BZ266" i="1" s="1"/>
  <c r="FV342" i="1"/>
  <c r="BZ342" i="1" s="1"/>
  <c r="BZ113" i="1"/>
  <c r="BZ39" i="1" s="1"/>
  <c r="FV189" i="1"/>
  <c r="BZ189" i="1" s="1"/>
  <c r="FV253" i="1"/>
  <c r="BZ253" i="1" s="1"/>
  <c r="FV329" i="1"/>
  <c r="BZ329" i="1" s="1"/>
  <c r="BZ100" i="1"/>
  <c r="FV176" i="1"/>
  <c r="BZ176" i="1" s="1"/>
  <c r="FV330" i="1"/>
  <c r="BZ330" i="1" s="1"/>
  <c r="FV254" i="1"/>
  <c r="BZ254" i="1" s="1"/>
  <c r="FV177" i="1"/>
  <c r="BZ177" i="1" s="1"/>
  <c r="BZ101" i="1"/>
  <c r="BZ27" i="1" s="1"/>
  <c r="FV320" i="1"/>
  <c r="BZ320" i="1" s="1"/>
  <c r="FV167" i="1"/>
  <c r="BZ167" i="1" s="1"/>
  <c r="FV244" i="1"/>
  <c r="BZ244" i="1" s="1"/>
  <c r="BZ91" i="1"/>
  <c r="BZ17" i="1" s="1"/>
  <c r="FV280" i="1"/>
  <c r="BZ280" i="1" s="1"/>
  <c r="FV203" i="1"/>
  <c r="BZ203" i="1" s="1"/>
  <c r="BZ127" i="1"/>
  <c r="FV356" i="1"/>
  <c r="BZ356" i="1" s="1"/>
  <c r="FV288" i="1"/>
  <c r="BZ288" i="1" s="1"/>
  <c r="FV211" i="1"/>
  <c r="BZ211" i="1" s="1"/>
  <c r="AZ20" i="40" s="1"/>
  <c r="BZ135" i="1"/>
  <c r="FV364" i="1"/>
  <c r="BZ364" i="1" s="1"/>
  <c r="FV276" i="1"/>
  <c r="BZ276" i="1" s="1"/>
  <c r="GG240" i="1" s="1"/>
  <c r="FV199" i="1"/>
  <c r="BZ199" i="1" s="1"/>
  <c r="BZ123" i="1"/>
  <c r="FV352" i="1"/>
  <c r="BZ352" i="1" s="1"/>
  <c r="FV259" i="1"/>
  <c r="BZ259" i="1" s="1"/>
  <c r="FV335" i="1"/>
  <c r="BZ335" i="1" s="1"/>
  <c r="BZ106" i="1"/>
  <c r="BZ32" i="1" s="1"/>
  <c r="FV182" i="1"/>
  <c r="BZ182" i="1" s="1"/>
  <c r="FV265" i="1"/>
  <c r="BZ265" i="1" s="1"/>
  <c r="FV341" i="1"/>
  <c r="BZ341" i="1" s="1"/>
  <c r="BZ112" i="1"/>
  <c r="BZ38" i="1" s="1"/>
  <c r="FV188" i="1"/>
  <c r="BZ188" i="1" s="1"/>
  <c r="FV171" i="1"/>
  <c r="BZ171" i="1" s="1"/>
  <c r="FV324" i="1"/>
  <c r="BZ324" i="1" s="1"/>
  <c r="BZ95" i="1"/>
  <c r="BZ21" i="1" s="1"/>
  <c r="FV248" i="1"/>
  <c r="BZ248" i="1" s="1"/>
  <c r="FV252" i="1"/>
  <c r="BZ252" i="1" s="1"/>
  <c r="FV328" i="1"/>
  <c r="BZ328" i="1" s="1"/>
  <c r="BZ99" i="1"/>
  <c r="BZ25" i="1" s="1"/>
  <c r="FV175" i="1"/>
  <c r="BZ175" i="1" s="1"/>
  <c r="FV243" i="1"/>
  <c r="BZ243" i="1" s="1"/>
  <c r="FV319" i="1"/>
  <c r="BZ319" i="1" s="1"/>
  <c r="BZ90" i="1"/>
  <c r="BZ16" i="1" s="1"/>
  <c r="FV166" i="1"/>
  <c r="BZ166" i="1" s="1"/>
  <c r="BZ128" i="1"/>
  <c r="FV281" i="1"/>
  <c r="BZ281" i="1" s="1"/>
  <c r="GG245" i="1" s="1"/>
  <c r="FV357" i="1"/>
  <c r="BZ357" i="1" s="1"/>
  <c r="FV204" i="1"/>
  <c r="BZ204" i="1" s="1"/>
  <c r="FV289" i="1"/>
  <c r="BZ289" i="1" s="1"/>
  <c r="FV365" i="1"/>
  <c r="BZ365" i="1" s="1"/>
  <c r="FV212" i="1"/>
  <c r="BZ212" i="1" s="1"/>
  <c r="BZ136" i="1"/>
  <c r="FV293" i="1"/>
  <c r="BZ293" i="1" s="1"/>
  <c r="FV216" i="1"/>
  <c r="BZ216" i="1" s="1"/>
  <c r="FV369" i="1"/>
  <c r="BZ369" i="1" s="1"/>
  <c r="BZ140" i="1"/>
  <c r="BZ66" i="1" s="1"/>
  <c r="FV269" i="1"/>
  <c r="BZ269" i="1" s="1"/>
  <c r="FV345" i="1"/>
  <c r="BZ345" i="1" s="1"/>
  <c r="BZ116" i="1"/>
  <c r="BZ42" i="1" s="1"/>
  <c r="FV192" i="1"/>
  <c r="BZ192" i="1" s="1"/>
  <c r="FV257" i="1"/>
  <c r="BZ257" i="1" s="1"/>
  <c r="FV333" i="1"/>
  <c r="BZ333" i="1" s="1"/>
  <c r="BZ104" i="1"/>
  <c r="BZ30" i="1" s="1"/>
  <c r="FV180" i="1"/>
  <c r="BZ180" i="1" s="1"/>
  <c r="FV258" i="1"/>
  <c r="BZ258" i="1" s="1"/>
  <c r="FV334" i="1"/>
  <c r="BZ334" i="1" s="1"/>
  <c r="BZ105" i="1"/>
  <c r="BZ31" i="1" s="1"/>
  <c r="FV181" i="1"/>
  <c r="BZ181" i="1" s="1"/>
  <c r="FV322" i="1"/>
  <c r="BZ322" i="1" s="1"/>
  <c r="FV169" i="1"/>
  <c r="BZ169" i="1" s="1"/>
  <c r="FV246" i="1"/>
  <c r="BZ246" i="1" s="1"/>
  <c r="BZ93" i="1"/>
  <c r="BZ19" i="1" s="1"/>
  <c r="FV278" i="1"/>
  <c r="BZ278" i="1" s="1"/>
  <c r="GG242" i="1" s="1"/>
  <c r="FV201" i="1"/>
  <c r="BZ201" i="1" s="1"/>
  <c r="BZ125" i="1"/>
  <c r="FV354" i="1"/>
  <c r="BZ354" i="1" s="1"/>
  <c r="FV286" i="1"/>
  <c r="BZ286" i="1" s="1"/>
  <c r="FV209" i="1"/>
  <c r="BZ209" i="1" s="1"/>
  <c r="AZ18" i="40" s="1"/>
  <c r="BZ133" i="1"/>
  <c r="FV362" i="1"/>
  <c r="BZ362" i="1" s="1"/>
  <c r="FV274" i="1"/>
  <c r="BZ274" i="1" s="1"/>
  <c r="GG238" i="1" s="1"/>
  <c r="FV197" i="1"/>
  <c r="BZ197" i="1" s="1"/>
  <c r="BZ121" i="1"/>
  <c r="FV350" i="1"/>
  <c r="BZ350" i="1" s="1"/>
  <c r="FV268" i="1"/>
  <c r="BZ268" i="1" s="1"/>
  <c r="FV344" i="1"/>
  <c r="BZ344" i="1" s="1"/>
  <c r="BZ115" i="1"/>
  <c r="BZ41" i="1" s="1"/>
  <c r="FV191" i="1"/>
  <c r="BZ191" i="1" s="1"/>
  <c r="FV255" i="1"/>
  <c r="BZ255" i="1" s="1"/>
  <c r="FV331" i="1"/>
  <c r="BZ331" i="1" s="1"/>
  <c r="BZ102" i="1"/>
  <c r="BZ28" i="1" s="1"/>
  <c r="FV178" i="1"/>
  <c r="BZ178" i="1" s="1"/>
  <c r="FV332" i="1"/>
  <c r="BZ332" i="1" s="1"/>
  <c r="FV256" i="1"/>
  <c r="BZ256" i="1" s="1"/>
  <c r="BZ103" i="1"/>
  <c r="BZ29" i="1" s="1"/>
  <c r="FV179" i="1"/>
  <c r="BZ179" i="1" s="1"/>
  <c r="FV245" i="1"/>
  <c r="BZ245" i="1" s="1"/>
  <c r="FV321" i="1"/>
  <c r="BZ321" i="1" s="1"/>
  <c r="BZ92" i="1"/>
  <c r="BZ18" i="1" s="1"/>
  <c r="FV168" i="1"/>
  <c r="BZ168" i="1" s="1"/>
  <c r="BZ126" i="1"/>
  <c r="FV279" i="1"/>
  <c r="BZ279" i="1" s="1"/>
  <c r="GG243" i="1" s="1"/>
  <c r="FV355" i="1"/>
  <c r="BZ355" i="1" s="1"/>
  <c r="FV202" i="1"/>
  <c r="BZ202" i="1" s="1"/>
  <c r="FV210" i="1"/>
  <c r="BZ210" i="1" s="1"/>
  <c r="AZ19" i="40" s="1"/>
  <c r="BZ134" i="1"/>
  <c r="FV363" i="1"/>
  <c r="BZ363" i="1" s="1"/>
  <c r="FV287" i="1"/>
  <c r="BZ287" i="1" s="1"/>
  <c r="FV275" i="1"/>
  <c r="BZ275" i="1" s="1"/>
  <c r="GG239" i="1" s="1"/>
  <c r="FV351" i="1"/>
  <c r="BZ351" i="1" s="1"/>
  <c r="GG315" i="1" s="1"/>
  <c r="FV198" i="1"/>
  <c r="BZ198" i="1" s="1"/>
  <c r="BZ122" i="1"/>
  <c r="BZ144" i="1"/>
  <c r="BZ546" i="1" s="1"/>
  <c r="FV220" i="1"/>
  <c r="BZ220" i="1" s="1"/>
  <c r="FV373" i="1"/>
  <c r="BZ373" i="1" s="1"/>
  <c r="FV297" i="1"/>
  <c r="BZ297" i="1" s="1"/>
  <c r="FV222" i="1"/>
  <c r="BZ222" i="1" s="1"/>
  <c r="BZ146" i="1"/>
  <c r="BZ548" i="1" s="1"/>
  <c r="FV299" i="1"/>
  <c r="BZ299" i="1" s="1"/>
  <c r="FV375" i="1"/>
  <c r="BZ375" i="1" s="1"/>
  <c r="BO30" i="1"/>
  <c r="DT30" i="1"/>
  <c r="DT48" i="1"/>
  <c r="BO48" i="1"/>
  <c r="GN12" i="1"/>
  <c r="BO19" i="1"/>
  <c r="DT19" i="1"/>
  <c r="DT62" i="1"/>
  <c r="BO62" i="1"/>
  <c r="BO68" i="1"/>
  <c r="EY68" i="1" s="1"/>
  <c r="DT68" i="1"/>
  <c r="BO24" i="1"/>
  <c r="DT24" i="1"/>
  <c r="BO65" i="1"/>
  <c r="DT65" i="1"/>
  <c r="BO16" i="1"/>
  <c r="EY16" i="1" s="1"/>
  <c r="DT16" i="1"/>
  <c r="BO10" i="1"/>
  <c r="BI10" i="1"/>
  <c r="DT41" i="1"/>
  <c r="BO41" i="1"/>
  <c r="EY41" i="1" s="1"/>
  <c r="DT64" i="1"/>
  <c r="BO64" i="1"/>
  <c r="EY64" i="1" s="1"/>
  <c r="GN15" i="1"/>
  <c r="DT51" i="1"/>
  <c r="BO51" i="1"/>
  <c r="EY51" i="1" s="1"/>
  <c r="BO60" i="1"/>
  <c r="DT60" i="1"/>
  <c r="DT71" i="1"/>
  <c r="BO71" i="1"/>
  <c r="GD11" i="1"/>
  <c r="BO44" i="1"/>
  <c r="DT44" i="1"/>
  <c r="BO70" i="1"/>
  <c r="DT70" i="1"/>
  <c r="BO22" i="1"/>
  <c r="EY22" i="1" s="1"/>
  <c r="DT22" i="1"/>
  <c r="BO31" i="1"/>
  <c r="DT31" i="1"/>
  <c r="DT18" i="1"/>
  <c r="BO18" i="1"/>
  <c r="DT61" i="1"/>
  <c r="BO61" i="1"/>
  <c r="EY61" i="1" s="1"/>
  <c r="DT38" i="1"/>
  <c r="BO38" i="1"/>
  <c r="EY38" i="1" s="1"/>
  <c r="BO25" i="1"/>
  <c r="EY25" i="1" s="1"/>
  <c r="DT25" i="1"/>
  <c r="BO69" i="1"/>
  <c r="DT69" i="1"/>
  <c r="BO26" i="1"/>
  <c r="EY26" i="1" s="1"/>
  <c r="DT26" i="1"/>
  <c r="BO56" i="1"/>
  <c r="DT56" i="1"/>
  <c r="BO35" i="1"/>
  <c r="DT35" i="1"/>
  <c r="BO52" i="1"/>
  <c r="DT52" i="1"/>
  <c r="GN16" i="1"/>
  <c r="GL86" i="1"/>
  <c r="AC40" i="40"/>
  <c r="B50" i="1"/>
  <c r="GF13" i="1"/>
  <c r="GK13" i="1" s="1"/>
  <c r="GF240" i="1"/>
  <c r="GL240" i="1" s="1"/>
  <c r="GF316" i="1"/>
  <c r="GL316" i="1" s="1"/>
  <c r="HV163" i="1"/>
  <c r="GF401" i="1"/>
  <c r="GL401" i="1" s="1"/>
  <c r="M133" i="23" s="1"/>
  <c r="M163" i="23" s="1"/>
  <c r="HV240" i="1"/>
  <c r="HV13" i="1"/>
  <c r="GF163" i="1"/>
  <c r="GL163" i="1" s="1"/>
  <c r="M102" i="23" s="1"/>
  <c r="GF101" i="1"/>
  <c r="HV316" i="1"/>
  <c r="HO22" i="1"/>
  <c r="HP21" i="1"/>
  <c r="FY323" i="1"/>
  <c r="FX324" i="1"/>
  <c r="GO19" i="1"/>
  <c r="GN19" i="1"/>
  <c r="GP19" i="1"/>
  <c r="ET59" i="1"/>
  <c r="HP246" i="1"/>
  <c r="HO247" i="1"/>
  <c r="FY246" i="1"/>
  <c r="FX247" i="1"/>
  <c r="GQ322" i="1"/>
  <c r="FY20" i="1"/>
  <c r="FX21" i="1"/>
  <c r="FE90" i="1"/>
  <c r="EU90" i="1"/>
  <c r="EU91" i="1" s="1"/>
  <c r="D57" i="84"/>
  <c r="O73" i="39"/>
  <c r="D58" i="84" s="1"/>
  <c r="FX505" i="1"/>
  <c r="FY504" i="1"/>
  <c r="ET60" i="1"/>
  <c r="DP60" i="1"/>
  <c r="ET32" i="1"/>
  <c r="DP32" i="1"/>
  <c r="DP33" i="1"/>
  <c r="ET33" i="1"/>
  <c r="DP22" i="1"/>
  <c r="ET45" i="1"/>
  <c r="HO320" i="1"/>
  <c r="HP319" i="1"/>
  <c r="ET35" i="1"/>
  <c r="DP35" i="1"/>
  <c r="DP54" i="1"/>
  <c r="ET51" i="1"/>
  <c r="DP58" i="1"/>
  <c r="DP47" i="1"/>
  <c r="IT90" i="1"/>
  <c r="GG104" i="1"/>
  <c r="ET46" i="1"/>
  <c r="ET75" i="1" s="1"/>
  <c r="ET48" i="1"/>
  <c r="FX92" i="1"/>
  <c r="FY91" i="1"/>
  <c r="DP43" i="1"/>
  <c r="ET52" i="1"/>
  <c r="DP52" i="1"/>
  <c r="ET57" i="1"/>
  <c r="DP49" i="1"/>
  <c r="ET49" i="1"/>
  <c r="DP48" i="1"/>
  <c r="ET54" i="1"/>
  <c r="DP59" i="1"/>
  <c r="ET47" i="1"/>
  <c r="ET58" i="1"/>
  <c r="HP169" i="1"/>
  <c r="HO170" i="1"/>
  <c r="DP57" i="1"/>
  <c r="DP51" i="1"/>
  <c r="DP25" i="1"/>
  <c r="ET25" i="1"/>
  <c r="EI25" i="1"/>
  <c r="ET27" i="1"/>
  <c r="DP27" i="1"/>
  <c r="EI27" i="1"/>
  <c r="EU22" i="1"/>
  <c r="ET26" i="1"/>
  <c r="DP26" i="1"/>
  <c r="EI26" i="1"/>
  <c r="ET42" i="1"/>
  <c r="DP42" i="1"/>
  <c r="DP28" i="1"/>
  <c r="ET28" i="1"/>
  <c r="EI28" i="1"/>
  <c r="ET43" i="1"/>
  <c r="DP46" i="1"/>
  <c r="DP30" i="1"/>
  <c r="ET30" i="1"/>
  <c r="EI30" i="1"/>
  <c r="DP23" i="1"/>
  <c r="ET23" i="1"/>
  <c r="EI23" i="1"/>
  <c r="DP31" i="1"/>
  <c r="ET31" i="1"/>
  <c r="ET39" i="1"/>
  <c r="DP39" i="1"/>
  <c r="DP29" i="1"/>
  <c r="ET29" i="1"/>
  <c r="EI29" i="1"/>
  <c r="FE91" i="1"/>
  <c r="EU408" i="1"/>
  <c r="EU167" i="1"/>
  <c r="EJ167" i="1"/>
  <c r="EJ91" i="1"/>
  <c r="FE408" i="1"/>
  <c r="DZ408" i="1"/>
  <c r="FE167" i="1"/>
  <c r="EZ63" i="1" l="1"/>
  <c r="FA20" i="1"/>
  <c r="EZ45" i="1"/>
  <c r="EY43" i="1"/>
  <c r="EY60" i="1"/>
  <c r="FA71" i="1"/>
  <c r="FA45" i="1"/>
  <c r="EY34" i="1"/>
  <c r="FA49" i="1"/>
  <c r="EY18" i="1"/>
  <c r="EY30" i="1"/>
  <c r="EZ42" i="1"/>
  <c r="EY37" i="1"/>
  <c r="FA59" i="1"/>
  <c r="BH35" i="82"/>
  <c r="BD35" i="82"/>
  <c r="BL35" i="82" s="1"/>
  <c r="FY167" i="1"/>
  <c r="FX168" i="1"/>
  <c r="IT166" i="1"/>
  <c r="EJ23" i="1"/>
  <c r="EJ24" i="1" s="1"/>
  <c r="EJ25" i="1" s="1"/>
  <c r="EJ26" i="1" s="1"/>
  <c r="EJ27" i="1" s="1"/>
  <c r="EJ28" i="1" s="1"/>
  <c r="EJ29" i="1" s="1"/>
  <c r="EY69" i="1"/>
  <c r="FA53" i="1"/>
  <c r="FA18" i="1"/>
  <c r="EZ11" i="1"/>
  <c r="EZ22" i="1"/>
  <c r="EZ29" i="1"/>
  <c r="EZ16" i="1"/>
  <c r="AB37" i="82"/>
  <c r="AJ36" i="82"/>
  <c r="AZ36" i="82"/>
  <c r="E37" i="82"/>
  <c r="M36" i="82"/>
  <c r="EZ59" i="1"/>
  <c r="EZ53" i="1"/>
  <c r="B92" i="1"/>
  <c r="B14" i="39"/>
  <c r="L14" i="39" s="1"/>
  <c r="FA24" i="1"/>
  <c r="FA61" i="1"/>
  <c r="FA29" i="1"/>
  <c r="EZ30" i="1"/>
  <c r="FA27" i="1"/>
  <c r="EZ25" i="1"/>
  <c r="EZ33" i="1"/>
  <c r="EJ402" i="1"/>
  <c r="EY35" i="1"/>
  <c r="EY44" i="1"/>
  <c r="EY24" i="1"/>
  <c r="FA56" i="1"/>
  <c r="FA23" i="1"/>
  <c r="FA60" i="1"/>
  <c r="FA28" i="1"/>
  <c r="EZ56" i="1"/>
  <c r="EZ66" i="1"/>
  <c r="EZ18" i="1"/>
  <c r="EZ54" i="1"/>
  <c r="EZ24" i="1"/>
  <c r="FA62" i="1"/>
  <c r="EZ43" i="1"/>
  <c r="EZ40" i="1"/>
  <c r="FX406" i="1"/>
  <c r="FY405" i="1"/>
  <c r="GG405" i="1" s="1"/>
  <c r="HO93" i="1"/>
  <c r="HP92" i="1"/>
  <c r="FA68" i="1"/>
  <c r="EZ67" i="1"/>
  <c r="EY70" i="1"/>
  <c r="HV14" i="1"/>
  <c r="GF164" i="1"/>
  <c r="GL164" i="1" s="1"/>
  <c r="M103" i="23" s="1"/>
  <c r="GF402" i="1"/>
  <c r="GL402" i="1" s="1"/>
  <c r="M134" i="23" s="1"/>
  <c r="M164" i="23" s="1"/>
  <c r="GF241" i="1"/>
  <c r="GL241" i="1" s="1"/>
  <c r="B51" i="1"/>
  <c r="HV164" i="1"/>
  <c r="HV241" i="1"/>
  <c r="GF14" i="1"/>
  <c r="GK14" i="1" s="1"/>
  <c r="GF317" i="1"/>
  <c r="GL317" i="1" s="1"/>
  <c r="GF102" i="1"/>
  <c r="HV317" i="1"/>
  <c r="AI40" i="40"/>
  <c r="AT7" i="40"/>
  <c r="M70" i="23"/>
  <c r="S70" i="23" s="1"/>
  <c r="EY71" i="1"/>
  <c r="EY62" i="1"/>
  <c r="GG100" i="1"/>
  <c r="AD40" i="40" s="1"/>
  <c r="BZ48" i="1"/>
  <c r="GG12" i="1" s="1"/>
  <c r="R66" i="40"/>
  <c r="BZ60" i="1"/>
  <c r="R78" i="40"/>
  <c r="GG166" i="1"/>
  <c r="AZ11" i="40"/>
  <c r="GG314" i="1"/>
  <c r="GG161" i="1"/>
  <c r="AZ6" i="40"/>
  <c r="GG318" i="1"/>
  <c r="AZ10" i="40"/>
  <c r="GG165" i="1"/>
  <c r="R80" i="40"/>
  <c r="BZ62" i="1"/>
  <c r="AZ13" i="40"/>
  <c r="GG316" i="1"/>
  <c r="GG163" i="1"/>
  <c r="AZ8" i="40"/>
  <c r="GG320" i="1"/>
  <c r="GG167" i="1"/>
  <c r="AZ12" i="40"/>
  <c r="FA63" i="1"/>
  <c r="EY47" i="1"/>
  <c r="EY46" i="1"/>
  <c r="EY39" i="1"/>
  <c r="EY63" i="1"/>
  <c r="EY23" i="1"/>
  <c r="EY66" i="1"/>
  <c r="EY20" i="1"/>
  <c r="EY21" i="1"/>
  <c r="BZ64" i="1"/>
  <c r="R82" i="40"/>
  <c r="AZ15" i="40"/>
  <c r="R81" i="40"/>
  <c r="BZ63" i="1"/>
  <c r="GG322" i="1"/>
  <c r="AZ14" i="40"/>
  <c r="AZ5" i="40"/>
  <c r="GG160" i="1"/>
  <c r="AZ17" i="40"/>
  <c r="GG164" i="1"/>
  <c r="AZ9" i="40"/>
  <c r="R83" i="40"/>
  <c r="BZ65" i="1"/>
  <c r="BZ12" i="1"/>
  <c r="BZ22" i="1"/>
  <c r="EY36" i="1"/>
  <c r="FA52" i="1"/>
  <c r="FA48" i="1"/>
  <c r="FA30" i="1"/>
  <c r="FA14" i="1"/>
  <c r="FA46" i="1"/>
  <c r="FA21" i="1"/>
  <c r="FA50" i="1"/>
  <c r="FA44" i="1"/>
  <c r="FA16" i="1"/>
  <c r="EZ71" i="1"/>
  <c r="EZ46" i="1"/>
  <c r="EZ41" i="1"/>
  <c r="EZ60" i="1"/>
  <c r="EZ47" i="1"/>
  <c r="EZ31" i="1"/>
  <c r="EZ14" i="1"/>
  <c r="EZ65" i="1"/>
  <c r="EZ17" i="1"/>
  <c r="EZ52" i="1"/>
  <c r="EZ28" i="1"/>
  <c r="EZ32" i="1"/>
  <c r="EZ15" i="1"/>
  <c r="AC41" i="40"/>
  <c r="GL87" i="1"/>
  <c r="EY52" i="1"/>
  <c r="EY31" i="1"/>
  <c r="EY65" i="1"/>
  <c r="EY19" i="1"/>
  <c r="EY49" i="1"/>
  <c r="EY48" i="1"/>
  <c r="GG162" i="1"/>
  <c r="AZ7" i="40"/>
  <c r="GG319" i="1"/>
  <c r="R70" i="40"/>
  <c r="BZ52" i="1"/>
  <c r="GG16" i="1" s="1"/>
  <c r="BZ47" i="1"/>
  <c r="GG99" i="1"/>
  <c r="AD39" i="40" s="1"/>
  <c r="R65" i="40"/>
  <c r="BZ59" i="1"/>
  <c r="R77" i="40"/>
  <c r="R69" i="40"/>
  <c r="GG103" i="1"/>
  <c r="AD43" i="40" s="1"/>
  <c r="BZ51" i="1"/>
  <c r="GG15" i="1" s="1"/>
  <c r="AZ21" i="40"/>
  <c r="GG321" i="1"/>
  <c r="BZ54" i="1"/>
  <c r="R72" i="40"/>
  <c r="R67" i="40"/>
  <c r="GG101" i="1"/>
  <c r="AD41" i="40" s="1"/>
  <c r="BZ49" i="1"/>
  <c r="GG13" i="1" s="1"/>
  <c r="BZ61" i="1"/>
  <c r="R79" i="40"/>
  <c r="BZ53" i="1"/>
  <c r="GG17" i="1" s="1"/>
  <c r="R71" i="40"/>
  <c r="GG244" i="1"/>
  <c r="BZ26" i="1"/>
  <c r="FA67" i="1"/>
  <c r="FA54" i="1"/>
  <c r="EZ27" i="1"/>
  <c r="EZ49" i="1"/>
  <c r="EZ12" i="1"/>
  <c r="EZ50" i="1"/>
  <c r="EY11" i="1"/>
  <c r="EY57" i="1"/>
  <c r="EY32" i="1"/>
  <c r="EY50" i="1"/>
  <c r="EY56" i="1"/>
  <c r="EY55" i="1"/>
  <c r="EY40" i="1"/>
  <c r="EY14" i="1"/>
  <c r="EY27" i="1"/>
  <c r="EY17" i="1"/>
  <c r="EY45" i="1"/>
  <c r="EY58" i="1"/>
  <c r="EY53" i="1"/>
  <c r="EY54" i="1"/>
  <c r="EY42" i="1"/>
  <c r="EY67" i="1"/>
  <c r="EY15" i="1"/>
  <c r="AZ23" i="40"/>
  <c r="BZ56" i="1"/>
  <c r="R74" i="40"/>
  <c r="AZ22" i="40"/>
  <c r="R73" i="40"/>
  <c r="BZ55" i="1"/>
  <c r="R64" i="40"/>
  <c r="BZ46" i="1"/>
  <c r="GG98" i="1"/>
  <c r="AD38" i="40" s="1"/>
  <c r="BZ58" i="1"/>
  <c r="R76" i="40"/>
  <c r="GG317" i="1"/>
  <c r="GG102" i="1"/>
  <c r="AD42" i="40" s="1"/>
  <c r="R68" i="40"/>
  <c r="BZ50" i="1"/>
  <c r="GG14" i="1" s="1"/>
  <c r="AZ24" i="40"/>
  <c r="R75" i="40"/>
  <c r="BZ57" i="1"/>
  <c r="BZ35" i="1"/>
  <c r="BZ44" i="1"/>
  <c r="EY28" i="1"/>
  <c r="EY33" i="1"/>
  <c r="FA43" i="1"/>
  <c r="FA19" i="1"/>
  <c r="FA70" i="1"/>
  <c r="FA55" i="1"/>
  <c r="FA25" i="1"/>
  <c r="FA12" i="1"/>
  <c r="FA57" i="1"/>
  <c r="FA58" i="1"/>
  <c r="FA64" i="1"/>
  <c r="EZ21" i="1"/>
  <c r="EZ35" i="1"/>
  <c r="EZ57" i="1"/>
  <c r="EZ23" i="1"/>
  <c r="EZ55" i="1"/>
  <c r="EZ38" i="1"/>
  <c r="EZ58" i="1"/>
  <c r="EZ19" i="1"/>
  <c r="EZ44" i="1"/>
  <c r="EZ36" i="1"/>
  <c r="EZ69" i="1"/>
  <c r="EZ68" i="1"/>
  <c r="EZ62" i="1"/>
  <c r="EY12" i="1"/>
  <c r="HP22" i="1"/>
  <c r="HO23" i="1"/>
  <c r="FX22" i="1"/>
  <c r="FY21" i="1"/>
  <c r="FY247" i="1"/>
  <c r="FX248" i="1"/>
  <c r="HP247" i="1"/>
  <c r="HO248" i="1"/>
  <c r="FY324" i="1"/>
  <c r="FX325" i="1"/>
  <c r="GO20" i="1"/>
  <c r="GN20" i="1"/>
  <c r="GP20" i="1"/>
  <c r="GG246" i="1"/>
  <c r="GQ323" i="1"/>
  <c r="GG323" i="1"/>
  <c r="EU23" i="1"/>
  <c r="EU24" i="1" s="1"/>
  <c r="EU25" i="1" s="1"/>
  <c r="EU26" i="1" s="1"/>
  <c r="EU27" i="1" s="1"/>
  <c r="EU28" i="1" s="1"/>
  <c r="EU29" i="1" s="1"/>
  <c r="EU30" i="1" s="1"/>
  <c r="EU31" i="1" s="1"/>
  <c r="EU32" i="1" s="1"/>
  <c r="FX506" i="1"/>
  <c r="FY505" i="1"/>
  <c r="HO321" i="1"/>
  <c r="HP320" i="1"/>
  <c r="FX93" i="1"/>
  <c r="FY92" i="1"/>
  <c r="AD44" i="40"/>
  <c r="IT91" i="1"/>
  <c r="GG105" i="1"/>
  <c r="HO171" i="1"/>
  <c r="HP170" i="1"/>
  <c r="FE409" i="1"/>
  <c r="EU92" i="1"/>
  <c r="EJ92" i="1"/>
  <c r="EJ168" i="1"/>
  <c r="EU168" i="1"/>
  <c r="FE168" i="1"/>
  <c r="DZ409" i="1"/>
  <c r="EU409" i="1"/>
  <c r="DZ92" i="1"/>
  <c r="FE92" i="1"/>
  <c r="IY167" i="1" l="1"/>
  <c r="IT167" i="1"/>
  <c r="E38" i="82"/>
  <c r="M37" i="82"/>
  <c r="AB38" i="82"/>
  <c r="AZ37" i="82"/>
  <c r="AJ37" i="82"/>
  <c r="BH36" i="82"/>
  <c r="BD36" i="82"/>
  <c r="BL36" i="82" s="1"/>
  <c r="FY168" i="1"/>
  <c r="FX169" i="1"/>
  <c r="B93" i="1"/>
  <c r="B15" i="39"/>
  <c r="L15" i="39" s="1"/>
  <c r="EJ403" i="1"/>
  <c r="HO94" i="1"/>
  <c r="HP93" i="1"/>
  <c r="FX407" i="1"/>
  <c r="FY406" i="1"/>
  <c r="GG406" i="1" s="1"/>
  <c r="GG18" i="1"/>
  <c r="GG227" i="1"/>
  <c r="GG379" i="1"/>
  <c r="GG11" i="1"/>
  <c r="GG303" i="1"/>
  <c r="GL88" i="1"/>
  <c r="AC42" i="40"/>
  <c r="GG10" i="1"/>
  <c r="GG19" i="1"/>
  <c r="GG20" i="1"/>
  <c r="M71" i="23"/>
  <c r="S71" i="23" s="1"/>
  <c r="AT8" i="40"/>
  <c r="AI41" i="40"/>
  <c r="B52" i="1"/>
  <c r="GF318" i="1"/>
  <c r="GL318" i="1" s="1"/>
  <c r="GF403" i="1"/>
  <c r="GL403" i="1" s="1"/>
  <c r="M135" i="23" s="1"/>
  <c r="M165" i="23" s="1"/>
  <c r="HV15" i="1"/>
  <c r="GF15" i="1"/>
  <c r="GK15" i="1" s="1"/>
  <c r="GF165" i="1"/>
  <c r="GL165" i="1" s="1"/>
  <c r="M104" i="23" s="1"/>
  <c r="HV165" i="1"/>
  <c r="GF242" i="1"/>
  <c r="GL242" i="1" s="1"/>
  <c r="HV242" i="1"/>
  <c r="GF103" i="1"/>
  <c r="HV318" i="1"/>
  <c r="HP23" i="1"/>
  <c r="HO24" i="1"/>
  <c r="FY325" i="1"/>
  <c r="FX326" i="1"/>
  <c r="GG247" i="1"/>
  <c r="GO21" i="1"/>
  <c r="GN21" i="1"/>
  <c r="GP21" i="1"/>
  <c r="GG21" i="1"/>
  <c r="GQ324" i="1"/>
  <c r="GG324" i="1"/>
  <c r="HP248" i="1"/>
  <c r="HO249" i="1"/>
  <c r="FY248" i="1"/>
  <c r="FX249" i="1"/>
  <c r="FX23" i="1"/>
  <c r="FY22" i="1"/>
  <c r="FX507" i="1"/>
  <c r="FY506" i="1"/>
  <c r="HO322" i="1"/>
  <c r="HP321" i="1"/>
  <c r="AD45" i="40"/>
  <c r="IT92" i="1"/>
  <c r="GG106" i="1"/>
  <c r="FX94" i="1"/>
  <c r="FY93" i="1"/>
  <c r="HP171" i="1"/>
  <c r="HO172" i="1"/>
  <c r="EU410" i="1"/>
  <c r="EU33" i="1"/>
  <c r="EU169" i="1"/>
  <c r="EJ169" i="1"/>
  <c r="EJ93" i="1"/>
  <c r="EU93" i="1"/>
  <c r="EJ30" i="1"/>
  <c r="FE93" i="1"/>
  <c r="DZ93" i="1"/>
  <c r="DZ410" i="1"/>
  <c r="FE169" i="1"/>
  <c r="FE410" i="1"/>
  <c r="FY169" i="1" l="1"/>
  <c r="FX170" i="1"/>
  <c r="E39" i="82"/>
  <c r="M38" i="82"/>
  <c r="IY168" i="1"/>
  <c r="IT168" i="1"/>
  <c r="GG168" i="1"/>
  <c r="BH37" i="82"/>
  <c r="BD37" i="82"/>
  <c r="BL37" i="82" s="1"/>
  <c r="AB39" i="82"/>
  <c r="AZ38" i="82"/>
  <c r="AJ38" i="82"/>
  <c r="B94" i="1"/>
  <c r="B16" i="39"/>
  <c r="L16" i="39" s="1"/>
  <c r="EJ404" i="1"/>
  <c r="FY407" i="1"/>
  <c r="GG407" i="1" s="1"/>
  <c r="FX408" i="1"/>
  <c r="HP94" i="1"/>
  <c r="HO95" i="1"/>
  <c r="B53" i="1"/>
  <c r="GF404" i="1"/>
  <c r="GL404" i="1" s="1"/>
  <c r="M136" i="23" s="1"/>
  <c r="M166" i="23" s="1"/>
  <c r="GF166" i="1"/>
  <c r="GL166" i="1" s="1"/>
  <c r="M105" i="23" s="1"/>
  <c r="HV16" i="1"/>
  <c r="GF319" i="1"/>
  <c r="GL319" i="1" s="1"/>
  <c r="GF16" i="1"/>
  <c r="GK16" i="1" s="1"/>
  <c r="HV243" i="1"/>
  <c r="HV166" i="1"/>
  <c r="GF243" i="1"/>
  <c r="GL243" i="1" s="1"/>
  <c r="GF104" i="1"/>
  <c r="HV319" i="1"/>
  <c r="AT9" i="40"/>
  <c r="AI42" i="40"/>
  <c r="M72" i="23"/>
  <c r="S72" i="23" s="1"/>
  <c r="AC43" i="40"/>
  <c r="GL89" i="1"/>
  <c r="HP24" i="1"/>
  <c r="HO25" i="1"/>
  <c r="FX24" i="1"/>
  <c r="FY23" i="1"/>
  <c r="GG248" i="1"/>
  <c r="FY326" i="1"/>
  <c r="FX327" i="1"/>
  <c r="GO22" i="1"/>
  <c r="GP22" i="1"/>
  <c r="GN22" i="1"/>
  <c r="GG22" i="1"/>
  <c r="FY249" i="1"/>
  <c r="FX250" i="1"/>
  <c r="HP249" i="1"/>
  <c r="HO250" i="1"/>
  <c r="GQ325" i="1"/>
  <c r="GG325" i="1"/>
  <c r="FX508" i="1"/>
  <c r="FY507" i="1"/>
  <c r="HO323" i="1"/>
  <c r="HP322" i="1"/>
  <c r="FX95" i="1"/>
  <c r="FY94" i="1"/>
  <c r="AD46" i="40"/>
  <c r="IT93" i="1"/>
  <c r="GG107" i="1"/>
  <c r="HP172" i="1"/>
  <c r="HO173" i="1"/>
  <c r="FE411" i="1"/>
  <c r="FE170" i="1"/>
  <c r="DZ411" i="1"/>
  <c r="DZ94" i="1"/>
  <c r="FE94" i="1"/>
  <c r="EU94" i="1"/>
  <c r="EJ94" i="1"/>
  <c r="EU170" i="1"/>
  <c r="EJ170" i="1"/>
  <c r="EU34" i="1"/>
  <c r="EU411" i="1"/>
  <c r="BH38" i="82" l="1"/>
  <c r="BD38" i="82"/>
  <c r="BL38" i="82" s="1"/>
  <c r="E40" i="82"/>
  <c r="M39" i="82"/>
  <c r="AB40" i="82"/>
  <c r="AZ39" i="82"/>
  <c r="AJ39" i="82"/>
  <c r="FY170" i="1"/>
  <c r="FX171" i="1"/>
  <c r="IT169" i="1"/>
  <c r="IY169" i="1"/>
  <c r="GG169" i="1"/>
  <c r="B95" i="1"/>
  <c r="B17" i="39"/>
  <c r="L17" i="39" s="1"/>
  <c r="EJ405" i="1"/>
  <c r="HP95" i="1"/>
  <c r="HO96" i="1"/>
  <c r="FX409" i="1"/>
  <c r="FY408" i="1"/>
  <c r="GG408" i="1" s="1"/>
  <c r="AT10" i="40"/>
  <c r="AI43" i="40"/>
  <c r="M73" i="23"/>
  <c r="S73" i="23" s="1"/>
  <c r="GL90" i="1"/>
  <c r="AC44" i="40"/>
  <c r="B54" i="1"/>
  <c r="GF405" i="1"/>
  <c r="GL405" i="1" s="1"/>
  <c r="M137" i="23" s="1"/>
  <c r="M167" i="23" s="1"/>
  <c r="GF167" i="1"/>
  <c r="GL167" i="1" s="1"/>
  <c r="M106" i="23" s="1"/>
  <c r="HV17" i="1"/>
  <c r="GF17" i="1"/>
  <c r="GK17" i="1" s="1"/>
  <c r="GF320" i="1"/>
  <c r="GL320" i="1" s="1"/>
  <c r="HV244" i="1"/>
  <c r="GF244" i="1"/>
  <c r="GL244" i="1" s="1"/>
  <c r="HV167" i="1"/>
  <c r="GF105" i="1"/>
  <c r="HV320" i="1"/>
  <c r="HP25" i="1"/>
  <c r="HO26" i="1"/>
  <c r="HP250" i="1"/>
  <c r="HO251" i="1"/>
  <c r="FY250" i="1"/>
  <c r="FX251" i="1"/>
  <c r="GQ326" i="1"/>
  <c r="GG326" i="1"/>
  <c r="GO23" i="1"/>
  <c r="GP23" i="1"/>
  <c r="GN23" i="1"/>
  <c r="GG23" i="1"/>
  <c r="GG249" i="1"/>
  <c r="FY327" i="1"/>
  <c r="FX328" i="1"/>
  <c r="FX25" i="1"/>
  <c r="FY24" i="1"/>
  <c r="FX509" i="1"/>
  <c r="FY508" i="1"/>
  <c r="HP323" i="1"/>
  <c r="HO324" i="1"/>
  <c r="IT94" i="1"/>
  <c r="GG108" i="1"/>
  <c r="AD47" i="40"/>
  <c r="FY95" i="1"/>
  <c r="FX96" i="1"/>
  <c r="HP173" i="1"/>
  <c r="HO174" i="1"/>
  <c r="EJ171" i="1"/>
  <c r="EU171" i="1"/>
  <c r="DZ412" i="1"/>
  <c r="FE171" i="1"/>
  <c r="FE412" i="1"/>
  <c r="EU412" i="1"/>
  <c r="EU35" i="1"/>
  <c r="E41" i="82" l="1"/>
  <c r="M40" i="82"/>
  <c r="GG170" i="1"/>
  <c r="IT170" i="1"/>
  <c r="IY170" i="1"/>
  <c r="BH39" i="82"/>
  <c r="BD39" i="82"/>
  <c r="BL39" i="82" s="1"/>
  <c r="FX172" i="1"/>
  <c r="FY171" i="1"/>
  <c r="AB41" i="82"/>
  <c r="AJ40" i="82"/>
  <c r="AZ40" i="82"/>
  <c r="B96" i="1"/>
  <c r="B18" i="39"/>
  <c r="L18" i="39" s="1"/>
  <c r="EJ406" i="1"/>
  <c r="HO97" i="1"/>
  <c r="HP96" i="1"/>
  <c r="FY409" i="1"/>
  <c r="GG409" i="1" s="1"/>
  <c r="FX410" i="1"/>
  <c r="B55" i="1"/>
  <c r="GF406" i="1"/>
  <c r="GL406" i="1" s="1"/>
  <c r="M138" i="23" s="1"/>
  <c r="M168" i="23" s="1"/>
  <c r="GF168" i="1"/>
  <c r="GL168" i="1" s="1"/>
  <c r="M107" i="23" s="1"/>
  <c r="HV18" i="1"/>
  <c r="GF18" i="1"/>
  <c r="GK18" i="1" s="1"/>
  <c r="GF321" i="1"/>
  <c r="GL321" i="1" s="1"/>
  <c r="HV245" i="1"/>
  <c r="GF245" i="1"/>
  <c r="GL245" i="1" s="1"/>
  <c r="HV168" i="1"/>
  <c r="GF106" i="1"/>
  <c r="HV321" i="1"/>
  <c r="AI44" i="40"/>
  <c r="AT11" i="40"/>
  <c r="M74" i="23"/>
  <c r="S74" i="23" s="1"/>
  <c r="AC45" i="40"/>
  <c r="GL91" i="1"/>
  <c r="HP26" i="1"/>
  <c r="HO27" i="1"/>
  <c r="GO24" i="1"/>
  <c r="GP24" i="1"/>
  <c r="GN24" i="1"/>
  <c r="GG24" i="1"/>
  <c r="FY328" i="1"/>
  <c r="FX329" i="1"/>
  <c r="FY251" i="1"/>
  <c r="FX252" i="1"/>
  <c r="HP251" i="1"/>
  <c r="HO252" i="1"/>
  <c r="FY25" i="1"/>
  <c r="FX26" i="1"/>
  <c r="GQ327" i="1"/>
  <c r="GG327" i="1"/>
  <c r="GG250" i="1"/>
  <c r="FX510" i="1"/>
  <c r="FY509" i="1"/>
  <c r="HO325" i="1"/>
  <c r="HP324" i="1"/>
  <c r="IT95" i="1"/>
  <c r="GG109" i="1"/>
  <c r="FX97" i="1"/>
  <c r="FY96" i="1"/>
  <c r="AD48" i="40"/>
  <c r="HP174" i="1"/>
  <c r="HO175" i="1"/>
  <c r="EU36" i="1"/>
  <c r="DZ413" i="1"/>
  <c r="EU172" i="1"/>
  <c r="EU413" i="1"/>
  <c r="FE413" i="1"/>
  <c r="FE172" i="1"/>
  <c r="EJ172" i="1"/>
  <c r="FX173" i="1" l="1"/>
  <c r="FY172" i="1"/>
  <c r="AB42" i="82"/>
  <c r="AZ41" i="82"/>
  <c r="AJ41" i="82"/>
  <c r="BH40" i="82"/>
  <c r="BD40" i="82"/>
  <c r="BL40" i="82" s="1"/>
  <c r="IY171" i="1"/>
  <c r="IT171" i="1"/>
  <c r="GG171" i="1"/>
  <c r="E42" i="82"/>
  <c r="M41" i="82"/>
  <c r="B97" i="1"/>
  <c r="B19" i="39"/>
  <c r="L19" i="39" s="1"/>
  <c r="EJ407" i="1"/>
  <c r="FX411" i="1"/>
  <c r="FY410" i="1"/>
  <c r="GG410" i="1" s="1"/>
  <c r="HP97" i="1"/>
  <c r="HO98" i="1"/>
  <c r="AI45" i="40"/>
  <c r="M75" i="23"/>
  <c r="S75" i="23" s="1"/>
  <c r="AT12" i="40"/>
  <c r="GL92" i="1"/>
  <c r="AC46" i="40"/>
  <c r="B56" i="1"/>
  <c r="GF407" i="1"/>
  <c r="GL407" i="1" s="1"/>
  <c r="M139" i="23" s="1"/>
  <c r="M169" i="23" s="1"/>
  <c r="GF169" i="1"/>
  <c r="GL169" i="1" s="1"/>
  <c r="M108" i="23" s="1"/>
  <c r="HV19" i="1"/>
  <c r="GF19" i="1"/>
  <c r="GK19" i="1" s="1"/>
  <c r="GF322" i="1"/>
  <c r="GL322" i="1" s="1"/>
  <c r="HV246" i="1"/>
  <c r="HV169" i="1"/>
  <c r="GF246" i="1"/>
  <c r="GL246" i="1" s="1"/>
  <c r="GF107" i="1"/>
  <c r="HV322" i="1"/>
  <c r="HO28" i="1"/>
  <c r="HP27" i="1"/>
  <c r="GO25" i="1"/>
  <c r="GP25" i="1"/>
  <c r="GN25" i="1"/>
  <c r="GG25" i="1"/>
  <c r="GG251" i="1"/>
  <c r="GQ328" i="1"/>
  <c r="GG328" i="1"/>
  <c r="FX27" i="1"/>
  <c r="FY26" i="1"/>
  <c r="HO253" i="1"/>
  <c r="HP252" i="1"/>
  <c r="FY252" i="1"/>
  <c r="FX253" i="1"/>
  <c r="FX330" i="1"/>
  <c r="FY329" i="1"/>
  <c r="FX511" i="1"/>
  <c r="FY510" i="1"/>
  <c r="HP325" i="1"/>
  <c r="HO326" i="1"/>
  <c r="FY97" i="1"/>
  <c r="FX98" i="1"/>
  <c r="AD49" i="40"/>
  <c r="IT96" i="1"/>
  <c r="GG110" i="1"/>
  <c r="HO176" i="1"/>
  <c r="HP175" i="1"/>
  <c r="FE173" i="1"/>
  <c r="DZ414" i="1"/>
  <c r="EJ173" i="1"/>
  <c r="FE414" i="1"/>
  <c r="EU414" i="1"/>
  <c r="EU173" i="1"/>
  <c r="EU37" i="1"/>
  <c r="E43" i="82" l="1"/>
  <c r="M42" i="82"/>
  <c r="AB43" i="82"/>
  <c r="AZ42" i="82"/>
  <c r="AJ42" i="82"/>
  <c r="BH41" i="82"/>
  <c r="BD41" i="82"/>
  <c r="BL41" i="82" s="1"/>
  <c r="GG172" i="1"/>
  <c r="IY172" i="1"/>
  <c r="IT172" i="1"/>
  <c r="FY173" i="1"/>
  <c r="FX174" i="1"/>
  <c r="B98" i="1"/>
  <c r="B20" i="39"/>
  <c r="L20" i="39" s="1"/>
  <c r="EJ408" i="1"/>
  <c r="HO99" i="1"/>
  <c r="HP98" i="1"/>
  <c r="FY411" i="1"/>
  <c r="GG411" i="1" s="1"/>
  <c r="FX412" i="1"/>
  <c r="B57" i="1"/>
  <c r="GF408" i="1"/>
  <c r="GL408" i="1" s="1"/>
  <c r="M140" i="23" s="1"/>
  <c r="M170" i="23" s="1"/>
  <c r="GF170" i="1"/>
  <c r="GL170" i="1" s="1"/>
  <c r="M109" i="23" s="1"/>
  <c r="HV20" i="1"/>
  <c r="GF20" i="1"/>
  <c r="GK20" i="1" s="1"/>
  <c r="GF323" i="1"/>
  <c r="GL323" i="1" s="1"/>
  <c r="HV247" i="1"/>
  <c r="GF247" i="1"/>
  <c r="GL247" i="1" s="1"/>
  <c r="HV170" i="1"/>
  <c r="GF108" i="1"/>
  <c r="HV323" i="1"/>
  <c r="M76" i="23"/>
  <c r="S76" i="23" s="1"/>
  <c r="AT13" i="40"/>
  <c r="AI46" i="40"/>
  <c r="GL93" i="1"/>
  <c r="AC47" i="40"/>
  <c r="HO29" i="1"/>
  <c r="HP28" i="1"/>
  <c r="FY330" i="1"/>
  <c r="FX331" i="1"/>
  <c r="GG252" i="1"/>
  <c r="HO254" i="1"/>
  <c r="HP253" i="1"/>
  <c r="GP26" i="1"/>
  <c r="GO26" i="1"/>
  <c r="GN26" i="1"/>
  <c r="GG26" i="1"/>
  <c r="GQ329" i="1"/>
  <c r="GG329" i="1"/>
  <c r="FX254" i="1"/>
  <c r="FY253" i="1"/>
  <c r="FX28" i="1"/>
  <c r="FY27" i="1"/>
  <c r="FX512" i="1"/>
  <c r="FY511" i="1"/>
  <c r="HP326" i="1"/>
  <c r="HO327" i="1"/>
  <c r="AD50" i="40"/>
  <c r="FX99" i="1"/>
  <c r="FY98" i="1"/>
  <c r="IT97" i="1"/>
  <c r="GG111" i="1"/>
  <c r="HP176" i="1"/>
  <c r="HO177" i="1"/>
  <c r="EU415" i="1"/>
  <c r="FE415" i="1"/>
  <c r="DZ415" i="1"/>
  <c r="EU38" i="1"/>
  <c r="EU174" i="1"/>
  <c r="EJ174" i="1"/>
  <c r="FE174" i="1"/>
  <c r="FY174" i="1" l="1"/>
  <c r="FX175" i="1"/>
  <c r="BH42" i="82"/>
  <c r="BD42" i="82"/>
  <c r="BL42" i="82" s="1"/>
  <c r="IY173" i="1"/>
  <c r="IT173" i="1"/>
  <c r="GG173" i="1"/>
  <c r="AB44" i="82"/>
  <c r="AZ43" i="82"/>
  <c r="AJ43" i="82"/>
  <c r="E44" i="82"/>
  <c r="M43" i="82"/>
  <c r="B99" i="1"/>
  <c r="B21" i="39"/>
  <c r="L21" i="39" s="1"/>
  <c r="EJ409" i="1"/>
  <c r="FY412" i="1"/>
  <c r="GG412" i="1" s="1"/>
  <c r="FX413" i="1"/>
  <c r="HO100" i="1"/>
  <c r="HP99" i="1"/>
  <c r="AC48" i="40"/>
  <c r="GL94" i="1"/>
  <c r="AI47" i="40"/>
  <c r="AT14" i="40"/>
  <c r="M77" i="23"/>
  <c r="S77" i="23" s="1"/>
  <c r="B58" i="1"/>
  <c r="GF409" i="1"/>
  <c r="GL409" i="1" s="1"/>
  <c r="M141" i="23" s="1"/>
  <c r="M171" i="23" s="1"/>
  <c r="HV21" i="1"/>
  <c r="GF171" i="1"/>
  <c r="GL171" i="1" s="1"/>
  <c r="M110" i="23" s="1"/>
  <c r="GF324" i="1"/>
  <c r="GL324" i="1" s="1"/>
  <c r="GF21" i="1"/>
  <c r="GK21" i="1" s="1"/>
  <c r="HV171" i="1"/>
  <c r="GF248" i="1"/>
  <c r="GL248" i="1" s="1"/>
  <c r="HV248" i="1"/>
  <c r="GF109" i="1"/>
  <c r="HV324" i="1"/>
  <c r="HP29" i="1"/>
  <c r="HO30" i="1"/>
  <c r="FY28" i="1"/>
  <c r="FX29" i="1"/>
  <c r="FX255" i="1"/>
  <c r="FY254" i="1"/>
  <c r="FX332" i="1"/>
  <c r="FY331" i="1"/>
  <c r="GO27" i="1"/>
  <c r="GN27" i="1"/>
  <c r="GP27" i="1"/>
  <c r="GG27" i="1"/>
  <c r="GG253" i="1"/>
  <c r="HP254" i="1"/>
  <c r="HO255" i="1"/>
  <c r="GQ330" i="1"/>
  <c r="GG330" i="1"/>
  <c r="FX513" i="1"/>
  <c r="FY512" i="1"/>
  <c r="HO328" i="1"/>
  <c r="HP327" i="1"/>
  <c r="AD51" i="40"/>
  <c r="FX100" i="1"/>
  <c r="FY99" i="1"/>
  <c r="IT98" i="1"/>
  <c r="GG112" i="1"/>
  <c r="HP177" i="1"/>
  <c r="HO178" i="1"/>
  <c r="FE175" i="1"/>
  <c r="EJ175" i="1"/>
  <c r="DZ416" i="1"/>
  <c r="EU175" i="1"/>
  <c r="EU39" i="1"/>
  <c r="FE416" i="1"/>
  <c r="EU416" i="1"/>
  <c r="E45" i="82" l="1"/>
  <c r="M44" i="82"/>
  <c r="FX176" i="1"/>
  <c r="FY175" i="1"/>
  <c r="AB45" i="82"/>
  <c r="AJ44" i="82"/>
  <c r="AZ44" i="82"/>
  <c r="BH43" i="82"/>
  <c r="BD43" i="82"/>
  <c r="BL43" i="82" s="1"/>
  <c r="GG174" i="1"/>
  <c r="IY174" i="1"/>
  <c r="IT174" i="1"/>
  <c r="B100" i="1"/>
  <c r="B22" i="39"/>
  <c r="L22" i="39" s="1"/>
  <c r="EJ410" i="1"/>
  <c r="FY413" i="1"/>
  <c r="GG413" i="1" s="1"/>
  <c r="FX414" i="1"/>
  <c r="HO101" i="1"/>
  <c r="HP100" i="1"/>
  <c r="B59" i="1"/>
  <c r="GF410" i="1"/>
  <c r="GL410" i="1" s="1"/>
  <c r="M142" i="23" s="1"/>
  <c r="M172" i="23" s="1"/>
  <c r="GF172" i="1"/>
  <c r="GL172" i="1" s="1"/>
  <c r="M111" i="23" s="1"/>
  <c r="HV22" i="1"/>
  <c r="GF22" i="1"/>
  <c r="GK22" i="1" s="1"/>
  <c r="GF325" i="1"/>
  <c r="GL325" i="1" s="1"/>
  <c r="HV249" i="1"/>
  <c r="GF249" i="1"/>
  <c r="GL249" i="1" s="1"/>
  <c r="HV172" i="1"/>
  <c r="GF110" i="1"/>
  <c r="HV325" i="1"/>
  <c r="M78" i="23"/>
  <c r="S78" i="23" s="1"/>
  <c r="AT15" i="40"/>
  <c r="AI48" i="40"/>
  <c r="AC49" i="40"/>
  <c r="GL95" i="1"/>
  <c r="HP30" i="1"/>
  <c r="HO31" i="1"/>
  <c r="FY332" i="1"/>
  <c r="FX333" i="1"/>
  <c r="FX256" i="1"/>
  <c r="FY255" i="1"/>
  <c r="FY29" i="1"/>
  <c r="FX30" i="1"/>
  <c r="HP255" i="1"/>
  <c r="HO256" i="1"/>
  <c r="GQ331" i="1"/>
  <c r="GG331" i="1"/>
  <c r="GG254" i="1"/>
  <c r="GO28" i="1"/>
  <c r="GN28" i="1"/>
  <c r="GP28" i="1"/>
  <c r="GG28" i="1"/>
  <c r="FX514" i="1"/>
  <c r="FY513" i="1"/>
  <c r="HP328" i="1"/>
  <c r="HO329" i="1"/>
  <c r="AD52" i="40"/>
  <c r="IT99" i="1"/>
  <c r="GG113" i="1"/>
  <c r="FX101" i="1"/>
  <c r="FY100" i="1"/>
  <c r="HP178" i="1"/>
  <c r="HO179" i="1"/>
  <c r="FE417" i="1"/>
  <c r="EU40" i="1"/>
  <c r="EU417" i="1"/>
  <c r="EU176" i="1"/>
  <c r="DZ417" i="1"/>
  <c r="EJ176" i="1"/>
  <c r="FE176" i="1"/>
  <c r="IT175" i="1" l="1"/>
  <c r="IY175" i="1"/>
  <c r="GG175" i="1"/>
  <c r="BH44" i="82"/>
  <c r="BD44" i="82"/>
  <c r="BL44" i="82" s="1"/>
  <c r="FY176" i="1"/>
  <c r="FX177" i="1"/>
  <c r="AB46" i="82"/>
  <c r="AZ45" i="82"/>
  <c r="AJ45" i="82"/>
  <c r="E46" i="82"/>
  <c r="M45" i="82"/>
  <c r="B101" i="1"/>
  <c r="B23" i="39"/>
  <c r="L23" i="39" s="1"/>
  <c r="EJ411" i="1"/>
  <c r="FX415" i="1"/>
  <c r="FY414" i="1"/>
  <c r="GG414" i="1" s="1"/>
  <c r="HP101" i="1"/>
  <c r="HO102" i="1"/>
  <c r="AI49" i="40"/>
  <c r="M79" i="23"/>
  <c r="S79" i="23" s="1"/>
  <c r="AT16" i="40"/>
  <c r="GL96" i="1"/>
  <c r="AC50" i="40"/>
  <c r="B60" i="1"/>
  <c r="GF411" i="1"/>
  <c r="GL411" i="1" s="1"/>
  <c r="M143" i="23" s="1"/>
  <c r="M173" i="23" s="1"/>
  <c r="GF173" i="1"/>
  <c r="GL173" i="1" s="1"/>
  <c r="M112" i="23" s="1"/>
  <c r="HV23" i="1"/>
  <c r="GF23" i="1"/>
  <c r="GK23" i="1" s="1"/>
  <c r="GF326" i="1"/>
  <c r="GL326" i="1" s="1"/>
  <c r="HV173" i="1"/>
  <c r="GF250" i="1"/>
  <c r="GL250" i="1" s="1"/>
  <c r="HV250" i="1"/>
  <c r="GF111" i="1"/>
  <c r="HV326" i="1"/>
  <c r="HP31" i="1"/>
  <c r="HO32" i="1"/>
  <c r="HO257" i="1"/>
  <c r="HP256" i="1"/>
  <c r="GP29" i="1"/>
  <c r="GO29" i="1"/>
  <c r="GN29" i="1"/>
  <c r="GG29" i="1"/>
  <c r="FY256" i="1"/>
  <c r="FX257" i="1"/>
  <c r="GQ332" i="1"/>
  <c r="GG332" i="1"/>
  <c r="FY30" i="1"/>
  <c r="FX31" i="1"/>
  <c r="HV30" i="1"/>
  <c r="GG255" i="1"/>
  <c r="FY333" i="1"/>
  <c r="FX334" i="1"/>
  <c r="FX515" i="1"/>
  <c r="FY514" i="1"/>
  <c r="HP329" i="1"/>
  <c r="HO330" i="1"/>
  <c r="FY101" i="1"/>
  <c r="FX102" i="1"/>
  <c r="IT100" i="1"/>
  <c r="GG114" i="1"/>
  <c r="AD53" i="40"/>
  <c r="HO180" i="1"/>
  <c r="HP179" i="1"/>
  <c r="DZ418" i="1"/>
  <c r="FE177" i="1"/>
  <c r="EJ177" i="1"/>
  <c r="EU177" i="1"/>
  <c r="EU418" i="1"/>
  <c r="EU41" i="1"/>
  <c r="FE418" i="1"/>
  <c r="E47" i="82" l="1"/>
  <c r="M46" i="82"/>
  <c r="FY177" i="1"/>
  <c r="FX178" i="1"/>
  <c r="AB47" i="82"/>
  <c r="AZ46" i="82"/>
  <c r="AJ46" i="82"/>
  <c r="IT176" i="1"/>
  <c r="GG176" i="1"/>
  <c r="IY176" i="1"/>
  <c r="BH45" i="82"/>
  <c r="BD45" i="82"/>
  <c r="BL45" i="82" s="1"/>
  <c r="B102" i="1"/>
  <c r="B24" i="39"/>
  <c r="L24" i="39" s="1"/>
  <c r="EJ412" i="1"/>
  <c r="HO103" i="1"/>
  <c r="HP102" i="1"/>
  <c r="FX416" i="1"/>
  <c r="FY415" i="1"/>
  <c r="GG415" i="1" s="1"/>
  <c r="B61" i="1"/>
  <c r="GF412" i="1"/>
  <c r="GL412" i="1" s="1"/>
  <c r="M144" i="23" s="1"/>
  <c r="M174" i="23" s="1"/>
  <c r="GF174" i="1"/>
  <c r="GL174" i="1" s="1"/>
  <c r="M113" i="23" s="1"/>
  <c r="HV24" i="1"/>
  <c r="GF24" i="1"/>
  <c r="GK24" i="1" s="1"/>
  <c r="GF327" i="1"/>
  <c r="GL327" i="1" s="1"/>
  <c r="HV251" i="1"/>
  <c r="GF251" i="1"/>
  <c r="GL251" i="1" s="1"/>
  <c r="HV174" i="1"/>
  <c r="GF112" i="1"/>
  <c r="HV327" i="1"/>
  <c r="M80" i="23"/>
  <c r="S80" i="23" s="1"/>
  <c r="AT17" i="40"/>
  <c r="AI50" i="40"/>
  <c r="AC51" i="40"/>
  <c r="GL97" i="1"/>
  <c r="HP32" i="1"/>
  <c r="HO33" i="1"/>
  <c r="FX335" i="1"/>
  <c r="FY334" i="1"/>
  <c r="IB30" i="1"/>
  <c r="HY30" i="1"/>
  <c r="GN30" i="1"/>
  <c r="GG30" i="1"/>
  <c r="GO30" i="1"/>
  <c r="HX30" i="1"/>
  <c r="IC30" i="1"/>
  <c r="GP30" i="1"/>
  <c r="IE30" i="1"/>
  <c r="ID30" i="1"/>
  <c r="GG256" i="1"/>
  <c r="GG333" i="1"/>
  <c r="GQ333" i="1"/>
  <c r="FY31" i="1"/>
  <c r="FX32" i="1"/>
  <c r="HV31" i="1"/>
  <c r="FY257" i="1"/>
  <c r="FX258" i="1"/>
  <c r="HP257" i="1"/>
  <c r="HO258" i="1"/>
  <c r="FX516" i="1"/>
  <c r="FY515" i="1"/>
  <c r="HP330" i="1"/>
  <c r="HO331" i="1"/>
  <c r="FY102" i="1"/>
  <c r="FX103" i="1"/>
  <c r="AD54" i="40"/>
  <c r="GG115" i="1"/>
  <c r="IT101" i="1"/>
  <c r="HP180" i="1"/>
  <c r="HO181" i="1"/>
  <c r="EU42" i="1"/>
  <c r="EU178" i="1"/>
  <c r="EJ178" i="1"/>
  <c r="FE178" i="1"/>
  <c r="FY178" i="1" l="1"/>
  <c r="FX179" i="1"/>
  <c r="IY177" i="1"/>
  <c r="IT177" i="1"/>
  <c r="BH46" i="82"/>
  <c r="BD46" i="82"/>
  <c r="BL46" i="82" s="1"/>
  <c r="AB48" i="82"/>
  <c r="AZ47" i="82"/>
  <c r="AJ47" i="82"/>
  <c r="E48" i="82"/>
  <c r="M47" i="82"/>
  <c r="B103" i="1"/>
  <c r="B25" i="39"/>
  <c r="L25" i="39" s="1"/>
  <c r="EJ413" i="1"/>
  <c r="FY416" i="1"/>
  <c r="GG416" i="1" s="1"/>
  <c r="FX417" i="1"/>
  <c r="HO104" i="1"/>
  <c r="HP103" i="1"/>
  <c r="AI51" i="40"/>
  <c r="AT18" i="40"/>
  <c r="M81" i="23"/>
  <c r="S81" i="23" s="1"/>
  <c r="AC52" i="40"/>
  <c r="GL98" i="1"/>
  <c r="B62" i="1"/>
  <c r="GF413" i="1"/>
  <c r="GL413" i="1" s="1"/>
  <c r="M145" i="23" s="1"/>
  <c r="M175" i="23" s="1"/>
  <c r="GF175" i="1"/>
  <c r="GL175" i="1" s="1"/>
  <c r="M114" i="23" s="1"/>
  <c r="HV25" i="1"/>
  <c r="GF25" i="1"/>
  <c r="GK25" i="1" s="1"/>
  <c r="GF328" i="1"/>
  <c r="GL328" i="1" s="1"/>
  <c r="GF252" i="1"/>
  <c r="GL252" i="1" s="1"/>
  <c r="HV252" i="1"/>
  <c r="HV175" i="1"/>
  <c r="GF113" i="1"/>
  <c r="HV328" i="1"/>
  <c r="HO34" i="1"/>
  <c r="HP33" i="1"/>
  <c r="GG257" i="1"/>
  <c r="FX33" i="1"/>
  <c r="FY32" i="1"/>
  <c r="HV32" i="1"/>
  <c r="FX336" i="1"/>
  <c r="FY335" i="1"/>
  <c r="HO259" i="1"/>
  <c r="HP258" i="1"/>
  <c r="FX259" i="1"/>
  <c r="FY258" i="1"/>
  <c r="GO31" i="1"/>
  <c r="GP31" i="1"/>
  <c r="GG31" i="1"/>
  <c r="IC31" i="1"/>
  <c r="ID31" i="1"/>
  <c r="IE31" i="1"/>
  <c r="GN31" i="1"/>
  <c r="HY31" i="1"/>
  <c r="IB31" i="1"/>
  <c r="HX31" i="1"/>
  <c r="GQ334" i="1"/>
  <c r="GG334" i="1"/>
  <c r="FX517" i="1"/>
  <c r="FY516" i="1"/>
  <c r="HP331" i="1"/>
  <c r="HO332" i="1"/>
  <c r="AD55" i="40"/>
  <c r="IT102" i="1"/>
  <c r="GG116" i="1"/>
  <c r="FX104" i="1"/>
  <c r="FY103" i="1"/>
  <c r="HP181" i="1"/>
  <c r="HO182" i="1"/>
  <c r="FE179" i="1"/>
  <c r="EJ179" i="1"/>
  <c r="EU179" i="1"/>
  <c r="EU43" i="1"/>
  <c r="AB49" i="82" l="1"/>
  <c r="AJ48" i="82"/>
  <c r="AZ48" i="82"/>
  <c r="E49" i="82"/>
  <c r="M49" i="82" s="1"/>
  <c r="M48" i="82"/>
  <c r="FX180" i="1"/>
  <c r="FY179" i="1"/>
  <c r="BH47" i="82"/>
  <c r="BD47" i="82"/>
  <c r="BL47" i="82" s="1"/>
  <c r="IY178" i="1"/>
  <c r="IT178" i="1"/>
  <c r="GG178" i="1"/>
  <c r="B104" i="1"/>
  <c r="B26" i="39"/>
  <c r="L26" i="39" s="1"/>
  <c r="EJ414" i="1"/>
  <c r="FY417" i="1"/>
  <c r="GG417" i="1" s="1"/>
  <c r="FX418" i="1"/>
  <c r="HO105" i="1"/>
  <c r="HP104" i="1"/>
  <c r="B63" i="1"/>
  <c r="GF414" i="1"/>
  <c r="GL414" i="1" s="1"/>
  <c r="M146" i="23" s="1"/>
  <c r="M176" i="23" s="1"/>
  <c r="GF176" i="1"/>
  <c r="GL176" i="1" s="1"/>
  <c r="M115" i="23" s="1"/>
  <c r="HV26" i="1"/>
  <c r="GF26" i="1"/>
  <c r="GK26" i="1" s="1"/>
  <c r="GF329" i="1"/>
  <c r="GL329" i="1" s="1"/>
  <c r="GF253" i="1"/>
  <c r="GL253" i="1" s="1"/>
  <c r="HV253" i="1"/>
  <c r="HV176" i="1"/>
  <c r="GF114" i="1"/>
  <c r="HV329" i="1"/>
  <c r="GL99" i="1"/>
  <c r="AC53" i="40"/>
  <c r="M82" i="23"/>
  <c r="S82" i="23" s="1"/>
  <c r="AT19" i="40"/>
  <c r="AI52" i="40"/>
  <c r="HP34" i="1"/>
  <c r="HO35" i="1"/>
  <c r="GG258" i="1"/>
  <c r="HV258" i="1"/>
  <c r="GG335" i="1"/>
  <c r="GQ335" i="1"/>
  <c r="FX34" i="1"/>
  <c r="FY33" i="1"/>
  <c r="HV33" i="1"/>
  <c r="FX260" i="1"/>
  <c r="FY259" i="1"/>
  <c r="HO260" i="1"/>
  <c r="HP259" i="1"/>
  <c r="FY336" i="1"/>
  <c r="FX337" i="1"/>
  <c r="IB32" i="1"/>
  <c r="HX32" i="1"/>
  <c r="HY32" i="1"/>
  <c r="ID32" i="1"/>
  <c r="GG32" i="1"/>
  <c r="IC32" i="1"/>
  <c r="GO32" i="1"/>
  <c r="GP32" i="1"/>
  <c r="GN32" i="1"/>
  <c r="IE32" i="1"/>
  <c r="FX518" i="1"/>
  <c r="FY517" i="1"/>
  <c r="HO333" i="1"/>
  <c r="HP332" i="1"/>
  <c r="FX105" i="1"/>
  <c r="FY104" i="1"/>
  <c r="IT103" i="1"/>
  <c r="GG117" i="1"/>
  <c r="HO183" i="1"/>
  <c r="HP182" i="1"/>
  <c r="EU44" i="1"/>
  <c r="EU180" i="1"/>
  <c r="EJ180" i="1"/>
  <c r="FE180" i="1"/>
  <c r="IY179" i="1" l="1"/>
  <c r="IT179" i="1"/>
  <c r="GG179" i="1"/>
  <c r="BH48" i="82"/>
  <c r="BD48" i="82"/>
  <c r="BL48" i="82" s="1"/>
  <c r="FY180" i="1"/>
  <c r="FX181" i="1"/>
  <c r="AZ49" i="82"/>
  <c r="AJ49" i="82"/>
  <c r="B105" i="1"/>
  <c r="B27" i="39"/>
  <c r="L27" i="39" s="1"/>
  <c r="EJ415" i="1"/>
  <c r="FY418" i="1"/>
  <c r="GG418" i="1" s="1"/>
  <c r="FX419" i="1"/>
  <c r="HO106" i="1"/>
  <c r="HP105" i="1"/>
  <c r="M83" i="23"/>
  <c r="S83" i="23" s="1"/>
  <c r="AI53" i="40"/>
  <c r="AT20" i="40"/>
  <c r="GL100" i="1"/>
  <c r="AC54" i="40"/>
  <c r="B64" i="1"/>
  <c r="GF415" i="1"/>
  <c r="GL415" i="1" s="1"/>
  <c r="M147" i="23" s="1"/>
  <c r="M177" i="23" s="1"/>
  <c r="GF177" i="1"/>
  <c r="GL177" i="1" s="1"/>
  <c r="M116" i="23" s="1"/>
  <c r="HV27" i="1"/>
  <c r="GF27" i="1"/>
  <c r="GK27" i="1" s="1"/>
  <c r="GF330" i="1"/>
  <c r="GL330" i="1" s="1"/>
  <c r="HV254" i="1"/>
  <c r="GF254" i="1"/>
  <c r="GL254" i="1" s="1"/>
  <c r="HV177" i="1"/>
  <c r="GF115" i="1"/>
  <c r="HV330" i="1"/>
  <c r="HO36" i="1"/>
  <c r="HP35" i="1"/>
  <c r="FX338" i="1"/>
  <c r="FY337" i="1"/>
  <c r="HV259" i="1"/>
  <c r="GG259" i="1"/>
  <c r="FX35" i="1"/>
  <c r="FY34" i="1"/>
  <c r="HV34" i="1"/>
  <c r="GQ336" i="1"/>
  <c r="GG336" i="1"/>
  <c r="HP260" i="1"/>
  <c r="HO261" i="1"/>
  <c r="FY260" i="1"/>
  <c r="FX261" i="1"/>
  <c r="IC33" i="1"/>
  <c r="IB33" i="1"/>
  <c r="GN33" i="1"/>
  <c r="GO33" i="1"/>
  <c r="HX33" i="1"/>
  <c r="GP33" i="1"/>
  <c r="IE33" i="1"/>
  <c r="ID33" i="1"/>
  <c r="HY33" i="1"/>
  <c r="GG33" i="1"/>
  <c r="FX519" i="1"/>
  <c r="FY518" i="1"/>
  <c r="HP333" i="1"/>
  <c r="HO334" i="1"/>
  <c r="IT104" i="1"/>
  <c r="GG118" i="1"/>
  <c r="FY105" i="1"/>
  <c r="FX106" i="1"/>
  <c r="HO184" i="1"/>
  <c r="HP183" i="1"/>
  <c r="EU45" i="1"/>
  <c r="BH49" i="82" l="1"/>
  <c r="BD49" i="82"/>
  <c r="BL49" i="82" s="1"/>
  <c r="FY181" i="1"/>
  <c r="GG181" i="1" s="1"/>
  <c r="FX182" i="1"/>
  <c r="HV181" i="1"/>
  <c r="IY180" i="1"/>
  <c r="GG180" i="1"/>
  <c r="IT180" i="1"/>
  <c r="B106" i="1"/>
  <c r="B28" i="39"/>
  <c r="L28" i="39" s="1"/>
  <c r="EJ416" i="1"/>
  <c r="FY419" i="1"/>
  <c r="GG419" i="1" s="1"/>
  <c r="FX420" i="1"/>
  <c r="HP106" i="1"/>
  <c r="HO107" i="1"/>
  <c r="B65" i="1"/>
  <c r="GF416" i="1"/>
  <c r="GL416" i="1" s="1"/>
  <c r="M148" i="23" s="1"/>
  <c r="M178" i="23" s="1"/>
  <c r="HV28" i="1"/>
  <c r="GF178" i="1"/>
  <c r="GL178" i="1" s="1"/>
  <c r="M117" i="23" s="1"/>
  <c r="GF331" i="1"/>
  <c r="GL331" i="1" s="1"/>
  <c r="GF28" i="1"/>
  <c r="GK28" i="1" s="1"/>
  <c r="HV255" i="1"/>
  <c r="HV178" i="1"/>
  <c r="GF255" i="1"/>
  <c r="GL255" i="1" s="1"/>
  <c r="GF116" i="1"/>
  <c r="GL102" i="1" s="1"/>
  <c r="HV331" i="1"/>
  <c r="AI54" i="40"/>
  <c r="AT21" i="40"/>
  <c r="M84" i="23"/>
  <c r="S84" i="23" s="1"/>
  <c r="GL101" i="1"/>
  <c r="AC55" i="40"/>
  <c r="HP36" i="1"/>
  <c r="HO37" i="1"/>
  <c r="FX262" i="1"/>
  <c r="FY261" i="1"/>
  <c r="HO262" i="1"/>
  <c r="HP261" i="1"/>
  <c r="IE34" i="1"/>
  <c r="IB34" i="1"/>
  <c r="HX34" i="1"/>
  <c r="GN34" i="1"/>
  <c r="GP34" i="1"/>
  <c r="HY34" i="1"/>
  <c r="GG34" i="1"/>
  <c r="ID34" i="1"/>
  <c r="IC34" i="1"/>
  <c r="GO34" i="1"/>
  <c r="GQ337" i="1"/>
  <c r="GG337" i="1"/>
  <c r="GG260" i="1"/>
  <c r="HV260" i="1"/>
  <c r="FX36" i="1"/>
  <c r="FY35" i="1"/>
  <c r="HV35" i="1"/>
  <c r="FY338" i="1"/>
  <c r="FX339" i="1"/>
  <c r="FX520" i="1"/>
  <c r="FY519" i="1"/>
  <c r="HO335" i="1"/>
  <c r="HP334" i="1"/>
  <c r="GG119" i="1"/>
  <c r="FX107" i="1"/>
  <c r="FY106" i="1"/>
  <c r="HO185" i="1"/>
  <c r="HP184" i="1"/>
  <c r="EU46" i="1"/>
  <c r="FX183" i="1" l="1"/>
  <c r="FY182" i="1"/>
  <c r="GG182" i="1" s="1"/>
  <c r="HV182" i="1"/>
  <c r="B107" i="1"/>
  <c r="B29" i="39"/>
  <c r="L29" i="39" s="1"/>
  <c r="EJ417" i="1"/>
  <c r="HP107" i="1"/>
  <c r="HO108" i="1"/>
  <c r="FX421" i="1"/>
  <c r="FY420" i="1"/>
  <c r="GG420" i="1" s="1"/>
  <c r="HV36" i="1"/>
  <c r="AT23" i="40"/>
  <c r="M86" i="23"/>
  <c r="S86" i="23" s="1"/>
  <c r="AO23" i="23"/>
  <c r="AT22" i="40"/>
  <c r="AI55" i="40"/>
  <c r="M85" i="23"/>
  <c r="S85" i="23" s="1"/>
  <c r="B66" i="1"/>
  <c r="GF417" i="1"/>
  <c r="GL417" i="1" s="1"/>
  <c r="M149" i="23" s="1"/>
  <c r="M179" i="23" s="1"/>
  <c r="GF179" i="1"/>
  <c r="GL179" i="1" s="1"/>
  <c r="M118" i="23" s="1"/>
  <c r="HV29" i="1"/>
  <c r="GF29" i="1"/>
  <c r="GK29" i="1" s="1"/>
  <c r="GF332" i="1"/>
  <c r="GL332" i="1" s="1"/>
  <c r="HV256" i="1"/>
  <c r="HV179" i="1"/>
  <c r="GF256" i="1"/>
  <c r="GL256" i="1" s="1"/>
  <c r="GF117" i="1"/>
  <c r="GL103" i="1" s="1"/>
  <c r="HV332" i="1"/>
  <c r="HO38" i="1"/>
  <c r="HP37" i="1"/>
  <c r="HV37" i="1" s="1"/>
  <c r="FY339" i="1"/>
  <c r="FX340" i="1"/>
  <c r="FY36" i="1"/>
  <c r="FX37" i="1"/>
  <c r="HV261" i="1"/>
  <c r="GG261" i="1"/>
  <c r="GG338" i="1"/>
  <c r="GQ338" i="1"/>
  <c r="IC35" i="1"/>
  <c r="HY35" i="1"/>
  <c r="GP35" i="1"/>
  <c r="GN35" i="1"/>
  <c r="IE35" i="1"/>
  <c r="HX35" i="1"/>
  <c r="ID35" i="1"/>
  <c r="IB35" i="1"/>
  <c r="GG35" i="1"/>
  <c r="GO35" i="1"/>
  <c r="HP262" i="1"/>
  <c r="HO263" i="1"/>
  <c r="FX263" i="1"/>
  <c r="FY262" i="1"/>
  <c r="FX521" i="1"/>
  <c r="FY520" i="1"/>
  <c r="HV334" i="1"/>
  <c r="HP335" i="1"/>
  <c r="HO336" i="1"/>
  <c r="GG120" i="1"/>
  <c r="FX108" i="1"/>
  <c r="FY107" i="1"/>
  <c r="HO186" i="1"/>
  <c r="HP185" i="1"/>
  <c r="EU47" i="1"/>
  <c r="EU75" i="1"/>
  <c r="EV46" i="1" s="1"/>
  <c r="FX184" i="1" l="1"/>
  <c r="FY183" i="1"/>
  <c r="GG183" i="1" s="1"/>
  <c r="HV183" i="1"/>
  <c r="B108" i="1"/>
  <c r="B30" i="39"/>
  <c r="L30" i="39" s="1"/>
  <c r="EJ418" i="1"/>
  <c r="HO109" i="1"/>
  <c r="HP108" i="1"/>
  <c r="FY421" i="1"/>
  <c r="GG421" i="1" s="1"/>
  <c r="FX422" i="1"/>
  <c r="M87" i="23"/>
  <c r="S87" i="23" s="1"/>
  <c r="AT24" i="40"/>
  <c r="B67" i="1"/>
  <c r="GF418" i="1"/>
  <c r="GL418" i="1" s="1"/>
  <c r="M150" i="23" s="1"/>
  <c r="M180" i="23" s="1"/>
  <c r="GF180" i="1"/>
  <c r="GL180" i="1" s="1"/>
  <c r="M119" i="23" s="1"/>
  <c r="GF30" i="1"/>
  <c r="GK30" i="1" s="1"/>
  <c r="GF333" i="1"/>
  <c r="GL333" i="1" s="1"/>
  <c r="HV257" i="1"/>
  <c r="GF257" i="1"/>
  <c r="GL257" i="1" s="1"/>
  <c r="HV180" i="1"/>
  <c r="GF118" i="1"/>
  <c r="GL104" i="1" s="1"/>
  <c r="HV333" i="1"/>
  <c r="HP38" i="1"/>
  <c r="HV38" i="1" s="1"/>
  <c r="HO39" i="1"/>
  <c r="FY263" i="1"/>
  <c r="FX264" i="1"/>
  <c r="HV262" i="1"/>
  <c r="FX38" i="1"/>
  <c r="FY37" i="1"/>
  <c r="FX341" i="1"/>
  <c r="FY340" i="1"/>
  <c r="GG262" i="1"/>
  <c r="HO264" i="1"/>
  <c r="HP263" i="1"/>
  <c r="GG36" i="1"/>
  <c r="GH36" i="1"/>
  <c r="GI36" i="1"/>
  <c r="GM36" i="1"/>
  <c r="GN36" i="1"/>
  <c r="GO36" i="1"/>
  <c r="GP36" i="1"/>
  <c r="HW36" i="1"/>
  <c r="HX36" i="1"/>
  <c r="HY36" i="1"/>
  <c r="IB36" i="1"/>
  <c r="IC36" i="1"/>
  <c r="ID36" i="1"/>
  <c r="IE36" i="1"/>
  <c r="GG339" i="1"/>
  <c r="FX522" i="1"/>
  <c r="FY521" i="1"/>
  <c r="HP336" i="1"/>
  <c r="HO337" i="1"/>
  <c r="HV335" i="1"/>
  <c r="GG121" i="1"/>
  <c r="FX109" i="1"/>
  <c r="FY108" i="1"/>
  <c r="HO187" i="1"/>
  <c r="HP186" i="1"/>
  <c r="EV47" i="1"/>
  <c r="EU48" i="1"/>
  <c r="EV10" i="1"/>
  <c r="EV14" i="1"/>
  <c r="EV18" i="1"/>
  <c r="EV22" i="1"/>
  <c r="EV11" i="1"/>
  <c r="EV19" i="1"/>
  <c r="EV17" i="1"/>
  <c r="EV25" i="1"/>
  <c r="EV12" i="1"/>
  <c r="EV16" i="1"/>
  <c r="EV20" i="1"/>
  <c r="EV24" i="1"/>
  <c r="EV15" i="1"/>
  <c r="EV23" i="1"/>
  <c r="EV13" i="1"/>
  <c r="EV21" i="1"/>
  <c r="EV26" i="1"/>
  <c r="EV27" i="1"/>
  <c r="EV28" i="1"/>
  <c r="EV29" i="1"/>
  <c r="EV30" i="1"/>
  <c r="EV31" i="1"/>
  <c r="EV32" i="1"/>
  <c r="EV33" i="1"/>
  <c r="EV34" i="1"/>
  <c r="EV35" i="1"/>
  <c r="EV36" i="1"/>
  <c r="EV37" i="1"/>
  <c r="EV38" i="1"/>
  <c r="EV39" i="1"/>
  <c r="EV40" i="1"/>
  <c r="EV41" i="1"/>
  <c r="EV42" i="1"/>
  <c r="EV43" i="1"/>
  <c r="EV44" i="1"/>
  <c r="EV45" i="1"/>
  <c r="FX185" i="1" l="1"/>
  <c r="FY184" i="1"/>
  <c r="GG184" i="1" s="1"/>
  <c r="HV184" i="1"/>
  <c r="B109" i="1"/>
  <c r="B31" i="39"/>
  <c r="L31" i="39" s="1"/>
  <c r="FX423" i="1"/>
  <c r="FY422" i="1"/>
  <c r="GG422" i="1" s="1"/>
  <c r="HO110" i="1"/>
  <c r="HP109" i="1"/>
  <c r="M88" i="23"/>
  <c r="AT25" i="40"/>
  <c r="B68" i="1"/>
  <c r="GF419" i="1"/>
  <c r="GL419" i="1" s="1"/>
  <c r="M151" i="23" s="1"/>
  <c r="M181" i="23" s="1"/>
  <c r="GF181" i="1"/>
  <c r="GL181" i="1" s="1"/>
  <c r="M120" i="23" s="1"/>
  <c r="GF31" i="1"/>
  <c r="GF334" i="1"/>
  <c r="GL334" i="1" s="1"/>
  <c r="GF258" i="1"/>
  <c r="GL258" i="1" s="1"/>
  <c r="GF119" i="1"/>
  <c r="GL105" i="1" s="1"/>
  <c r="HO40" i="1"/>
  <c r="HP39" i="1"/>
  <c r="HV39" i="1" s="1"/>
  <c r="ID263" i="1"/>
  <c r="HX263" i="1"/>
  <c r="IC263" i="1"/>
  <c r="IB263" i="1"/>
  <c r="HV263" i="1"/>
  <c r="HY263" i="1"/>
  <c r="IF263" i="1"/>
  <c r="HW263" i="1"/>
  <c r="IE263" i="1"/>
  <c r="GP340" i="1"/>
  <c r="GI340" i="1"/>
  <c r="GM340" i="1"/>
  <c r="GQ340" i="1"/>
  <c r="GG340" i="1"/>
  <c r="GO340" i="1"/>
  <c r="GH340" i="1"/>
  <c r="GN340" i="1"/>
  <c r="GF340" i="1"/>
  <c r="GF37" i="1"/>
  <c r="GG37" i="1"/>
  <c r="GH37" i="1"/>
  <c r="GI37" i="1"/>
  <c r="GM37" i="1"/>
  <c r="GN37" i="1"/>
  <c r="GO37" i="1"/>
  <c r="GP37" i="1"/>
  <c r="HW37" i="1"/>
  <c r="HX37" i="1"/>
  <c r="HY37" i="1"/>
  <c r="IB37" i="1"/>
  <c r="IC37" i="1"/>
  <c r="ID37" i="1"/>
  <c r="IE37" i="1"/>
  <c r="FX265" i="1"/>
  <c r="FY264" i="1"/>
  <c r="HP264" i="1"/>
  <c r="HO265" i="1"/>
  <c r="FY341" i="1"/>
  <c r="FX342" i="1"/>
  <c r="FX39" i="1"/>
  <c r="FY38" i="1"/>
  <c r="GG263" i="1"/>
  <c r="FX523" i="1"/>
  <c r="FY522" i="1"/>
  <c r="HO338" i="1"/>
  <c r="HP337" i="1"/>
  <c r="HV336" i="1"/>
  <c r="GG122" i="1"/>
  <c r="FX110" i="1"/>
  <c r="FY109" i="1"/>
  <c r="HP187" i="1"/>
  <c r="HO188" i="1"/>
  <c r="EU49" i="1"/>
  <c r="EV48" i="1"/>
  <c r="FX186" i="1" l="1"/>
  <c r="FY185" i="1"/>
  <c r="GG185" i="1" s="1"/>
  <c r="HV185" i="1"/>
  <c r="B110" i="1"/>
  <c r="B32" i="39"/>
  <c r="L32" i="39" s="1"/>
  <c r="HO111" i="1"/>
  <c r="HP110" i="1"/>
  <c r="IC110" i="1" s="1"/>
  <c r="FX424" i="1"/>
  <c r="FY423" i="1"/>
  <c r="GG423" i="1" s="1"/>
  <c r="M89" i="23"/>
  <c r="AT26" i="40"/>
  <c r="B69" i="1"/>
  <c r="GF420" i="1"/>
  <c r="GL420" i="1" s="1"/>
  <c r="M152" i="23" s="1"/>
  <c r="M182" i="23" s="1"/>
  <c r="GF182" i="1"/>
  <c r="GL182" i="1" s="1"/>
  <c r="M121" i="23" s="1"/>
  <c r="GF335" i="1"/>
  <c r="GL335" i="1" s="1"/>
  <c r="GF32" i="1"/>
  <c r="GF259" i="1"/>
  <c r="GL259" i="1" s="1"/>
  <c r="GF120" i="1"/>
  <c r="GL106" i="1" s="1"/>
  <c r="HP40" i="1"/>
  <c r="HV40" i="1" s="1"/>
  <c r="HO41" i="1"/>
  <c r="FY39" i="1"/>
  <c r="FX40" i="1"/>
  <c r="GM341" i="1"/>
  <c r="GI341" i="1"/>
  <c r="GO341" i="1"/>
  <c r="GN341" i="1"/>
  <c r="GF341" i="1"/>
  <c r="GQ341" i="1"/>
  <c r="GH341" i="1"/>
  <c r="GG341" i="1"/>
  <c r="GP341" i="1"/>
  <c r="HV264" i="1"/>
  <c r="HW264" i="1"/>
  <c r="IF264" i="1"/>
  <c r="HX264" i="1"/>
  <c r="IE264" i="1"/>
  <c r="IC264" i="1"/>
  <c r="IB264" i="1"/>
  <c r="ID264" i="1"/>
  <c r="HY264" i="1"/>
  <c r="FX266" i="1"/>
  <c r="FY265" i="1"/>
  <c r="GP38" i="1"/>
  <c r="HW38" i="1"/>
  <c r="HX38" i="1"/>
  <c r="HY38" i="1"/>
  <c r="IB38" i="1"/>
  <c r="IC38" i="1"/>
  <c r="ID38" i="1"/>
  <c r="IE38" i="1"/>
  <c r="GF38" i="1"/>
  <c r="GG38" i="1"/>
  <c r="GH38" i="1"/>
  <c r="GI38" i="1"/>
  <c r="GM38" i="1"/>
  <c r="GN38" i="1"/>
  <c r="GO38" i="1"/>
  <c r="FY342" i="1"/>
  <c r="FX343" i="1"/>
  <c r="HP265" i="1"/>
  <c r="HO266" i="1"/>
  <c r="GG264" i="1"/>
  <c r="GQ264" i="1"/>
  <c r="GO264" i="1"/>
  <c r="GM264" i="1"/>
  <c r="GH264" i="1"/>
  <c r="GF264" i="1"/>
  <c r="GP264" i="1"/>
  <c r="GN264" i="1"/>
  <c r="GI264" i="1"/>
  <c r="FX524" i="1"/>
  <c r="FY523" i="1"/>
  <c r="HV337" i="1"/>
  <c r="HO339" i="1"/>
  <c r="HP338" i="1"/>
  <c r="GG123" i="1"/>
  <c r="FY110" i="1"/>
  <c r="FX111" i="1"/>
  <c r="HX187" i="1"/>
  <c r="ID187" i="1"/>
  <c r="HW187" i="1"/>
  <c r="IC187" i="1"/>
  <c r="HV187" i="1"/>
  <c r="IB187" i="1"/>
  <c r="IF187" i="1"/>
  <c r="HY187" i="1"/>
  <c r="IE187" i="1"/>
  <c r="HO189" i="1"/>
  <c r="HP188" i="1"/>
  <c r="EU50" i="1"/>
  <c r="EV49" i="1"/>
  <c r="IB110" i="1" l="1"/>
  <c r="FX187" i="1"/>
  <c r="FY186" i="1"/>
  <c r="GG186" i="1" s="1"/>
  <c r="HY186" i="1"/>
  <c r="HV186" i="1"/>
  <c r="HX186" i="1"/>
  <c r="IC186" i="1"/>
  <c r="IF186" i="1"/>
  <c r="IE186" i="1"/>
  <c r="HW186" i="1"/>
  <c r="IB186" i="1"/>
  <c r="ID186" i="1"/>
  <c r="HY110" i="1"/>
  <c r="ID110" i="1"/>
  <c r="HX110" i="1"/>
  <c r="B111" i="1"/>
  <c r="B33" i="39"/>
  <c r="L33" i="39" s="1"/>
  <c r="IE110" i="1"/>
  <c r="HW110" i="1"/>
  <c r="FY424" i="1"/>
  <c r="FX425" i="1"/>
  <c r="HP111" i="1"/>
  <c r="HO112" i="1"/>
  <c r="M90" i="23"/>
  <c r="AT27" i="40"/>
  <c r="B70" i="1"/>
  <c r="GF421" i="1"/>
  <c r="GL421" i="1" s="1"/>
  <c r="M153" i="23" s="1"/>
  <c r="M183" i="23" s="1"/>
  <c r="GF183" i="1"/>
  <c r="GL183" i="1" s="1"/>
  <c r="M122" i="23" s="1"/>
  <c r="GF336" i="1"/>
  <c r="GL336" i="1" s="1"/>
  <c r="GF33" i="1"/>
  <c r="GF260" i="1"/>
  <c r="GL260" i="1" s="1"/>
  <c r="GF121" i="1"/>
  <c r="GL107" i="1" s="1"/>
  <c r="HP41" i="1"/>
  <c r="HV41" i="1" s="1"/>
  <c r="HO42" i="1"/>
  <c r="HV265" i="1"/>
  <c r="ID265" i="1"/>
  <c r="HW265" i="1"/>
  <c r="IB265" i="1"/>
  <c r="HY265" i="1"/>
  <c r="IC265" i="1"/>
  <c r="HX265" i="1"/>
  <c r="IF265" i="1"/>
  <c r="IE265" i="1"/>
  <c r="GM342" i="1"/>
  <c r="GI342" i="1"/>
  <c r="GO342" i="1"/>
  <c r="GH342" i="1"/>
  <c r="GF342" i="1"/>
  <c r="GQ342" i="1"/>
  <c r="GP342" i="1"/>
  <c r="GN342" i="1"/>
  <c r="GG342" i="1"/>
  <c r="GI265" i="1"/>
  <c r="GN265" i="1"/>
  <c r="GP265" i="1"/>
  <c r="GG265" i="1"/>
  <c r="GH265" i="1"/>
  <c r="GM265" i="1"/>
  <c r="GF265" i="1"/>
  <c r="GQ265" i="1"/>
  <c r="GO265" i="1"/>
  <c r="FY40" i="1"/>
  <c r="FX41" i="1"/>
  <c r="HO267" i="1"/>
  <c r="HP266" i="1"/>
  <c r="FX344" i="1"/>
  <c r="FY343" i="1"/>
  <c r="FY266" i="1"/>
  <c r="FX267" i="1"/>
  <c r="GF39" i="1"/>
  <c r="GN39" i="1"/>
  <c r="GP39" i="1"/>
  <c r="GI39" i="1"/>
  <c r="GG39" i="1"/>
  <c r="GM39" i="1"/>
  <c r="IE39" i="1"/>
  <c r="HY39" i="1"/>
  <c r="HW39" i="1"/>
  <c r="ID39" i="1"/>
  <c r="GO39" i="1"/>
  <c r="GH39" i="1"/>
  <c r="HX39" i="1"/>
  <c r="IC39" i="1"/>
  <c r="IB39" i="1"/>
  <c r="FX525" i="1"/>
  <c r="FY524" i="1"/>
  <c r="HO340" i="1"/>
  <c r="HP339" i="1"/>
  <c r="HV338" i="1"/>
  <c r="GM110" i="1"/>
  <c r="GN110" i="1"/>
  <c r="GP110" i="1"/>
  <c r="GO110" i="1"/>
  <c r="FX112" i="1"/>
  <c r="FY111" i="1"/>
  <c r="HX188" i="1"/>
  <c r="ID188" i="1"/>
  <c r="HW188" i="1"/>
  <c r="IC188" i="1"/>
  <c r="HV188" i="1"/>
  <c r="IB188" i="1"/>
  <c r="IF188" i="1"/>
  <c r="HY188" i="1"/>
  <c r="IE188" i="1"/>
  <c r="HO190" i="1"/>
  <c r="HP189" i="1"/>
  <c r="EU51" i="1"/>
  <c r="EV50" i="1"/>
  <c r="FY187" i="1" l="1"/>
  <c r="FX188" i="1"/>
  <c r="B112" i="1"/>
  <c r="B34" i="39"/>
  <c r="L34" i="39" s="1"/>
  <c r="HP112" i="1"/>
  <c r="HO113" i="1"/>
  <c r="FY425" i="1"/>
  <c r="FX426" i="1"/>
  <c r="HV111" i="1"/>
  <c r="IC111" i="1"/>
  <c r="HY111" i="1"/>
  <c r="ID111" i="1"/>
  <c r="IB111" i="1"/>
  <c r="HX111" i="1"/>
  <c r="HW111" i="1"/>
  <c r="IE111" i="1"/>
  <c r="M91" i="23"/>
  <c r="AT28" i="40"/>
  <c r="B71" i="1"/>
  <c r="B72" i="1" s="1"/>
  <c r="B73" i="1" s="1"/>
  <c r="GF422" i="1"/>
  <c r="GL422" i="1" s="1"/>
  <c r="M154" i="23" s="1"/>
  <c r="M184" i="23" s="1"/>
  <c r="GF184" i="1"/>
  <c r="GL184" i="1" s="1"/>
  <c r="M123" i="23" s="1"/>
  <c r="GF34" i="1"/>
  <c r="GF337" i="1"/>
  <c r="GL337" i="1" s="1"/>
  <c r="GF261" i="1"/>
  <c r="GL261" i="1" s="1"/>
  <c r="GF122" i="1"/>
  <c r="GL108" i="1" s="1"/>
  <c r="M92" i="23" s="1"/>
  <c r="HO43" i="1"/>
  <c r="HP42" i="1"/>
  <c r="HV42" i="1" s="1"/>
  <c r="GG266" i="1"/>
  <c r="GH266" i="1"/>
  <c r="GF266" i="1"/>
  <c r="GI266" i="1"/>
  <c r="GQ266" i="1"/>
  <c r="GO266" i="1"/>
  <c r="GN266" i="1"/>
  <c r="GP266" i="1"/>
  <c r="GM266" i="1"/>
  <c r="FX345" i="1"/>
  <c r="FY344" i="1"/>
  <c r="HO268" i="1"/>
  <c r="HP267" i="1"/>
  <c r="GI40" i="1"/>
  <c r="GM40" i="1"/>
  <c r="GN40" i="1"/>
  <c r="GO40" i="1"/>
  <c r="GP40" i="1"/>
  <c r="HW40" i="1"/>
  <c r="HX40" i="1"/>
  <c r="HY40" i="1"/>
  <c r="IB40" i="1"/>
  <c r="IC40" i="1"/>
  <c r="ID40" i="1"/>
  <c r="IE40" i="1"/>
  <c r="GF40" i="1"/>
  <c r="GG40" i="1"/>
  <c r="GH40" i="1"/>
  <c r="FX268" i="1"/>
  <c r="FY267" i="1"/>
  <c r="GM343" i="1"/>
  <c r="GQ343" i="1"/>
  <c r="GP343" i="1"/>
  <c r="GN343" i="1"/>
  <c r="GH343" i="1"/>
  <c r="GI343" i="1"/>
  <c r="GF343" i="1"/>
  <c r="GG343" i="1"/>
  <c r="GO343" i="1"/>
  <c r="HV266" i="1"/>
  <c r="IE266" i="1"/>
  <c r="IC266" i="1"/>
  <c r="HY266" i="1"/>
  <c r="HW266" i="1"/>
  <c r="IF266" i="1"/>
  <c r="ID266" i="1"/>
  <c r="IB266" i="1"/>
  <c r="HX266" i="1"/>
  <c r="FY41" i="1"/>
  <c r="FX42" i="1"/>
  <c r="FX526" i="1"/>
  <c r="FY525" i="1"/>
  <c r="IB339" i="1"/>
  <c r="HY339" i="1"/>
  <c r="IF339" i="1"/>
  <c r="IE339" i="1"/>
  <c r="HX339" i="1"/>
  <c r="HW339" i="1"/>
  <c r="HV339" i="1"/>
  <c r="ID339" i="1"/>
  <c r="IC339" i="1"/>
  <c r="HP340" i="1"/>
  <c r="HO341" i="1"/>
  <c r="FX113" i="1"/>
  <c r="FY112" i="1"/>
  <c r="GN111" i="1"/>
  <c r="GM111" i="1"/>
  <c r="GP111" i="1"/>
  <c r="GO111" i="1"/>
  <c r="HP190" i="1"/>
  <c r="HO191" i="1"/>
  <c r="HV189" i="1"/>
  <c r="HX189" i="1"/>
  <c r="HW189" i="1"/>
  <c r="ID189" i="1"/>
  <c r="IC189" i="1"/>
  <c r="IE189" i="1"/>
  <c r="IF189" i="1"/>
  <c r="HY189" i="1"/>
  <c r="IB189" i="1"/>
  <c r="EU52" i="1"/>
  <c r="EV51" i="1"/>
  <c r="FY188" i="1" l="1"/>
  <c r="FX189" i="1"/>
  <c r="GQ187" i="1"/>
  <c r="GG187" i="1"/>
  <c r="GO187" i="1"/>
  <c r="GF187" i="1"/>
  <c r="GM187" i="1"/>
  <c r="GN187" i="1"/>
  <c r="GH187" i="1"/>
  <c r="GI187" i="1"/>
  <c r="GP187" i="1"/>
  <c r="B113" i="1"/>
  <c r="B35" i="39"/>
  <c r="L35" i="39" s="1"/>
  <c r="FY426" i="1"/>
  <c r="FX427" i="1"/>
  <c r="HP113" i="1"/>
  <c r="HO114" i="1"/>
  <c r="HY112" i="1"/>
  <c r="HX112" i="1"/>
  <c r="HW112" i="1"/>
  <c r="HV112" i="1"/>
  <c r="IE112" i="1"/>
  <c r="ID112" i="1"/>
  <c r="IC112" i="1"/>
  <c r="IB112" i="1"/>
  <c r="GF186" i="1"/>
  <c r="GF36" i="1"/>
  <c r="GF339" i="1"/>
  <c r="GF263" i="1"/>
  <c r="K76" i="1"/>
  <c r="GF423" i="1"/>
  <c r="GL423" i="1" s="1"/>
  <c r="M155" i="23" s="1"/>
  <c r="M185" i="23" s="1"/>
  <c r="GF185" i="1"/>
  <c r="GL185" i="1" s="1"/>
  <c r="M124" i="23" s="1"/>
  <c r="GF338" i="1"/>
  <c r="GL338" i="1" s="1"/>
  <c r="GF35" i="1"/>
  <c r="GF262" i="1"/>
  <c r="GL262" i="1" s="1"/>
  <c r="GF123" i="1"/>
  <c r="GL109" i="1" s="1"/>
  <c r="M93" i="23" s="1"/>
  <c r="HP43" i="1"/>
  <c r="HV43" i="1" s="1"/>
  <c r="HO44" i="1"/>
  <c r="FY42" i="1"/>
  <c r="FX43" i="1"/>
  <c r="GH267" i="1"/>
  <c r="GP267" i="1"/>
  <c r="GF267" i="1"/>
  <c r="GN267" i="1"/>
  <c r="GM267" i="1"/>
  <c r="GO267" i="1"/>
  <c r="GI267" i="1"/>
  <c r="GG267" i="1"/>
  <c r="GQ267" i="1"/>
  <c r="HP268" i="1"/>
  <c r="HO269" i="1"/>
  <c r="FX346" i="1"/>
  <c r="FY345" i="1"/>
  <c r="GH41" i="1"/>
  <c r="GO41" i="1"/>
  <c r="GI41" i="1"/>
  <c r="ID41" i="1"/>
  <c r="IB41" i="1"/>
  <c r="GG41" i="1"/>
  <c r="HX41" i="1"/>
  <c r="GM41" i="1"/>
  <c r="GN41" i="1"/>
  <c r="HW41" i="1"/>
  <c r="IE41" i="1"/>
  <c r="GF41" i="1"/>
  <c r="IC41" i="1"/>
  <c r="HY41" i="1"/>
  <c r="GP41" i="1"/>
  <c r="FX269" i="1"/>
  <c r="FY268" i="1"/>
  <c r="HY267" i="1"/>
  <c r="IB267" i="1"/>
  <c r="HW267" i="1"/>
  <c r="ID267" i="1"/>
  <c r="HV267" i="1"/>
  <c r="IE267" i="1"/>
  <c r="IF267" i="1"/>
  <c r="HX267" i="1"/>
  <c r="IC267" i="1"/>
  <c r="GH344" i="1"/>
  <c r="GN344" i="1"/>
  <c r="GM344" i="1"/>
  <c r="GP344" i="1"/>
  <c r="GF344" i="1"/>
  <c r="GG344" i="1"/>
  <c r="GI344" i="1"/>
  <c r="GO344" i="1"/>
  <c r="GQ344" i="1"/>
  <c r="FX527" i="1"/>
  <c r="FY526" i="1"/>
  <c r="HP341" i="1"/>
  <c r="HO342" i="1"/>
  <c r="HV340" i="1"/>
  <c r="HX340" i="1"/>
  <c r="HW340" i="1"/>
  <c r="IC340" i="1"/>
  <c r="HY340" i="1"/>
  <c r="IB340" i="1"/>
  <c r="ID340" i="1"/>
  <c r="IE340" i="1"/>
  <c r="IF340" i="1"/>
  <c r="FY113" i="1"/>
  <c r="FX114" i="1"/>
  <c r="GO112" i="1"/>
  <c r="GM112" i="1"/>
  <c r="GP112" i="1"/>
  <c r="GN112" i="1"/>
  <c r="HP191" i="1"/>
  <c r="HO192" i="1"/>
  <c r="HX190" i="1"/>
  <c r="ID190" i="1"/>
  <c r="HW190" i="1"/>
  <c r="IC190" i="1"/>
  <c r="HV190" i="1"/>
  <c r="IB190" i="1"/>
  <c r="IF190" i="1"/>
  <c r="HY190" i="1"/>
  <c r="IE190" i="1"/>
  <c r="EU53" i="1"/>
  <c r="EV52" i="1"/>
  <c r="FX190" i="1" l="1"/>
  <c r="FY189" i="1"/>
  <c r="GN188" i="1"/>
  <c r="GF188" i="1"/>
  <c r="GI188" i="1"/>
  <c r="GM188" i="1"/>
  <c r="GG188" i="1"/>
  <c r="GP188" i="1"/>
  <c r="GO188" i="1"/>
  <c r="GQ188" i="1"/>
  <c r="GH188" i="1"/>
  <c r="B114" i="1"/>
  <c r="B36" i="39"/>
  <c r="L36" i="39" s="1"/>
  <c r="HO115" i="1"/>
  <c r="HP114" i="1"/>
  <c r="FY427" i="1"/>
  <c r="FX428" i="1"/>
  <c r="HX113" i="1"/>
  <c r="HV113" i="1"/>
  <c r="HW113" i="1"/>
  <c r="HY113" i="1"/>
  <c r="ID113" i="1"/>
  <c r="IB113" i="1"/>
  <c r="IC113" i="1"/>
  <c r="IE113" i="1"/>
  <c r="CH76" i="1"/>
  <c r="AV76" i="1"/>
  <c r="AU304" i="1"/>
  <c r="BZ465" i="1"/>
  <c r="AS76" i="1"/>
  <c r="AR76" i="1"/>
  <c r="AT76" i="1"/>
  <c r="BZ228" i="1"/>
  <c r="BZ304" i="1"/>
  <c r="GZ304" i="1" s="1"/>
  <c r="BZ380" i="1"/>
  <c r="GZ380" i="1" s="1"/>
  <c r="CA151" i="1"/>
  <c r="CG76" i="1"/>
  <c r="BZ76" i="1"/>
  <c r="HO45" i="1"/>
  <c r="HP44" i="1"/>
  <c r="HV44" i="1" s="1"/>
  <c r="GO268" i="1"/>
  <c r="GM268" i="1"/>
  <c r="GH268" i="1"/>
  <c r="GF268" i="1"/>
  <c r="GP268" i="1"/>
  <c r="GN268" i="1"/>
  <c r="GI268" i="1"/>
  <c r="GG268" i="1"/>
  <c r="GQ268" i="1"/>
  <c r="FY346" i="1"/>
  <c r="FX347" i="1"/>
  <c r="HY268" i="1"/>
  <c r="HW268" i="1"/>
  <c r="IF268" i="1"/>
  <c r="ID268" i="1"/>
  <c r="IB268" i="1"/>
  <c r="HX268" i="1"/>
  <c r="HV268" i="1"/>
  <c r="IE268" i="1"/>
  <c r="IC268" i="1"/>
  <c r="FX44" i="1"/>
  <c r="FY43" i="1"/>
  <c r="FX270" i="1"/>
  <c r="FY269" i="1"/>
  <c r="GO345" i="1"/>
  <c r="GN345" i="1"/>
  <c r="GM345" i="1"/>
  <c r="GI345" i="1"/>
  <c r="GH345" i="1"/>
  <c r="GG345" i="1"/>
  <c r="GF345" i="1"/>
  <c r="GQ345" i="1"/>
  <c r="GP345" i="1"/>
  <c r="HP269" i="1"/>
  <c r="HO270" i="1"/>
  <c r="GP42" i="1"/>
  <c r="HY42" i="1"/>
  <c r="IC42" i="1"/>
  <c r="GH42" i="1"/>
  <c r="IE42" i="1"/>
  <c r="HW42" i="1"/>
  <c r="GN42" i="1"/>
  <c r="GM42" i="1"/>
  <c r="HX42" i="1"/>
  <c r="GG42" i="1"/>
  <c r="IB42" i="1"/>
  <c r="ID42" i="1"/>
  <c r="GI42" i="1"/>
  <c r="GO42" i="1"/>
  <c r="GF42" i="1"/>
  <c r="FX528" i="1"/>
  <c r="FY527" i="1"/>
  <c r="HO343" i="1"/>
  <c r="HP342" i="1"/>
  <c r="HW341" i="1"/>
  <c r="IE341" i="1"/>
  <c r="ID341" i="1"/>
  <c r="HX341" i="1"/>
  <c r="IB341" i="1"/>
  <c r="IC341" i="1"/>
  <c r="IF341" i="1"/>
  <c r="HV341" i="1"/>
  <c r="HY341" i="1"/>
  <c r="FY114" i="1"/>
  <c r="FX115" i="1"/>
  <c r="HY191" i="1"/>
  <c r="IE191" i="1"/>
  <c r="HX191" i="1"/>
  <c r="ID191" i="1"/>
  <c r="HW191" i="1"/>
  <c r="IC191" i="1"/>
  <c r="HV191" i="1"/>
  <c r="IB191" i="1"/>
  <c r="IF191" i="1"/>
  <c r="HP192" i="1"/>
  <c r="HO193" i="1"/>
  <c r="EV53" i="1"/>
  <c r="EU54" i="1"/>
  <c r="GG189" i="1" l="1"/>
  <c r="GF189" i="1"/>
  <c r="GP189" i="1"/>
  <c r="GO189" i="1"/>
  <c r="GI189" i="1"/>
  <c r="GQ189" i="1"/>
  <c r="GN189" i="1"/>
  <c r="GM189" i="1"/>
  <c r="GH189" i="1"/>
  <c r="FY190" i="1"/>
  <c r="FX191" i="1"/>
  <c r="B115" i="1"/>
  <c r="B37" i="39"/>
  <c r="L37" i="39" s="1"/>
  <c r="FY428" i="1"/>
  <c r="FX429" i="1"/>
  <c r="HV114" i="1"/>
  <c r="IC114" i="1"/>
  <c r="IE114" i="1"/>
  <c r="HY114" i="1"/>
  <c r="HX114" i="1"/>
  <c r="IB114" i="1"/>
  <c r="HW114" i="1"/>
  <c r="ID114" i="1"/>
  <c r="HO116" i="1"/>
  <c r="HP115" i="1"/>
  <c r="HE76" i="1"/>
  <c r="HE33" i="1"/>
  <c r="HE31" i="1"/>
  <c r="HE34" i="1"/>
  <c r="HE57" i="1"/>
  <c r="HE48" i="1"/>
  <c r="HE28" i="1"/>
  <c r="HE59" i="1"/>
  <c r="HE61" i="1"/>
  <c r="HE24" i="1"/>
  <c r="HE54" i="1"/>
  <c r="HE11" i="1"/>
  <c r="HE66" i="1"/>
  <c r="HE37" i="1"/>
  <c r="HE56" i="1"/>
  <c r="HE44" i="1"/>
  <c r="HE17" i="1"/>
  <c r="HE47" i="1"/>
  <c r="HE60" i="1"/>
  <c r="HE20" i="1"/>
  <c r="HE25" i="1"/>
  <c r="HE41" i="1"/>
  <c r="HE51" i="1"/>
  <c r="HE67" i="1"/>
  <c r="HE16" i="1"/>
  <c r="HE29" i="1"/>
  <c r="HE36" i="1"/>
  <c r="HE40" i="1"/>
  <c r="HE42" i="1"/>
  <c r="HE12" i="1"/>
  <c r="HE65" i="1"/>
  <c r="HE26" i="1"/>
  <c r="HE15" i="1"/>
  <c r="HE55" i="1"/>
  <c r="HE62" i="1"/>
  <c r="HE58" i="1"/>
  <c r="HE70" i="1"/>
  <c r="HE22" i="1"/>
  <c r="HE50" i="1"/>
  <c r="HE21" i="1"/>
  <c r="HE71" i="1"/>
  <c r="HE45" i="1"/>
  <c r="HE52" i="1"/>
  <c r="HE46" i="1"/>
  <c r="HE10" i="1"/>
  <c r="HE63" i="1"/>
  <c r="HE35" i="1"/>
  <c r="HE19" i="1"/>
  <c r="HE23" i="1"/>
  <c r="HE43" i="1"/>
  <c r="HE49" i="1"/>
  <c r="HE69" i="1"/>
  <c r="HE18" i="1"/>
  <c r="HE27" i="1"/>
  <c r="HE38" i="1"/>
  <c r="HE53" i="1"/>
  <c r="HE64" i="1"/>
  <c r="HE14" i="1"/>
  <c r="HE32" i="1"/>
  <c r="HE30" i="1"/>
  <c r="HE68" i="1"/>
  <c r="HE39" i="1"/>
  <c r="HE13" i="1"/>
  <c r="GZ296" i="1"/>
  <c r="GZ207" i="1"/>
  <c r="HW171" i="1" s="1"/>
  <c r="GZ335" i="1"/>
  <c r="GZ341" i="1"/>
  <c r="GZ324" i="1"/>
  <c r="GZ328" i="1"/>
  <c r="GZ319" i="1"/>
  <c r="GZ277" i="1"/>
  <c r="HW241" i="1" s="1"/>
  <c r="GZ285" i="1"/>
  <c r="HW249" i="1" s="1"/>
  <c r="GZ293" i="1"/>
  <c r="HW257" i="1" s="1"/>
  <c r="GZ264" i="1"/>
  <c r="GZ240" i="1"/>
  <c r="GZ327" i="1"/>
  <c r="GZ318" i="1"/>
  <c r="GZ201" i="1"/>
  <c r="HW165" i="1" s="1"/>
  <c r="GZ290" i="1"/>
  <c r="HW254" i="1" s="1"/>
  <c r="GZ294" i="1"/>
  <c r="GZ344" i="1"/>
  <c r="GZ331" i="1"/>
  <c r="GZ256" i="1"/>
  <c r="GZ321" i="1"/>
  <c r="GZ283" i="1"/>
  <c r="HW247" i="1" s="1"/>
  <c r="GZ351" i="1"/>
  <c r="HW315" i="1" s="1"/>
  <c r="GZ228" i="1"/>
  <c r="GZ373" i="1"/>
  <c r="GZ298" i="1"/>
  <c r="GZ221" i="1"/>
  <c r="GZ292" i="1"/>
  <c r="HW256" i="1" s="1"/>
  <c r="GZ276" i="1"/>
  <c r="HW240" i="1" s="1"/>
  <c r="GZ270" i="1"/>
  <c r="GZ337" i="1"/>
  <c r="GZ336" i="1"/>
  <c r="GZ247" i="1"/>
  <c r="GZ365" i="1"/>
  <c r="HW329" i="1" s="1"/>
  <c r="GZ349" i="1"/>
  <c r="HW313" i="1" s="1"/>
  <c r="GZ345" i="1"/>
  <c r="GZ333" i="1"/>
  <c r="GZ334" i="1"/>
  <c r="GZ169" i="1"/>
  <c r="GZ282" i="1"/>
  <c r="HW246" i="1" s="1"/>
  <c r="GZ286" i="1"/>
  <c r="HW250" i="1" s="1"/>
  <c r="GZ274" i="1"/>
  <c r="HW238" i="1" s="1"/>
  <c r="GZ268" i="1"/>
  <c r="GZ255" i="1"/>
  <c r="GZ332" i="1"/>
  <c r="GZ245" i="1"/>
  <c r="GZ291" i="1"/>
  <c r="HW255" i="1" s="1"/>
  <c r="GZ372" i="1"/>
  <c r="GZ288" i="1"/>
  <c r="HW252" i="1" s="1"/>
  <c r="GZ371" i="1"/>
  <c r="GZ346" i="1"/>
  <c r="GZ261" i="1"/>
  <c r="GZ260" i="1"/>
  <c r="GZ323" i="1"/>
  <c r="GZ289" i="1"/>
  <c r="HW253" i="1" s="1"/>
  <c r="GZ269" i="1"/>
  <c r="GZ257" i="1"/>
  <c r="GZ258" i="1"/>
  <c r="GZ322" i="1"/>
  <c r="GZ278" i="1"/>
  <c r="HW242" i="1" s="1"/>
  <c r="GZ209" i="1"/>
  <c r="HW173" i="1" s="1"/>
  <c r="GZ348" i="1"/>
  <c r="GZ339" i="1"/>
  <c r="GZ314" i="1"/>
  <c r="GZ326" i="1"/>
  <c r="GZ317" i="1"/>
  <c r="GZ279" i="1"/>
  <c r="HW243" i="1" s="1"/>
  <c r="GZ367" i="1"/>
  <c r="HW331" i="1" s="1"/>
  <c r="GZ185" i="1"/>
  <c r="GZ374" i="1"/>
  <c r="GZ220" i="1"/>
  <c r="GZ297" i="1"/>
  <c r="GZ211" i="1"/>
  <c r="HW175" i="1" s="1"/>
  <c r="GZ199" i="1"/>
  <c r="HW163" i="1" s="1"/>
  <c r="GZ259" i="1"/>
  <c r="GZ265" i="1"/>
  <c r="GZ171" i="1"/>
  <c r="GZ252" i="1"/>
  <c r="GZ243" i="1"/>
  <c r="GZ281" i="1"/>
  <c r="HW245" i="1" s="1"/>
  <c r="GZ273" i="1"/>
  <c r="HW237" i="1" s="1"/>
  <c r="GZ216" i="1"/>
  <c r="HW180" i="1" s="1"/>
  <c r="GZ340" i="1"/>
  <c r="GZ316" i="1"/>
  <c r="GZ251" i="1"/>
  <c r="GZ165" i="1"/>
  <c r="GZ205" i="1"/>
  <c r="HW169" i="1" s="1"/>
  <c r="GZ197" i="1"/>
  <c r="HW161" i="1" s="1"/>
  <c r="GZ272" i="1"/>
  <c r="GZ263" i="1"/>
  <c r="GZ238" i="1"/>
  <c r="GZ250" i="1"/>
  <c r="GZ241" i="1"/>
  <c r="GZ210" i="1"/>
  <c r="HW174" i="1" s="1"/>
  <c r="GZ275" i="1"/>
  <c r="HW239" i="1" s="1"/>
  <c r="GZ179" i="1"/>
  <c r="GZ191" i="1"/>
  <c r="GZ350" i="1"/>
  <c r="HW314" i="1" s="1"/>
  <c r="GZ354" i="1"/>
  <c r="HW318" i="1" s="1"/>
  <c r="GZ181" i="1"/>
  <c r="GZ192" i="1"/>
  <c r="GZ204" i="1"/>
  <c r="HW168" i="1" s="1"/>
  <c r="GZ166" i="1"/>
  <c r="GZ248" i="1"/>
  <c r="GZ182" i="1"/>
  <c r="GZ352" i="1"/>
  <c r="HW316" i="1" s="1"/>
  <c r="GZ203" i="1"/>
  <c r="HW167" i="1" s="1"/>
  <c r="GZ254" i="1"/>
  <c r="GZ329" i="1"/>
  <c r="GZ342" i="1"/>
  <c r="GZ343" i="1"/>
  <c r="GZ164" i="1"/>
  <c r="GZ161" i="1"/>
  <c r="GZ195" i="1"/>
  <c r="GZ366" i="1"/>
  <c r="HW330" i="1" s="1"/>
  <c r="GZ187" i="1"/>
  <c r="GZ200" i="1"/>
  <c r="HW164" i="1" s="1"/>
  <c r="GZ183" i="1"/>
  <c r="GZ193" i="1"/>
  <c r="GZ368" i="1"/>
  <c r="HW332" i="1" s="1"/>
  <c r="GZ162" i="1"/>
  <c r="GZ160" i="1"/>
  <c r="GZ338" i="1"/>
  <c r="GZ347" i="1"/>
  <c r="GZ198" i="1"/>
  <c r="HW162" i="1" s="1"/>
  <c r="GZ363" i="1"/>
  <c r="HW327" i="1" s="1"/>
  <c r="GZ369" i="1"/>
  <c r="HW333" i="1" s="1"/>
  <c r="GZ212" i="1"/>
  <c r="HW176" i="1" s="1"/>
  <c r="GZ357" i="1"/>
  <c r="HW321" i="1" s="1"/>
  <c r="GZ244" i="1"/>
  <c r="GZ177" i="1"/>
  <c r="GZ253" i="1"/>
  <c r="GZ267" i="1"/>
  <c r="GZ219" i="1"/>
  <c r="GZ214" i="1"/>
  <c r="HW178" i="1" s="1"/>
  <c r="GZ217" i="1"/>
  <c r="GZ213" i="1"/>
  <c r="HW177" i="1" s="1"/>
  <c r="GZ174" i="1"/>
  <c r="GZ361" i="1"/>
  <c r="HW325" i="1" s="1"/>
  <c r="GZ353" i="1"/>
  <c r="HW317" i="1" s="1"/>
  <c r="GZ218" i="1"/>
  <c r="GZ215" i="1"/>
  <c r="HW179" i="1" s="1"/>
  <c r="GZ239" i="1"/>
  <c r="GZ172" i="1"/>
  <c r="GZ237" i="1"/>
  <c r="GZ271" i="1"/>
  <c r="GZ287" i="1"/>
  <c r="HW251" i="1" s="1"/>
  <c r="GZ202" i="1"/>
  <c r="HW166" i="1" s="1"/>
  <c r="GZ168" i="1"/>
  <c r="GZ178" i="1"/>
  <c r="GZ362" i="1"/>
  <c r="HW326" i="1" s="1"/>
  <c r="GZ180" i="1"/>
  <c r="GZ175" i="1"/>
  <c r="GZ188" i="1"/>
  <c r="GZ364" i="1"/>
  <c r="HW328" i="1" s="1"/>
  <c r="GZ356" i="1"/>
  <c r="HW320" i="1" s="1"/>
  <c r="GZ167" i="1"/>
  <c r="GZ176" i="1"/>
  <c r="GZ189" i="1"/>
  <c r="GZ190" i="1"/>
  <c r="GZ206" i="1"/>
  <c r="HW170" i="1" s="1"/>
  <c r="GZ173" i="1"/>
  <c r="GZ186" i="1"/>
  <c r="GZ370" i="1"/>
  <c r="GZ358" i="1"/>
  <c r="HW322" i="1" s="1"/>
  <c r="GZ163" i="1"/>
  <c r="GZ196" i="1"/>
  <c r="HW160" i="1" s="1"/>
  <c r="GZ208" i="1"/>
  <c r="HW172" i="1" s="1"/>
  <c r="GZ170" i="1"/>
  <c r="GZ184" i="1"/>
  <c r="GZ295" i="1"/>
  <c r="GZ360" i="1"/>
  <c r="HW324" i="1" s="1"/>
  <c r="GZ249" i="1"/>
  <c r="GZ313" i="1"/>
  <c r="GZ194" i="1"/>
  <c r="GZ355" i="1"/>
  <c r="HW319" i="1" s="1"/>
  <c r="GZ246" i="1"/>
  <c r="GZ280" i="1"/>
  <c r="HW244" i="1" s="1"/>
  <c r="GZ320" i="1"/>
  <c r="GZ330" i="1"/>
  <c r="GZ266" i="1"/>
  <c r="GZ359" i="1"/>
  <c r="HW323" i="1" s="1"/>
  <c r="GZ242" i="1"/>
  <c r="GZ284" i="1"/>
  <c r="HW248" i="1" s="1"/>
  <c r="GZ315" i="1"/>
  <c r="GZ325" i="1"/>
  <c r="GZ262" i="1"/>
  <c r="HJ57" i="1"/>
  <c r="IC21" i="1" s="1"/>
  <c r="HJ19" i="1"/>
  <c r="HJ25" i="1"/>
  <c r="HJ23" i="1"/>
  <c r="HJ59" i="1"/>
  <c r="IC23" i="1" s="1"/>
  <c r="HJ30" i="1"/>
  <c r="HJ50" i="1"/>
  <c r="IC14" i="1" s="1"/>
  <c r="HJ53" i="1"/>
  <c r="IC17" i="1" s="1"/>
  <c r="HJ18" i="1"/>
  <c r="HJ67" i="1"/>
  <c r="HJ41" i="1"/>
  <c r="HJ68" i="1"/>
  <c r="HJ31" i="1"/>
  <c r="HJ36" i="1"/>
  <c r="HJ60" i="1"/>
  <c r="IC24" i="1" s="1"/>
  <c r="HJ54" i="1"/>
  <c r="IC18" i="1" s="1"/>
  <c r="HJ10" i="1"/>
  <c r="HJ70" i="1"/>
  <c r="HJ69" i="1"/>
  <c r="HJ65" i="1"/>
  <c r="IC29" i="1" s="1"/>
  <c r="HJ32" i="1"/>
  <c r="HJ15" i="1"/>
  <c r="HJ52" i="1"/>
  <c r="IC16" i="1" s="1"/>
  <c r="HJ26" i="1"/>
  <c r="HJ11" i="1"/>
  <c r="HJ35" i="1"/>
  <c r="HJ28" i="1"/>
  <c r="HJ51" i="1"/>
  <c r="IC15" i="1" s="1"/>
  <c r="HJ20" i="1"/>
  <c r="HJ24" i="1"/>
  <c r="HJ49" i="1"/>
  <c r="IC13" i="1" s="1"/>
  <c r="HJ17" i="1"/>
  <c r="HJ45" i="1"/>
  <c r="HJ29" i="1"/>
  <c r="HJ34" i="1"/>
  <c r="HJ63" i="1"/>
  <c r="IC27" i="1" s="1"/>
  <c r="HJ12" i="1"/>
  <c r="HJ66" i="1"/>
  <c r="HJ21" i="1"/>
  <c r="HJ62" i="1"/>
  <c r="IC26" i="1" s="1"/>
  <c r="HJ33" i="1"/>
  <c r="HJ38" i="1"/>
  <c r="HJ58" i="1"/>
  <c r="IC22" i="1" s="1"/>
  <c r="HJ42" i="1"/>
  <c r="HJ43" i="1"/>
  <c r="HJ37" i="1"/>
  <c r="HJ48" i="1"/>
  <c r="IC12" i="1" s="1"/>
  <c r="HJ61" i="1"/>
  <c r="IC25" i="1" s="1"/>
  <c r="HJ40" i="1"/>
  <c r="HJ16" i="1"/>
  <c r="HJ27" i="1"/>
  <c r="HJ56" i="1"/>
  <c r="IC20" i="1" s="1"/>
  <c r="HJ14" i="1"/>
  <c r="HJ47" i="1"/>
  <c r="IC11" i="1" s="1"/>
  <c r="HJ13" i="1"/>
  <c r="HJ46" i="1"/>
  <c r="IC10" i="1" s="1"/>
  <c r="HJ64" i="1"/>
  <c r="IC28" i="1" s="1"/>
  <c r="HJ44" i="1"/>
  <c r="HJ39" i="1"/>
  <c r="HJ55" i="1"/>
  <c r="IC19" i="1" s="1"/>
  <c r="HJ71" i="1"/>
  <c r="HT11" i="1" s="1"/>
  <c r="HJ22" i="1"/>
  <c r="GZ35" i="1"/>
  <c r="GZ66" i="1"/>
  <c r="GZ24" i="1"/>
  <c r="GZ15" i="1"/>
  <c r="GZ69" i="1"/>
  <c r="GZ68" i="1"/>
  <c r="GZ38" i="1"/>
  <c r="GZ21" i="1"/>
  <c r="GZ25" i="1"/>
  <c r="GZ16" i="1"/>
  <c r="GZ42" i="1"/>
  <c r="GZ30" i="1"/>
  <c r="GZ31" i="1"/>
  <c r="GZ41" i="1"/>
  <c r="GZ28" i="1"/>
  <c r="GZ29" i="1"/>
  <c r="GZ18" i="1"/>
  <c r="GZ32" i="1"/>
  <c r="GZ57" i="1"/>
  <c r="HW21" i="1" s="1"/>
  <c r="GZ17" i="1"/>
  <c r="GZ40" i="1"/>
  <c r="GZ48" i="1"/>
  <c r="HW12" i="1" s="1"/>
  <c r="GZ23" i="1"/>
  <c r="GZ36" i="1"/>
  <c r="GZ13" i="1"/>
  <c r="GZ22" i="1"/>
  <c r="GZ76" i="1"/>
  <c r="GZ71" i="1"/>
  <c r="GZ39" i="1"/>
  <c r="GZ50" i="1"/>
  <c r="HW14" i="1" s="1"/>
  <c r="GZ51" i="1"/>
  <c r="HW15" i="1" s="1"/>
  <c r="GZ20" i="1"/>
  <c r="GZ34" i="1"/>
  <c r="GZ61" i="1"/>
  <c r="HW25" i="1" s="1"/>
  <c r="GZ26" i="1"/>
  <c r="GZ53" i="1"/>
  <c r="HW17" i="1" s="1"/>
  <c r="GZ10" i="1"/>
  <c r="GZ52" i="1"/>
  <c r="HW16" i="1" s="1"/>
  <c r="GZ14" i="1"/>
  <c r="GZ11" i="1"/>
  <c r="GZ45" i="1"/>
  <c r="GZ37" i="1"/>
  <c r="GZ49" i="1"/>
  <c r="HW13" i="1" s="1"/>
  <c r="GZ70" i="1"/>
  <c r="GZ27" i="1"/>
  <c r="GZ67" i="1"/>
  <c r="GZ47" i="1"/>
  <c r="HW11" i="1" s="1"/>
  <c r="GZ19" i="1"/>
  <c r="GZ33" i="1"/>
  <c r="GZ43" i="1"/>
  <c r="GZ12" i="1"/>
  <c r="GZ44" i="1"/>
  <c r="GZ54" i="1"/>
  <c r="HW18" i="1" s="1"/>
  <c r="GZ64" i="1"/>
  <c r="HW28" i="1" s="1"/>
  <c r="GZ46" i="1"/>
  <c r="HW10" i="1" s="1"/>
  <c r="GZ55" i="1"/>
  <c r="HW19" i="1" s="1"/>
  <c r="GZ56" i="1"/>
  <c r="HW20" i="1" s="1"/>
  <c r="GZ63" i="1"/>
  <c r="HW27" i="1" s="1"/>
  <c r="GZ60" i="1"/>
  <c r="HW24" i="1" s="1"/>
  <c r="GZ58" i="1"/>
  <c r="HW22" i="1" s="1"/>
  <c r="GZ59" i="1"/>
  <c r="HW23" i="1" s="1"/>
  <c r="GZ65" i="1"/>
  <c r="HW29" i="1" s="1"/>
  <c r="GZ62" i="1"/>
  <c r="HW26" i="1" s="1"/>
  <c r="GZ130" i="1"/>
  <c r="HW94" i="1" s="1"/>
  <c r="AC15" i="40" s="1"/>
  <c r="GZ113" i="1"/>
  <c r="GZ101" i="1"/>
  <c r="GZ131" i="1"/>
  <c r="HW95" i="1" s="1"/>
  <c r="AC16" i="40" s="1"/>
  <c r="GZ106" i="1"/>
  <c r="GZ95" i="1"/>
  <c r="GZ90" i="1"/>
  <c r="GZ140" i="1"/>
  <c r="HW104" i="1" s="1"/>
  <c r="AC25" i="40" s="1"/>
  <c r="GZ104" i="1"/>
  <c r="GZ98" i="1"/>
  <c r="GZ125" i="1"/>
  <c r="HW89" i="1" s="1"/>
  <c r="AC10" i="40" s="1"/>
  <c r="GZ133" i="1"/>
  <c r="HW97" i="1" s="1"/>
  <c r="AC18" i="40" s="1"/>
  <c r="GZ102" i="1"/>
  <c r="GZ92" i="1"/>
  <c r="GZ143" i="1"/>
  <c r="HW107" i="1" s="1"/>
  <c r="AC28" i="40" s="1"/>
  <c r="GZ142" i="1"/>
  <c r="HW106" i="1" s="1"/>
  <c r="AC27" i="40" s="1"/>
  <c r="HA145" i="1"/>
  <c r="HA151" i="1"/>
  <c r="GZ145" i="1"/>
  <c r="HW109" i="1" s="1"/>
  <c r="AC30" i="40" s="1"/>
  <c r="GZ135" i="1"/>
  <c r="HW99" i="1" s="1"/>
  <c r="AC20" i="40" s="1"/>
  <c r="GZ117" i="1"/>
  <c r="GZ108" i="1"/>
  <c r="GZ107" i="1"/>
  <c r="GZ94" i="1"/>
  <c r="GZ136" i="1"/>
  <c r="HW100" i="1" s="1"/>
  <c r="AC21" i="40" s="1"/>
  <c r="GZ111" i="1"/>
  <c r="GZ87" i="1"/>
  <c r="GZ119" i="1"/>
  <c r="GZ110" i="1"/>
  <c r="GZ85" i="1"/>
  <c r="GZ97" i="1"/>
  <c r="GZ88" i="1"/>
  <c r="GZ124" i="1"/>
  <c r="HW88" i="1" s="1"/>
  <c r="AC9" i="40" s="1"/>
  <c r="GZ132" i="1"/>
  <c r="HW96" i="1" s="1"/>
  <c r="AC17" i="40" s="1"/>
  <c r="GZ141" i="1"/>
  <c r="HW105" i="1" s="1"/>
  <c r="AC26" i="40" s="1"/>
  <c r="GZ126" i="1"/>
  <c r="HW90" i="1" s="1"/>
  <c r="AC11" i="40" s="1"/>
  <c r="GZ134" i="1"/>
  <c r="HW98" i="1" s="1"/>
  <c r="AC19" i="40" s="1"/>
  <c r="GZ127" i="1"/>
  <c r="HW91" i="1" s="1"/>
  <c r="AC12" i="40" s="1"/>
  <c r="GZ114" i="1"/>
  <c r="GZ84" i="1"/>
  <c r="GZ91" i="1"/>
  <c r="GZ112" i="1"/>
  <c r="GZ99" i="1"/>
  <c r="GZ120" i="1"/>
  <c r="HW84" i="1" s="1"/>
  <c r="AC5" i="40" s="1"/>
  <c r="GZ116" i="1"/>
  <c r="GZ105" i="1"/>
  <c r="GZ89" i="1"/>
  <c r="GZ115" i="1"/>
  <c r="GZ103" i="1"/>
  <c r="GZ139" i="1"/>
  <c r="HW103" i="1" s="1"/>
  <c r="AC24" i="40" s="1"/>
  <c r="GZ128" i="1"/>
  <c r="HW92" i="1" s="1"/>
  <c r="AC13" i="40" s="1"/>
  <c r="GZ137" i="1"/>
  <c r="HW101" i="1" s="1"/>
  <c r="AC22" i="40" s="1"/>
  <c r="HA144" i="1"/>
  <c r="GZ144" i="1"/>
  <c r="HW108" i="1" s="1"/>
  <c r="AC29" i="40" s="1"/>
  <c r="GZ123" i="1"/>
  <c r="HW87" i="1" s="1"/>
  <c r="AC8" i="40" s="1"/>
  <c r="GZ93" i="1"/>
  <c r="GZ129" i="1"/>
  <c r="HW93" i="1" s="1"/>
  <c r="AC14" i="40" s="1"/>
  <c r="GZ121" i="1"/>
  <c r="HW85" i="1" s="1"/>
  <c r="AC6" i="40" s="1"/>
  <c r="GZ138" i="1"/>
  <c r="HW102" i="1" s="1"/>
  <c r="AC23" i="40" s="1"/>
  <c r="GZ122" i="1"/>
  <c r="HW86" i="1" s="1"/>
  <c r="AC7" i="40" s="1"/>
  <c r="GZ100" i="1"/>
  <c r="GZ86" i="1"/>
  <c r="GZ96" i="1"/>
  <c r="GZ109" i="1"/>
  <c r="GZ118" i="1"/>
  <c r="HL18" i="1"/>
  <c r="HL54" i="1"/>
  <c r="IE18" i="1" s="1"/>
  <c r="HL55" i="1"/>
  <c r="IE19" i="1" s="1"/>
  <c r="HL45" i="1"/>
  <c r="HL22" i="1"/>
  <c r="HL27" i="1"/>
  <c r="HL24" i="1"/>
  <c r="HL29" i="1"/>
  <c r="HL58" i="1"/>
  <c r="IE22" i="1" s="1"/>
  <c r="HL66" i="1"/>
  <c r="HL61" i="1"/>
  <c r="IE25" i="1" s="1"/>
  <c r="HL70" i="1"/>
  <c r="HL56" i="1"/>
  <c r="IE20" i="1" s="1"/>
  <c r="HL51" i="1"/>
  <c r="IE15" i="1" s="1"/>
  <c r="HL14" i="1"/>
  <c r="HL67" i="1"/>
  <c r="HL16" i="1"/>
  <c r="HL62" i="1"/>
  <c r="IE26" i="1" s="1"/>
  <c r="HL53" i="1"/>
  <c r="IE17" i="1" s="1"/>
  <c r="HL19" i="1"/>
  <c r="HL65" i="1"/>
  <c r="IE29" i="1" s="1"/>
  <c r="HL41" i="1"/>
  <c r="HL12" i="1"/>
  <c r="HL20" i="1"/>
  <c r="HL10" i="1"/>
  <c r="HL15" i="1"/>
  <c r="HL57" i="1"/>
  <c r="IE21" i="1" s="1"/>
  <c r="HL60" i="1"/>
  <c r="IE24" i="1" s="1"/>
  <c r="HL64" i="1"/>
  <c r="IE28" i="1" s="1"/>
  <c r="HL28" i="1"/>
  <c r="HL63" i="1"/>
  <c r="IE27" i="1" s="1"/>
  <c r="HL47" i="1"/>
  <c r="IE11" i="1" s="1"/>
  <c r="HL68" i="1"/>
  <c r="HL50" i="1"/>
  <c r="IE14" i="1" s="1"/>
  <c r="HL23" i="1"/>
  <c r="HL48" i="1"/>
  <c r="IE12" i="1" s="1"/>
  <c r="HL43" i="1"/>
  <c r="HL17" i="1"/>
  <c r="HL11" i="1"/>
  <c r="HL26" i="1"/>
  <c r="HL13" i="1"/>
  <c r="HL30" i="1"/>
  <c r="HL44" i="1"/>
  <c r="HL21" i="1"/>
  <c r="HL46" i="1"/>
  <c r="IE10" i="1" s="1"/>
  <c r="HL52" i="1"/>
  <c r="IE16" i="1" s="1"/>
  <c r="HL49" i="1"/>
  <c r="IE13" i="1" s="1"/>
  <c r="HL69" i="1"/>
  <c r="HL25" i="1"/>
  <c r="HL59" i="1"/>
  <c r="IE23" i="1" s="1"/>
  <c r="HL42" i="1"/>
  <c r="HL71" i="1"/>
  <c r="HT13" i="1" s="1"/>
  <c r="HK12" i="1"/>
  <c r="HK62" i="1"/>
  <c r="ID26" i="1" s="1"/>
  <c r="HK68" i="1"/>
  <c r="HK36" i="1"/>
  <c r="HK33" i="1"/>
  <c r="HK44" i="1"/>
  <c r="HK52" i="1"/>
  <c r="ID16" i="1" s="1"/>
  <c r="HK19" i="1"/>
  <c r="HK14" i="1"/>
  <c r="HK38" i="1"/>
  <c r="HK55" i="1"/>
  <c r="ID19" i="1" s="1"/>
  <c r="HK23" i="1"/>
  <c r="HK16" i="1"/>
  <c r="HK60" i="1"/>
  <c r="ID24" i="1" s="1"/>
  <c r="HK35" i="1"/>
  <c r="HK53" i="1"/>
  <c r="ID17" i="1" s="1"/>
  <c r="HK46" i="1"/>
  <c r="ID10" i="1" s="1"/>
  <c r="HK21" i="1"/>
  <c r="HK71" i="1"/>
  <c r="HK29" i="1"/>
  <c r="HK10" i="1"/>
  <c r="HK61" i="1"/>
  <c r="ID25" i="1" s="1"/>
  <c r="HK39" i="1"/>
  <c r="HK22" i="1"/>
  <c r="HK59" i="1"/>
  <c r="ID23" i="1" s="1"/>
  <c r="HK54" i="1"/>
  <c r="ID18" i="1" s="1"/>
  <c r="HK48" i="1"/>
  <c r="ID12" i="1" s="1"/>
  <c r="HK26" i="1"/>
  <c r="HK37" i="1"/>
  <c r="HK51" i="1"/>
  <c r="ID15" i="1" s="1"/>
  <c r="HK64" i="1"/>
  <c r="ID28" i="1" s="1"/>
  <c r="HK30" i="1"/>
  <c r="HK70" i="1"/>
  <c r="HK49" i="1"/>
  <c r="ID13" i="1" s="1"/>
  <c r="HK13" i="1"/>
  <c r="HK34" i="1"/>
  <c r="HK15" i="1"/>
  <c r="HK32" i="1"/>
  <c r="HK63" i="1"/>
  <c r="ID27" i="1" s="1"/>
  <c r="HK28" i="1"/>
  <c r="HK17" i="1"/>
  <c r="HK65" i="1"/>
  <c r="ID29" i="1" s="1"/>
  <c r="HK58" i="1"/>
  <c r="ID22" i="1" s="1"/>
  <c r="HK31" i="1"/>
  <c r="HK47" i="1"/>
  <c r="ID11" i="1" s="1"/>
  <c r="HK57" i="1"/>
  <c r="ID21" i="1" s="1"/>
  <c r="HK41" i="1"/>
  <c r="HK24" i="1"/>
  <c r="HK25" i="1"/>
  <c r="HK67" i="1"/>
  <c r="HK69" i="1"/>
  <c r="HT12" i="1" s="1"/>
  <c r="HK50" i="1"/>
  <c r="ID14" i="1" s="1"/>
  <c r="HK40" i="1"/>
  <c r="HK42" i="1"/>
  <c r="HK18" i="1"/>
  <c r="HK43" i="1"/>
  <c r="HK66" i="1"/>
  <c r="HK20" i="1"/>
  <c r="HK45" i="1"/>
  <c r="HK27" i="1"/>
  <c r="HK56" i="1"/>
  <c r="ID20" i="1" s="1"/>
  <c r="HK11" i="1"/>
  <c r="HM257" i="1"/>
  <c r="HM263" i="1"/>
  <c r="HM270" i="1"/>
  <c r="HM284" i="1"/>
  <c r="HM295" i="1"/>
  <c r="HM242" i="1"/>
  <c r="HM249" i="1"/>
  <c r="HM253" i="1"/>
  <c r="HM259" i="1"/>
  <c r="HM268" i="1"/>
  <c r="HM237" i="1"/>
  <c r="HM258" i="1"/>
  <c r="HM265" i="1"/>
  <c r="HM274" i="1"/>
  <c r="HM291" i="1"/>
  <c r="HM296" i="1"/>
  <c r="HM246" i="1"/>
  <c r="HM250" i="1"/>
  <c r="HM254" i="1"/>
  <c r="HM260" i="1"/>
  <c r="HM275" i="1"/>
  <c r="HM279" i="1"/>
  <c r="HM286" i="1"/>
  <c r="HM290" i="1"/>
  <c r="HM238" i="1"/>
  <c r="HM266" i="1"/>
  <c r="HM276" i="1"/>
  <c r="HM282" i="1"/>
  <c r="HM287" i="1"/>
  <c r="HM294" i="1"/>
  <c r="HM243" i="1"/>
  <c r="HM239" i="1"/>
  <c r="HM261" i="1"/>
  <c r="HM267" i="1"/>
  <c r="HM280" i="1"/>
  <c r="HM292" i="1"/>
  <c r="HM297" i="1"/>
  <c r="HM247" i="1"/>
  <c r="HM251" i="1"/>
  <c r="HM255" i="1"/>
  <c r="HM264" i="1"/>
  <c r="HM272" i="1"/>
  <c r="HM245" i="1"/>
  <c r="HM262" i="1"/>
  <c r="HM269" i="1"/>
  <c r="HM281" i="1"/>
  <c r="HM293" i="1"/>
  <c r="HM298" i="1"/>
  <c r="HM248" i="1"/>
  <c r="HM252" i="1"/>
  <c r="HM256" i="1"/>
  <c r="HM271" i="1"/>
  <c r="HM277" i="1"/>
  <c r="HM283" i="1"/>
  <c r="HM288" i="1"/>
  <c r="HM244" i="1"/>
  <c r="HM240" i="1"/>
  <c r="HM273" i="1"/>
  <c r="HM278" i="1"/>
  <c r="HM285" i="1"/>
  <c r="HM289" i="1"/>
  <c r="HM241" i="1"/>
  <c r="HP45" i="1"/>
  <c r="HV45" i="1" s="1"/>
  <c r="HO46" i="1"/>
  <c r="HV269" i="1"/>
  <c r="IE269" i="1"/>
  <c r="IC269" i="1"/>
  <c r="HY269" i="1"/>
  <c r="HW269" i="1"/>
  <c r="IF269" i="1"/>
  <c r="ID269" i="1"/>
  <c r="IB269" i="1"/>
  <c r="HX269" i="1"/>
  <c r="GP269" i="1"/>
  <c r="GO269" i="1"/>
  <c r="GQ269" i="1"/>
  <c r="GN269" i="1"/>
  <c r="GF269" i="1"/>
  <c r="GI269" i="1"/>
  <c r="GH269" i="1"/>
  <c r="GM269" i="1"/>
  <c r="GG269" i="1"/>
  <c r="IB43" i="1"/>
  <c r="IC43" i="1"/>
  <c r="ID43" i="1"/>
  <c r="IE43" i="1"/>
  <c r="GG43" i="1"/>
  <c r="GF43" i="1"/>
  <c r="GI43" i="1"/>
  <c r="GH43" i="1"/>
  <c r="GN43" i="1"/>
  <c r="GM43" i="1"/>
  <c r="GP43" i="1"/>
  <c r="GO43" i="1"/>
  <c r="HW43" i="1"/>
  <c r="HX43" i="1"/>
  <c r="HY43" i="1"/>
  <c r="GH346" i="1"/>
  <c r="GI346" i="1"/>
  <c r="GQ346" i="1"/>
  <c r="GG346" i="1"/>
  <c r="GO346" i="1"/>
  <c r="GM346" i="1"/>
  <c r="GF346" i="1"/>
  <c r="GP346" i="1"/>
  <c r="GN346" i="1"/>
  <c r="HO271" i="1"/>
  <c r="HP270" i="1"/>
  <c r="FY270" i="1"/>
  <c r="FX271" i="1"/>
  <c r="FX45" i="1"/>
  <c r="FY44" i="1"/>
  <c r="FY347" i="1"/>
  <c r="FX348" i="1"/>
  <c r="FX529" i="1"/>
  <c r="FY528" i="1"/>
  <c r="HP343" i="1"/>
  <c r="HO344" i="1"/>
  <c r="HY342" i="1"/>
  <c r="IC342" i="1"/>
  <c r="HV342" i="1"/>
  <c r="ID342" i="1"/>
  <c r="IE342" i="1"/>
  <c r="IB342" i="1"/>
  <c r="IF342" i="1"/>
  <c r="HW342" i="1"/>
  <c r="HX342" i="1"/>
  <c r="FX116" i="1"/>
  <c r="FY115" i="1"/>
  <c r="HW192" i="1"/>
  <c r="HY192" i="1"/>
  <c r="HX192" i="1"/>
  <c r="IE192" i="1"/>
  <c r="ID192" i="1"/>
  <c r="IB192" i="1"/>
  <c r="IC192" i="1"/>
  <c r="IF192" i="1"/>
  <c r="HV192" i="1"/>
  <c r="HP193" i="1"/>
  <c r="HO194" i="1"/>
  <c r="EV54" i="1"/>
  <c r="EU55" i="1"/>
  <c r="FX192" i="1" l="1"/>
  <c r="FY191" i="1"/>
  <c r="GQ190" i="1"/>
  <c r="GF190" i="1"/>
  <c r="GP190" i="1"/>
  <c r="GG190" i="1"/>
  <c r="GM190" i="1"/>
  <c r="GI190" i="1"/>
  <c r="GH190" i="1"/>
  <c r="GN190" i="1"/>
  <c r="GO190" i="1"/>
  <c r="B116" i="1"/>
  <c r="B38" i="39"/>
  <c r="L38" i="39" s="1"/>
  <c r="HV115" i="1"/>
  <c r="HW115" i="1"/>
  <c r="HX115" i="1"/>
  <c r="HY115" i="1"/>
  <c r="IB115" i="1"/>
  <c r="IC115" i="1"/>
  <c r="ID115" i="1"/>
  <c r="IE115" i="1"/>
  <c r="FX430" i="1"/>
  <c r="FY429" i="1"/>
  <c r="HO117" i="1"/>
  <c r="HP116" i="1"/>
  <c r="HW182" i="1"/>
  <c r="HW259" i="1"/>
  <c r="HW335" i="1"/>
  <c r="HW184" i="1"/>
  <c r="HW261" i="1"/>
  <c r="HW337" i="1"/>
  <c r="HW262" i="1"/>
  <c r="HW185" i="1"/>
  <c r="HW338" i="1"/>
  <c r="HW258" i="1"/>
  <c r="HW181" i="1"/>
  <c r="HW334" i="1"/>
  <c r="HW183" i="1"/>
  <c r="HW260" i="1"/>
  <c r="HW336" i="1"/>
  <c r="HP46" i="1"/>
  <c r="HV46" i="1" s="1"/>
  <c r="HO47" i="1"/>
  <c r="FX349" i="1"/>
  <c r="FY348" i="1"/>
  <c r="GH44" i="1"/>
  <c r="ID44" i="1"/>
  <c r="GN44" i="1"/>
  <c r="GO44" i="1"/>
  <c r="IE44" i="1"/>
  <c r="HY44" i="1"/>
  <c r="IB44" i="1"/>
  <c r="GM44" i="1"/>
  <c r="GI44" i="1"/>
  <c r="HX44" i="1"/>
  <c r="HW44" i="1"/>
  <c r="GP44" i="1"/>
  <c r="GF44" i="1"/>
  <c r="IC44" i="1"/>
  <c r="GG44" i="1"/>
  <c r="FY271" i="1"/>
  <c r="FX272" i="1"/>
  <c r="HV270" i="1"/>
  <c r="HY270" i="1"/>
  <c r="HX270" i="1"/>
  <c r="IB270" i="1"/>
  <c r="HW270" i="1"/>
  <c r="IE270" i="1"/>
  <c r="ID270" i="1"/>
  <c r="IF270" i="1"/>
  <c r="IC270" i="1"/>
  <c r="GF347" i="1"/>
  <c r="GO347" i="1"/>
  <c r="GM347" i="1"/>
  <c r="GN347" i="1"/>
  <c r="GQ347" i="1"/>
  <c r="GG347" i="1"/>
  <c r="GI347" i="1"/>
  <c r="GH347" i="1"/>
  <c r="GP347" i="1"/>
  <c r="FY45" i="1"/>
  <c r="FX46" i="1"/>
  <c r="GG270" i="1"/>
  <c r="GM270" i="1"/>
  <c r="GI270" i="1"/>
  <c r="GN270" i="1"/>
  <c r="GH270" i="1"/>
  <c r="GQ270" i="1"/>
  <c r="GP270" i="1"/>
  <c r="GF270" i="1"/>
  <c r="GO270" i="1"/>
  <c r="HP271" i="1"/>
  <c r="HO272" i="1"/>
  <c r="FX530" i="1"/>
  <c r="FY529" i="1"/>
  <c r="HP344" i="1"/>
  <c r="HO345" i="1"/>
  <c r="HW343" i="1"/>
  <c r="HY343" i="1"/>
  <c r="HX343" i="1"/>
  <c r="ID343" i="1"/>
  <c r="IE343" i="1"/>
  <c r="IF343" i="1"/>
  <c r="HV343" i="1"/>
  <c r="IB343" i="1"/>
  <c r="IC343" i="1"/>
  <c r="GN115" i="1"/>
  <c r="GP115" i="1"/>
  <c r="GM115" i="1"/>
  <c r="GO115" i="1"/>
  <c r="FX117" i="1"/>
  <c r="FY116" i="1"/>
  <c r="HX193" i="1"/>
  <c r="ID193" i="1"/>
  <c r="HW193" i="1"/>
  <c r="IC193" i="1"/>
  <c r="HV193" i="1"/>
  <c r="IB193" i="1"/>
  <c r="IF193" i="1"/>
  <c r="HY193" i="1"/>
  <c r="IE193" i="1"/>
  <c r="HO195" i="1"/>
  <c r="HP194" i="1"/>
  <c r="EV55" i="1"/>
  <c r="EU56" i="1"/>
  <c r="GI191" i="1" l="1"/>
  <c r="GO191" i="1"/>
  <c r="GF191" i="1"/>
  <c r="GM191" i="1"/>
  <c r="GP191" i="1"/>
  <c r="GN191" i="1"/>
  <c r="GG191" i="1"/>
  <c r="GH191" i="1"/>
  <c r="GQ191" i="1"/>
  <c r="FX193" i="1"/>
  <c r="FY192" i="1"/>
  <c r="B117" i="1"/>
  <c r="B39" i="39"/>
  <c r="L39" i="39" s="1"/>
  <c r="IE116" i="1"/>
  <c r="ID116" i="1"/>
  <c r="IC116" i="1"/>
  <c r="IB116" i="1"/>
  <c r="HY116" i="1"/>
  <c r="HX116" i="1"/>
  <c r="HW116" i="1"/>
  <c r="HV116" i="1"/>
  <c r="HP117" i="1"/>
  <c r="HO118" i="1"/>
  <c r="FY430" i="1"/>
  <c r="FX431" i="1"/>
  <c r="HO48" i="1"/>
  <c r="HP47" i="1"/>
  <c r="HV47" i="1" s="1"/>
  <c r="HP272" i="1"/>
  <c r="HO273" i="1"/>
  <c r="HW45" i="1"/>
  <c r="GI45" i="1"/>
  <c r="ID45" i="1"/>
  <c r="GF45" i="1"/>
  <c r="GO45" i="1"/>
  <c r="HX45" i="1"/>
  <c r="GM45" i="1"/>
  <c r="IB45" i="1"/>
  <c r="GG45" i="1"/>
  <c r="IE45" i="1"/>
  <c r="GN45" i="1"/>
  <c r="IC45" i="1"/>
  <c r="HY45" i="1"/>
  <c r="GP45" i="1"/>
  <c r="GH45" i="1"/>
  <c r="GH271" i="1"/>
  <c r="GF271" i="1"/>
  <c r="GP271" i="1"/>
  <c r="GN271" i="1"/>
  <c r="GI271" i="1"/>
  <c r="GG271" i="1"/>
  <c r="GQ271" i="1"/>
  <c r="GO271" i="1"/>
  <c r="GM271" i="1"/>
  <c r="GF348" i="1"/>
  <c r="GP348" i="1"/>
  <c r="GI348" i="1"/>
  <c r="GO348" i="1"/>
  <c r="GH348" i="1"/>
  <c r="GQ348" i="1"/>
  <c r="GM348" i="1"/>
  <c r="GN348" i="1"/>
  <c r="GG348" i="1"/>
  <c r="IC271" i="1"/>
  <c r="HY271" i="1"/>
  <c r="HW271" i="1"/>
  <c r="IF271" i="1"/>
  <c r="IB271" i="1"/>
  <c r="HX271" i="1"/>
  <c r="HV271" i="1"/>
  <c r="IE271" i="1"/>
  <c r="ID271" i="1"/>
  <c r="FX47" i="1"/>
  <c r="FY46" i="1"/>
  <c r="FX273" i="1"/>
  <c r="FY272" i="1"/>
  <c r="FX350" i="1"/>
  <c r="FY349" i="1"/>
  <c r="FX531" i="1"/>
  <c r="FY530" i="1"/>
  <c r="HP345" i="1"/>
  <c r="HO346" i="1"/>
  <c r="HW344" i="1"/>
  <c r="HY344" i="1"/>
  <c r="IE344" i="1"/>
  <c r="HX344" i="1"/>
  <c r="ID344" i="1"/>
  <c r="IC344" i="1"/>
  <c r="HV344" i="1"/>
  <c r="IB344" i="1"/>
  <c r="IF344" i="1"/>
  <c r="FX118" i="1"/>
  <c r="FY117" i="1"/>
  <c r="GO116" i="1"/>
  <c r="GN116" i="1"/>
  <c r="GP116" i="1"/>
  <c r="GM116" i="1"/>
  <c r="HP195" i="1"/>
  <c r="HO196" i="1"/>
  <c r="HY194" i="1"/>
  <c r="IB194" i="1"/>
  <c r="HV194" i="1"/>
  <c r="ID194" i="1"/>
  <c r="IE194" i="1"/>
  <c r="IF194" i="1"/>
  <c r="HW194" i="1"/>
  <c r="HX194" i="1"/>
  <c r="IC194" i="1"/>
  <c r="EU57" i="1"/>
  <c r="EV56" i="1"/>
  <c r="GQ192" i="1" l="1"/>
  <c r="GI192" i="1"/>
  <c r="GN192" i="1"/>
  <c r="GH192" i="1"/>
  <c r="GO192" i="1"/>
  <c r="GG192" i="1"/>
  <c r="GM192" i="1"/>
  <c r="GP192" i="1"/>
  <c r="GF192" i="1"/>
  <c r="FY193" i="1"/>
  <c r="FX194" i="1"/>
  <c r="B118" i="1"/>
  <c r="B40" i="39"/>
  <c r="L40" i="39" s="1"/>
  <c r="FY431" i="1"/>
  <c r="FX432" i="1"/>
  <c r="HO119" i="1"/>
  <c r="HP118" i="1"/>
  <c r="HV117" i="1"/>
  <c r="HY117" i="1"/>
  <c r="IE117" i="1"/>
  <c r="IC117" i="1"/>
  <c r="HX117" i="1"/>
  <c r="ID117" i="1"/>
  <c r="HW117" i="1"/>
  <c r="IB117" i="1"/>
  <c r="HP48" i="1"/>
  <c r="HV48" i="1" s="1"/>
  <c r="HO49" i="1"/>
  <c r="GG349" i="1"/>
  <c r="GH349" i="1"/>
  <c r="GO349" i="1"/>
  <c r="GN349" i="1"/>
  <c r="GF349" i="1"/>
  <c r="GI349" i="1"/>
  <c r="GP349" i="1"/>
  <c r="GM349" i="1"/>
  <c r="GQ349" i="1"/>
  <c r="GG272" i="1"/>
  <c r="GO272" i="1"/>
  <c r="GN272" i="1"/>
  <c r="GP272" i="1"/>
  <c r="GM272" i="1"/>
  <c r="GH272" i="1"/>
  <c r="GF272" i="1"/>
  <c r="GI272" i="1"/>
  <c r="GQ272" i="1"/>
  <c r="IE46" i="1"/>
  <c r="GG46" i="1"/>
  <c r="ID46" i="1"/>
  <c r="GP46" i="1"/>
  <c r="GI46" i="1"/>
  <c r="HW46" i="1"/>
  <c r="GN46" i="1"/>
  <c r="GO46" i="1"/>
  <c r="GH46" i="1"/>
  <c r="IB46" i="1"/>
  <c r="IC46" i="1"/>
  <c r="GF46" i="1"/>
  <c r="HX46" i="1"/>
  <c r="HY46" i="1"/>
  <c r="GM46" i="1"/>
  <c r="HP273" i="1"/>
  <c r="HO274" i="1"/>
  <c r="FX351" i="1"/>
  <c r="FY350" i="1"/>
  <c r="FY273" i="1"/>
  <c r="FX274" i="1"/>
  <c r="FY47" i="1"/>
  <c r="FX48" i="1"/>
  <c r="HW272" i="1"/>
  <c r="IE272" i="1"/>
  <c r="HV272" i="1"/>
  <c r="IB272" i="1"/>
  <c r="ID272" i="1"/>
  <c r="HY272" i="1"/>
  <c r="IC272" i="1"/>
  <c r="HX272" i="1"/>
  <c r="IF272" i="1"/>
  <c r="FX532" i="1"/>
  <c r="FY531" i="1"/>
  <c r="HY345" i="1"/>
  <c r="HW345" i="1"/>
  <c r="HV345" i="1"/>
  <c r="IF345" i="1"/>
  <c r="IC345" i="1"/>
  <c r="IB345" i="1"/>
  <c r="ID345" i="1"/>
  <c r="IE345" i="1"/>
  <c r="HX345" i="1"/>
  <c r="HP346" i="1"/>
  <c r="HO347" i="1"/>
  <c r="FY118" i="1"/>
  <c r="FX119" i="1"/>
  <c r="GO117" i="1"/>
  <c r="GP117" i="1"/>
  <c r="GN117" i="1"/>
  <c r="GM117" i="1"/>
  <c r="HP196" i="1"/>
  <c r="HO197" i="1"/>
  <c r="HX195" i="1"/>
  <c r="IF195" i="1"/>
  <c r="IB195" i="1"/>
  <c r="IC195" i="1"/>
  <c r="ID195" i="1"/>
  <c r="HY195" i="1"/>
  <c r="HW195" i="1"/>
  <c r="IE195" i="1"/>
  <c r="HV195" i="1"/>
  <c r="EU58" i="1"/>
  <c r="EV57" i="1"/>
  <c r="FX195" i="1" l="1"/>
  <c r="FY194" i="1"/>
  <c r="GH193" i="1"/>
  <c r="GN193" i="1"/>
  <c r="GG193" i="1"/>
  <c r="GM193" i="1"/>
  <c r="GI193" i="1"/>
  <c r="GF193" i="1"/>
  <c r="GQ193" i="1"/>
  <c r="GO193" i="1"/>
  <c r="GP193" i="1"/>
  <c r="B119" i="1"/>
  <c r="B41" i="39"/>
  <c r="L41" i="39" s="1"/>
  <c r="HY118" i="1"/>
  <c r="HX118" i="1"/>
  <c r="HW118" i="1"/>
  <c r="HV118" i="1"/>
  <c r="IE118" i="1"/>
  <c r="ID118" i="1"/>
  <c r="IC118" i="1"/>
  <c r="IB118" i="1"/>
  <c r="FY432" i="1"/>
  <c r="FX433" i="1"/>
  <c r="HP119" i="1"/>
  <c r="HO120" i="1"/>
  <c r="HO50" i="1"/>
  <c r="HP49" i="1"/>
  <c r="HV49" i="1" s="1"/>
  <c r="GP47" i="1"/>
  <c r="IB47" i="1"/>
  <c r="IC47" i="1"/>
  <c r="HW47" i="1"/>
  <c r="GI47" i="1"/>
  <c r="HY47" i="1"/>
  <c r="GM47" i="1"/>
  <c r="GF47" i="1"/>
  <c r="GH47" i="1"/>
  <c r="ID47" i="1"/>
  <c r="HX47" i="1"/>
  <c r="IE47" i="1"/>
  <c r="GO47" i="1"/>
  <c r="GN47" i="1"/>
  <c r="GG47" i="1"/>
  <c r="GH273" i="1"/>
  <c r="GN273" i="1"/>
  <c r="GG273" i="1"/>
  <c r="GM273" i="1"/>
  <c r="GI273" i="1"/>
  <c r="GF273" i="1"/>
  <c r="GO273" i="1"/>
  <c r="GQ273" i="1"/>
  <c r="GP273" i="1"/>
  <c r="FY351" i="1"/>
  <c r="FX352" i="1"/>
  <c r="HV273" i="1"/>
  <c r="IB273" i="1"/>
  <c r="HW273" i="1"/>
  <c r="HY273" i="1"/>
  <c r="HX273" i="1"/>
  <c r="IC273" i="1"/>
  <c r="IF273" i="1"/>
  <c r="ID273" i="1"/>
  <c r="IE273" i="1"/>
  <c r="FX49" i="1"/>
  <c r="FY48" i="1"/>
  <c r="FX275" i="1"/>
  <c r="FY274" i="1"/>
  <c r="GI350" i="1"/>
  <c r="GP350" i="1"/>
  <c r="GM350" i="1"/>
  <c r="GQ350" i="1"/>
  <c r="GG350" i="1"/>
  <c r="GH350" i="1"/>
  <c r="GO350" i="1"/>
  <c r="GN350" i="1"/>
  <c r="GF350" i="1"/>
  <c r="HO275" i="1"/>
  <c r="HP274" i="1"/>
  <c r="FX533" i="1"/>
  <c r="FY532" i="1"/>
  <c r="HO348" i="1"/>
  <c r="HP347" i="1"/>
  <c r="HW346" i="1"/>
  <c r="IC346" i="1"/>
  <c r="HV346" i="1"/>
  <c r="IB346" i="1"/>
  <c r="IF346" i="1"/>
  <c r="HY346" i="1"/>
  <c r="IE346" i="1"/>
  <c r="HX346" i="1"/>
  <c r="ID346" i="1"/>
  <c r="GN118" i="1"/>
  <c r="GP118" i="1"/>
  <c r="GO118" i="1"/>
  <c r="GM118" i="1"/>
  <c r="FY119" i="1"/>
  <c r="FX120" i="1"/>
  <c r="HO198" i="1"/>
  <c r="HP197" i="1"/>
  <c r="HV196" i="1"/>
  <c r="HX196" i="1"/>
  <c r="HW196" i="1"/>
  <c r="IE196" i="1"/>
  <c r="IF196" i="1"/>
  <c r="HY196" i="1"/>
  <c r="IB196" i="1"/>
  <c r="ID196" i="1"/>
  <c r="IC196" i="1"/>
  <c r="EU59" i="1"/>
  <c r="EV58" i="1"/>
  <c r="GN194" i="1" l="1"/>
  <c r="GG194" i="1"/>
  <c r="GH194" i="1"/>
  <c r="GQ194" i="1"/>
  <c r="GO194" i="1"/>
  <c r="GM194" i="1"/>
  <c r="GF194" i="1"/>
  <c r="GP194" i="1"/>
  <c r="GI194" i="1"/>
  <c r="FY195" i="1"/>
  <c r="FX196" i="1"/>
  <c r="B120" i="1"/>
  <c r="B42" i="39"/>
  <c r="L42" i="39" s="1"/>
  <c r="HO121" i="1"/>
  <c r="HP120" i="1"/>
  <c r="FY433" i="1"/>
  <c r="FX434" i="1"/>
  <c r="HY119" i="1"/>
  <c r="HW119" i="1"/>
  <c r="IB119" i="1"/>
  <c r="IE119" i="1"/>
  <c r="ID119" i="1"/>
  <c r="HV119" i="1"/>
  <c r="HX119" i="1"/>
  <c r="IC119" i="1"/>
  <c r="HP50" i="1"/>
  <c r="HV50" i="1" s="1"/>
  <c r="HO51" i="1"/>
  <c r="HY274" i="1"/>
  <c r="IB274" i="1"/>
  <c r="HV274" i="1"/>
  <c r="IC274" i="1"/>
  <c r="IE274" i="1"/>
  <c r="IF274" i="1"/>
  <c r="ID274" i="1"/>
  <c r="HW274" i="1"/>
  <c r="HX274" i="1"/>
  <c r="FX276" i="1"/>
  <c r="FY275" i="1"/>
  <c r="FY49" i="1"/>
  <c r="FX50" i="1"/>
  <c r="FX353" i="1"/>
  <c r="FY352" i="1"/>
  <c r="HO276" i="1"/>
  <c r="HP275" i="1"/>
  <c r="GG274" i="1"/>
  <c r="GQ274" i="1"/>
  <c r="GO274" i="1"/>
  <c r="GM274" i="1"/>
  <c r="GH274" i="1"/>
  <c r="GF274" i="1"/>
  <c r="GP274" i="1"/>
  <c r="GN274" i="1"/>
  <c r="GI274" i="1"/>
  <c r="GM48" i="1"/>
  <c r="GN48" i="1"/>
  <c r="GO48" i="1"/>
  <c r="GP48" i="1"/>
  <c r="HW48" i="1"/>
  <c r="HX48" i="1"/>
  <c r="HY48" i="1"/>
  <c r="IB48" i="1"/>
  <c r="IC48" i="1"/>
  <c r="ID48" i="1"/>
  <c r="IE48" i="1"/>
  <c r="GF48" i="1"/>
  <c r="GG48" i="1"/>
  <c r="GH48" i="1"/>
  <c r="GI48" i="1"/>
  <c r="GI351" i="1"/>
  <c r="GM351" i="1"/>
  <c r="GF351" i="1"/>
  <c r="GO351" i="1"/>
  <c r="GH351" i="1"/>
  <c r="GN351" i="1"/>
  <c r="GG351" i="1"/>
  <c r="GQ351" i="1"/>
  <c r="GP351" i="1"/>
  <c r="FX534" i="1"/>
  <c r="FY533" i="1"/>
  <c r="HW347" i="1"/>
  <c r="IC347" i="1"/>
  <c r="HV347" i="1"/>
  <c r="IB347" i="1"/>
  <c r="IF347" i="1"/>
  <c r="HY347" i="1"/>
  <c r="IE347" i="1"/>
  <c r="HX347" i="1"/>
  <c r="ID347" i="1"/>
  <c r="HO349" i="1"/>
  <c r="HP348" i="1"/>
  <c r="GP119" i="1"/>
  <c r="GO119" i="1"/>
  <c r="GN119" i="1"/>
  <c r="GM119" i="1"/>
  <c r="FY120" i="1"/>
  <c r="FX121" i="1"/>
  <c r="HX197" i="1"/>
  <c r="ID197" i="1"/>
  <c r="HW197" i="1"/>
  <c r="IC197" i="1"/>
  <c r="HV197" i="1"/>
  <c r="IB197" i="1"/>
  <c r="IF197" i="1"/>
  <c r="HY197" i="1"/>
  <c r="IE197" i="1"/>
  <c r="HP198" i="1"/>
  <c r="HO199" i="1"/>
  <c r="EU60" i="1"/>
  <c r="EV59" i="1"/>
  <c r="FX197" i="1" l="1"/>
  <c r="FY196" i="1"/>
  <c r="GQ195" i="1"/>
  <c r="GP195" i="1"/>
  <c r="GI195" i="1"/>
  <c r="GG195" i="1"/>
  <c r="GO195" i="1"/>
  <c r="GM195" i="1"/>
  <c r="GF195" i="1"/>
  <c r="GH195" i="1"/>
  <c r="GN195" i="1"/>
  <c r="B43" i="39"/>
  <c r="IN84" i="1"/>
  <c r="IS160" i="1"/>
  <c r="IX160" i="1" s="1"/>
  <c r="B121" i="1"/>
  <c r="IS84" i="1"/>
  <c r="IN160" i="1"/>
  <c r="HV84" i="1"/>
  <c r="FY434" i="1"/>
  <c r="FX435" i="1"/>
  <c r="HV120" i="1"/>
  <c r="HW120" i="1"/>
  <c r="HX120" i="1"/>
  <c r="HY120" i="1"/>
  <c r="IB120" i="1"/>
  <c r="IC120" i="1"/>
  <c r="ID120" i="1"/>
  <c r="IE120" i="1"/>
  <c r="HO122" i="1"/>
  <c r="HP121" i="1"/>
  <c r="HP51" i="1"/>
  <c r="HV51" i="1" s="1"/>
  <c r="HO52" i="1"/>
  <c r="HP276" i="1"/>
  <c r="HO277" i="1"/>
  <c r="FY353" i="1"/>
  <c r="FX354" i="1"/>
  <c r="ID49" i="1"/>
  <c r="GF49" i="1"/>
  <c r="HX49" i="1"/>
  <c r="GI49" i="1"/>
  <c r="GN49" i="1"/>
  <c r="HY49" i="1"/>
  <c r="IC49" i="1"/>
  <c r="GO49" i="1"/>
  <c r="GG49" i="1"/>
  <c r="IB49" i="1"/>
  <c r="GM49" i="1"/>
  <c r="GP49" i="1"/>
  <c r="HW49" i="1"/>
  <c r="IE49" i="1"/>
  <c r="GH49" i="1"/>
  <c r="FY276" i="1"/>
  <c r="FX277" i="1"/>
  <c r="HV275" i="1"/>
  <c r="IE275" i="1"/>
  <c r="IC275" i="1"/>
  <c r="HY275" i="1"/>
  <c r="HW275" i="1"/>
  <c r="IF275" i="1"/>
  <c r="ID275" i="1"/>
  <c r="IB275" i="1"/>
  <c r="HX275" i="1"/>
  <c r="GO352" i="1"/>
  <c r="GN352" i="1"/>
  <c r="GM352" i="1"/>
  <c r="GI352" i="1"/>
  <c r="GH352" i="1"/>
  <c r="GG352" i="1"/>
  <c r="GF352" i="1"/>
  <c r="GQ352" i="1"/>
  <c r="GP352" i="1"/>
  <c r="FX51" i="1"/>
  <c r="FY50" i="1"/>
  <c r="GI275" i="1"/>
  <c r="GO275" i="1"/>
  <c r="GF275" i="1"/>
  <c r="GM275" i="1"/>
  <c r="GH275" i="1"/>
  <c r="GQ275" i="1"/>
  <c r="GN275" i="1"/>
  <c r="GG275" i="1"/>
  <c r="GP275" i="1"/>
  <c r="FX535" i="1"/>
  <c r="FY534" i="1"/>
  <c r="HW348" i="1"/>
  <c r="IE348" i="1"/>
  <c r="ID348" i="1"/>
  <c r="HY348" i="1"/>
  <c r="HX348" i="1"/>
  <c r="IB348" i="1"/>
  <c r="IC348" i="1"/>
  <c r="IF348" i="1"/>
  <c r="HV348" i="1"/>
  <c r="HO350" i="1"/>
  <c r="HP349" i="1"/>
  <c r="FX122" i="1"/>
  <c r="FY121" i="1"/>
  <c r="GM120" i="1"/>
  <c r="GN120" i="1"/>
  <c r="GO120" i="1"/>
  <c r="GP120" i="1"/>
  <c r="HO200" i="1"/>
  <c r="HP199" i="1"/>
  <c r="HV198" i="1"/>
  <c r="ID198" i="1"/>
  <c r="IC198" i="1"/>
  <c r="HW198" i="1"/>
  <c r="HY198" i="1"/>
  <c r="IB198" i="1"/>
  <c r="IE198" i="1"/>
  <c r="IF198" i="1"/>
  <c r="HX198" i="1"/>
  <c r="EV60" i="1"/>
  <c r="EU61" i="1"/>
  <c r="GM196" i="1" l="1"/>
  <c r="GO196" i="1"/>
  <c r="GQ196" i="1"/>
  <c r="GG196" i="1"/>
  <c r="GF196" i="1"/>
  <c r="GI196" i="1"/>
  <c r="GP196" i="1"/>
  <c r="GN196" i="1"/>
  <c r="GH196" i="1"/>
  <c r="FY197" i="1"/>
  <c r="FX198" i="1"/>
  <c r="HV85" i="1"/>
  <c r="B122" i="1"/>
  <c r="IN85" i="1"/>
  <c r="IN161" i="1"/>
  <c r="B44" i="39"/>
  <c r="IS85" i="1"/>
  <c r="IS161" i="1"/>
  <c r="IX161" i="1" s="1"/>
  <c r="AB5" i="40"/>
  <c r="AN5" i="40"/>
  <c r="BK5" i="40" s="1"/>
  <c r="BO5" i="40" s="1"/>
  <c r="N36" i="23"/>
  <c r="L43" i="39"/>
  <c r="HV121" i="1"/>
  <c r="HY121" i="1"/>
  <c r="IC121" i="1"/>
  <c r="IE121" i="1"/>
  <c r="HX121" i="1"/>
  <c r="HW121" i="1"/>
  <c r="IB121" i="1"/>
  <c r="ID121" i="1"/>
  <c r="FX436" i="1"/>
  <c r="FY435" i="1"/>
  <c r="HP122" i="1"/>
  <c r="HO123" i="1"/>
  <c r="HP52" i="1"/>
  <c r="HV52" i="1" s="1"/>
  <c r="HO53" i="1"/>
  <c r="FX52" i="1"/>
  <c r="FY51" i="1"/>
  <c r="GH276" i="1"/>
  <c r="GP276" i="1"/>
  <c r="GF276" i="1"/>
  <c r="GN276" i="1"/>
  <c r="GM276" i="1"/>
  <c r="GO276" i="1"/>
  <c r="GI276" i="1"/>
  <c r="GG276" i="1"/>
  <c r="GQ276" i="1"/>
  <c r="FX355" i="1"/>
  <c r="FY354" i="1"/>
  <c r="HO278" i="1"/>
  <c r="HP277" i="1"/>
  <c r="HY50" i="1"/>
  <c r="IC50" i="1"/>
  <c r="IE50" i="1"/>
  <c r="GG50" i="1"/>
  <c r="GI50" i="1"/>
  <c r="GN50" i="1"/>
  <c r="GP50" i="1"/>
  <c r="HX50" i="1"/>
  <c r="IB50" i="1"/>
  <c r="ID50" i="1"/>
  <c r="GF50" i="1"/>
  <c r="GH50" i="1"/>
  <c r="GM50" i="1"/>
  <c r="GO50" i="1"/>
  <c r="HW50" i="1"/>
  <c r="FY277" i="1"/>
  <c r="FX278" i="1"/>
  <c r="GF353" i="1"/>
  <c r="GO353" i="1"/>
  <c r="GN353" i="1"/>
  <c r="GQ353" i="1"/>
  <c r="GI353" i="1"/>
  <c r="GM353" i="1"/>
  <c r="GP353" i="1"/>
  <c r="GH353" i="1"/>
  <c r="GG353" i="1"/>
  <c r="IF276" i="1"/>
  <c r="IB276" i="1"/>
  <c r="HY276" i="1"/>
  <c r="HX276" i="1"/>
  <c r="HW276" i="1"/>
  <c r="IC276" i="1"/>
  <c r="IE276" i="1"/>
  <c r="HV276" i="1"/>
  <c r="ID276" i="1"/>
  <c r="FX536" i="1"/>
  <c r="FY535" i="1"/>
  <c r="HY349" i="1"/>
  <c r="IE349" i="1"/>
  <c r="HX349" i="1"/>
  <c r="ID349" i="1"/>
  <c r="HW349" i="1"/>
  <c r="IC349" i="1"/>
  <c r="HV349" i="1"/>
  <c r="IB349" i="1"/>
  <c r="IF349" i="1"/>
  <c r="HO351" i="1"/>
  <c r="HP350" i="1"/>
  <c r="GN121" i="1"/>
  <c r="GP121" i="1"/>
  <c r="GO121" i="1"/>
  <c r="GM121" i="1"/>
  <c r="FY122" i="1"/>
  <c r="FX123" i="1"/>
  <c r="HW199" i="1"/>
  <c r="IC199" i="1"/>
  <c r="IB199" i="1"/>
  <c r="HV199" i="1"/>
  <c r="IF199" i="1"/>
  <c r="ID199" i="1"/>
  <c r="IE199" i="1"/>
  <c r="HX199" i="1"/>
  <c r="HY199" i="1"/>
  <c r="HP200" i="1"/>
  <c r="HO201" i="1"/>
  <c r="EV61" i="1"/>
  <c r="EU62" i="1"/>
  <c r="FY198" i="1" l="1"/>
  <c r="FX199" i="1"/>
  <c r="GI197" i="1"/>
  <c r="GP197" i="1"/>
  <c r="GG197" i="1"/>
  <c r="GH197" i="1"/>
  <c r="GN197" i="1"/>
  <c r="GF197" i="1"/>
  <c r="GM197" i="1"/>
  <c r="GO197" i="1"/>
  <c r="GQ197" i="1"/>
  <c r="B123" i="1"/>
  <c r="B45" i="39"/>
  <c r="IS162" i="1"/>
  <c r="IX162" i="1" s="1"/>
  <c r="IN162" i="1"/>
  <c r="HV86" i="1"/>
  <c r="IS86" i="1"/>
  <c r="IN86" i="1"/>
  <c r="N37" i="23"/>
  <c r="L44" i="39"/>
  <c r="AB6" i="40"/>
  <c r="AN6" i="40"/>
  <c r="BK6" i="40" s="1"/>
  <c r="BO6" i="40" s="1"/>
  <c r="HP123" i="1"/>
  <c r="HO124" i="1"/>
  <c r="HV122" i="1"/>
  <c r="IB122" i="1"/>
  <c r="IE122" i="1"/>
  <c r="HY122" i="1"/>
  <c r="IC122" i="1"/>
  <c r="ID122" i="1"/>
  <c r="HX122" i="1"/>
  <c r="HW122" i="1"/>
  <c r="FX437" i="1"/>
  <c r="FY436" i="1"/>
  <c r="HP53" i="1"/>
  <c r="HV53" i="1" s="1"/>
  <c r="HO54" i="1"/>
  <c r="FX279" i="1"/>
  <c r="FY278" i="1"/>
  <c r="HO279" i="1"/>
  <c r="HP278" i="1"/>
  <c r="FX356" i="1"/>
  <c r="FY355" i="1"/>
  <c r="IC51" i="1"/>
  <c r="IE51" i="1"/>
  <c r="GG51" i="1"/>
  <c r="GI51" i="1"/>
  <c r="GN51" i="1"/>
  <c r="GP51" i="1"/>
  <c r="HX51" i="1"/>
  <c r="IB51" i="1"/>
  <c r="ID51" i="1"/>
  <c r="GF51" i="1"/>
  <c r="GH51" i="1"/>
  <c r="GM51" i="1"/>
  <c r="GO51" i="1"/>
  <c r="HW51" i="1"/>
  <c r="HY51" i="1"/>
  <c r="GM277" i="1"/>
  <c r="GH277" i="1"/>
  <c r="GF277" i="1"/>
  <c r="GP277" i="1"/>
  <c r="GN277" i="1"/>
  <c r="GI277" i="1"/>
  <c r="GG277" i="1"/>
  <c r="GQ277" i="1"/>
  <c r="GO277" i="1"/>
  <c r="IB277" i="1"/>
  <c r="IE277" i="1"/>
  <c r="HX277" i="1"/>
  <c r="HW277" i="1"/>
  <c r="ID277" i="1"/>
  <c r="IF277" i="1"/>
  <c r="IC277" i="1"/>
  <c r="HY277" i="1"/>
  <c r="HV277" i="1"/>
  <c r="GP354" i="1"/>
  <c r="GO354" i="1"/>
  <c r="GN354" i="1"/>
  <c r="GM354" i="1"/>
  <c r="GI354" i="1"/>
  <c r="GH354" i="1"/>
  <c r="GG354" i="1"/>
  <c r="GF354" i="1"/>
  <c r="GQ354" i="1"/>
  <c r="FY52" i="1"/>
  <c r="FX53" i="1"/>
  <c r="FX537" i="1"/>
  <c r="FY536" i="1"/>
  <c r="HY350" i="1"/>
  <c r="HV350" i="1"/>
  <c r="HW350" i="1"/>
  <c r="IF350" i="1"/>
  <c r="HX350" i="1"/>
  <c r="ID350" i="1"/>
  <c r="IE350" i="1"/>
  <c r="IB350" i="1"/>
  <c r="IC350" i="1"/>
  <c r="HO352" i="1"/>
  <c r="HP351" i="1"/>
  <c r="GP122" i="1"/>
  <c r="GO122" i="1"/>
  <c r="GN122" i="1"/>
  <c r="GM122" i="1"/>
  <c r="FX124" i="1"/>
  <c r="FY123" i="1"/>
  <c r="HO202" i="1"/>
  <c r="HP201" i="1"/>
  <c r="HV200" i="1"/>
  <c r="IB200" i="1"/>
  <c r="IF200" i="1"/>
  <c r="HY200" i="1"/>
  <c r="IE200" i="1"/>
  <c r="HX200" i="1"/>
  <c r="ID200" i="1"/>
  <c r="HW200" i="1"/>
  <c r="IC200" i="1"/>
  <c r="EU63" i="1"/>
  <c r="EV62" i="1"/>
  <c r="FX200" i="1" l="1"/>
  <c r="FY199" i="1"/>
  <c r="GH198" i="1"/>
  <c r="GI198" i="1"/>
  <c r="GN198" i="1"/>
  <c r="GF198" i="1"/>
  <c r="GO198" i="1"/>
  <c r="GG198" i="1"/>
  <c r="GP198" i="1"/>
  <c r="GM198" i="1"/>
  <c r="GQ198" i="1"/>
  <c r="N38" i="23"/>
  <c r="L45" i="39"/>
  <c r="AB7" i="40"/>
  <c r="AN7" i="40"/>
  <c r="BK7" i="40" s="1"/>
  <c r="BO7" i="40" s="1"/>
  <c r="B124" i="1"/>
  <c r="IS163" i="1"/>
  <c r="IX163" i="1" s="1"/>
  <c r="B46" i="39"/>
  <c r="IN163" i="1"/>
  <c r="HV87" i="1"/>
  <c r="IN87" i="1"/>
  <c r="IS87" i="1"/>
  <c r="HP124" i="1"/>
  <c r="HO125" i="1"/>
  <c r="FY437" i="1"/>
  <c r="FX438" i="1"/>
  <c r="HX123" i="1"/>
  <c r="IC123" i="1"/>
  <c r="IE123" i="1"/>
  <c r="HV123" i="1"/>
  <c r="HY123" i="1"/>
  <c r="ID123" i="1"/>
  <c r="HW123" i="1"/>
  <c r="IB123" i="1"/>
  <c r="HP54" i="1"/>
  <c r="HV54" i="1" s="1"/>
  <c r="HO55" i="1"/>
  <c r="FY53" i="1"/>
  <c r="FX54" i="1"/>
  <c r="GN355" i="1"/>
  <c r="GM355" i="1"/>
  <c r="GI355" i="1"/>
  <c r="GH355" i="1"/>
  <c r="GG355" i="1"/>
  <c r="GF355" i="1"/>
  <c r="GQ355" i="1"/>
  <c r="GP355" i="1"/>
  <c r="GO355" i="1"/>
  <c r="HX278" i="1"/>
  <c r="IC278" i="1"/>
  <c r="HY278" i="1"/>
  <c r="IB278" i="1"/>
  <c r="HW278" i="1"/>
  <c r="ID278" i="1"/>
  <c r="HV278" i="1"/>
  <c r="IE278" i="1"/>
  <c r="IF278" i="1"/>
  <c r="GQ278" i="1"/>
  <c r="GO278" i="1"/>
  <c r="GM278" i="1"/>
  <c r="GH278" i="1"/>
  <c r="GF278" i="1"/>
  <c r="GP278" i="1"/>
  <c r="GN278" i="1"/>
  <c r="GI278" i="1"/>
  <c r="GG278" i="1"/>
  <c r="HW52" i="1"/>
  <c r="HY52" i="1"/>
  <c r="IC52" i="1"/>
  <c r="IE52" i="1"/>
  <c r="GG52" i="1"/>
  <c r="GI52" i="1"/>
  <c r="GN52" i="1"/>
  <c r="GP52" i="1"/>
  <c r="HX52" i="1"/>
  <c r="IB52" i="1"/>
  <c r="ID52" i="1"/>
  <c r="GF52" i="1"/>
  <c r="GH52" i="1"/>
  <c r="GM52" i="1"/>
  <c r="GO52" i="1"/>
  <c r="FY356" i="1"/>
  <c r="FX357" i="1"/>
  <c r="HO280" i="1"/>
  <c r="HP279" i="1"/>
  <c r="FX280" i="1"/>
  <c r="FY279" i="1"/>
  <c r="FX538" i="1"/>
  <c r="FX539" i="1" s="1"/>
  <c r="FY537" i="1"/>
  <c r="HW351" i="1"/>
  <c r="IC351" i="1"/>
  <c r="HV351" i="1"/>
  <c r="IB351" i="1"/>
  <c r="IF351" i="1"/>
  <c r="HY351" i="1"/>
  <c r="IE351" i="1"/>
  <c r="HX351" i="1"/>
  <c r="ID351" i="1"/>
  <c r="HP352" i="1"/>
  <c r="HO353" i="1"/>
  <c r="GN123" i="1"/>
  <c r="GM123" i="1"/>
  <c r="GP123" i="1"/>
  <c r="GO123" i="1"/>
  <c r="FY124" i="1"/>
  <c r="FX125" i="1"/>
  <c r="HP202" i="1"/>
  <c r="HO203" i="1"/>
  <c r="HY201" i="1"/>
  <c r="IC201" i="1"/>
  <c r="HX201" i="1"/>
  <c r="ID201" i="1"/>
  <c r="HW201" i="1"/>
  <c r="HV201" i="1"/>
  <c r="IB201" i="1"/>
  <c r="IF201" i="1"/>
  <c r="IE201" i="1"/>
  <c r="EU64" i="1"/>
  <c r="EV63" i="1"/>
  <c r="GH199" i="1" l="1"/>
  <c r="GQ199" i="1"/>
  <c r="GN199" i="1"/>
  <c r="GP199" i="1"/>
  <c r="GI199" i="1"/>
  <c r="GO199" i="1"/>
  <c r="GM199" i="1"/>
  <c r="GG199" i="1"/>
  <c r="GF199" i="1"/>
  <c r="FX201" i="1"/>
  <c r="FY200" i="1"/>
  <c r="AN8" i="40"/>
  <c r="BK8" i="40" s="1"/>
  <c r="BO8" i="40" s="1"/>
  <c r="AB8" i="40"/>
  <c r="N39" i="23"/>
  <c r="L46" i="39"/>
  <c r="B125" i="1"/>
  <c r="B47" i="39"/>
  <c r="IS164" i="1"/>
  <c r="IX164" i="1" s="1"/>
  <c r="IN164" i="1"/>
  <c r="HV88" i="1"/>
  <c r="IS88" i="1"/>
  <c r="IN88" i="1"/>
  <c r="FY438" i="1"/>
  <c r="FX439" i="1"/>
  <c r="HO126" i="1"/>
  <c r="HP125" i="1"/>
  <c r="IC124" i="1"/>
  <c r="HY124" i="1"/>
  <c r="HX124" i="1"/>
  <c r="IE124" i="1"/>
  <c r="IB124" i="1"/>
  <c r="HV124" i="1"/>
  <c r="ID124" i="1"/>
  <c r="HW124" i="1"/>
  <c r="FY539" i="1"/>
  <c r="FX540" i="1"/>
  <c r="FY540" i="1" s="1"/>
  <c r="HP55" i="1"/>
  <c r="HV55" i="1" s="1"/>
  <c r="HO56" i="1"/>
  <c r="GI279" i="1"/>
  <c r="GF279" i="1"/>
  <c r="GP279" i="1"/>
  <c r="GG279" i="1"/>
  <c r="GO279" i="1"/>
  <c r="GM279" i="1"/>
  <c r="GH279" i="1"/>
  <c r="GN279" i="1"/>
  <c r="GQ279" i="1"/>
  <c r="IF279" i="1"/>
  <c r="HY279" i="1"/>
  <c r="HX279" i="1"/>
  <c r="ID279" i="1"/>
  <c r="HV279" i="1"/>
  <c r="IC279" i="1"/>
  <c r="IE279" i="1"/>
  <c r="IB279" i="1"/>
  <c r="HW279" i="1"/>
  <c r="FY357" i="1"/>
  <c r="FX358" i="1"/>
  <c r="FY54" i="1"/>
  <c r="FX55" i="1"/>
  <c r="FY280" i="1"/>
  <c r="FX281" i="1"/>
  <c r="HP280" i="1"/>
  <c r="HO281" i="1"/>
  <c r="GI356" i="1"/>
  <c r="GF356" i="1"/>
  <c r="GP356" i="1"/>
  <c r="GG356" i="1"/>
  <c r="GH356" i="1"/>
  <c r="GM356" i="1"/>
  <c r="GO356" i="1"/>
  <c r="GN356" i="1"/>
  <c r="GQ356" i="1"/>
  <c r="HY53" i="1"/>
  <c r="IC53" i="1"/>
  <c r="GI53" i="1"/>
  <c r="GM53" i="1"/>
  <c r="IB53" i="1"/>
  <c r="HX53" i="1"/>
  <c r="GO53" i="1"/>
  <c r="GG53" i="1"/>
  <c r="IE53" i="1"/>
  <c r="HW53" i="1"/>
  <c r="GP53" i="1"/>
  <c r="GF53" i="1"/>
  <c r="ID53" i="1"/>
  <c r="GH53" i="1"/>
  <c r="GN53" i="1"/>
  <c r="FY538" i="1"/>
  <c r="HO354" i="1"/>
  <c r="HP353" i="1"/>
  <c r="HV352" i="1"/>
  <c r="ID352" i="1"/>
  <c r="IC352" i="1"/>
  <c r="HX352" i="1"/>
  <c r="HW352" i="1"/>
  <c r="IE352" i="1"/>
  <c r="IF352" i="1"/>
  <c r="HY352" i="1"/>
  <c r="IB352" i="1"/>
  <c r="FX126" i="1"/>
  <c r="FY125" i="1"/>
  <c r="GN124" i="1"/>
  <c r="GP124" i="1"/>
  <c r="GG124" i="1"/>
  <c r="GI124" i="1"/>
  <c r="GM124" i="1"/>
  <c r="GO124" i="1"/>
  <c r="GF124" i="1"/>
  <c r="GH124" i="1"/>
  <c r="IE202" i="1"/>
  <c r="HY202" i="1"/>
  <c r="IB202" i="1"/>
  <c r="IC202" i="1"/>
  <c r="HW202" i="1"/>
  <c r="ID202" i="1"/>
  <c r="HX202" i="1"/>
  <c r="IF202" i="1"/>
  <c r="HV202" i="1"/>
  <c r="HO204" i="1"/>
  <c r="HP203" i="1"/>
  <c r="EV64" i="1"/>
  <c r="EU65" i="1"/>
  <c r="GO200" i="1" l="1"/>
  <c r="GH200" i="1"/>
  <c r="GQ200" i="1"/>
  <c r="GM200" i="1"/>
  <c r="GF200" i="1"/>
  <c r="GG200" i="1"/>
  <c r="GN200" i="1"/>
  <c r="GP200" i="1"/>
  <c r="GI200" i="1"/>
  <c r="FX202" i="1"/>
  <c r="FY201" i="1"/>
  <c r="N40" i="23"/>
  <c r="L47" i="39"/>
  <c r="AB9" i="40"/>
  <c r="AN9" i="40"/>
  <c r="BK9" i="40" s="1"/>
  <c r="BO9" i="40" s="1"/>
  <c r="B126" i="1"/>
  <c r="B48" i="39"/>
  <c r="IN165" i="1"/>
  <c r="IS165" i="1"/>
  <c r="IX165" i="1" s="1"/>
  <c r="HV89" i="1"/>
  <c r="IN89" i="1"/>
  <c r="IS89" i="1"/>
  <c r="IC125" i="1"/>
  <c r="HX125" i="1"/>
  <c r="ID125" i="1"/>
  <c r="HW125" i="1"/>
  <c r="HV125" i="1"/>
  <c r="IB125" i="1"/>
  <c r="HY125" i="1"/>
  <c r="IE125" i="1"/>
  <c r="FY439" i="1"/>
  <c r="FX440" i="1"/>
  <c r="HP126" i="1"/>
  <c r="HO127" i="1"/>
  <c r="HO57" i="1"/>
  <c r="HP56" i="1"/>
  <c r="HV56" i="1" s="1"/>
  <c r="HO282" i="1"/>
  <c r="HP281" i="1"/>
  <c r="FX282" i="1"/>
  <c r="FY281" i="1"/>
  <c r="FY55" i="1"/>
  <c r="FX56" i="1"/>
  <c r="FY358" i="1"/>
  <c r="FX359" i="1"/>
  <c r="IB280" i="1"/>
  <c r="IF280" i="1"/>
  <c r="HY280" i="1"/>
  <c r="HX280" i="1"/>
  <c r="HW280" i="1"/>
  <c r="IE280" i="1"/>
  <c r="ID280" i="1"/>
  <c r="IC280" i="1"/>
  <c r="HV280" i="1"/>
  <c r="GH280" i="1"/>
  <c r="GP280" i="1"/>
  <c r="GN280" i="1"/>
  <c r="GM280" i="1"/>
  <c r="GO280" i="1"/>
  <c r="GI280" i="1"/>
  <c r="GF280" i="1"/>
  <c r="GG280" i="1"/>
  <c r="GQ280" i="1"/>
  <c r="GM54" i="1"/>
  <c r="GO54" i="1"/>
  <c r="HW54" i="1"/>
  <c r="HY54" i="1"/>
  <c r="IC54" i="1"/>
  <c r="IE54" i="1"/>
  <c r="GG54" i="1"/>
  <c r="GI54" i="1"/>
  <c r="GN54" i="1"/>
  <c r="GP54" i="1"/>
  <c r="HX54" i="1"/>
  <c r="IB54" i="1"/>
  <c r="ID54" i="1"/>
  <c r="GF54" i="1"/>
  <c r="GH54" i="1"/>
  <c r="GH357" i="1"/>
  <c r="GQ357" i="1"/>
  <c r="GI357" i="1"/>
  <c r="GM357" i="1"/>
  <c r="GG357" i="1"/>
  <c r="GP357" i="1"/>
  <c r="GF357" i="1"/>
  <c r="GO357" i="1"/>
  <c r="GN357" i="1"/>
  <c r="HY353" i="1"/>
  <c r="HW353" i="1"/>
  <c r="HV353" i="1"/>
  <c r="IF353" i="1"/>
  <c r="IC353" i="1"/>
  <c r="IB353" i="1"/>
  <c r="HX353" i="1"/>
  <c r="ID353" i="1"/>
  <c r="IE353" i="1"/>
  <c r="HP354" i="1"/>
  <c r="HO355" i="1"/>
  <c r="FY126" i="1"/>
  <c r="FX127" i="1"/>
  <c r="GN125" i="1"/>
  <c r="GP125" i="1"/>
  <c r="GG125" i="1"/>
  <c r="GI125" i="1"/>
  <c r="GM125" i="1"/>
  <c r="GO125" i="1"/>
  <c r="GF125" i="1"/>
  <c r="GH125" i="1"/>
  <c r="HO205" i="1"/>
  <c r="HP204" i="1"/>
  <c r="HY203" i="1"/>
  <c r="IF203" i="1"/>
  <c r="IC203" i="1"/>
  <c r="HX203" i="1"/>
  <c r="HW203" i="1"/>
  <c r="IB203" i="1"/>
  <c r="ID203" i="1"/>
  <c r="IE203" i="1"/>
  <c r="HV203" i="1"/>
  <c r="EV65" i="1"/>
  <c r="EU66" i="1"/>
  <c r="GG201" i="1" l="1"/>
  <c r="GM201" i="1"/>
  <c r="GN201" i="1"/>
  <c r="GP201" i="1"/>
  <c r="GH201" i="1"/>
  <c r="GF201" i="1"/>
  <c r="GI201" i="1"/>
  <c r="GO201" i="1"/>
  <c r="GQ201" i="1"/>
  <c r="FY202" i="1"/>
  <c r="FX203" i="1"/>
  <c r="N41" i="23"/>
  <c r="L48" i="39"/>
  <c r="AN10" i="40"/>
  <c r="BK10" i="40" s="1"/>
  <c r="BO10" i="40" s="1"/>
  <c r="AB10" i="40"/>
  <c r="B127" i="1"/>
  <c r="B49" i="39"/>
  <c r="IN166" i="1"/>
  <c r="IS166" i="1"/>
  <c r="IX166" i="1" s="1"/>
  <c r="HV90" i="1"/>
  <c r="IN90" i="1"/>
  <c r="IS90" i="1"/>
  <c r="HP127" i="1"/>
  <c r="HO128" i="1"/>
  <c r="FY440" i="1"/>
  <c r="FX441" i="1"/>
  <c r="IB126" i="1"/>
  <c r="HW126" i="1"/>
  <c r="ID126" i="1"/>
  <c r="HX126" i="1"/>
  <c r="IC126" i="1"/>
  <c r="IE126" i="1"/>
  <c r="HY126" i="1"/>
  <c r="HV126" i="1"/>
  <c r="HO58" i="1"/>
  <c r="HP57" i="1"/>
  <c r="HV57" i="1" s="1"/>
  <c r="FX360" i="1"/>
  <c r="FY359" i="1"/>
  <c r="FY56" i="1"/>
  <c r="FX57" i="1"/>
  <c r="GF281" i="1"/>
  <c r="GH281" i="1"/>
  <c r="GI281" i="1"/>
  <c r="GM281" i="1"/>
  <c r="GP281" i="1"/>
  <c r="GQ281" i="1"/>
  <c r="GO281" i="1"/>
  <c r="GG281" i="1"/>
  <c r="GN281" i="1"/>
  <c r="HV281" i="1"/>
  <c r="HY281" i="1"/>
  <c r="HW281" i="1"/>
  <c r="IF281" i="1"/>
  <c r="HX281" i="1"/>
  <c r="IE281" i="1"/>
  <c r="ID281" i="1"/>
  <c r="IC281" i="1"/>
  <c r="IB281" i="1"/>
  <c r="GP358" i="1"/>
  <c r="GN358" i="1"/>
  <c r="GF358" i="1"/>
  <c r="GO358" i="1"/>
  <c r="GG358" i="1"/>
  <c r="GM358" i="1"/>
  <c r="GQ358" i="1"/>
  <c r="GI358" i="1"/>
  <c r="GH358" i="1"/>
  <c r="GF55" i="1"/>
  <c r="HX55" i="1"/>
  <c r="GO55" i="1"/>
  <c r="GG55" i="1"/>
  <c r="IE55" i="1"/>
  <c r="HW55" i="1"/>
  <c r="GP55" i="1"/>
  <c r="ID55" i="1"/>
  <c r="GH55" i="1"/>
  <c r="GN55" i="1"/>
  <c r="HY55" i="1"/>
  <c r="IC55" i="1"/>
  <c r="GI55" i="1"/>
  <c r="GM55" i="1"/>
  <c r="IB55" i="1"/>
  <c r="FY282" i="1"/>
  <c r="FX283" i="1"/>
  <c r="HP282" i="1"/>
  <c r="HO283" i="1"/>
  <c r="HP355" i="1"/>
  <c r="HO356" i="1"/>
  <c r="HW354" i="1"/>
  <c r="HY354" i="1"/>
  <c r="HV354" i="1"/>
  <c r="IB354" i="1"/>
  <c r="IF354" i="1"/>
  <c r="IE354" i="1"/>
  <c r="HX354" i="1"/>
  <c r="ID354" i="1"/>
  <c r="IC354" i="1"/>
  <c r="FX128" i="1"/>
  <c r="FY127" i="1"/>
  <c r="GG126" i="1"/>
  <c r="GM126" i="1"/>
  <c r="GO126" i="1"/>
  <c r="GN126" i="1"/>
  <c r="GH126" i="1"/>
  <c r="GP126" i="1"/>
  <c r="GF126" i="1"/>
  <c r="GI126" i="1"/>
  <c r="HP205" i="1"/>
  <c r="HO206" i="1"/>
  <c r="HY204" i="1"/>
  <c r="HV204" i="1"/>
  <c r="HX204" i="1"/>
  <c r="ID204" i="1"/>
  <c r="IE204" i="1"/>
  <c r="HW204" i="1"/>
  <c r="IB204" i="1"/>
  <c r="IF204" i="1"/>
  <c r="IC204" i="1"/>
  <c r="EV66" i="1"/>
  <c r="EU67" i="1"/>
  <c r="FX204" i="1" l="1"/>
  <c r="FY203" i="1"/>
  <c r="GG202" i="1"/>
  <c r="GM202" i="1"/>
  <c r="GI202" i="1"/>
  <c r="GP202" i="1"/>
  <c r="GF202" i="1"/>
  <c r="GH202" i="1"/>
  <c r="GQ202" i="1"/>
  <c r="GN202" i="1"/>
  <c r="GO202" i="1"/>
  <c r="N42" i="23"/>
  <c r="L49" i="39"/>
  <c r="AN11" i="40"/>
  <c r="BK11" i="40" s="1"/>
  <c r="BO11" i="40" s="1"/>
  <c r="AB11" i="40"/>
  <c r="B128" i="1"/>
  <c r="B50" i="39"/>
  <c r="IS167" i="1"/>
  <c r="IX167" i="1" s="1"/>
  <c r="IN167" i="1"/>
  <c r="HV91" i="1"/>
  <c r="IN91" i="1"/>
  <c r="IS91" i="1"/>
  <c r="FX442" i="1"/>
  <c r="FY441" i="1"/>
  <c r="HO129" i="1"/>
  <c r="HP128" i="1"/>
  <c r="IB127" i="1"/>
  <c r="IE127" i="1"/>
  <c r="HW127" i="1"/>
  <c r="HY127" i="1"/>
  <c r="IC127" i="1"/>
  <c r="HV127" i="1"/>
  <c r="HX127" i="1"/>
  <c r="ID127" i="1"/>
  <c r="HO59" i="1"/>
  <c r="HP58" i="1"/>
  <c r="HV58" i="1" s="1"/>
  <c r="HP283" i="1"/>
  <c r="HO284" i="1"/>
  <c r="FX284" i="1"/>
  <c r="FY283" i="1"/>
  <c r="FY57" i="1"/>
  <c r="FX58" i="1"/>
  <c r="GP359" i="1"/>
  <c r="GO359" i="1"/>
  <c r="GN359" i="1"/>
  <c r="GM359" i="1"/>
  <c r="GI359" i="1"/>
  <c r="GH359" i="1"/>
  <c r="GG359" i="1"/>
  <c r="GF359" i="1"/>
  <c r="GQ359" i="1"/>
  <c r="IB282" i="1"/>
  <c r="IF282" i="1"/>
  <c r="IC282" i="1"/>
  <c r="HX282" i="1"/>
  <c r="HY282" i="1"/>
  <c r="IE282" i="1"/>
  <c r="HV282" i="1"/>
  <c r="ID282" i="1"/>
  <c r="HW282" i="1"/>
  <c r="GN282" i="1"/>
  <c r="GM282" i="1"/>
  <c r="GG282" i="1"/>
  <c r="GF282" i="1"/>
  <c r="GI282" i="1"/>
  <c r="GP282" i="1"/>
  <c r="GH282" i="1"/>
  <c r="GO282" i="1"/>
  <c r="GQ282" i="1"/>
  <c r="GO56" i="1"/>
  <c r="HW56" i="1"/>
  <c r="HY56" i="1"/>
  <c r="IC56" i="1"/>
  <c r="IE56" i="1"/>
  <c r="GG56" i="1"/>
  <c r="GI56" i="1"/>
  <c r="GN56" i="1"/>
  <c r="GP56" i="1"/>
  <c r="HX56" i="1"/>
  <c r="IB56" i="1"/>
  <c r="ID56" i="1"/>
  <c r="GF56" i="1"/>
  <c r="GH56" i="1"/>
  <c r="GM56" i="1"/>
  <c r="FY360" i="1"/>
  <c r="FX361" i="1"/>
  <c r="HP356" i="1"/>
  <c r="HO357" i="1"/>
  <c r="HY355" i="1"/>
  <c r="IF355" i="1"/>
  <c r="HV355" i="1"/>
  <c r="IB355" i="1"/>
  <c r="HX355" i="1"/>
  <c r="IC355" i="1"/>
  <c r="ID355" i="1"/>
  <c r="IE355" i="1"/>
  <c r="HW355" i="1"/>
  <c r="FX129" i="1"/>
  <c r="FY128" i="1"/>
  <c r="GH127" i="1"/>
  <c r="GP127" i="1"/>
  <c r="GN127" i="1"/>
  <c r="GO127" i="1"/>
  <c r="GM127" i="1"/>
  <c r="GI127" i="1"/>
  <c r="GG127" i="1"/>
  <c r="GF127" i="1"/>
  <c r="HW205" i="1"/>
  <c r="IC205" i="1"/>
  <c r="HV205" i="1"/>
  <c r="IB205" i="1"/>
  <c r="IF205" i="1"/>
  <c r="HY205" i="1"/>
  <c r="IE205" i="1"/>
  <c r="HX205" i="1"/>
  <c r="ID205" i="1"/>
  <c r="HP206" i="1"/>
  <c r="HO207" i="1"/>
  <c r="EU68" i="1"/>
  <c r="EV67" i="1"/>
  <c r="GH203" i="1" l="1"/>
  <c r="GN203" i="1"/>
  <c r="GM203" i="1"/>
  <c r="GO203" i="1"/>
  <c r="GG203" i="1"/>
  <c r="GF203" i="1"/>
  <c r="GQ203" i="1"/>
  <c r="GP203" i="1"/>
  <c r="GI203" i="1"/>
  <c r="FY204" i="1"/>
  <c r="FX205" i="1"/>
  <c r="L50" i="39"/>
  <c r="N43" i="23"/>
  <c r="AN12" i="40"/>
  <c r="BK12" i="40" s="1"/>
  <c r="BO12" i="40" s="1"/>
  <c r="AB12" i="40"/>
  <c r="B51" i="39"/>
  <c r="B129" i="1"/>
  <c r="IN168" i="1"/>
  <c r="IS168" i="1"/>
  <c r="IX168" i="1" s="1"/>
  <c r="HV92" i="1"/>
  <c r="IN92" i="1"/>
  <c r="IS92" i="1"/>
  <c r="ID128" i="1"/>
  <c r="HV128" i="1"/>
  <c r="HX128" i="1"/>
  <c r="IC128" i="1"/>
  <c r="HY128" i="1"/>
  <c r="HW128" i="1"/>
  <c r="IB128" i="1"/>
  <c r="IE128" i="1"/>
  <c r="HO130" i="1"/>
  <c r="HP129" i="1"/>
  <c r="FX443" i="1"/>
  <c r="FY442" i="1"/>
  <c r="HO60" i="1"/>
  <c r="HP59" i="1"/>
  <c r="HV59" i="1" s="1"/>
  <c r="FY361" i="1"/>
  <c r="FX362" i="1"/>
  <c r="FY58" i="1"/>
  <c r="FX59" i="1"/>
  <c r="GG283" i="1"/>
  <c r="GQ283" i="1"/>
  <c r="GP283" i="1"/>
  <c r="GN283" i="1"/>
  <c r="GI283" i="1"/>
  <c r="GM283" i="1"/>
  <c r="GO283" i="1"/>
  <c r="GH283" i="1"/>
  <c r="GF283" i="1"/>
  <c r="HO285" i="1"/>
  <c r="HP284" i="1"/>
  <c r="GH360" i="1"/>
  <c r="GO360" i="1"/>
  <c r="GI360" i="1"/>
  <c r="GP360" i="1"/>
  <c r="GF360" i="1"/>
  <c r="GG360" i="1"/>
  <c r="GN360" i="1"/>
  <c r="GM360" i="1"/>
  <c r="GQ360" i="1"/>
  <c r="IE57" i="1"/>
  <c r="GG57" i="1"/>
  <c r="GI57" i="1"/>
  <c r="GN57" i="1"/>
  <c r="GP57" i="1"/>
  <c r="HX57" i="1"/>
  <c r="IB57" i="1"/>
  <c r="ID57" i="1"/>
  <c r="GF57" i="1"/>
  <c r="GH57" i="1"/>
  <c r="GM57" i="1"/>
  <c r="GO57" i="1"/>
  <c r="HW57" i="1"/>
  <c r="HY57" i="1"/>
  <c r="IC57" i="1"/>
  <c r="FX285" i="1"/>
  <c r="FY284" i="1"/>
  <c r="IC283" i="1"/>
  <c r="HY283" i="1"/>
  <c r="ID283" i="1"/>
  <c r="HW283" i="1"/>
  <c r="HV283" i="1"/>
  <c r="HX283" i="1"/>
  <c r="IE283" i="1"/>
  <c r="IB283" i="1"/>
  <c r="IF283" i="1"/>
  <c r="HW356" i="1"/>
  <c r="IE356" i="1"/>
  <c r="ID356" i="1"/>
  <c r="HY356" i="1"/>
  <c r="HX356" i="1"/>
  <c r="IF356" i="1"/>
  <c r="HV356" i="1"/>
  <c r="IB356" i="1"/>
  <c r="IC356" i="1"/>
  <c r="HO358" i="1"/>
  <c r="HP357" i="1"/>
  <c r="GF128" i="1"/>
  <c r="GM128" i="1"/>
  <c r="GH128" i="1"/>
  <c r="GO128" i="1"/>
  <c r="GP128" i="1"/>
  <c r="GI128" i="1"/>
  <c r="GG128" i="1"/>
  <c r="GN128" i="1"/>
  <c r="FY129" i="1"/>
  <c r="FX130" i="1"/>
  <c r="HO208" i="1"/>
  <c r="HP207" i="1"/>
  <c r="HW206" i="1"/>
  <c r="HX206" i="1"/>
  <c r="HY206" i="1"/>
  <c r="IF206" i="1"/>
  <c r="HV206" i="1"/>
  <c r="IB206" i="1"/>
  <c r="IC206" i="1"/>
  <c r="ID206" i="1"/>
  <c r="IE206" i="1"/>
  <c r="EV68" i="1"/>
  <c r="EU69" i="1"/>
  <c r="FY205" i="1" l="1"/>
  <c r="FX206" i="1"/>
  <c r="GM204" i="1"/>
  <c r="GN204" i="1"/>
  <c r="GI204" i="1"/>
  <c r="GH204" i="1"/>
  <c r="GF204" i="1"/>
  <c r="GG204" i="1"/>
  <c r="GP204" i="1"/>
  <c r="GO204" i="1"/>
  <c r="GQ204" i="1"/>
  <c r="B52" i="39"/>
  <c r="B130" i="1"/>
  <c r="IS169" i="1"/>
  <c r="IX169" i="1" s="1"/>
  <c r="IN169" i="1"/>
  <c r="HV93" i="1"/>
  <c r="IN93" i="1"/>
  <c r="IS93" i="1"/>
  <c r="AN13" i="40"/>
  <c r="BK13" i="40" s="1"/>
  <c r="BO13" i="40" s="1"/>
  <c r="AB13" i="40"/>
  <c r="N44" i="23"/>
  <c r="L51" i="39"/>
  <c r="HW129" i="1"/>
  <c r="IE129" i="1"/>
  <c r="ID129" i="1"/>
  <c r="IC129" i="1"/>
  <c r="HX129" i="1"/>
  <c r="HV129" i="1"/>
  <c r="IB129" i="1"/>
  <c r="HY129" i="1"/>
  <c r="FY443" i="1"/>
  <c r="FX444" i="1"/>
  <c r="HP130" i="1"/>
  <c r="HO131" i="1"/>
  <c r="HP60" i="1"/>
  <c r="HV60" i="1" s="1"/>
  <c r="HO61" i="1"/>
  <c r="FX286" i="1"/>
  <c r="FY285" i="1"/>
  <c r="HP285" i="1"/>
  <c r="HO286" i="1"/>
  <c r="FX60" i="1"/>
  <c r="FY59" i="1"/>
  <c r="FY362" i="1"/>
  <c r="FX363" i="1"/>
  <c r="GM284" i="1"/>
  <c r="GH284" i="1"/>
  <c r="GN284" i="1"/>
  <c r="GQ284" i="1"/>
  <c r="GI284" i="1"/>
  <c r="GF284" i="1"/>
  <c r="GP284" i="1"/>
  <c r="GG284" i="1"/>
  <c r="GO284" i="1"/>
  <c r="ID284" i="1"/>
  <c r="IF284" i="1"/>
  <c r="HX284" i="1"/>
  <c r="HV284" i="1"/>
  <c r="HY284" i="1"/>
  <c r="IC284" i="1"/>
  <c r="IB284" i="1"/>
  <c r="HW284" i="1"/>
  <c r="IE284" i="1"/>
  <c r="HW58" i="1"/>
  <c r="HY58" i="1"/>
  <c r="IC58" i="1"/>
  <c r="IE58" i="1"/>
  <c r="GG58" i="1"/>
  <c r="GI58" i="1"/>
  <c r="GN58" i="1"/>
  <c r="GP58" i="1"/>
  <c r="HX58" i="1"/>
  <c r="IB58" i="1"/>
  <c r="ID58" i="1"/>
  <c r="GF58" i="1"/>
  <c r="GH58" i="1"/>
  <c r="GM58" i="1"/>
  <c r="GO58" i="1"/>
  <c r="GF361" i="1"/>
  <c r="GP361" i="1"/>
  <c r="GI361" i="1"/>
  <c r="GO361" i="1"/>
  <c r="GH361" i="1"/>
  <c r="GQ361" i="1"/>
  <c r="GM361" i="1"/>
  <c r="GN361" i="1"/>
  <c r="GG361" i="1"/>
  <c r="HO359" i="1"/>
  <c r="HP358" i="1"/>
  <c r="HY357" i="1"/>
  <c r="IC357" i="1"/>
  <c r="IB357" i="1"/>
  <c r="HW357" i="1"/>
  <c r="HV357" i="1"/>
  <c r="IF357" i="1"/>
  <c r="HX357" i="1"/>
  <c r="ID357" i="1"/>
  <c r="IE357" i="1"/>
  <c r="FX131" i="1"/>
  <c r="FY130" i="1"/>
  <c r="GM129" i="1"/>
  <c r="GF129" i="1"/>
  <c r="GH129" i="1"/>
  <c r="GO129" i="1"/>
  <c r="GI129" i="1"/>
  <c r="GP129" i="1"/>
  <c r="GG129" i="1"/>
  <c r="GN129" i="1"/>
  <c r="ID207" i="1"/>
  <c r="HX207" i="1"/>
  <c r="IC207" i="1"/>
  <c r="IB207" i="1"/>
  <c r="HY207" i="1"/>
  <c r="HV207" i="1"/>
  <c r="IF207" i="1"/>
  <c r="IE207" i="1"/>
  <c r="HW207" i="1"/>
  <c r="HP208" i="1"/>
  <c r="HO209" i="1"/>
  <c r="EU70" i="1"/>
  <c r="EV69" i="1"/>
  <c r="FX207" i="1" l="1"/>
  <c r="FY206" i="1"/>
  <c r="GH205" i="1"/>
  <c r="GI205" i="1"/>
  <c r="GO205" i="1"/>
  <c r="GQ205" i="1"/>
  <c r="GP205" i="1"/>
  <c r="GF205" i="1"/>
  <c r="GM205" i="1"/>
  <c r="GN205" i="1"/>
  <c r="GG205" i="1"/>
  <c r="B53" i="39"/>
  <c r="B131" i="1"/>
  <c r="IN170" i="1"/>
  <c r="IS170" i="1"/>
  <c r="IX170" i="1" s="1"/>
  <c r="HV94" i="1"/>
  <c r="IS94" i="1"/>
  <c r="IN94" i="1"/>
  <c r="AB14" i="40"/>
  <c r="AN14" i="40"/>
  <c r="BK14" i="40" s="1"/>
  <c r="BO14" i="40" s="1"/>
  <c r="L52" i="39"/>
  <c r="N45" i="23"/>
  <c r="HP131" i="1"/>
  <c r="HO132" i="1"/>
  <c r="FX445" i="1"/>
  <c r="FY444" i="1"/>
  <c r="HY130" i="1"/>
  <c r="HX130" i="1"/>
  <c r="IB130" i="1"/>
  <c r="IC130" i="1"/>
  <c r="IE130" i="1"/>
  <c r="HW130" i="1"/>
  <c r="HV130" i="1"/>
  <c r="ID130" i="1"/>
  <c r="HO62" i="1"/>
  <c r="HP61" i="1"/>
  <c r="HV61" i="1" s="1"/>
  <c r="FX364" i="1"/>
  <c r="FY363" i="1"/>
  <c r="IC59" i="1"/>
  <c r="IE59" i="1"/>
  <c r="GG59" i="1"/>
  <c r="GI59" i="1"/>
  <c r="GN59" i="1"/>
  <c r="GP59" i="1"/>
  <c r="HX59" i="1"/>
  <c r="IB59" i="1"/>
  <c r="ID59" i="1"/>
  <c r="GF59" i="1"/>
  <c r="GH59" i="1"/>
  <c r="GM59" i="1"/>
  <c r="GO59" i="1"/>
  <c r="HW59" i="1"/>
  <c r="HY59" i="1"/>
  <c r="HP286" i="1"/>
  <c r="HO287" i="1"/>
  <c r="GQ285" i="1"/>
  <c r="GG285" i="1"/>
  <c r="GF285" i="1"/>
  <c r="GI285" i="1"/>
  <c r="GH285" i="1"/>
  <c r="GM285" i="1"/>
  <c r="GO285" i="1"/>
  <c r="GP285" i="1"/>
  <c r="GN285" i="1"/>
  <c r="GI362" i="1"/>
  <c r="GP362" i="1"/>
  <c r="GN362" i="1"/>
  <c r="GQ362" i="1"/>
  <c r="GH362" i="1"/>
  <c r="GM362" i="1"/>
  <c r="GF362" i="1"/>
  <c r="GO362" i="1"/>
  <c r="GG362" i="1"/>
  <c r="FY60" i="1"/>
  <c r="FX61" i="1"/>
  <c r="IC285" i="1"/>
  <c r="IE285" i="1"/>
  <c r="HX285" i="1"/>
  <c r="IF285" i="1"/>
  <c r="HY285" i="1"/>
  <c r="HW285" i="1"/>
  <c r="IB285" i="1"/>
  <c r="HV285" i="1"/>
  <c r="ID285" i="1"/>
  <c r="FY286" i="1"/>
  <c r="FX287" i="1"/>
  <c r="HW358" i="1"/>
  <c r="HX358" i="1"/>
  <c r="HY358" i="1"/>
  <c r="IE358" i="1"/>
  <c r="IF358" i="1"/>
  <c r="HV358" i="1"/>
  <c r="ID358" i="1"/>
  <c r="IB358" i="1"/>
  <c r="IC358" i="1"/>
  <c r="HO360" i="1"/>
  <c r="HP359" i="1"/>
  <c r="GM130" i="1"/>
  <c r="GO130" i="1"/>
  <c r="GF130" i="1"/>
  <c r="GH130" i="1"/>
  <c r="GN130" i="1"/>
  <c r="GP130" i="1"/>
  <c r="GG130" i="1"/>
  <c r="GI130" i="1"/>
  <c r="FX132" i="1"/>
  <c r="FY131" i="1"/>
  <c r="IB208" i="1"/>
  <c r="HV208" i="1"/>
  <c r="IE208" i="1"/>
  <c r="IF208" i="1"/>
  <c r="ID208" i="1"/>
  <c r="IC208" i="1"/>
  <c r="HX208" i="1"/>
  <c r="HW208" i="1"/>
  <c r="HY208" i="1"/>
  <c r="HP209" i="1"/>
  <c r="HO210" i="1"/>
  <c r="EU71" i="1"/>
  <c r="EV71" i="1" s="1"/>
  <c r="EV70" i="1"/>
  <c r="GQ206" i="1" l="1"/>
  <c r="GF206" i="1"/>
  <c r="GG206" i="1"/>
  <c r="GP206" i="1"/>
  <c r="GN206" i="1"/>
  <c r="GO206" i="1"/>
  <c r="GH206" i="1"/>
  <c r="GM206" i="1"/>
  <c r="GI206" i="1"/>
  <c r="FX208" i="1"/>
  <c r="FY207" i="1"/>
  <c r="B54" i="39"/>
  <c r="B132" i="1"/>
  <c r="IN171" i="1"/>
  <c r="IS171" i="1"/>
  <c r="IX171" i="1" s="1"/>
  <c r="HV95" i="1"/>
  <c r="IN95" i="1"/>
  <c r="IS95" i="1"/>
  <c r="AN15" i="40"/>
  <c r="BK15" i="40" s="1"/>
  <c r="BO15" i="40" s="1"/>
  <c r="AB15" i="40"/>
  <c r="L53" i="39"/>
  <c r="N46" i="23"/>
  <c r="HP132" i="1"/>
  <c r="HO133" i="1"/>
  <c r="FX446" i="1"/>
  <c r="FY445" i="1"/>
  <c r="HY131" i="1"/>
  <c r="IB131" i="1"/>
  <c r="IE131" i="1"/>
  <c r="ID131" i="1"/>
  <c r="HW131" i="1"/>
  <c r="HV131" i="1"/>
  <c r="IC131" i="1"/>
  <c r="HX131" i="1"/>
  <c r="HO63" i="1"/>
  <c r="HP62" i="1"/>
  <c r="HV62" i="1" s="1"/>
  <c r="FY287" i="1"/>
  <c r="FX288" i="1"/>
  <c r="GO60" i="1"/>
  <c r="HW60" i="1"/>
  <c r="HY60" i="1"/>
  <c r="IC60" i="1"/>
  <c r="IE60" i="1"/>
  <c r="GG60" i="1"/>
  <c r="GI60" i="1"/>
  <c r="GN60" i="1"/>
  <c r="GP60" i="1"/>
  <c r="HX60" i="1"/>
  <c r="IB60" i="1"/>
  <c r="ID60" i="1"/>
  <c r="GF60" i="1"/>
  <c r="GH60" i="1"/>
  <c r="GM60" i="1"/>
  <c r="IC286" i="1"/>
  <c r="IE286" i="1"/>
  <c r="HY286" i="1"/>
  <c r="HW286" i="1"/>
  <c r="IF286" i="1"/>
  <c r="IB286" i="1"/>
  <c r="HX286" i="1"/>
  <c r="ID286" i="1"/>
  <c r="HV286" i="1"/>
  <c r="GO363" i="1"/>
  <c r="GH363" i="1"/>
  <c r="GM363" i="1"/>
  <c r="GF363" i="1"/>
  <c r="GP363" i="1"/>
  <c r="GN363" i="1"/>
  <c r="GG363" i="1"/>
  <c r="GI363" i="1"/>
  <c r="GQ363" i="1"/>
  <c r="GQ286" i="1"/>
  <c r="GI286" i="1"/>
  <c r="GM286" i="1"/>
  <c r="GF286" i="1"/>
  <c r="GN286" i="1"/>
  <c r="GO286" i="1"/>
  <c r="GG286" i="1"/>
  <c r="GP286" i="1"/>
  <c r="GH286" i="1"/>
  <c r="FX62" i="1"/>
  <c r="FY61" i="1"/>
  <c r="HP287" i="1"/>
  <c r="HO288" i="1"/>
  <c r="FX365" i="1"/>
  <c r="FY364" i="1"/>
  <c r="HO361" i="1"/>
  <c r="HP360" i="1"/>
  <c r="HW359" i="1"/>
  <c r="ID359" i="1"/>
  <c r="IE359" i="1"/>
  <c r="IB359" i="1"/>
  <c r="IC359" i="1"/>
  <c r="IF359" i="1"/>
  <c r="HV359" i="1"/>
  <c r="HX359" i="1"/>
  <c r="HY359" i="1"/>
  <c r="FX133" i="1"/>
  <c r="FY132" i="1"/>
  <c r="GO131" i="1"/>
  <c r="GN131" i="1"/>
  <c r="GF131" i="1"/>
  <c r="GM131" i="1"/>
  <c r="GG131" i="1"/>
  <c r="GI131" i="1"/>
  <c r="GP131" i="1"/>
  <c r="GH131" i="1"/>
  <c r="IB209" i="1"/>
  <c r="HY209" i="1"/>
  <c r="HV209" i="1"/>
  <c r="IF209" i="1"/>
  <c r="IE209" i="1"/>
  <c r="HX209" i="1"/>
  <c r="HW209" i="1"/>
  <c r="ID209" i="1"/>
  <c r="IC209" i="1"/>
  <c r="HP210" i="1"/>
  <c r="HO211" i="1"/>
  <c r="GI207" i="1" l="1"/>
  <c r="GQ207" i="1"/>
  <c r="GM207" i="1"/>
  <c r="GP207" i="1"/>
  <c r="GH207" i="1"/>
  <c r="GF207" i="1"/>
  <c r="GO207" i="1"/>
  <c r="GG207" i="1"/>
  <c r="GN207" i="1"/>
  <c r="FX209" i="1"/>
  <c r="FY208" i="1"/>
  <c r="B55" i="39"/>
  <c r="B133" i="1"/>
  <c r="IN172" i="1"/>
  <c r="IS172" i="1"/>
  <c r="IX172" i="1" s="1"/>
  <c r="HV96" i="1"/>
  <c r="IN96" i="1"/>
  <c r="IS96" i="1"/>
  <c r="AB16" i="40"/>
  <c r="AN16" i="40"/>
  <c r="BK16" i="40" s="1"/>
  <c r="BO16" i="40" s="1"/>
  <c r="L54" i="39"/>
  <c r="N47" i="23"/>
  <c r="HP133" i="1"/>
  <c r="HO134" i="1"/>
  <c r="FY446" i="1"/>
  <c r="FX447" i="1"/>
  <c r="IB132" i="1"/>
  <c r="IC132" i="1"/>
  <c r="HW132" i="1"/>
  <c r="HX132" i="1"/>
  <c r="HY132" i="1"/>
  <c r="HV132" i="1"/>
  <c r="IE132" i="1"/>
  <c r="ID132" i="1"/>
  <c r="HO64" i="1"/>
  <c r="HP63" i="1"/>
  <c r="HV63" i="1" s="1"/>
  <c r="GH364" i="1"/>
  <c r="GI364" i="1"/>
  <c r="GQ364" i="1"/>
  <c r="GG364" i="1"/>
  <c r="GN364" i="1"/>
  <c r="GM364" i="1"/>
  <c r="GF364" i="1"/>
  <c r="GP364" i="1"/>
  <c r="GO364" i="1"/>
  <c r="HO289" i="1"/>
  <c r="HP288" i="1"/>
  <c r="HX61" i="1"/>
  <c r="ID61" i="1"/>
  <c r="HY61" i="1"/>
  <c r="GI61" i="1"/>
  <c r="GG61" i="1"/>
  <c r="IB61" i="1"/>
  <c r="GH61" i="1"/>
  <c r="GM61" i="1"/>
  <c r="GP61" i="1"/>
  <c r="IC61" i="1"/>
  <c r="GF61" i="1"/>
  <c r="GO61" i="1"/>
  <c r="HW61" i="1"/>
  <c r="GN61" i="1"/>
  <c r="IE61" i="1"/>
  <c r="FX289" i="1"/>
  <c r="FY288" i="1"/>
  <c r="FY365" i="1"/>
  <c r="FX366" i="1"/>
  <c r="HV287" i="1"/>
  <c r="IB287" i="1"/>
  <c r="HW287" i="1"/>
  <c r="IC287" i="1"/>
  <c r="HY287" i="1"/>
  <c r="ID287" i="1"/>
  <c r="HX287" i="1"/>
  <c r="IF287" i="1"/>
  <c r="IE287" i="1"/>
  <c r="FY62" i="1"/>
  <c r="FX63" i="1"/>
  <c r="GF287" i="1"/>
  <c r="GI287" i="1"/>
  <c r="GH287" i="1"/>
  <c r="GM287" i="1"/>
  <c r="GO287" i="1"/>
  <c r="GP287" i="1"/>
  <c r="GN287" i="1"/>
  <c r="GQ287" i="1"/>
  <c r="GG287" i="1"/>
  <c r="HX360" i="1"/>
  <c r="HV360" i="1"/>
  <c r="IE360" i="1"/>
  <c r="IF360" i="1"/>
  <c r="HW360" i="1"/>
  <c r="IC360" i="1"/>
  <c r="ID360" i="1"/>
  <c r="IB360" i="1"/>
  <c r="HY360" i="1"/>
  <c r="HO362" i="1"/>
  <c r="HP361" i="1"/>
  <c r="GP132" i="1"/>
  <c r="GF132" i="1"/>
  <c r="GG132" i="1"/>
  <c r="GM132" i="1"/>
  <c r="GO132" i="1"/>
  <c r="GI132" i="1"/>
  <c r="GH132" i="1"/>
  <c r="GN132" i="1"/>
  <c r="FX134" i="1"/>
  <c r="FY133" i="1"/>
  <c r="HV210" i="1"/>
  <c r="ID210" i="1"/>
  <c r="IC210" i="1"/>
  <c r="HX210" i="1"/>
  <c r="HW210" i="1"/>
  <c r="IE210" i="1"/>
  <c r="IF210" i="1"/>
  <c r="HY210" i="1"/>
  <c r="IB210" i="1"/>
  <c r="HP211" i="1"/>
  <c r="HO212" i="1"/>
  <c r="GN208" i="1" l="1"/>
  <c r="GO208" i="1"/>
  <c r="GP208" i="1"/>
  <c r="GI208" i="1"/>
  <c r="GG208" i="1"/>
  <c r="GM208" i="1"/>
  <c r="GQ208" i="1"/>
  <c r="GH208" i="1"/>
  <c r="GF208" i="1"/>
  <c r="FY209" i="1"/>
  <c r="FX210" i="1"/>
  <c r="B134" i="1"/>
  <c r="B56" i="39"/>
  <c r="IS173" i="1"/>
  <c r="IX173" i="1" s="1"/>
  <c r="IN173" i="1"/>
  <c r="HV97" i="1"/>
  <c r="IN97" i="1"/>
  <c r="IS97" i="1"/>
  <c r="AN17" i="40"/>
  <c r="BK17" i="40" s="1"/>
  <c r="BO17" i="40" s="1"/>
  <c r="AB17" i="40"/>
  <c r="L55" i="39"/>
  <c r="N48" i="23"/>
  <c r="FY447" i="1"/>
  <c r="FX448" i="1"/>
  <c r="HO135" i="1"/>
  <c r="HP134" i="1"/>
  <c r="HV133" i="1"/>
  <c r="HY133" i="1"/>
  <c r="HX133" i="1"/>
  <c r="IE133" i="1"/>
  <c r="IB133" i="1"/>
  <c r="HW133" i="1"/>
  <c r="ID133" i="1"/>
  <c r="IC133" i="1"/>
  <c r="HO65" i="1"/>
  <c r="HP64" i="1"/>
  <c r="HV64" i="1" s="1"/>
  <c r="IC62" i="1"/>
  <c r="GG62" i="1"/>
  <c r="GP62" i="1"/>
  <c r="HX62" i="1"/>
  <c r="GF62" i="1"/>
  <c r="GH62" i="1"/>
  <c r="HW62" i="1"/>
  <c r="HY62" i="1"/>
  <c r="GN62" i="1"/>
  <c r="GI62" i="1"/>
  <c r="ID62" i="1"/>
  <c r="IB62" i="1"/>
  <c r="GO62" i="1"/>
  <c r="GM62" i="1"/>
  <c r="IE62" i="1"/>
  <c r="FY366" i="1"/>
  <c r="FX367" i="1"/>
  <c r="GM288" i="1"/>
  <c r="GQ288" i="1"/>
  <c r="GN288" i="1"/>
  <c r="GF288" i="1"/>
  <c r="GH288" i="1"/>
  <c r="GG288" i="1"/>
  <c r="GI288" i="1"/>
  <c r="GO288" i="1"/>
  <c r="GP288" i="1"/>
  <c r="HO290" i="1"/>
  <c r="HP289" i="1"/>
  <c r="FX64" i="1"/>
  <c r="FY63" i="1"/>
  <c r="GN365" i="1"/>
  <c r="GF365" i="1"/>
  <c r="GP365" i="1"/>
  <c r="GM365" i="1"/>
  <c r="GG365" i="1"/>
  <c r="GO365" i="1"/>
  <c r="GQ365" i="1"/>
  <c r="GH365" i="1"/>
  <c r="GI365" i="1"/>
  <c r="FY289" i="1"/>
  <c r="FX290" i="1"/>
  <c r="IB288" i="1"/>
  <c r="IF288" i="1"/>
  <c r="HW288" i="1"/>
  <c r="HV288" i="1"/>
  <c r="HX288" i="1"/>
  <c r="ID288" i="1"/>
  <c r="IC288" i="1"/>
  <c r="HY288" i="1"/>
  <c r="IE288" i="1"/>
  <c r="HO363" i="1"/>
  <c r="HP362" i="1"/>
  <c r="HV361" i="1"/>
  <c r="HX361" i="1"/>
  <c r="HW361" i="1"/>
  <c r="HY361" i="1"/>
  <c r="IE361" i="1"/>
  <c r="IB361" i="1"/>
  <c r="IF361" i="1"/>
  <c r="ID361" i="1"/>
  <c r="IC361" i="1"/>
  <c r="FY134" i="1"/>
  <c r="FX135" i="1"/>
  <c r="GN133" i="1"/>
  <c r="GO133" i="1"/>
  <c r="GI133" i="1"/>
  <c r="GP133" i="1"/>
  <c r="GF133" i="1"/>
  <c r="GM133" i="1"/>
  <c r="GH133" i="1"/>
  <c r="GG133" i="1"/>
  <c r="HX211" i="1"/>
  <c r="ID211" i="1"/>
  <c r="HW211" i="1"/>
  <c r="IC211" i="1"/>
  <c r="HV211" i="1"/>
  <c r="IB211" i="1"/>
  <c r="IF211" i="1"/>
  <c r="HY211" i="1"/>
  <c r="IE211" i="1"/>
  <c r="HP212" i="1"/>
  <c r="HO213" i="1"/>
  <c r="FY210" i="1" l="1"/>
  <c r="FX211" i="1"/>
  <c r="GN209" i="1"/>
  <c r="GP209" i="1"/>
  <c r="GO209" i="1"/>
  <c r="GH209" i="1"/>
  <c r="GF209" i="1"/>
  <c r="GG209" i="1"/>
  <c r="GM209" i="1"/>
  <c r="GQ209" i="1"/>
  <c r="GI209" i="1"/>
  <c r="L56" i="39"/>
  <c r="N49" i="23"/>
  <c r="AB18" i="40"/>
  <c r="AN18" i="40"/>
  <c r="BK18" i="40" s="1"/>
  <c r="BO18" i="40" s="1"/>
  <c r="B57" i="39"/>
  <c r="B135" i="1"/>
  <c r="IN174" i="1"/>
  <c r="IS174" i="1"/>
  <c r="IX174" i="1" s="1"/>
  <c r="HV98" i="1"/>
  <c r="IS98" i="1"/>
  <c r="IN98" i="1"/>
  <c r="IE134" i="1"/>
  <c r="HV134" i="1"/>
  <c r="ID134" i="1"/>
  <c r="HX134" i="1"/>
  <c r="HW134" i="1"/>
  <c r="IB134" i="1"/>
  <c r="HY134" i="1"/>
  <c r="IC134" i="1"/>
  <c r="FY448" i="1"/>
  <c r="FX449" i="1"/>
  <c r="HP135" i="1"/>
  <c r="HO136" i="1"/>
  <c r="HO66" i="1"/>
  <c r="HP65" i="1"/>
  <c r="HV65" i="1" s="1"/>
  <c r="GQ289" i="1"/>
  <c r="GO289" i="1"/>
  <c r="GP289" i="1"/>
  <c r="GI289" i="1"/>
  <c r="GF289" i="1"/>
  <c r="GG289" i="1"/>
  <c r="GM289" i="1"/>
  <c r="GH289" i="1"/>
  <c r="GN289" i="1"/>
  <c r="ID63" i="1"/>
  <c r="IB63" i="1"/>
  <c r="GO63" i="1"/>
  <c r="GM63" i="1"/>
  <c r="IE63" i="1"/>
  <c r="IC63" i="1"/>
  <c r="GG63" i="1"/>
  <c r="GP63" i="1"/>
  <c r="HX63" i="1"/>
  <c r="GF63" i="1"/>
  <c r="GH63" i="1"/>
  <c r="HW63" i="1"/>
  <c r="HY63" i="1"/>
  <c r="GN63" i="1"/>
  <c r="GI63" i="1"/>
  <c r="HY289" i="1"/>
  <c r="IF289" i="1"/>
  <c r="HW289" i="1"/>
  <c r="ID289" i="1"/>
  <c r="IC289" i="1"/>
  <c r="IE289" i="1"/>
  <c r="IB289" i="1"/>
  <c r="HX289" i="1"/>
  <c r="HV289" i="1"/>
  <c r="GI366" i="1"/>
  <c r="GM366" i="1"/>
  <c r="GG366" i="1"/>
  <c r="GQ366" i="1"/>
  <c r="GH366" i="1"/>
  <c r="GN366" i="1"/>
  <c r="GP366" i="1"/>
  <c r="GF366" i="1"/>
  <c r="GO366" i="1"/>
  <c r="FX291" i="1"/>
  <c r="FY290" i="1"/>
  <c r="FY64" i="1"/>
  <c r="FX65" i="1"/>
  <c r="HP290" i="1"/>
  <c r="HO291" i="1"/>
  <c r="FY367" i="1"/>
  <c r="FX368" i="1"/>
  <c r="IE362" i="1"/>
  <c r="IF362" i="1"/>
  <c r="HV362" i="1"/>
  <c r="IC362" i="1"/>
  <c r="HW362" i="1"/>
  <c r="HY362" i="1"/>
  <c r="IB362" i="1"/>
  <c r="ID362" i="1"/>
  <c r="HX362" i="1"/>
  <c r="HO364" i="1"/>
  <c r="HP363" i="1"/>
  <c r="FY135" i="1"/>
  <c r="FX136" i="1"/>
  <c r="GP134" i="1"/>
  <c r="GN134" i="1"/>
  <c r="GG134" i="1"/>
  <c r="GH134" i="1"/>
  <c r="GO134" i="1"/>
  <c r="GM134" i="1"/>
  <c r="GF134" i="1"/>
  <c r="GI134" i="1"/>
  <c r="IB212" i="1"/>
  <c r="HV212" i="1"/>
  <c r="IF212" i="1"/>
  <c r="IE212" i="1"/>
  <c r="ID212" i="1"/>
  <c r="IC212" i="1"/>
  <c r="HY212" i="1"/>
  <c r="HX212" i="1"/>
  <c r="HW212" i="1"/>
  <c r="HP213" i="1"/>
  <c r="HO214" i="1"/>
  <c r="FX212" i="1" l="1"/>
  <c r="FY211" i="1"/>
  <c r="GG210" i="1"/>
  <c r="GN210" i="1"/>
  <c r="GP210" i="1"/>
  <c r="GF210" i="1"/>
  <c r="GH210" i="1"/>
  <c r="GM210" i="1"/>
  <c r="GI210" i="1"/>
  <c r="GO210" i="1"/>
  <c r="GQ210" i="1"/>
  <c r="B136" i="1"/>
  <c r="B58" i="39"/>
  <c r="IN175" i="1"/>
  <c r="IS175" i="1"/>
  <c r="IX175" i="1" s="1"/>
  <c r="HV99" i="1"/>
  <c r="IS99" i="1"/>
  <c r="IN99" i="1"/>
  <c r="AN19" i="40"/>
  <c r="BK19" i="40" s="1"/>
  <c r="BO19" i="40" s="1"/>
  <c r="AB19" i="40"/>
  <c r="L57" i="39"/>
  <c r="N50" i="23"/>
  <c r="HO137" i="1"/>
  <c r="HP136" i="1"/>
  <c r="FY449" i="1"/>
  <c r="FX450" i="1"/>
  <c r="ID135" i="1"/>
  <c r="IB135" i="1"/>
  <c r="HV135" i="1"/>
  <c r="HX135" i="1"/>
  <c r="IE135" i="1"/>
  <c r="HY135" i="1"/>
  <c r="IC135" i="1"/>
  <c r="HW135" i="1"/>
  <c r="HP66" i="1"/>
  <c r="HV66" i="1" s="1"/>
  <c r="HO67" i="1"/>
  <c r="FY368" i="1"/>
  <c r="FX369" i="1"/>
  <c r="HP291" i="1"/>
  <c r="HO292" i="1"/>
  <c r="FY65" i="1"/>
  <c r="FX66" i="1"/>
  <c r="GO290" i="1"/>
  <c r="GF290" i="1"/>
  <c r="GI290" i="1"/>
  <c r="GG290" i="1"/>
  <c r="GH290" i="1"/>
  <c r="GM290" i="1"/>
  <c r="GP290" i="1"/>
  <c r="GN290" i="1"/>
  <c r="GQ290" i="1"/>
  <c r="GI367" i="1"/>
  <c r="GF367" i="1"/>
  <c r="GN367" i="1"/>
  <c r="GO367" i="1"/>
  <c r="GH367" i="1"/>
  <c r="GG367" i="1"/>
  <c r="GQ367" i="1"/>
  <c r="GM367" i="1"/>
  <c r="GP367" i="1"/>
  <c r="ID290" i="1"/>
  <c r="HX290" i="1"/>
  <c r="IF290" i="1"/>
  <c r="HY290" i="1"/>
  <c r="IE290" i="1"/>
  <c r="HV290" i="1"/>
  <c r="IB290" i="1"/>
  <c r="IC290" i="1"/>
  <c r="HW290" i="1"/>
  <c r="GI64" i="1"/>
  <c r="HY64" i="1"/>
  <c r="GO64" i="1"/>
  <c r="ID64" i="1"/>
  <c r="GP64" i="1"/>
  <c r="GF64" i="1"/>
  <c r="GN64" i="1"/>
  <c r="IC64" i="1"/>
  <c r="HW64" i="1"/>
  <c r="GG64" i="1"/>
  <c r="GM64" i="1"/>
  <c r="IB64" i="1"/>
  <c r="HX64" i="1"/>
  <c r="GH64" i="1"/>
  <c r="IE64" i="1"/>
  <c r="FX292" i="1"/>
  <c r="FY291" i="1"/>
  <c r="HP364" i="1"/>
  <c r="HO365" i="1"/>
  <c r="IB363" i="1"/>
  <c r="HY363" i="1"/>
  <c r="HX363" i="1"/>
  <c r="HW363" i="1"/>
  <c r="HV363" i="1"/>
  <c r="IF363" i="1"/>
  <c r="IE363" i="1"/>
  <c r="ID363" i="1"/>
  <c r="IC363" i="1"/>
  <c r="GP135" i="1"/>
  <c r="GN135" i="1"/>
  <c r="GI135" i="1"/>
  <c r="GG135" i="1"/>
  <c r="GM135" i="1"/>
  <c r="GF135" i="1"/>
  <c r="GO135" i="1"/>
  <c r="GH135" i="1"/>
  <c r="FX137" i="1"/>
  <c r="FY136" i="1"/>
  <c r="HV213" i="1"/>
  <c r="ID213" i="1"/>
  <c r="IC213" i="1"/>
  <c r="IE213" i="1"/>
  <c r="IF213" i="1"/>
  <c r="HX213" i="1"/>
  <c r="HW213" i="1"/>
  <c r="HY213" i="1"/>
  <c r="IB213" i="1"/>
  <c r="HO215" i="1"/>
  <c r="HP214" i="1"/>
  <c r="GI211" i="1" l="1"/>
  <c r="GG211" i="1"/>
  <c r="GP211" i="1"/>
  <c r="GH211" i="1"/>
  <c r="GO211" i="1"/>
  <c r="GN211" i="1"/>
  <c r="GQ211" i="1"/>
  <c r="GM211" i="1"/>
  <c r="GF211" i="1"/>
  <c r="FX213" i="1"/>
  <c r="FY212" i="1"/>
  <c r="L58" i="39"/>
  <c r="N51" i="23"/>
  <c r="AN20" i="40"/>
  <c r="BK20" i="40" s="1"/>
  <c r="BO20" i="40" s="1"/>
  <c r="AB20" i="40"/>
  <c r="B137" i="1"/>
  <c r="B59" i="39"/>
  <c r="IN176" i="1"/>
  <c r="IS176" i="1"/>
  <c r="IX176" i="1" s="1"/>
  <c r="HV100" i="1"/>
  <c r="IN100" i="1"/>
  <c r="IS100" i="1"/>
  <c r="FX451" i="1"/>
  <c r="FY450" i="1"/>
  <c r="ID136" i="1"/>
  <c r="HY136" i="1"/>
  <c r="IE136" i="1"/>
  <c r="HW136" i="1"/>
  <c r="HV136" i="1"/>
  <c r="IB136" i="1"/>
  <c r="HX136" i="1"/>
  <c r="IC136" i="1"/>
  <c r="HP137" i="1"/>
  <c r="HO138" i="1"/>
  <c r="HP67" i="1"/>
  <c r="HV67" i="1" s="1"/>
  <c r="HO68" i="1"/>
  <c r="GM291" i="1"/>
  <c r="GH291" i="1"/>
  <c r="GF291" i="1"/>
  <c r="GP291" i="1"/>
  <c r="GN291" i="1"/>
  <c r="GI291" i="1"/>
  <c r="GG291" i="1"/>
  <c r="GQ291" i="1"/>
  <c r="GO291" i="1"/>
  <c r="FY66" i="1"/>
  <c r="FX67" i="1"/>
  <c r="HO293" i="1"/>
  <c r="HP292" i="1"/>
  <c r="FY369" i="1"/>
  <c r="FX370" i="1"/>
  <c r="FY292" i="1"/>
  <c r="FX293" i="1"/>
  <c r="GP65" i="1"/>
  <c r="GF65" i="1"/>
  <c r="HX65" i="1"/>
  <c r="GH65" i="1"/>
  <c r="GG65" i="1"/>
  <c r="HY65" i="1"/>
  <c r="HW65" i="1"/>
  <c r="GI65" i="1"/>
  <c r="ID65" i="1"/>
  <c r="IB65" i="1"/>
  <c r="GN65" i="1"/>
  <c r="GO65" i="1"/>
  <c r="IC65" i="1"/>
  <c r="IE65" i="1"/>
  <c r="GM65" i="1"/>
  <c r="HX291" i="1"/>
  <c r="ID291" i="1"/>
  <c r="HW291" i="1"/>
  <c r="IC291" i="1"/>
  <c r="IE291" i="1"/>
  <c r="HY291" i="1"/>
  <c r="IF291" i="1"/>
  <c r="IB291" i="1"/>
  <c r="HV291" i="1"/>
  <c r="GQ368" i="1"/>
  <c r="GM368" i="1"/>
  <c r="GN368" i="1"/>
  <c r="GP368" i="1"/>
  <c r="GI368" i="1"/>
  <c r="GF368" i="1"/>
  <c r="GG368" i="1"/>
  <c r="GO368" i="1"/>
  <c r="GH368" i="1"/>
  <c r="HO366" i="1"/>
  <c r="HP365" i="1"/>
  <c r="HW364" i="1"/>
  <c r="IC364" i="1"/>
  <c r="HY364" i="1"/>
  <c r="IF364" i="1"/>
  <c r="HX364" i="1"/>
  <c r="ID364" i="1"/>
  <c r="IB364" i="1"/>
  <c r="HV364" i="1"/>
  <c r="IE364" i="1"/>
  <c r="FX138" i="1"/>
  <c r="FY137" i="1"/>
  <c r="GM136" i="1"/>
  <c r="GG136" i="1"/>
  <c r="GI136" i="1"/>
  <c r="GP136" i="1"/>
  <c r="GN136" i="1"/>
  <c r="GO136" i="1"/>
  <c r="GF136" i="1"/>
  <c r="GH136" i="1"/>
  <c r="HP215" i="1"/>
  <c r="HO216" i="1"/>
  <c r="HX214" i="1"/>
  <c r="HY214" i="1"/>
  <c r="IF214" i="1"/>
  <c r="HW214" i="1"/>
  <c r="IB214" i="1"/>
  <c r="IE214" i="1"/>
  <c r="HV214" i="1"/>
  <c r="IC214" i="1"/>
  <c r="ID214" i="1"/>
  <c r="GO212" i="1" l="1"/>
  <c r="GP212" i="1"/>
  <c r="GI212" i="1"/>
  <c r="GQ212" i="1"/>
  <c r="GH212" i="1"/>
  <c r="GN212" i="1"/>
  <c r="GG212" i="1"/>
  <c r="GF212" i="1"/>
  <c r="GM212" i="1"/>
  <c r="FY213" i="1"/>
  <c r="FX214" i="1"/>
  <c r="L59" i="39"/>
  <c r="N52" i="23"/>
  <c r="AN21" i="40"/>
  <c r="BK21" i="40" s="1"/>
  <c r="BO21" i="40" s="1"/>
  <c r="AB21" i="40"/>
  <c r="B138" i="1"/>
  <c r="B60" i="39"/>
  <c r="IS177" i="1"/>
  <c r="IX177" i="1" s="1"/>
  <c r="IN177" i="1"/>
  <c r="HV101" i="1"/>
  <c r="IS101" i="1"/>
  <c r="IN101" i="1"/>
  <c r="HP138" i="1"/>
  <c r="HO139" i="1"/>
  <c r="HW137" i="1"/>
  <c r="HX137" i="1"/>
  <c r="HY137" i="1"/>
  <c r="ID137" i="1"/>
  <c r="IC137" i="1"/>
  <c r="HV137" i="1"/>
  <c r="IE137" i="1"/>
  <c r="IB137" i="1"/>
  <c r="FY451" i="1"/>
  <c r="FX452" i="1"/>
  <c r="HO69" i="1"/>
  <c r="HP68" i="1"/>
  <c r="HV68" i="1" s="1"/>
  <c r="GQ292" i="1"/>
  <c r="GF292" i="1"/>
  <c r="GG292" i="1"/>
  <c r="GP292" i="1"/>
  <c r="GI292" i="1"/>
  <c r="GO292" i="1"/>
  <c r="GH292" i="1"/>
  <c r="GM292" i="1"/>
  <c r="GN292" i="1"/>
  <c r="GG369" i="1"/>
  <c r="GQ369" i="1"/>
  <c r="GO369" i="1"/>
  <c r="GM369" i="1"/>
  <c r="GH369" i="1"/>
  <c r="GF369" i="1"/>
  <c r="GP369" i="1"/>
  <c r="GN369" i="1"/>
  <c r="GI369" i="1"/>
  <c r="HO294" i="1"/>
  <c r="HP293" i="1"/>
  <c r="GI66" i="1"/>
  <c r="ID66" i="1"/>
  <c r="GG66" i="1"/>
  <c r="GO66" i="1"/>
  <c r="HW66" i="1"/>
  <c r="IE66" i="1"/>
  <c r="GF66" i="1"/>
  <c r="GP66" i="1"/>
  <c r="HX66" i="1"/>
  <c r="IB66" i="1"/>
  <c r="GN66" i="1"/>
  <c r="GH66" i="1"/>
  <c r="IC66" i="1"/>
  <c r="HY66" i="1"/>
  <c r="GM66" i="1"/>
  <c r="FX294" i="1"/>
  <c r="FY293" i="1"/>
  <c r="FX371" i="1"/>
  <c r="FY370" i="1"/>
  <c r="ID292" i="1"/>
  <c r="IC292" i="1"/>
  <c r="HV292" i="1"/>
  <c r="IF292" i="1"/>
  <c r="IB292" i="1"/>
  <c r="IE292" i="1"/>
  <c r="HY292" i="1"/>
  <c r="HX292" i="1"/>
  <c r="HW292" i="1"/>
  <c r="FY67" i="1"/>
  <c r="FX68" i="1"/>
  <c r="IB365" i="1"/>
  <c r="IC365" i="1"/>
  <c r="HV365" i="1"/>
  <c r="HW365" i="1"/>
  <c r="HY365" i="1"/>
  <c r="ID365" i="1"/>
  <c r="IE365" i="1"/>
  <c r="HX365" i="1"/>
  <c r="IF365" i="1"/>
  <c r="HP366" i="1"/>
  <c r="HO367" i="1"/>
  <c r="GH137" i="1"/>
  <c r="GF137" i="1"/>
  <c r="GN137" i="1"/>
  <c r="GG137" i="1"/>
  <c r="GO137" i="1"/>
  <c r="GM137" i="1"/>
  <c r="GP137" i="1"/>
  <c r="GI137" i="1"/>
  <c r="FX139" i="1"/>
  <c r="FY138" i="1"/>
  <c r="HP216" i="1"/>
  <c r="HO217" i="1"/>
  <c r="HV215" i="1"/>
  <c r="IB215" i="1"/>
  <c r="IF215" i="1"/>
  <c r="HY215" i="1"/>
  <c r="IE215" i="1"/>
  <c r="HX215" i="1"/>
  <c r="ID215" i="1"/>
  <c r="HW215" i="1"/>
  <c r="IC215" i="1"/>
  <c r="FX215" i="1" l="1"/>
  <c r="FY214" i="1"/>
  <c r="GI213" i="1"/>
  <c r="GN213" i="1"/>
  <c r="GG213" i="1"/>
  <c r="GM213" i="1"/>
  <c r="GO213" i="1"/>
  <c r="GH213" i="1"/>
  <c r="GQ213" i="1"/>
  <c r="GP213" i="1"/>
  <c r="GF213" i="1"/>
  <c r="N53" i="23"/>
  <c r="L60" i="39"/>
  <c r="AB22" i="40"/>
  <c r="AN22" i="40"/>
  <c r="BK22" i="40" s="1"/>
  <c r="BO22" i="40" s="1"/>
  <c r="B61" i="39"/>
  <c r="B139" i="1"/>
  <c r="IN178" i="1"/>
  <c r="IS178" i="1"/>
  <c r="IX178" i="1" s="1"/>
  <c r="HV102" i="1"/>
  <c r="IS102" i="1"/>
  <c r="IN102" i="1"/>
  <c r="FY452" i="1"/>
  <c r="FX453" i="1"/>
  <c r="HO140" i="1"/>
  <c r="HP139" i="1"/>
  <c r="IC138" i="1"/>
  <c r="IE138" i="1"/>
  <c r="HV138" i="1"/>
  <c r="HY138" i="1"/>
  <c r="HX138" i="1"/>
  <c r="IB138" i="1"/>
  <c r="ID138" i="1"/>
  <c r="HW138" i="1"/>
  <c r="HO70" i="1"/>
  <c r="HP69" i="1"/>
  <c r="HV69" i="1" s="1"/>
  <c r="FX69" i="1"/>
  <c r="FY68" i="1"/>
  <c r="FY371" i="1"/>
  <c r="FX372" i="1"/>
  <c r="FY294" i="1"/>
  <c r="FX295" i="1"/>
  <c r="IE293" i="1"/>
  <c r="HY293" i="1"/>
  <c r="IF293" i="1"/>
  <c r="IB293" i="1"/>
  <c r="HV293" i="1"/>
  <c r="ID293" i="1"/>
  <c r="HX293" i="1"/>
  <c r="IC293" i="1"/>
  <c r="HW293" i="1"/>
  <c r="GO67" i="1"/>
  <c r="GN67" i="1"/>
  <c r="GI67" i="1"/>
  <c r="HX67" i="1"/>
  <c r="HY67" i="1"/>
  <c r="GF67" i="1"/>
  <c r="GH67" i="1"/>
  <c r="HW67" i="1"/>
  <c r="IB67" i="1"/>
  <c r="GG67" i="1"/>
  <c r="ID67" i="1"/>
  <c r="GP67" i="1"/>
  <c r="GM67" i="1"/>
  <c r="IE67" i="1"/>
  <c r="IC67" i="1"/>
  <c r="GO370" i="1"/>
  <c r="GN370" i="1"/>
  <c r="GM370" i="1"/>
  <c r="GI370" i="1"/>
  <c r="GH370" i="1"/>
  <c r="GG370" i="1"/>
  <c r="GF370" i="1"/>
  <c r="GQ370" i="1"/>
  <c r="GP370" i="1"/>
  <c r="GN293" i="1"/>
  <c r="GQ293" i="1"/>
  <c r="GM293" i="1"/>
  <c r="GI293" i="1"/>
  <c r="GH293" i="1"/>
  <c r="GP293" i="1"/>
  <c r="GG293" i="1"/>
  <c r="GO293" i="1"/>
  <c r="GF293" i="1"/>
  <c r="HO295" i="1"/>
  <c r="HP294" i="1"/>
  <c r="HW366" i="1"/>
  <c r="HY366" i="1"/>
  <c r="IB366" i="1"/>
  <c r="ID366" i="1"/>
  <c r="HV366" i="1"/>
  <c r="IF366" i="1"/>
  <c r="HX366" i="1"/>
  <c r="IE366" i="1"/>
  <c r="IC366" i="1"/>
  <c r="HO368" i="1"/>
  <c r="HP367" i="1"/>
  <c r="FX140" i="1"/>
  <c r="FY139" i="1"/>
  <c r="GF138" i="1"/>
  <c r="GH138" i="1"/>
  <c r="GN138" i="1"/>
  <c r="GG138" i="1"/>
  <c r="GM138" i="1"/>
  <c r="GO138" i="1"/>
  <c r="GP138" i="1"/>
  <c r="GI138" i="1"/>
  <c r="HP217" i="1"/>
  <c r="HO218" i="1"/>
  <c r="HY216" i="1"/>
  <c r="IC216" i="1"/>
  <c r="IB216" i="1"/>
  <c r="ID216" i="1"/>
  <c r="IE216" i="1"/>
  <c r="HW216" i="1"/>
  <c r="HV216" i="1"/>
  <c r="IF216" i="1"/>
  <c r="HX216" i="1"/>
  <c r="GG214" i="1" l="1"/>
  <c r="GI214" i="1"/>
  <c r="GP214" i="1"/>
  <c r="GF214" i="1"/>
  <c r="GO214" i="1"/>
  <c r="GQ214" i="1"/>
  <c r="GH214" i="1"/>
  <c r="GN214" i="1"/>
  <c r="GM214" i="1"/>
  <c r="FY215" i="1"/>
  <c r="FX216" i="1"/>
  <c r="B140" i="1"/>
  <c r="B62" i="39"/>
  <c r="IN179" i="1"/>
  <c r="IS179" i="1"/>
  <c r="IX179" i="1" s="1"/>
  <c r="HV103" i="1"/>
  <c r="IN103" i="1"/>
  <c r="IS103" i="1"/>
  <c r="AB23" i="40"/>
  <c r="AN23" i="40"/>
  <c r="BK23" i="40" s="1"/>
  <c r="BO23" i="40" s="1"/>
  <c r="N54" i="23"/>
  <c r="L61" i="39"/>
  <c r="ID139" i="1"/>
  <c r="IB139" i="1"/>
  <c r="IC139" i="1"/>
  <c r="HV139" i="1"/>
  <c r="HW139" i="1"/>
  <c r="IE139" i="1"/>
  <c r="HX139" i="1"/>
  <c r="HY139" i="1"/>
  <c r="FX454" i="1"/>
  <c r="FY453" i="1"/>
  <c r="HO141" i="1"/>
  <c r="HP140" i="1"/>
  <c r="HO71" i="1"/>
  <c r="HP71" i="1" s="1"/>
  <c r="HV71" i="1" s="1"/>
  <c r="HP70" i="1"/>
  <c r="HV70" i="1" s="1"/>
  <c r="IB294" i="1"/>
  <c r="HX294" i="1"/>
  <c r="HV294" i="1"/>
  <c r="IE294" i="1"/>
  <c r="IC294" i="1"/>
  <c r="HY294" i="1"/>
  <c r="HW294" i="1"/>
  <c r="IF294" i="1"/>
  <c r="ID294" i="1"/>
  <c r="FX296" i="1"/>
  <c r="FY295" i="1"/>
  <c r="FY372" i="1"/>
  <c r="FX373" i="1"/>
  <c r="GI68" i="1"/>
  <c r="GG68" i="1"/>
  <c r="GF84" i="1"/>
  <c r="ID68" i="1"/>
  <c r="IB68" i="1"/>
  <c r="HX68" i="1"/>
  <c r="GO68" i="1"/>
  <c r="GM68" i="1"/>
  <c r="GH68" i="1"/>
  <c r="GF68" i="1"/>
  <c r="GG84" i="1"/>
  <c r="IE68" i="1"/>
  <c r="IC68" i="1"/>
  <c r="HY68" i="1"/>
  <c r="HW68" i="1"/>
  <c r="GP68" i="1"/>
  <c r="GN68" i="1"/>
  <c r="HO296" i="1"/>
  <c r="HP295" i="1"/>
  <c r="GG294" i="1"/>
  <c r="GQ294" i="1"/>
  <c r="GO294" i="1"/>
  <c r="GM294" i="1"/>
  <c r="GH294" i="1"/>
  <c r="GF294" i="1"/>
  <c r="GP294" i="1"/>
  <c r="GN294" i="1"/>
  <c r="GI294" i="1"/>
  <c r="GI371" i="1"/>
  <c r="GQ371" i="1"/>
  <c r="GP371" i="1"/>
  <c r="GM371" i="1"/>
  <c r="GG371" i="1"/>
  <c r="GH371" i="1"/>
  <c r="GF371" i="1"/>
  <c r="GO371" i="1"/>
  <c r="GN371" i="1"/>
  <c r="FX70" i="1"/>
  <c r="FY69" i="1"/>
  <c r="HO369" i="1"/>
  <c r="HP368" i="1"/>
  <c r="IE367" i="1"/>
  <c r="HY367" i="1"/>
  <c r="HW367" i="1"/>
  <c r="IF367" i="1"/>
  <c r="HX367" i="1"/>
  <c r="HV367" i="1"/>
  <c r="IC367" i="1"/>
  <c r="IB367" i="1"/>
  <c r="ID367" i="1"/>
  <c r="GI139" i="1"/>
  <c r="GG139" i="1"/>
  <c r="GN139" i="1"/>
  <c r="GF139" i="1"/>
  <c r="GO139" i="1"/>
  <c r="GP139" i="1"/>
  <c r="GH139" i="1"/>
  <c r="GM139" i="1"/>
  <c r="N125" i="23" s="1"/>
  <c r="FY140" i="1"/>
  <c r="FX141" i="1"/>
  <c r="HP218" i="1"/>
  <c r="HO219" i="1"/>
  <c r="HY217" i="1"/>
  <c r="IF217" i="1"/>
  <c r="IB217" i="1"/>
  <c r="HX217" i="1"/>
  <c r="HV217" i="1"/>
  <c r="HW217" i="1"/>
  <c r="IC217" i="1"/>
  <c r="ID217" i="1"/>
  <c r="IE217" i="1"/>
  <c r="FY216" i="1" l="1"/>
  <c r="FX217" i="1"/>
  <c r="GI215" i="1"/>
  <c r="GH215" i="1"/>
  <c r="GO215" i="1"/>
  <c r="GN215" i="1"/>
  <c r="GQ215" i="1"/>
  <c r="GG215" i="1"/>
  <c r="GP215" i="1"/>
  <c r="GM215" i="1"/>
  <c r="GF215" i="1"/>
  <c r="L62" i="39"/>
  <c r="N55" i="23"/>
  <c r="AB24" i="40"/>
  <c r="AN24" i="40"/>
  <c r="BK24" i="40" s="1"/>
  <c r="BO24" i="40" s="1"/>
  <c r="B63" i="39"/>
  <c r="B141" i="1"/>
  <c r="IN180" i="1"/>
  <c r="IS180" i="1"/>
  <c r="IX180" i="1" s="1"/>
  <c r="HV104" i="1"/>
  <c r="IN104" i="1"/>
  <c r="IS104" i="1"/>
  <c r="IE140" i="1"/>
  <c r="HV140" i="1"/>
  <c r="IB140" i="1"/>
  <c r="IC140" i="1"/>
  <c r="HW140" i="1"/>
  <c r="ID140" i="1"/>
  <c r="HY140" i="1"/>
  <c r="HX140" i="1"/>
  <c r="HO142" i="1"/>
  <c r="HP141" i="1"/>
  <c r="FY454" i="1"/>
  <c r="FX455" i="1"/>
  <c r="IE69" i="1"/>
  <c r="IC69" i="1"/>
  <c r="HY69" i="1"/>
  <c r="HW69" i="1"/>
  <c r="GP69" i="1"/>
  <c r="GN69" i="1"/>
  <c r="GI69" i="1"/>
  <c r="GG69" i="1"/>
  <c r="GF85" i="1"/>
  <c r="ID69" i="1"/>
  <c r="IB69" i="1"/>
  <c r="HX69" i="1"/>
  <c r="GO69" i="1"/>
  <c r="GM69" i="1"/>
  <c r="GH69" i="1"/>
  <c r="GF69" i="1"/>
  <c r="GG85" i="1"/>
  <c r="HX295" i="1"/>
  <c r="ID295" i="1"/>
  <c r="HV295" i="1"/>
  <c r="HW295" i="1"/>
  <c r="IB295" i="1"/>
  <c r="IF295" i="1"/>
  <c r="HY295" i="1"/>
  <c r="IC295" i="1"/>
  <c r="IE295" i="1"/>
  <c r="GN372" i="1"/>
  <c r="GH372" i="1"/>
  <c r="GF372" i="1"/>
  <c r="GO372" i="1"/>
  <c r="GI372" i="1"/>
  <c r="GM372" i="1"/>
  <c r="GG372" i="1"/>
  <c r="GQ372" i="1"/>
  <c r="GP372" i="1"/>
  <c r="FX297" i="1"/>
  <c r="FY296" i="1"/>
  <c r="FY70" i="1"/>
  <c r="FX71" i="1"/>
  <c r="HO297" i="1"/>
  <c r="HP296" i="1"/>
  <c r="FY373" i="1"/>
  <c r="FX374" i="1"/>
  <c r="GH295" i="1"/>
  <c r="GO295" i="1"/>
  <c r="GG295" i="1"/>
  <c r="GN295" i="1"/>
  <c r="GP295" i="1"/>
  <c r="GI295" i="1"/>
  <c r="GQ295" i="1"/>
  <c r="GM295" i="1"/>
  <c r="GF295" i="1"/>
  <c r="IE368" i="1"/>
  <c r="ID368" i="1"/>
  <c r="IC368" i="1"/>
  <c r="IB368" i="1"/>
  <c r="HY368" i="1"/>
  <c r="HX368" i="1"/>
  <c r="HW368" i="1"/>
  <c r="HV368" i="1"/>
  <c r="IF368" i="1"/>
  <c r="HP369" i="1"/>
  <c r="HO370" i="1"/>
  <c r="FY141" i="1"/>
  <c r="FX142" i="1"/>
  <c r="GH140" i="1"/>
  <c r="GN140" i="1"/>
  <c r="GF140" i="1"/>
  <c r="GG140" i="1"/>
  <c r="GI140" i="1"/>
  <c r="GO140" i="1"/>
  <c r="GM140" i="1"/>
  <c r="GP140" i="1"/>
  <c r="HO220" i="1"/>
  <c r="HP219" i="1"/>
  <c r="HV218" i="1"/>
  <c r="IC218" i="1"/>
  <c r="HW218" i="1"/>
  <c r="IE218" i="1"/>
  <c r="IF218" i="1"/>
  <c r="ID218" i="1"/>
  <c r="HX218" i="1"/>
  <c r="HY218" i="1"/>
  <c r="IB218" i="1"/>
  <c r="FY217" i="1" l="1"/>
  <c r="FX218" i="1"/>
  <c r="GM216" i="1"/>
  <c r="GF216" i="1"/>
  <c r="GH216" i="1"/>
  <c r="GI216" i="1"/>
  <c r="GN216" i="1"/>
  <c r="GQ216" i="1"/>
  <c r="GO216" i="1"/>
  <c r="GP216" i="1"/>
  <c r="GG216" i="1"/>
  <c r="B64" i="39"/>
  <c r="B142" i="1"/>
  <c r="HV105" i="1"/>
  <c r="AN25" i="40"/>
  <c r="BK25" i="40" s="1"/>
  <c r="BO25" i="40" s="1"/>
  <c r="AB25" i="40"/>
  <c r="L63" i="39"/>
  <c r="N56" i="23"/>
  <c r="FY455" i="1"/>
  <c r="FX456" i="1"/>
  <c r="HX141" i="1"/>
  <c r="IC141" i="1"/>
  <c r="ID141" i="1"/>
  <c r="IE141" i="1"/>
  <c r="HV141" i="1"/>
  <c r="HW141" i="1"/>
  <c r="IB141" i="1"/>
  <c r="HY141" i="1"/>
  <c r="HO143" i="1"/>
  <c r="HP142" i="1"/>
  <c r="GF373" i="1"/>
  <c r="GO373" i="1"/>
  <c r="GG373" i="1"/>
  <c r="GM373" i="1"/>
  <c r="GI373" i="1"/>
  <c r="GN373" i="1"/>
  <c r="GP373" i="1"/>
  <c r="GQ373" i="1"/>
  <c r="GH373" i="1"/>
  <c r="HP297" i="1"/>
  <c r="HO298" i="1"/>
  <c r="HP298" i="1" s="1"/>
  <c r="IE70" i="1"/>
  <c r="GP70" i="1"/>
  <c r="GI70" i="1"/>
  <c r="HW70" i="1"/>
  <c r="GH70" i="1"/>
  <c r="GM70" i="1"/>
  <c r="GF70" i="1"/>
  <c r="GO70" i="1"/>
  <c r="IB70" i="1"/>
  <c r="ID70" i="1"/>
  <c r="GG70" i="1"/>
  <c r="GG86" i="1"/>
  <c r="HY70" i="1"/>
  <c r="IC70" i="1"/>
  <c r="GF86" i="1"/>
  <c r="GN70" i="1"/>
  <c r="HX70" i="1"/>
  <c r="FY297" i="1"/>
  <c r="FX298" i="1"/>
  <c r="FY298" i="1" s="1"/>
  <c r="FY374" i="1"/>
  <c r="FX375" i="1"/>
  <c r="FY375" i="1" s="1"/>
  <c r="IE296" i="1"/>
  <c r="IC296" i="1"/>
  <c r="HY296" i="1"/>
  <c r="HW296" i="1"/>
  <c r="IF296" i="1"/>
  <c r="ID296" i="1"/>
  <c r="IB296" i="1"/>
  <c r="HX296" i="1"/>
  <c r="HV296" i="1"/>
  <c r="FY71" i="1"/>
  <c r="FX74" i="1"/>
  <c r="GH296" i="1"/>
  <c r="GI296" i="1"/>
  <c r="GG296" i="1"/>
  <c r="GN296" i="1"/>
  <c r="GF296" i="1"/>
  <c r="GM296" i="1"/>
  <c r="GQ296" i="1"/>
  <c r="GP296" i="1"/>
  <c r="GO296" i="1"/>
  <c r="IC369" i="1"/>
  <c r="IB369" i="1"/>
  <c r="HY369" i="1"/>
  <c r="HX369" i="1"/>
  <c r="HW369" i="1"/>
  <c r="HV369" i="1"/>
  <c r="IF369" i="1"/>
  <c r="IE369" i="1"/>
  <c r="ID369" i="1"/>
  <c r="HP370" i="1"/>
  <c r="HO371" i="1"/>
  <c r="FY142" i="1"/>
  <c r="FX143" i="1"/>
  <c r="GG141" i="1"/>
  <c r="GH141" i="1"/>
  <c r="GN141" i="1"/>
  <c r="GM141" i="1"/>
  <c r="GI141" i="1"/>
  <c r="GF141" i="1"/>
  <c r="GO141" i="1"/>
  <c r="GP141" i="1"/>
  <c r="HW219" i="1"/>
  <c r="IC219" i="1"/>
  <c r="HV219" i="1"/>
  <c r="IB219" i="1"/>
  <c r="IF219" i="1"/>
  <c r="HY219" i="1"/>
  <c r="IE219" i="1"/>
  <c r="HX219" i="1"/>
  <c r="ID219" i="1"/>
  <c r="HO221" i="1"/>
  <c r="HP221" i="1" s="1"/>
  <c r="HP220" i="1"/>
  <c r="FY218" i="1" l="1"/>
  <c r="FX219" i="1"/>
  <c r="GQ217" i="1"/>
  <c r="GF217" i="1"/>
  <c r="GM217" i="1"/>
  <c r="GG217" i="1"/>
  <c r="GP217" i="1"/>
  <c r="GO217" i="1"/>
  <c r="GH217" i="1"/>
  <c r="GI217" i="1"/>
  <c r="GN217" i="1"/>
  <c r="B143" i="1"/>
  <c r="B65" i="39"/>
  <c r="HV106" i="1"/>
  <c r="AN26" i="40"/>
  <c r="BK26" i="40" s="1"/>
  <c r="BO26" i="40" s="1"/>
  <c r="AB26" i="40"/>
  <c r="L64" i="39"/>
  <c r="N57" i="23"/>
  <c r="HY142" i="1"/>
  <c r="HV142" i="1"/>
  <c r="IC142" i="1"/>
  <c r="ID142" i="1"/>
  <c r="HW142" i="1"/>
  <c r="IB142" i="1"/>
  <c r="HX142" i="1"/>
  <c r="IE142" i="1"/>
  <c r="FY456" i="1"/>
  <c r="FX457" i="1"/>
  <c r="HP143" i="1"/>
  <c r="HO144" i="1"/>
  <c r="GM71" i="1"/>
  <c r="IC71" i="1"/>
  <c r="IE71" i="1"/>
  <c r="GH71" i="1"/>
  <c r="GP71" i="1"/>
  <c r="IB71" i="1"/>
  <c r="GG71" i="1"/>
  <c r="HX71" i="1"/>
  <c r="HW71" i="1"/>
  <c r="GF71" i="1"/>
  <c r="GF87" i="1"/>
  <c r="HY71" i="1"/>
  <c r="GO71" i="1"/>
  <c r="GI71" i="1"/>
  <c r="GG87" i="1"/>
  <c r="ID71" i="1"/>
  <c r="GN71" i="1"/>
  <c r="GO298" i="1"/>
  <c r="GM298" i="1"/>
  <c r="GH298" i="1"/>
  <c r="GF298" i="1"/>
  <c r="GP298" i="1"/>
  <c r="GN298" i="1"/>
  <c r="GI298" i="1"/>
  <c r="GG298" i="1"/>
  <c r="GQ298" i="1"/>
  <c r="IB297" i="1"/>
  <c r="HY297" i="1"/>
  <c r="HW297" i="1"/>
  <c r="HV297" i="1"/>
  <c r="IE297" i="1"/>
  <c r="IF297" i="1"/>
  <c r="HX297" i="1"/>
  <c r="IC297" i="1"/>
  <c r="ID297" i="1"/>
  <c r="FX75" i="1"/>
  <c r="FY75" i="1" s="1"/>
  <c r="FY74" i="1"/>
  <c r="GQ374" i="1"/>
  <c r="GG374" i="1"/>
  <c r="GP374" i="1"/>
  <c r="GN374" i="1"/>
  <c r="GH374" i="1"/>
  <c r="GM374" i="1"/>
  <c r="GF374" i="1"/>
  <c r="GI374" i="1"/>
  <c r="GO374" i="1"/>
  <c r="GI297" i="1"/>
  <c r="GG297" i="1"/>
  <c r="GQ297" i="1"/>
  <c r="GO297" i="1"/>
  <c r="GM297" i="1"/>
  <c r="GH297" i="1"/>
  <c r="GF297" i="1"/>
  <c r="GP297" i="1"/>
  <c r="GN297" i="1"/>
  <c r="IE298" i="1"/>
  <c r="HW298" i="1"/>
  <c r="ID298" i="1"/>
  <c r="HV298" i="1"/>
  <c r="IB298" i="1"/>
  <c r="HY298" i="1"/>
  <c r="HX298" i="1"/>
  <c r="IC298" i="1"/>
  <c r="IF298" i="1"/>
  <c r="IE370" i="1"/>
  <c r="ID370" i="1"/>
  <c r="IC370" i="1"/>
  <c r="IB370" i="1"/>
  <c r="HY370" i="1"/>
  <c r="HX370" i="1"/>
  <c r="HW370" i="1"/>
  <c r="HV370" i="1"/>
  <c r="IF370" i="1"/>
  <c r="HO372" i="1"/>
  <c r="HP371" i="1"/>
  <c r="FY143" i="1"/>
  <c r="FY144" i="1"/>
  <c r="GF142" i="1"/>
  <c r="GP142" i="1"/>
  <c r="GM142" i="1"/>
  <c r="GO142" i="1"/>
  <c r="GN142" i="1"/>
  <c r="GG142" i="1"/>
  <c r="GI142" i="1"/>
  <c r="GH142" i="1"/>
  <c r="IB221" i="1"/>
  <c r="HV221" i="1"/>
  <c r="IF221" i="1"/>
  <c r="HW221" i="1"/>
  <c r="HX221" i="1"/>
  <c r="HY221" i="1"/>
  <c r="IE221" i="1"/>
  <c r="IC221" i="1"/>
  <c r="ID221" i="1"/>
  <c r="HV220" i="1"/>
  <c r="ID220" i="1"/>
  <c r="HW220" i="1"/>
  <c r="HX220" i="1"/>
  <c r="IC220" i="1"/>
  <c r="IE220" i="1"/>
  <c r="IF220" i="1"/>
  <c r="HY220" i="1"/>
  <c r="IB220" i="1"/>
  <c r="FX220" i="1" l="1"/>
  <c r="FY219" i="1"/>
  <c r="GH218" i="1"/>
  <c r="GF218" i="1"/>
  <c r="GN218" i="1"/>
  <c r="GG218" i="1"/>
  <c r="GI218" i="1"/>
  <c r="GM218" i="1"/>
  <c r="GP218" i="1"/>
  <c r="GQ218" i="1"/>
  <c r="GO218" i="1"/>
  <c r="L65" i="39"/>
  <c r="N58" i="23"/>
  <c r="AN27" i="40"/>
  <c r="BK27" i="40" s="1"/>
  <c r="BO27" i="40" s="1"/>
  <c r="AB27" i="40"/>
  <c r="B144" i="1"/>
  <c r="B66" i="39"/>
  <c r="HV107" i="1"/>
  <c r="HO145" i="1"/>
  <c r="HP145" i="1" s="1"/>
  <c r="HP144" i="1"/>
  <c r="FY457" i="1"/>
  <c r="FX458" i="1"/>
  <c r="IE143" i="1"/>
  <c r="HV143" i="1"/>
  <c r="HW143" i="1"/>
  <c r="IC143" i="1"/>
  <c r="IB143" i="1"/>
  <c r="HX143" i="1"/>
  <c r="ID143" i="1"/>
  <c r="HY143" i="1"/>
  <c r="GG75" i="1"/>
  <c r="GP75" i="1"/>
  <c r="GH75" i="1"/>
  <c r="GI75" i="1"/>
  <c r="GF75" i="1"/>
  <c r="GF89" i="1"/>
  <c r="GO75" i="1"/>
  <c r="GG89" i="1"/>
  <c r="GN75" i="1"/>
  <c r="GM75" i="1"/>
  <c r="GF74" i="1"/>
  <c r="GP74" i="1"/>
  <c r="GG74" i="1"/>
  <c r="GF88" i="1"/>
  <c r="GG88" i="1"/>
  <c r="GI74" i="1"/>
  <c r="GH74" i="1"/>
  <c r="GO74" i="1"/>
  <c r="GN74" i="1"/>
  <c r="GM74" i="1"/>
  <c r="HO373" i="1"/>
  <c r="HP372" i="1"/>
  <c r="ID371" i="1"/>
  <c r="IC371" i="1"/>
  <c r="IB371" i="1"/>
  <c r="HY371" i="1"/>
  <c r="HX371" i="1"/>
  <c r="HW371" i="1"/>
  <c r="HV371" i="1"/>
  <c r="IF371" i="1"/>
  <c r="IE371" i="1"/>
  <c r="FZ144" i="1"/>
  <c r="FY145" i="1"/>
  <c r="GI143" i="1"/>
  <c r="GH143" i="1"/>
  <c r="GO143" i="1"/>
  <c r="GP143" i="1"/>
  <c r="GG143" i="1"/>
  <c r="GF143" i="1"/>
  <c r="GN143" i="1"/>
  <c r="GM143" i="1"/>
  <c r="GH219" i="1" l="1"/>
  <c r="GI219" i="1"/>
  <c r="GF219" i="1"/>
  <c r="GG219" i="1"/>
  <c r="GQ219" i="1"/>
  <c r="GP219" i="1"/>
  <c r="GO219" i="1"/>
  <c r="GM219" i="1"/>
  <c r="GN219" i="1"/>
  <c r="FX221" i="1"/>
  <c r="FY221" i="1" s="1"/>
  <c r="FY220" i="1"/>
  <c r="N59" i="23"/>
  <c r="L66" i="39"/>
  <c r="AN28" i="40"/>
  <c r="BK28" i="40" s="1"/>
  <c r="BO28" i="40" s="1"/>
  <c r="AB28" i="40"/>
  <c r="B145" i="1"/>
  <c r="B67" i="39"/>
  <c r="HV108" i="1"/>
  <c r="FY458" i="1"/>
  <c r="FX459" i="1"/>
  <c r="FY459" i="1" s="1"/>
  <c r="HV372" i="1"/>
  <c r="HW372" i="1"/>
  <c r="IC372" i="1"/>
  <c r="IF372" i="1"/>
  <c r="IB372" i="1"/>
  <c r="HX372" i="1"/>
  <c r="ID372" i="1"/>
  <c r="IE372" i="1"/>
  <c r="HY372" i="1"/>
  <c r="HO374" i="1"/>
  <c r="HP374" i="1" s="1"/>
  <c r="HP373" i="1"/>
  <c r="FZ145" i="1"/>
  <c r="FY149" i="1"/>
  <c r="GO144" i="1"/>
  <c r="GN144" i="1"/>
  <c r="GI144" i="1"/>
  <c r="GH144" i="1"/>
  <c r="GP144" i="1"/>
  <c r="GQ144" i="1"/>
  <c r="GG144" i="1"/>
  <c r="GJ144" i="1"/>
  <c r="GQ220" i="1" l="1"/>
  <c r="GN220" i="1"/>
  <c r="GG220" i="1"/>
  <c r="GO220" i="1"/>
  <c r="GF220" i="1"/>
  <c r="GI220" i="1"/>
  <c r="GM220" i="1"/>
  <c r="GH220" i="1"/>
  <c r="GP220" i="1"/>
  <c r="GN221" i="1"/>
  <c r="GO221" i="1"/>
  <c r="GI221" i="1"/>
  <c r="GM221" i="1"/>
  <c r="GG221" i="1"/>
  <c r="GH221" i="1"/>
  <c r="GP221" i="1"/>
  <c r="GQ221" i="1"/>
  <c r="GF221" i="1"/>
  <c r="L67" i="39"/>
  <c r="N60" i="23"/>
  <c r="AB29" i="40"/>
  <c r="AN29" i="40"/>
  <c r="BK29" i="40" s="1"/>
  <c r="B146" i="1"/>
  <c r="B68" i="39"/>
  <c r="HV109" i="1"/>
  <c r="IC374" i="1"/>
  <c r="IB374" i="1"/>
  <c r="HY374" i="1"/>
  <c r="HX374" i="1"/>
  <c r="HW374" i="1"/>
  <c r="HV374" i="1"/>
  <c r="IF374" i="1"/>
  <c r="IE374" i="1"/>
  <c r="ID374" i="1"/>
  <c r="HV373" i="1"/>
  <c r="IF373" i="1"/>
  <c r="IE373" i="1"/>
  <c r="ID373" i="1"/>
  <c r="IC373" i="1"/>
  <c r="IB373" i="1"/>
  <c r="HY373" i="1"/>
  <c r="HX373" i="1"/>
  <c r="HW373" i="1"/>
  <c r="FZ149" i="1"/>
  <c r="FY150" i="1"/>
  <c r="FZ150" i="1" s="1"/>
  <c r="GP145" i="1"/>
  <c r="GQ145" i="1"/>
  <c r="GJ145" i="1"/>
  <c r="GI145" i="1"/>
  <c r="GO145" i="1"/>
  <c r="GN145" i="1"/>
  <c r="GH145" i="1"/>
  <c r="GG145" i="1"/>
  <c r="L68" i="39" l="1"/>
  <c r="N61" i="23"/>
  <c r="AB30" i="40"/>
  <c r="AN30" i="40"/>
  <c r="BK30" i="40" s="1"/>
  <c r="B147" i="1"/>
  <c r="B69" i="39"/>
  <c r="L69" i="39" s="1"/>
  <c r="HV110" i="1"/>
  <c r="GP150" i="1"/>
  <c r="GQ150" i="1"/>
  <c r="GJ150" i="1"/>
  <c r="GG150" i="1"/>
  <c r="GO150" i="1"/>
  <c r="GN150" i="1"/>
  <c r="GH150" i="1"/>
  <c r="GI150" i="1"/>
  <c r="GG149" i="1"/>
  <c r="GO149" i="1"/>
  <c r="GH149" i="1"/>
  <c r="GN149" i="1"/>
  <c r="GJ149" i="1"/>
  <c r="GQ149" i="1"/>
  <c r="GI149" i="1"/>
  <c r="GP149" i="1"/>
  <c r="B70" i="39" l="1"/>
  <c r="B148" i="1"/>
  <c r="AI398" i="1"/>
  <c r="CX399" i="1" l="1"/>
  <c r="AI399" i="1"/>
  <c r="DE399" i="1" l="1"/>
  <c r="DL399" i="1" s="1"/>
  <c r="P314" i="1" l="1"/>
  <c r="CX314" i="1" s="1"/>
  <c r="AI314" i="1"/>
  <c r="AI316" i="1"/>
  <c r="P316" i="1"/>
  <c r="P318" i="1"/>
  <c r="CX318" i="1" s="1"/>
  <c r="AI318" i="1"/>
  <c r="AI320" i="1"/>
  <c r="P320" i="1"/>
  <c r="AI322" i="1"/>
  <c r="P322" i="1"/>
  <c r="CX322" i="1" s="1"/>
  <c r="AI324" i="1"/>
  <c r="P324" i="1"/>
  <c r="CX324" i="1" s="1"/>
  <c r="AI326" i="1"/>
  <c r="P326" i="1"/>
  <c r="CX326" i="1" s="1"/>
  <c r="AI328" i="1"/>
  <c r="P328" i="1"/>
  <c r="P330" i="1"/>
  <c r="CX330" i="1" s="1"/>
  <c r="AI330" i="1"/>
  <c r="AI332" i="1"/>
  <c r="P332" i="1"/>
  <c r="BI9" i="82"/>
  <c r="BM9" i="82" s="1"/>
  <c r="T334" i="1"/>
  <c r="AI334" i="1"/>
  <c r="BI11" i="82"/>
  <c r="BM11" i="82" s="1"/>
  <c r="T336" i="1"/>
  <c r="AI336" i="1"/>
  <c r="BI13" i="82"/>
  <c r="BM13" i="82" s="1"/>
  <c r="T338" i="1"/>
  <c r="AI338" i="1"/>
  <c r="BI15" i="82"/>
  <c r="BM15" i="82" s="1"/>
  <c r="T340" i="1"/>
  <c r="AI340" i="1"/>
  <c r="BI17" i="82"/>
  <c r="BM17" i="82" s="1"/>
  <c r="T342" i="1"/>
  <c r="AI342" i="1"/>
  <c r="BI19" i="82"/>
  <c r="BM19" i="82" s="1"/>
  <c r="T344" i="1"/>
  <c r="AI344" i="1"/>
  <c r="BI21" i="82"/>
  <c r="BM21" i="82" s="1"/>
  <c r="T346" i="1"/>
  <c r="AI346" i="1"/>
  <c r="BI23" i="82"/>
  <c r="BM23" i="82" s="1"/>
  <c r="T348" i="1"/>
  <c r="AI348" i="1"/>
  <c r="BI25" i="82"/>
  <c r="BM25" i="82" s="1"/>
  <c r="T350" i="1"/>
  <c r="AI350" i="1"/>
  <c r="BI27" i="82"/>
  <c r="BM27" i="82" s="1"/>
  <c r="T352" i="1"/>
  <c r="AI352" i="1"/>
  <c r="BI29" i="82"/>
  <c r="BM29" i="82" s="1"/>
  <c r="T354" i="1"/>
  <c r="AI354" i="1"/>
  <c r="BI31" i="82"/>
  <c r="BM31" i="82" s="1"/>
  <c r="T356" i="1"/>
  <c r="AI356" i="1"/>
  <c r="BI33" i="82"/>
  <c r="BM33" i="82" s="1"/>
  <c r="T358" i="1"/>
  <c r="AI358" i="1"/>
  <c r="BI35" i="82"/>
  <c r="BM35" i="82" s="1"/>
  <c r="T360" i="1"/>
  <c r="AI360" i="1"/>
  <c r="BI37" i="82"/>
  <c r="BM37" i="82" s="1"/>
  <c r="T362" i="1"/>
  <c r="AI362" i="1"/>
  <c r="BI39" i="82"/>
  <c r="BM39" i="82" s="1"/>
  <c r="T364" i="1"/>
  <c r="AI364" i="1"/>
  <c r="BI41" i="82"/>
  <c r="BM41" i="82" s="1"/>
  <c r="T366" i="1"/>
  <c r="AI366" i="1"/>
  <c r="BI43" i="82"/>
  <c r="BM43" i="82" s="1"/>
  <c r="T368" i="1"/>
  <c r="AI368" i="1"/>
  <c r="P313" i="1"/>
  <c r="CX313" i="1" s="1"/>
  <c r="AI313" i="1"/>
  <c r="AI315" i="1"/>
  <c r="P315" i="1"/>
  <c r="CX315" i="1" s="1"/>
  <c r="P317" i="1"/>
  <c r="CX317" i="1" s="1"/>
  <c r="AI317" i="1"/>
  <c r="P319" i="1"/>
  <c r="CX319" i="1" s="1"/>
  <c r="AI319" i="1"/>
  <c r="AI321" i="1"/>
  <c r="P321" i="1"/>
  <c r="AI323" i="1"/>
  <c r="P323" i="1"/>
  <c r="P325" i="1"/>
  <c r="CX325" i="1" s="1"/>
  <c r="AI325" i="1"/>
  <c r="P327" i="1"/>
  <c r="CX327" i="1" s="1"/>
  <c r="AI327" i="1"/>
  <c r="P329" i="1"/>
  <c r="CX329" i="1" s="1"/>
  <c r="AI329" i="1"/>
  <c r="P331" i="1"/>
  <c r="AI331" i="1"/>
  <c r="CX331" i="1"/>
  <c r="AI333" i="1"/>
  <c r="P333" i="1"/>
  <c r="CX333" i="1" s="1"/>
  <c r="BI10" i="82"/>
  <c r="BM10" i="82" s="1"/>
  <c r="T335" i="1"/>
  <c r="AI335" i="1"/>
  <c r="BI12" i="82"/>
  <c r="BM12" i="82" s="1"/>
  <c r="T337" i="1"/>
  <c r="AI337" i="1"/>
  <c r="BI14" i="82"/>
  <c r="BM14" i="82" s="1"/>
  <c r="T339" i="1"/>
  <c r="AI339" i="1"/>
  <c r="BI16" i="82"/>
  <c r="BM16" i="82" s="1"/>
  <c r="T341" i="1"/>
  <c r="AI341" i="1"/>
  <c r="BI18" i="82"/>
  <c r="BM18" i="82" s="1"/>
  <c r="T343" i="1"/>
  <c r="AI343" i="1"/>
  <c r="BI20" i="82"/>
  <c r="BM20" i="82" s="1"/>
  <c r="T345" i="1"/>
  <c r="AI345" i="1"/>
  <c r="BI22" i="82"/>
  <c r="BM22" i="82" s="1"/>
  <c r="T347" i="1"/>
  <c r="AI347" i="1"/>
  <c r="BI24" i="82"/>
  <c r="BM24" i="82" s="1"/>
  <c r="T349" i="1"/>
  <c r="L379" i="1"/>
  <c r="AI349" i="1"/>
  <c r="BI26" i="82"/>
  <c r="BM26" i="82" s="1"/>
  <c r="T351" i="1"/>
  <c r="AI351" i="1"/>
  <c r="BI28" i="82"/>
  <c r="BM28" i="82" s="1"/>
  <c r="T353" i="1"/>
  <c r="AI353" i="1"/>
  <c r="BI30" i="82"/>
  <c r="BM30" i="82" s="1"/>
  <c r="T355" i="1"/>
  <c r="AI355" i="1"/>
  <c r="BI32" i="82"/>
  <c r="BM32" i="82" s="1"/>
  <c r="T357" i="1"/>
  <c r="AI357" i="1"/>
  <c r="BI34" i="82"/>
  <c r="BM34" i="82" s="1"/>
  <c r="T359" i="1"/>
  <c r="AI359" i="1"/>
  <c r="BI36" i="82"/>
  <c r="BM36" i="82" s="1"/>
  <c r="T361" i="1"/>
  <c r="AI361" i="1"/>
  <c r="BI38" i="82"/>
  <c r="BM38" i="82" s="1"/>
  <c r="T363" i="1"/>
  <c r="AI363" i="1"/>
  <c r="BI40" i="82"/>
  <c r="BM40" i="82" s="1"/>
  <c r="T365" i="1"/>
  <c r="AI365" i="1"/>
  <c r="BI42" i="82"/>
  <c r="BM42" i="82" s="1"/>
  <c r="T367" i="1"/>
  <c r="AI367" i="1"/>
  <c r="DE331" i="1" l="1"/>
  <c r="DE314" i="1"/>
  <c r="DE325" i="1"/>
  <c r="DE326" i="1"/>
  <c r="DE318" i="1"/>
  <c r="DE319" i="1"/>
  <c r="DE327" i="1"/>
  <c r="AI379" i="1"/>
  <c r="AR343" i="1" s="1"/>
  <c r="CW329" i="1"/>
  <c r="CZ329" i="1"/>
  <c r="CY329" i="1"/>
  <c r="DA329" i="1"/>
  <c r="DA325" i="1"/>
  <c r="CZ325" i="1"/>
  <c r="CW325" i="1"/>
  <c r="CY325" i="1"/>
  <c r="DA321" i="1"/>
  <c r="CY321" i="1"/>
  <c r="CW321" i="1"/>
  <c r="CZ321" i="1"/>
  <c r="CX321" i="1"/>
  <c r="AR317" i="1"/>
  <c r="DA317" i="1"/>
  <c r="CW317" i="1"/>
  <c r="CY317" i="1"/>
  <c r="CZ317" i="1"/>
  <c r="CW315" i="1"/>
  <c r="CY315" i="1"/>
  <c r="CZ315" i="1"/>
  <c r="DA315" i="1"/>
  <c r="DA332" i="1"/>
  <c r="CY332" i="1"/>
  <c r="CZ332" i="1"/>
  <c r="CW332" i="1"/>
  <c r="CX332" i="1"/>
  <c r="DE332" i="1" s="1"/>
  <c r="CY328" i="1"/>
  <c r="CZ328" i="1"/>
  <c r="DA328" i="1"/>
  <c r="CW328" i="1"/>
  <c r="CX328" i="1"/>
  <c r="DE328" i="1" s="1"/>
  <c r="CY324" i="1"/>
  <c r="CW324" i="1"/>
  <c r="CZ324" i="1"/>
  <c r="DA324" i="1"/>
  <c r="DA322" i="1"/>
  <c r="DH322" i="1" s="1"/>
  <c r="CZ322" i="1"/>
  <c r="CY322" i="1"/>
  <c r="CW322" i="1"/>
  <c r="CZ320" i="1"/>
  <c r="CY320" i="1"/>
  <c r="CW320" i="1"/>
  <c r="DA320" i="1"/>
  <c r="DH321" i="1" s="1"/>
  <c r="CX320" i="1"/>
  <c r="DE320" i="1" s="1"/>
  <c r="CZ316" i="1"/>
  <c r="DG316" i="1" s="1"/>
  <c r="CW316" i="1"/>
  <c r="DA316" i="1"/>
  <c r="CY316" i="1"/>
  <c r="AR363" i="1"/>
  <c r="CW333" i="1"/>
  <c r="CZ333" i="1"/>
  <c r="DA333" i="1"/>
  <c r="DH333" i="1" s="1"/>
  <c r="CY333" i="1"/>
  <c r="DA331" i="1"/>
  <c r="CY331" i="1"/>
  <c r="CZ331" i="1"/>
  <c r="CW331" i="1"/>
  <c r="DA327" i="1"/>
  <c r="CY327" i="1"/>
  <c r="CZ327" i="1"/>
  <c r="CW327" i="1"/>
  <c r="CY323" i="1"/>
  <c r="CW323" i="1"/>
  <c r="CZ323" i="1"/>
  <c r="DA323" i="1"/>
  <c r="DH323" i="1" s="1"/>
  <c r="CX323" i="1"/>
  <c r="DE323" i="1" s="1"/>
  <c r="DA319" i="1"/>
  <c r="CY319" i="1"/>
  <c r="CZ319" i="1"/>
  <c r="CW319" i="1"/>
  <c r="DE315" i="1"/>
  <c r="CZ313" i="1"/>
  <c r="DA313" i="1"/>
  <c r="CW313" i="1"/>
  <c r="CY313" i="1"/>
  <c r="DE330" i="1"/>
  <c r="DA330" i="1"/>
  <c r="CZ330" i="1"/>
  <c r="CY330" i="1"/>
  <c r="DF330" i="1" s="1"/>
  <c r="CW330" i="1"/>
  <c r="CZ326" i="1"/>
  <c r="CW326" i="1"/>
  <c r="DA326" i="1"/>
  <c r="DH326" i="1" s="1"/>
  <c r="CY326" i="1"/>
  <c r="DE324" i="1"/>
  <c r="DE322" i="1"/>
  <c r="CY318" i="1"/>
  <c r="DF318" i="1" s="1"/>
  <c r="DA318" i="1"/>
  <c r="DH318" i="1" s="1"/>
  <c r="CZ318" i="1"/>
  <c r="CW318" i="1"/>
  <c r="CX316" i="1"/>
  <c r="DE316" i="1" s="1"/>
  <c r="CW314" i="1"/>
  <c r="CZ314" i="1"/>
  <c r="CY314" i="1"/>
  <c r="DA314" i="1"/>
  <c r="DF314" i="1" l="1"/>
  <c r="AR320" i="1"/>
  <c r="AR342" i="1"/>
  <c r="DT343" i="1" s="1"/>
  <c r="AR315" i="1"/>
  <c r="CK315" i="1" s="1"/>
  <c r="CM315" i="1" s="1"/>
  <c r="CC315" i="1" s="1"/>
  <c r="AR321" i="1"/>
  <c r="AR327" i="1"/>
  <c r="DF326" i="1"/>
  <c r="AR328" i="1"/>
  <c r="CK328" i="1" s="1"/>
  <c r="CM328" i="1" s="1"/>
  <c r="CC328" i="1" s="1"/>
  <c r="DH330" i="1"/>
  <c r="AR334" i="1"/>
  <c r="AR362" i="1"/>
  <c r="DT363" i="1" s="1"/>
  <c r="DG323" i="1"/>
  <c r="DF333" i="1"/>
  <c r="AR357" i="1"/>
  <c r="DF316" i="1"/>
  <c r="DF322" i="1"/>
  <c r="DH314" i="1"/>
  <c r="DG318" i="1"/>
  <c r="AR326" i="1"/>
  <c r="DG326" i="1"/>
  <c r="DG330" i="1"/>
  <c r="AR338" i="1"/>
  <c r="AR346" i="1"/>
  <c r="AR366" i="1"/>
  <c r="DF323" i="1"/>
  <c r="DG333" i="1"/>
  <c r="AR355" i="1"/>
  <c r="AR359" i="1"/>
  <c r="AR316" i="1"/>
  <c r="DG322" i="1"/>
  <c r="AR324" i="1"/>
  <c r="CK324" i="1" s="1"/>
  <c r="CM324" i="1" s="1"/>
  <c r="CC324" i="1" s="1"/>
  <c r="AR330" i="1"/>
  <c r="CK330" i="1" s="1"/>
  <c r="CM330" i="1" s="1"/>
  <c r="CC330" i="1" s="1"/>
  <c r="AR336" i="1"/>
  <c r="AR344" i="1"/>
  <c r="DT344" i="1" s="1"/>
  <c r="AR352" i="1"/>
  <c r="AR358" i="1"/>
  <c r="DT358" i="1" s="1"/>
  <c r="AR364" i="1"/>
  <c r="DT364" i="1" s="1"/>
  <c r="AR368" i="1"/>
  <c r="AR323" i="1"/>
  <c r="CK323" i="1" s="1"/>
  <c r="CM323" i="1" s="1"/>
  <c r="CC323" i="1" s="1"/>
  <c r="AR314" i="1"/>
  <c r="CK314" i="1" s="1"/>
  <c r="CM314" i="1" s="1"/>
  <c r="CC314" i="1" s="1"/>
  <c r="AR318" i="1"/>
  <c r="DT318" i="1" s="1"/>
  <c r="AR322" i="1"/>
  <c r="DT322" i="1" s="1"/>
  <c r="AR332" i="1"/>
  <c r="CK332" i="1" s="1"/>
  <c r="CM332" i="1" s="1"/>
  <c r="CC332" i="1" s="1"/>
  <c r="AR340" i="1"/>
  <c r="AR354" i="1"/>
  <c r="AR360" i="1"/>
  <c r="AR319" i="1"/>
  <c r="DT320" i="1" s="1"/>
  <c r="AR329" i="1"/>
  <c r="DT329" i="1" s="1"/>
  <c r="AR339" i="1"/>
  <c r="AR347" i="1"/>
  <c r="AR361" i="1"/>
  <c r="DT362" i="1" s="1"/>
  <c r="AR367" i="1"/>
  <c r="DT367" i="1" s="1"/>
  <c r="AR348" i="1"/>
  <c r="AR350" i="1"/>
  <c r="AR356" i="1"/>
  <c r="AR313" i="1"/>
  <c r="CK313" i="1" s="1"/>
  <c r="CM313" i="1" s="1"/>
  <c r="CC313" i="1" s="1"/>
  <c r="AR325" i="1"/>
  <c r="CK325" i="1" s="1"/>
  <c r="CM325" i="1" s="1"/>
  <c r="CC325" i="1" s="1"/>
  <c r="AR333" i="1"/>
  <c r="DT334" i="1" s="1"/>
  <c r="AR337" i="1"/>
  <c r="DT337" i="1" s="1"/>
  <c r="AR365" i="1"/>
  <c r="AR375" i="1"/>
  <c r="DB313" i="1"/>
  <c r="CK320" i="1"/>
  <c r="CM320" i="1" s="1"/>
  <c r="CC320" i="1" s="1"/>
  <c r="CK326" i="1"/>
  <c r="CM326" i="1" s="1"/>
  <c r="CC326" i="1" s="1"/>
  <c r="DD326" i="1"/>
  <c r="DI326" i="1" s="1"/>
  <c r="DB326" i="1"/>
  <c r="DE317" i="1"/>
  <c r="DG320" i="1"/>
  <c r="DG319" i="1"/>
  <c r="DB323" i="1"/>
  <c r="DD323" i="1"/>
  <c r="DI323" i="1" s="1"/>
  <c r="DK323" i="1" s="1"/>
  <c r="DB327" i="1"/>
  <c r="DD327" i="1"/>
  <c r="DF328" i="1"/>
  <c r="DF327" i="1"/>
  <c r="CK327" i="1"/>
  <c r="CM327" i="1" s="1"/>
  <c r="CC327" i="1" s="1"/>
  <c r="DG331" i="1"/>
  <c r="DH331" i="1"/>
  <c r="DB320" i="1"/>
  <c r="DD320" i="1"/>
  <c r="DI320" i="1" s="1"/>
  <c r="DK320" i="1" s="1"/>
  <c r="DD322" i="1"/>
  <c r="DB322" i="1"/>
  <c r="DH324" i="1"/>
  <c r="DD324" i="1"/>
  <c r="DB324" i="1"/>
  <c r="DB328" i="1"/>
  <c r="DD328" i="1"/>
  <c r="DI328" i="1" s="1"/>
  <c r="DK328" i="1" s="1"/>
  <c r="DG332" i="1"/>
  <c r="DH332" i="1"/>
  <c r="DH316" i="1"/>
  <c r="DH315" i="1"/>
  <c r="DF315" i="1"/>
  <c r="DG317" i="1"/>
  <c r="DB317" i="1"/>
  <c r="DD317" i="1"/>
  <c r="DI317" i="1" s="1"/>
  <c r="DK317" i="1" s="1"/>
  <c r="CK317" i="1"/>
  <c r="CM317" i="1" s="1"/>
  <c r="CC317" i="1" s="1"/>
  <c r="DB321" i="1"/>
  <c r="DD321" i="1"/>
  <c r="DF325" i="1"/>
  <c r="DG325" i="1"/>
  <c r="DH325" i="1"/>
  <c r="DF329" i="1"/>
  <c r="DB329" i="1"/>
  <c r="DD329" i="1"/>
  <c r="DI329" i="1" s="1"/>
  <c r="DK329" i="1" s="1"/>
  <c r="AR331" i="1"/>
  <c r="DT332" i="1" s="1"/>
  <c r="AR335" i="1"/>
  <c r="AR341" i="1"/>
  <c r="AR345" i="1"/>
  <c r="AR349" i="1"/>
  <c r="AR351" i="1"/>
  <c r="DE333" i="1"/>
  <c r="DB314" i="1"/>
  <c r="DD314" i="1"/>
  <c r="DD318" i="1"/>
  <c r="DB318" i="1"/>
  <c r="CK318" i="1"/>
  <c r="CM318" i="1" s="1"/>
  <c r="CC318" i="1" s="1"/>
  <c r="DO326" i="1"/>
  <c r="DD330" i="1"/>
  <c r="DB330" i="1"/>
  <c r="DG314" i="1"/>
  <c r="DD319" i="1"/>
  <c r="DI319" i="1" s="1"/>
  <c r="DK319" i="1" s="1"/>
  <c r="DB319" i="1"/>
  <c r="DF320" i="1"/>
  <c r="DM320" i="1" s="1"/>
  <c r="DF319" i="1"/>
  <c r="DH320" i="1"/>
  <c r="DO320" i="1" s="1"/>
  <c r="DH319" i="1"/>
  <c r="DT321" i="1"/>
  <c r="CK321" i="1"/>
  <c r="CM321" i="1" s="1"/>
  <c r="CC321" i="1" s="1"/>
  <c r="DG328" i="1"/>
  <c r="DN328" i="1" s="1"/>
  <c r="DG327" i="1"/>
  <c r="DH328" i="1"/>
  <c r="DH327" i="1"/>
  <c r="DT330" i="1"/>
  <c r="DB331" i="1"/>
  <c r="DD331" i="1"/>
  <c r="DF331" i="1"/>
  <c r="DB333" i="1"/>
  <c r="DD333" i="1"/>
  <c r="DB316" i="1"/>
  <c r="DD316" i="1"/>
  <c r="DG324" i="1"/>
  <c r="DF324" i="1"/>
  <c r="DD332" i="1"/>
  <c r="DB332" i="1"/>
  <c r="DF332" i="1"/>
  <c r="DG315" i="1"/>
  <c r="DD315" i="1"/>
  <c r="DI315" i="1" s="1"/>
  <c r="DK315" i="1" s="1"/>
  <c r="DB315" i="1"/>
  <c r="DF317" i="1"/>
  <c r="DM317" i="1" s="1"/>
  <c r="DH317" i="1"/>
  <c r="DE321" i="1"/>
  <c r="DG321" i="1"/>
  <c r="DF321" i="1"/>
  <c r="DD325" i="1"/>
  <c r="DB325" i="1"/>
  <c r="DH329" i="1"/>
  <c r="DG329" i="1"/>
  <c r="DN329" i="1" s="1"/>
  <c r="DE329" i="1"/>
  <c r="AR374" i="1"/>
  <c r="AR369" i="1"/>
  <c r="AR372" i="1"/>
  <c r="AR373" i="1"/>
  <c r="AR371" i="1"/>
  <c r="AR370" i="1"/>
  <c r="AR353" i="1"/>
  <c r="DT361" i="1" l="1"/>
  <c r="DO328" i="1"/>
  <c r="DT360" i="1"/>
  <c r="DT325" i="1"/>
  <c r="DT339" i="1"/>
  <c r="CK329" i="1"/>
  <c r="CM329" i="1" s="1"/>
  <c r="CC329" i="1" s="1"/>
  <c r="AR380" i="1"/>
  <c r="HJ365" i="1" s="1"/>
  <c r="IC329" i="1" s="1"/>
  <c r="CK322" i="1"/>
  <c r="CM322" i="1" s="1"/>
  <c r="CC322" i="1" s="1"/>
  <c r="DT328" i="1"/>
  <c r="DT316" i="1"/>
  <c r="DT368" i="1"/>
  <c r="DT359" i="1"/>
  <c r="CK333" i="1"/>
  <c r="CM333" i="1" s="1"/>
  <c r="CC333" i="1" s="1"/>
  <c r="DT350" i="1"/>
  <c r="DT357" i="1"/>
  <c r="DT348" i="1"/>
  <c r="DT340" i="1"/>
  <c r="DL329" i="1"/>
  <c r="DO329" i="1"/>
  <c r="DT323" i="1"/>
  <c r="DO317" i="1"/>
  <c r="CK316" i="1"/>
  <c r="CM316" i="1" s="1"/>
  <c r="CC316" i="1" s="1"/>
  <c r="DT338" i="1"/>
  <c r="DT317" i="1"/>
  <c r="DT324" i="1"/>
  <c r="CK319" i="1"/>
  <c r="CM319" i="1" s="1"/>
  <c r="CC319" i="1" s="1"/>
  <c r="DM326" i="1"/>
  <c r="HJ352" i="1"/>
  <c r="IC316" i="1" s="1"/>
  <c r="DT352" i="1"/>
  <c r="DT355" i="1"/>
  <c r="DT326" i="1"/>
  <c r="DT333" i="1"/>
  <c r="DT356" i="1"/>
  <c r="DN323" i="1"/>
  <c r="DT336" i="1"/>
  <c r="DT327" i="1"/>
  <c r="DT319" i="1"/>
  <c r="DT365" i="1"/>
  <c r="DT347" i="1"/>
  <c r="DT314" i="1"/>
  <c r="DT315" i="1"/>
  <c r="DT366" i="1"/>
  <c r="HJ325" i="1"/>
  <c r="HJ313" i="1"/>
  <c r="DM323" i="1"/>
  <c r="DN326" i="1"/>
  <c r="DT375" i="1"/>
  <c r="DT371" i="1"/>
  <c r="HJ371" i="1"/>
  <c r="DT372" i="1"/>
  <c r="DT374" i="1"/>
  <c r="GD314" i="1"/>
  <c r="HJ374" i="1"/>
  <c r="EI315" i="1"/>
  <c r="DY315" i="1"/>
  <c r="ET315" i="1"/>
  <c r="FD315" i="1"/>
  <c r="DP315" i="1"/>
  <c r="DI316" i="1"/>
  <c r="DK316" i="1" s="1"/>
  <c r="DI331" i="1"/>
  <c r="DL331" i="1" s="1"/>
  <c r="DY319" i="1"/>
  <c r="FD319" i="1"/>
  <c r="EI319" i="1"/>
  <c r="ET319" i="1"/>
  <c r="DP319" i="1"/>
  <c r="DI330" i="1"/>
  <c r="DK330" i="1" s="1"/>
  <c r="HJ318" i="1"/>
  <c r="DL319" i="1"/>
  <c r="DT351" i="1"/>
  <c r="DT341" i="1"/>
  <c r="DT331" i="1"/>
  <c r="CK331" i="1"/>
  <c r="CM331" i="1" s="1"/>
  <c r="CC331" i="1" s="1"/>
  <c r="DI321" i="1"/>
  <c r="DO321" i="1" s="1"/>
  <c r="DY317" i="1"/>
  <c r="ET317" i="1"/>
  <c r="FD317" i="1"/>
  <c r="DP317" i="1"/>
  <c r="EI317" i="1"/>
  <c r="DN317" i="1"/>
  <c r="DM315" i="1"/>
  <c r="DI324" i="1"/>
  <c r="DL324" i="1" s="1"/>
  <c r="DY320" i="1"/>
  <c r="EI320" i="1"/>
  <c r="DP320" i="1"/>
  <c r="FD320" i="1"/>
  <c r="ET320" i="1"/>
  <c r="DM328" i="1"/>
  <c r="DL323" i="1"/>
  <c r="DN320" i="1"/>
  <c r="DL320" i="1"/>
  <c r="DT354" i="1"/>
  <c r="DT353" i="1"/>
  <c r="DT370" i="1"/>
  <c r="DT373" i="1"/>
  <c r="HJ373" i="1"/>
  <c r="DT369" i="1"/>
  <c r="DI325" i="1"/>
  <c r="DL325" i="1" s="1"/>
  <c r="DN315" i="1"/>
  <c r="DI332" i="1"/>
  <c r="DK332" i="1" s="1"/>
  <c r="DI333" i="1"/>
  <c r="DK333" i="1" s="1"/>
  <c r="DM331" i="1"/>
  <c r="DO319" i="1"/>
  <c r="DM319" i="1"/>
  <c r="DL315" i="1"/>
  <c r="HJ332" i="1"/>
  <c r="DI318" i="1"/>
  <c r="DK318" i="1" s="1"/>
  <c r="DI314" i="1"/>
  <c r="DK314" i="1" s="1"/>
  <c r="DT349" i="1"/>
  <c r="DT345" i="1"/>
  <c r="DT335" i="1"/>
  <c r="ET329" i="1"/>
  <c r="FD329" i="1"/>
  <c r="DP329" i="1"/>
  <c r="EI329" i="1"/>
  <c r="DY329" i="1"/>
  <c r="DM329" i="1"/>
  <c r="HJ317" i="1"/>
  <c r="DO315" i="1"/>
  <c r="DY328" i="1"/>
  <c r="EI328" i="1"/>
  <c r="DP328" i="1"/>
  <c r="FD328" i="1"/>
  <c r="ET328" i="1"/>
  <c r="DO324" i="1"/>
  <c r="DI322" i="1"/>
  <c r="DK322" i="1" s="1"/>
  <c r="HJ347" i="1"/>
  <c r="DI327" i="1"/>
  <c r="DN327" i="1" s="1"/>
  <c r="ET323" i="1"/>
  <c r="FD323" i="1"/>
  <c r="DP323" i="1"/>
  <c r="EI323" i="1"/>
  <c r="DY323" i="1"/>
  <c r="DO323" i="1"/>
  <c r="HJ319" i="1"/>
  <c r="DN319" i="1"/>
  <c r="DL317" i="1"/>
  <c r="DT346" i="1"/>
  <c r="DT342" i="1"/>
  <c r="DK326" i="1"/>
  <c r="DL326" i="1"/>
  <c r="HJ326" i="1"/>
  <c r="DL328" i="1"/>
  <c r="HJ366" i="1" l="1"/>
  <c r="IC330" i="1" s="1"/>
  <c r="HJ357" i="1"/>
  <c r="IC321" i="1" s="1"/>
  <c r="HJ330" i="1"/>
  <c r="HJ369" i="1"/>
  <c r="IC333" i="1" s="1"/>
  <c r="HJ334" i="1"/>
  <c r="HJ358" i="1"/>
  <c r="IC322" i="1" s="1"/>
  <c r="HJ337" i="1"/>
  <c r="HJ364" i="1"/>
  <c r="IC328" i="1" s="1"/>
  <c r="HJ316" i="1"/>
  <c r="HJ320" i="1"/>
  <c r="HJ328" i="1"/>
  <c r="HJ344" i="1"/>
  <c r="HJ346" i="1"/>
  <c r="HJ363" i="1"/>
  <c r="IC327" i="1" s="1"/>
  <c r="HJ331" i="1"/>
  <c r="HJ338" i="1"/>
  <c r="HJ372" i="1"/>
  <c r="HJ321" i="1"/>
  <c r="HJ361" i="1"/>
  <c r="IC325" i="1" s="1"/>
  <c r="HJ362" i="1"/>
  <c r="IC326" i="1" s="1"/>
  <c r="HJ336" i="1"/>
  <c r="HJ335" i="1"/>
  <c r="HJ345" i="1"/>
  <c r="HJ349" i="1"/>
  <c r="IC313" i="1" s="1"/>
  <c r="HJ322" i="1"/>
  <c r="HJ340" i="1"/>
  <c r="HJ370" i="1"/>
  <c r="HJ353" i="1"/>
  <c r="IC317" i="1" s="1"/>
  <c r="HJ314" i="1"/>
  <c r="HJ342" i="1"/>
  <c r="HJ315" i="1"/>
  <c r="HJ327" i="1"/>
  <c r="HJ367" i="1"/>
  <c r="IC331" i="1" s="1"/>
  <c r="HJ324" i="1"/>
  <c r="HJ348" i="1"/>
  <c r="HJ368" i="1"/>
  <c r="IC332" i="1" s="1"/>
  <c r="HJ341" i="1"/>
  <c r="HJ351" i="1"/>
  <c r="IC315" i="1" s="1"/>
  <c r="HJ354" i="1"/>
  <c r="IC318" i="1" s="1"/>
  <c r="HJ329" i="1"/>
  <c r="HJ359" i="1"/>
  <c r="IC323" i="1" s="1"/>
  <c r="HJ356" i="1"/>
  <c r="IC320" i="1" s="1"/>
  <c r="HJ323" i="1"/>
  <c r="HJ333" i="1"/>
  <c r="HJ360" i="1"/>
  <c r="IC324" i="1" s="1"/>
  <c r="HJ339" i="1"/>
  <c r="HJ343" i="1"/>
  <c r="HJ355" i="1"/>
  <c r="IC319" i="1" s="1"/>
  <c r="HJ350" i="1"/>
  <c r="IC314" i="1" s="1"/>
  <c r="DO325" i="1"/>
  <c r="DO331" i="1"/>
  <c r="DL321" i="1"/>
  <c r="DM325" i="1"/>
  <c r="DN324" i="1"/>
  <c r="DK325" i="1"/>
  <c r="DN331" i="1"/>
  <c r="DK331" i="1"/>
  <c r="DN332" i="1"/>
  <c r="DM321" i="1"/>
  <c r="ET333" i="1"/>
  <c r="DY333" i="1"/>
  <c r="EI333" i="1"/>
  <c r="DP333" i="1"/>
  <c r="FD333" i="1"/>
  <c r="DY316" i="1"/>
  <c r="EI316" i="1"/>
  <c r="DP316" i="1"/>
  <c r="ET316" i="1"/>
  <c r="FD316" i="1"/>
  <c r="DP326" i="1"/>
  <c r="DY326" i="1"/>
  <c r="FD326" i="1"/>
  <c r="EI326" i="1"/>
  <c r="ET326" i="1"/>
  <c r="DK327" i="1"/>
  <c r="DM327" i="1"/>
  <c r="DO322" i="1"/>
  <c r="DN322" i="1"/>
  <c r="DM322" i="1"/>
  <c r="DL322" i="1"/>
  <c r="DL333" i="1"/>
  <c r="DL314" i="1"/>
  <c r="DO314" i="1"/>
  <c r="DM314" i="1"/>
  <c r="DN318" i="1"/>
  <c r="DL318" i="1"/>
  <c r="DO318" i="1"/>
  <c r="DM318" i="1"/>
  <c r="DM332" i="1"/>
  <c r="DL332" i="1"/>
  <c r="DK324" i="1"/>
  <c r="DO332" i="1"/>
  <c r="DK321" i="1"/>
  <c r="DN325" i="1"/>
  <c r="DN330" i="1"/>
  <c r="DO330" i="1"/>
  <c r="DM330" i="1"/>
  <c r="DL330" i="1"/>
  <c r="DN314" i="1"/>
  <c r="DM324" i="1"/>
  <c r="DO327" i="1"/>
  <c r="DL327" i="1"/>
  <c r="DP322" i="1"/>
  <c r="FD322" i="1"/>
  <c r="ET322" i="1"/>
  <c r="DY322" i="1"/>
  <c r="EI322" i="1"/>
  <c r="DP314" i="1"/>
  <c r="EI314" i="1"/>
  <c r="EJ314" i="1" s="1"/>
  <c r="ET314" i="1"/>
  <c r="EU314" i="1" s="1"/>
  <c r="FD314" i="1"/>
  <c r="FE314" i="1" s="1"/>
  <c r="DY314" i="1"/>
  <c r="DZ314" i="1" s="1"/>
  <c r="FD318" i="1"/>
  <c r="ET318" i="1"/>
  <c r="DY318" i="1"/>
  <c r="EI318" i="1"/>
  <c r="DP318" i="1"/>
  <c r="DN333" i="1"/>
  <c r="DO333" i="1"/>
  <c r="DM333" i="1"/>
  <c r="DP332" i="1"/>
  <c r="ET332" i="1"/>
  <c r="EI332" i="1"/>
  <c r="DY332" i="1"/>
  <c r="FD332" i="1"/>
  <c r="DY325" i="1"/>
  <c r="FD325" i="1"/>
  <c r="EI325" i="1"/>
  <c r="ET325" i="1"/>
  <c r="DP325" i="1"/>
  <c r="ET330" i="1"/>
  <c r="DY330" i="1"/>
  <c r="EI330" i="1"/>
  <c r="DP330" i="1"/>
  <c r="FD330" i="1"/>
  <c r="EI331" i="1"/>
  <c r="ET331" i="1"/>
  <c r="DP331" i="1"/>
  <c r="DY331" i="1"/>
  <c r="FD331" i="1"/>
  <c r="DO316" i="1"/>
  <c r="DN316" i="1"/>
  <c r="DL316" i="1"/>
  <c r="DM316" i="1"/>
  <c r="DN321" i="1"/>
  <c r="HT314" i="1"/>
  <c r="DZ315" i="1" l="1"/>
  <c r="DZ316" i="1" s="1"/>
  <c r="EU315" i="1"/>
  <c r="EI321" i="1"/>
  <c r="DP321" i="1"/>
  <c r="FD321" i="1"/>
  <c r="ET321" i="1"/>
  <c r="DY321" i="1"/>
  <c r="EU316" i="1"/>
  <c r="FE315" i="1"/>
  <c r="FE316" i="1" s="1"/>
  <c r="EJ315" i="1"/>
  <c r="DY324" i="1"/>
  <c r="FD324" i="1"/>
  <c r="EI324" i="1"/>
  <c r="ET324" i="1"/>
  <c r="DP324" i="1"/>
  <c r="DY327" i="1"/>
  <c r="DP327" i="1"/>
  <c r="ET327" i="1"/>
  <c r="EI327" i="1"/>
  <c r="FD327" i="1"/>
  <c r="FE317" i="1" l="1"/>
  <c r="EJ316" i="1"/>
  <c r="DZ317" i="1"/>
  <c r="EU317" i="1"/>
  <c r="EU318" i="1" l="1"/>
  <c r="DZ318" i="1"/>
  <c r="EJ317" i="1"/>
  <c r="FE318" i="1"/>
  <c r="FE319" i="1" l="1"/>
  <c r="DZ319" i="1"/>
  <c r="EU319" i="1"/>
  <c r="EJ318" i="1"/>
  <c r="EJ319" i="1" l="1"/>
  <c r="EU320" i="1"/>
  <c r="DZ320" i="1"/>
  <c r="FE320" i="1"/>
  <c r="DZ321" i="1" l="1"/>
  <c r="EU321" i="1"/>
  <c r="EJ320" i="1"/>
  <c r="FE321" i="1"/>
  <c r="FE322" i="1" l="1"/>
  <c r="EJ321" i="1"/>
  <c r="EU322" i="1"/>
  <c r="DZ322" i="1"/>
  <c r="DZ323" i="1" l="1"/>
  <c r="EU323" i="1"/>
  <c r="EJ322" i="1"/>
  <c r="FE323" i="1"/>
  <c r="FE324" i="1" l="1"/>
  <c r="EJ323" i="1"/>
  <c r="EU324" i="1"/>
  <c r="DZ324" i="1"/>
  <c r="DZ325" i="1" l="1"/>
  <c r="EU325" i="1"/>
  <c r="EJ324" i="1"/>
  <c r="FE325" i="1"/>
  <c r="FE326" i="1" l="1"/>
  <c r="EJ325" i="1"/>
  <c r="EU326" i="1"/>
  <c r="DZ326" i="1"/>
  <c r="DZ327" i="1" l="1"/>
  <c r="EU327" i="1"/>
  <c r="EJ326" i="1"/>
  <c r="FE327" i="1"/>
  <c r="FE328" i="1" l="1"/>
  <c r="EJ327" i="1"/>
  <c r="EU328" i="1"/>
  <c r="DZ328" i="1"/>
  <c r="DZ329" i="1" l="1"/>
  <c r="EU329" i="1"/>
  <c r="EJ328" i="1"/>
  <c r="FE329" i="1"/>
  <c r="FE330" i="1" l="1"/>
  <c r="EJ329" i="1"/>
  <c r="EU330" i="1"/>
  <c r="DZ330" i="1"/>
  <c r="DZ331" i="1" l="1"/>
  <c r="EU331" i="1"/>
  <c r="EJ330" i="1"/>
  <c r="FE331" i="1"/>
  <c r="FE332" i="1" l="1"/>
  <c r="EJ331" i="1"/>
  <c r="EU332" i="1"/>
  <c r="DZ332" i="1"/>
  <c r="DZ333" i="1" l="1"/>
  <c r="EU333" i="1"/>
  <c r="EJ332" i="1"/>
  <c r="FE333" i="1"/>
  <c r="EJ333" i="1" l="1"/>
  <c r="AI402" i="1" l="1"/>
  <c r="CX402" i="1"/>
  <c r="AI401" i="1"/>
  <c r="CX401" i="1"/>
  <c r="L479" i="1"/>
  <c r="AI479" i="1" s="1"/>
  <c r="CX404" i="1"/>
  <c r="AI404" i="1"/>
  <c r="CX400" i="1"/>
  <c r="DE400" i="1" s="1"/>
  <c r="DL400" i="1" s="1"/>
  <c r="AI400" i="1"/>
  <c r="CX405" i="1"/>
  <c r="AI405" i="1"/>
  <c r="CX406" i="1"/>
  <c r="AI406" i="1"/>
  <c r="DE406" i="1" l="1"/>
  <c r="DL406" i="1" s="1"/>
  <c r="DE405" i="1"/>
  <c r="DL405" i="1" s="1"/>
  <c r="AI403" i="1"/>
  <c r="CX403" i="1"/>
  <c r="DE403" i="1" s="1"/>
  <c r="DL403" i="1" s="1"/>
  <c r="DE401" i="1"/>
  <c r="DL401" i="1" s="1"/>
  <c r="DE402" i="1"/>
  <c r="DL402" i="1" s="1"/>
  <c r="DE404" i="1" l="1"/>
  <c r="DL404" i="1" s="1"/>
  <c r="S299" i="1" l="1"/>
  <c r="S222" i="1" l="1"/>
  <c r="K541" i="1" l="1"/>
  <c r="S146" i="1"/>
  <c r="S541" i="1" l="1"/>
  <c r="S375" i="1" l="1"/>
  <c r="BA9" i="82" l="1"/>
  <c r="BE9" i="82" s="1"/>
  <c r="S334" i="1"/>
  <c r="G16" i="82"/>
  <c r="S188" i="1"/>
  <c r="BA13" i="82"/>
  <c r="BE13" i="82" s="1"/>
  <c r="S338" i="1"/>
  <c r="BA17" i="82"/>
  <c r="BE17" i="82" s="1"/>
  <c r="S342" i="1"/>
  <c r="BA15" i="82"/>
  <c r="BE15" i="82" s="1"/>
  <c r="S340" i="1"/>
  <c r="BA19" i="82"/>
  <c r="BE19" i="82" s="1"/>
  <c r="S344" i="1"/>
  <c r="G13" i="82"/>
  <c r="S185" i="1"/>
  <c r="BA10" i="82"/>
  <c r="BE10" i="82" s="1"/>
  <c r="S335" i="1"/>
  <c r="BB20" i="82" l="1"/>
  <c r="BF20" i="82" s="1"/>
  <c r="S269" i="1"/>
  <c r="BB19" i="82"/>
  <c r="BF19" i="82" s="1"/>
  <c r="S268" i="1"/>
  <c r="BB11" i="82"/>
  <c r="BF11" i="82" s="1"/>
  <c r="S260" i="1"/>
  <c r="BB22" i="82"/>
  <c r="BF22" i="82" s="1"/>
  <c r="S271" i="1"/>
  <c r="BB16" i="82"/>
  <c r="BF16" i="82" s="1"/>
  <c r="S265" i="1"/>
  <c r="BB13" i="82"/>
  <c r="BF13" i="82" s="1"/>
  <c r="S262" i="1"/>
  <c r="BB21" i="82"/>
  <c r="BF21" i="82" s="1"/>
  <c r="S270" i="1"/>
  <c r="BB18" i="82"/>
  <c r="BF18" i="82" s="1"/>
  <c r="S267" i="1"/>
  <c r="BB17" i="82"/>
  <c r="BF17" i="82" s="1"/>
  <c r="S266" i="1"/>
  <c r="BB12" i="82"/>
  <c r="BF12" i="82" s="1"/>
  <c r="S261" i="1"/>
  <c r="BB23" i="82"/>
  <c r="BF23" i="82" s="1"/>
  <c r="S272" i="1"/>
  <c r="BB15" i="82"/>
  <c r="BF15" i="82" s="1"/>
  <c r="S264" i="1"/>
  <c r="BB14" i="82"/>
  <c r="BF14" i="82" s="1"/>
  <c r="S263" i="1"/>
  <c r="BB10" i="82"/>
  <c r="BF10" i="82" s="1"/>
  <c r="S259" i="1"/>
  <c r="BB9" i="82"/>
  <c r="BF9" i="82" s="1"/>
  <c r="S258" i="1"/>
  <c r="G17" i="82"/>
  <c r="S189" i="1"/>
  <c r="G11" i="82"/>
  <c r="S183" i="1"/>
  <c r="G14" i="82"/>
  <c r="S186" i="1"/>
  <c r="K13" i="82"/>
  <c r="P13" i="82"/>
  <c r="BA18" i="82"/>
  <c r="BE18" i="82" s="1"/>
  <c r="S343" i="1"/>
  <c r="BA12" i="82"/>
  <c r="BE12" i="82" s="1"/>
  <c r="S337" i="1"/>
  <c r="G18" i="82"/>
  <c r="S190" i="1"/>
  <c r="G15" i="82"/>
  <c r="S187" i="1"/>
  <c r="G12" i="82"/>
  <c r="S184" i="1"/>
  <c r="BA16" i="82"/>
  <c r="BE16" i="82" s="1"/>
  <c r="S341" i="1"/>
  <c r="BA14" i="82"/>
  <c r="BE14" i="82" s="1"/>
  <c r="S339" i="1"/>
  <c r="K16" i="82"/>
  <c r="P16" i="82"/>
  <c r="G10" i="82"/>
  <c r="S182" i="1"/>
  <c r="BA11" i="82"/>
  <c r="BE11" i="82" s="1"/>
  <c r="S336" i="1"/>
  <c r="G9" i="82"/>
  <c r="S181" i="1"/>
  <c r="K12" i="82" l="1"/>
  <c r="P12" i="82"/>
  <c r="K15" i="82"/>
  <c r="P15" i="82"/>
  <c r="P18" i="82"/>
  <c r="K18" i="82"/>
  <c r="P14" i="82"/>
  <c r="K14" i="82"/>
  <c r="P11" i="82"/>
  <c r="K11" i="82"/>
  <c r="K17" i="82"/>
  <c r="P17" i="82"/>
  <c r="P10" i="82"/>
  <c r="K10" i="82"/>
  <c r="P9" i="82"/>
  <c r="Z106" i="1" l="1"/>
  <c r="Z182" i="1" l="1"/>
  <c r="Z501" i="1"/>
  <c r="AY501" i="1" s="1"/>
  <c r="AY106" i="1"/>
  <c r="Z259" i="1"/>
  <c r="Z420" i="1"/>
  <c r="AY420" i="1" s="1"/>
  <c r="Z32" i="1"/>
  <c r="Z335" i="1"/>
  <c r="Z105" i="1"/>
  <c r="Z107" i="1"/>
  <c r="AH335" i="1" l="1"/>
  <c r="AY335" i="1"/>
  <c r="Z183" i="1"/>
  <c r="Z502" i="1"/>
  <c r="AY502" i="1" s="1"/>
  <c r="Z421" i="1"/>
  <c r="AY421" i="1" s="1"/>
  <c r="Z33" i="1"/>
  <c r="Z260" i="1"/>
  <c r="AY107" i="1"/>
  <c r="Z336" i="1"/>
  <c r="AY32" i="1"/>
  <c r="AH32" i="1"/>
  <c r="AY259" i="1"/>
  <c r="AH259" i="1"/>
  <c r="Z500" i="1"/>
  <c r="AY500" i="1" s="1"/>
  <c r="Z181" i="1"/>
  <c r="Z419" i="1"/>
  <c r="AY419" i="1" s="1"/>
  <c r="EC420" i="1" s="1"/>
  <c r="Z31" i="1"/>
  <c r="Z258" i="1"/>
  <c r="AY105" i="1"/>
  <c r="Z334" i="1"/>
  <c r="EC106" i="1"/>
  <c r="AY182" i="1"/>
  <c r="AH182" i="1"/>
  <c r="AH334" i="1" l="1"/>
  <c r="AY334" i="1"/>
  <c r="EC334" i="1" s="1"/>
  <c r="AH336" i="1"/>
  <c r="AY336" i="1"/>
  <c r="EC336" i="1" s="1"/>
  <c r="AY258" i="1"/>
  <c r="AH258" i="1"/>
  <c r="EC419" i="1"/>
  <c r="EC500" i="1"/>
  <c r="EC259" i="1"/>
  <c r="EC107" i="1"/>
  <c r="AY33" i="1"/>
  <c r="EC33" i="1" s="1"/>
  <c r="EI33" i="1" s="1"/>
  <c r="AH33" i="1"/>
  <c r="EC502" i="1"/>
  <c r="EC105" i="1"/>
  <c r="AY31" i="1"/>
  <c r="EC31" i="1" s="1"/>
  <c r="EI31" i="1" s="1"/>
  <c r="EJ31" i="1" s="1"/>
  <c r="AH31" i="1"/>
  <c r="AY181" i="1"/>
  <c r="AH181" i="1"/>
  <c r="EC501" i="1"/>
  <c r="AY260" i="1"/>
  <c r="AH260" i="1"/>
  <c r="EC421" i="1"/>
  <c r="AY183" i="1"/>
  <c r="AH183" i="1"/>
  <c r="EC335" i="1" l="1"/>
  <c r="EC260" i="1"/>
  <c r="EC183" i="1"/>
  <c r="EC181" i="1"/>
  <c r="EC32" i="1"/>
  <c r="EI32" i="1" s="1"/>
  <c r="EJ32" i="1" s="1"/>
  <c r="EC258" i="1"/>
  <c r="EC182" i="1"/>
  <c r="EJ33" i="1" l="1"/>
  <c r="BA49" i="82" l="1"/>
  <c r="BE49" i="82" s="1"/>
  <c r="S374" i="1"/>
  <c r="GB313" i="1"/>
  <c r="G23" i="82" l="1"/>
  <c r="S195" i="1"/>
  <c r="G22" i="82"/>
  <c r="S194" i="1"/>
  <c r="BA48" i="82"/>
  <c r="BE48" i="82" s="1"/>
  <c r="S373" i="1"/>
  <c r="G49" i="82"/>
  <c r="S221" i="1"/>
  <c r="GB160" i="1"/>
  <c r="G21" i="82"/>
  <c r="S193" i="1"/>
  <c r="G19" i="82"/>
  <c r="S191" i="1"/>
  <c r="G20" i="82"/>
  <c r="S192" i="1"/>
  <c r="P49" i="82" l="1"/>
  <c r="K49" i="82"/>
  <c r="K20" i="82"/>
  <c r="P20" i="82"/>
  <c r="P19" i="82"/>
  <c r="K19" i="82"/>
  <c r="K21" i="82"/>
  <c r="P21" i="82"/>
  <c r="P22" i="82"/>
  <c r="K22" i="82"/>
  <c r="K23" i="82"/>
  <c r="P23" i="82"/>
  <c r="K540" i="1" l="1"/>
  <c r="K571" i="1"/>
  <c r="AD49" i="82"/>
  <c r="GB84" i="1"/>
  <c r="S145" i="1"/>
  <c r="AM49" i="82" l="1"/>
  <c r="S540" i="1"/>
  <c r="BB28" i="82" l="1"/>
  <c r="BF28" i="82" s="1"/>
  <c r="S277" i="1"/>
  <c r="BB24" i="82"/>
  <c r="BF24" i="82" s="1"/>
  <c r="S273" i="1"/>
  <c r="BB30" i="82"/>
  <c r="BF30" i="82" s="1"/>
  <c r="S279" i="1"/>
  <c r="K576" i="1"/>
  <c r="K581" i="1" s="1"/>
  <c r="BB49" i="82"/>
  <c r="BF49" i="82" s="1"/>
  <c r="S298" i="1"/>
  <c r="GB237" i="1"/>
  <c r="G39" i="82"/>
  <c r="S211" i="1"/>
  <c r="BA39" i="82"/>
  <c r="BE39" i="82" s="1"/>
  <c r="S364" i="1"/>
  <c r="BA43" i="82"/>
  <c r="BE43" i="82" s="1"/>
  <c r="S368" i="1"/>
  <c r="BA40" i="82"/>
  <c r="BE40" i="82" s="1"/>
  <c r="S365" i="1"/>
  <c r="BA42" i="82"/>
  <c r="BE42" i="82" s="1"/>
  <c r="S367" i="1"/>
  <c r="BA35" i="82"/>
  <c r="BE35" i="82" s="1"/>
  <c r="S360" i="1"/>
  <c r="G35" i="82"/>
  <c r="S207" i="1"/>
  <c r="BA25" i="82"/>
  <c r="BE25" i="82" s="1"/>
  <c r="S350" i="1"/>
  <c r="BA29" i="82"/>
  <c r="BE29" i="82" s="1"/>
  <c r="S354" i="1"/>
  <c r="BA36" i="82"/>
  <c r="BE36" i="82" s="1"/>
  <c r="S361" i="1"/>
  <c r="G29" i="82"/>
  <c r="S201" i="1"/>
  <c r="BA27" i="82"/>
  <c r="BE27" i="82" s="1"/>
  <c r="S352" i="1"/>
  <c r="BA24" i="82"/>
  <c r="BE24" i="82" s="1"/>
  <c r="S349" i="1"/>
  <c r="K379" i="1"/>
  <c r="G37" i="82"/>
  <c r="S209" i="1"/>
  <c r="G34" i="82"/>
  <c r="S206" i="1"/>
  <c r="G25" i="82"/>
  <c r="S197" i="1"/>
  <c r="BA26" i="82"/>
  <c r="BE26" i="82" s="1"/>
  <c r="S351" i="1"/>
  <c r="BA28" i="82"/>
  <c r="BE28" i="82" s="1"/>
  <c r="S353" i="1"/>
  <c r="BA23" i="82"/>
  <c r="BE23" i="82" s="1"/>
  <c r="S348" i="1"/>
  <c r="BA31" i="82"/>
  <c r="BE31" i="82" s="1"/>
  <c r="S356" i="1"/>
  <c r="G32" i="82"/>
  <c r="S204" i="1"/>
  <c r="BA33" i="82"/>
  <c r="BE33" i="82" s="1"/>
  <c r="S358" i="1"/>
  <c r="BA20" i="82"/>
  <c r="BE20" i="82" s="1"/>
  <c r="S345" i="1"/>
  <c r="G26" i="82"/>
  <c r="S198" i="1"/>
  <c r="BA37" i="82"/>
  <c r="BE37" i="82" s="1"/>
  <c r="S362" i="1"/>
  <c r="BB26" i="82" l="1"/>
  <c r="BF26" i="82" s="1"/>
  <c r="S275" i="1"/>
  <c r="BB32" i="82"/>
  <c r="BF32" i="82" s="1"/>
  <c r="S281" i="1"/>
  <c r="BB34" i="82"/>
  <c r="BF34" i="82" s="1"/>
  <c r="S283" i="1"/>
  <c r="BB40" i="82"/>
  <c r="BF40" i="82" s="1"/>
  <c r="S289" i="1"/>
  <c r="BB27" i="82"/>
  <c r="BF27" i="82" s="1"/>
  <c r="S276" i="1"/>
  <c r="BB25" i="82"/>
  <c r="BF25" i="82" s="1"/>
  <c r="S274" i="1"/>
  <c r="BB45" i="82"/>
  <c r="BF45" i="82" s="1"/>
  <c r="S294" i="1"/>
  <c r="BB41" i="82"/>
  <c r="BF41" i="82" s="1"/>
  <c r="S290" i="1"/>
  <c r="BB43" i="82"/>
  <c r="BF43" i="82" s="1"/>
  <c r="S292" i="1"/>
  <c r="BB44" i="82"/>
  <c r="BF44" i="82" s="1"/>
  <c r="S293" i="1"/>
  <c r="K575" i="1"/>
  <c r="BB48" i="82"/>
  <c r="BF48" i="82" s="1"/>
  <c r="S297" i="1"/>
  <c r="BB39" i="82"/>
  <c r="BF39" i="82" s="1"/>
  <c r="S288" i="1"/>
  <c r="BB37" i="82"/>
  <c r="BF37" i="82" s="1"/>
  <c r="S286" i="1"/>
  <c r="BB36" i="82"/>
  <c r="BF36" i="82" s="1"/>
  <c r="S285" i="1"/>
  <c r="BB31" i="82"/>
  <c r="BF31" i="82" s="1"/>
  <c r="S280" i="1"/>
  <c r="BB33" i="82"/>
  <c r="BF33" i="82" s="1"/>
  <c r="S282" i="1"/>
  <c r="BB35" i="82"/>
  <c r="BF35" i="82" s="1"/>
  <c r="S284" i="1"/>
  <c r="BB46" i="82"/>
  <c r="BF46" i="82" s="1"/>
  <c r="S295" i="1"/>
  <c r="K574" i="1"/>
  <c r="BB47" i="82"/>
  <c r="BF47" i="82" s="1"/>
  <c r="S296" i="1"/>
  <c r="BB38" i="82"/>
  <c r="BF38" i="82" s="1"/>
  <c r="S287" i="1"/>
  <c r="BB42" i="82"/>
  <c r="BF42" i="82" s="1"/>
  <c r="S291" i="1"/>
  <c r="BB29" i="82"/>
  <c r="BF29" i="82" s="1"/>
  <c r="S278" i="1"/>
  <c r="P26" i="82"/>
  <c r="K26" i="82"/>
  <c r="G24" i="82"/>
  <c r="S196" i="1"/>
  <c r="K227" i="1"/>
  <c r="IK197" i="1" s="1"/>
  <c r="IQ161" i="1" s="1"/>
  <c r="BA45" i="82"/>
  <c r="BE45" i="82" s="1"/>
  <c r="S370" i="1"/>
  <c r="BA38" i="82"/>
  <c r="BE38" i="82" s="1"/>
  <c r="S363" i="1"/>
  <c r="BA41" i="82"/>
  <c r="BE41" i="82" s="1"/>
  <c r="S366" i="1"/>
  <c r="BA44" i="82"/>
  <c r="BE44" i="82" s="1"/>
  <c r="S369" i="1"/>
  <c r="G48" i="82"/>
  <c r="S220" i="1"/>
  <c r="G40" i="82"/>
  <c r="S212" i="1"/>
  <c r="G38" i="82"/>
  <c r="S210" i="1"/>
  <c r="K37" i="82"/>
  <c r="P37" i="82"/>
  <c r="BA22" i="82"/>
  <c r="BE22" i="82" s="1"/>
  <c r="S347" i="1"/>
  <c r="G30" i="82"/>
  <c r="S202" i="1"/>
  <c r="BA32" i="82"/>
  <c r="BE32" i="82" s="1"/>
  <c r="S357" i="1"/>
  <c r="P35" i="82"/>
  <c r="K35" i="82"/>
  <c r="G27" i="82"/>
  <c r="S199" i="1"/>
  <c r="G33" i="82"/>
  <c r="S205" i="1"/>
  <c r="G28" i="82"/>
  <c r="S200" i="1"/>
  <c r="BA47" i="82"/>
  <c r="BE47" i="82" s="1"/>
  <c r="S372" i="1"/>
  <c r="BA46" i="82"/>
  <c r="BE46" i="82" s="1"/>
  <c r="S371" i="1"/>
  <c r="G45" i="82"/>
  <c r="S217" i="1"/>
  <c r="IK217" i="1"/>
  <c r="G43" i="82"/>
  <c r="S215" i="1"/>
  <c r="G46" i="82"/>
  <c r="S218" i="1"/>
  <c r="G42" i="82"/>
  <c r="S214" i="1"/>
  <c r="G41" i="82"/>
  <c r="S213" i="1"/>
  <c r="K32" i="82"/>
  <c r="P32" i="82"/>
  <c r="BA30" i="82"/>
  <c r="BE30" i="82" s="1"/>
  <c r="S355" i="1"/>
  <c r="G31" i="82"/>
  <c r="S203" i="1"/>
  <c r="IK204" i="1"/>
  <c r="IQ168" i="1" s="1"/>
  <c r="K25" i="82"/>
  <c r="P25" i="82"/>
  <c r="P34" i="82"/>
  <c r="K34" i="82"/>
  <c r="G47" i="82"/>
  <c r="S219" i="1"/>
  <c r="G44" i="82"/>
  <c r="S216" i="1"/>
  <c r="G36" i="82"/>
  <c r="S208" i="1"/>
  <c r="BA21" i="82"/>
  <c r="BE21" i="82" s="1"/>
  <c r="S346" i="1"/>
  <c r="K29" i="82"/>
  <c r="P29" i="82"/>
  <c r="BA34" i="82"/>
  <c r="BE34" i="82" s="1"/>
  <c r="S359" i="1"/>
  <c r="K39" i="82"/>
  <c r="P39" i="82"/>
  <c r="IK216" i="1" l="1"/>
  <c r="IQ180" i="1" s="1"/>
  <c r="IK218" i="1"/>
  <c r="IK206" i="1"/>
  <c r="IQ170" i="1" s="1"/>
  <c r="IK203" i="1"/>
  <c r="IQ167" i="1" s="1"/>
  <c r="IK209" i="1"/>
  <c r="IQ173" i="1" s="1"/>
  <c r="IK219" i="1"/>
  <c r="IK214" i="1"/>
  <c r="IQ178" i="1" s="1"/>
  <c r="IK215" i="1"/>
  <c r="IQ179" i="1" s="1"/>
  <c r="IK201" i="1"/>
  <c r="IQ165" i="1" s="1"/>
  <c r="IK200" i="1"/>
  <c r="IQ164" i="1" s="1"/>
  <c r="IK211" i="1"/>
  <c r="IQ175" i="1" s="1"/>
  <c r="IK213" i="1"/>
  <c r="IQ177" i="1" s="1"/>
  <c r="IK220" i="1"/>
  <c r="K493" i="1"/>
  <c r="S98" i="1"/>
  <c r="CW98" i="1"/>
  <c r="K497" i="1"/>
  <c r="S102" i="1"/>
  <c r="CW102" i="1"/>
  <c r="K36" i="82"/>
  <c r="P36" i="82"/>
  <c r="AD29" i="82"/>
  <c r="K520" i="1"/>
  <c r="S125" i="1"/>
  <c r="K41" i="82"/>
  <c r="P41" i="82"/>
  <c r="P42" i="82"/>
  <c r="K42" i="82"/>
  <c r="P46" i="82"/>
  <c r="K46" i="82"/>
  <c r="P43" i="82"/>
  <c r="K43" i="82"/>
  <c r="P45" i="82"/>
  <c r="K45" i="82"/>
  <c r="K28" i="82"/>
  <c r="P28" i="82"/>
  <c r="K33" i="82"/>
  <c r="P33" i="82"/>
  <c r="P27" i="82"/>
  <c r="K27" i="82"/>
  <c r="K40" i="82"/>
  <c r="P40" i="82"/>
  <c r="P48" i="82"/>
  <c r="K48" i="82"/>
  <c r="AD35" i="82"/>
  <c r="K526" i="1"/>
  <c r="S131" i="1"/>
  <c r="P44" i="82"/>
  <c r="K44" i="82"/>
  <c r="P47" i="82"/>
  <c r="K47" i="82"/>
  <c r="K31" i="82"/>
  <c r="P31" i="82"/>
  <c r="P30" i="82"/>
  <c r="K30" i="82"/>
  <c r="P38" i="82"/>
  <c r="K38" i="82"/>
  <c r="IK184" i="1"/>
  <c r="IK177" i="1"/>
  <c r="IK161" i="1"/>
  <c r="IK173" i="1"/>
  <c r="IK165" i="1"/>
  <c r="IK163" i="1"/>
  <c r="IK167" i="1"/>
  <c r="IK175" i="1"/>
  <c r="IK170" i="1"/>
  <c r="IK178" i="1"/>
  <c r="IK160" i="1"/>
  <c r="IK168" i="1"/>
  <c r="IK176" i="1"/>
  <c r="IK169" i="1"/>
  <c r="IK171" i="1"/>
  <c r="IK189" i="1"/>
  <c r="IK179" i="1"/>
  <c r="IK166" i="1"/>
  <c r="IK174" i="1"/>
  <c r="IK162" i="1"/>
  <c r="IK164" i="1"/>
  <c r="IK172" i="1"/>
  <c r="IK180" i="1"/>
  <c r="IK185" i="1"/>
  <c r="IK188" i="1"/>
  <c r="IK191" i="1"/>
  <c r="IK187" i="1"/>
  <c r="IK182" i="1"/>
  <c r="IK181" i="1"/>
  <c r="IK190" i="1"/>
  <c r="IK183" i="1"/>
  <c r="IK186" i="1"/>
  <c r="IK196" i="1"/>
  <c r="IQ160" i="1" s="1"/>
  <c r="IK195" i="1"/>
  <c r="IK221" i="1"/>
  <c r="IK194" i="1"/>
  <c r="IK192" i="1"/>
  <c r="IK193" i="1"/>
  <c r="IK212" i="1"/>
  <c r="IQ176" i="1" s="1"/>
  <c r="IK208" i="1"/>
  <c r="IQ172" i="1" s="1"/>
  <c r="IK210" i="1"/>
  <c r="IQ174" i="1" s="1"/>
  <c r="IK198" i="1"/>
  <c r="IQ162" i="1" s="1"/>
  <c r="IK199" i="1"/>
  <c r="IQ163" i="1" s="1"/>
  <c r="IK202" i="1"/>
  <c r="IQ166" i="1" s="1"/>
  <c r="IK207" i="1"/>
  <c r="IQ171" i="1" s="1"/>
  <c r="IK205" i="1"/>
  <c r="IQ169" i="1" s="1"/>
  <c r="K24" i="82"/>
  <c r="P24" i="82"/>
  <c r="K494" i="1" l="1"/>
  <c r="S99" i="1"/>
  <c r="CW99" i="1"/>
  <c r="DB102" i="1"/>
  <c r="AH497" i="1"/>
  <c r="CW497" i="1"/>
  <c r="K492" i="1"/>
  <c r="S97" i="1"/>
  <c r="CW97" i="1"/>
  <c r="DB97" i="1" s="1"/>
  <c r="K498" i="1"/>
  <c r="S103" i="1"/>
  <c r="CW103" i="1"/>
  <c r="DB98" i="1"/>
  <c r="AH493" i="1"/>
  <c r="CW493" i="1"/>
  <c r="K491" i="1"/>
  <c r="S96" i="1"/>
  <c r="CW96" i="1"/>
  <c r="S458" i="1"/>
  <c r="GB398" i="1"/>
  <c r="S459" i="1"/>
  <c r="S443" i="1"/>
  <c r="S451" i="1"/>
  <c r="S453" i="1"/>
  <c r="S449" i="1"/>
  <c r="S448" i="1"/>
  <c r="S445" i="1"/>
  <c r="AD12" i="82"/>
  <c r="K503" i="1"/>
  <c r="S108" i="1"/>
  <c r="AD15" i="82"/>
  <c r="K506" i="1"/>
  <c r="S111" i="1"/>
  <c r="AD18" i="82"/>
  <c r="K509" i="1"/>
  <c r="S114" i="1"/>
  <c r="S526" i="1"/>
  <c r="AM29" i="82"/>
  <c r="S452" i="1"/>
  <c r="S434" i="1"/>
  <c r="K464" i="1"/>
  <c r="S438" i="1"/>
  <c r="S432" i="1"/>
  <c r="S441" i="1"/>
  <c r="S431" i="1"/>
  <c r="S455" i="1"/>
  <c r="S444" i="1"/>
  <c r="S457" i="1"/>
  <c r="AM35" i="82"/>
  <c r="S520" i="1"/>
  <c r="AD14" i="82"/>
  <c r="K505" i="1"/>
  <c r="S110" i="1"/>
  <c r="AD23" i="82"/>
  <c r="K514" i="1"/>
  <c r="S119" i="1"/>
  <c r="AD11" i="82"/>
  <c r="AH107" i="1"/>
  <c r="K502" i="1"/>
  <c r="S107" i="1"/>
  <c r="AD10" i="82"/>
  <c r="AH106" i="1"/>
  <c r="K501" i="1"/>
  <c r="S106" i="1"/>
  <c r="S430" i="1"/>
  <c r="DD98" i="1" l="1"/>
  <c r="DI98" i="1" s="1"/>
  <c r="DN98" i="1" s="1"/>
  <c r="DB493" i="1"/>
  <c r="K496" i="1"/>
  <c r="S101" i="1"/>
  <c r="CW101" i="1"/>
  <c r="S427" i="1"/>
  <c r="DD103" i="1"/>
  <c r="DI103" i="1" s="1"/>
  <c r="DB103" i="1"/>
  <c r="AH498" i="1"/>
  <c r="CW498" i="1"/>
  <c r="DB497" i="1"/>
  <c r="K499" i="1"/>
  <c r="S104" i="1"/>
  <c r="CW104" i="1"/>
  <c r="K495" i="1"/>
  <c r="S100" i="1"/>
  <c r="CW100" i="1"/>
  <c r="S426" i="1"/>
  <c r="S422" i="1"/>
  <c r="S421" i="1"/>
  <c r="AH421" i="1"/>
  <c r="AH492" i="1"/>
  <c r="CW492" i="1"/>
  <c r="DB492" i="1" s="1"/>
  <c r="DB99" i="1"/>
  <c r="DD99" i="1"/>
  <c r="AH494" i="1"/>
  <c r="CW494" i="1"/>
  <c r="DB96" i="1"/>
  <c r="DD97" i="1"/>
  <c r="DI97" i="1" s="1"/>
  <c r="AH491" i="1"/>
  <c r="CW491" i="1"/>
  <c r="K490" i="1"/>
  <c r="S95" i="1"/>
  <c r="CW95" i="1"/>
  <c r="S502" i="1"/>
  <c r="AH502" i="1"/>
  <c r="AM11" i="82"/>
  <c r="S514" i="1"/>
  <c r="AM23" i="82"/>
  <c r="S505" i="1"/>
  <c r="AM14" i="82"/>
  <c r="AD31" i="82"/>
  <c r="K522" i="1"/>
  <c r="S127" i="1"/>
  <c r="AD32" i="82"/>
  <c r="K523" i="1"/>
  <c r="S128" i="1"/>
  <c r="AD16" i="82"/>
  <c r="K507" i="1"/>
  <c r="S112" i="1"/>
  <c r="AD30" i="82"/>
  <c r="K521" i="1"/>
  <c r="S126" i="1"/>
  <c r="AD20" i="82"/>
  <c r="K511" i="1"/>
  <c r="S116" i="1"/>
  <c r="AD13" i="82"/>
  <c r="K504" i="1"/>
  <c r="S109" i="1"/>
  <c r="AD33" i="82"/>
  <c r="K524" i="1"/>
  <c r="S129" i="1"/>
  <c r="AD21" i="82"/>
  <c r="K512" i="1"/>
  <c r="S117" i="1"/>
  <c r="AD37" i="82"/>
  <c r="K528" i="1"/>
  <c r="S133" i="1"/>
  <c r="AD38" i="82"/>
  <c r="K529" i="1"/>
  <c r="S134" i="1"/>
  <c r="AD43" i="82"/>
  <c r="K534" i="1"/>
  <c r="S139" i="1"/>
  <c r="AD27" i="82"/>
  <c r="K518" i="1"/>
  <c r="S123" i="1"/>
  <c r="AD24" i="82"/>
  <c r="K515" i="1"/>
  <c r="S120" i="1"/>
  <c r="K150" i="1"/>
  <c r="IK122" i="1" s="1"/>
  <c r="IQ86" i="1" s="1"/>
  <c r="AD26" i="82"/>
  <c r="K517" i="1"/>
  <c r="S122" i="1"/>
  <c r="AD40" i="82"/>
  <c r="K531" i="1"/>
  <c r="S136" i="1"/>
  <c r="S450" i="1"/>
  <c r="AD34" i="82"/>
  <c r="K525" i="1"/>
  <c r="S130" i="1"/>
  <c r="AD39" i="82"/>
  <c r="K530" i="1"/>
  <c r="S135" i="1"/>
  <c r="IK135" i="1"/>
  <c r="IQ99" i="1" s="1"/>
  <c r="AD17" i="82"/>
  <c r="K508" i="1"/>
  <c r="S113" i="1"/>
  <c r="IK113" i="1"/>
  <c r="AD25" i="82"/>
  <c r="K516" i="1"/>
  <c r="S121" i="1"/>
  <c r="IK121" i="1"/>
  <c r="IQ85" i="1" s="1"/>
  <c r="AD42" i="82"/>
  <c r="K533" i="1"/>
  <c r="S138" i="1"/>
  <c r="IK138" i="1"/>
  <c r="IQ102" i="1" s="1"/>
  <c r="AD28" i="82"/>
  <c r="K519" i="1"/>
  <c r="S124" i="1"/>
  <c r="IK124" i="1"/>
  <c r="IQ88" i="1" s="1"/>
  <c r="AD36" i="82"/>
  <c r="K527" i="1"/>
  <c r="S132" i="1"/>
  <c r="IK132" i="1"/>
  <c r="IQ96" i="1" s="1"/>
  <c r="AD44" i="82"/>
  <c r="K535" i="1"/>
  <c r="S140" i="1"/>
  <c r="IK140" i="1"/>
  <c r="IQ104" i="1" s="1"/>
  <c r="S446" i="1"/>
  <c r="S435" i="1"/>
  <c r="S454" i="1"/>
  <c r="S440" i="1"/>
  <c r="S433" i="1"/>
  <c r="S437" i="1"/>
  <c r="S447" i="1"/>
  <c r="S442" i="1"/>
  <c r="S456" i="1"/>
  <c r="S509" i="1"/>
  <c r="AM18" i="82"/>
  <c r="S506" i="1"/>
  <c r="AM15" i="82"/>
  <c r="S503" i="1"/>
  <c r="AM12" i="82"/>
  <c r="AD41" i="82"/>
  <c r="K532" i="1"/>
  <c r="S137" i="1"/>
  <c r="AD22" i="82"/>
  <c r="K513" i="1"/>
  <c r="S118" i="1"/>
  <c r="AH501" i="1"/>
  <c r="S501" i="1"/>
  <c r="AM10" i="82"/>
  <c r="S429" i="1"/>
  <c r="AD9" i="82"/>
  <c r="AH105" i="1"/>
  <c r="K500" i="1"/>
  <c r="S105" i="1"/>
  <c r="IK105" i="1"/>
  <c r="K538" i="1"/>
  <c r="K569" i="1"/>
  <c r="K579" i="1" s="1"/>
  <c r="AD47" i="82"/>
  <c r="S143" i="1"/>
  <c r="IK143" i="1"/>
  <c r="K536" i="1"/>
  <c r="AD45" i="82"/>
  <c r="S141" i="1"/>
  <c r="IK141" i="1"/>
  <c r="K539" i="1"/>
  <c r="K570" i="1"/>
  <c r="K580" i="1" s="1"/>
  <c r="AD48" i="82"/>
  <c r="S144" i="1"/>
  <c r="K537" i="1"/>
  <c r="AD46" i="82"/>
  <c r="S142" i="1"/>
  <c r="IK142" i="1"/>
  <c r="DK98" i="1" l="1"/>
  <c r="IK118" i="1"/>
  <c r="IK137" i="1"/>
  <c r="IQ101" i="1" s="1"/>
  <c r="DM98" i="1"/>
  <c r="IK130" i="1"/>
  <c r="IQ94" i="1" s="1"/>
  <c r="IK136" i="1"/>
  <c r="IQ100" i="1" s="1"/>
  <c r="DD494" i="1"/>
  <c r="DB494" i="1"/>
  <c r="DI99" i="1"/>
  <c r="DK99" i="1" s="1"/>
  <c r="DB104" i="1"/>
  <c r="DD104" i="1"/>
  <c r="AH499" i="1"/>
  <c r="CW499" i="1"/>
  <c r="DK103" i="1"/>
  <c r="DM103" i="1"/>
  <c r="DN103" i="1"/>
  <c r="S425" i="1"/>
  <c r="S423" i="1"/>
  <c r="S424" i="1"/>
  <c r="S428" i="1"/>
  <c r="DB100" i="1"/>
  <c r="DD100" i="1"/>
  <c r="DI100" i="1" s="1"/>
  <c r="AH495" i="1"/>
  <c r="CW495" i="1"/>
  <c r="DD498" i="1"/>
  <c r="DB498" i="1"/>
  <c r="DD101" i="1"/>
  <c r="DI101" i="1" s="1"/>
  <c r="DB101" i="1"/>
  <c r="DD102" i="1"/>
  <c r="AH496" i="1"/>
  <c r="CW496" i="1"/>
  <c r="DY98" i="1"/>
  <c r="DP98" i="1"/>
  <c r="EI98" i="1"/>
  <c r="ET98" i="1"/>
  <c r="FD98" i="1"/>
  <c r="DD493" i="1"/>
  <c r="DI493" i="1" s="1"/>
  <c r="DB491" i="1"/>
  <c r="DD492" i="1"/>
  <c r="DI492" i="1" s="1"/>
  <c r="DK97" i="1"/>
  <c r="DN97" i="1"/>
  <c r="DM97" i="1"/>
  <c r="S420" i="1"/>
  <c r="AH420" i="1"/>
  <c r="S419" i="1"/>
  <c r="AH419" i="1"/>
  <c r="DD95" i="1"/>
  <c r="DB95" i="1"/>
  <c r="DD96" i="1"/>
  <c r="CW490" i="1"/>
  <c r="AH490" i="1"/>
  <c r="S532" i="1"/>
  <c r="S535" i="1"/>
  <c r="S527" i="1"/>
  <c r="S519" i="1"/>
  <c r="S533" i="1"/>
  <c r="S516" i="1"/>
  <c r="S530" i="1"/>
  <c r="S525" i="1"/>
  <c r="S531" i="1"/>
  <c r="S517" i="1"/>
  <c r="IK87" i="1"/>
  <c r="IK91" i="1"/>
  <c r="IK96" i="1"/>
  <c r="IK99" i="1"/>
  <c r="IK88" i="1"/>
  <c r="IK104" i="1"/>
  <c r="IK92" i="1"/>
  <c r="IK103" i="1"/>
  <c r="IK89" i="1"/>
  <c r="IK97" i="1"/>
  <c r="IK94" i="1"/>
  <c r="IK102" i="1"/>
  <c r="IK86" i="1"/>
  <c r="IK100" i="1"/>
  <c r="IK84" i="1"/>
  <c r="IK95" i="1"/>
  <c r="IK85" i="1"/>
  <c r="IK93" i="1"/>
  <c r="IK101" i="1"/>
  <c r="IK90" i="1"/>
  <c r="IK98" i="1"/>
  <c r="IK131" i="1"/>
  <c r="IQ95" i="1" s="1"/>
  <c r="IK125" i="1"/>
  <c r="IQ89" i="1" s="1"/>
  <c r="IK108" i="1"/>
  <c r="IK111" i="1"/>
  <c r="IK114" i="1"/>
  <c r="IK106" i="1"/>
  <c r="BN464" i="1"/>
  <c r="IK110" i="1"/>
  <c r="IK119" i="1"/>
  <c r="IK107" i="1"/>
  <c r="AM24" i="82"/>
  <c r="IK123" i="1"/>
  <c r="IQ87" i="1" s="1"/>
  <c r="AM27" i="82"/>
  <c r="AM43" i="82"/>
  <c r="IK134" i="1"/>
  <c r="IQ98" i="1" s="1"/>
  <c r="AM38" i="82"/>
  <c r="IK133" i="1"/>
  <c r="IQ97" i="1" s="1"/>
  <c r="AM37" i="82"/>
  <c r="IK117" i="1"/>
  <c r="S512" i="1"/>
  <c r="AM21" i="82"/>
  <c r="IK129" i="1"/>
  <c r="IQ93" i="1" s="1"/>
  <c r="AM33" i="82"/>
  <c r="IK109" i="1"/>
  <c r="S504" i="1"/>
  <c r="AM13" i="82"/>
  <c r="IK116" i="1"/>
  <c r="S511" i="1"/>
  <c r="AM20" i="82"/>
  <c r="IK126" i="1"/>
  <c r="IQ90" i="1" s="1"/>
  <c r="AM30" i="82"/>
  <c r="IK112" i="1"/>
  <c r="S507" i="1"/>
  <c r="AM16" i="82"/>
  <c r="IK128" i="1"/>
  <c r="IQ92" i="1" s="1"/>
  <c r="AM32" i="82"/>
  <c r="AM31" i="82"/>
  <c r="S513" i="1"/>
  <c r="AM22" i="82"/>
  <c r="AM41" i="82"/>
  <c r="AM44" i="82"/>
  <c r="AM36" i="82"/>
  <c r="AM28" i="82"/>
  <c r="AM42" i="82"/>
  <c r="AM25" i="82"/>
  <c r="S508" i="1"/>
  <c r="AM17" i="82"/>
  <c r="AM39" i="82"/>
  <c r="AM34" i="82"/>
  <c r="AM40" i="82"/>
  <c r="AM26" i="82"/>
  <c r="IK120" i="1"/>
  <c r="IQ84" i="1" s="1"/>
  <c r="S515" i="1"/>
  <c r="K545" i="1"/>
  <c r="S518" i="1"/>
  <c r="IK139" i="1"/>
  <c r="IQ103" i="1" s="1"/>
  <c r="S534" i="1"/>
  <c r="S529" i="1"/>
  <c r="S528" i="1"/>
  <c r="S524" i="1"/>
  <c r="S521" i="1"/>
  <c r="S523" i="1"/>
  <c r="IK127" i="1"/>
  <c r="IQ91" i="1" s="1"/>
  <c r="S522" i="1"/>
  <c r="S436" i="1"/>
  <c r="S500" i="1"/>
  <c r="AH500" i="1"/>
  <c r="AM9" i="82"/>
  <c r="AM46" i="82"/>
  <c r="S536" i="1"/>
  <c r="BN545" i="1"/>
  <c r="S537" i="1"/>
  <c r="AM48" i="82"/>
  <c r="S539" i="1"/>
  <c r="AM45" i="82"/>
  <c r="AM47" i="82"/>
  <c r="S538" i="1"/>
  <c r="ET99" i="1" l="1"/>
  <c r="FD99" i="1"/>
  <c r="DY99" i="1"/>
  <c r="DP99" i="1"/>
  <c r="EI99" i="1"/>
  <c r="DD495" i="1"/>
  <c r="DB495" i="1"/>
  <c r="DK100" i="1"/>
  <c r="DN100" i="1"/>
  <c r="DM100" i="1"/>
  <c r="ET103" i="1"/>
  <c r="FD103" i="1"/>
  <c r="DY103" i="1"/>
  <c r="DP103" i="1"/>
  <c r="EI103" i="1"/>
  <c r="DK493" i="1"/>
  <c r="DM493" i="1"/>
  <c r="DN493" i="1"/>
  <c r="DD496" i="1"/>
  <c r="DI496" i="1" s="1"/>
  <c r="DB496" i="1"/>
  <c r="DD497" i="1"/>
  <c r="DI497" i="1" s="1"/>
  <c r="DI102" i="1"/>
  <c r="DK102" i="1" s="1"/>
  <c r="DK101" i="1"/>
  <c r="DN101" i="1"/>
  <c r="DM101" i="1"/>
  <c r="DI498" i="1"/>
  <c r="DK498" i="1" s="1"/>
  <c r="DB499" i="1"/>
  <c r="DD499" i="1"/>
  <c r="DI104" i="1"/>
  <c r="DK104" i="1" s="1"/>
  <c r="DN99" i="1"/>
  <c r="DM99" i="1"/>
  <c r="DI494" i="1"/>
  <c r="DK494" i="1" s="1"/>
  <c r="DK492" i="1"/>
  <c r="DM492" i="1"/>
  <c r="DN492" i="1"/>
  <c r="DY97" i="1"/>
  <c r="FD97" i="1"/>
  <c r="ET97" i="1"/>
  <c r="DP97" i="1"/>
  <c r="EI97" i="1"/>
  <c r="DI96" i="1"/>
  <c r="DK96" i="1" s="1"/>
  <c r="DI95" i="1"/>
  <c r="DK95" i="1" s="1"/>
  <c r="DD491" i="1"/>
  <c r="DI491" i="1" s="1"/>
  <c r="DB490" i="1"/>
  <c r="DD490" i="1"/>
  <c r="FR494" i="1" l="1"/>
  <c r="DP494" i="1"/>
  <c r="ET494" i="1"/>
  <c r="FD494" i="1"/>
  <c r="DY494" i="1"/>
  <c r="EI494" i="1"/>
  <c r="DP104" i="1"/>
  <c r="EI104" i="1"/>
  <c r="ET104" i="1"/>
  <c r="FD104" i="1"/>
  <c r="DY104" i="1"/>
  <c r="DI499" i="1"/>
  <c r="DK499" i="1" s="1"/>
  <c r="DM498" i="1"/>
  <c r="DN498" i="1"/>
  <c r="DP101" i="1"/>
  <c r="FD101" i="1"/>
  <c r="EI101" i="1"/>
  <c r="DY101" i="1"/>
  <c r="ET101" i="1"/>
  <c r="DM102" i="1"/>
  <c r="DN102" i="1"/>
  <c r="DP100" i="1"/>
  <c r="EI100" i="1"/>
  <c r="ET100" i="1"/>
  <c r="FD100" i="1"/>
  <c r="DY100" i="1"/>
  <c r="DI495" i="1"/>
  <c r="DK495" i="1" s="1"/>
  <c r="DM494" i="1"/>
  <c r="DN494" i="1"/>
  <c r="DN104" i="1"/>
  <c r="DM104" i="1"/>
  <c r="FR498" i="1"/>
  <c r="DP498" i="1"/>
  <c r="ET498" i="1"/>
  <c r="FD498" i="1"/>
  <c r="DY498" i="1"/>
  <c r="EI498" i="1"/>
  <c r="ET102" i="1"/>
  <c r="DY102" i="1"/>
  <c r="FD102" i="1"/>
  <c r="DP102" i="1"/>
  <c r="EI102" i="1"/>
  <c r="DK497" i="1"/>
  <c r="DN497" i="1"/>
  <c r="DM497" i="1"/>
  <c r="DK496" i="1"/>
  <c r="DM496" i="1"/>
  <c r="DN496" i="1"/>
  <c r="FR493" i="1"/>
  <c r="FD493" i="1"/>
  <c r="DY493" i="1"/>
  <c r="ET493" i="1"/>
  <c r="DP493" i="1"/>
  <c r="EI493" i="1"/>
  <c r="FR492" i="1"/>
  <c r="ET492" i="1"/>
  <c r="DP492" i="1"/>
  <c r="FD492" i="1"/>
  <c r="DY492" i="1"/>
  <c r="EI492" i="1"/>
  <c r="DY95" i="1"/>
  <c r="DZ95" i="1" s="1"/>
  <c r="FD95" i="1"/>
  <c r="FE95" i="1" s="1"/>
  <c r="DP95" i="1"/>
  <c r="EI95" i="1"/>
  <c r="EJ95" i="1" s="1"/>
  <c r="ET95" i="1"/>
  <c r="EU95" i="1" s="1"/>
  <c r="DY96" i="1"/>
  <c r="DP96" i="1"/>
  <c r="EI96" i="1"/>
  <c r="ET96" i="1"/>
  <c r="EU96" i="1" s="1"/>
  <c r="EU97" i="1" s="1"/>
  <c r="EU98" i="1" s="1"/>
  <c r="EU99" i="1" s="1"/>
  <c r="FD96" i="1"/>
  <c r="FE96" i="1" s="1"/>
  <c r="FE97" i="1" s="1"/>
  <c r="FE98" i="1" s="1"/>
  <c r="FE99" i="1" s="1"/>
  <c r="DI490" i="1"/>
  <c r="DK491" i="1"/>
  <c r="DN491" i="1"/>
  <c r="DM491" i="1"/>
  <c r="DM95" i="1"/>
  <c r="DN95" i="1"/>
  <c r="DM96" i="1"/>
  <c r="DN96" i="1"/>
  <c r="EJ96" i="1" l="1"/>
  <c r="EJ97" i="1" s="1"/>
  <c r="EJ98" i="1" s="1"/>
  <c r="EJ99" i="1" s="1"/>
  <c r="EJ100" i="1" s="1"/>
  <c r="EJ101" i="1" s="1"/>
  <c r="EJ102" i="1" s="1"/>
  <c r="EJ103" i="1" s="1"/>
  <c r="EJ104" i="1" s="1"/>
  <c r="FE100" i="1"/>
  <c r="FE101" i="1" s="1"/>
  <c r="FE102" i="1" s="1"/>
  <c r="FE103" i="1" s="1"/>
  <c r="FE104" i="1" s="1"/>
  <c r="EU100" i="1"/>
  <c r="EU101" i="1" s="1"/>
  <c r="EU102" i="1" s="1"/>
  <c r="EU103" i="1" s="1"/>
  <c r="EU104" i="1" s="1"/>
  <c r="FR495" i="1"/>
  <c r="FD495" i="1"/>
  <c r="DY495" i="1"/>
  <c r="ET495" i="1"/>
  <c r="DP495" i="1"/>
  <c r="EI495" i="1"/>
  <c r="DZ96" i="1"/>
  <c r="DZ97" i="1" s="1"/>
  <c r="DZ98" i="1" s="1"/>
  <c r="DZ99" i="1" s="1"/>
  <c r="DZ100" i="1" s="1"/>
  <c r="DZ101" i="1" s="1"/>
  <c r="DZ102" i="1" s="1"/>
  <c r="DZ103" i="1" s="1"/>
  <c r="DZ104" i="1" s="1"/>
  <c r="FR496" i="1"/>
  <c r="ET496" i="1"/>
  <c r="DP496" i="1"/>
  <c r="FD496" i="1"/>
  <c r="DY496" i="1"/>
  <c r="EI496" i="1"/>
  <c r="FR497" i="1"/>
  <c r="FD497" i="1"/>
  <c r="DY497" i="1"/>
  <c r="ET497" i="1"/>
  <c r="DP497" i="1"/>
  <c r="EI497" i="1"/>
  <c r="DN499" i="1"/>
  <c r="DM499" i="1"/>
  <c r="DN495" i="1"/>
  <c r="DM495" i="1"/>
  <c r="FR499" i="1"/>
  <c r="FD499" i="1"/>
  <c r="DY499" i="1"/>
  <c r="DP499" i="1"/>
  <c r="ET499" i="1"/>
  <c r="EI499" i="1"/>
  <c r="FR491" i="1"/>
  <c r="FD491" i="1"/>
  <c r="DY491" i="1"/>
  <c r="ET491" i="1"/>
  <c r="DP491" i="1"/>
  <c r="EI491" i="1"/>
  <c r="DM490" i="1"/>
  <c r="DN490" i="1"/>
  <c r="DK490" i="1"/>
  <c r="FR490" i="1" l="1"/>
  <c r="FS490" i="1" s="1"/>
  <c r="FS491" i="1" s="1"/>
  <c r="FS492" i="1" s="1"/>
  <c r="FS493" i="1" s="1"/>
  <c r="FS494" i="1" s="1"/>
  <c r="FS495" i="1" s="1"/>
  <c r="FS496" i="1" s="1"/>
  <c r="FS497" i="1" s="1"/>
  <c r="FS498" i="1" s="1"/>
  <c r="FS499" i="1" s="1"/>
  <c r="FD490" i="1"/>
  <c r="FE490" i="1" s="1"/>
  <c r="FE491" i="1" s="1"/>
  <c r="FE492" i="1" s="1"/>
  <c r="FE493" i="1" s="1"/>
  <c r="FE494" i="1" s="1"/>
  <c r="FE495" i="1" s="1"/>
  <c r="FE496" i="1" s="1"/>
  <c r="FE497" i="1" s="1"/>
  <c r="FE498" i="1" s="1"/>
  <c r="FE499" i="1" s="1"/>
  <c r="DY490" i="1"/>
  <c r="DZ490" i="1" s="1"/>
  <c r="DZ491" i="1" s="1"/>
  <c r="DZ492" i="1" s="1"/>
  <c r="DZ493" i="1" s="1"/>
  <c r="DZ494" i="1" s="1"/>
  <c r="DZ495" i="1" s="1"/>
  <c r="DZ496" i="1" s="1"/>
  <c r="DZ497" i="1" s="1"/>
  <c r="DZ498" i="1" s="1"/>
  <c r="DZ499" i="1" s="1"/>
  <c r="DP490" i="1"/>
  <c r="ET490" i="1"/>
  <c r="EU490" i="1" s="1"/>
  <c r="EU491" i="1" s="1"/>
  <c r="EU492" i="1" s="1"/>
  <c r="EU493" i="1" s="1"/>
  <c r="EU494" i="1" s="1"/>
  <c r="EU495" i="1" s="1"/>
  <c r="EU496" i="1" s="1"/>
  <c r="EU497" i="1" s="1"/>
  <c r="EU498" i="1" s="1"/>
  <c r="EU499" i="1" s="1"/>
  <c r="EI490" i="1"/>
  <c r="EJ490" i="1" s="1"/>
  <c r="EJ491" i="1" s="1"/>
  <c r="EJ492" i="1" s="1"/>
  <c r="EJ493" i="1" s="1"/>
  <c r="EJ494" i="1" s="1"/>
  <c r="EJ495" i="1" s="1"/>
  <c r="EJ496" i="1" s="1"/>
  <c r="EJ497" i="1" s="1"/>
  <c r="EJ498" i="1" s="1"/>
  <c r="EJ499" i="1" s="1"/>
  <c r="FM508" i="1" l="1"/>
  <c r="FM501" i="1"/>
  <c r="FM505" i="1"/>
  <c r="FM509" i="1"/>
  <c r="FM513" i="1"/>
  <c r="FM512" i="1" l="1"/>
  <c r="FM504" i="1"/>
  <c r="FM514" i="1"/>
  <c r="FM510" i="1"/>
  <c r="FM506" i="1"/>
  <c r="FM502" i="1"/>
  <c r="FM511" i="1"/>
  <c r="FM507" i="1"/>
  <c r="FM503" i="1"/>
  <c r="FM515" i="1"/>
  <c r="FM516" i="1"/>
  <c r="FM517" i="1"/>
  <c r="FM518" i="1" l="1"/>
  <c r="FM519" i="1" l="1"/>
  <c r="FM520" i="1" l="1"/>
  <c r="FM521" i="1" l="1"/>
  <c r="FM522" i="1" l="1"/>
  <c r="FM523" i="1" l="1"/>
  <c r="FM524" i="1" l="1"/>
  <c r="FM525" i="1" l="1"/>
  <c r="FM526" i="1" l="1"/>
  <c r="FM527" i="1" l="1"/>
  <c r="FM528" i="1" l="1"/>
  <c r="FM529" i="1" l="1"/>
  <c r="FM530" i="1" l="1"/>
  <c r="FM531" i="1" l="1"/>
  <c r="FM532" i="1" l="1"/>
  <c r="FM533" i="1" l="1"/>
  <c r="FM534" i="1" l="1"/>
  <c r="FM535" i="1" l="1"/>
  <c r="FM536" i="1" l="1"/>
  <c r="FM537" i="1" l="1"/>
  <c r="FM538" i="1" l="1"/>
  <c r="FM539" i="1" l="1"/>
  <c r="FM540" i="1" l="1"/>
  <c r="FM541" i="1"/>
  <c r="AD19" i="82" l="1"/>
  <c r="K510" i="1"/>
  <c r="S115" i="1"/>
  <c r="IK115" i="1"/>
  <c r="S439" i="1"/>
  <c r="S510" i="1" l="1"/>
  <c r="AM19" i="82"/>
  <c r="GM408" i="1" l="1"/>
  <c r="P140" i="23" s="1"/>
  <c r="EN435" i="1"/>
  <c r="GM399" i="1"/>
  <c r="P131" i="23" s="1"/>
  <c r="EN434" i="1"/>
  <c r="GM398" i="1"/>
  <c r="P130" i="23" s="1"/>
  <c r="EN445" i="1"/>
  <c r="GM409" i="1"/>
  <c r="P141" i="23" s="1"/>
  <c r="GM402" i="1"/>
  <c r="P134" i="23" s="1"/>
  <c r="EN436" i="1"/>
  <c r="GM400" i="1"/>
  <c r="P132" i="23" s="1"/>
  <c r="EN440" i="1" l="1"/>
  <c r="GM404" i="1"/>
  <c r="P136" i="23" s="1"/>
  <c r="EN441" i="1"/>
  <c r="GM405" i="1"/>
  <c r="P137" i="23" s="1"/>
  <c r="EN437" i="1"/>
  <c r="GM401" i="1"/>
  <c r="P133" i="23" s="1"/>
  <c r="EN446" i="1"/>
  <c r="GM410" i="1"/>
  <c r="P142" i="23" s="1"/>
  <c r="EN442" i="1"/>
  <c r="GM406" i="1"/>
  <c r="P138" i="23" s="1"/>
  <c r="EN439" i="1"/>
  <c r="GM403" i="1"/>
  <c r="P135" i="23" s="1"/>
  <c r="EN443" i="1"/>
  <c r="GM407" i="1"/>
  <c r="P139" i="23" s="1"/>
  <c r="EN438" i="1"/>
  <c r="EN444" i="1"/>
  <c r="EN447" i="1" l="1"/>
  <c r="GM411" i="1"/>
  <c r="P143" i="23" s="1"/>
  <c r="EN448" i="1" l="1"/>
  <c r="GM412" i="1"/>
  <c r="P144" i="23" s="1"/>
  <c r="EN449" i="1" l="1"/>
  <c r="GM413" i="1"/>
  <c r="P145" i="23" s="1"/>
  <c r="EN450" i="1" l="1"/>
  <c r="GM414" i="1"/>
  <c r="P146" i="23" s="1"/>
  <c r="EN451" i="1" l="1"/>
  <c r="GM415" i="1"/>
  <c r="P147" i="23" s="1"/>
  <c r="EN452" i="1" l="1"/>
  <c r="GM416" i="1"/>
  <c r="P148" i="23" s="1"/>
  <c r="EN453" i="1" l="1"/>
  <c r="GM417" i="1"/>
  <c r="P149" i="23" s="1"/>
  <c r="EN454" i="1" l="1"/>
  <c r="GM418" i="1"/>
  <c r="P150" i="23" s="1"/>
  <c r="EN455" i="1" l="1"/>
  <c r="GM419" i="1"/>
  <c r="P151" i="23" s="1"/>
  <c r="EN456" i="1" l="1"/>
  <c r="GM420" i="1"/>
  <c r="P152" i="23" s="1"/>
  <c r="EN457" i="1" l="1"/>
  <c r="BM63" i="40"/>
  <c r="BM69" i="40" s="1"/>
  <c r="BM73" i="40" s="1"/>
  <c r="N197" i="23"/>
  <c r="GM421" i="1"/>
  <c r="P153" i="23" s="1"/>
  <c r="P194" i="23" s="1"/>
  <c r="EN458" i="1" l="1"/>
  <c r="GM422" i="1"/>
  <c r="P154" i="23" s="1"/>
  <c r="EN460" i="1"/>
  <c r="EN459" i="1" l="1"/>
  <c r="GM423" i="1"/>
  <c r="P155" i="23" s="1"/>
  <c r="P206" i="23" s="1"/>
  <c r="Z120" i="1" l="1"/>
  <c r="Z349" i="1" l="1"/>
  <c r="Z46" i="1"/>
  <c r="Z196" i="1"/>
  <c r="AY120" i="1"/>
  <c r="Z273" i="1"/>
  <c r="Z150" i="1"/>
  <c r="Z434" i="1"/>
  <c r="Z515" i="1"/>
  <c r="AH120" i="1"/>
  <c r="AH150" i="1" s="1"/>
  <c r="AQ120" i="1" l="1"/>
  <c r="AQ91" i="1"/>
  <c r="AQ150" i="1"/>
  <c r="AQ100" i="1"/>
  <c r="AQ89" i="1"/>
  <c r="AQ94" i="1"/>
  <c r="AQ88" i="1"/>
  <c r="AQ95" i="1"/>
  <c r="AQ98" i="1"/>
  <c r="AQ84" i="1"/>
  <c r="AQ101" i="1"/>
  <c r="AQ87" i="1"/>
  <c r="AQ105" i="1"/>
  <c r="AQ99" i="1"/>
  <c r="AQ90" i="1"/>
  <c r="AQ86" i="1"/>
  <c r="AQ97" i="1"/>
  <c r="AQ104" i="1"/>
  <c r="AQ85" i="1"/>
  <c r="AQ103" i="1"/>
  <c r="AQ92" i="1"/>
  <c r="AQ93" i="1"/>
  <c r="AQ102" i="1"/>
  <c r="AQ96" i="1"/>
  <c r="AQ106" i="1"/>
  <c r="AQ107" i="1"/>
  <c r="Z545" i="1"/>
  <c r="AY515" i="1"/>
  <c r="AH515" i="1"/>
  <c r="IH90" i="1"/>
  <c r="IH98" i="1"/>
  <c r="IH84" i="1"/>
  <c r="IH99" i="1"/>
  <c r="IH179" i="1"/>
  <c r="IH88" i="1"/>
  <c r="IH96" i="1"/>
  <c r="IH104" i="1"/>
  <c r="IH97" i="1"/>
  <c r="IH163" i="1"/>
  <c r="IH167" i="1"/>
  <c r="IH171" i="1"/>
  <c r="IH175" i="1"/>
  <c r="IH180" i="1"/>
  <c r="IH85" i="1"/>
  <c r="IH93" i="1"/>
  <c r="IH164" i="1"/>
  <c r="IH172" i="1"/>
  <c r="IH91" i="1"/>
  <c r="IH170" i="1"/>
  <c r="IH94" i="1"/>
  <c r="IH102" i="1"/>
  <c r="IH103" i="1"/>
  <c r="II144" i="1"/>
  <c r="IH162" i="1"/>
  <c r="IH177" i="1"/>
  <c r="IH92" i="1"/>
  <c r="IH100" i="1"/>
  <c r="IH86" i="1"/>
  <c r="IH101" i="1"/>
  <c r="IH161" i="1"/>
  <c r="IH176" i="1"/>
  <c r="IH165" i="1"/>
  <c r="IH169" i="1"/>
  <c r="IH173" i="1"/>
  <c r="IH178" i="1"/>
  <c r="IH89" i="1"/>
  <c r="IH168" i="1"/>
  <c r="IH87" i="1"/>
  <c r="IH95" i="1"/>
  <c r="II145" i="1"/>
  <c r="IH166" i="1"/>
  <c r="IH174" i="1"/>
  <c r="IH106" i="1"/>
  <c r="IH105" i="1"/>
  <c r="IH182" i="1"/>
  <c r="IH107" i="1"/>
  <c r="IH181" i="1"/>
  <c r="IH183" i="1"/>
  <c r="AH46" i="1"/>
  <c r="AY46" i="1"/>
  <c r="IH120" i="1"/>
  <c r="IO84" i="1" s="1"/>
  <c r="AY434" i="1"/>
  <c r="Z464" i="1"/>
  <c r="AH434" i="1"/>
  <c r="AY273" i="1"/>
  <c r="AH273" i="1"/>
  <c r="AY196" i="1"/>
  <c r="Z227" i="1"/>
  <c r="IH160" i="1" s="1"/>
  <c r="IH196" i="1"/>
  <c r="IO160" i="1" s="1"/>
  <c r="AH196" i="1"/>
  <c r="AY349" i="1"/>
  <c r="Z379" i="1"/>
  <c r="AH349" i="1"/>
  <c r="AQ515" i="1" l="1"/>
  <c r="AQ501" i="1"/>
  <c r="AQ502" i="1"/>
  <c r="AQ500" i="1"/>
  <c r="AH379" i="1"/>
  <c r="AH75" i="1"/>
  <c r="AQ46" i="1" s="1"/>
  <c r="AH545" i="1"/>
  <c r="AQ545" i="1" s="1"/>
  <c r="DS107" i="1"/>
  <c r="DS96" i="1"/>
  <c r="DS93" i="1"/>
  <c r="DS103" i="1"/>
  <c r="DS104" i="1"/>
  <c r="DS86" i="1"/>
  <c r="DS99" i="1"/>
  <c r="DS87" i="1"/>
  <c r="DS95" i="1"/>
  <c r="DS94" i="1"/>
  <c r="DS100" i="1"/>
  <c r="DS91" i="1"/>
  <c r="AH227" i="1"/>
  <c r="AQ196" i="1" s="1"/>
  <c r="AH303" i="1"/>
  <c r="AQ273" i="1" s="1"/>
  <c r="AH464" i="1"/>
  <c r="DS106" i="1"/>
  <c r="DS102" i="1"/>
  <c r="DS92" i="1"/>
  <c r="DS85" i="1"/>
  <c r="DS97" i="1"/>
  <c r="DS90" i="1"/>
  <c r="DS105" i="1"/>
  <c r="DS101" i="1"/>
  <c r="DS98" i="1"/>
  <c r="DS88" i="1"/>
  <c r="DS89" i="1"/>
  <c r="IP84" i="1"/>
  <c r="AQ434" i="1" l="1"/>
  <c r="IP160" i="1"/>
  <c r="AQ27" i="1"/>
  <c r="AQ10" i="1"/>
  <c r="AQ66" i="1"/>
  <c r="AQ13" i="1"/>
  <c r="AQ71" i="1"/>
  <c r="AQ19" i="1"/>
  <c r="AQ26" i="1"/>
  <c r="AQ70" i="1"/>
  <c r="AQ21" i="1"/>
  <c r="AQ23" i="1"/>
  <c r="AQ11" i="1"/>
  <c r="AQ22" i="1"/>
  <c r="AQ28" i="1"/>
  <c r="AQ15" i="1"/>
  <c r="AQ14" i="1"/>
  <c r="AQ65" i="1"/>
  <c r="AQ12" i="1"/>
  <c r="AQ18" i="1"/>
  <c r="AQ67" i="1"/>
  <c r="AQ29" i="1"/>
  <c r="AQ68" i="1"/>
  <c r="AQ24" i="1"/>
  <c r="AQ30" i="1"/>
  <c r="AQ16" i="1"/>
  <c r="AQ63" i="1"/>
  <c r="AQ25" i="1"/>
  <c r="AQ20" i="1"/>
  <c r="AQ17" i="1"/>
  <c r="AQ69" i="1"/>
  <c r="AQ64" i="1"/>
  <c r="AQ32" i="1"/>
  <c r="AQ31" i="1"/>
  <c r="AQ33" i="1"/>
  <c r="AQ334" i="1"/>
  <c r="AQ335" i="1"/>
  <c r="AQ336" i="1"/>
  <c r="AQ379" i="1"/>
  <c r="Z121" i="1"/>
  <c r="AQ403" i="1"/>
  <c r="AQ410" i="1"/>
  <c r="AQ406" i="1"/>
  <c r="AQ407" i="1"/>
  <c r="AQ417" i="1"/>
  <c r="AQ405" i="1"/>
  <c r="AQ411" i="1"/>
  <c r="AQ418" i="1"/>
  <c r="AQ420" i="1"/>
  <c r="AQ421" i="1"/>
  <c r="AQ409" i="1"/>
  <c r="AQ401" i="1"/>
  <c r="AQ413" i="1"/>
  <c r="AQ419" i="1"/>
  <c r="AQ399" i="1"/>
  <c r="AQ414" i="1"/>
  <c r="AQ398" i="1"/>
  <c r="AQ412" i="1"/>
  <c r="AQ416" i="1"/>
  <c r="AQ402" i="1"/>
  <c r="AQ415" i="1"/>
  <c r="AQ464" i="1"/>
  <c r="AQ404" i="1"/>
  <c r="AQ400" i="1"/>
  <c r="AQ408" i="1"/>
  <c r="AQ244" i="1"/>
  <c r="AQ257" i="1"/>
  <c r="AQ251" i="1"/>
  <c r="AQ242" i="1"/>
  <c r="AQ249" i="1"/>
  <c r="AQ247" i="1"/>
  <c r="AQ252" i="1"/>
  <c r="AQ253" i="1"/>
  <c r="AQ239" i="1"/>
  <c r="AQ238" i="1"/>
  <c r="AQ241" i="1"/>
  <c r="AQ259" i="1"/>
  <c r="AQ260" i="1"/>
  <c r="AQ255" i="1"/>
  <c r="AQ246" i="1"/>
  <c r="AQ254" i="1"/>
  <c r="AQ237" i="1"/>
  <c r="AQ245" i="1"/>
  <c r="AQ248" i="1"/>
  <c r="AQ240" i="1"/>
  <c r="AQ256" i="1"/>
  <c r="AQ243" i="1"/>
  <c r="AQ250" i="1"/>
  <c r="AQ258" i="1"/>
  <c r="AQ303" i="1"/>
  <c r="AQ167" i="1"/>
  <c r="AQ165" i="1"/>
  <c r="AQ166" i="1"/>
  <c r="AQ168" i="1"/>
  <c r="AQ180" i="1"/>
  <c r="AQ171" i="1"/>
  <c r="AQ169" i="1"/>
  <c r="AQ170" i="1"/>
  <c r="AQ173" i="1"/>
  <c r="AQ161" i="1"/>
  <c r="AQ181" i="1"/>
  <c r="AQ178" i="1"/>
  <c r="AQ174" i="1"/>
  <c r="AQ179" i="1"/>
  <c r="AQ175" i="1"/>
  <c r="AQ160" i="1"/>
  <c r="AQ172" i="1"/>
  <c r="AQ176" i="1"/>
  <c r="AQ162" i="1"/>
  <c r="AQ163" i="1"/>
  <c r="AQ164" i="1"/>
  <c r="AQ177" i="1"/>
  <c r="AQ183" i="1"/>
  <c r="AQ182" i="1"/>
  <c r="AQ227" i="1"/>
  <c r="BN46" i="1"/>
  <c r="GM10" i="1"/>
  <c r="AQ349" i="1"/>
  <c r="Z119" i="1" l="1"/>
  <c r="DS182" i="1"/>
  <c r="DS177" i="1"/>
  <c r="DY177" i="1" s="1"/>
  <c r="DS163" i="1"/>
  <c r="DY163" i="1" s="1"/>
  <c r="DS176" i="1"/>
  <c r="DY176" i="1" s="1"/>
  <c r="DS179" i="1"/>
  <c r="DY179" i="1" s="1"/>
  <c r="DS178" i="1"/>
  <c r="DY178" i="1" s="1"/>
  <c r="DS161" i="1"/>
  <c r="DY161" i="1" s="1"/>
  <c r="DZ161" i="1" s="1"/>
  <c r="DS170" i="1"/>
  <c r="DY170" i="1" s="1"/>
  <c r="DS171" i="1"/>
  <c r="DY171" i="1" s="1"/>
  <c r="DS168" i="1"/>
  <c r="DY168" i="1" s="1"/>
  <c r="DS165" i="1"/>
  <c r="DY165" i="1" s="1"/>
  <c r="DS250" i="1"/>
  <c r="DS256" i="1"/>
  <c r="DS248" i="1"/>
  <c r="DS246" i="1"/>
  <c r="DS260" i="1"/>
  <c r="DS241" i="1"/>
  <c r="DS239" i="1"/>
  <c r="DS252" i="1"/>
  <c r="DS249" i="1"/>
  <c r="DS251" i="1"/>
  <c r="DS244" i="1"/>
  <c r="DS502" i="1"/>
  <c r="DS400" i="1"/>
  <c r="DS402" i="1"/>
  <c r="DS484" i="1"/>
  <c r="DS485" i="1"/>
  <c r="DS416" i="1"/>
  <c r="DS399" i="1"/>
  <c r="DS480" i="1"/>
  <c r="DS492" i="1"/>
  <c r="DS481" i="1"/>
  <c r="DS501" i="1"/>
  <c r="DS401" i="1"/>
  <c r="DS421" i="1"/>
  <c r="DS418" i="1"/>
  <c r="DS486" i="1"/>
  <c r="DS493" i="1"/>
  <c r="DS405" i="1"/>
  <c r="DS407" i="1"/>
  <c r="DS410" i="1"/>
  <c r="DS496" i="1"/>
  <c r="DS490" i="1"/>
  <c r="DS495" i="1"/>
  <c r="DS336" i="1"/>
  <c r="DS334" i="1"/>
  <c r="BN33" i="1"/>
  <c r="DS33" i="1"/>
  <c r="DY33" i="1" s="1"/>
  <c r="BN32" i="1"/>
  <c r="DS32" i="1"/>
  <c r="DY32" i="1" s="1"/>
  <c r="DS69" i="1"/>
  <c r="DY69" i="1" s="1"/>
  <c r="HW33" i="1" s="1"/>
  <c r="BN69" i="1"/>
  <c r="GM33" i="1"/>
  <c r="DS20" i="1"/>
  <c r="DY20" i="1" s="1"/>
  <c r="BN20" i="1"/>
  <c r="BN63" i="1"/>
  <c r="GM27" i="1"/>
  <c r="DS30" i="1"/>
  <c r="DY30" i="1" s="1"/>
  <c r="BN30" i="1"/>
  <c r="BN68" i="1"/>
  <c r="DS68" i="1"/>
  <c r="DY68" i="1" s="1"/>
  <c r="HW32" i="1" s="1"/>
  <c r="GM32" i="1"/>
  <c r="BN67" i="1"/>
  <c r="DS67" i="1"/>
  <c r="DY67" i="1" s="1"/>
  <c r="HW31" i="1" s="1"/>
  <c r="GM31" i="1"/>
  <c r="DS13" i="1"/>
  <c r="DY13" i="1" s="1"/>
  <c r="BN12" i="1"/>
  <c r="DS12" i="1"/>
  <c r="DY12" i="1" s="1"/>
  <c r="BN14" i="1"/>
  <c r="DS14" i="1"/>
  <c r="DY14" i="1" s="1"/>
  <c r="BN28" i="1"/>
  <c r="DS28" i="1"/>
  <c r="DY28" i="1" s="1"/>
  <c r="BN11" i="1"/>
  <c r="DS11" i="1"/>
  <c r="DY11" i="1" s="1"/>
  <c r="DZ11" i="1" s="1"/>
  <c r="BN21" i="1"/>
  <c r="DS21" i="1"/>
  <c r="DY21" i="1" s="1"/>
  <c r="BN26" i="1"/>
  <c r="DS26" i="1"/>
  <c r="DY26" i="1" s="1"/>
  <c r="DS71" i="1"/>
  <c r="DY71" i="1" s="1"/>
  <c r="HW35" i="1" s="1"/>
  <c r="GD10" i="1"/>
  <c r="BN71" i="1"/>
  <c r="GM35" i="1"/>
  <c r="BN66" i="1"/>
  <c r="DS66" i="1"/>
  <c r="DY66" i="1" s="1"/>
  <c r="HW30" i="1" s="1"/>
  <c r="GM30" i="1"/>
  <c r="BN27" i="1"/>
  <c r="DS27" i="1"/>
  <c r="DY27" i="1" s="1"/>
  <c r="DS183" i="1"/>
  <c r="DS164" i="1"/>
  <c r="DY164" i="1" s="1"/>
  <c r="DS162" i="1"/>
  <c r="DY162" i="1" s="1"/>
  <c r="DS172" i="1"/>
  <c r="DY172" i="1" s="1"/>
  <c r="DS175" i="1"/>
  <c r="DY175" i="1" s="1"/>
  <c r="DS174" i="1"/>
  <c r="DY174" i="1" s="1"/>
  <c r="DS181" i="1"/>
  <c r="DS173" i="1"/>
  <c r="DY173" i="1" s="1"/>
  <c r="DS169" i="1"/>
  <c r="DY169" i="1" s="1"/>
  <c r="DS180" i="1"/>
  <c r="DY180" i="1" s="1"/>
  <c r="DS166" i="1"/>
  <c r="DY166" i="1" s="1"/>
  <c r="DS167" i="1"/>
  <c r="DY167" i="1" s="1"/>
  <c r="DS258" i="1"/>
  <c r="DS243" i="1"/>
  <c r="DS240" i="1"/>
  <c r="DS245" i="1"/>
  <c r="DS254" i="1"/>
  <c r="DS255" i="1"/>
  <c r="DS259" i="1"/>
  <c r="DS238" i="1"/>
  <c r="DS253" i="1"/>
  <c r="DS247" i="1"/>
  <c r="DS242" i="1"/>
  <c r="DS257" i="1"/>
  <c r="DS500" i="1"/>
  <c r="DS408" i="1"/>
  <c r="DS404" i="1"/>
  <c r="DS415" i="1"/>
  <c r="DS488" i="1"/>
  <c r="DS498" i="1"/>
  <c r="DS483" i="1"/>
  <c r="DS412" i="1"/>
  <c r="DS414" i="1"/>
  <c r="DS419" i="1"/>
  <c r="DS499" i="1"/>
  <c r="DS497" i="1"/>
  <c r="DS487" i="1"/>
  <c r="DS413" i="1"/>
  <c r="DS409" i="1"/>
  <c r="DS420" i="1"/>
  <c r="DS411" i="1"/>
  <c r="DS482" i="1"/>
  <c r="DS491" i="1"/>
  <c r="DS417" i="1"/>
  <c r="DS406" i="1"/>
  <c r="DS403" i="1"/>
  <c r="DS494" i="1"/>
  <c r="DS489" i="1"/>
  <c r="Z435" i="1"/>
  <c r="Z197" i="1"/>
  <c r="Z350" i="1"/>
  <c r="Z516" i="1"/>
  <c r="Z274" i="1"/>
  <c r="Z47" i="1"/>
  <c r="AY121" i="1"/>
  <c r="IH121" i="1"/>
  <c r="IO85" i="1" s="1"/>
  <c r="AH121" i="1"/>
  <c r="AQ121" i="1" s="1"/>
  <c r="DS335" i="1"/>
  <c r="BN31" i="1"/>
  <c r="DS31" i="1"/>
  <c r="DY31" i="1" s="1"/>
  <c r="DS64" i="1"/>
  <c r="DY64" i="1" s="1"/>
  <c r="GM28" i="1"/>
  <c r="BN64" i="1"/>
  <c r="BN17" i="1"/>
  <c r="DS17" i="1"/>
  <c r="DY17" i="1" s="1"/>
  <c r="DS25" i="1"/>
  <c r="DY25" i="1" s="1"/>
  <c r="BN25" i="1"/>
  <c r="DS16" i="1"/>
  <c r="DY16" i="1" s="1"/>
  <c r="BN16" i="1"/>
  <c r="BN24" i="1"/>
  <c r="DS24" i="1"/>
  <c r="DY24" i="1" s="1"/>
  <c r="BN29" i="1"/>
  <c r="EX29" i="1" s="1"/>
  <c r="FD29" i="1" s="1"/>
  <c r="DS29" i="1"/>
  <c r="DY29" i="1" s="1"/>
  <c r="BN18" i="1"/>
  <c r="DS18" i="1"/>
  <c r="DY18" i="1" s="1"/>
  <c r="BN65" i="1"/>
  <c r="DS65" i="1"/>
  <c r="DY65" i="1" s="1"/>
  <c r="GM29" i="1"/>
  <c r="BN15" i="1"/>
  <c r="DS15" i="1"/>
  <c r="DY15" i="1" s="1"/>
  <c r="DS22" i="1"/>
  <c r="DY22" i="1" s="1"/>
  <c r="BN22" i="1"/>
  <c r="BN23" i="1"/>
  <c r="DS23" i="1"/>
  <c r="DY23" i="1" s="1"/>
  <c r="BN70" i="1"/>
  <c r="DS70" i="1"/>
  <c r="DY70" i="1" s="1"/>
  <c r="HW34" i="1" s="1"/>
  <c r="GM34" i="1"/>
  <c r="BN19" i="1"/>
  <c r="EX19" i="1" s="1"/>
  <c r="FD19" i="1" s="1"/>
  <c r="DS19" i="1"/>
  <c r="DY19" i="1" s="1"/>
  <c r="BN13" i="1"/>
  <c r="BN10" i="1"/>
  <c r="BH10" i="1"/>
  <c r="EQ11" i="1" s="1"/>
  <c r="Z122" i="1"/>
  <c r="EX64" i="1" l="1"/>
  <c r="FD64" i="1" s="1"/>
  <c r="EX13" i="1"/>
  <c r="FD13" i="1" s="1"/>
  <c r="EX22" i="1"/>
  <c r="FD22" i="1" s="1"/>
  <c r="EX18" i="1"/>
  <c r="FD18" i="1" s="1"/>
  <c r="EX31" i="1"/>
  <c r="FD31" i="1" s="1"/>
  <c r="DZ162" i="1"/>
  <c r="EX24" i="1"/>
  <c r="FD24" i="1" s="1"/>
  <c r="EX33" i="1"/>
  <c r="FD33" i="1" s="1"/>
  <c r="EX23" i="1"/>
  <c r="FD23" i="1" s="1"/>
  <c r="EX16" i="1"/>
  <c r="FD16" i="1" s="1"/>
  <c r="EX27" i="1"/>
  <c r="FD27" i="1" s="1"/>
  <c r="DZ12" i="1"/>
  <c r="IP85" i="1"/>
  <c r="DS121" i="1"/>
  <c r="EC121" i="1"/>
  <c r="AY274" i="1"/>
  <c r="AH274" i="1"/>
  <c r="AQ274" i="1" s="1"/>
  <c r="AY350" i="1"/>
  <c r="AH350" i="1"/>
  <c r="AQ350" i="1" s="1"/>
  <c r="AY435" i="1"/>
  <c r="AH435" i="1"/>
  <c r="AQ435" i="1" s="1"/>
  <c r="DZ163" i="1"/>
  <c r="EX66" i="1"/>
  <c r="FD66" i="1" s="1"/>
  <c r="EX26" i="1"/>
  <c r="FD26" i="1" s="1"/>
  <c r="EX11" i="1"/>
  <c r="FD11" i="1" s="1"/>
  <c r="FE11" i="1" s="1"/>
  <c r="EX15" i="1"/>
  <c r="FD15" i="1" s="1"/>
  <c r="EX14" i="1"/>
  <c r="FD14" i="1" s="1"/>
  <c r="DZ13" i="1"/>
  <c r="DZ14" i="1" s="1"/>
  <c r="DZ15" i="1" s="1"/>
  <c r="EX67" i="1"/>
  <c r="FD67" i="1" s="1"/>
  <c r="EX68" i="1"/>
  <c r="FD68" i="1" s="1"/>
  <c r="EX30" i="1"/>
  <c r="FD30" i="1" s="1"/>
  <c r="EX20" i="1"/>
  <c r="FD20" i="1" s="1"/>
  <c r="EX70" i="1"/>
  <c r="FD70" i="1" s="1"/>
  <c r="EX69" i="1"/>
  <c r="FD69" i="1" s="1"/>
  <c r="Z195" i="1"/>
  <c r="Z514" i="1"/>
  <c r="Z45" i="1"/>
  <c r="AY119" i="1"/>
  <c r="Z433" i="1"/>
  <c r="Z272" i="1"/>
  <c r="Z348" i="1"/>
  <c r="IH119" i="1"/>
  <c r="AH119" i="1"/>
  <c r="AQ119" i="1" s="1"/>
  <c r="Z198" i="1"/>
  <c r="Z275" i="1"/>
  <c r="AY122" i="1"/>
  <c r="Z351" i="1"/>
  <c r="Z48" i="1"/>
  <c r="Z517" i="1"/>
  <c r="Z436" i="1"/>
  <c r="IH122" i="1"/>
  <c r="IO86" i="1" s="1"/>
  <c r="AH122" i="1"/>
  <c r="AQ122" i="1" s="1"/>
  <c r="Z118" i="1"/>
  <c r="EX65" i="1"/>
  <c r="FD65" i="1" s="1"/>
  <c r="EX25" i="1"/>
  <c r="FD25" i="1" s="1"/>
  <c r="EX17" i="1"/>
  <c r="FD17" i="1" s="1"/>
  <c r="AH47" i="1"/>
  <c r="AQ47" i="1" s="1"/>
  <c r="AY47" i="1"/>
  <c r="AY516" i="1"/>
  <c r="AH516" i="1"/>
  <c r="AQ516" i="1" s="1"/>
  <c r="AY197" i="1"/>
  <c r="IH197" i="1"/>
  <c r="IO161" i="1" s="1"/>
  <c r="AH197" i="1"/>
  <c r="AQ197" i="1" s="1"/>
  <c r="EX71" i="1"/>
  <c r="FD71" i="1" s="1"/>
  <c r="EX21" i="1"/>
  <c r="FD21" i="1" s="1"/>
  <c r="EX28" i="1"/>
  <c r="FD28" i="1" s="1"/>
  <c r="EX12" i="1"/>
  <c r="FD12" i="1" s="1"/>
  <c r="EX32" i="1"/>
  <c r="FD32" i="1" s="1"/>
  <c r="FE12" i="1" l="1"/>
  <c r="FE13" i="1" s="1"/>
  <c r="DZ16" i="1"/>
  <c r="DS516" i="1"/>
  <c r="EC47" i="1"/>
  <c r="Z194" i="1"/>
  <c r="Z513" i="1"/>
  <c r="Z44" i="1"/>
  <c r="AY118" i="1"/>
  <c r="EC119" i="1" s="1"/>
  <c r="Z271" i="1"/>
  <c r="Z432" i="1"/>
  <c r="Z347" i="1"/>
  <c r="IH118" i="1"/>
  <c r="AH118" i="1"/>
  <c r="AQ118" i="1" s="1"/>
  <c r="DS119" i="1" s="1"/>
  <c r="DS122" i="1"/>
  <c r="IP86" i="1"/>
  <c r="AY436" i="1"/>
  <c r="AH436" i="1"/>
  <c r="AQ436" i="1" s="1"/>
  <c r="AY48" i="1"/>
  <c r="EC48" i="1" s="1"/>
  <c r="AH48" i="1"/>
  <c r="AQ48" i="1" s="1"/>
  <c r="EC122" i="1"/>
  <c r="AY198" i="1"/>
  <c r="IH198" i="1"/>
  <c r="IO162" i="1" s="1"/>
  <c r="AH198" i="1"/>
  <c r="AQ198" i="1" s="1"/>
  <c r="AY272" i="1"/>
  <c r="AH272" i="1"/>
  <c r="AQ272" i="1" s="1"/>
  <c r="EC120" i="1"/>
  <c r="AY514" i="1"/>
  <c r="AH514" i="1"/>
  <c r="AQ514" i="1" s="1"/>
  <c r="EC435" i="1"/>
  <c r="EC350" i="1"/>
  <c r="EC274" i="1"/>
  <c r="IP161" i="1"/>
  <c r="DS197" i="1"/>
  <c r="EC197" i="1"/>
  <c r="EC516" i="1"/>
  <c r="GM379" i="1"/>
  <c r="GM227" i="1"/>
  <c r="BN47" i="1"/>
  <c r="EX47" i="1" s="1"/>
  <c r="FD47" i="1" s="1"/>
  <c r="GM11" i="1"/>
  <c r="DS47" i="1"/>
  <c r="DY47" i="1" s="1"/>
  <c r="GM303" i="1"/>
  <c r="AY517" i="1"/>
  <c r="AH517" i="1"/>
  <c r="AQ517" i="1" s="1"/>
  <c r="AY351" i="1"/>
  <c r="AH351" i="1"/>
  <c r="AQ351" i="1" s="1"/>
  <c r="AY275" i="1"/>
  <c r="AH275" i="1"/>
  <c r="AQ275" i="1" s="1"/>
  <c r="DS120" i="1"/>
  <c r="AY348" i="1"/>
  <c r="AH348" i="1"/>
  <c r="AQ348" i="1" s="1"/>
  <c r="AY433" i="1"/>
  <c r="AH433" i="1"/>
  <c r="AQ433" i="1" s="1"/>
  <c r="AY45" i="1"/>
  <c r="AH45" i="1"/>
  <c r="AQ45" i="1" s="1"/>
  <c r="AY195" i="1"/>
  <c r="IH195" i="1"/>
  <c r="AH195" i="1"/>
  <c r="AQ195" i="1" s="1"/>
  <c r="DZ164" i="1"/>
  <c r="DS435" i="1"/>
  <c r="DS350" i="1"/>
  <c r="DS274" i="1"/>
  <c r="Z123" i="1"/>
  <c r="Z108" i="1"/>
  <c r="Z352" i="1" l="1"/>
  <c r="Z199" i="1"/>
  <c r="Z276" i="1"/>
  <c r="Z49" i="1"/>
  <c r="AY123" i="1"/>
  <c r="Z518" i="1"/>
  <c r="Z437" i="1"/>
  <c r="IH123" i="1"/>
  <c r="IO87" i="1" s="1"/>
  <c r="AH123" i="1"/>
  <c r="AQ123" i="1" s="1"/>
  <c r="DZ165" i="1"/>
  <c r="DS196" i="1"/>
  <c r="EC196" i="1"/>
  <c r="EC46" i="1"/>
  <c r="EC434" i="1"/>
  <c r="EC349" i="1"/>
  <c r="EC275" i="1"/>
  <c r="EC517" i="1"/>
  <c r="DS515" i="1"/>
  <c r="EC273" i="1"/>
  <c r="GM12" i="1"/>
  <c r="BN48" i="1"/>
  <c r="EX48" i="1" s="1"/>
  <c r="FD48" i="1" s="1"/>
  <c r="DS48" i="1"/>
  <c r="DY48" i="1" s="1"/>
  <c r="DS436" i="1"/>
  <c r="AY347" i="1"/>
  <c r="AH347" i="1"/>
  <c r="AQ347" i="1" s="1"/>
  <c r="DS348" i="1" s="1"/>
  <c r="AY271" i="1"/>
  <c r="EC272" i="1" s="1"/>
  <c r="AH271" i="1"/>
  <c r="AQ271" i="1" s="1"/>
  <c r="DS272" i="1" s="1"/>
  <c r="AY44" i="1"/>
  <c r="EC45" i="1" s="1"/>
  <c r="AH44" i="1"/>
  <c r="AQ44" i="1" s="1"/>
  <c r="DS45" i="1" s="1"/>
  <c r="DY45" i="1" s="1"/>
  <c r="AY194" i="1"/>
  <c r="IH194" i="1"/>
  <c r="AH194" i="1"/>
  <c r="AQ194" i="1" s="1"/>
  <c r="FE14" i="1"/>
  <c r="Z184" i="1"/>
  <c r="Z503" i="1"/>
  <c r="AY108" i="1"/>
  <c r="Z261" i="1"/>
  <c r="Z422" i="1"/>
  <c r="Z34" i="1"/>
  <c r="Z337" i="1"/>
  <c r="IH108" i="1"/>
  <c r="AH108" i="1"/>
  <c r="AQ108" i="1" s="1"/>
  <c r="BN45" i="1"/>
  <c r="DS46" i="1"/>
  <c r="DY46" i="1" s="1"/>
  <c r="DS434" i="1"/>
  <c r="DS349" i="1"/>
  <c r="DS275" i="1"/>
  <c r="DS351" i="1"/>
  <c r="DS517" i="1"/>
  <c r="EC351" i="1"/>
  <c r="EC515" i="1"/>
  <c r="DS273" i="1"/>
  <c r="IP162" i="1"/>
  <c r="DS198" i="1"/>
  <c r="EC198" i="1"/>
  <c r="EC436" i="1"/>
  <c r="AY432" i="1"/>
  <c r="EC433" i="1" s="1"/>
  <c r="AH432" i="1"/>
  <c r="AQ432" i="1" s="1"/>
  <c r="AY513" i="1"/>
  <c r="AH513" i="1"/>
  <c r="AQ513" i="1" s="1"/>
  <c r="DZ17" i="1"/>
  <c r="DZ18" i="1" l="1"/>
  <c r="AY34" i="1"/>
  <c r="EC34" i="1" s="1"/>
  <c r="EI34" i="1" s="1"/>
  <c r="EJ34" i="1" s="1"/>
  <c r="AH34" i="1"/>
  <c r="AQ34" i="1" s="1"/>
  <c r="AY261" i="1"/>
  <c r="AH261" i="1"/>
  <c r="AQ261" i="1" s="1"/>
  <c r="AY503" i="1"/>
  <c r="AH503" i="1"/>
  <c r="AQ503" i="1" s="1"/>
  <c r="BN44" i="1"/>
  <c r="EX45" i="1" s="1"/>
  <c r="FD45" i="1" s="1"/>
  <c r="DS514" i="1"/>
  <c r="DZ166" i="1"/>
  <c r="DS123" i="1"/>
  <c r="IP87" i="1"/>
  <c r="AY437" i="1"/>
  <c r="AH437" i="1"/>
  <c r="AQ437" i="1" s="1"/>
  <c r="EC123" i="1"/>
  <c r="AY276" i="1"/>
  <c r="AH276" i="1"/>
  <c r="AQ276" i="1" s="1"/>
  <c r="AY352" i="1"/>
  <c r="AH352" i="1"/>
  <c r="AQ352" i="1" s="1"/>
  <c r="EC514" i="1"/>
  <c r="DS433" i="1"/>
  <c r="EX46" i="1"/>
  <c r="FD46" i="1" s="1"/>
  <c r="DS108" i="1"/>
  <c r="AY337" i="1"/>
  <c r="AH337" i="1"/>
  <c r="AQ337" i="1" s="1"/>
  <c r="AY422" i="1"/>
  <c r="AH422" i="1"/>
  <c r="AQ422" i="1" s="1"/>
  <c r="EC108" i="1"/>
  <c r="AY184" i="1"/>
  <c r="IH184" i="1"/>
  <c r="AH184" i="1"/>
  <c r="AQ184" i="1" s="1"/>
  <c r="FE15" i="1"/>
  <c r="EC348" i="1"/>
  <c r="EC195" i="1"/>
  <c r="DS195" i="1"/>
  <c r="AY518" i="1"/>
  <c r="AH518" i="1"/>
  <c r="AQ518" i="1" s="1"/>
  <c r="AY49" i="1"/>
  <c r="EC49" i="1" s="1"/>
  <c r="AH49" i="1"/>
  <c r="AQ49" i="1" s="1"/>
  <c r="AY199" i="1"/>
  <c r="IH199" i="1"/>
  <c r="IO163" i="1" s="1"/>
  <c r="AH199" i="1"/>
  <c r="AQ199" i="1" s="1"/>
  <c r="Z109" i="1"/>
  <c r="Z124" i="1"/>
  <c r="Z185" i="1" l="1"/>
  <c r="Z504" i="1"/>
  <c r="Z423" i="1"/>
  <c r="Z35" i="1"/>
  <c r="Z338" i="1"/>
  <c r="AY109" i="1"/>
  <c r="Z262" i="1"/>
  <c r="IH109" i="1"/>
  <c r="AH109" i="1"/>
  <c r="AQ109" i="1" s="1"/>
  <c r="BN49" i="1"/>
  <c r="EX49" i="1" s="1"/>
  <c r="FD49" i="1" s="1"/>
  <c r="GM13" i="1"/>
  <c r="DS49" i="1"/>
  <c r="DY49" i="1" s="1"/>
  <c r="DS518" i="1"/>
  <c r="FE16" i="1"/>
  <c r="DS422" i="1"/>
  <c r="DS337" i="1"/>
  <c r="DS352" i="1"/>
  <c r="DS276" i="1"/>
  <c r="DS437" i="1"/>
  <c r="DS503" i="1"/>
  <c r="DS261" i="1"/>
  <c r="DS34" i="1"/>
  <c r="DY34" i="1" s="1"/>
  <c r="BN34" i="1"/>
  <c r="EX34" i="1" s="1"/>
  <c r="FD34" i="1" s="1"/>
  <c r="DZ19" i="1"/>
  <c r="Z519" i="1"/>
  <c r="Z277" i="1"/>
  <c r="Z200" i="1"/>
  <c r="Z438" i="1"/>
  <c r="Z50" i="1"/>
  <c r="Z353" i="1"/>
  <c r="AY124" i="1"/>
  <c r="IH124" i="1"/>
  <c r="IO88" i="1" s="1"/>
  <c r="AH124" i="1"/>
  <c r="AQ124" i="1" s="1"/>
  <c r="DS199" i="1"/>
  <c r="IP163" i="1"/>
  <c r="EC199" i="1"/>
  <c r="EC518" i="1"/>
  <c r="DS184" i="1"/>
  <c r="EC184" i="1"/>
  <c r="EC422" i="1"/>
  <c r="EC337" i="1"/>
  <c r="FD75" i="1"/>
  <c r="EC352" i="1"/>
  <c r="EC276" i="1"/>
  <c r="EC437" i="1"/>
  <c r="DZ167" i="1"/>
  <c r="EC503" i="1"/>
  <c r="EC261" i="1"/>
  <c r="Z110" i="1"/>
  <c r="DS124" i="1" l="1"/>
  <c r="IP88" i="1"/>
  <c r="EC124" i="1"/>
  <c r="AH50" i="1"/>
  <c r="AQ50" i="1" s="1"/>
  <c r="AY50" i="1"/>
  <c r="EC50" i="1" s="1"/>
  <c r="AY200" i="1"/>
  <c r="IH200" i="1"/>
  <c r="IO164" i="1" s="1"/>
  <c r="AH200" i="1"/>
  <c r="AQ200" i="1" s="1"/>
  <c r="AY519" i="1"/>
  <c r="AH519" i="1"/>
  <c r="AQ519" i="1" s="1"/>
  <c r="DZ20" i="1"/>
  <c r="FE17" i="1"/>
  <c r="EC109" i="1"/>
  <c r="AY35" i="1"/>
  <c r="EC35" i="1" s="1"/>
  <c r="EI35" i="1" s="1"/>
  <c r="EJ35" i="1" s="1"/>
  <c r="AH35" i="1"/>
  <c r="AQ35" i="1" s="1"/>
  <c r="AY504" i="1"/>
  <c r="AH504" i="1"/>
  <c r="AQ504" i="1" s="1"/>
  <c r="Z186" i="1"/>
  <c r="Z505" i="1"/>
  <c r="Z424" i="1"/>
  <c r="Z36" i="1"/>
  <c r="AY110" i="1"/>
  <c r="Z263" i="1"/>
  <c r="Z339" i="1"/>
  <c r="IH110" i="1"/>
  <c r="AH110" i="1"/>
  <c r="AQ110" i="1" s="1"/>
  <c r="DZ168" i="1"/>
  <c r="AY353" i="1"/>
  <c r="AH353" i="1"/>
  <c r="AQ353" i="1" s="1"/>
  <c r="AY438" i="1"/>
  <c r="AH438" i="1"/>
  <c r="AQ438" i="1" s="1"/>
  <c r="AY277" i="1"/>
  <c r="AH277" i="1"/>
  <c r="AQ277" i="1" s="1"/>
  <c r="DS109" i="1"/>
  <c r="AY262" i="1"/>
  <c r="AH262" i="1"/>
  <c r="AQ262" i="1" s="1"/>
  <c r="AY338" i="1"/>
  <c r="AH338" i="1"/>
  <c r="AQ338" i="1" s="1"/>
  <c r="AY423" i="1"/>
  <c r="AH423" i="1"/>
  <c r="AQ423" i="1" s="1"/>
  <c r="AY185" i="1"/>
  <c r="IH185" i="1"/>
  <c r="AH185" i="1"/>
  <c r="AQ185" i="1" s="1"/>
  <c r="Z125" i="1"/>
  <c r="Z111" i="1"/>
  <c r="Z187" i="1" l="1"/>
  <c r="Z506" i="1"/>
  <c r="Z425" i="1"/>
  <c r="Z37" i="1"/>
  <c r="AY111" i="1"/>
  <c r="Z264" i="1"/>
  <c r="Z340" i="1"/>
  <c r="IH111" i="1"/>
  <c r="AH111" i="1"/>
  <c r="AQ111" i="1" s="1"/>
  <c r="DS185" i="1"/>
  <c r="EC185" i="1"/>
  <c r="EC423" i="1"/>
  <c r="EC338" i="1"/>
  <c r="EC262" i="1"/>
  <c r="EC277" i="1"/>
  <c r="EC438" i="1"/>
  <c r="EC353" i="1"/>
  <c r="DZ169" i="1"/>
  <c r="DS110" i="1"/>
  <c r="AY339" i="1"/>
  <c r="AH339" i="1"/>
  <c r="AQ339" i="1" s="1"/>
  <c r="EC110" i="1"/>
  <c r="AY424" i="1"/>
  <c r="AH424" i="1"/>
  <c r="AQ424" i="1" s="1"/>
  <c r="AY186" i="1"/>
  <c r="IH186" i="1"/>
  <c r="AH186" i="1"/>
  <c r="AQ186" i="1" s="1"/>
  <c r="EC504" i="1"/>
  <c r="FE18" i="1"/>
  <c r="DZ21" i="1"/>
  <c r="EC519" i="1"/>
  <c r="Z354" i="1"/>
  <c r="AY125" i="1"/>
  <c r="Z201" i="1"/>
  <c r="Z51" i="1"/>
  <c r="Z278" i="1"/>
  <c r="Z520" i="1"/>
  <c r="Z439" i="1"/>
  <c r="IH125" i="1"/>
  <c r="IO89" i="1" s="1"/>
  <c r="AH125" i="1"/>
  <c r="AQ125" i="1" s="1"/>
  <c r="DS423" i="1"/>
  <c r="DS338" i="1"/>
  <c r="DS262" i="1"/>
  <c r="DS277" i="1"/>
  <c r="DS438" i="1"/>
  <c r="DS353" i="1"/>
  <c r="AY263" i="1"/>
  <c r="AH263" i="1"/>
  <c r="AQ263" i="1" s="1"/>
  <c r="AY36" i="1"/>
  <c r="EC36" i="1" s="1"/>
  <c r="EI36" i="1" s="1"/>
  <c r="EJ36" i="1" s="1"/>
  <c r="AH36" i="1"/>
  <c r="AQ36" i="1" s="1"/>
  <c r="AY505" i="1"/>
  <c r="AH505" i="1"/>
  <c r="AQ505" i="1" s="1"/>
  <c r="DS504" i="1"/>
  <c r="BN35" i="1"/>
  <c r="EX35" i="1" s="1"/>
  <c r="FD35" i="1" s="1"/>
  <c r="DS35" i="1"/>
  <c r="DY35" i="1" s="1"/>
  <c r="DS519" i="1"/>
  <c r="DS200" i="1"/>
  <c r="IP164" i="1"/>
  <c r="EC200" i="1"/>
  <c r="GM14" i="1"/>
  <c r="BN50" i="1"/>
  <c r="EX50" i="1" s="1"/>
  <c r="FD50" i="1" s="1"/>
  <c r="DS50" i="1"/>
  <c r="DY50" i="1" s="1"/>
  <c r="Z112" i="1" l="1"/>
  <c r="DS505" i="1"/>
  <c r="BN36" i="1"/>
  <c r="EX36" i="1" s="1"/>
  <c r="FD36" i="1" s="1"/>
  <c r="DS36" i="1"/>
  <c r="DY36" i="1" s="1"/>
  <c r="DS263" i="1"/>
  <c r="AY520" i="1"/>
  <c r="AH520" i="1"/>
  <c r="AQ520" i="1" s="1"/>
  <c r="AY51" i="1"/>
  <c r="EC51" i="1" s="1"/>
  <c r="AH51" i="1"/>
  <c r="AQ51" i="1" s="1"/>
  <c r="EC125" i="1"/>
  <c r="DZ22" i="1"/>
  <c r="DS424" i="1"/>
  <c r="DS339" i="1"/>
  <c r="DZ170" i="1"/>
  <c r="AY264" i="1"/>
  <c r="EC264" i="1" s="1"/>
  <c r="AH264" i="1"/>
  <c r="AQ264" i="1" s="1"/>
  <c r="AY37" i="1"/>
  <c r="EC37" i="1" s="1"/>
  <c r="EI37" i="1" s="1"/>
  <c r="EJ37" i="1" s="1"/>
  <c r="AH37" i="1"/>
  <c r="AQ37" i="1" s="1"/>
  <c r="AY506" i="1"/>
  <c r="AH506" i="1"/>
  <c r="AQ506" i="1" s="1"/>
  <c r="EC505" i="1"/>
  <c r="EC263" i="1"/>
  <c r="IP89" i="1"/>
  <c r="DS125" i="1"/>
  <c r="AY439" i="1"/>
  <c r="AH439" i="1"/>
  <c r="AQ439" i="1" s="1"/>
  <c r="AY278" i="1"/>
  <c r="AH278" i="1"/>
  <c r="AQ278" i="1" s="1"/>
  <c r="AY201" i="1"/>
  <c r="IH201" i="1"/>
  <c r="IO165" i="1" s="1"/>
  <c r="AH201" i="1"/>
  <c r="AQ201" i="1" s="1"/>
  <c r="AY354" i="1"/>
  <c r="AH354" i="1"/>
  <c r="AQ354" i="1" s="1"/>
  <c r="FE19" i="1"/>
  <c r="DS186" i="1"/>
  <c r="EC424" i="1"/>
  <c r="EC339" i="1"/>
  <c r="EC186" i="1"/>
  <c r="DS111" i="1"/>
  <c r="AY340" i="1"/>
  <c r="AH340" i="1"/>
  <c r="AQ340" i="1" s="1"/>
  <c r="EC111" i="1"/>
  <c r="AY425" i="1"/>
  <c r="AH425" i="1"/>
  <c r="AQ425" i="1" s="1"/>
  <c r="AY187" i="1"/>
  <c r="IH187" i="1"/>
  <c r="AH187" i="1"/>
  <c r="AQ187" i="1" s="1"/>
  <c r="Z113" i="1"/>
  <c r="DS187" i="1" l="1"/>
  <c r="EC187" i="1"/>
  <c r="EC425" i="1"/>
  <c r="EC340" i="1"/>
  <c r="FE20" i="1"/>
  <c r="EC354" i="1"/>
  <c r="DS278" i="1"/>
  <c r="DS439" i="1"/>
  <c r="EC506" i="1"/>
  <c r="DZ171" i="1"/>
  <c r="DZ23" i="1"/>
  <c r="BN51" i="1"/>
  <c r="EX51" i="1" s="1"/>
  <c r="FD51" i="1" s="1"/>
  <c r="GM15" i="1"/>
  <c r="DS51" i="1"/>
  <c r="DY51" i="1" s="1"/>
  <c r="DS520" i="1"/>
  <c r="Z188" i="1"/>
  <c r="Z507" i="1"/>
  <c r="Z38" i="1"/>
  <c r="Z426" i="1"/>
  <c r="AY112" i="1"/>
  <c r="Z265" i="1"/>
  <c r="Z341" i="1"/>
  <c r="IH112" i="1"/>
  <c r="AH112" i="1"/>
  <c r="AQ112" i="1" s="1"/>
  <c r="Z189" i="1"/>
  <c r="Z508" i="1"/>
  <c r="Z39" i="1"/>
  <c r="Z266" i="1"/>
  <c r="Z427" i="1"/>
  <c r="AY113" i="1"/>
  <c r="Z342" i="1"/>
  <c r="IH113" i="1"/>
  <c r="AH113" i="1"/>
  <c r="AQ113" i="1" s="1"/>
  <c r="Z126" i="1"/>
  <c r="DS425" i="1"/>
  <c r="DS340" i="1"/>
  <c r="DS354" i="1"/>
  <c r="DS201" i="1"/>
  <c r="IP165" i="1"/>
  <c r="EC201" i="1"/>
  <c r="EC278" i="1"/>
  <c r="EC439" i="1"/>
  <c r="DS506" i="1"/>
  <c r="BN37" i="1"/>
  <c r="EX37" i="1" s="1"/>
  <c r="FD37" i="1" s="1"/>
  <c r="DS37" i="1"/>
  <c r="DY37" i="1" s="1"/>
  <c r="DS264" i="1"/>
  <c r="EC520" i="1"/>
  <c r="Z114" i="1"/>
  <c r="Z190" i="1" l="1"/>
  <c r="Z509" i="1"/>
  <c r="Z40" i="1"/>
  <c r="Z343" i="1"/>
  <c r="Z428" i="1"/>
  <c r="AY114" i="1"/>
  <c r="Z267" i="1"/>
  <c r="IH114" i="1"/>
  <c r="AH114" i="1"/>
  <c r="AQ114" i="1" s="1"/>
  <c r="Z355" i="1"/>
  <c r="Z52" i="1"/>
  <c r="Z279" i="1"/>
  <c r="AY126" i="1"/>
  <c r="Z202" i="1"/>
  <c r="Z521" i="1"/>
  <c r="Z440" i="1"/>
  <c r="IH126" i="1"/>
  <c r="IO90" i="1" s="1"/>
  <c r="AH126" i="1"/>
  <c r="AQ126" i="1" s="1"/>
  <c r="DS113" i="1"/>
  <c r="AY342" i="1"/>
  <c r="AH342" i="1"/>
  <c r="AQ342" i="1" s="1"/>
  <c r="AY427" i="1"/>
  <c r="AH427" i="1"/>
  <c r="AQ427" i="1" s="1"/>
  <c r="AY39" i="1"/>
  <c r="AH39" i="1"/>
  <c r="AQ39" i="1" s="1"/>
  <c r="AY189" i="1"/>
  <c r="IH189" i="1"/>
  <c r="AH189" i="1"/>
  <c r="AQ189" i="1" s="1"/>
  <c r="AY265" i="1"/>
  <c r="AH265" i="1"/>
  <c r="AQ265" i="1" s="1"/>
  <c r="AY426" i="1"/>
  <c r="AH426" i="1"/>
  <c r="AQ426" i="1" s="1"/>
  <c r="AY507" i="1"/>
  <c r="AH507" i="1"/>
  <c r="AQ507" i="1" s="1"/>
  <c r="DZ172" i="1"/>
  <c r="EC113" i="1"/>
  <c r="AY266" i="1"/>
  <c r="AH266" i="1"/>
  <c r="AQ266" i="1" s="1"/>
  <c r="AY508" i="1"/>
  <c r="AH508" i="1"/>
  <c r="AQ508" i="1" s="1"/>
  <c r="DS112" i="1"/>
  <c r="AY341" i="1"/>
  <c r="AH341" i="1"/>
  <c r="AQ341" i="1" s="1"/>
  <c r="EC112" i="1"/>
  <c r="AY38" i="1"/>
  <c r="EC38" i="1" s="1"/>
  <c r="EI38" i="1" s="1"/>
  <c r="EJ38" i="1" s="1"/>
  <c r="AH38" i="1"/>
  <c r="AQ38" i="1" s="1"/>
  <c r="AY188" i="1"/>
  <c r="IH188" i="1"/>
  <c r="AH188" i="1"/>
  <c r="AQ188" i="1" s="1"/>
  <c r="DZ24" i="1"/>
  <c r="FE21" i="1"/>
  <c r="Z115" i="1"/>
  <c r="Z191" i="1" l="1"/>
  <c r="Z510" i="1"/>
  <c r="Z41" i="1"/>
  <c r="Z429" i="1"/>
  <c r="AY115" i="1"/>
  <c r="Z268" i="1"/>
  <c r="Z344" i="1"/>
  <c r="IH115" i="1"/>
  <c r="AH115" i="1"/>
  <c r="AQ115" i="1" s="1"/>
  <c r="Z127" i="1"/>
  <c r="DZ25" i="1"/>
  <c r="BN38" i="1"/>
  <c r="EX38" i="1" s="1"/>
  <c r="FD38" i="1" s="1"/>
  <c r="DS38" i="1"/>
  <c r="DY38" i="1" s="1"/>
  <c r="DS341" i="1"/>
  <c r="EC508" i="1"/>
  <c r="EC266" i="1"/>
  <c r="DZ173" i="1"/>
  <c r="DS507" i="1"/>
  <c r="DS426" i="1"/>
  <c r="DS265" i="1"/>
  <c r="DS189" i="1"/>
  <c r="EC189" i="1"/>
  <c r="EC39" i="1"/>
  <c r="EC427" i="1"/>
  <c r="EC342" i="1"/>
  <c r="DS126" i="1"/>
  <c r="IP90" i="1"/>
  <c r="AY440" i="1"/>
  <c r="AH440" i="1"/>
  <c r="AQ440" i="1" s="1"/>
  <c r="AY202" i="1"/>
  <c r="IH202" i="1"/>
  <c r="IO166" i="1" s="1"/>
  <c r="AH202" i="1"/>
  <c r="AQ202" i="1" s="1"/>
  <c r="AY279" i="1"/>
  <c r="AH279" i="1"/>
  <c r="AQ279" i="1" s="1"/>
  <c r="AY355" i="1"/>
  <c r="AH355" i="1"/>
  <c r="AQ355" i="1" s="1"/>
  <c r="EC114" i="1"/>
  <c r="AY343" i="1"/>
  <c r="AH343" i="1"/>
  <c r="AQ343" i="1" s="1"/>
  <c r="AY509" i="1"/>
  <c r="AH509" i="1"/>
  <c r="FE22" i="1"/>
  <c r="DS188" i="1"/>
  <c r="EC188" i="1"/>
  <c r="EC341" i="1"/>
  <c r="DS508" i="1"/>
  <c r="DS266" i="1"/>
  <c r="EC507" i="1"/>
  <c r="EC426" i="1"/>
  <c r="EC265" i="1"/>
  <c r="BN39" i="1"/>
  <c r="DS39" i="1"/>
  <c r="DS427" i="1"/>
  <c r="DS342" i="1"/>
  <c r="AY521" i="1"/>
  <c r="AH521" i="1"/>
  <c r="AQ521" i="1" s="1"/>
  <c r="EC126" i="1"/>
  <c r="AY52" i="1"/>
  <c r="EC52" i="1" s="1"/>
  <c r="AH52" i="1"/>
  <c r="AQ52" i="1" s="1"/>
  <c r="DS114" i="1"/>
  <c r="AY267" i="1"/>
  <c r="AH267" i="1"/>
  <c r="AQ267" i="1" s="1"/>
  <c r="AY428" i="1"/>
  <c r="AH428" i="1"/>
  <c r="AQ428" i="1" s="1"/>
  <c r="AY40" i="1"/>
  <c r="EC40" i="1" s="1"/>
  <c r="AH40" i="1"/>
  <c r="AQ40" i="1" s="1"/>
  <c r="AY190" i="1"/>
  <c r="IH190" i="1"/>
  <c r="AH190" i="1"/>
  <c r="AQ190" i="1" s="1"/>
  <c r="Z117" i="1"/>
  <c r="Z116" i="1"/>
  <c r="AQ509" i="1" l="1"/>
  <c r="DS509" i="1" s="1"/>
  <c r="EX39" i="1"/>
  <c r="FD39" i="1" s="1"/>
  <c r="Z192" i="1"/>
  <c r="Z511" i="1"/>
  <c r="Z42" i="1"/>
  <c r="Z430" i="1"/>
  <c r="AY116" i="1"/>
  <c r="Z269" i="1"/>
  <c r="Z345" i="1"/>
  <c r="IH116" i="1"/>
  <c r="AH116" i="1"/>
  <c r="AQ116" i="1" s="1"/>
  <c r="Z193" i="1"/>
  <c r="Z512" i="1"/>
  <c r="Z43" i="1"/>
  <c r="AY117" i="1"/>
  <c r="Z270" i="1"/>
  <c r="Z431" i="1"/>
  <c r="Z346" i="1"/>
  <c r="IH117" i="1"/>
  <c r="AH117" i="1"/>
  <c r="AQ117" i="1" s="1"/>
  <c r="DS190" i="1"/>
  <c r="EC190" i="1"/>
  <c r="EC428" i="1"/>
  <c r="EC267" i="1"/>
  <c r="GM16" i="1"/>
  <c r="DS52" i="1"/>
  <c r="DY52" i="1" s="1"/>
  <c r="BN52" i="1"/>
  <c r="EX52" i="1" s="1"/>
  <c r="FD52" i="1" s="1"/>
  <c r="DS521" i="1"/>
  <c r="FE23" i="1"/>
  <c r="DS343" i="1"/>
  <c r="DS355" i="1"/>
  <c r="DS279" i="1"/>
  <c r="IP166" i="1"/>
  <c r="DS202" i="1"/>
  <c r="EC202" i="1"/>
  <c r="EC440" i="1"/>
  <c r="DZ26" i="1"/>
  <c r="AY268" i="1"/>
  <c r="AH268" i="1"/>
  <c r="AQ268" i="1" s="1"/>
  <c r="AY429" i="1"/>
  <c r="AH429" i="1"/>
  <c r="AQ429" i="1" s="1"/>
  <c r="AY510" i="1"/>
  <c r="AH510" i="1"/>
  <c r="AQ510" i="1" s="1"/>
  <c r="BN40" i="1"/>
  <c r="EX40" i="1" s="1"/>
  <c r="FD40" i="1" s="1"/>
  <c r="DS40" i="1"/>
  <c r="DS428" i="1"/>
  <c r="DS267" i="1"/>
  <c r="EC521" i="1"/>
  <c r="EC509" i="1"/>
  <c r="EC343" i="1"/>
  <c r="EC355" i="1"/>
  <c r="EC279" i="1"/>
  <c r="DS440" i="1"/>
  <c r="DZ174" i="1"/>
  <c r="Z356" i="1"/>
  <c r="Z53" i="1"/>
  <c r="Z441" i="1"/>
  <c r="AY127" i="1"/>
  <c r="Z203" i="1"/>
  <c r="Z522" i="1"/>
  <c r="Z280" i="1"/>
  <c r="IH127" i="1"/>
  <c r="IO91" i="1" s="1"/>
  <c r="AH127" i="1"/>
  <c r="AQ127" i="1" s="1"/>
  <c r="DS115" i="1"/>
  <c r="AY344" i="1"/>
  <c r="AH344" i="1"/>
  <c r="AQ344" i="1" s="1"/>
  <c r="EC115" i="1"/>
  <c r="AY41" i="1"/>
  <c r="EC41" i="1" s="1"/>
  <c r="AH41" i="1"/>
  <c r="AQ41" i="1" s="1"/>
  <c r="AY191" i="1"/>
  <c r="IH191" i="1"/>
  <c r="AH191" i="1"/>
  <c r="AQ191" i="1" s="1"/>
  <c r="Z128" i="1" l="1"/>
  <c r="DS191" i="1"/>
  <c r="EC191" i="1"/>
  <c r="EC344" i="1"/>
  <c r="IP91" i="1"/>
  <c r="DS127" i="1"/>
  <c r="AY280" i="1"/>
  <c r="AH280" i="1"/>
  <c r="AQ280" i="1" s="1"/>
  <c r="AY203" i="1"/>
  <c r="IH203" i="1"/>
  <c r="IO167" i="1" s="1"/>
  <c r="AH203" i="1"/>
  <c r="AQ203" i="1" s="1"/>
  <c r="AY441" i="1"/>
  <c r="AH441" i="1"/>
  <c r="AQ441" i="1" s="1"/>
  <c r="AY356" i="1"/>
  <c r="AH356" i="1"/>
  <c r="AQ356" i="1" s="1"/>
  <c r="DZ175" i="1"/>
  <c r="DS510" i="1"/>
  <c r="DS429" i="1"/>
  <c r="DS268" i="1"/>
  <c r="DZ27" i="1"/>
  <c r="FE24" i="1"/>
  <c r="AY431" i="1"/>
  <c r="AH431" i="1"/>
  <c r="AQ431" i="1" s="1"/>
  <c r="EC117" i="1"/>
  <c r="EC118" i="1"/>
  <c r="AY512" i="1"/>
  <c r="AH512" i="1"/>
  <c r="AQ512" i="1" s="1"/>
  <c r="DS116" i="1"/>
  <c r="AY345" i="1"/>
  <c r="AH345" i="1"/>
  <c r="AQ345" i="1" s="1"/>
  <c r="EC116" i="1"/>
  <c r="AY42" i="1"/>
  <c r="EC42" i="1" s="1"/>
  <c r="AH42" i="1"/>
  <c r="AQ42" i="1" s="1"/>
  <c r="AY192" i="1"/>
  <c r="IH192" i="1"/>
  <c r="AH192" i="1"/>
  <c r="AQ192" i="1" s="1"/>
  <c r="DS41" i="1"/>
  <c r="BN41" i="1"/>
  <c r="EX41" i="1" s="1"/>
  <c r="FD41" i="1" s="1"/>
  <c r="DS344" i="1"/>
  <c r="AY522" i="1"/>
  <c r="AH522" i="1"/>
  <c r="AQ522" i="1" s="1"/>
  <c r="EC127" i="1"/>
  <c r="AH53" i="1"/>
  <c r="AQ53" i="1" s="1"/>
  <c r="AY53" i="1"/>
  <c r="EC53" i="1" s="1"/>
  <c r="EC510" i="1"/>
  <c r="EC429" i="1"/>
  <c r="EC268" i="1"/>
  <c r="DS117" i="1"/>
  <c r="DS118" i="1"/>
  <c r="AY346" i="1"/>
  <c r="AH346" i="1"/>
  <c r="AQ346" i="1" s="1"/>
  <c r="AY270" i="1"/>
  <c r="AH270" i="1"/>
  <c r="AQ270" i="1" s="1"/>
  <c r="AY43" i="1"/>
  <c r="AH43" i="1"/>
  <c r="AQ43" i="1" s="1"/>
  <c r="AY193" i="1"/>
  <c r="IH193" i="1"/>
  <c r="AH193" i="1"/>
  <c r="AQ193" i="1" s="1"/>
  <c r="AY269" i="1"/>
  <c r="AH269" i="1"/>
  <c r="AQ269" i="1" s="1"/>
  <c r="AY430" i="1"/>
  <c r="AH430" i="1"/>
  <c r="AQ430" i="1" s="1"/>
  <c r="AY511" i="1"/>
  <c r="AH511" i="1"/>
  <c r="AQ511" i="1" s="1"/>
  <c r="EC511" i="1" l="1"/>
  <c r="EC430" i="1"/>
  <c r="EC269" i="1"/>
  <c r="DS43" i="1"/>
  <c r="DY43" i="1" s="1"/>
  <c r="BN43" i="1"/>
  <c r="DS44" i="1"/>
  <c r="DY44" i="1" s="1"/>
  <c r="DS270" i="1"/>
  <c r="DS271" i="1"/>
  <c r="DS346" i="1"/>
  <c r="DS347" i="1"/>
  <c r="DS522" i="1"/>
  <c r="BN42" i="1"/>
  <c r="EX42" i="1" s="1"/>
  <c r="FD42" i="1" s="1"/>
  <c r="DS42" i="1"/>
  <c r="DY42" i="1" s="1"/>
  <c r="DS345" i="1"/>
  <c r="EC512" i="1"/>
  <c r="EC513" i="1"/>
  <c r="DS431" i="1"/>
  <c r="DS432" i="1"/>
  <c r="EC356" i="1"/>
  <c r="EC441" i="1"/>
  <c r="DS280" i="1"/>
  <c r="Z281" i="1"/>
  <c r="Z357" i="1"/>
  <c r="Z54" i="1"/>
  <c r="Z204" i="1"/>
  <c r="AY128" i="1"/>
  <c r="Z523" i="1"/>
  <c r="Z442" i="1"/>
  <c r="IH128" i="1"/>
  <c r="IO92" i="1" s="1"/>
  <c r="AH128" i="1"/>
  <c r="AQ128" i="1" s="1"/>
  <c r="DS511" i="1"/>
  <c r="DS430" i="1"/>
  <c r="DS269" i="1"/>
  <c r="DS193" i="1"/>
  <c r="DS194" i="1"/>
  <c r="EC193" i="1"/>
  <c r="EC194" i="1"/>
  <c r="EC43" i="1"/>
  <c r="EC44" i="1"/>
  <c r="EC270" i="1"/>
  <c r="EC271" i="1"/>
  <c r="EC346" i="1"/>
  <c r="EC347" i="1"/>
  <c r="DS53" i="1"/>
  <c r="DY53" i="1" s="1"/>
  <c r="BN53" i="1"/>
  <c r="GM17" i="1"/>
  <c r="EC522" i="1"/>
  <c r="DS192" i="1"/>
  <c r="EC192" i="1"/>
  <c r="EC345" i="1"/>
  <c r="DS512" i="1"/>
  <c r="DS513" i="1"/>
  <c r="EC431" i="1"/>
  <c r="EC432" i="1"/>
  <c r="FE25" i="1"/>
  <c r="DZ28" i="1"/>
  <c r="DZ176" i="1"/>
  <c r="DS356" i="1"/>
  <c r="DS441" i="1"/>
  <c r="IP167" i="1"/>
  <c r="DS203" i="1"/>
  <c r="EC203" i="1"/>
  <c r="EC280" i="1"/>
  <c r="Z129" i="1"/>
  <c r="DZ177" i="1" l="1"/>
  <c r="FE26" i="1"/>
  <c r="EX53" i="1"/>
  <c r="FD53" i="1" s="1"/>
  <c r="DS128" i="1"/>
  <c r="IP92" i="1"/>
  <c r="AY442" i="1"/>
  <c r="AH442" i="1"/>
  <c r="AQ442" i="1" s="1"/>
  <c r="EC128" i="1"/>
  <c r="AY54" i="1"/>
  <c r="EC54" i="1" s="1"/>
  <c r="AH54" i="1"/>
  <c r="AQ54" i="1" s="1"/>
  <c r="AY281" i="1"/>
  <c r="AH281" i="1"/>
  <c r="AQ281" i="1" s="1"/>
  <c r="EX43" i="1"/>
  <c r="FD43" i="1" s="1"/>
  <c r="EX44" i="1"/>
  <c r="FD44" i="1" s="1"/>
  <c r="Z205" i="1"/>
  <c r="Z282" i="1"/>
  <c r="Z55" i="1"/>
  <c r="Z358" i="1"/>
  <c r="AY129" i="1"/>
  <c r="Z524" i="1"/>
  <c r="Z443" i="1"/>
  <c r="IH129" i="1"/>
  <c r="IO93" i="1" s="1"/>
  <c r="AH129" i="1"/>
  <c r="AQ129" i="1" s="1"/>
  <c r="DZ29" i="1"/>
  <c r="AY523" i="1"/>
  <c r="AH523" i="1"/>
  <c r="AQ523" i="1" s="1"/>
  <c r="AY204" i="1"/>
  <c r="IH204" i="1"/>
  <c r="IO168" i="1" s="1"/>
  <c r="AH204" i="1"/>
  <c r="AQ204" i="1" s="1"/>
  <c r="AY357" i="1"/>
  <c r="AH357" i="1"/>
  <c r="AQ357" i="1" s="1"/>
  <c r="EC357" i="1" l="1"/>
  <c r="DS523" i="1"/>
  <c r="DZ30" i="1"/>
  <c r="IP93" i="1"/>
  <c r="DS129" i="1"/>
  <c r="AY443" i="1"/>
  <c r="AH443" i="1"/>
  <c r="AQ443" i="1" s="1"/>
  <c r="EC129" i="1"/>
  <c r="AY55" i="1"/>
  <c r="EC55" i="1" s="1"/>
  <c r="AH55" i="1"/>
  <c r="AQ55" i="1" s="1"/>
  <c r="AY205" i="1"/>
  <c r="IH205" i="1"/>
  <c r="IO169" i="1" s="1"/>
  <c r="AH205" i="1"/>
  <c r="AQ205" i="1" s="1"/>
  <c r="DS281" i="1"/>
  <c r="BN54" i="1"/>
  <c r="EX54" i="1" s="1"/>
  <c r="FD54" i="1" s="1"/>
  <c r="DS54" i="1"/>
  <c r="DY54" i="1" s="1"/>
  <c r="GM18" i="1"/>
  <c r="DS442" i="1"/>
  <c r="FE27" i="1"/>
  <c r="DS357" i="1"/>
  <c r="IP168" i="1"/>
  <c r="DS204" i="1"/>
  <c r="EC204" i="1"/>
  <c r="EC523" i="1"/>
  <c r="AY524" i="1"/>
  <c r="AH524" i="1"/>
  <c r="AQ524" i="1" s="1"/>
  <c r="AY358" i="1"/>
  <c r="AH358" i="1"/>
  <c r="AQ358" i="1" s="1"/>
  <c r="AY282" i="1"/>
  <c r="AH282" i="1"/>
  <c r="AQ282" i="1" s="1"/>
  <c r="EC281" i="1"/>
  <c r="EC442" i="1"/>
  <c r="DZ178" i="1"/>
  <c r="Z130" i="1"/>
  <c r="Z283" i="1" l="1"/>
  <c r="Z359" i="1"/>
  <c r="Z206" i="1"/>
  <c r="AY130" i="1"/>
  <c r="Z56" i="1"/>
  <c r="Z525" i="1"/>
  <c r="Z444" i="1"/>
  <c r="IH130" i="1"/>
  <c r="IO94" i="1" s="1"/>
  <c r="AH130" i="1"/>
  <c r="AQ130" i="1" s="1"/>
  <c r="DZ179" i="1"/>
  <c r="EC282" i="1"/>
  <c r="EC358" i="1"/>
  <c r="EC524" i="1"/>
  <c r="IP169" i="1"/>
  <c r="DS205" i="1"/>
  <c r="EC205" i="1"/>
  <c r="EC443" i="1"/>
  <c r="DZ31" i="1"/>
  <c r="DS282" i="1"/>
  <c r="DS358" i="1"/>
  <c r="DS524" i="1"/>
  <c r="FE28" i="1"/>
  <c r="BN55" i="1"/>
  <c r="GM19" i="1"/>
  <c r="DS55" i="1"/>
  <c r="DY55" i="1" s="1"/>
  <c r="DS443" i="1"/>
  <c r="EX55" i="1" l="1"/>
  <c r="FD55" i="1" s="1"/>
  <c r="DZ32" i="1"/>
  <c r="DZ180" i="1"/>
  <c r="AY525" i="1"/>
  <c r="AH525" i="1"/>
  <c r="AQ525" i="1" s="1"/>
  <c r="EC130" i="1"/>
  <c r="AY359" i="1"/>
  <c r="AH359" i="1"/>
  <c r="AQ359" i="1" s="1"/>
  <c r="FE29" i="1"/>
  <c r="IP94" i="1"/>
  <c r="DS130" i="1"/>
  <c r="AY444" i="1"/>
  <c r="AH444" i="1"/>
  <c r="AQ444" i="1" s="1"/>
  <c r="AY56" i="1"/>
  <c r="EC56" i="1" s="1"/>
  <c r="AH56" i="1"/>
  <c r="AQ56" i="1" s="1"/>
  <c r="AY206" i="1"/>
  <c r="IH206" i="1"/>
  <c r="IO170" i="1" s="1"/>
  <c r="AH206" i="1"/>
  <c r="AQ206" i="1" s="1"/>
  <c r="AY283" i="1"/>
  <c r="AH283" i="1"/>
  <c r="AQ283" i="1" s="1"/>
  <c r="EC283" i="1" l="1"/>
  <c r="BN56" i="1"/>
  <c r="EX56" i="1" s="1"/>
  <c r="FD56" i="1" s="1"/>
  <c r="GM20" i="1"/>
  <c r="DS56" i="1"/>
  <c r="DY56" i="1" s="1"/>
  <c r="DS444" i="1"/>
  <c r="FE30" i="1"/>
  <c r="EC359" i="1"/>
  <c r="EC525" i="1"/>
  <c r="DZ33" i="1"/>
  <c r="DS283" i="1"/>
  <c r="DS206" i="1"/>
  <c r="IP170" i="1"/>
  <c r="EC206" i="1"/>
  <c r="EC444" i="1"/>
  <c r="DS359" i="1"/>
  <c r="DS525" i="1"/>
  <c r="Z131" i="1"/>
  <c r="Z360" i="1" l="1"/>
  <c r="Z207" i="1"/>
  <c r="AY131" i="1"/>
  <c r="Z526" i="1"/>
  <c r="Z284" i="1"/>
  <c r="Z445" i="1"/>
  <c r="Z57" i="1"/>
  <c r="IH131" i="1"/>
  <c r="IO95" i="1" s="1"/>
  <c r="AH131" i="1"/>
  <c r="AQ131" i="1" s="1"/>
  <c r="DZ34" i="1"/>
  <c r="FE31" i="1"/>
  <c r="DZ35" i="1" l="1"/>
  <c r="AY445" i="1"/>
  <c r="AH445" i="1"/>
  <c r="AQ445" i="1" s="1"/>
  <c r="AY526" i="1"/>
  <c r="AH526" i="1"/>
  <c r="AQ526" i="1" s="1"/>
  <c r="AY207" i="1"/>
  <c r="IH207" i="1"/>
  <c r="IO171" i="1" s="1"/>
  <c r="AH207" i="1"/>
  <c r="AQ207" i="1" s="1"/>
  <c r="FE32" i="1"/>
  <c r="AQ151" i="1"/>
  <c r="HI131" i="1" s="1"/>
  <c r="IB95" i="1" s="1"/>
  <c r="DS131" i="1"/>
  <c r="IP95" i="1"/>
  <c r="AY57" i="1"/>
  <c r="EC57" i="1" s="1"/>
  <c r="AH57" i="1"/>
  <c r="AQ57" i="1" s="1"/>
  <c r="AY284" i="1"/>
  <c r="AH284" i="1"/>
  <c r="AQ284" i="1" s="1"/>
  <c r="EC131" i="1"/>
  <c r="AY360" i="1"/>
  <c r="AH360" i="1"/>
  <c r="AQ360" i="1" s="1"/>
  <c r="Z132" i="1"/>
  <c r="AH16" i="40" l="1"/>
  <c r="AO16" i="40"/>
  <c r="EC360" i="1"/>
  <c r="EC284" i="1"/>
  <c r="FE33" i="1"/>
  <c r="AQ546" i="1"/>
  <c r="DS526" i="1"/>
  <c r="DS445" i="1"/>
  <c r="AQ465" i="1"/>
  <c r="Z361" i="1"/>
  <c r="Z285" i="1"/>
  <c r="Z208" i="1"/>
  <c r="Z58" i="1"/>
  <c r="AY132" i="1"/>
  <c r="Z527" i="1"/>
  <c r="Z446" i="1"/>
  <c r="IH132" i="1"/>
  <c r="IO96" i="1" s="1"/>
  <c r="AH132" i="1"/>
  <c r="AQ132" i="1" s="1"/>
  <c r="DS360" i="1"/>
  <c r="AQ380" i="1"/>
  <c r="HI360" i="1" s="1"/>
  <c r="IB324" i="1" s="1"/>
  <c r="AQ304" i="1"/>
  <c r="HI284" i="1" s="1"/>
  <c r="IB248" i="1" s="1"/>
  <c r="DS284" i="1"/>
  <c r="AQ76" i="1"/>
  <c r="BN57" i="1"/>
  <c r="EX57" i="1" s="1"/>
  <c r="FD57" i="1" s="1"/>
  <c r="HI57" i="1"/>
  <c r="IB21" i="1" s="1"/>
  <c r="DS57" i="1"/>
  <c r="DY57" i="1" s="1"/>
  <c r="GM21" i="1"/>
  <c r="HI118" i="1"/>
  <c r="HI107" i="1"/>
  <c r="HI96" i="1"/>
  <c r="HI103" i="1"/>
  <c r="HI86" i="1"/>
  <c r="HI87" i="1"/>
  <c r="HI94" i="1"/>
  <c r="HI91" i="1"/>
  <c r="HI102" i="1"/>
  <c r="HI85" i="1"/>
  <c r="HI90" i="1"/>
  <c r="HI101" i="1"/>
  <c r="HI88" i="1"/>
  <c r="HI120" i="1"/>
  <c r="IB84" i="1" s="1"/>
  <c r="HI93" i="1"/>
  <c r="HI104" i="1"/>
  <c r="HI99" i="1"/>
  <c r="HI84" i="1"/>
  <c r="HI95" i="1"/>
  <c r="HI100" i="1"/>
  <c r="HI106" i="1"/>
  <c r="HI92" i="1"/>
  <c r="HI97" i="1"/>
  <c r="HI105" i="1"/>
  <c r="HI98" i="1"/>
  <c r="HI89" i="1"/>
  <c r="HI121" i="1"/>
  <c r="IB85" i="1" s="1"/>
  <c r="HI119" i="1"/>
  <c r="HI122" i="1"/>
  <c r="IB86" i="1" s="1"/>
  <c r="HI123" i="1"/>
  <c r="IB87" i="1" s="1"/>
  <c r="HI108" i="1"/>
  <c r="HI109" i="1"/>
  <c r="HI124" i="1"/>
  <c r="IB88" i="1" s="1"/>
  <c r="HI110" i="1"/>
  <c r="HI111" i="1"/>
  <c r="HI125" i="1"/>
  <c r="IB89" i="1" s="1"/>
  <c r="HI113" i="1"/>
  <c r="HI112" i="1"/>
  <c r="HI126" i="1"/>
  <c r="IB90" i="1" s="1"/>
  <c r="HI114" i="1"/>
  <c r="HI115" i="1"/>
  <c r="HI116" i="1"/>
  <c r="HI117" i="1"/>
  <c r="HI127" i="1"/>
  <c r="IB91" i="1" s="1"/>
  <c r="HI128" i="1"/>
  <c r="IB92" i="1" s="1"/>
  <c r="HI129" i="1"/>
  <c r="IB93" i="1" s="1"/>
  <c r="HI130" i="1"/>
  <c r="IB94" i="1" s="1"/>
  <c r="DS207" i="1"/>
  <c r="AQ228" i="1"/>
  <c r="HI160" i="1" s="1"/>
  <c r="HI207" i="1"/>
  <c r="IB171" i="1" s="1"/>
  <c r="IP171" i="1"/>
  <c r="EC207" i="1"/>
  <c r="EC526" i="1"/>
  <c r="EC445" i="1"/>
  <c r="DZ36" i="1"/>
  <c r="DZ37" i="1" l="1"/>
  <c r="AO15" i="40"/>
  <c r="AH15" i="40"/>
  <c r="AO13" i="40"/>
  <c r="AH13" i="40"/>
  <c r="AO11" i="40"/>
  <c r="AH11" i="40"/>
  <c r="AO9" i="40"/>
  <c r="AH9" i="40"/>
  <c r="AH7" i="40"/>
  <c r="AO7" i="40"/>
  <c r="AH6" i="40"/>
  <c r="AO6" i="40"/>
  <c r="DS132" i="1"/>
  <c r="IP96" i="1"/>
  <c r="HI132" i="1"/>
  <c r="IB96" i="1" s="1"/>
  <c r="AY446" i="1"/>
  <c r="AH446" i="1"/>
  <c r="AQ446" i="1" s="1"/>
  <c r="EC132" i="1"/>
  <c r="AY208" i="1"/>
  <c r="IH208" i="1"/>
  <c r="IO172" i="1" s="1"/>
  <c r="AH208" i="1"/>
  <c r="AQ208" i="1" s="1"/>
  <c r="AY361" i="1"/>
  <c r="AH361" i="1"/>
  <c r="AQ361" i="1" s="1"/>
  <c r="AO14" i="40"/>
  <c r="AH14" i="40"/>
  <c r="AO12" i="40"/>
  <c r="AH12" i="40"/>
  <c r="AO10" i="40"/>
  <c r="AH10" i="40"/>
  <c r="AO8" i="40"/>
  <c r="AH8" i="40"/>
  <c r="AO5" i="40"/>
  <c r="AH5" i="40"/>
  <c r="HI46" i="1"/>
  <c r="IB10" i="1" s="1"/>
  <c r="HI196" i="1"/>
  <c r="IB160" i="1" s="1"/>
  <c r="HI182" i="1"/>
  <c r="HI163" i="1"/>
  <c r="HI176" i="1"/>
  <c r="HI178" i="1"/>
  <c r="HI161" i="1"/>
  <c r="HI170" i="1"/>
  <c r="HI171" i="1"/>
  <c r="HI168" i="1"/>
  <c r="HI32" i="1"/>
  <c r="HI69" i="1"/>
  <c r="HI20" i="1"/>
  <c r="HI63" i="1"/>
  <c r="IB27" i="1" s="1"/>
  <c r="HI30" i="1"/>
  <c r="HI12" i="1"/>
  <c r="HI28" i="1"/>
  <c r="HI183" i="1"/>
  <c r="HI164" i="1"/>
  <c r="HI172" i="1"/>
  <c r="HI174" i="1"/>
  <c r="HI173" i="1"/>
  <c r="HI180" i="1"/>
  <c r="HI167" i="1"/>
  <c r="HI31" i="1"/>
  <c r="HI17" i="1"/>
  <c r="HI16" i="1"/>
  <c r="HI29" i="1"/>
  <c r="HI15" i="1"/>
  <c r="HI23" i="1"/>
  <c r="HI70" i="1"/>
  <c r="HI10" i="1"/>
  <c r="HI177" i="1"/>
  <c r="HI179" i="1"/>
  <c r="HI165" i="1"/>
  <c r="HI33" i="1"/>
  <c r="HI68" i="1"/>
  <c r="HI67" i="1"/>
  <c r="HI14" i="1"/>
  <c r="HI11" i="1"/>
  <c r="HI21" i="1"/>
  <c r="HI26" i="1"/>
  <c r="HI71" i="1"/>
  <c r="HT10" i="1" s="1"/>
  <c r="HI66" i="1"/>
  <c r="HI27" i="1"/>
  <c r="HI162" i="1"/>
  <c r="HI175" i="1"/>
  <c r="HI181" i="1"/>
  <c r="HI169" i="1"/>
  <c r="HI166" i="1"/>
  <c r="HI64" i="1"/>
  <c r="IB28" i="1" s="1"/>
  <c r="HI25" i="1"/>
  <c r="HI24" i="1"/>
  <c r="HI18" i="1"/>
  <c r="HI65" i="1"/>
  <c r="IB29" i="1" s="1"/>
  <c r="HI22" i="1"/>
  <c r="HI19" i="1"/>
  <c r="HI13" i="1"/>
  <c r="HI197" i="1"/>
  <c r="IB161" i="1" s="1"/>
  <c r="HI47" i="1"/>
  <c r="IB11" i="1" s="1"/>
  <c r="HI195" i="1"/>
  <c r="HI48" i="1"/>
  <c r="IB12" i="1" s="1"/>
  <c r="HI45" i="1"/>
  <c r="HI198" i="1"/>
  <c r="IB162" i="1" s="1"/>
  <c r="HI44" i="1"/>
  <c r="HI194" i="1"/>
  <c r="HI34" i="1"/>
  <c r="HI184" i="1"/>
  <c r="HI49" i="1"/>
  <c r="IB13" i="1" s="1"/>
  <c r="HI199" i="1"/>
  <c r="IB163" i="1" s="1"/>
  <c r="HI35" i="1"/>
  <c r="HI200" i="1"/>
  <c r="IB164" i="1" s="1"/>
  <c r="HI50" i="1"/>
  <c r="IB14" i="1" s="1"/>
  <c r="HI185" i="1"/>
  <c r="HI36" i="1"/>
  <c r="HI186" i="1"/>
  <c r="HI187" i="1"/>
  <c r="HI51" i="1"/>
  <c r="IB15" i="1" s="1"/>
  <c r="HI201" i="1"/>
  <c r="IB165" i="1" s="1"/>
  <c r="HI37" i="1"/>
  <c r="HI188" i="1"/>
  <c r="HI39" i="1"/>
  <c r="HI38" i="1"/>
  <c r="HI189" i="1"/>
  <c r="HI40" i="1"/>
  <c r="HI190" i="1"/>
  <c r="HI52" i="1"/>
  <c r="IB16" i="1" s="1"/>
  <c r="HI202" i="1"/>
  <c r="IB166" i="1" s="1"/>
  <c r="HI191" i="1"/>
  <c r="HI41" i="1"/>
  <c r="HI43" i="1"/>
  <c r="HI42" i="1"/>
  <c r="HI193" i="1"/>
  <c r="HI53" i="1"/>
  <c r="IB17" i="1" s="1"/>
  <c r="HI192" i="1"/>
  <c r="HI203" i="1"/>
  <c r="IB167" i="1" s="1"/>
  <c r="HI54" i="1"/>
  <c r="IB18" i="1" s="1"/>
  <c r="HI204" i="1"/>
  <c r="IB168" i="1" s="1"/>
  <c r="HI55" i="1"/>
  <c r="IB19" i="1" s="1"/>
  <c r="HI205" i="1"/>
  <c r="IB169" i="1" s="1"/>
  <c r="HI56" i="1"/>
  <c r="IB20" i="1" s="1"/>
  <c r="HI206" i="1"/>
  <c r="IB170" i="1" s="1"/>
  <c r="HI274" i="1"/>
  <c r="IB238" i="1" s="1"/>
  <c r="HI273" i="1"/>
  <c r="IB237" i="1" s="1"/>
  <c r="HI250" i="1"/>
  <c r="HI237" i="1"/>
  <c r="HI239" i="1"/>
  <c r="HI249" i="1"/>
  <c r="HI244" i="1"/>
  <c r="HI243" i="1"/>
  <c r="HI245" i="1"/>
  <c r="HI255" i="1"/>
  <c r="HI259" i="1"/>
  <c r="HI238" i="1"/>
  <c r="HI247" i="1"/>
  <c r="HI257" i="1"/>
  <c r="HI256" i="1"/>
  <c r="HI248" i="1"/>
  <c r="HI246" i="1"/>
  <c r="HI260" i="1"/>
  <c r="HI241" i="1"/>
  <c r="HI252" i="1"/>
  <c r="HI251" i="1"/>
  <c r="HI258" i="1"/>
  <c r="HI240" i="1"/>
  <c r="HI254" i="1"/>
  <c r="HI253" i="1"/>
  <c r="HI242" i="1"/>
  <c r="HI272" i="1"/>
  <c r="HI275" i="1"/>
  <c r="IB239" i="1" s="1"/>
  <c r="HI271" i="1"/>
  <c r="HI276" i="1"/>
  <c r="IB240" i="1" s="1"/>
  <c r="HI261" i="1"/>
  <c r="HI262" i="1"/>
  <c r="HI277" i="1"/>
  <c r="IB241" i="1" s="1"/>
  <c r="HI263" i="1"/>
  <c r="HI278" i="1"/>
  <c r="IB242" i="1" s="1"/>
  <c r="HI264" i="1"/>
  <c r="HI265" i="1"/>
  <c r="HI266" i="1"/>
  <c r="HI279" i="1"/>
  <c r="IB243" i="1" s="1"/>
  <c r="HI267" i="1"/>
  <c r="HI268" i="1"/>
  <c r="HI270" i="1"/>
  <c r="HI269" i="1"/>
  <c r="HI280" i="1"/>
  <c r="IB244" i="1" s="1"/>
  <c r="HI281" i="1"/>
  <c r="IB245" i="1" s="1"/>
  <c r="HI282" i="1"/>
  <c r="IB246" i="1" s="1"/>
  <c r="HI283" i="1"/>
  <c r="IB247" i="1" s="1"/>
  <c r="HI358" i="1"/>
  <c r="IB322" i="1" s="1"/>
  <c r="HI314" i="1"/>
  <c r="HI326" i="1"/>
  <c r="HI331" i="1"/>
  <c r="HI327" i="1"/>
  <c r="HI317" i="1"/>
  <c r="HI323" i="1"/>
  <c r="HI313" i="1"/>
  <c r="HI321" i="1"/>
  <c r="HI318" i="1"/>
  <c r="HI333" i="1"/>
  <c r="HI322" i="1"/>
  <c r="HI329" i="1"/>
  <c r="HI319" i="1"/>
  <c r="HI332" i="1"/>
  <c r="HI328" i="1"/>
  <c r="HI320" i="1"/>
  <c r="HI324" i="1"/>
  <c r="HI316" i="1"/>
  <c r="HI315" i="1"/>
  <c r="HI325" i="1"/>
  <c r="HI330" i="1"/>
  <c r="HI334" i="1"/>
  <c r="HI335" i="1"/>
  <c r="HI336" i="1"/>
  <c r="HI349" i="1"/>
  <c r="IB313" i="1" s="1"/>
  <c r="HI350" i="1"/>
  <c r="IB314" i="1" s="1"/>
  <c r="HI348" i="1"/>
  <c r="HI351" i="1"/>
  <c r="IB315" i="1" s="1"/>
  <c r="HI347" i="1"/>
  <c r="HI352" i="1"/>
  <c r="IB316" i="1" s="1"/>
  <c r="HI337" i="1"/>
  <c r="HI338" i="1"/>
  <c r="HI353" i="1"/>
  <c r="IB317" i="1" s="1"/>
  <c r="HI339" i="1"/>
  <c r="HI340" i="1"/>
  <c r="HI354" i="1"/>
  <c r="IB318" i="1" s="1"/>
  <c r="HI341" i="1"/>
  <c r="HI342" i="1"/>
  <c r="HI343" i="1"/>
  <c r="HI355" i="1"/>
  <c r="IB319" i="1" s="1"/>
  <c r="HI344" i="1"/>
  <c r="HI346" i="1"/>
  <c r="HI345" i="1"/>
  <c r="HI356" i="1"/>
  <c r="IB320" i="1" s="1"/>
  <c r="HI357" i="1"/>
  <c r="IB321" i="1" s="1"/>
  <c r="HI359" i="1"/>
  <c r="IB323" i="1" s="1"/>
  <c r="AY527" i="1"/>
  <c r="AH527" i="1"/>
  <c r="AQ527" i="1" s="1"/>
  <c r="AH58" i="1"/>
  <c r="AQ58" i="1" s="1"/>
  <c r="AY58" i="1"/>
  <c r="EC58" i="1" s="1"/>
  <c r="AY285" i="1"/>
  <c r="AH285" i="1"/>
  <c r="AQ285" i="1" s="1"/>
  <c r="FE34" i="1"/>
  <c r="DS285" i="1" l="1"/>
  <c r="HI285" i="1"/>
  <c r="IB249" i="1" s="1"/>
  <c r="DS527" i="1"/>
  <c r="EC361" i="1"/>
  <c r="DS446" i="1"/>
  <c r="Z133" i="1"/>
  <c r="FE35" i="1"/>
  <c r="EC285" i="1"/>
  <c r="DS58" i="1"/>
  <c r="DY58" i="1" s="1"/>
  <c r="BN58" i="1"/>
  <c r="EX58" i="1" s="1"/>
  <c r="FD58" i="1" s="1"/>
  <c r="HI58" i="1"/>
  <c r="IB22" i="1" s="1"/>
  <c r="GM22" i="1"/>
  <c r="EC527" i="1"/>
  <c r="HI361" i="1"/>
  <c r="IB325" i="1" s="1"/>
  <c r="DS361" i="1"/>
  <c r="IP172" i="1"/>
  <c r="HI208" i="1"/>
  <c r="IB172" i="1" s="1"/>
  <c r="DS208" i="1"/>
  <c r="EC208" i="1"/>
  <c r="EC446" i="1"/>
  <c r="AO17" i="40"/>
  <c r="AH17" i="40"/>
  <c r="DZ38" i="1"/>
  <c r="FE36" i="1" l="1"/>
  <c r="AY133" i="1"/>
  <c r="Z362" i="1"/>
  <c r="Z286" i="1"/>
  <c r="Z59" i="1"/>
  <c r="Z209" i="1"/>
  <c r="Z528" i="1"/>
  <c r="Z447" i="1"/>
  <c r="IH133" i="1"/>
  <c r="IO97" i="1" s="1"/>
  <c r="AH133" i="1"/>
  <c r="AQ133" i="1" s="1"/>
  <c r="Z134" i="1"/>
  <c r="AY528" i="1" l="1"/>
  <c r="AH528" i="1"/>
  <c r="AQ528" i="1" s="1"/>
  <c r="AY59" i="1"/>
  <c r="EC59" i="1" s="1"/>
  <c r="AH59" i="1"/>
  <c r="AQ59" i="1" s="1"/>
  <c r="AY362" i="1"/>
  <c r="AH362" i="1"/>
  <c r="AQ362" i="1" s="1"/>
  <c r="FE37" i="1"/>
  <c r="Z60" i="1"/>
  <c r="Z287" i="1"/>
  <c r="Z363" i="1"/>
  <c r="Z210" i="1"/>
  <c r="AY134" i="1"/>
  <c r="Z529" i="1"/>
  <c r="Z448" i="1"/>
  <c r="IH134" i="1"/>
  <c r="IO98" i="1" s="1"/>
  <c r="AH134" i="1"/>
  <c r="AQ134" i="1" s="1"/>
  <c r="IP97" i="1"/>
  <c r="DS133" i="1"/>
  <c r="HI133" i="1"/>
  <c r="IB97" i="1" s="1"/>
  <c r="AY447" i="1"/>
  <c r="AH447" i="1"/>
  <c r="AQ447" i="1" s="1"/>
  <c r="AY209" i="1"/>
  <c r="IH209" i="1"/>
  <c r="IO173" i="1" s="1"/>
  <c r="AH209" i="1"/>
  <c r="AQ209" i="1" s="1"/>
  <c r="AY286" i="1"/>
  <c r="AH286" i="1"/>
  <c r="AQ286" i="1" s="1"/>
  <c r="EC133" i="1"/>
  <c r="EC286" i="1" l="1"/>
  <c r="DS447" i="1"/>
  <c r="AO18" i="40"/>
  <c r="AH18" i="40"/>
  <c r="DS134" i="1"/>
  <c r="IP98" i="1"/>
  <c r="HI134" i="1"/>
  <c r="IB98" i="1" s="1"/>
  <c r="AY448" i="1"/>
  <c r="AH448" i="1"/>
  <c r="AQ448" i="1" s="1"/>
  <c r="EC134" i="1"/>
  <c r="AY363" i="1"/>
  <c r="AH363" i="1"/>
  <c r="AQ363" i="1" s="1"/>
  <c r="AY60" i="1"/>
  <c r="EC60" i="1" s="1"/>
  <c r="AH60" i="1"/>
  <c r="AQ60" i="1" s="1"/>
  <c r="FE38" i="1"/>
  <c r="HI362" i="1"/>
  <c r="IB326" i="1" s="1"/>
  <c r="DS362" i="1"/>
  <c r="DS59" i="1"/>
  <c r="DY59" i="1" s="1"/>
  <c r="GM23" i="1"/>
  <c r="BN59" i="1"/>
  <c r="HI59" i="1"/>
  <c r="IB23" i="1" s="1"/>
  <c r="DS528" i="1"/>
  <c r="DS286" i="1"/>
  <c r="HI286" i="1"/>
  <c r="IB250" i="1" s="1"/>
  <c r="HI209" i="1"/>
  <c r="IB173" i="1" s="1"/>
  <c r="DS209" i="1"/>
  <c r="IP173" i="1"/>
  <c r="EC209" i="1"/>
  <c r="EC447" i="1"/>
  <c r="AY529" i="1"/>
  <c r="AH529" i="1"/>
  <c r="AQ529" i="1" s="1"/>
  <c r="AY210" i="1"/>
  <c r="IH210" i="1"/>
  <c r="IO174" i="1" s="1"/>
  <c r="AH210" i="1"/>
  <c r="AQ210" i="1" s="1"/>
  <c r="AY287" i="1"/>
  <c r="AH287" i="1"/>
  <c r="AQ287" i="1" s="1"/>
  <c r="EC362" i="1"/>
  <c r="EC528" i="1"/>
  <c r="DS287" i="1" l="1"/>
  <c r="HI287" i="1"/>
  <c r="IB251" i="1" s="1"/>
  <c r="HI210" i="1"/>
  <c r="IB174" i="1" s="1"/>
  <c r="IP174" i="1"/>
  <c r="DS210" i="1"/>
  <c r="EC210" i="1"/>
  <c r="EC529" i="1"/>
  <c r="EX59" i="1"/>
  <c r="FD59" i="1" s="1"/>
  <c r="FE39" i="1"/>
  <c r="GM24" i="1"/>
  <c r="BN60" i="1"/>
  <c r="EX60" i="1" s="1"/>
  <c r="FD60" i="1" s="1"/>
  <c r="HI60" i="1"/>
  <c r="IB24" i="1" s="1"/>
  <c r="DS60" i="1"/>
  <c r="DY60" i="1" s="1"/>
  <c r="DS363" i="1"/>
  <c r="HI363" i="1"/>
  <c r="IB327" i="1" s="1"/>
  <c r="DS448" i="1"/>
  <c r="AO19" i="40"/>
  <c r="AH19" i="40"/>
  <c r="Z135" i="1"/>
  <c r="EC287" i="1"/>
  <c r="DS529" i="1"/>
  <c r="EC363" i="1"/>
  <c r="EC448" i="1"/>
  <c r="Z288" i="1" l="1"/>
  <c r="Z364" i="1"/>
  <c r="Z61" i="1"/>
  <c r="AY135" i="1"/>
  <c r="Z211" i="1"/>
  <c r="Z530" i="1"/>
  <c r="Z449" i="1"/>
  <c r="IH135" i="1"/>
  <c r="IO99" i="1" s="1"/>
  <c r="AH135" i="1"/>
  <c r="AQ135" i="1" s="1"/>
  <c r="FE40" i="1"/>
  <c r="Z136" i="1"/>
  <c r="Z365" i="1" l="1"/>
  <c r="Z531" i="1"/>
  <c r="AY136" i="1"/>
  <c r="Z450" i="1"/>
  <c r="Z289" i="1"/>
  <c r="Z62" i="1"/>
  <c r="Z212" i="1"/>
  <c r="IH136" i="1"/>
  <c r="IO100" i="1" s="1"/>
  <c r="AH136" i="1"/>
  <c r="AQ136" i="1" s="1"/>
  <c r="FE41" i="1"/>
  <c r="DS135" i="1"/>
  <c r="IP99" i="1"/>
  <c r="HI135" i="1"/>
  <c r="IB99" i="1" s="1"/>
  <c r="AY449" i="1"/>
  <c r="AH449" i="1"/>
  <c r="AQ449" i="1" s="1"/>
  <c r="AY211" i="1"/>
  <c r="IH211" i="1"/>
  <c r="IO175" i="1" s="1"/>
  <c r="AH211" i="1"/>
  <c r="AQ211" i="1" s="1"/>
  <c r="AH61" i="1"/>
  <c r="AQ61" i="1" s="1"/>
  <c r="AY61" i="1"/>
  <c r="EC61" i="1" s="1"/>
  <c r="AY288" i="1"/>
  <c r="AH288" i="1"/>
  <c r="AQ288" i="1" s="1"/>
  <c r="AY530" i="1"/>
  <c r="AH530" i="1"/>
  <c r="AQ530" i="1" s="1"/>
  <c r="EC135" i="1"/>
  <c r="AY364" i="1"/>
  <c r="AH364" i="1"/>
  <c r="AQ364" i="1" s="1"/>
  <c r="EC364" i="1" l="1"/>
  <c r="EC530" i="1"/>
  <c r="DS288" i="1"/>
  <c r="HI288" i="1"/>
  <c r="IB252" i="1" s="1"/>
  <c r="DS211" i="1"/>
  <c r="IP175" i="1"/>
  <c r="HI211" i="1"/>
  <c r="IB175" i="1" s="1"/>
  <c r="EC211" i="1"/>
  <c r="EC449" i="1"/>
  <c r="AY62" i="1"/>
  <c r="AH62" i="1"/>
  <c r="AQ62" i="1" s="1"/>
  <c r="AY450" i="1"/>
  <c r="AH450" i="1"/>
  <c r="AQ450" i="1" s="1"/>
  <c r="AY531" i="1"/>
  <c r="AH531" i="1"/>
  <c r="AQ531" i="1" s="1"/>
  <c r="HI364" i="1"/>
  <c r="IB328" i="1" s="1"/>
  <c r="DS364" i="1"/>
  <c r="DS530" i="1"/>
  <c r="EC288" i="1"/>
  <c r="GM25" i="1"/>
  <c r="BN61" i="1"/>
  <c r="EX61" i="1" s="1"/>
  <c r="FD61" i="1" s="1"/>
  <c r="DS61" i="1"/>
  <c r="DY61" i="1" s="1"/>
  <c r="HI61" i="1"/>
  <c r="IB25" i="1" s="1"/>
  <c r="DS449" i="1"/>
  <c r="AO20" i="40"/>
  <c r="AH20" i="40"/>
  <c r="FE42" i="1"/>
  <c r="HI136" i="1"/>
  <c r="IB100" i="1" s="1"/>
  <c r="DS136" i="1"/>
  <c r="IP100" i="1"/>
  <c r="AY212" i="1"/>
  <c r="IH212" i="1"/>
  <c r="IO176" i="1" s="1"/>
  <c r="AH212" i="1"/>
  <c r="AQ212" i="1" s="1"/>
  <c r="AY289" i="1"/>
  <c r="AH289" i="1"/>
  <c r="AQ289" i="1" s="1"/>
  <c r="EC136" i="1"/>
  <c r="AY365" i="1"/>
  <c r="AH365" i="1"/>
  <c r="AQ365" i="1" s="1"/>
  <c r="Z137" i="1"/>
  <c r="EC289" i="1" l="1"/>
  <c r="FE43" i="1"/>
  <c r="DS531" i="1"/>
  <c r="DS450" i="1"/>
  <c r="GM26" i="1"/>
  <c r="BN62" i="1"/>
  <c r="HI62" i="1"/>
  <c r="IB26" i="1" s="1"/>
  <c r="DS62" i="1"/>
  <c r="DY62" i="1" s="1"/>
  <c r="DS63" i="1"/>
  <c r="DY63" i="1" s="1"/>
  <c r="Z290" i="1"/>
  <c r="Z366" i="1"/>
  <c r="Z213" i="1"/>
  <c r="AH213" i="1" s="1"/>
  <c r="AY137" i="1"/>
  <c r="Z532" i="1"/>
  <c r="Z451" i="1"/>
  <c r="IH137" i="1"/>
  <c r="IO101" i="1" s="1"/>
  <c r="AH137" i="1"/>
  <c r="AQ137" i="1" s="1"/>
  <c r="DS365" i="1"/>
  <c r="HI365" i="1"/>
  <c r="IB329" i="1" s="1"/>
  <c r="HI289" i="1"/>
  <c r="IB253" i="1" s="1"/>
  <c r="DS289" i="1"/>
  <c r="HI212" i="1"/>
  <c r="IB176" i="1" s="1"/>
  <c r="IP176" i="1"/>
  <c r="DS212" i="1"/>
  <c r="EC212" i="1"/>
  <c r="AH21" i="40"/>
  <c r="AO21" i="40"/>
  <c r="EC531" i="1"/>
  <c r="EC450" i="1"/>
  <c r="EC63" i="1"/>
  <c r="EC62" i="1"/>
  <c r="EC365" i="1"/>
  <c r="HI137" i="1" l="1"/>
  <c r="IB101" i="1" s="1"/>
  <c r="DS137" i="1"/>
  <c r="IP101" i="1"/>
  <c r="AY451" i="1"/>
  <c r="AH451" i="1"/>
  <c r="AQ451" i="1" s="1"/>
  <c r="EC137" i="1"/>
  <c r="AY366" i="1"/>
  <c r="AH366" i="1"/>
  <c r="AQ366" i="1" s="1"/>
  <c r="EX62" i="1"/>
  <c r="FD62" i="1" s="1"/>
  <c r="EX63" i="1"/>
  <c r="FD63" i="1" s="1"/>
  <c r="FE44" i="1"/>
  <c r="AY532" i="1"/>
  <c r="AH532" i="1"/>
  <c r="AQ532" i="1" s="1"/>
  <c r="AY213" i="1"/>
  <c r="IH213" i="1"/>
  <c r="IO177" i="1" s="1"/>
  <c r="AQ213" i="1"/>
  <c r="AY290" i="1"/>
  <c r="AH290" i="1"/>
  <c r="AQ290" i="1" s="1"/>
  <c r="EC290" i="1" l="1"/>
  <c r="DS532" i="1"/>
  <c r="EC366" i="1"/>
  <c r="EC451" i="1"/>
  <c r="AH22" i="40"/>
  <c r="AO22" i="40"/>
  <c r="HI290" i="1"/>
  <c r="IB254" i="1" s="1"/>
  <c r="DS290" i="1"/>
  <c r="HI213" i="1"/>
  <c r="IB177" i="1" s="1"/>
  <c r="IP177" i="1"/>
  <c r="DS213" i="1"/>
  <c r="EC213" i="1"/>
  <c r="EC532" i="1"/>
  <c r="FE45" i="1"/>
  <c r="HI366" i="1"/>
  <c r="IB330" i="1" s="1"/>
  <c r="DS366" i="1"/>
  <c r="BE451" i="1"/>
  <c r="DS451" i="1"/>
  <c r="Z138" i="1"/>
  <c r="Z291" i="1" l="1"/>
  <c r="Z533" i="1"/>
  <c r="AY138" i="1"/>
  <c r="Z452" i="1"/>
  <c r="Z214" i="1"/>
  <c r="Z367" i="1"/>
  <c r="IH138" i="1"/>
  <c r="IO102" i="1" s="1"/>
  <c r="AH138" i="1"/>
  <c r="AQ138" i="1" s="1"/>
  <c r="FE46" i="1"/>
  <c r="FE75" i="1" l="1"/>
  <c r="FF46" i="1" s="1"/>
  <c r="CC46" i="1" s="1"/>
  <c r="FE47" i="1"/>
  <c r="AY214" i="1"/>
  <c r="IH214" i="1"/>
  <c r="IO178" i="1" s="1"/>
  <c r="AH214" i="1"/>
  <c r="AQ214" i="1" s="1"/>
  <c r="EC138" i="1"/>
  <c r="AY291" i="1"/>
  <c r="AH291" i="1"/>
  <c r="AQ291" i="1" s="1"/>
  <c r="DS138" i="1"/>
  <c r="IP102" i="1"/>
  <c r="HI138" i="1"/>
  <c r="IB102" i="1" s="1"/>
  <c r="AY367" i="1"/>
  <c r="AH367" i="1"/>
  <c r="AQ367" i="1" s="1"/>
  <c r="AY452" i="1"/>
  <c r="AH452" i="1"/>
  <c r="AQ452" i="1" s="1"/>
  <c r="AY533" i="1"/>
  <c r="AH533" i="1"/>
  <c r="AQ533" i="1" s="1"/>
  <c r="Z139" i="1"/>
  <c r="AY139" i="1" l="1"/>
  <c r="Z368" i="1"/>
  <c r="Z292" i="1"/>
  <c r="Z215" i="1"/>
  <c r="Z534" i="1"/>
  <c r="Z453" i="1"/>
  <c r="IH139" i="1"/>
  <c r="IO103" i="1" s="1"/>
  <c r="AH139" i="1"/>
  <c r="AQ139" i="1" s="1"/>
  <c r="DS533" i="1"/>
  <c r="BE452" i="1"/>
  <c r="DS452" i="1"/>
  <c r="HI367" i="1"/>
  <c r="IB331" i="1" s="1"/>
  <c r="DS367" i="1"/>
  <c r="DS291" i="1"/>
  <c r="HI291" i="1"/>
  <c r="IB255" i="1" s="1"/>
  <c r="HI214" i="1"/>
  <c r="IB178" i="1" s="1"/>
  <c r="IP178" i="1"/>
  <c r="DS214" i="1"/>
  <c r="EC214" i="1"/>
  <c r="EC533" i="1"/>
  <c r="EC452" i="1"/>
  <c r="EC367" i="1"/>
  <c r="AH23" i="40"/>
  <c r="AO23" i="40"/>
  <c r="EC291" i="1"/>
  <c r="FF47" i="1"/>
  <c r="CC47" i="1" s="1"/>
  <c r="FE48" i="1"/>
  <c r="FF11" i="1"/>
  <c r="CC11" i="1" s="1"/>
  <c r="FF10" i="1"/>
  <c r="CC10" i="1" s="1"/>
  <c r="FF12" i="1"/>
  <c r="CC12" i="1" s="1"/>
  <c r="FF13" i="1"/>
  <c r="CC13" i="1" s="1"/>
  <c r="FF14" i="1"/>
  <c r="CC14" i="1" s="1"/>
  <c r="FF15" i="1"/>
  <c r="CC15" i="1" s="1"/>
  <c r="FF16" i="1"/>
  <c r="CC16" i="1" s="1"/>
  <c r="FF17" i="1"/>
  <c r="CC17" i="1" s="1"/>
  <c r="FF18" i="1"/>
  <c r="CC18" i="1" s="1"/>
  <c r="FF19" i="1"/>
  <c r="CC19" i="1" s="1"/>
  <c r="FF20" i="1"/>
  <c r="CC20" i="1" s="1"/>
  <c r="FF21" i="1"/>
  <c r="CC21" i="1" s="1"/>
  <c r="FF22" i="1"/>
  <c r="CC22" i="1" s="1"/>
  <c r="FF23" i="1"/>
  <c r="CC23" i="1" s="1"/>
  <c r="FF24" i="1"/>
  <c r="CC24" i="1" s="1"/>
  <c r="FF25" i="1"/>
  <c r="CC25" i="1" s="1"/>
  <c r="FF26" i="1"/>
  <c r="CC26" i="1" s="1"/>
  <c r="FF27" i="1"/>
  <c r="CC27" i="1" s="1"/>
  <c r="FF28" i="1"/>
  <c r="CC28" i="1" s="1"/>
  <c r="FF29" i="1"/>
  <c r="CC29" i="1" s="1"/>
  <c r="FF30" i="1"/>
  <c r="CC30" i="1" s="1"/>
  <c r="FF31" i="1"/>
  <c r="CC31" i="1" s="1"/>
  <c r="FF32" i="1"/>
  <c r="CC32" i="1" s="1"/>
  <c r="FF33" i="1"/>
  <c r="CC33" i="1" s="1"/>
  <c r="FF34" i="1"/>
  <c r="CC34" i="1" s="1"/>
  <c r="FF35" i="1"/>
  <c r="CC35" i="1" s="1"/>
  <c r="FF36" i="1"/>
  <c r="CC36" i="1" s="1"/>
  <c r="FF37" i="1"/>
  <c r="CC37" i="1" s="1"/>
  <c r="FF38" i="1"/>
  <c r="CC38" i="1" s="1"/>
  <c r="FF39" i="1"/>
  <c r="CC39" i="1" s="1"/>
  <c r="FF40" i="1"/>
  <c r="CC40" i="1" s="1"/>
  <c r="FF41" i="1"/>
  <c r="CC41" i="1" s="1"/>
  <c r="FF42" i="1"/>
  <c r="CC42" i="1" s="1"/>
  <c r="FF43" i="1"/>
  <c r="CC43" i="1" s="1"/>
  <c r="FF44" i="1"/>
  <c r="CC44" i="1" s="1"/>
  <c r="FF45" i="1"/>
  <c r="CC45" i="1" s="1"/>
  <c r="FF48" i="1" l="1"/>
  <c r="CC48" i="1" s="1"/>
  <c r="FE49" i="1"/>
  <c r="AY534" i="1"/>
  <c r="AH534" i="1"/>
  <c r="AQ534" i="1" s="1"/>
  <c r="AY292" i="1"/>
  <c r="AH292" i="1"/>
  <c r="AQ292" i="1" s="1"/>
  <c r="EC139" i="1"/>
  <c r="IP103" i="1"/>
  <c r="DS139" i="1"/>
  <c r="HI139" i="1"/>
  <c r="IB103" i="1" s="1"/>
  <c r="AY453" i="1"/>
  <c r="AH453" i="1"/>
  <c r="AQ453" i="1" s="1"/>
  <c r="AY215" i="1"/>
  <c r="IH215" i="1"/>
  <c r="IO179" i="1" s="1"/>
  <c r="AH215" i="1"/>
  <c r="AQ215" i="1" s="1"/>
  <c r="AY368" i="1"/>
  <c r="AH368" i="1"/>
  <c r="AQ368" i="1" s="1"/>
  <c r="EC368" i="1" l="1"/>
  <c r="DS453" i="1"/>
  <c r="BE453" i="1"/>
  <c r="AO24" i="40"/>
  <c r="AH24" i="40"/>
  <c r="HI292" i="1"/>
  <c r="IB256" i="1" s="1"/>
  <c r="DS292" i="1"/>
  <c r="DS534" i="1"/>
  <c r="FF49" i="1"/>
  <c r="CC49" i="1" s="1"/>
  <c r="FE50" i="1"/>
  <c r="HI368" i="1"/>
  <c r="IB332" i="1" s="1"/>
  <c r="DS368" i="1"/>
  <c r="HI215" i="1"/>
  <c r="IB179" i="1" s="1"/>
  <c r="DS215" i="1"/>
  <c r="IP179" i="1"/>
  <c r="EC215" i="1"/>
  <c r="EC453" i="1"/>
  <c r="EC292" i="1"/>
  <c r="EC534" i="1"/>
  <c r="Z140" i="1"/>
  <c r="Z454" i="1" l="1"/>
  <c r="Z216" i="1"/>
  <c r="AY140" i="1"/>
  <c r="Z369" i="1"/>
  <c r="Z535" i="1"/>
  <c r="Z293" i="1"/>
  <c r="IH140" i="1"/>
  <c r="IO104" i="1" s="1"/>
  <c r="AH140" i="1"/>
  <c r="AQ140" i="1" s="1"/>
  <c r="FF50" i="1"/>
  <c r="CC50" i="1" s="1"/>
  <c r="FE51" i="1"/>
  <c r="FF51" i="1" l="1"/>
  <c r="CC51" i="1" s="1"/>
  <c r="FE52" i="1"/>
  <c r="DS140" i="1"/>
  <c r="IP104" i="1"/>
  <c r="HI140" i="1"/>
  <c r="IB104" i="1" s="1"/>
  <c r="AY293" i="1"/>
  <c r="AH293" i="1"/>
  <c r="AQ293" i="1" s="1"/>
  <c r="AY369" i="1"/>
  <c r="AH369" i="1"/>
  <c r="AQ369" i="1" s="1"/>
  <c r="AY216" i="1"/>
  <c r="IH216" i="1"/>
  <c r="IO180" i="1" s="1"/>
  <c r="AH216" i="1"/>
  <c r="AQ216" i="1" s="1"/>
  <c r="AY535" i="1"/>
  <c r="AH535" i="1"/>
  <c r="AQ535" i="1" s="1"/>
  <c r="EC140" i="1"/>
  <c r="AY454" i="1"/>
  <c r="AH454" i="1"/>
  <c r="AQ454" i="1" s="1"/>
  <c r="Z141" i="1"/>
  <c r="Z536" i="1" l="1"/>
  <c r="Z217" i="1"/>
  <c r="Z455" i="1"/>
  <c r="AY141" i="1"/>
  <c r="Z294" i="1"/>
  <c r="Z370" i="1"/>
  <c r="IH141" i="1"/>
  <c r="AH141" i="1"/>
  <c r="AQ141" i="1" s="1"/>
  <c r="EC454" i="1"/>
  <c r="EC535" i="1"/>
  <c r="HI369" i="1"/>
  <c r="IB333" i="1" s="1"/>
  <c r="DS369" i="1"/>
  <c r="DS293" i="1"/>
  <c r="HI293" i="1"/>
  <c r="IB257" i="1" s="1"/>
  <c r="FF52" i="1"/>
  <c r="CC52" i="1" s="1"/>
  <c r="FE53" i="1"/>
  <c r="BE454" i="1"/>
  <c r="DS454" i="1"/>
  <c r="DS535" i="1"/>
  <c r="IP180" i="1"/>
  <c r="HI216" i="1"/>
  <c r="IB180" i="1" s="1"/>
  <c r="DS216" i="1"/>
  <c r="EC216" i="1"/>
  <c r="EC369" i="1"/>
  <c r="EC293" i="1"/>
  <c r="AO25" i="40"/>
  <c r="AH25" i="40"/>
  <c r="DS141" i="1" l="1"/>
  <c r="HI141" i="1"/>
  <c r="IB105" i="1" s="1"/>
  <c r="AY370" i="1"/>
  <c r="AH370" i="1"/>
  <c r="AQ370" i="1" s="1"/>
  <c r="EC141" i="1"/>
  <c r="AY217" i="1"/>
  <c r="IH217" i="1"/>
  <c r="AH217" i="1"/>
  <c r="AQ217" i="1" s="1"/>
  <c r="FF53" i="1"/>
  <c r="CC53" i="1" s="1"/>
  <c r="FE54" i="1"/>
  <c r="AY294" i="1"/>
  <c r="AH294" i="1"/>
  <c r="AQ294" i="1" s="1"/>
  <c r="AY455" i="1"/>
  <c r="AH455" i="1"/>
  <c r="AQ455" i="1" s="1"/>
  <c r="AY536" i="1"/>
  <c r="AH536" i="1"/>
  <c r="AQ536" i="1" s="1"/>
  <c r="EC536" i="1" l="1"/>
  <c r="EC455" i="1"/>
  <c r="EC294" i="1"/>
  <c r="FF54" i="1"/>
  <c r="CC54" i="1" s="1"/>
  <c r="FE55" i="1"/>
  <c r="HI217" i="1"/>
  <c r="DS217" i="1"/>
  <c r="EC217" i="1"/>
  <c r="EC370" i="1"/>
  <c r="Z142" i="1"/>
  <c r="DS536" i="1"/>
  <c r="DS455" i="1"/>
  <c r="BE455" i="1"/>
  <c r="HI294" i="1"/>
  <c r="DS294" i="1"/>
  <c r="HI370" i="1"/>
  <c r="DS370" i="1"/>
  <c r="AH26" i="40"/>
  <c r="AO26" i="40"/>
  <c r="FF55" i="1" l="1"/>
  <c r="CC55" i="1" s="1"/>
  <c r="FE56" i="1"/>
  <c r="Z537" i="1"/>
  <c r="AY142" i="1"/>
  <c r="Z456" i="1"/>
  <c r="Z218" i="1"/>
  <c r="Z295" i="1"/>
  <c r="Z371" i="1"/>
  <c r="IH142" i="1"/>
  <c r="AH142" i="1"/>
  <c r="AQ142" i="1" s="1"/>
  <c r="IB181" i="1"/>
  <c r="IB258" i="1"/>
  <c r="IB334" i="1"/>
  <c r="Z143" i="1"/>
  <c r="DS142" i="1" l="1"/>
  <c r="HI142" i="1"/>
  <c r="IB106" i="1" s="1"/>
  <c r="AY371" i="1"/>
  <c r="AH371" i="1"/>
  <c r="AQ371" i="1" s="1"/>
  <c r="AY218" i="1"/>
  <c r="IH218" i="1"/>
  <c r="AH218" i="1"/>
  <c r="AQ218" i="1" s="1"/>
  <c r="EC142" i="1"/>
  <c r="FF56" i="1"/>
  <c r="CC56" i="1" s="1"/>
  <c r="FE57" i="1"/>
  <c r="Z538" i="1"/>
  <c r="Z457" i="1"/>
  <c r="Z372" i="1"/>
  <c r="Z219" i="1"/>
  <c r="AY143" i="1"/>
  <c r="Z296" i="1"/>
  <c r="IH143" i="1"/>
  <c r="AH143" i="1"/>
  <c r="AQ143" i="1" s="1"/>
  <c r="AY295" i="1"/>
  <c r="AH295" i="1"/>
  <c r="AQ295" i="1" s="1"/>
  <c r="AY456" i="1"/>
  <c r="AH456" i="1"/>
  <c r="AQ456" i="1" s="1"/>
  <c r="AY537" i="1"/>
  <c r="AH537" i="1"/>
  <c r="AQ537" i="1" s="1"/>
  <c r="EC537" i="1" l="1"/>
  <c r="EC456" i="1"/>
  <c r="EC295" i="1"/>
  <c r="EC143" i="1"/>
  <c r="AY372" i="1"/>
  <c r="AH372" i="1"/>
  <c r="AQ372" i="1" s="1"/>
  <c r="AY538" i="1"/>
  <c r="AH538" i="1"/>
  <c r="AQ538" i="1" s="1"/>
  <c r="DS371" i="1"/>
  <c r="HI371" i="1"/>
  <c r="AH27" i="40"/>
  <c r="AO27" i="40"/>
  <c r="DS537" i="1"/>
  <c r="BE456" i="1"/>
  <c r="DS456" i="1"/>
  <c r="DS295" i="1"/>
  <c r="HI295" i="1"/>
  <c r="DS143" i="1"/>
  <c r="HI143" i="1"/>
  <c r="IB107" i="1" s="1"/>
  <c r="AY296" i="1"/>
  <c r="AH296" i="1"/>
  <c r="AQ296" i="1" s="1"/>
  <c r="AY219" i="1"/>
  <c r="IH219" i="1"/>
  <c r="AH219" i="1"/>
  <c r="AQ219" i="1" s="1"/>
  <c r="AY457" i="1"/>
  <c r="AH457" i="1"/>
  <c r="AQ457" i="1" s="1"/>
  <c r="FF57" i="1"/>
  <c r="CC57" i="1" s="1"/>
  <c r="FE58" i="1"/>
  <c r="HI218" i="1"/>
  <c r="DS218" i="1"/>
  <c r="EC218" i="1"/>
  <c r="EC371" i="1"/>
  <c r="IB259" i="1" l="1"/>
  <c r="IB335" i="1"/>
  <c r="IB182" i="1"/>
  <c r="FF58" i="1"/>
  <c r="CC58" i="1" s="1"/>
  <c r="FE59" i="1"/>
  <c r="DS457" i="1"/>
  <c r="BE457" i="1"/>
  <c r="HI219" i="1"/>
  <c r="DS219" i="1"/>
  <c r="EC219" i="1"/>
  <c r="DS296" i="1"/>
  <c r="HI296" i="1"/>
  <c r="AO28" i="40"/>
  <c r="AH28" i="40"/>
  <c r="EC538" i="1"/>
  <c r="EC372" i="1"/>
  <c r="CC76" i="1"/>
  <c r="HA57" i="1" s="1"/>
  <c r="EC457" i="1"/>
  <c r="EC296" i="1"/>
  <c r="DS538" i="1"/>
  <c r="DS372" i="1"/>
  <c r="HI372" i="1"/>
  <c r="HA58" i="1" l="1"/>
  <c r="Z144" i="1"/>
  <c r="HA76" i="1"/>
  <c r="HA46" i="1"/>
  <c r="HA45" i="1"/>
  <c r="HA41" i="1"/>
  <c r="HA37" i="1"/>
  <c r="HA33" i="1"/>
  <c r="HA29" i="1"/>
  <c r="HA25" i="1"/>
  <c r="HA21" i="1"/>
  <c r="HA17" i="1"/>
  <c r="HA13" i="1"/>
  <c r="HA44" i="1"/>
  <c r="HA40" i="1"/>
  <c r="HA36" i="1"/>
  <c r="HA32" i="1"/>
  <c r="HA28" i="1"/>
  <c r="HA24" i="1"/>
  <c r="HA20" i="1"/>
  <c r="HA16" i="1"/>
  <c r="HA12" i="1"/>
  <c r="HA47" i="1"/>
  <c r="HA43" i="1"/>
  <c r="HA39" i="1"/>
  <c r="HA35" i="1"/>
  <c r="HA31" i="1"/>
  <c r="HA27" i="1"/>
  <c r="HA23" i="1"/>
  <c r="HA19" i="1"/>
  <c r="HA15" i="1"/>
  <c r="HA10" i="1"/>
  <c r="HA42" i="1"/>
  <c r="HA38" i="1"/>
  <c r="HA34" i="1"/>
  <c r="HA30" i="1"/>
  <c r="HA26" i="1"/>
  <c r="HA22" i="1"/>
  <c r="HA18" i="1"/>
  <c r="HA14" i="1"/>
  <c r="HA11" i="1"/>
  <c r="HA48" i="1"/>
  <c r="HA49" i="1"/>
  <c r="HA50" i="1"/>
  <c r="HA51" i="1"/>
  <c r="HA52" i="1"/>
  <c r="HA53" i="1"/>
  <c r="HA54" i="1"/>
  <c r="HA55" i="1"/>
  <c r="HA56" i="1"/>
  <c r="IB183" i="1"/>
  <c r="IB260" i="1"/>
  <c r="IB336" i="1"/>
  <c r="FF59" i="1"/>
  <c r="CC59" i="1" s="1"/>
  <c r="FE60" i="1"/>
  <c r="Z145" i="1"/>
  <c r="HA59" i="1" l="1"/>
  <c r="Z540" i="1"/>
  <c r="Z221" i="1"/>
  <c r="Z298" i="1"/>
  <c r="AY145" i="1"/>
  <c r="Z459" i="1"/>
  <c r="Z374" i="1"/>
  <c r="AH145" i="1"/>
  <c r="AQ145" i="1" s="1"/>
  <c r="FF60" i="1"/>
  <c r="CC60" i="1" s="1"/>
  <c r="FE61" i="1"/>
  <c r="Z539" i="1"/>
  <c r="Z220" i="1"/>
  <c r="Z458" i="1"/>
  <c r="Z373" i="1"/>
  <c r="AY144" i="1"/>
  <c r="Z297" i="1"/>
  <c r="AH144" i="1"/>
  <c r="AQ144" i="1" s="1"/>
  <c r="AY297" i="1" l="1"/>
  <c r="AH297" i="1"/>
  <c r="AQ297" i="1" s="1"/>
  <c r="AY373" i="1"/>
  <c r="AH373" i="1"/>
  <c r="AQ373" i="1" s="1"/>
  <c r="AY220" i="1"/>
  <c r="IH220" i="1"/>
  <c r="AH220" i="1"/>
  <c r="AQ220" i="1" s="1"/>
  <c r="FF61" i="1"/>
  <c r="CC61" i="1" s="1"/>
  <c r="FE62" i="1"/>
  <c r="DS145" i="1"/>
  <c r="HI145" i="1"/>
  <c r="AY459" i="1"/>
  <c r="AH459" i="1"/>
  <c r="AQ459" i="1" s="1"/>
  <c r="AY298" i="1"/>
  <c r="AH298" i="1"/>
  <c r="AQ298" i="1" s="1"/>
  <c r="AY540" i="1"/>
  <c r="AH540" i="1"/>
  <c r="AQ540" i="1" s="1"/>
  <c r="Z146" i="1"/>
  <c r="Z460" i="1" s="1"/>
  <c r="DS144" i="1"/>
  <c r="HI144" i="1"/>
  <c r="IB108" i="1" s="1"/>
  <c r="EC145" i="1"/>
  <c r="EC144" i="1"/>
  <c r="AY458" i="1"/>
  <c r="AH458" i="1"/>
  <c r="AQ458" i="1" s="1"/>
  <c r="AY539" i="1"/>
  <c r="AH539" i="1"/>
  <c r="AQ539" i="1" s="1"/>
  <c r="HA60" i="1"/>
  <c r="AY374" i="1"/>
  <c r="AH374" i="1"/>
  <c r="AQ374" i="1" s="1"/>
  <c r="AY221" i="1"/>
  <c r="IH221" i="1"/>
  <c r="AH221" i="1"/>
  <c r="AQ221" i="1" s="1"/>
  <c r="AY460" i="1" l="1"/>
  <c r="AH460" i="1"/>
  <c r="AQ460" i="1" s="1"/>
  <c r="DS374" i="1"/>
  <c r="HI374" i="1"/>
  <c r="HT313" i="1" s="1"/>
  <c r="EC539" i="1"/>
  <c r="EC458" i="1"/>
  <c r="AO29" i="40"/>
  <c r="AH29" i="40"/>
  <c r="EC540" i="1"/>
  <c r="EC459" i="1"/>
  <c r="HA61" i="1"/>
  <c r="HI373" i="1"/>
  <c r="DS373" i="1"/>
  <c r="DS297" i="1"/>
  <c r="HI297" i="1"/>
  <c r="HI221" i="1"/>
  <c r="DS221" i="1"/>
  <c r="EC221" i="1"/>
  <c r="EC374" i="1"/>
  <c r="DS539" i="1"/>
  <c r="BE458" i="1"/>
  <c r="DS458" i="1"/>
  <c r="Z541" i="1"/>
  <c r="AY146" i="1"/>
  <c r="Z299" i="1"/>
  <c r="Z375" i="1"/>
  <c r="Z222" i="1"/>
  <c r="AH146" i="1"/>
  <c r="AQ146" i="1" s="1"/>
  <c r="GD84" i="1" s="1"/>
  <c r="DS540" i="1"/>
  <c r="DS298" i="1"/>
  <c r="HI298" i="1"/>
  <c r="HT237" i="1" s="1"/>
  <c r="DS459" i="1"/>
  <c r="BE459" i="1"/>
  <c r="IB109" i="1"/>
  <c r="HT84" i="1"/>
  <c r="FF62" i="1"/>
  <c r="CC62" i="1" s="1"/>
  <c r="FE63" i="1"/>
  <c r="DS220" i="1"/>
  <c r="HI220" i="1"/>
  <c r="EC220" i="1"/>
  <c r="EC373" i="1"/>
  <c r="EC298" i="1"/>
  <c r="EC297" i="1"/>
  <c r="DS460" i="1" l="1"/>
  <c r="GD398" i="1"/>
  <c r="EC460" i="1"/>
  <c r="IB184" i="1"/>
  <c r="IB261" i="1"/>
  <c r="IB337" i="1"/>
  <c r="HA62" i="1"/>
  <c r="AO30" i="40"/>
  <c r="AH30" i="40"/>
  <c r="AY222" i="1"/>
  <c r="AH222" i="1"/>
  <c r="AQ222" i="1" s="1"/>
  <c r="AY299" i="1"/>
  <c r="AH299" i="1"/>
  <c r="AQ299" i="1" s="1"/>
  <c r="GD237" i="1" s="1"/>
  <c r="AY541" i="1"/>
  <c r="AH541" i="1"/>
  <c r="AQ541" i="1" s="1"/>
  <c r="BD546" i="1"/>
  <c r="HT160" i="1"/>
  <c r="IB185" i="1"/>
  <c r="IB262" i="1"/>
  <c r="IB338" i="1"/>
  <c r="FF63" i="1"/>
  <c r="CC63" i="1" s="1"/>
  <c r="FE64" i="1"/>
  <c r="DS146" i="1"/>
  <c r="AY375" i="1"/>
  <c r="AH375" i="1"/>
  <c r="AQ375" i="1" s="1"/>
  <c r="GD313" i="1" s="1"/>
  <c r="EC146" i="1"/>
  <c r="GM186" i="1" l="1"/>
  <c r="GM339" i="1"/>
  <c r="GM263" i="1"/>
  <c r="GD160" i="1"/>
  <c r="EC375" i="1"/>
  <c r="HA63" i="1"/>
  <c r="EC541" i="1"/>
  <c r="EC299" i="1"/>
  <c r="EC222" i="1"/>
  <c r="DS375" i="1"/>
  <c r="FF64" i="1"/>
  <c r="CC64" i="1" s="1"/>
  <c r="FE65" i="1"/>
  <c r="DS541" i="1"/>
  <c r="DS299" i="1"/>
  <c r="DS222" i="1"/>
  <c r="FF65" i="1" l="1"/>
  <c r="CC65" i="1" s="1"/>
  <c r="FE66" i="1"/>
  <c r="HA64" i="1"/>
  <c r="HA65" i="1" l="1"/>
  <c r="FF66" i="1"/>
  <c r="CC66" i="1" s="1"/>
  <c r="FE67" i="1"/>
  <c r="HA66" i="1" l="1"/>
  <c r="FF67" i="1"/>
  <c r="CC67" i="1" s="1"/>
  <c r="FE68" i="1"/>
  <c r="HA67" i="1" l="1"/>
  <c r="FF68" i="1"/>
  <c r="CC68" i="1" s="1"/>
  <c r="FE69" i="1"/>
  <c r="HA68" i="1" l="1"/>
  <c r="FF69" i="1"/>
  <c r="CC69" i="1" s="1"/>
  <c r="FE70" i="1"/>
  <c r="HA69" i="1" l="1"/>
  <c r="FE71" i="1"/>
  <c r="FF71" i="1" s="1"/>
  <c r="CC71" i="1" s="1"/>
  <c r="FF70" i="1"/>
  <c r="CC70" i="1" s="1"/>
  <c r="HA70" i="1" l="1"/>
  <c r="HA71" i="1"/>
  <c r="EX460" i="1" l="1"/>
  <c r="EX456" i="1" l="1"/>
  <c r="BD456" i="1"/>
  <c r="EX452" i="1"/>
  <c r="BD452" i="1"/>
  <c r="EX439" i="1"/>
  <c r="EX444" i="1"/>
  <c r="EX451" i="1"/>
  <c r="BD451" i="1"/>
  <c r="EX447" i="1"/>
  <c r="EX437" i="1"/>
  <c r="EX446" i="1"/>
  <c r="EX434" i="1"/>
  <c r="EX453" i="1"/>
  <c r="BD453" i="1"/>
  <c r="EX445" i="1"/>
  <c r="EX448" i="1"/>
  <c r="EX442" i="1"/>
  <c r="EX459" i="1"/>
  <c r="BD459" i="1"/>
  <c r="EX455" i="1"/>
  <c r="BD455" i="1"/>
  <c r="EX441" i="1"/>
  <c r="EX436" i="1"/>
  <c r="EX443" i="1"/>
  <c r="EX458" i="1"/>
  <c r="BD458" i="1"/>
  <c r="EX454" i="1"/>
  <c r="BD454" i="1"/>
  <c r="EX450" i="1"/>
  <c r="EX440" i="1"/>
  <c r="EX457" i="1"/>
  <c r="BD457" i="1"/>
  <c r="EX449" i="1"/>
  <c r="BU463" i="1"/>
  <c r="BD449" i="1"/>
  <c r="EX438" i="1"/>
  <c r="EX435" i="1"/>
  <c r="EX273" i="1" l="1"/>
  <c r="EX260" i="1" l="1"/>
  <c r="EX266" i="1"/>
  <c r="EX268" i="1"/>
  <c r="EX270" i="1"/>
  <c r="EX274" i="1"/>
  <c r="EX265" i="1"/>
  <c r="EN259" i="1"/>
  <c r="EN261" i="1"/>
  <c r="EN263" i="1"/>
  <c r="EN265" i="1"/>
  <c r="EN267" i="1"/>
  <c r="EN269" i="1"/>
  <c r="EN271" i="1"/>
  <c r="EN274" i="1"/>
  <c r="GM238" i="1"/>
  <c r="EX262" i="1"/>
  <c r="EX264" i="1"/>
  <c r="EX272" i="1"/>
  <c r="EX258" i="1"/>
  <c r="EX259" i="1"/>
  <c r="EX261" i="1"/>
  <c r="EX263" i="1"/>
  <c r="EX267" i="1"/>
  <c r="EX269" i="1"/>
  <c r="EX271" i="1"/>
  <c r="EN273" i="1"/>
  <c r="GM237" i="1"/>
  <c r="EN258" i="1"/>
  <c r="EN260" i="1"/>
  <c r="EN262" i="1"/>
  <c r="EN264" i="1"/>
  <c r="EN266" i="1"/>
  <c r="EN268" i="1"/>
  <c r="EN270" i="1"/>
  <c r="EN272" i="1"/>
  <c r="EX275" i="1" l="1"/>
  <c r="EN275" i="1"/>
  <c r="GM239" i="1"/>
  <c r="EN276" i="1" l="1"/>
  <c r="GM240" i="1"/>
  <c r="EX276" i="1"/>
  <c r="EX277" i="1" l="1"/>
  <c r="EN277" i="1"/>
  <c r="GM241" i="1"/>
  <c r="EX278" i="1" l="1"/>
  <c r="EN278" i="1"/>
  <c r="GM242" i="1"/>
  <c r="EX279" i="1" l="1"/>
  <c r="EN279" i="1"/>
  <c r="GM243" i="1"/>
  <c r="EX280" i="1" l="1"/>
  <c r="EN280" i="1"/>
  <c r="GM244" i="1"/>
  <c r="EX281" i="1" l="1"/>
  <c r="EN281" i="1"/>
  <c r="GM245" i="1"/>
  <c r="EX282" i="1" l="1"/>
  <c r="EN282" i="1"/>
  <c r="GM246" i="1"/>
  <c r="EX283" i="1" l="1"/>
  <c r="EN283" i="1"/>
  <c r="GM247" i="1"/>
  <c r="EX284" i="1" l="1"/>
  <c r="EN284" i="1"/>
  <c r="GM248" i="1"/>
  <c r="EX285" i="1" l="1"/>
  <c r="EN285" i="1"/>
  <c r="GM249" i="1"/>
  <c r="EN286" i="1" l="1"/>
  <c r="GM250" i="1"/>
  <c r="EX286" i="1"/>
  <c r="EX287" i="1" l="1"/>
  <c r="EN287" i="1"/>
  <c r="GM251" i="1"/>
  <c r="EX288" i="1" l="1"/>
  <c r="BD288" i="1"/>
  <c r="EN288" i="1"/>
  <c r="GM252" i="1"/>
  <c r="EX289" i="1" l="1"/>
  <c r="BD289" i="1"/>
  <c r="EN289" i="1"/>
  <c r="GM253" i="1"/>
  <c r="BD290" i="1" l="1"/>
  <c r="EN290" i="1"/>
  <c r="GM254" i="1"/>
  <c r="EX290" i="1"/>
  <c r="EX291" i="1" l="1"/>
  <c r="BD291" i="1"/>
  <c r="EN291" i="1"/>
  <c r="GM255" i="1"/>
  <c r="EX292" i="1" l="1"/>
  <c r="BD292" i="1"/>
  <c r="EN292" i="1"/>
  <c r="GM256" i="1"/>
  <c r="EX293" i="1" l="1"/>
  <c r="BD293" i="1"/>
  <c r="EN293" i="1"/>
  <c r="GM257" i="1"/>
  <c r="EX294" i="1" l="1"/>
  <c r="BD294" i="1"/>
  <c r="EN294" i="1"/>
  <c r="GM258" i="1"/>
  <c r="EX295" i="1" l="1"/>
  <c r="BD295" i="1"/>
  <c r="EN295" i="1"/>
  <c r="GM259" i="1"/>
  <c r="EX296" i="1" l="1"/>
  <c r="BD296" i="1"/>
  <c r="EN296" i="1"/>
  <c r="GM260" i="1"/>
  <c r="BD297" i="1" l="1"/>
  <c r="EN297" i="1"/>
  <c r="GM261" i="1"/>
  <c r="EX297" i="1"/>
  <c r="EX298" i="1" l="1"/>
  <c r="EN299" i="1"/>
  <c r="BD298" i="1"/>
  <c r="EN298" i="1"/>
  <c r="GM262" i="1"/>
  <c r="EX299" i="1" l="1"/>
  <c r="BD299" i="1"/>
  <c r="EX196" i="1" l="1"/>
  <c r="EX197" i="1"/>
  <c r="EX200" i="1"/>
  <c r="EX198" i="1" l="1"/>
  <c r="EX194" i="1"/>
  <c r="EX192" i="1"/>
  <c r="EX190" i="1"/>
  <c r="EX188" i="1"/>
  <c r="EX186" i="1"/>
  <c r="EX184" i="1"/>
  <c r="EX182" i="1"/>
  <c r="EX201" i="1"/>
  <c r="EX199" i="1"/>
  <c r="EX195" i="1"/>
  <c r="EX193" i="1"/>
  <c r="EX191" i="1"/>
  <c r="EX189" i="1"/>
  <c r="EX187" i="1"/>
  <c r="EX185" i="1"/>
  <c r="EX183" i="1"/>
  <c r="EX181" i="1"/>
  <c r="EX202" i="1" l="1"/>
  <c r="EX203" i="1" l="1"/>
  <c r="EX204" i="1" l="1"/>
  <c r="EX205" i="1" l="1"/>
  <c r="EX206" i="1" l="1"/>
  <c r="EX207" i="1" l="1"/>
  <c r="EX208" i="1" l="1"/>
  <c r="EX209" i="1" l="1"/>
  <c r="EX210" i="1" l="1"/>
  <c r="GM314" i="1" l="1"/>
  <c r="BT350" i="1"/>
  <c r="EX211" i="1"/>
  <c r="EX350" i="1"/>
  <c r="EX337" i="1" l="1"/>
  <c r="EX340" i="1"/>
  <c r="EX341" i="1"/>
  <c r="EX343" i="1"/>
  <c r="EX347" i="1"/>
  <c r="GM313" i="1"/>
  <c r="BT349" i="1"/>
  <c r="EN347" i="1"/>
  <c r="EN341" i="1"/>
  <c r="EN338" i="1"/>
  <c r="EN337" i="1"/>
  <c r="EN335" i="1"/>
  <c r="EN351" i="1"/>
  <c r="GM315" i="1"/>
  <c r="BT351" i="1"/>
  <c r="EX336" i="1"/>
  <c r="EX342" i="1"/>
  <c r="EX344" i="1"/>
  <c r="EX346" i="1"/>
  <c r="EX348" i="1"/>
  <c r="EX351" i="1"/>
  <c r="EX335" i="1"/>
  <c r="EX345" i="1"/>
  <c r="EX349" i="1"/>
  <c r="EN349" i="1"/>
  <c r="EN346" i="1"/>
  <c r="EN345" i="1"/>
  <c r="EN343" i="1"/>
  <c r="EN340" i="1"/>
  <c r="EN336" i="1"/>
  <c r="EX338" i="1"/>
  <c r="EX339" i="1"/>
  <c r="EX212" i="1"/>
  <c r="EN350" i="1"/>
  <c r="EX213" i="1" l="1"/>
  <c r="EN352" i="1"/>
  <c r="GM316" i="1"/>
  <c r="BT352" i="1"/>
  <c r="EX352" i="1"/>
  <c r="EN339" i="1"/>
  <c r="EN342" i="1"/>
  <c r="EN344" i="1"/>
  <c r="EN348" i="1"/>
  <c r="EX353" i="1" l="1"/>
  <c r="EX214" i="1"/>
  <c r="EX354" i="1" l="1"/>
  <c r="EX109" i="1"/>
  <c r="EX110" i="1"/>
  <c r="EX112" i="1"/>
  <c r="EX114" i="1"/>
  <c r="EX116" i="1"/>
  <c r="EX118" i="1"/>
  <c r="EX107" i="1"/>
  <c r="EX111" i="1"/>
  <c r="EX113" i="1"/>
  <c r="EX115" i="1"/>
  <c r="EX215" i="1"/>
  <c r="EN353" i="1"/>
  <c r="GM317" i="1"/>
  <c r="BT353" i="1"/>
  <c r="GM84" i="1"/>
  <c r="EX121" i="1"/>
  <c r="EX106" i="1"/>
  <c r="GM160" i="1"/>
  <c r="P99" i="23" s="1"/>
  <c r="BT196" i="1"/>
  <c r="EN354" i="1"/>
  <c r="GM318" i="1"/>
  <c r="BT354" i="1"/>
  <c r="EX105" i="1"/>
  <c r="EX108" i="1"/>
  <c r="EX117" i="1"/>
  <c r="EX119" i="1"/>
  <c r="EX120" i="1"/>
  <c r="EN120" i="1"/>
  <c r="EN194" i="1" l="1"/>
  <c r="EN190" i="1"/>
  <c r="EN186" i="1"/>
  <c r="EN182" i="1"/>
  <c r="EN195" i="1"/>
  <c r="EN193" i="1"/>
  <c r="EN191" i="1"/>
  <c r="EN189" i="1"/>
  <c r="EN187" i="1"/>
  <c r="EN185" i="1"/>
  <c r="EN183" i="1"/>
  <c r="EN181" i="1"/>
  <c r="EX122" i="1"/>
  <c r="EX355" i="1"/>
  <c r="EN355" i="1"/>
  <c r="GM319" i="1"/>
  <c r="BT355" i="1"/>
  <c r="EN118" i="1"/>
  <c r="EN116" i="1"/>
  <c r="EN114" i="1"/>
  <c r="EN112" i="1"/>
  <c r="EN110" i="1"/>
  <c r="EN108" i="1"/>
  <c r="EN106" i="1"/>
  <c r="EN121" i="1"/>
  <c r="GM85" i="1"/>
  <c r="EN196" i="1"/>
  <c r="EX216" i="1"/>
  <c r="EN192" i="1"/>
  <c r="EN188" i="1"/>
  <c r="EN184" i="1"/>
  <c r="EN197" i="1"/>
  <c r="GM161" i="1"/>
  <c r="P100" i="23" s="1"/>
  <c r="BT197" i="1"/>
  <c r="EN119" i="1"/>
  <c r="EN117" i="1"/>
  <c r="EN115" i="1"/>
  <c r="EN113" i="1"/>
  <c r="EN111" i="1"/>
  <c r="EN109" i="1"/>
  <c r="EN107" i="1"/>
  <c r="EN105" i="1"/>
  <c r="BH570" i="1"/>
  <c r="D9" i="84" s="1"/>
  <c r="D27" i="84" s="1"/>
  <c r="AU5" i="40"/>
  <c r="P68" i="23"/>
  <c r="AJ38" i="40"/>
  <c r="BH571" i="1"/>
  <c r="D10" i="84" s="1"/>
  <c r="D28" i="84" s="1"/>
  <c r="EX123" i="1" l="1"/>
  <c r="EN122" i="1"/>
  <c r="GM86" i="1"/>
  <c r="EN356" i="1"/>
  <c r="GM320" i="1"/>
  <c r="BT356" i="1"/>
  <c r="EN198" i="1"/>
  <c r="GM162" i="1"/>
  <c r="P101" i="23" s="1"/>
  <c r="BT198" i="1"/>
  <c r="EX217" i="1"/>
  <c r="AU6" i="40"/>
  <c r="AJ39" i="40"/>
  <c r="P69" i="23"/>
  <c r="EX356" i="1"/>
  <c r="EX357" i="1" l="1"/>
  <c r="EN357" i="1"/>
  <c r="GM321" i="1"/>
  <c r="BT357" i="1"/>
  <c r="EN123" i="1"/>
  <c r="GM87" i="1"/>
  <c r="GM163" i="1"/>
  <c r="P102" i="23" s="1"/>
  <c r="EN199" i="1"/>
  <c r="BT199" i="1"/>
  <c r="EX124" i="1"/>
  <c r="EX218" i="1"/>
  <c r="P70" i="23"/>
  <c r="AJ40" i="40"/>
  <c r="AU7" i="40"/>
  <c r="EN200" i="1" l="1"/>
  <c r="GM164" i="1"/>
  <c r="P103" i="23" s="1"/>
  <c r="BT200" i="1"/>
  <c r="EN124" i="1"/>
  <c r="GM88" i="1"/>
  <c r="EX125" i="1"/>
  <c r="EX219" i="1"/>
  <c r="EX358" i="1"/>
  <c r="P71" i="23"/>
  <c r="AU8" i="40"/>
  <c r="AJ41" i="40"/>
  <c r="EX359" i="1" l="1"/>
  <c r="EN359" i="1"/>
  <c r="GM323" i="1"/>
  <c r="BT359" i="1"/>
  <c r="EN125" i="1"/>
  <c r="GM89" i="1"/>
  <c r="P72" i="23"/>
  <c r="AU9" i="40"/>
  <c r="AJ42" i="40"/>
  <c r="EX126" i="1"/>
  <c r="EN201" i="1"/>
  <c r="GM165" i="1"/>
  <c r="P104" i="23" s="1"/>
  <c r="BT201" i="1"/>
  <c r="EX220" i="1"/>
  <c r="EN358" i="1"/>
  <c r="GM322" i="1"/>
  <c r="BT358" i="1"/>
  <c r="EN202" i="1" l="1"/>
  <c r="GM166" i="1"/>
  <c r="P105" i="23" s="1"/>
  <c r="BT202" i="1"/>
  <c r="EN126" i="1"/>
  <c r="GM90" i="1"/>
  <c r="EN360" i="1"/>
  <c r="GM324" i="1"/>
  <c r="BT360" i="1"/>
  <c r="EX360" i="1"/>
  <c r="AU10" i="40"/>
  <c r="P73" i="23"/>
  <c r="AJ43" i="40"/>
  <c r="EX127" i="1"/>
  <c r="EX221" i="1"/>
  <c r="EX222" i="1"/>
  <c r="EX128" i="1" l="1"/>
  <c r="EX361" i="1"/>
  <c r="P74" i="23"/>
  <c r="AU11" i="40"/>
  <c r="AJ44" i="40"/>
  <c r="EN127" i="1"/>
  <c r="GM91" i="1"/>
  <c r="EN203" i="1"/>
  <c r="GM167" i="1"/>
  <c r="P106" i="23" s="1"/>
  <c r="BT203" i="1"/>
  <c r="EX362" i="1" l="1"/>
  <c r="EN204" i="1"/>
  <c r="GM168" i="1"/>
  <c r="P107" i="23" s="1"/>
  <c r="BT204" i="1"/>
  <c r="EN128" i="1"/>
  <c r="GM92" i="1"/>
  <c r="EN362" i="1"/>
  <c r="GM326" i="1"/>
  <c r="BT362" i="1"/>
  <c r="AU12" i="40"/>
  <c r="AJ45" i="40"/>
  <c r="P75" i="23"/>
  <c r="GM325" i="1"/>
  <c r="EN361" i="1"/>
  <c r="BT361" i="1"/>
  <c r="EX129" i="1"/>
  <c r="EX130" i="1" l="1"/>
  <c r="AU13" i="40"/>
  <c r="AJ46" i="40"/>
  <c r="P76" i="23"/>
  <c r="EN363" i="1"/>
  <c r="GM327" i="1"/>
  <c r="BT363" i="1"/>
  <c r="EN129" i="1"/>
  <c r="GM93" i="1"/>
  <c r="EN205" i="1"/>
  <c r="GM169" i="1"/>
  <c r="P108" i="23" s="1"/>
  <c r="BT205" i="1"/>
  <c r="EX363" i="1"/>
  <c r="EN206" i="1" l="1"/>
  <c r="GM170" i="1"/>
  <c r="P109" i="23" s="1"/>
  <c r="BT206" i="1"/>
  <c r="EN130" i="1"/>
  <c r="GM94" i="1"/>
  <c r="AU14" i="40"/>
  <c r="AJ47" i="40"/>
  <c r="P77" i="23"/>
  <c r="EX364" i="1"/>
  <c r="EX131" i="1"/>
  <c r="EX365" i="1" l="1"/>
  <c r="P78" i="23"/>
  <c r="AJ48" i="40"/>
  <c r="AU15" i="40"/>
  <c r="EX132" i="1"/>
  <c r="EN365" i="1"/>
  <c r="GM329" i="1"/>
  <c r="BT365" i="1"/>
  <c r="EN131" i="1"/>
  <c r="GM95" i="1"/>
  <c r="EN207" i="1"/>
  <c r="BT207" i="1"/>
  <c r="GM171" i="1"/>
  <c r="P110" i="23" s="1"/>
  <c r="EN364" i="1"/>
  <c r="GM328" i="1"/>
  <c r="BT364" i="1"/>
  <c r="P79" i="23" l="1"/>
  <c r="AU16" i="40"/>
  <c r="AJ49" i="40"/>
  <c r="EN132" i="1"/>
  <c r="GM96" i="1"/>
  <c r="EN366" i="1"/>
  <c r="GM330" i="1"/>
  <c r="BT366" i="1"/>
  <c r="EN208" i="1"/>
  <c r="BT208" i="1"/>
  <c r="GM172" i="1"/>
  <c r="P111" i="23" s="1"/>
  <c r="EX366" i="1"/>
  <c r="EX133" i="1"/>
  <c r="EN367" i="1" l="1"/>
  <c r="GM331" i="1"/>
  <c r="BT367" i="1"/>
  <c r="EN133" i="1"/>
  <c r="GM97" i="1"/>
  <c r="EN209" i="1"/>
  <c r="BT209" i="1"/>
  <c r="GM173" i="1"/>
  <c r="P112" i="23" s="1"/>
  <c r="AU17" i="40"/>
  <c r="AJ50" i="40"/>
  <c r="P80" i="23"/>
  <c r="V80" i="23" s="1"/>
  <c r="EX134" i="1"/>
  <c r="EX367" i="1"/>
  <c r="V78" i="23"/>
  <c r="V79" i="23"/>
  <c r="V68" i="23"/>
  <c r="V69" i="23"/>
  <c r="V70" i="23"/>
  <c r="V71" i="23"/>
  <c r="V72" i="23"/>
  <c r="V73" i="23"/>
  <c r="V74" i="23"/>
  <c r="V75" i="23"/>
  <c r="V76" i="23"/>
  <c r="V77" i="23"/>
  <c r="BH572" i="1" l="1"/>
  <c r="D11" i="84" s="1"/>
  <c r="D29" i="84" s="1"/>
  <c r="D44" i="84" s="1"/>
  <c r="D50" i="84" s="1"/>
  <c r="EN515" i="1"/>
  <c r="EN134" i="1"/>
  <c r="GM98" i="1"/>
  <c r="EX514" i="1"/>
  <c r="EX512" i="1"/>
  <c r="EX510" i="1"/>
  <c r="EX508" i="1"/>
  <c r="EX506" i="1"/>
  <c r="EX504" i="1"/>
  <c r="EX502" i="1"/>
  <c r="EX500" i="1"/>
  <c r="M22" i="84"/>
  <c r="AJ51" i="40"/>
  <c r="AU18" i="40"/>
  <c r="P81" i="23"/>
  <c r="V81" i="23" s="1"/>
  <c r="EX368" i="1"/>
  <c r="EX135" i="1"/>
  <c r="EX513" i="1"/>
  <c r="EX511" i="1"/>
  <c r="EX509" i="1"/>
  <c r="EX507" i="1"/>
  <c r="EX505" i="1"/>
  <c r="EX503" i="1"/>
  <c r="EX501" i="1"/>
  <c r="EN210" i="1"/>
  <c r="BT210" i="1"/>
  <c r="GM174" i="1"/>
  <c r="P113" i="23" s="1"/>
  <c r="EX515" i="1" l="1"/>
  <c r="BH575" i="1"/>
  <c r="D14" i="84" s="1"/>
  <c r="D32" i="84" s="1"/>
  <c r="EN211" i="1"/>
  <c r="BD211" i="1"/>
  <c r="BT211" i="1"/>
  <c r="GM175" i="1"/>
  <c r="P114" i="23" s="1"/>
  <c r="EN369" i="1"/>
  <c r="GM333" i="1"/>
  <c r="BT369" i="1"/>
  <c r="BH576" i="1"/>
  <c r="D15" i="84" s="1"/>
  <c r="D33" i="84" s="1"/>
  <c r="EN135" i="1"/>
  <c r="BV149" i="1"/>
  <c r="GM99" i="1"/>
  <c r="EX136" i="1"/>
  <c r="M18" i="84"/>
  <c r="EN511" i="1"/>
  <c r="M14" i="84"/>
  <c r="EN507" i="1"/>
  <c r="M10" i="84"/>
  <c r="EN503" i="1"/>
  <c r="EN368" i="1"/>
  <c r="GM332" i="1"/>
  <c r="BT368" i="1"/>
  <c r="EX517" i="1"/>
  <c r="EX369" i="1"/>
  <c r="M20" i="84"/>
  <c r="EN513" i="1"/>
  <c r="M16" i="84"/>
  <c r="EN509" i="1"/>
  <c r="M12" i="84"/>
  <c r="EN505" i="1"/>
  <c r="M9" i="84"/>
  <c r="EN502" i="1"/>
  <c r="M8" i="84"/>
  <c r="EN501" i="1"/>
  <c r="M23" i="84"/>
  <c r="EN516" i="1"/>
  <c r="EX516" i="1"/>
  <c r="AJ52" i="40"/>
  <c r="AU19" i="40"/>
  <c r="P82" i="23"/>
  <c r="V82" i="23" s="1"/>
  <c r="M21" i="84"/>
  <c r="EN514" i="1"/>
  <c r="M19" i="84"/>
  <c r="EN512" i="1"/>
  <c r="M17" i="84"/>
  <c r="EN510" i="1"/>
  <c r="M15" i="84"/>
  <c r="EN508" i="1"/>
  <c r="M13" i="84"/>
  <c r="EN506" i="1"/>
  <c r="M11" i="84"/>
  <c r="EN504" i="1"/>
  <c r="M7" i="84"/>
  <c r="EN500" i="1"/>
  <c r="EN136" i="1" l="1"/>
  <c r="GM100" i="1"/>
  <c r="EN370" i="1"/>
  <c r="BT370" i="1"/>
  <c r="GM334" i="1"/>
  <c r="EX137" i="1"/>
  <c r="EX518" i="1"/>
  <c r="EN212" i="1"/>
  <c r="BT212" i="1"/>
  <c r="GM176" i="1"/>
  <c r="P115" i="23" s="1"/>
  <c r="M24" i="84"/>
  <c r="EN517" i="1"/>
  <c r="EX370" i="1"/>
  <c r="AU20" i="40"/>
  <c r="P83" i="23"/>
  <c r="V83" i="23" s="1"/>
  <c r="AJ53" i="40"/>
  <c r="EN213" i="1" l="1"/>
  <c r="BT213" i="1"/>
  <c r="GM177" i="1"/>
  <c r="P116" i="23" s="1"/>
  <c r="EX519" i="1"/>
  <c r="EN371" i="1"/>
  <c r="BT371" i="1"/>
  <c r="GM335" i="1"/>
  <c r="EN137" i="1"/>
  <c r="GM101" i="1"/>
  <c r="M25" i="84"/>
  <c r="EN518" i="1"/>
  <c r="AJ54" i="40"/>
  <c r="P84" i="23"/>
  <c r="V84" i="23" s="1"/>
  <c r="AU21" i="40"/>
  <c r="EX138" i="1"/>
  <c r="EX371" i="1"/>
  <c r="EX372" i="1" l="1"/>
  <c r="AJ55" i="40"/>
  <c r="P85" i="23"/>
  <c r="V85" i="23" s="1"/>
  <c r="AU22" i="40"/>
  <c r="EX520" i="1"/>
  <c r="EN214" i="1"/>
  <c r="BT214" i="1"/>
  <c r="GM178" i="1"/>
  <c r="P117" i="23" s="1"/>
  <c r="EN138" i="1"/>
  <c r="GM102" i="1"/>
  <c r="EX139" i="1"/>
  <c r="M26" i="84"/>
  <c r="EN519" i="1"/>
  <c r="EN373" i="1" l="1"/>
  <c r="BH379" i="1"/>
  <c r="BT373" i="1"/>
  <c r="GM337" i="1"/>
  <c r="EN139" i="1"/>
  <c r="GM103" i="1"/>
  <c r="M27" i="84"/>
  <c r="EN520" i="1"/>
  <c r="EN372" i="1"/>
  <c r="BT372" i="1"/>
  <c r="GM336" i="1"/>
  <c r="EN215" i="1"/>
  <c r="BT215" i="1"/>
  <c r="GM179" i="1"/>
  <c r="P118" i="23" s="1"/>
  <c r="EX521" i="1"/>
  <c r="EX140" i="1"/>
  <c r="EX373" i="1"/>
  <c r="P86" i="23"/>
  <c r="V86" i="23" s="1"/>
  <c r="AP23" i="23"/>
  <c r="AU23" i="40"/>
  <c r="EX141" i="1" l="1"/>
  <c r="M28" i="84"/>
  <c r="EN521" i="1"/>
  <c r="EN140" i="1"/>
  <c r="GM104" i="1"/>
  <c r="BH380" i="1"/>
  <c r="EN374" i="1"/>
  <c r="BT374" i="1"/>
  <c r="GM338" i="1"/>
  <c r="EX522" i="1"/>
  <c r="EN216" i="1"/>
  <c r="BT216" i="1"/>
  <c r="GM180" i="1"/>
  <c r="P119" i="23" s="1"/>
  <c r="EX374" i="1"/>
  <c r="P87" i="23"/>
  <c r="V87" i="23" s="1"/>
  <c r="AU24" i="40"/>
  <c r="EX375" i="1" l="1"/>
  <c r="M29" i="84"/>
  <c r="EN522" i="1"/>
  <c r="EN217" i="1"/>
  <c r="BT217" i="1"/>
  <c r="GM181" i="1"/>
  <c r="P120" i="23" s="1"/>
  <c r="EX523" i="1"/>
  <c r="EN375" i="1"/>
  <c r="BT375" i="1"/>
  <c r="EN141" i="1"/>
  <c r="GM105" i="1"/>
  <c r="EX142" i="1"/>
  <c r="AU25" i="40"/>
  <c r="P88" i="23"/>
  <c r="EX143" i="1" l="1"/>
  <c r="BD142" i="1"/>
  <c r="EN142" i="1"/>
  <c r="GM106" i="1"/>
  <c r="EX524" i="1"/>
  <c r="EN218" i="1"/>
  <c r="BT218" i="1"/>
  <c r="GM182" i="1"/>
  <c r="P121" i="23" s="1"/>
  <c r="AU26" i="40"/>
  <c r="P89" i="23"/>
  <c r="M30" i="84"/>
  <c r="EN523" i="1"/>
  <c r="EN219" i="1" l="1"/>
  <c r="BM62" i="40"/>
  <c r="BM67" i="40" s="1"/>
  <c r="BM71" i="40" s="1"/>
  <c r="BT219" i="1"/>
  <c r="GM183" i="1"/>
  <c r="P122" i="23" s="1"/>
  <c r="P192" i="23" s="1"/>
  <c r="EX525" i="1"/>
  <c r="EN143" i="1"/>
  <c r="BD143" i="1"/>
  <c r="BM61" i="40"/>
  <c r="BM68" i="40" s="1"/>
  <c r="BM72" i="40" s="1"/>
  <c r="GM107" i="1"/>
  <c r="EX144" i="1"/>
  <c r="M31" i="84"/>
  <c r="EN524" i="1"/>
  <c r="AU27" i="40"/>
  <c r="P90" i="23"/>
  <c r="EX526" i="1" l="1"/>
  <c r="EN220" i="1"/>
  <c r="BT220" i="1"/>
  <c r="GM184" i="1"/>
  <c r="P123" i="23" s="1"/>
  <c r="M32" i="84"/>
  <c r="EN525" i="1"/>
  <c r="EN144" i="1"/>
  <c r="BD144" i="1"/>
  <c r="GM108" i="1"/>
  <c r="P92" i="23" s="1"/>
  <c r="EX146" i="1"/>
  <c r="P91" i="23"/>
  <c r="P193" i="23" s="1"/>
  <c r="AU28" i="40"/>
  <c r="BH581" i="1" l="1"/>
  <c r="D20" i="84" s="1"/>
  <c r="D38" i="84" s="1"/>
  <c r="BD146" i="1"/>
  <c r="EN146" i="1"/>
  <c r="M33" i="84"/>
  <c r="EN526" i="1"/>
  <c r="EX145" i="1"/>
  <c r="BD221" i="1"/>
  <c r="EN221" i="1"/>
  <c r="BT221" i="1"/>
  <c r="GM185" i="1"/>
  <c r="P124" i="23" s="1"/>
  <c r="P204" i="23" s="1"/>
  <c r="EX527" i="1"/>
  <c r="BH551" i="1"/>
  <c r="BD145" i="1"/>
  <c r="EN145" i="1"/>
  <c r="GM109" i="1"/>
  <c r="P93" i="23" s="1"/>
  <c r="P205" i="23" s="1"/>
  <c r="EX528" i="1" l="1"/>
  <c r="M34" i="84"/>
  <c r="EN527" i="1"/>
  <c r="BH580" i="1"/>
  <c r="D19" i="84" s="1"/>
  <c r="D37" i="84" s="1"/>
  <c r="BD222" i="1"/>
  <c r="EN222" i="1"/>
  <c r="BT222" i="1"/>
  <c r="EX529" i="1" l="1"/>
  <c r="M35" i="84"/>
  <c r="EN528" i="1"/>
  <c r="EX530" i="1" l="1"/>
  <c r="M36" i="84"/>
  <c r="EN529" i="1"/>
  <c r="EX531" i="1" l="1"/>
  <c r="BH577" i="1"/>
  <c r="D16" i="84" s="1"/>
  <c r="D34" i="84" s="1"/>
  <c r="D45" i="84" s="1"/>
  <c r="D51" i="84" s="1"/>
  <c r="M37" i="84"/>
  <c r="BU544" i="1"/>
  <c r="BD530" i="1"/>
  <c r="EN530" i="1"/>
  <c r="EX532" i="1" l="1"/>
  <c r="M38" i="84"/>
  <c r="EN531" i="1"/>
  <c r="M39" i="84" l="1"/>
  <c r="EN532" i="1"/>
  <c r="EX533" i="1"/>
  <c r="EX534" i="1" l="1"/>
  <c r="M40" i="84"/>
  <c r="EN533" i="1"/>
  <c r="EX535" i="1" l="1"/>
  <c r="M41" i="84"/>
  <c r="EN534" i="1"/>
  <c r="EX536" i="1" l="1"/>
  <c r="M42" i="84"/>
  <c r="EN535" i="1"/>
  <c r="EX537" i="1" l="1"/>
  <c r="M43" i="84"/>
  <c r="EN536" i="1"/>
  <c r="EX538" i="1" l="1"/>
  <c r="M44" i="84"/>
  <c r="EN537" i="1"/>
  <c r="EX539" i="1" l="1"/>
  <c r="M45" i="84"/>
  <c r="EN538" i="1"/>
  <c r="EN539" i="1" l="1"/>
  <c r="M46" i="84"/>
  <c r="EX540" i="1"/>
  <c r="BH582" i="1" l="1"/>
  <c r="D21" i="84" s="1"/>
  <c r="D39" i="84" s="1"/>
  <c r="D46" i="84" s="1"/>
  <c r="D52" i="84" s="1"/>
  <c r="EN541" i="1"/>
  <c r="M48" i="84"/>
  <c r="BD541" i="1"/>
  <c r="EN540" i="1"/>
  <c r="BD540" i="1"/>
  <c r="M47" i="84"/>
  <c r="BH553" i="1"/>
  <c r="EX541" i="1"/>
  <c r="BD547" i="1" l="1"/>
  <c r="BD544" i="1"/>
  <c r="T299" i="1" l="1"/>
  <c r="L222" i="1"/>
  <c r="L306" i="1" s="1"/>
  <c r="AI299" i="1"/>
  <c r="T222" i="1" l="1"/>
  <c r="AI222" i="1"/>
  <c r="L541" i="1"/>
  <c r="T146" i="1"/>
  <c r="AI146" i="1"/>
  <c r="AI541" i="1" l="1"/>
  <c r="T541" i="1"/>
  <c r="L576" i="1" l="1"/>
  <c r="L221" i="1"/>
  <c r="AI298" i="1"/>
  <c r="BJ49" i="82"/>
  <c r="BN49" i="82" s="1"/>
  <c r="T298" i="1"/>
  <c r="GB238" i="1"/>
  <c r="T221" i="1" l="1"/>
  <c r="AI221" i="1"/>
  <c r="F49" i="82"/>
  <c r="Q49" i="82" s="1"/>
  <c r="GB161" i="1"/>
  <c r="L575" i="1" l="1"/>
  <c r="T297" i="1"/>
  <c r="AI297" i="1"/>
  <c r="BJ48" i="82"/>
  <c r="BN48" i="82" s="1"/>
  <c r="L220" i="1"/>
  <c r="L574" i="1"/>
  <c r="T296" i="1"/>
  <c r="AI296" i="1"/>
  <c r="BJ47" i="82"/>
  <c r="BN47" i="82" s="1"/>
  <c r="L219" i="1"/>
  <c r="BJ46" i="82"/>
  <c r="BN46" i="82" s="1"/>
  <c r="T295" i="1"/>
  <c r="L218" i="1"/>
  <c r="AI295" i="1"/>
  <c r="T294" i="1"/>
  <c r="AI294" i="1"/>
  <c r="BJ45" i="82"/>
  <c r="BN45" i="82" s="1"/>
  <c r="L217" i="1"/>
  <c r="BJ44" i="82"/>
  <c r="BN44" i="82" s="1"/>
  <c r="L216" i="1"/>
  <c r="T293" i="1"/>
  <c r="AI293" i="1"/>
  <c r="BJ43" i="82"/>
  <c r="BN43" i="82" s="1"/>
  <c r="L215" i="1"/>
  <c r="T292" i="1"/>
  <c r="AI292" i="1"/>
  <c r="BJ42" i="82"/>
  <c r="BN42" i="82" s="1"/>
  <c r="T291" i="1"/>
  <c r="L214" i="1"/>
  <c r="AI291" i="1"/>
  <c r="L213" i="1"/>
  <c r="AI290" i="1"/>
  <c r="BJ41" i="82"/>
  <c r="BN41" i="82" s="1"/>
  <c r="T290" i="1"/>
  <c r="BJ40" i="82"/>
  <c r="BN40" i="82" s="1"/>
  <c r="T289" i="1"/>
  <c r="L212" i="1"/>
  <c r="AI289" i="1"/>
  <c r="T288" i="1"/>
  <c r="L211" i="1"/>
  <c r="BJ39" i="82"/>
  <c r="BN39" i="82" s="1"/>
  <c r="AI288" i="1"/>
  <c r="BJ38" i="82"/>
  <c r="BN38" i="82" s="1"/>
  <c r="L210" i="1"/>
  <c r="T287" i="1"/>
  <c r="AI287" i="1"/>
  <c r="L209" i="1"/>
  <c r="AI286" i="1"/>
  <c r="BJ37" i="82"/>
  <c r="BN37" i="82" s="1"/>
  <c r="T286" i="1"/>
  <c r="T285" i="1"/>
  <c r="AI285" i="1"/>
  <c r="BJ36" i="82"/>
  <c r="BN36" i="82" s="1"/>
  <c r="L208" i="1"/>
  <c r="L207" i="1"/>
  <c r="AI284" i="1"/>
  <c r="BJ35" i="82"/>
  <c r="BN35" i="82" s="1"/>
  <c r="T284" i="1"/>
  <c r="BJ34" i="82"/>
  <c r="BN34" i="82" s="1"/>
  <c r="L206" i="1"/>
  <c r="T283" i="1"/>
  <c r="AI283" i="1"/>
  <c r="L205" i="1"/>
  <c r="AI282" i="1"/>
  <c r="BJ33" i="82"/>
  <c r="BN33" i="82" s="1"/>
  <c r="T282" i="1"/>
  <c r="L204" i="1"/>
  <c r="AI281" i="1"/>
  <c r="BJ32" i="82"/>
  <c r="BN32" i="82" s="1"/>
  <c r="T281" i="1"/>
  <c r="L203" i="1"/>
  <c r="AI280" i="1"/>
  <c r="BJ31" i="82"/>
  <c r="BN31" i="82" s="1"/>
  <c r="T280" i="1"/>
  <c r="BJ22" i="82"/>
  <c r="BN22" i="82" s="1"/>
  <c r="T271" i="1"/>
  <c r="L194" i="1"/>
  <c r="AI271" i="1"/>
  <c r="T266" i="1"/>
  <c r="AI266" i="1"/>
  <c r="BJ17" i="82"/>
  <c r="BN17" i="82" s="1"/>
  <c r="L189" i="1"/>
  <c r="T264" i="1"/>
  <c r="AI264" i="1"/>
  <c r="BJ15" i="82"/>
  <c r="BN15" i="82" s="1"/>
  <c r="L187" i="1"/>
  <c r="T262" i="1"/>
  <c r="AI262" i="1"/>
  <c r="BJ13" i="82"/>
  <c r="BN13" i="82" s="1"/>
  <c r="L185" i="1"/>
  <c r="BJ11" i="82"/>
  <c r="BN11" i="82" s="1"/>
  <c r="L183" i="1"/>
  <c r="T260" i="1"/>
  <c r="AI260" i="1"/>
  <c r="L181" i="1"/>
  <c r="AI258" i="1"/>
  <c r="BJ9" i="82"/>
  <c r="BN9" i="82" s="1"/>
  <c r="T258" i="1"/>
  <c r="L179" i="1"/>
  <c r="AI256" i="1"/>
  <c r="P256" i="1"/>
  <c r="CX256" i="1" s="1"/>
  <c r="P254" i="1"/>
  <c r="L177" i="1"/>
  <c r="AI254" i="1"/>
  <c r="L175" i="1"/>
  <c r="AI252" i="1"/>
  <c r="P252" i="1"/>
  <c r="L173" i="1"/>
  <c r="P250" i="1"/>
  <c r="AI250" i="1"/>
  <c r="P248" i="1"/>
  <c r="L171" i="1"/>
  <c r="AI248" i="1"/>
  <c r="L169" i="1"/>
  <c r="AI246" i="1"/>
  <c r="P246" i="1"/>
  <c r="P244" i="1"/>
  <c r="L167" i="1"/>
  <c r="AI244" i="1"/>
  <c r="L165" i="1"/>
  <c r="AI242" i="1"/>
  <c r="P242" i="1"/>
  <c r="P240" i="1"/>
  <c r="L163" i="1"/>
  <c r="AI240" i="1"/>
  <c r="L161" i="1"/>
  <c r="AI238" i="1"/>
  <c r="P238" i="1"/>
  <c r="CX238" i="1" s="1"/>
  <c r="T272" i="1"/>
  <c r="AI272" i="1"/>
  <c r="BJ23" i="82"/>
  <c r="BN23" i="82" s="1"/>
  <c r="L195" i="1"/>
  <c r="T270" i="1"/>
  <c r="AI270" i="1"/>
  <c r="BJ21" i="82"/>
  <c r="BN21" i="82" s="1"/>
  <c r="L193" i="1"/>
  <c r="BJ19" i="82"/>
  <c r="BN19" i="82" s="1"/>
  <c r="L191" i="1"/>
  <c r="T268" i="1"/>
  <c r="AI268" i="1"/>
  <c r="BJ16" i="82"/>
  <c r="BN16" i="82" s="1"/>
  <c r="T265" i="1"/>
  <c r="L188" i="1"/>
  <c r="AI265" i="1"/>
  <c r="BJ14" i="82"/>
  <c r="BN14" i="82" s="1"/>
  <c r="T263" i="1"/>
  <c r="L186" i="1"/>
  <c r="AI263" i="1"/>
  <c r="BJ12" i="82"/>
  <c r="BN12" i="82" s="1"/>
  <c r="T261" i="1"/>
  <c r="L184" i="1"/>
  <c r="AI261" i="1"/>
  <c r="BJ10" i="82"/>
  <c r="BN10" i="82" s="1"/>
  <c r="T259" i="1"/>
  <c r="L182" i="1"/>
  <c r="AI259" i="1"/>
  <c r="L180" i="1"/>
  <c r="P257" i="1"/>
  <c r="T257" i="1"/>
  <c r="AI257" i="1"/>
  <c r="L178" i="1"/>
  <c r="P255" i="1"/>
  <c r="AI255" i="1"/>
  <c r="P253" i="1"/>
  <c r="L176" i="1"/>
  <c r="AI253" i="1"/>
  <c r="L174" i="1"/>
  <c r="AI251" i="1"/>
  <c r="P251" i="1"/>
  <c r="L172" i="1"/>
  <c r="P249" i="1"/>
  <c r="AI249" i="1"/>
  <c r="L170" i="1"/>
  <c r="AI247" i="1"/>
  <c r="P247" i="1"/>
  <c r="P245" i="1"/>
  <c r="L168" i="1"/>
  <c r="AI245" i="1"/>
  <c r="L166" i="1"/>
  <c r="AI243" i="1"/>
  <c r="P243" i="1"/>
  <c r="CX243" i="1" s="1"/>
  <c r="L164" i="1"/>
  <c r="AI241" i="1"/>
  <c r="P241" i="1"/>
  <c r="P239" i="1"/>
  <c r="L162" i="1"/>
  <c r="AI239" i="1"/>
  <c r="L160" i="1"/>
  <c r="AI237" i="1"/>
  <c r="P237" i="1"/>
  <c r="T279" i="1"/>
  <c r="AI279" i="1"/>
  <c r="BJ30" i="82"/>
  <c r="BN30" i="82" s="1"/>
  <c r="L202" i="1"/>
  <c r="L201" i="1"/>
  <c r="AI278" i="1"/>
  <c r="BJ29" i="82"/>
  <c r="BN29" i="82" s="1"/>
  <c r="T278" i="1"/>
  <c r="BJ26" i="82"/>
  <c r="BN26" i="82" s="1"/>
  <c r="T275" i="1"/>
  <c r="L198" i="1"/>
  <c r="AI275" i="1"/>
  <c r="BJ24" i="82"/>
  <c r="BN24" i="82" s="1"/>
  <c r="L196" i="1"/>
  <c r="T273" i="1"/>
  <c r="AI273" i="1"/>
  <c r="L192" i="1"/>
  <c r="AI269" i="1"/>
  <c r="BJ20" i="82"/>
  <c r="BN20" i="82" s="1"/>
  <c r="T269" i="1"/>
  <c r="L190" i="1"/>
  <c r="AI267" i="1"/>
  <c r="BJ18" i="82"/>
  <c r="BN18" i="82" s="1"/>
  <c r="T267" i="1"/>
  <c r="L522" i="1" l="1"/>
  <c r="T127" i="1"/>
  <c r="AC31" i="82"/>
  <c r="AI127" i="1"/>
  <c r="AC32" i="82"/>
  <c r="T128" i="1"/>
  <c r="L523" i="1"/>
  <c r="AI128" i="1"/>
  <c r="L524" i="1"/>
  <c r="T129" i="1"/>
  <c r="AC33" i="82"/>
  <c r="AI129" i="1"/>
  <c r="AC34" i="82"/>
  <c r="T130" i="1"/>
  <c r="L525" i="1"/>
  <c r="AI130" i="1"/>
  <c r="L526" i="1"/>
  <c r="T131" i="1"/>
  <c r="AC35" i="82"/>
  <c r="AI131" i="1"/>
  <c r="AC36" i="82"/>
  <c r="T132" i="1"/>
  <c r="L527" i="1"/>
  <c r="AI132" i="1"/>
  <c r="L528" i="1"/>
  <c r="T133" i="1"/>
  <c r="AC37" i="82"/>
  <c r="AI133" i="1"/>
  <c r="AC38" i="82"/>
  <c r="T134" i="1"/>
  <c r="L529" i="1"/>
  <c r="AI134" i="1"/>
  <c r="AC39" i="82"/>
  <c r="AI135" i="1"/>
  <c r="L530" i="1"/>
  <c r="T135" i="1"/>
  <c r="L531" i="1"/>
  <c r="T136" i="1"/>
  <c r="AC40" i="82"/>
  <c r="AI136" i="1"/>
  <c r="AC41" i="82"/>
  <c r="T137" i="1"/>
  <c r="L532" i="1"/>
  <c r="AI137" i="1"/>
  <c r="L533" i="1"/>
  <c r="T138" i="1"/>
  <c r="AC42" i="82"/>
  <c r="AI138" i="1"/>
  <c r="L534" i="1"/>
  <c r="T139" i="1"/>
  <c r="AC43" i="82"/>
  <c r="AI139" i="1"/>
  <c r="AC44" i="82"/>
  <c r="T140" i="1"/>
  <c r="L535" i="1"/>
  <c r="AI140" i="1"/>
  <c r="L536" i="1"/>
  <c r="AI141" i="1"/>
  <c r="AC45" i="82"/>
  <c r="T141" i="1"/>
  <c r="L537" i="1"/>
  <c r="AC46" i="82"/>
  <c r="T142" i="1"/>
  <c r="AI142" i="1"/>
  <c r="L538" i="1"/>
  <c r="AC47" i="82"/>
  <c r="T143" i="1"/>
  <c r="L569" i="1"/>
  <c r="L579" i="1" s="1"/>
  <c r="AI143" i="1"/>
  <c r="T453" i="1"/>
  <c r="AI453" i="1"/>
  <c r="T454" i="1"/>
  <c r="AI454" i="1"/>
  <c r="AI450" i="1"/>
  <c r="T450" i="1"/>
  <c r="T451" i="1"/>
  <c r="AI451" i="1"/>
  <c r="AI452" i="1"/>
  <c r="T452" i="1"/>
  <c r="T455" i="1"/>
  <c r="AI455" i="1"/>
  <c r="T457" i="1"/>
  <c r="AI457" i="1"/>
  <c r="GB399" i="1"/>
  <c r="T459" i="1"/>
  <c r="AI459" i="1"/>
  <c r="AI206" i="1"/>
  <c r="F34" i="82"/>
  <c r="Q34" i="82" s="1"/>
  <c r="T206" i="1"/>
  <c r="T208" i="1"/>
  <c r="F36" i="82"/>
  <c r="Q36" i="82" s="1"/>
  <c r="AI208" i="1"/>
  <c r="F38" i="82"/>
  <c r="Q38" i="82" s="1"/>
  <c r="AI210" i="1"/>
  <c r="T210" i="1"/>
  <c r="F39" i="82"/>
  <c r="Q39" i="82" s="1"/>
  <c r="T211" i="1"/>
  <c r="AI211" i="1"/>
  <c r="F43" i="82"/>
  <c r="Q43" i="82" s="1"/>
  <c r="T215" i="1"/>
  <c r="AI215" i="1"/>
  <c r="T216" i="1"/>
  <c r="F44" i="82"/>
  <c r="Q44" i="82" s="1"/>
  <c r="AI216" i="1"/>
  <c r="F45" i="82"/>
  <c r="Q45" i="82" s="1"/>
  <c r="AI217" i="1"/>
  <c r="T217" i="1"/>
  <c r="T219" i="1"/>
  <c r="F47" i="82"/>
  <c r="Q47" i="82" s="1"/>
  <c r="AI219" i="1"/>
  <c r="T456" i="1"/>
  <c r="AI456" i="1"/>
  <c r="T458" i="1"/>
  <c r="AI458" i="1"/>
  <c r="F31" i="82"/>
  <c r="Q31" i="82" s="1"/>
  <c r="AI203" i="1"/>
  <c r="T203" i="1"/>
  <c r="F32" i="82"/>
  <c r="Q32" i="82" s="1"/>
  <c r="AI204" i="1"/>
  <c r="T204" i="1"/>
  <c r="T205" i="1"/>
  <c r="AI205" i="1"/>
  <c r="F33" i="82"/>
  <c r="Q33" i="82" s="1"/>
  <c r="F35" i="82"/>
  <c r="Q35" i="82" s="1"/>
  <c r="AI207" i="1"/>
  <c r="T207" i="1"/>
  <c r="AI209" i="1"/>
  <c r="F37" i="82"/>
  <c r="Q37" i="82" s="1"/>
  <c r="T209" i="1"/>
  <c r="AI212" i="1"/>
  <c r="F40" i="82"/>
  <c r="Q40" i="82" s="1"/>
  <c r="T212" i="1"/>
  <c r="AI213" i="1"/>
  <c r="T213" i="1"/>
  <c r="F41" i="82"/>
  <c r="Q41" i="82" s="1"/>
  <c r="AI214" i="1"/>
  <c r="T214" i="1"/>
  <c r="F42" i="82"/>
  <c r="Q42" i="82" s="1"/>
  <c r="T218" i="1"/>
  <c r="AI218" i="1"/>
  <c r="F46" i="82"/>
  <c r="Q46" i="82" s="1"/>
  <c r="F48" i="82"/>
  <c r="Q48" i="82" s="1"/>
  <c r="T220" i="1"/>
  <c r="AI220" i="1"/>
  <c r="CX409" i="1"/>
  <c r="AI409" i="1"/>
  <c r="AI417" i="1"/>
  <c r="CX417" i="1"/>
  <c r="T425" i="1"/>
  <c r="AI425" i="1"/>
  <c r="AI433" i="1"/>
  <c r="T433" i="1"/>
  <c r="AI441" i="1"/>
  <c r="T441" i="1"/>
  <c r="AI448" i="1"/>
  <c r="T448" i="1"/>
  <c r="T449" i="1"/>
  <c r="AI449" i="1"/>
  <c r="CX410" i="1"/>
  <c r="AI410" i="1"/>
  <c r="CX414" i="1"/>
  <c r="AI414" i="1"/>
  <c r="T422" i="1"/>
  <c r="AI422" i="1"/>
  <c r="AI426" i="1"/>
  <c r="T426" i="1"/>
  <c r="T434" i="1"/>
  <c r="L464" i="1"/>
  <c r="AI434" i="1"/>
  <c r="T442" i="1"/>
  <c r="AI442" i="1"/>
  <c r="CX415" i="1"/>
  <c r="AI415" i="1"/>
  <c r="T431" i="1"/>
  <c r="AI431" i="1"/>
  <c r="AI85" i="1"/>
  <c r="L480" i="1"/>
  <c r="CX85" i="1"/>
  <c r="DE85" i="1" s="1"/>
  <c r="DL85" i="1" s="1"/>
  <c r="CX87" i="1"/>
  <c r="L482" i="1"/>
  <c r="AI87" i="1"/>
  <c r="L484" i="1"/>
  <c r="CX89" i="1"/>
  <c r="AI89" i="1"/>
  <c r="L485" i="1"/>
  <c r="AI90" i="1"/>
  <c r="CX90" i="1"/>
  <c r="DE90" i="1" s="1"/>
  <c r="DL90" i="1" s="1"/>
  <c r="AI92" i="1"/>
  <c r="L487" i="1"/>
  <c r="CX92" i="1"/>
  <c r="AI95" i="1"/>
  <c r="L490" i="1"/>
  <c r="CX95" i="1"/>
  <c r="L492" i="1"/>
  <c r="CX97" i="1"/>
  <c r="AI97" i="1"/>
  <c r="L493" i="1"/>
  <c r="AI98" i="1"/>
  <c r="CX98" i="1"/>
  <c r="DE98" i="1" s="1"/>
  <c r="DL98" i="1" s="1"/>
  <c r="AI100" i="1"/>
  <c r="L495" i="1"/>
  <c r="CX100" i="1"/>
  <c r="CX103" i="1"/>
  <c r="L498" i="1"/>
  <c r="AI103" i="1"/>
  <c r="AC9" i="82"/>
  <c r="AI105" i="1"/>
  <c r="L500" i="1"/>
  <c r="T105" i="1"/>
  <c r="AC10" i="82"/>
  <c r="AI106" i="1"/>
  <c r="L501" i="1"/>
  <c r="T106" i="1"/>
  <c r="AC12" i="82"/>
  <c r="AI108" i="1"/>
  <c r="L503" i="1"/>
  <c r="T108" i="1"/>
  <c r="AC15" i="82"/>
  <c r="T111" i="1"/>
  <c r="L506" i="1"/>
  <c r="AI111" i="1"/>
  <c r="L508" i="1"/>
  <c r="T113" i="1"/>
  <c r="AC17" i="82"/>
  <c r="AI113" i="1"/>
  <c r="AC24" i="82"/>
  <c r="T120" i="1"/>
  <c r="L150" i="1"/>
  <c r="IL86" i="1" s="1"/>
  <c r="L515" i="1"/>
  <c r="AI120" i="1"/>
  <c r="AC26" i="82"/>
  <c r="T122" i="1"/>
  <c r="L517" i="1"/>
  <c r="AI122" i="1"/>
  <c r="AI86" i="1"/>
  <c r="L481" i="1"/>
  <c r="CX86" i="1"/>
  <c r="DE86" i="1" s="1"/>
  <c r="DL86" i="1" s="1"/>
  <c r="L483" i="1"/>
  <c r="AI88" i="1"/>
  <c r="CX88" i="1"/>
  <c r="L486" i="1"/>
  <c r="CX91" i="1"/>
  <c r="AI91" i="1"/>
  <c r="CX93" i="1"/>
  <c r="DE93" i="1" s="1"/>
  <c r="DL93" i="1" s="1"/>
  <c r="L488" i="1"/>
  <c r="AI93" i="1"/>
  <c r="AI94" i="1"/>
  <c r="L489" i="1"/>
  <c r="CX94" i="1"/>
  <c r="CX96" i="1"/>
  <c r="L491" i="1"/>
  <c r="AI96" i="1"/>
  <c r="L494" i="1"/>
  <c r="CX99" i="1"/>
  <c r="AI99" i="1"/>
  <c r="L496" i="1"/>
  <c r="AI101" i="1"/>
  <c r="CX101" i="1"/>
  <c r="DE101" i="1" s="1"/>
  <c r="DL101" i="1" s="1"/>
  <c r="AI102" i="1"/>
  <c r="L497" i="1"/>
  <c r="CX102" i="1"/>
  <c r="DE102" i="1" s="1"/>
  <c r="DL102" i="1" s="1"/>
  <c r="CX104" i="1"/>
  <c r="DE104" i="1" s="1"/>
  <c r="DL104" i="1" s="1"/>
  <c r="L499" i="1"/>
  <c r="AI104" i="1"/>
  <c r="AC11" i="82"/>
  <c r="T107" i="1"/>
  <c r="L502" i="1"/>
  <c r="AI107" i="1"/>
  <c r="AC13" i="82"/>
  <c r="AI109" i="1"/>
  <c r="L504" i="1"/>
  <c r="T109" i="1"/>
  <c r="AC14" i="82"/>
  <c r="AI110" i="1"/>
  <c r="L505" i="1"/>
  <c r="T110" i="1"/>
  <c r="AC16" i="82"/>
  <c r="AI112" i="1"/>
  <c r="L507" i="1"/>
  <c r="T112" i="1"/>
  <c r="IL112" i="1"/>
  <c r="AC19" i="82"/>
  <c r="AI115" i="1"/>
  <c r="L510" i="1"/>
  <c r="T115" i="1"/>
  <c r="AC21" i="82"/>
  <c r="T117" i="1"/>
  <c r="L512" i="1"/>
  <c r="AI117" i="1"/>
  <c r="IL117" i="1"/>
  <c r="AC22" i="82"/>
  <c r="T118" i="1"/>
  <c r="L513" i="1"/>
  <c r="AI118" i="1"/>
  <c r="T447" i="1"/>
  <c r="AI447" i="1"/>
  <c r="AI443" i="1"/>
  <c r="T443" i="1"/>
  <c r="T446" i="1"/>
  <c r="AI446" i="1"/>
  <c r="T419" i="1"/>
  <c r="AI419" i="1"/>
  <c r="T440" i="1"/>
  <c r="AI440" i="1"/>
  <c r="CX416" i="1"/>
  <c r="DE416" i="1" s="1"/>
  <c r="DL416" i="1" s="1"/>
  <c r="AI416" i="1"/>
  <c r="T424" i="1"/>
  <c r="AI424" i="1"/>
  <c r="AI432" i="1"/>
  <c r="T432" i="1"/>
  <c r="T277" i="1"/>
  <c r="AI277" i="1"/>
  <c r="BJ28" i="82"/>
  <c r="BN28" i="82" s="1"/>
  <c r="L200" i="1"/>
  <c r="L199" i="1"/>
  <c r="AI276" i="1"/>
  <c r="BJ27" i="82"/>
  <c r="BN27" i="82" s="1"/>
  <c r="T276" i="1"/>
  <c r="AI190" i="1"/>
  <c r="F18" i="82"/>
  <c r="Q18" i="82" s="1"/>
  <c r="T190" i="1"/>
  <c r="AI192" i="1"/>
  <c r="F20" i="82"/>
  <c r="Q20" i="82" s="1"/>
  <c r="T192" i="1"/>
  <c r="F26" i="82"/>
  <c r="Q26" i="82" s="1"/>
  <c r="AI198" i="1"/>
  <c r="T198" i="1"/>
  <c r="AI201" i="1"/>
  <c r="F29" i="82"/>
  <c r="Q29" i="82" s="1"/>
  <c r="T201" i="1"/>
  <c r="CX239" i="1"/>
  <c r="DE239" i="1" s="1"/>
  <c r="CZ239" i="1"/>
  <c r="CW239" i="1"/>
  <c r="Q239" i="1"/>
  <c r="DA239" i="1"/>
  <c r="CY239" i="1"/>
  <c r="AN239" i="1"/>
  <c r="AD162" i="1"/>
  <c r="CX245" i="1"/>
  <c r="CY245" i="1"/>
  <c r="CW245" i="1"/>
  <c r="CZ245" i="1"/>
  <c r="AN245" i="1"/>
  <c r="AD168" i="1"/>
  <c r="DA245" i="1"/>
  <c r="Q245" i="1"/>
  <c r="AI172" i="1"/>
  <c r="CX253" i="1"/>
  <c r="CY253" i="1"/>
  <c r="CW253" i="1"/>
  <c r="AD176" i="1"/>
  <c r="AN253" i="1"/>
  <c r="Q253" i="1"/>
  <c r="DA253" i="1"/>
  <c r="CZ253" i="1"/>
  <c r="CX255" i="1"/>
  <c r="CW255" i="1"/>
  <c r="Q255" i="1"/>
  <c r="DA255" i="1"/>
  <c r="AD178" i="1"/>
  <c r="CY255" i="1"/>
  <c r="CZ255" i="1"/>
  <c r="AN255" i="1"/>
  <c r="CX257" i="1"/>
  <c r="DE257" i="1" s="1"/>
  <c r="AN257" i="1"/>
  <c r="CY257" i="1"/>
  <c r="CZ257" i="1"/>
  <c r="DA257" i="1"/>
  <c r="CW257" i="1"/>
  <c r="Q257" i="1"/>
  <c r="AD180" i="1"/>
  <c r="X257" i="1"/>
  <c r="F19" i="82"/>
  <c r="Q19" i="82" s="1"/>
  <c r="T191" i="1"/>
  <c r="AI191" i="1"/>
  <c r="F21" i="82"/>
  <c r="Q21" i="82" s="1"/>
  <c r="AI193" i="1"/>
  <c r="T193" i="1"/>
  <c r="AI195" i="1"/>
  <c r="F23" i="82"/>
  <c r="Q23" i="82" s="1"/>
  <c r="T195" i="1"/>
  <c r="CX240" i="1"/>
  <c r="AN240" i="1"/>
  <c r="CZ240" i="1"/>
  <c r="DG240" i="1" s="1"/>
  <c r="CW240" i="1"/>
  <c r="CY240" i="1"/>
  <c r="DF240" i="1" s="1"/>
  <c r="DA240" i="1"/>
  <c r="DH240" i="1" s="1"/>
  <c r="Q240" i="1"/>
  <c r="AD163" i="1"/>
  <c r="CX244" i="1"/>
  <c r="DE244" i="1" s="1"/>
  <c r="CZ244" i="1"/>
  <c r="AN244" i="1"/>
  <c r="CW244" i="1"/>
  <c r="Q244" i="1"/>
  <c r="DA244" i="1"/>
  <c r="AD167" i="1"/>
  <c r="CY244" i="1"/>
  <c r="CX248" i="1"/>
  <c r="CY248" i="1"/>
  <c r="DA248" i="1"/>
  <c r="CW248" i="1"/>
  <c r="Q248" i="1"/>
  <c r="CZ248" i="1"/>
  <c r="AN248" i="1"/>
  <c r="AD171" i="1"/>
  <c r="CX250" i="1"/>
  <c r="AD173" i="1"/>
  <c r="Q250" i="1"/>
  <c r="CZ250" i="1"/>
  <c r="CY250" i="1"/>
  <c r="AN250" i="1"/>
  <c r="CW250" i="1"/>
  <c r="DA250" i="1"/>
  <c r="CX252" i="1"/>
  <c r="CZ252" i="1"/>
  <c r="DA252" i="1"/>
  <c r="AD175" i="1"/>
  <c r="Q252" i="1"/>
  <c r="CW252" i="1"/>
  <c r="CY252" i="1"/>
  <c r="AN252" i="1"/>
  <c r="AI175" i="1"/>
  <c r="AI177" i="1"/>
  <c r="AI183" i="1"/>
  <c r="F11" i="82"/>
  <c r="Q11" i="82" s="1"/>
  <c r="T183" i="1"/>
  <c r="F13" i="82"/>
  <c r="Q13" i="82" s="1"/>
  <c r="AI185" i="1"/>
  <c r="T185" i="1"/>
  <c r="AI187" i="1"/>
  <c r="F15" i="82"/>
  <c r="Q15" i="82" s="1"/>
  <c r="T187" i="1"/>
  <c r="T189" i="1"/>
  <c r="F17" i="82"/>
  <c r="Q17" i="82" s="1"/>
  <c r="AI189" i="1"/>
  <c r="AI413" i="1"/>
  <c r="CX413" i="1"/>
  <c r="T421" i="1"/>
  <c r="AI421" i="1"/>
  <c r="AI429" i="1"/>
  <c r="T429" i="1"/>
  <c r="T437" i="1"/>
  <c r="AI437" i="1"/>
  <c r="CX408" i="1"/>
  <c r="AI408" i="1"/>
  <c r="CX418" i="1"/>
  <c r="DE418" i="1" s="1"/>
  <c r="DL418" i="1" s="1"/>
  <c r="AI418" i="1"/>
  <c r="AI430" i="1"/>
  <c r="T430" i="1"/>
  <c r="T438" i="1"/>
  <c r="AI438" i="1"/>
  <c r="AI423" i="1"/>
  <c r="T423" i="1"/>
  <c r="AI439" i="1"/>
  <c r="T439" i="1"/>
  <c r="AC28" i="82"/>
  <c r="T124" i="1"/>
  <c r="L519" i="1"/>
  <c r="AI124" i="1"/>
  <c r="L520" i="1"/>
  <c r="T125" i="1"/>
  <c r="AC29" i="82"/>
  <c r="AI125" i="1"/>
  <c r="AC30" i="82"/>
  <c r="T126" i="1"/>
  <c r="L521" i="1"/>
  <c r="AI126" i="1"/>
  <c r="IL126" i="1"/>
  <c r="IV90" i="1" s="1"/>
  <c r="T435" i="1"/>
  <c r="AI435" i="1"/>
  <c r="AI436" i="1"/>
  <c r="T436" i="1"/>
  <c r="AC23" i="82"/>
  <c r="AI119" i="1"/>
  <c r="L514" i="1"/>
  <c r="T119" i="1"/>
  <c r="AC27" i="82"/>
  <c r="T123" i="1"/>
  <c r="L518" i="1"/>
  <c r="AI123" i="1"/>
  <c r="AI411" i="1"/>
  <c r="CX411" i="1"/>
  <c r="T427" i="1"/>
  <c r="AI427" i="1"/>
  <c r="AC18" i="82"/>
  <c r="AI114" i="1"/>
  <c r="L509" i="1"/>
  <c r="T114" i="1"/>
  <c r="IL114" i="1"/>
  <c r="CX407" i="1"/>
  <c r="DE407" i="1" s="1"/>
  <c r="DL407" i="1" s="1"/>
  <c r="AI407" i="1"/>
  <c r="AI412" i="1"/>
  <c r="CX412" i="1"/>
  <c r="AI420" i="1"/>
  <c r="T420" i="1"/>
  <c r="T428" i="1"/>
  <c r="AI428" i="1"/>
  <c r="AI445" i="1"/>
  <c r="T445" i="1"/>
  <c r="BJ25" i="82"/>
  <c r="BN25" i="82" s="1"/>
  <c r="T274" i="1"/>
  <c r="L197" i="1"/>
  <c r="AI274" i="1"/>
  <c r="AI303" i="1"/>
  <c r="AR273" i="1" s="1"/>
  <c r="L227" i="1"/>
  <c r="IL196" i="1" s="1"/>
  <c r="IV160" i="1" s="1"/>
  <c r="T196" i="1"/>
  <c r="F24" i="82"/>
  <c r="Q24" i="82" s="1"/>
  <c r="AI196" i="1"/>
  <c r="F30" i="82"/>
  <c r="Q30" i="82" s="1"/>
  <c r="T202" i="1"/>
  <c r="AI202" i="1"/>
  <c r="CX237" i="1"/>
  <c r="DE238" i="1" s="1"/>
  <c r="DA237" i="1"/>
  <c r="AD160" i="1"/>
  <c r="Q237" i="1"/>
  <c r="AN237" i="1"/>
  <c r="CW237" i="1"/>
  <c r="CZ237" i="1"/>
  <c r="CY237" i="1"/>
  <c r="AI160" i="1"/>
  <c r="IL160" i="1"/>
  <c r="AI162" i="1"/>
  <c r="CX241" i="1"/>
  <c r="Q241" i="1"/>
  <c r="CW241" i="1"/>
  <c r="DA241" i="1"/>
  <c r="CY241" i="1"/>
  <c r="CZ241" i="1"/>
  <c r="DG241" i="1" s="1"/>
  <c r="AD164" i="1"/>
  <c r="AN241" i="1"/>
  <c r="AI164" i="1"/>
  <c r="IL164" i="1"/>
  <c r="AD166" i="1"/>
  <c r="CZ243" i="1"/>
  <c r="Q243" i="1"/>
  <c r="DA243" i="1"/>
  <c r="AN243" i="1"/>
  <c r="CY243" i="1"/>
  <c r="CW243" i="1"/>
  <c r="AI166" i="1"/>
  <c r="AI168" i="1"/>
  <c r="CX247" i="1"/>
  <c r="AD170" i="1"/>
  <c r="CY247" i="1"/>
  <c r="Q247" i="1"/>
  <c r="CZ247" i="1"/>
  <c r="CW247" i="1"/>
  <c r="AN247" i="1"/>
  <c r="DA247" i="1"/>
  <c r="AI170" i="1"/>
  <c r="CX249" i="1"/>
  <c r="AN249" i="1"/>
  <c r="CW249" i="1"/>
  <c r="CZ249" i="1"/>
  <c r="CY249" i="1"/>
  <c r="DF249" i="1" s="1"/>
  <c r="Q249" i="1"/>
  <c r="DA249" i="1"/>
  <c r="AD172" i="1"/>
  <c r="CX251" i="1"/>
  <c r="CZ251" i="1"/>
  <c r="DA251" i="1"/>
  <c r="AD174" i="1"/>
  <c r="AN251" i="1"/>
  <c r="CW251" i="1"/>
  <c r="CY251" i="1"/>
  <c r="Q251" i="1"/>
  <c r="AI174" i="1"/>
  <c r="AI176" i="1"/>
  <c r="AI178" i="1"/>
  <c r="AI180" i="1"/>
  <c r="F10" i="82"/>
  <c r="Q10" i="82" s="1"/>
  <c r="T182" i="1"/>
  <c r="AI182" i="1"/>
  <c r="F12" i="82"/>
  <c r="Q12" i="82" s="1"/>
  <c r="AI184" i="1"/>
  <c r="T184" i="1"/>
  <c r="F14" i="82"/>
  <c r="Q14" i="82" s="1"/>
  <c r="T186" i="1"/>
  <c r="AI186" i="1"/>
  <c r="AI188" i="1"/>
  <c r="F16" i="82"/>
  <c r="Q16" i="82" s="1"/>
  <c r="T188" i="1"/>
  <c r="AD161" i="1"/>
  <c r="CY238" i="1"/>
  <c r="AN238" i="1"/>
  <c r="Q238" i="1"/>
  <c r="CW238" i="1"/>
  <c r="CZ238" i="1"/>
  <c r="DA238" i="1"/>
  <c r="AI161" i="1"/>
  <c r="AI163" i="1"/>
  <c r="CX242" i="1"/>
  <c r="AN242" i="1"/>
  <c r="CZ242" i="1"/>
  <c r="CY242" i="1"/>
  <c r="DF242" i="1" s="1"/>
  <c r="Q242" i="1"/>
  <c r="AD165" i="1"/>
  <c r="DA242" i="1"/>
  <c r="DH242" i="1" s="1"/>
  <c r="CW242" i="1"/>
  <c r="AI165" i="1"/>
  <c r="AI167" i="1"/>
  <c r="CX246" i="1"/>
  <c r="CZ246" i="1"/>
  <c r="AN246" i="1"/>
  <c r="CW246" i="1"/>
  <c r="Q246" i="1"/>
  <c r="DA246" i="1"/>
  <c r="AD169" i="1"/>
  <c r="CY246" i="1"/>
  <c r="AI169" i="1"/>
  <c r="AI171" i="1"/>
  <c r="AI173" i="1"/>
  <c r="CX254" i="1"/>
  <c r="DE254" i="1" s="1"/>
  <c r="Q254" i="1"/>
  <c r="CZ254" i="1"/>
  <c r="AN254" i="1"/>
  <c r="AD177" i="1"/>
  <c r="CY254" i="1"/>
  <c r="DA254" i="1"/>
  <c r="CW254" i="1"/>
  <c r="CZ256" i="1"/>
  <c r="AN256" i="1"/>
  <c r="Q256" i="1"/>
  <c r="CW256" i="1"/>
  <c r="CY256" i="1"/>
  <c r="DA256" i="1"/>
  <c r="AD179" i="1"/>
  <c r="AI179" i="1"/>
  <c r="T181" i="1"/>
  <c r="F9" i="82"/>
  <c r="AI181" i="1"/>
  <c r="F22" i="82"/>
  <c r="Q22" i="82" s="1"/>
  <c r="T194" i="1"/>
  <c r="AI194" i="1"/>
  <c r="DH254" i="1" l="1"/>
  <c r="DG242" i="1"/>
  <c r="IL162" i="1"/>
  <c r="IL124" i="1"/>
  <c r="IV88" i="1" s="1"/>
  <c r="IL109" i="1"/>
  <c r="DE96" i="1"/>
  <c r="DL96" i="1" s="1"/>
  <c r="DE410" i="1"/>
  <c r="DL410" i="1" s="1"/>
  <c r="IL194" i="1"/>
  <c r="IL181" i="1"/>
  <c r="IL179" i="1"/>
  <c r="DG256" i="1"/>
  <c r="DH251" i="1"/>
  <c r="IL104" i="1"/>
  <c r="IL102" i="1"/>
  <c r="IL101" i="1"/>
  <c r="IL99" i="1"/>
  <c r="IL96" i="1"/>
  <c r="IL94" i="1"/>
  <c r="IL173" i="1"/>
  <c r="IL171" i="1"/>
  <c r="IL169" i="1"/>
  <c r="DF246" i="1"/>
  <c r="DG246" i="1"/>
  <c r="IL167" i="1"/>
  <c r="IL165" i="1"/>
  <c r="IL163" i="1"/>
  <c r="IL161" i="1"/>
  <c r="DF251" i="1"/>
  <c r="DE251" i="1"/>
  <c r="DH249" i="1"/>
  <c r="DE249" i="1"/>
  <c r="DF241" i="1"/>
  <c r="DE241" i="1"/>
  <c r="DE411" i="1"/>
  <c r="DL411" i="1" s="1"/>
  <c r="DH256" i="1"/>
  <c r="DF254" i="1"/>
  <c r="AR254" i="1"/>
  <c r="DE246" i="1"/>
  <c r="DE242" i="1"/>
  <c r="DG238" i="1"/>
  <c r="IL188" i="1"/>
  <c r="IL186" i="1"/>
  <c r="IL184" i="1"/>
  <c r="IL182" i="1"/>
  <c r="IL180" i="1"/>
  <c r="IL178" i="1"/>
  <c r="IL176" i="1"/>
  <c r="IL174" i="1"/>
  <c r="IL170" i="1"/>
  <c r="IL168" i="1"/>
  <c r="IL166" i="1"/>
  <c r="IL119" i="1"/>
  <c r="IL125" i="1"/>
  <c r="IV89" i="1" s="1"/>
  <c r="IL118" i="1"/>
  <c r="IL115" i="1"/>
  <c r="IL110" i="1"/>
  <c r="IL107" i="1"/>
  <c r="AR250" i="1"/>
  <c r="AR255" i="1"/>
  <c r="AR279" i="1"/>
  <c r="AR278" i="1"/>
  <c r="DH241" i="1"/>
  <c r="DF256" i="1"/>
  <c r="DG254" i="1"/>
  <c r="AR252" i="1"/>
  <c r="DH246" i="1"/>
  <c r="DH238" i="1"/>
  <c r="DG251" i="1"/>
  <c r="DG249" i="1"/>
  <c r="AR275" i="1"/>
  <c r="DE412" i="1"/>
  <c r="DL412" i="1" s="1"/>
  <c r="DE240" i="1"/>
  <c r="DE99" i="1"/>
  <c r="DL99" i="1" s="1"/>
  <c r="DE91" i="1"/>
  <c r="DL91" i="1" s="1"/>
  <c r="DE88" i="1"/>
  <c r="DL88" i="1" s="1"/>
  <c r="DE415" i="1"/>
  <c r="DL415" i="1" s="1"/>
  <c r="DE94" i="1"/>
  <c r="DL94" i="1" s="1"/>
  <c r="IL93" i="1"/>
  <c r="IL91" i="1"/>
  <c r="IL88" i="1"/>
  <c r="IL202" i="1"/>
  <c r="IV166" i="1" s="1"/>
  <c r="IL122" i="1"/>
  <c r="IV86" i="1" s="1"/>
  <c r="L539" i="1"/>
  <c r="AI144" i="1"/>
  <c r="AC48" i="82"/>
  <c r="T144" i="1"/>
  <c r="L570" i="1"/>
  <c r="L580" i="1" s="1"/>
  <c r="IL144" i="1"/>
  <c r="AN47" i="82"/>
  <c r="AH47" i="82"/>
  <c r="T537" i="1"/>
  <c r="AI537" i="1"/>
  <c r="AI535" i="1"/>
  <c r="T535" i="1"/>
  <c r="AN44" i="82"/>
  <c r="AH44" i="82"/>
  <c r="AN42" i="82"/>
  <c r="AH42" i="82"/>
  <c r="AI533" i="1"/>
  <c r="T533" i="1"/>
  <c r="AN40" i="82"/>
  <c r="AH40" i="82"/>
  <c r="T531" i="1"/>
  <c r="AI531" i="1"/>
  <c r="AI529" i="1"/>
  <c r="T529" i="1"/>
  <c r="AN38" i="82"/>
  <c r="AH38" i="82"/>
  <c r="AI527" i="1"/>
  <c r="T527" i="1"/>
  <c r="AN36" i="82"/>
  <c r="AH36" i="82"/>
  <c r="T525" i="1"/>
  <c r="AI525" i="1"/>
  <c r="AN34" i="82"/>
  <c r="AH34" i="82"/>
  <c r="T523" i="1"/>
  <c r="AI523" i="1"/>
  <c r="AN32" i="82"/>
  <c r="AH32" i="82"/>
  <c r="T538" i="1"/>
  <c r="AI538" i="1"/>
  <c r="AN46" i="82"/>
  <c r="AH46" i="82"/>
  <c r="AN45" i="82"/>
  <c r="AH45" i="82"/>
  <c r="T536" i="1"/>
  <c r="AI536" i="1"/>
  <c r="AN43" i="82"/>
  <c r="AH43" i="82"/>
  <c r="T534" i="1"/>
  <c r="AI534" i="1"/>
  <c r="T532" i="1"/>
  <c r="AI532" i="1"/>
  <c r="AN41" i="82"/>
  <c r="AH41" i="82"/>
  <c r="AI530" i="1"/>
  <c r="T530" i="1"/>
  <c r="AN39" i="82"/>
  <c r="AH39" i="82"/>
  <c r="AN37" i="82"/>
  <c r="AH37" i="82"/>
  <c r="AI528" i="1"/>
  <c r="T528" i="1"/>
  <c r="AN35" i="82"/>
  <c r="AH35" i="82"/>
  <c r="T526" i="1"/>
  <c r="AI526" i="1"/>
  <c r="AN33" i="82"/>
  <c r="AH33" i="82"/>
  <c r="AI524" i="1"/>
  <c r="T524" i="1"/>
  <c r="AN31" i="82"/>
  <c r="AH31" i="82"/>
  <c r="T522" i="1"/>
  <c r="AI522" i="1"/>
  <c r="T444" i="1"/>
  <c r="AI444" i="1"/>
  <c r="DD256" i="1"/>
  <c r="DI256" i="1" s="1"/>
  <c r="DK256" i="1" s="1"/>
  <c r="DB256" i="1"/>
  <c r="CB256" i="1"/>
  <c r="IJ177" i="1"/>
  <c r="BC177" i="1"/>
  <c r="AL177" i="1"/>
  <c r="AD254" i="1"/>
  <c r="AD330" i="1" s="1"/>
  <c r="AD246" i="1"/>
  <c r="AD322" i="1" s="1"/>
  <c r="BC169" i="1"/>
  <c r="IJ169" i="1"/>
  <c r="AL169" i="1"/>
  <c r="CB246" i="1"/>
  <c r="DB242" i="1"/>
  <c r="DD242" i="1"/>
  <c r="AL165" i="1"/>
  <c r="IJ165" i="1"/>
  <c r="BC165" i="1"/>
  <c r="AD242" i="1"/>
  <c r="AD318" i="1" s="1"/>
  <c r="CB242" i="1"/>
  <c r="CB251" i="1"/>
  <c r="AD249" i="1"/>
  <c r="AD325" i="1" s="1"/>
  <c r="AL172" i="1"/>
  <c r="BC172" i="1"/>
  <c r="CL172" i="1" s="1"/>
  <c r="CN172" i="1" s="1"/>
  <c r="CS172" i="1" s="1"/>
  <c r="IJ172" i="1"/>
  <c r="CB249" i="1"/>
  <c r="CB247" i="1"/>
  <c r="DG247" i="1"/>
  <c r="DF247" i="1"/>
  <c r="DE247" i="1"/>
  <c r="DD243" i="1"/>
  <c r="DI243" i="1" s="1"/>
  <c r="DK243" i="1" s="1"/>
  <c r="DB243" i="1"/>
  <c r="CB243" i="1"/>
  <c r="AL166" i="1"/>
  <c r="AD243" i="1"/>
  <c r="AD319" i="1" s="1"/>
  <c r="IJ166" i="1"/>
  <c r="BC166" i="1"/>
  <c r="CB241" i="1"/>
  <c r="CB237" i="1"/>
  <c r="AL160" i="1"/>
  <c r="AD237" i="1"/>
  <c r="AD313" i="1" s="1"/>
  <c r="BC160" i="1"/>
  <c r="CL160" i="1" s="1"/>
  <c r="CN160" i="1" s="1"/>
  <c r="CS160" i="1" s="1"/>
  <c r="AI227" i="1"/>
  <c r="AR196" i="1" s="1"/>
  <c r="IL199" i="1"/>
  <c r="IV163" i="1" s="1"/>
  <c r="IL221" i="1"/>
  <c r="IL207" i="1"/>
  <c r="IV171" i="1" s="1"/>
  <c r="IL211" i="1"/>
  <c r="IV175" i="1" s="1"/>
  <c r="IL217" i="1"/>
  <c r="IL212" i="1"/>
  <c r="IV176" i="1" s="1"/>
  <c r="IL218" i="1"/>
  <c r="IL220" i="1"/>
  <c r="IL215" i="1"/>
  <c r="IV179" i="1" s="1"/>
  <c r="IL216" i="1"/>
  <c r="IV180" i="1" s="1"/>
  <c r="IL205" i="1"/>
  <c r="IV169" i="1" s="1"/>
  <c r="IL213" i="1"/>
  <c r="IV177" i="1" s="1"/>
  <c r="IL203" i="1"/>
  <c r="IV167" i="1" s="1"/>
  <c r="IL214" i="1"/>
  <c r="IV178" i="1" s="1"/>
  <c r="IL208" i="1"/>
  <c r="IV172" i="1" s="1"/>
  <c r="IL209" i="1"/>
  <c r="IV173" i="1" s="1"/>
  <c r="IL219" i="1"/>
  <c r="IL206" i="1"/>
  <c r="IV170" i="1" s="1"/>
  <c r="IL204" i="1"/>
  <c r="IV168" i="1" s="1"/>
  <c r="IL210" i="1"/>
  <c r="IV174" i="1" s="1"/>
  <c r="AR299" i="1"/>
  <c r="AR290" i="1"/>
  <c r="AR296" i="1"/>
  <c r="AR280" i="1"/>
  <c r="AR286" i="1"/>
  <c r="AR288" i="1"/>
  <c r="AR294" i="1"/>
  <c r="AR292" i="1"/>
  <c r="AR281" i="1"/>
  <c r="AR293" i="1"/>
  <c r="AR289" i="1"/>
  <c r="AR284" i="1"/>
  <c r="AR282" i="1"/>
  <c r="AR287" i="1"/>
  <c r="AR297" i="1"/>
  <c r="AR295" i="1"/>
  <c r="AR291" i="1"/>
  <c r="AR285" i="1"/>
  <c r="AR283" i="1"/>
  <c r="AR298" i="1"/>
  <c r="F25" i="82"/>
  <c r="Q25" i="82" s="1"/>
  <c r="AI197" i="1"/>
  <c r="T197" i="1"/>
  <c r="IL197" i="1"/>
  <c r="IV161" i="1" s="1"/>
  <c r="AI509" i="1"/>
  <c r="T509" i="1"/>
  <c r="AN18" i="82"/>
  <c r="AH18" i="82"/>
  <c r="T514" i="1"/>
  <c r="AI514" i="1"/>
  <c r="DE413" i="1"/>
  <c r="DL413" i="1" s="1"/>
  <c r="AR271" i="1"/>
  <c r="IL189" i="1"/>
  <c r="AR264" i="1"/>
  <c r="IL185" i="1"/>
  <c r="IL183" i="1"/>
  <c r="AR260" i="1"/>
  <c r="AR256" i="1"/>
  <c r="CB252" i="1"/>
  <c r="DB252" i="1"/>
  <c r="DD252" i="1"/>
  <c r="DI252" i="1" s="1"/>
  <c r="DK252" i="1" s="1"/>
  <c r="BC175" i="1"/>
  <c r="IJ175" i="1"/>
  <c r="AD252" i="1"/>
  <c r="AD328" i="1" s="1"/>
  <c r="AL175" i="1"/>
  <c r="DG252" i="1"/>
  <c r="DB250" i="1"/>
  <c r="DD250" i="1"/>
  <c r="DI250" i="1" s="1"/>
  <c r="DK250" i="1" s="1"/>
  <c r="DF250" i="1"/>
  <c r="DE250" i="1"/>
  <c r="AD248" i="1"/>
  <c r="AD324" i="1" s="1"/>
  <c r="AL171" i="1"/>
  <c r="BC171" i="1"/>
  <c r="IJ171" i="1"/>
  <c r="DG248" i="1"/>
  <c r="DD249" i="1"/>
  <c r="DI249" i="1" s="1"/>
  <c r="DK249" i="1" s="1"/>
  <c r="DD248" i="1"/>
  <c r="DI248" i="1" s="1"/>
  <c r="DK248" i="1" s="1"/>
  <c r="DB248" i="1"/>
  <c r="DF248" i="1"/>
  <c r="AR248" i="1"/>
  <c r="BC167" i="1"/>
  <c r="AL167" i="1"/>
  <c r="IJ167" i="1"/>
  <c r="AD244" i="1"/>
  <c r="AD320" i="1" s="1"/>
  <c r="CB244" i="1"/>
  <c r="AR242" i="1"/>
  <c r="AD240" i="1"/>
  <c r="AD316" i="1" s="1"/>
  <c r="EG317" i="1" s="1"/>
  <c r="BC163" i="1"/>
  <c r="AL163" i="1"/>
  <c r="IJ163" i="1"/>
  <c r="DD240" i="1"/>
  <c r="DB240" i="1"/>
  <c r="CB240" i="1"/>
  <c r="AR240" i="1"/>
  <c r="AR272" i="1"/>
  <c r="DT273" i="1" s="1"/>
  <c r="IL193" i="1"/>
  <c r="IL191" i="1"/>
  <c r="AR268" i="1"/>
  <c r="AR263" i="1"/>
  <c r="AR259" i="1"/>
  <c r="DH257" i="1"/>
  <c r="DF257" i="1"/>
  <c r="DG255" i="1"/>
  <c r="AD255" i="1"/>
  <c r="AD331" i="1" s="1"/>
  <c r="AL178" i="1"/>
  <c r="BC178" i="1"/>
  <c r="IJ178" i="1"/>
  <c r="DE255" i="1"/>
  <c r="DG253" i="1"/>
  <c r="AL176" i="1"/>
  <c r="IJ176" i="1"/>
  <c r="AD253" i="1"/>
  <c r="AD329" i="1" s="1"/>
  <c r="BC176" i="1"/>
  <c r="DF253" i="1"/>
  <c r="AR253" i="1"/>
  <c r="IL172" i="1"/>
  <c r="AR249" i="1"/>
  <c r="DH245" i="1"/>
  <c r="CB245" i="1"/>
  <c r="DB245" i="1"/>
  <c r="DD245" i="1"/>
  <c r="DE245" i="1"/>
  <c r="AR243" i="1"/>
  <c r="CB239" i="1"/>
  <c r="DH239" i="1"/>
  <c r="DB239" i="1"/>
  <c r="DD239" i="1"/>
  <c r="AR237" i="1"/>
  <c r="IL201" i="1"/>
  <c r="IV165" i="1" s="1"/>
  <c r="IL192" i="1"/>
  <c r="AR276" i="1"/>
  <c r="T200" i="1"/>
  <c r="F28" i="82"/>
  <c r="Q28" i="82" s="1"/>
  <c r="AI200" i="1"/>
  <c r="IL200" i="1"/>
  <c r="IV164" i="1" s="1"/>
  <c r="AR277" i="1"/>
  <c r="AC20" i="82"/>
  <c r="AI116" i="1"/>
  <c r="IL116" i="1"/>
  <c r="L511" i="1"/>
  <c r="T116" i="1"/>
  <c r="AI499" i="1"/>
  <c r="CX499" i="1"/>
  <c r="CX497" i="1"/>
  <c r="AI497" i="1"/>
  <c r="AI491" i="1"/>
  <c r="CX491" i="1"/>
  <c r="CX489" i="1"/>
  <c r="AI489" i="1"/>
  <c r="CX481" i="1"/>
  <c r="AI481" i="1"/>
  <c r="AI150" i="1"/>
  <c r="AR303" i="1" s="1"/>
  <c r="IL123" i="1"/>
  <c r="IV87" i="1" s="1"/>
  <c r="IL141" i="1"/>
  <c r="IL138" i="1"/>
  <c r="IV102" i="1" s="1"/>
  <c r="IL133" i="1"/>
  <c r="IV97" i="1" s="1"/>
  <c r="IL129" i="1"/>
  <c r="IV93" i="1" s="1"/>
  <c r="IL84" i="1"/>
  <c r="IL140" i="1"/>
  <c r="IV104" i="1" s="1"/>
  <c r="IL137" i="1"/>
  <c r="IV101" i="1" s="1"/>
  <c r="IL134" i="1"/>
  <c r="IV98" i="1" s="1"/>
  <c r="IL132" i="1"/>
  <c r="IV96" i="1" s="1"/>
  <c r="IL130" i="1"/>
  <c r="IV94" i="1" s="1"/>
  <c r="IL128" i="1"/>
  <c r="IV92" i="1" s="1"/>
  <c r="IL143" i="1"/>
  <c r="IL139" i="1"/>
  <c r="IV103" i="1" s="1"/>
  <c r="IL136" i="1"/>
  <c r="IV100" i="1" s="1"/>
  <c r="IL131" i="1"/>
  <c r="IV95" i="1" s="1"/>
  <c r="IL127" i="1"/>
  <c r="IV91" i="1" s="1"/>
  <c r="IL135" i="1"/>
  <c r="IV99" i="1" s="1"/>
  <c r="IL142" i="1"/>
  <c r="AN24" i="82"/>
  <c r="AH24" i="82"/>
  <c r="IL113" i="1"/>
  <c r="AN17" i="82"/>
  <c r="AH17" i="82"/>
  <c r="AI508" i="1"/>
  <c r="T508" i="1"/>
  <c r="IL111" i="1"/>
  <c r="AI506" i="1"/>
  <c r="T506" i="1"/>
  <c r="AN15" i="82"/>
  <c r="AH15" i="82"/>
  <c r="IL108" i="1"/>
  <c r="AI503" i="1"/>
  <c r="T503" i="1"/>
  <c r="AN12" i="82"/>
  <c r="AH12" i="82"/>
  <c r="IL106" i="1"/>
  <c r="AI501" i="1"/>
  <c r="T501" i="1"/>
  <c r="AN10" i="82"/>
  <c r="AH10" i="82"/>
  <c r="IL105" i="1"/>
  <c r="AI500" i="1"/>
  <c r="T500" i="1"/>
  <c r="AN9" i="82"/>
  <c r="AH9" i="82"/>
  <c r="DE103" i="1"/>
  <c r="DL103" i="1" s="1"/>
  <c r="DE100" i="1"/>
  <c r="DL100" i="1" s="1"/>
  <c r="AI493" i="1"/>
  <c r="CX493" i="1"/>
  <c r="AI492" i="1"/>
  <c r="CX492" i="1"/>
  <c r="DE95" i="1"/>
  <c r="DL95" i="1" s="1"/>
  <c r="DE92" i="1"/>
  <c r="DL92" i="1" s="1"/>
  <c r="CX485" i="1"/>
  <c r="AI485" i="1"/>
  <c r="AI484" i="1"/>
  <c r="CX484" i="1"/>
  <c r="DE87" i="1"/>
  <c r="DL87" i="1" s="1"/>
  <c r="DE417" i="1"/>
  <c r="DL417" i="1" s="1"/>
  <c r="DE256" i="1"/>
  <c r="DL256" i="1" s="1"/>
  <c r="L516" i="1"/>
  <c r="IL121" i="1"/>
  <c r="IV85" i="1" s="1"/>
  <c r="AC25" i="82"/>
  <c r="AI121" i="1"/>
  <c r="T121" i="1"/>
  <c r="Q9" i="82"/>
  <c r="K9" i="82"/>
  <c r="AD256" i="1"/>
  <c r="AD332" i="1" s="1"/>
  <c r="BC179" i="1"/>
  <c r="AL179" i="1"/>
  <c r="IJ179" i="1"/>
  <c r="DM256" i="1"/>
  <c r="DB254" i="1"/>
  <c r="DD254" i="1"/>
  <c r="CB254" i="1"/>
  <c r="DB246" i="1"/>
  <c r="DD246" i="1"/>
  <c r="DB238" i="1"/>
  <c r="DD238" i="1"/>
  <c r="DI238" i="1" s="1"/>
  <c r="DK238" i="1" s="1"/>
  <c r="CB238" i="1"/>
  <c r="BC161" i="1"/>
  <c r="AD238" i="1"/>
  <c r="AD314" i="1" s="1"/>
  <c r="AL161" i="1"/>
  <c r="IJ161" i="1"/>
  <c r="DB251" i="1"/>
  <c r="DD251" i="1"/>
  <c r="DI251" i="1" s="1"/>
  <c r="DK251" i="1" s="1"/>
  <c r="BC174" i="1"/>
  <c r="AD251" i="1"/>
  <c r="AD327" i="1" s="1"/>
  <c r="IJ174" i="1"/>
  <c r="AL174" i="1"/>
  <c r="DM249" i="1"/>
  <c r="DB249" i="1"/>
  <c r="DH247" i="1"/>
  <c r="DB247" i="1"/>
  <c r="DD247" i="1"/>
  <c r="DI247" i="1" s="1"/>
  <c r="DK247" i="1" s="1"/>
  <c r="AD247" i="1"/>
  <c r="AD323" i="1" s="1"/>
  <c r="IJ170" i="1"/>
  <c r="BC170" i="1"/>
  <c r="AL170" i="1"/>
  <c r="DF243" i="1"/>
  <c r="DM243" i="1" s="1"/>
  <c r="DH243" i="1"/>
  <c r="DG243" i="1"/>
  <c r="AL164" i="1"/>
  <c r="IJ164" i="1"/>
  <c r="BC164" i="1"/>
  <c r="AD241" i="1"/>
  <c r="AD317" i="1" s="1"/>
  <c r="DB241" i="1"/>
  <c r="DD241" i="1"/>
  <c r="DI241" i="1" s="1"/>
  <c r="DK241" i="1" s="1"/>
  <c r="DF238" i="1"/>
  <c r="DB237" i="1"/>
  <c r="AR269" i="1"/>
  <c r="AR267" i="1"/>
  <c r="AR274" i="1"/>
  <c r="AI518" i="1"/>
  <c r="T518" i="1"/>
  <c r="AN27" i="82"/>
  <c r="AH27" i="82"/>
  <c r="AN23" i="82"/>
  <c r="AH23" i="82"/>
  <c r="T521" i="1"/>
  <c r="AI521" i="1"/>
  <c r="AN30" i="82"/>
  <c r="AH30" i="82"/>
  <c r="AN29" i="82"/>
  <c r="AH29" i="82"/>
  <c r="AI520" i="1"/>
  <c r="T520" i="1"/>
  <c r="T519" i="1"/>
  <c r="AI519" i="1"/>
  <c r="AN28" i="82"/>
  <c r="AH28" i="82"/>
  <c r="DE408" i="1"/>
  <c r="DL408" i="1" s="1"/>
  <c r="AR266" i="1"/>
  <c r="IL187" i="1"/>
  <c r="AR262" i="1"/>
  <c r="AR258" i="1"/>
  <c r="IL177" i="1"/>
  <c r="IL175" i="1"/>
  <c r="DF252" i="1"/>
  <c r="DH252" i="1"/>
  <c r="DE252" i="1"/>
  <c r="DH250" i="1"/>
  <c r="CB250" i="1"/>
  <c r="DG250" i="1"/>
  <c r="AD250" i="1"/>
  <c r="AD326" i="1" s="1"/>
  <c r="BC173" i="1"/>
  <c r="AL173" i="1"/>
  <c r="IJ173" i="1"/>
  <c r="CB248" i="1"/>
  <c r="DH248" i="1"/>
  <c r="DE248" i="1"/>
  <c r="AR246" i="1"/>
  <c r="DF244" i="1"/>
  <c r="DH244" i="1"/>
  <c r="DD244" i="1"/>
  <c r="DI244" i="1" s="1"/>
  <c r="DK244" i="1" s="1"/>
  <c r="DB244" i="1"/>
  <c r="DG244" i="1"/>
  <c r="AR244" i="1"/>
  <c r="AR238" i="1"/>
  <c r="IL195" i="1"/>
  <c r="AR270" i="1"/>
  <c r="AR265" i="1"/>
  <c r="AR261" i="1"/>
  <c r="IJ180" i="1"/>
  <c r="AL180" i="1"/>
  <c r="BC180" i="1"/>
  <c r="CL180" i="1" s="1"/>
  <c r="CN180" i="1" s="1"/>
  <c r="CS180" i="1" s="1"/>
  <c r="AD257" i="1"/>
  <c r="AD333" i="1" s="1"/>
  <c r="DB257" i="1"/>
  <c r="DD257" i="1"/>
  <c r="DI257" i="1" s="1"/>
  <c r="DK257" i="1" s="1"/>
  <c r="DG257" i="1"/>
  <c r="CB257" i="1"/>
  <c r="AR257" i="1"/>
  <c r="CB255" i="1"/>
  <c r="DF255" i="1"/>
  <c r="DH255" i="1"/>
  <c r="DD255" i="1"/>
  <c r="DB255" i="1"/>
  <c r="DH253" i="1"/>
  <c r="CB253" i="1"/>
  <c r="DB253" i="1"/>
  <c r="DD253" i="1"/>
  <c r="DI253" i="1" s="1"/>
  <c r="DK253" i="1" s="1"/>
  <c r="DE253" i="1"/>
  <c r="AR251" i="1"/>
  <c r="AR247" i="1"/>
  <c r="AL168" i="1"/>
  <c r="IJ168" i="1"/>
  <c r="AD245" i="1"/>
  <c r="AD321" i="1" s="1"/>
  <c r="BC168" i="1"/>
  <c r="DG245" i="1"/>
  <c r="DF245" i="1"/>
  <c r="AR245" i="1"/>
  <c r="AR241" i="1"/>
  <c r="BC162" i="1"/>
  <c r="IJ162" i="1"/>
  <c r="AD239" i="1"/>
  <c r="AD315" i="1" s="1"/>
  <c r="AL162" i="1"/>
  <c r="DF239" i="1"/>
  <c r="DG239" i="1"/>
  <c r="AR239" i="1"/>
  <c r="IL198" i="1"/>
  <c r="IV162" i="1" s="1"/>
  <c r="IL190" i="1"/>
  <c r="AI199" i="1"/>
  <c r="F27" i="82"/>
  <c r="Q27" i="82" s="1"/>
  <c r="T199" i="1"/>
  <c r="T513" i="1"/>
  <c r="AI513" i="1"/>
  <c r="AN22" i="82"/>
  <c r="AH22" i="82"/>
  <c r="T512" i="1"/>
  <c r="AI512" i="1"/>
  <c r="AN21" i="82"/>
  <c r="AH21" i="82"/>
  <c r="AI510" i="1"/>
  <c r="T510" i="1"/>
  <c r="AN19" i="82"/>
  <c r="AH19" i="82"/>
  <c r="T507" i="1"/>
  <c r="AI507" i="1"/>
  <c r="AN16" i="82"/>
  <c r="AH16" i="82"/>
  <c r="T505" i="1"/>
  <c r="AI505" i="1"/>
  <c r="AN14" i="82"/>
  <c r="AH14" i="82"/>
  <c r="T504" i="1"/>
  <c r="AI504" i="1"/>
  <c r="AN13" i="82"/>
  <c r="AH13" i="82"/>
  <c r="AI502" i="1"/>
  <c r="T502" i="1"/>
  <c r="AN11" i="82"/>
  <c r="AH11" i="82"/>
  <c r="CX496" i="1"/>
  <c r="AI496" i="1"/>
  <c r="CX494" i="1"/>
  <c r="AI494" i="1"/>
  <c r="AI488" i="1"/>
  <c r="CX488" i="1"/>
  <c r="CX486" i="1"/>
  <c r="AI486" i="1"/>
  <c r="AI483" i="1"/>
  <c r="CX483" i="1"/>
  <c r="T517" i="1"/>
  <c r="AI517" i="1"/>
  <c r="AN26" i="82"/>
  <c r="AH26" i="82"/>
  <c r="IL120" i="1"/>
  <c r="IV84" i="1" s="1"/>
  <c r="AI515" i="1"/>
  <c r="T515" i="1"/>
  <c r="L545" i="1"/>
  <c r="IL103" i="1"/>
  <c r="AI498" i="1"/>
  <c r="CX498" i="1"/>
  <c r="IL100" i="1"/>
  <c r="CX495" i="1"/>
  <c r="AI495" i="1"/>
  <c r="IL98" i="1"/>
  <c r="IL97" i="1"/>
  <c r="DE97" i="1"/>
  <c r="DL97" i="1" s="1"/>
  <c r="IL95" i="1"/>
  <c r="CX490" i="1"/>
  <c r="AI490" i="1"/>
  <c r="IL92" i="1"/>
  <c r="CX487" i="1"/>
  <c r="AI487" i="1"/>
  <c r="IL90" i="1"/>
  <c r="IL89" i="1"/>
  <c r="DE89" i="1"/>
  <c r="DL89" i="1" s="1"/>
  <c r="IL87" i="1"/>
  <c r="AI482" i="1"/>
  <c r="CX482" i="1"/>
  <c r="DE482" i="1" s="1"/>
  <c r="DL482" i="1" s="1"/>
  <c r="IL85" i="1"/>
  <c r="CX480" i="1"/>
  <c r="DE480" i="1" s="1"/>
  <c r="DL480" i="1" s="1"/>
  <c r="AI480" i="1"/>
  <c r="AI464" i="1"/>
  <c r="DE414" i="1"/>
  <c r="DL414" i="1" s="1"/>
  <c r="DE409" i="1"/>
  <c r="DL409" i="1" s="1"/>
  <c r="DE243" i="1"/>
  <c r="DE490" i="1" l="1"/>
  <c r="DL490" i="1" s="1"/>
  <c r="DE498" i="1"/>
  <c r="DL498" i="1" s="1"/>
  <c r="DN243" i="1"/>
  <c r="DT254" i="1"/>
  <c r="DT255" i="1"/>
  <c r="AR94" i="1"/>
  <c r="AR197" i="1"/>
  <c r="DN244" i="1"/>
  <c r="DL250" i="1"/>
  <c r="DM248" i="1"/>
  <c r="DL249" i="1"/>
  <c r="DE487" i="1"/>
  <c r="DL487" i="1" s="1"/>
  <c r="DE495" i="1"/>
  <c r="DL495" i="1" s="1"/>
  <c r="AR111" i="1"/>
  <c r="AR104" i="1"/>
  <c r="AR191" i="1"/>
  <c r="DN250" i="1"/>
  <c r="DO250" i="1"/>
  <c r="AR160" i="1"/>
  <c r="DO249" i="1"/>
  <c r="DE486" i="1"/>
  <c r="DL486" i="1" s="1"/>
  <c r="DO248" i="1"/>
  <c r="DO252" i="1"/>
  <c r="DN256" i="1"/>
  <c r="AR502" i="1"/>
  <c r="AR510" i="1"/>
  <c r="AR520" i="1"/>
  <c r="AR518" i="1"/>
  <c r="AR501" i="1"/>
  <c r="AR506" i="1"/>
  <c r="AR514" i="1"/>
  <c r="AR522" i="1"/>
  <c r="AR526" i="1"/>
  <c r="AR532" i="1"/>
  <c r="AR534" i="1"/>
  <c r="AR536" i="1"/>
  <c r="AR538" i="1"/>
  <c r="AR523" i="1"/>
  <c r="AR525" i="1"/>
  <c r="AR531" i="1"/>
  <c r="AR537" i="1"/>
  <c r="DT279" i="1"/>
  <c r="DT250" i="1"/>
  <c r="AR106" i="1"/>
  <c r="AR480" i="1"/>
  <c r="AR482" i="1"/>
  <c r="AR484" i="1"/>
  <c r="AR486" i="1"/>
  <c r="AR488" i="1"/>
  <c r="AR490" i="1"/>
  <c r="AR492" i="1"/>
  <c r="AR494" i="1"/>
  <c r="AR496" i="1"/>
  <c r="AR498" i="1"/>
  <c r="AR479" i="1"/>
  <c r="AR481" i="1"/>
  <c r="AR483" i="1"/>
  <c r="AR485" i="1"/>
  <c r="AR487" i="1"/>
  <c r="AR489" i="1"/>
  <c r="AR491" i="1"/>
  <c r="AR493" i="1"/>
  <c r="AR495" i="1"/>
  <c r="AR497" i="1"/>
  <c r="AR499" i="1"/>
  <c r="AR515" i="1"/>
  <c r="AR541" i="1"/>
  <c r="AR517" i="1"/>
  <c r="AR86" i="1"/>
  <c r="CK86" i="1" s="1"/>
  <c r="CM86" i="1" s="1"/>
  <c r="CC86" i="1" s="1"/>
  <c r="AR99" i="1"/>
  <c r="CK99" i="1" s="1"/>
  <c r="CM99" i="1" s="1"/>
  <c r="CC99" i="1" s="1"/>
  <c r="AR504" i="1"/>
  <c r="AR505" i="1"/>
  <c r="AR507" i="1"/>
  <c r="AR512" i="1"/>
  <c r="AR513" i="1"/>
  <c r="AR519" i="1"/>
  <c r="AR521" i="1"/>
  <c r="AR114" i="1"/>
  <c r="AR202" i="1"/>
  <c r="IU166" i="1" s="1"/>
  <c r="AR176" i="1"/>
  <c r="HJ176" i="1" s="1"/>
  <c r="AR182" i="1"/>
  <c r="HJ182" i="1" s="1"/>
  <c r="AR92" i="1"/>
  <c r="CK92" i="1" s="1"/>
  <c r="CM92" i="1" s="1"/>
  <c r="CC92" i="1" s="1"/>
  <c r="AR95" i="1"/>
  <c r="DT95" i="1" s="1"/>
  <c r="AR97" i="1"/>
  <c r="CK97" i="1" s="1"/>
  <c r="CM97" i="1" s="1"/>
  <c r="CC97" i="1" s="1"/>
  <c r="AR500" i="1"/>
  <c r="AR503" i="1"/>
  <c r="AR508" i="1"/>
  <c r="AR509" i="1"/>
  <c r="AR524" i="1"/>
  <c r="AR528" i="1"/>
  <c r="AR530" i="1"/>
  <c r="AR527" i="1"/>
  <c r="AR529" i="1"/>
  <c r="AR533" i="1"/>
  <c r="AR535" i="1"/>
  <c r="AR434" i="1"/>
  <c r="AR460" i="1"/>
  <c r="AR90" i="1"/>
  <c r="CK90" i="1" s="1"/>
  <c r="CM90" i="1" s="1"/>
  <c r="CC90" i="1" s="1"/>
  <c r="AR98" i="1"/>
  <c r="AR105" i="1"/>
  <c r="AR108" i="1"/>
  <c r="AR113" i="1"/>
  <c r="DT114" i="1" s="1"/>
  <c r="AR91" i="1"/>
  <c r="CK91" i="1" s="1"/>
  <c r="CM91" i="1" s="1"/>
  <c r="CC91" i="1" s="1"/>
  <c r="AR96" i="1"/>
  <c r="AR102" i="1"/>
  <c r="CK102" i="1" s="1"/>
  <c r="CM102" i="1" s="1"/>
  <c r="CC102" i="1" s="1"/>
  <c r="AR198" i="1"/>
  <c r="DT198" i="1" s="1"/>
  <c r="AR201" i="1"/>
  <c r="IU165" i="1" s="1"/>
  <c r="AR189" i="1"/>
  <c r="AR170" i="1"/>
  <c r="HJ170" i="1" s="1"/>
  <c r="AR186" i="1"/>
  <c r="HJ186" i="1" s="1"/>
  <c r="AR163" i="1"/>
  <c r="HJ163" i="1" s="1"/>
  <c r="AR85" i="1"/>
  <c r="CK85" i="1" s="1"/>
  <c r="CM85" i="1" s="1"/>
  <c r="CC85" i="1" s="1"/>
  <c r="AR87" i="1"/>
  <c r="CK87" i="1" s="1"/>
  <c r="CM87" i="1" s="1"/>
  <c r="CC87" i="1" s="1"/>
  <c r="AR103" i="1"/>
  <c r="CK103" i="1" s="1"/>
  <c r="CM103" i="1" s="1"/>
  <c r="CC103" i="1" s="1"/>
  <c r="DL243" i="1"/>
  <c r="DE494" i="1"/>
  <c r="DL494" i="1" s="1"/>
  <c r="AR199" i="1"/>
  <c r="HJ199" i="1" s="1"/>
  <c r="IC163" i="1" s="1"/>
  <c r="AR192" i="1"/>
  <c r="AR172" i="1"/>
  <c r="HJ172" i="1" s="1"/>
  <c r="DL253" i="1"/>
  <c r="DL248" i="1"/>
  <c r="DL252" i="1"/>
  <c r="DM252" i="1"/>
  <c r="AR183" i="1"/>
  <c r="HJ183" i="1" s="1"/>
  <c r="DM238" i="1"/>
  <c r="AR162" i="1"/>
  <c r="HJ162" i="1" s="1"/>
  <c r="DO243" i="1"/>
  <c r="AR174" i="1"/>
  <c r="HJ174" i="1" s="1"/>
  <c r="AR184" i="1"/>
  <c r="HJ184" i="1" s="1"/>
  <c r="AR171" i="1"/>
  <c r="DE492" i="1"/>
  <c r="DL492" i="1" s="1"/>
  <c r="AR193" i="1"/>
  <c r="HJ193" i="1" s="1"/>
  <c r="AR195" i="1"/>
  <c r="HJ195" i="1" s="1"/>
  <c r="DN252" i="1"/>
  <c r="AR177" i="1"/>
  <c r="HJ177" i="1" s="1"/>
  <c r="AR185" i="1"/>
  <c r="HJ185" i="1" s="1"/>
  <c r="AR187" i="1"/>
  <c r="HJ187" i="1" s="1"/>
  <c r="AR441" i="1"/>
  <c r="AR417" i="1"/>
  <c r="CK417" i="1" s="1"/>
  <c r="CM417" i="1" s="1"/>
  <c r="CC417" i="1" s="1"/>
  <c r="DN257" i="1"/>
  <c r="AR433" i="1"/>
  <c r="AR448" i="1"/>
  <c r="AR426" i="1"/>
  <c r="DL241" i="1"/>
  <c r="DN251" i="1"/>
  <c r="DE493" i="1"/>
  <c r="DL493" i="1" s="1"/>
  <c r="DM250" i="1"/>
  <c r="L540" i="1"/>
  <c r="AC49" i="82"/>
  <c r="AI145" i="1"/>
  <c r="AR145" i="1" s="1"/>
  <c r="T145" i="1"/>
  <c r="L571" i="1"/>
  <c r="L581" i="1" s="1"/>
  <c r="GB85" i="1"/>
  <c r="IL145" i="1"/>
  <c r="AR161" i="1"/>
  <c r="HJ161" i="1" s="1"/>
  <c r="AR169" i="1"/>
  <c r="AR179" i="1"/>
  <c r="HJ179" i="1" s="1"/>
  <c r="AR194" i="1"/>
  <c r="AR121" i="1"/>
  <c r="IU85" i="1" s="1"/>
  <c r="AR89" i="1"/>
  <c r="CK89" i="1" s="1"/>
  <c r="CM89" i="1" s="1"/>
  <c r="CC89" i="1" s="1"/>
  <c r="AR100" i="1"/>
  <c r="CK100" i="1" s="1"/>
  <c r="CM100" i="1" s="1"/>
  <c r="CC100" i="1" s="1"/>
  <c r="AR200" i="1"/>
  <c r="IU164" i="1" s="1"/>
  <c r="AR190" i="1"/>
  <c r="HJ190" i="1" s="1"/>
  <c r="AR175" i="1"/>
  <c r="DT175" i="1" s="1"/>
  <c r="AN48" i="82"/>
  <c r="AH48" i="82"/>
  <c r="T539" i="1"/>
  <c r="AI539" i="1"/>
  <c r="AR539" i="1" s="1"/>
  <c r="AR454" i="1"/>
  <c r="AR400" i="1"/>
  <c r="AR452" i="1"/>
  <c r="AR459" i="1"/>
  <c r="AR401" i="1"/>
  <c r="AR402" i="1"/>
  <c r="AR456" i="1"/>
  <c r="AR405" i="1"/>
  <c r="AR450" i="1"/>
  <c r="AR457" i="1"/>
  <c r="AR455" i="1"/>
  <c r="AR458" i="1"/>
  <c r="AR406" i="1"/>
  <c r="AR404" i="1"/>
  <c r="CK479" i="1"/>
  <c r="CM479" i="1" s="1"/>
  <c r="CC479" i="1" s="1"/>
  <c r="AR453" i="1"/>
  <c r="AR451" i="1"/>
  <c r="AR399" i="1"/>
  <c r="AR464" i="1"/>
  <c r="AR403" i="1"/>
  <c r="AR398" i="1"/>
  <c r="CK398" i="1" s="1"/>
  <c r="CM398" i="1" s="1"/>
  <c r="CC398" i="1" s="1"/>
  <c r="AR431" i="1"/>
  <c r="DE483" i="1"/>
  <c r="DL483" i="1" s="1"/>
  <c r="CK96" i="1"/>
  <c r="CM96" i="1" s="1"/>
  <c r="CC96" i="1" s="1"/>
  <c r="AR443" i="1"/>
  <c r="DT239" i="1"/>
  <c r="CL162" i="1"/>
  <c r="CN162" i="1" s="1"/>
  <c r="CS162" i="1" s="1"/>
  <c r="EG162" i="1"/>
  <c r="DT245" i="1"/>
  <c r="DI255" i="1"/>
  <c r="DL255" i="1" s="1"/>
  <c r="DT261" i="1"/>
  <c r="HJ191" i="1"/>
  <c r="DT270" i="1"/>
  <c r="DT238" i="1"/>
  <c r="FD244" i="1"/>
  <c r="ET244" i="1"/>
  <c r="DY244" i="1"/>
  <c r="EI244" i="1"/>
  <c r="DP244" i="1"/>
  <c r="DM244" i="1"/>
  <c r="DT262" i="1"/>
  <c r="AR413" i="1"/>
  <c r="AR423" i="1"/>
  <c r="AR427" i="1"/>
  <c r="AR428" i="1"/>
  <c r="DT274" i="1"/>
  <c r="DT267" i="1"/>
  <c r="EI241" i="1"/>
  <c r="DP241" i="1"/>
  <c r="FD241" i="1"/>
  <c r="ET241" i="1"/>
  <c r="DY241" i="1"/>
  <c r="DM241" i="1"/>
  <c r="EG164" i="1"/>
  <c r="CL164" i="1"/>
  <c r="CN164" i="1" s="1"/>
  <c r="CS164" i="1" s="1"/>
  <c r="DY247" i="1"/>
  <c r="ET247" i="1"/>
  <c r="DP247" i="1"/>
  <c r="EI247" i="1"/>
  <c r="FD247" i="1"/>
  <c r="DO247" i="1"/>
  <c r="FD251" i="1"/>
  <c r="EI251" i="1"/>
  <c r="DP251" i="1"/>
  <c r="ET251" i="1"/>
  <c r="DY251" i="1"/>
  <c r="CL161" i="1"/>
  <c r="CN161" i="1" s="1"/>
  <c r="CS161" i="1" s="1"/>
  <c r="EG161" i="1"/>
  <c r="HJ171" i="1"/>
  <c r="DI254" i="1"/>
  <c r="DK254" i="1" s="1"/>
  <c r="EG180" i="1"/>
  <c r="CL179" i="1"/>
  <c r="CN179" i="1" s="1"/>
  <c r="CS179" i="1" s="1"/>
  <c r="EG179" i="1"/>
  <c r="AN25" i="82"/>
  <c r="AH25" i="82"/>
  <c r="T516" i="1"/>
  <c r="AI516" i="1"/>
  <c r="AR516" i="1" s="1"/>
  <c r="AR409" i="1"/>
  <c r="AR425" i="1"/>
  <c r="AR410" i="1"/>
  <c r="AR422" i="1"/>
  <c r="CK95" i="1"/>
  <c r="CM95" i="1" s="1"/>
  <c r="CC95" i="1" s="1"/>
  <c r="AR120" i="1"/>
  <c r="DE481" i="1"/>
  <c r="DL481" i="1" s="1"/>
  <c r="AR93" i="1"/>
  <c r="DT94" i="1" s="1"/>
  <c r="DE489" i="1"/>
  <c r="DL489" i="1" s="1"/>
  <c r="DE499" i="1"/>
  <c r="DL499" i="1" s="1"/>
  <c r="AR107" i="1"/>
  <c r="AR109" i="1"/>
  <c r="AR110" i="1"/>
  <c r="AN20" i="82"/>
  <c r="AH20" i="82"/>
  <c r="AR440" i="1"/>
  <c r="AR416" i="1"/>
  <c r="DT278" i="1"/>
  <c r="DT277" i="1"/>
  <c r="DI239" i="1"/>
  <c r="DL239" i="1" s="1"/>
  <c r="DT243" i="1"/>
  <c r="DI245" i="1"/>
  <c r="DM245" i="1" s="1"/>
  <c r="DT249" i="1"/>
  <c r="DT253" i="1"/>
  <c r="CL176" i="1"/>
  <c r="CN176" i="1" s="1"/>
  <c r="CS176" i="1" s="1"/>
  <c r="EG176" i="1"/>
  <c r="DN253" i="1"/>
  <c r="DN255" i="1"/>
  <c r="DL257" i="1"/>
  <c r="DO257" i="1"/>
  <c r="DT263" i="1"/>
  <c r="DT272" i="1"/>
  <c r="DL244" i="1"/>
  <c r="EG167" i="1"/>
  <c r="CL167" i="1"/>
  <c r="CN167" i="1" s="1"/>
  <c r="CS167" i="1" s="1"/>
  <c r="DT248" i="1"/>
  <c r="EI249" i="1"/>
  <c r="FD249" i="1"/>
  <c r="ET249" i="1"/>
  <c r="DP249" i="1"/>
  <c r="DY249" i="1"/>
  <c r="FD250" i="1"/>
  <c r="EI250" i="1"/>
  <c r="ET250" i="1"/>
  <c r="DP250" i="1"/>
  <c r="DY250" i="1"/>
  <c r="ET252" i="1"/>
  <c r="DP252" i="1"/>
  <c r="FD252" i="1"/>
  <c r="EI252" i="1"/>
  <c r="DY252" i="1"/>
  <c r="HJ175" i="1"/>
  <c r="DT256" i="1"/>
  <c r="DT264" i="1"/>
  <c r="AR408" i="1"/>
  <c r="AR438" i="1"/>
  <c r="AR125" i="1"/>
  <c r="AR119" i="1"/>
  <c r="AR411" i="1"/>
  <c r="AR412" i="1"/>
  <c r="AR445" i="1"/>
  <c r="DT283" i="1"/>
  <c r="DT291" i="1"/>
  <c r="DT297" i="1"/>
  <c r="DT282" i="1"/>
  <c r="DT289" i="1"/>
  <c r="DT281" i="1"/>
  <c r="DT294" i="1"/>
  <c r="DT286" i="1"/>
  <c r="DT296" i="1"/>
  <c r="AR222" i="1"/>
  <c r="AR203" i="1"/>
  <c r="AR216" i="1"/>
  <c r="AR213" i="1"/>
  <c r="AR204" i="1"/>
  <c r="AR210" i="1"/>
  <c r="AR211" i="1"/>
  <c r="AR227" i="1"/>
  <c r="AR208" i="1"/>
  <c r="AR220" i="1"/>
  <c r="AR206" i="1"/>
  <c r="AR215" i="1"/>
  <c r="AR205" i="1"/>
  <c r="AR219" i="1"/>
  <c r="AR221" i="1"/>
  <c r="AR209" i="1"/>
  <c r="AR214" i="1"/>
  <c r="AR218" i="1"/>
  <c r="AR217" i="1"/>
  <c r="AR207" i="1"/>
  <c r="AR212" i="1"/>
  <c r="DN241" i="1"/>
  <c r="CL166" i="1"/>
  <c r="CN166" i="1" s="1"/>
  <c r="CS166" i="1" s="1"/>
  <c r="EG166" i="1"/>
  <c r="AR166" i="1"/>
  <c r="DL247" i="1"/>
  <c r="DN247" i="1"/>
  <c r="DN249" i="1"/>
  <c r="DO251" i="1"/>
  <c r="AR180" i="1"/>
  <c r="AR188" i="1"/>
  <c r="DI242" i="1"/>
  <c r="AR165" i="1"/>
  <c r="AR173" i="1"/>
  <c r="EG177" i="1"/>
  <c r="CL177" i="1"/>
  <c r="CN177" i="1" s="1"/>
  <c r="CS177" i="1" s="1"/>
  <c r="DO256" i="1"/>
  <c r="AR444" i="1"/>
  <c r="AR442" i="1"/>
  <c r="AR415" i="1"/>
  <c r="AI545" i="1"/>
  <c r="AR545" i="1" s="1"/>
  <c r="DE488" i="1"/>
  <c r="DL488" i="1" s="1"/>
  <c r="CK94" i="1"/>
  <c r="CM94" i="1" s="1"/>
  <c r="CC94" i="1" s="1"/>
  <c r="DE496" i="1"/>
  <c r="DL496" i="1" s="1"/>
  <c r="CK104" i="1"/>
  <c r="CM104" i="1" s="1"/>
  <c r="CC104" i="1" s="1"/>
  <c r="AR432" i="1"/>
  <c r="DT241" i="1"/>
  <c r="CL168" i="1"/>
  <c r="CN168" i="1" s="1"/>
  <c r="CS168" i="1" s="1"/>
  <c r="EG168" i="1"/>
  <c r="DT247" i="1"/>
  <c r="DT251" i="1"/>
  <c r="EI253" i="1"/>
  <c r="FD253" i="1"/>
  <c r="ET253" i="1"/>
  <c r="DP253" i="1"/>
  <c r="DY253" i="1"/>
  <c r="DO253" i="1"/>
  <c r="DT257" i="1"/>
  <c r="DY257" i="1"/>
  <c r="EI257" i="1"/>
  <c r="DP257" i="1"/>
  <c r="FD257" i="1"/>
  <c r="ET257" i="1"/>
  <c r="DT265" i="1"/>
  <c r="DT244" i="1"/>
  <c r="DO244" i="1"/>
  <c r="DT246" i="1"/>
  <c r="CL173" i="1"/>
  <c r="CN173" i="1" s="1"/>
  <c r="CS173" i="1" s="1"/>
  <c r="EG173" i="1"/>
  <c r="DT258" i="1"/>
  <c r="DT266" i="1"/>
  <c r="AR429" i="1"/>
  <c r="AR430" i="1"/>
  <c r="AR439" i="1"/>
  <c r="AR436" i="1"/>
  <c r="AR407" i="1"/>
  <c r="DT269" i="1"/>
  <c r="EG170" i="1"/>
  <c r="CL170" i="1"/>
  <c r="CN170" i="1" s="1"/>
  <c r="CS170" i="1" s="1"/>
  <c r="CL174" i="1"/>
  <c r="CN174" i="1" s="1"/>
  <c r="CS174" i="1" s="1"/>
  <c r="EG174" i="1"/>
  <c r="FD238" i="1"/>
  <c r="FE238" i="1" s="1"/>
  <c r="ET238" i="1"/>
  <c r="EU238" i="1" s="1"/>
  <c r="DP238" i="1"/>
  <c r="DY238" i="1"/>
  <c r="DZ238" i="1" s="1"/>
  <c r="EI238" i="1"/>
  <c r="EJ238" i="1" s="1"/>
  <c r="DO238" i="1"/>
  <c r="DI246" i="1"/>
  <c r="AR449" i="1"/>
  <c r="AR414" i="1"/>
  <c r="DE484" i="1"/>
  <c r="DL484" i="1" s="1"/>
  <c r="DE485" i="1"/>
  <c r="DL485" i="1" s="1"/>
  <c r="AR135" i="1"/>
  <c r="AR136" i="1"/>
  <c r="AR132" i="1"/>
  <c r="AR128" i="1"/>
  <c r="AR139" i="1"/>
  <c r="AR131" i="1"/>
  <c r="AR134" i="1"/>
  <c r="AR130" i="1"/>
  <c r="AR146" i="1"/>
  <c r="AR137" i="1"/>
  <c r="AR142" i="1"/>
  <c r="AR144" i="1"/>
  <c r="AR129" i="1"/>
  <c r="AR138" i="1"/>
  <c r="AR143" i="1"/>
  <c r="AR140" i="1"/>
  <c r="AR127" i="1"/>
  <c r="AR141" i="1"/>
  <c r="AR150" i="1"/>
  <c r="AR133" i="1"/>
  <c r="AR84" i="1"/>
  <c r="AR379" i="1"/>
  <c r="AR122" i="1"/>
  <c r="AR88" i="1"/>
  <c r="DE491" i="1"/>
  <c r="DL491" i="1" s="1"/>
  <c r="AR101" i="1"/>
  <c r="DE497" i="1"/>
  <c r="DL497" i="1" s="1"/>
  <c r="AR112" i="1"/>
  <c r="AR115" i="1"/>
  <c r="AR117" i="1"/>
  <c r="AR118" i="1"/>
  <c r="AR447" i="1"/>
  <c r="AI511" i="1"/>
  <c r="AR511" i="1" s="1"/>
  <c r="T511" i="1"/>
  <c r="AR116" i="1"/>
  <c r="AR446" i="1"/>
  <c r="AR419" i="1"/>
  <c r="AR424" i="1"/>
  <c r="DT276" i="1"/>
  <c r="DM253" i="1"/>
  <c r="EG178" i="1"/>
  <c r="CL178" i="1"/>
  <c r="CN178" i="1" s="1"/>
  <c r="CS178" i="1" s="1"/>
  <c r="DM257" i="1"/>
  <c r="DT259" i="1"/>
  <c r="DT268" i="1"/>
  <c r="DT240" i="1"/>
  <c r="DI240" i="1"/>
  <c r="DK240" i="1" s="1"/>
  <c r="CL163" i="1"/>
  <c r="CN163" i="1" s="1"/>
  <c r="CS163" i="1" s="1"/>
  <c r="EG163" i="1"/>
  <c r="DT242" i="1"/>
  <c r="EI248" i="1"/>
  <c r="ET248" i="1"/>
  <c r="DP248" i="1"/>
  <c r="FD248" i="1"/>
  <c r="DY248" i="1"/>
  <c r="DN248" i="1"/>
  <c r="EG172" i="1"/>
  <c r="EG171" i="1"/>
  <c r="CL171" i="1"/>
  <c r="CN171" i="1" s="1"/>
  <c r="CS171" i="1" s="1"/>
  <c r="EG175" i="1"/>
  <c r="CL175" i="1"/>
  <c r="CN175" i="1" s="1"/>
  <c r="CS175" i="1" s="1"/>
  <c r="DT260" i="1"/>
  <c r="DT271" i="1"/>
  <c r="AR421" i="1"/>
  <c r="AR437" i="1"/>
  <c r="AR418" i="1"/>
  <c r="AR124" i="1"/>
  <c r="AR126" i="1"/>
  <c r="AR435" i="1"/>
  <c r="AR123" i="1"/>
  <c r="AR420" i="1"/>
  <c r="IU161" i="1"/>
  <c r="HJ197" i="1"/>
  <c r="IC161" i="1" s="1"/>
  <c r="DT197" i="1"/>
  <c r="DT299" i="1"/>
  <c r="DT298" i="1"/>
  <c r="GD238" i="1"/>
  <c r="DT285" i="1"/>
  <c r="DT295" i="1"/>
  <c r="DT287" i="1"/>
  <c r="AR304" i="1"/>
  <c r="HJ239" i="1" s="1"/>
  <c r="DT284" i="1"/>
  <c r="DT293" i="1"/>
  <c r="DT292" i="1"/>
  <c r="DT288" i="1"/>
  <c r="DT280" i="1"/>
  <c r="DT290" i="1"/>
  <c r="IU160" i="1"/>
  <c r="HJ196" i="1"/>
  <c r="IC160" i="1" s="1"/>
  <c r="DT275" i="1"/>
  <c r="DO241" i="1"/>
  <c r="AR164" i="1"/>
  <c r="FD243" i="1"/>
  <c r="DP243" i="1"/>
  <c r="EI243" i="1"/>
  <c r="DY243" i="1"/>
  <c r="ET243" i="1"/>
  <c r="AR168" i="1"/>
  <c r="DM247" i="1"/>
  <c r="DL251" i="1"/>
  <c r="DM251" i="1"/>
  <c r="AR178" i="1"/>
  <c r="DN238" i="1"/>
  <c r="EG165" i="1"/>
  <c r="CL165" i="1"/>
  <c r="CN165" i="1" s="1"/>
  <c r="CS165" i="1" s="1"/>
  <c r="AR167" i="1"/>
  <c r="EG169" i="1"/>
  <c r="CL169" i="1"/>
  <c r="CN169" i="1" s="1"/>
  <c r="CS169" i="1" s="1"/>
  <c r="DT252" i="1"/>
  <c r="DY256" i="1"/>
  <c r="ET256" i="1"/>
  <c r="DP256" i="1"/>
  <c r="FD256" i="1"/>
  <c r="EI256" i="1"/>
  <c r="AR181" i="1"/>
  <c r="DL238" i="1"/>
  <c r="DT194" i="1" l="1"/>
  <c r="DT192" i="1"/>
  <c r="DT111" i="1"/>
  <c r="DT106" i="1"/>
  <c r="HJ192" i="1"/>
  <c r="DT97" i="1"/>
  <c r="IU163" i="1"/>
  <c r="DT200" i="1"/>
  <c r="DT441" i="1"/>
  <c r="DT169" i="1"/>
  <c r="DT193" i="1"/>
  <c r="HJ198" i="1"/>
  <c r="IC162" i="1" s="1"/>
  <c r="DT189" i="1"/>
  <c r="DT195" i="1"/>
  <c r="HJ194" i="1"/>
  <c r="DT184" i="1"/>
  <c r="DT90" i="1"/>
  <c r="DT91" i="1"/>
  <c r="DT98" i="1"/>
  <c r="DT99" i="1"/>
  <c r="DT105" i="1"/>
  <c r="DT177" i="1"/>
  <c r="DL245" i="1"/>
  <c r="DO255" i="1"/>
  <c r="DN239" i="1"/>
  <c r="DT86" i="1"/>
  <c r="DT162" i="1"/>
  <c r="HJ201" i="1"/>
  <c r="IC165" i="1" s="1"/>
  <c r="DT92" i="1"/>
  <c r="CK98" i="1"/>
  <c r="CM98" i="1" s="1"/>
  <c r="CC98" i="1" s="1"/>
  <c r="DT202" i="1"/>
  <c r="DT100" i="1"/>
  <c r="HJ202" i="1"/>
  <c r="IC166" i="1" s="1"/>
  <c r="DT87" i="1"/>
  <c r="DT417" i="1"/>
  <c r="DT187" i="1"/>
  <c r="DT161" i="1"/>
  <c r="DT191" i="1"/>
  <c r="DT201" i="1"/>
  <c r="DT170" i="1"/>
  <c r="DT185" i="1"/>
  <c r="DT171" i="1"/>
  <c r="DT183" i="1"/>
  <c r="DT103" i="1"/>
  <c r="DT186" i="1"/>
  <c r="DT190" i="1"/>
  <c r="DT96" i="1"/>
  <c r="DT89" i="1"/>
  <c r="HJ169" i="1"/>
  <c r="DT163" i="1"/>
  <c r="DT176" i="1"/>
  <c r="HJ189" i="1"/>
  <c r="IU162" i="1"/>
  <c r="DT104" i="1"/>
  <c r="HJ200" i="1"/>
  <c r="IC164" i="1" s="1"/>
  <c r="DT434" i="1"/>
  <c r="DT460" i="1"/>
  <c r="DT448" i="1"/>
  <c r="HJ290" i="1"/>
  <c r="IC254" i="1" s="1"/>
  <c r="DT121" i="1"/>
  <c r="DT172" i="1"/>
  <c r="HJ284" i="1"/>
  <c r="IC248" i="1" s="1"/>
  <c r="DT196" i="1"/>
  <c r="DT199" i="1"/>
  <c r="GN186" i="1"/>
  <c r="GN339" i="1"/>
  <c r="GN263" i="1"/>
  <c r="DM255" i="1"/>
  <c r="DO239" i="1"/>
  <c r="DO245" i="1"/>
  <c r="DK245" i="1"/>
  <c r="ET245" i="1" s="1"/>
  <c r="DK239" i="1"/>
  <c r="EI239" i="1" s="1"/>
  <c r="EJ239" i="1" s="1"/>
  <c r="DK255" i="1"/>
  <c r="DP255" i="1" s="1"/>
  <c r="HJ280" i="1"/>
  <c r="IC244" i="1" s="1"/>
  <c r="HJ288" i="1"/>
  <c r="IC252" i="1" s="1"/>
  <c r="HJ292" i="1"/>
  <c r="IC256" i="1" s="1"/>
  <c r="HJ293" i="1"/>
  <c r="IC257" i="1" s="1"/>
  <c r="T540" i="1"/>
  <c r="AI540" i="1"/>
  <c r="HJ295" i="1"/>
  <c r="AN49" i="82"/>
  <c r="AH49" i="82"/>
  <c r="DT182" i="1"/>
  <c r="HJ181" i="1"/>
  <c r="DT181" i="1"/>
  <c r="DT167" i="1"/>
  <c r="HJ167" i="1"/>
  <c r="HJ178" i="1"/>
  <c r="DT178" i="1"/>
  <c r="HJ164" i="1"/>
  <c r="DT164" i="1"/>
  <c r="IU87" i="1"/>
  <c r="DT123" i="1"/>
  <c r="DT514" i="1"/>
  <c r="DT435" i="1"/>
  <c r="IU88" i="1"/>
  <c r="DT124" i="1"/>
  <c r="DT437" i="1"/>
  <c r="DM240" i="1"/>
  <c r="DL240" i="1"/>
  <c r="DO240" i="1"/>
  <c r="DN240" i="1"/>
  <c r="HJ240" i="1"/>
  <c r="HJ259" i="1"/>
  <c r="DT424" i="1"/>
  <c r="DT420" i="1"/>
  <c r="DT419" i="1"/>
  <c r="DT116" i="1"/>
  <c r="DT511" i="1"/>
  <c r="DT118" i="1"/>
  <c r="DT112" i="1"/>
  <c r="DT499" i="1"/>
  <c r="CK499" i="1"/>
  <c r="CM499" i="1" s="1"/>
  <c r="CC499" i="1" s="1"/>
  <c r="DT101" i="1"/>
  <c r="CK101" i="1"/>
  <c r="CM101" i="1" s="1"/>
  <c r="CC101" i="1" s="1"/>
  <c r="DT489" i="1"/>
  <c r="CK489" i="1"/>
  <c r="CM489" i="1" s="1"/>
  <c r="CC489" i="1" s="1"/>
  <c r="DT481" i="1"/>
  <c r="CK481" i="1"/>
  <c r="CM481" i="1" s="1"/>
  <c r="CC481" i="1" s="1"/>
  <c r="DT145" i="1"/>
  <c r="GD85" i="1"/>
  <c r="CK84" i="1"/>
  <c r="CM84" i="1" s="1"/>
  <c r="CC84" i="1" s="1"/>
  <c r="DT127" i="1"/>
  <c r="IU91" i="1"/>
  <c r="DT143" i="1"/>
  <c r="IU93" i="1"/>
  <c r="DT129" i="1"/>
  <c r="DT142" i="1"/>
  <c r="DT146" i="1"/>
  <c r="IU98" i="1"/>
  <c r="DT134" i="1"/>
  <c r="DT139" i="1"/>
  <c r="IU103" i="1"/>
  <c r="IU96" i="1"/>
  <c r="DT132" i="1"/>
  <c r="IU99" i="1"/>
  <c r="DT135" i="1"/>
  <c r="DT506" i="1"/>
  <c r="DT492" i="1"/>
  <c r="CK492" i="1"/>
  <c r="CM492" i="1" s="1"/>
  <c r="CC492" i="1" s="1"/>
  <c r="DT414" i="1"/>
  <c r="CK414" i="1"/>
  <c r="CM414" i="1" s="1"/>
  <c r="CC414" i="1" s="1"/>
  <c r="DN246" i="1"/>
  <c r="DO246" i="1"/>
  <c r="DL246" i="1"/>
  <c r="DM246" i="1"/>
  <c r="HJ269" i="1"/>
  <c r="DT407" i="1"/>
  <c r="CK407" i="1"/>
  <c r="CM407" i="1" s="1"/>
  <c r="CC407" i="1" s="1"/>
  <c r="DT436" i="1"/>
  <c r="DT439" i="1"/>
  <c r="HJ258" i="1"/>
  <c r="HJ265" i="1"/>
  <c r="HJ247" i="1"/>
  <c r="DT432" i="1"/>
  <c r="DT513" i="1"/>
  <c r="DT483" i="1"/>
  <c r="CK483" i="1"/>
  <c r="CM483" i="1" s="1"/>
  <c r="CC483" i="1" s="1"/>
  <c r="DT490" i="1"/>
  <c r="CK490" i="1"/>
  <c r="CM490" i="1" s="1"/>
  <c r="CC490" i="1" s="1"/>
  <c r="DT442" i="1"/>
  <c r="DT444" i="1"/>
  <c r="DT165" i="1"/>
  <c r="HJ165" i="1"/>
  <c r="DL242" i="1"/>
  <c r="DM242" i="1"/>
  <c r="DO242" i="1"/>
  <c r="DN242" i="1"/>
  <c r="HJ212" i="1"/>
  <c r="IC176" i="1" s="1"/>
  <c r="DT212" i="1"/>
  <c r="IU176" i="1"/>
  <c r="DT217" i="1"/>
  <c r="HJ217" i="1"/>
  <c r="HJ214" i="1"/>
  <c r="IC178" i="1" s="1"/>
  <c r="IU178" i="1"/>
  <c r="DT214" i="1"/>
  <c r="DT221" i="1"/>
  <c r="GD161" i="1"/>
  <c r="HJ221" i="1"/>
  <c r="IU169" i="1"/>
  <c r="HJ205" i="1"/>
  <c r="IC169" i="1" s="1"/>
  <c r="DT205" i="1"/>
  <c r="DT206" i="1"/>
  <c r="IU170" i="1"/>
  <c r="HJ206" i="1"/>
  <c r="IC170" i="1" s="1"/>
  <c r="HJ208" i="1"/>
  <c r="IC172" i="1" s="1"/>
  <c r="IU172" i="1"/>
  <c r="DT208" i="1"/>
  <c r="DT211" i="1"/>
  <c r="IU175" i="1"/>
  <c r="HJ211" i="1"/>
  <c r="IC175" i="1" s="1"/>
  <c r="HJ204" i="1"/>
  <c r="IC168" i="1" s="1"/>
  <c r="DT204" i="1"/>
  <c r="IU168" i="1"/>
  <c r="DT216" i="1"/>
  <c r="IU180" i="1"/>
  <c r="HJ216" i="1"/>
  <c r="IC180" i="1" s="1"/>
  <c r="DT222" i="1"/>
  <c r="HJ286" i="1"/>
  <c r="IC250" i="1" s="1"/>
  <c r="HJ281" i="1"/>
  <c r="IC245" i="1" s="1"/>
  <c r="HJ282" i="1"/>
  <c r="IC246" i="1" s="1"/>
  <c r="HJ291" i="1"/>
  <c r="IC255" i="1" s="1"/>
  <c r="DT509" i="1"/>
  <c r="DT411" i="1"/>
  <c r="CK411" i="1"/>
  <c r="CM411" i="1" s="1"/>
  <c r="CC411" i="1" s="1"/>
  <c r="DT119" i="1"/>
  <c r="DT408" i="1"/>
  <c r="CK408" i="1"/>
  <c r="CM408" i="1" s="1"/>
  <c r="CC408" i="1" s="1"/>
  <c r="HJ256" i="1"/>
  <c r="HJ248" i="1"/>
  <c r="HJ272" i="1"/>
  <c r="HJ263" i="1"/>
  <c r="HJ253" i="1"/>
  <c r="HJ243" i="1"/>
  <c r="HJ237" i="1"/>
  <c r="HJ277" i="1"/>
  <c r="IC241" i="1" s="1"/>
  <c r="DT416" i="1"/>
  <c r="CK416" i="1"/>
  <c r="CM416" i="1" s="1"/>
  <c r="CC416" i="1" s="1"/>
  <c r="DT109" i="1"/>
  <c r="DT491" i="1"/>
  <c r="CK491" i="1"/>
  <c r="CM491" i="1" s="1"/>
  <c r="CC491" i="1" s="1"/>
  <c r="DT93" i="1"/>
  <c r="CK93" i="1"/>
  <c r="CM93" i="1" s="1"/>
  <c r="CC93" i="1" s="1"/>
  <c r="DT120" i="1"/>
  <c r="IU84" i="1"/>
  <c r="DT500" i="1"/>
  <c r="DT493" i="1"/>
  <c r="CK493" i="1"/>
  <c r="CM493" i="1" s="1"/>
  <c r="CC493" i="1" s="1"/>
  <c r="DT484" i="1"/>
  <c r="CK484" i="1"/>
  <c r="CM484" i="1" s="1"/>
  <c r="CC484" i="1" s="1"/>
  <c r="DT85" i="1"/>
  <c r="DT410" i="1"/>
  <c r="CK410" i="1"/>
  <c r="CM410" i="1" s="1"/>
  <c r="CC410" i="1" s="1"/>
  <c r="DT409" i="1"/>
  <c r="CK409" i="1"/>
  <c r="CM409" i="1" s="1"/>
  <c r="CC409" i="1" s="1"/>
  <c r="EI254" i="1"/>
  <c r="DY254" i="1"/>
  <c r="ET254" i="1"/>
  <c r="DP254" i="1"/>
  <c r="FD254" i="1"/>
  <c r="HJ267" i="1"/>
  <c r="DT518" i="1"/>
  <c r="DT521" i="1"/>
  <c r="DT423" i="1"/>
  <c r="DT413" i="1"/>
  <c r="CK413" i="1"/>
  <c r="CM413" i="1" s="1"/>
  <c r="CC413" i="1" s="1"/>
  <c r="DN245" i="1"/>
  <c r="HJ245" i="1"/>
  <c r="DM239" i="1"/>
  <c r="DT443" i="1"/>
  <c r="DT512" i="1"/>
  <c r="DT102" i="1"/>
  <c r="DT486" i="1"/>
  <c r="CK486" i="1"/>
  <c r="CM486" i="1" s="1"/>
  <c r="CC486" i="1" s="1"/>
  <c r="DT498" i="1"/>
  <c r="CK498" i="1"/>
  <c r="CM498" i="1" s="1"/>
  <c r="CC498" i="1" s="1"/>
  <c r="DT480" i="1"/>
  <c r="CK480" i="1"/>
  <c r="CM480" i="1" s="1"/>
  <c r="CC480" i="1" s="1"/>
  <c r="AR546" i="1"/>
  <c r="DT526" i="1"/>
  <c r="DT403" i="1"/>
  <c r="CK403" i="1"/>
  <c r="CM403" i="1" s="1"/>
  <c r="CC403" i="1" s="1"/>
  <c r="DT523" i="1"/>
  <c r="DT524" i="1"/>
  <c r="DT536" i="1"/>
  <c r="DT528" i="1"/>
  <c r="DT537" i="1"/>
  <c r="DT527" i="1"/>
  <c r="DT529" i="1"/>
  <c r="DT406" i="1"/>
  <c r="CK406" i="1"/>
  <c r="CM406" i="1" s="1"/>
  <c r="CC406" i="1" s="1"/>
  <c r="DT455" i="1"/>
  <c r="DT450" i="1"/>
  <c r="DT456" i="1"/>
  <c r="DT401" i="1"/>
  <c r="CK401" i="1"/>
  <c r="CM401" i="1" s="1"/>
  <c r="CC401" i="1" s="1"/>
  <c r="DT452" i="1"/>
  <c r="DT454" i="1"/>
  <c r="DT433" i="1"/>
  <c r="DT168" i="1"/>
  <c r="HJ168" i="1"/>
  <c r="HJ260" i="1"/>
  <c r="HJ278" i="1"/>
  <c r="IC242" i="1" s="1"/>
  <c r="HJ254" i="1"/>
  <c r="HJ255" i="1"/>
  <c r="HJ279" i="1"/>
  <c r="IC243" i="1" s="1"/>
  <c r="HJ252" i="1"/>
  <c r="HJ275" i="1"/>
  <c r="IC239" i="1" s="1"/>
  <c r="HJ250" i="1"/>
  <c r="HJ273" i="1"/>
  <c r="IC237" i="1" s="1"/>
  <c r="HJ287" i="1"/>
  <c r="IC251" i="1" s="1"/>
  <c r="HJ285" i="1"/>
  <c r="IC249" i="1" s="1"/>
  <c r="HJ298" i="1"/>
  <c r="HT238" i="1" s="1"/>
  <c r="DT126" i="1"/>
  <c r="IU90" i="1"/>
  <c r="DT418" i="1"/>
  <c r="CK418" i="1"/>
  <c r="CM418" i="1" s="1"/>
  <c r="CC418" i="1" s="1"/>
  <c r="DT421" i="1"/>
  <c r="HJ271" i="1"/>
  <c r="HJ242" i="1"/>
  <c r="ET240" i="1"/>
  <c r="EI240" i="1"/>
  <c r="DY240" i="1"/>
  <c r="DP240" i="1"/>
  <c r="FD240" i="1"/>
  <c r="HJ268" i="1"/>
  <c r="HJ276" i="1"/>
  <c r="IC240" i="1" s="1"/>
  <c r="DT446" i="1"/>
  <c r="DT447" i="1"/>
  <c r="DT117" i="1"/>
  <c r="DT115" i="1"/>
  <c r="DT88" i="1"/>
  <c r="CK88" i="1"/>
  <c r="CM88" i="1" s="1"/>
  <c r="CC88" i="1" s="1"/>
  <c r="IU86" i="1"/>
  <c r="DT122" i="1"/>
  <c r="IU97" i="1"/>
  <c r="DT133" i="1"/>
  <c r="DT141" i="1"/>
  <c r="DT140" i="1"/>
  <c r="IU104" i="1"/>
  <c r="DT138" i="1"/>
  <c r="IU102" i="1"/>
  <c r="DT144" i="1"/>
  <c r="DT137" i="1"/>
  <c r="IU101" i="1"/>
  <c r="IU94" i="1"/>
  <c r="DT130" i="1"/>
  <c r="DT131" i="1"/>
  <c r="AR151" i="1"/>
  <c r="HJ144" i="1" s="1"/>
  <c r="IC108" i="1" s="1"/>
  <c r="IU95" i="1"/>
  <c r="IU92" i="1"/>
  <c r="DT128" i="1"/>
  <c r="HJ128" i="1"/>
  <c r="IC92" i="1" s="1"/>
  <c r="DT136" i="1"/>
  <c r="IU100" i="1"/>
  <c r="DT508" i="1"/>
  <c r="DT504" i="1"/>
  <c r="DT503" i="1"/>
  <c r="DT501" i="1"/>
  <c r="DT449" i="1"/>
  <c r="DK246" i="1"/>
  <c r="DT430" i="1"/>
  <c r="DT429" i="1"/>
  <c r="HJ266" i="1"/>
  <c r="HJ246" i="1"/>
  <c r="HJ244" i="1"/>
  <c r="HJ257" i="1"/>
  <c r="HJ251" i="1"/>
  <c r="HJ241" i="1"/>
  <c r="DT510" i="1"/>
  <c r="DT507" i="1"/>
  <c r="DT505" i="1"/>
  <c r="DT502" i="1"/>
  <c r="DT494" i="1"/>
  <c r="CK494" i="1"/>
  <c r="CM494" i="1" s="1"/>
  <c r="CC494" i="1" s="1"/>
  <c r="DT515" i="1"/>
  <c r="DT415" i="1"/>
  <c r="CK415" i="1"/>
  <c r="CM415" i="1" s="1"/>
  <c r="CC415" i="1" s="1"/>
  <c r="HJ173" i="1"/>
  <c r="DT173" i="1"/>
  <c r="DK242" i="1"/>
  <c r="DT188" i="1"/>
  <c r="HJ188" i="1"/>
  <c r="HJ180" i="1"/>
  <c r="DT180" i="1"/>
  <c r="HJ166" i="1"/>
  <c r="DT166" i="1"/>
  <c r="IU171" i="1"/>
  <c r="HJ207" i="1"/>
  <c r="IC171" i="1" s="1"/>
  <c r="DT207" i="1"/>
  <c r="AR228" i="1"/>
  <c r="HJ160" i="1" s="1"/>
  <c r="DT218" i="1"/>
  <c r="HJ218" i="1"/>
  <c r="DT209" i="1"/>
  <c r="IU173" i="1"/>
  <c r="HJ209" i="1"/>
  <c r="IC173" i="1" s="1"/>
  <c r="HJ219" i="1"/>
  <c r="DT219" i="1"/>
  <c r="HJ215" i="1"/>
  <c r="IC179" i="1" s="1"/>
  <c r="DT215" i="1"/>
  <c r="IU179" i="1"/>
  <c r="DT220" i="1"/>
  <c r="HJ220" i="1"/>
  <c r="HJ210" i="1"/>
  <c r="IC174" i="1" s="1"/>
  <c r="IU174" i="1"/>
  <c r="DT210" i="1"/>
  <c r="HJ213" i="1"/>
  <c r="IC177" i="1" s="1"/>
  <c r="IU177" i="1"/>
  <c r="DT213" i="1"/>
  <c r="HJ203" i="1"/>
  <c r="IC167" i="1" s="1"/>
  <c r="DT203" i="1"/>
  <c r="IU167" i="1"/>
  <c r="HJ296" i="1"/>
  <c r="HJ294" i="1"/>
  <c r="HJ289" i="1"/>
  <c r="IC253" i="1" s="1"/>
  <c r="HJ297" i="1"/>
  <c r="HJ283" i="1"/>
  <c r="IC247" i="1" s="1"/>
  <c r="DT445" i="1"/>
  <c r="AR465" i="1"/>
  <c r="DT412" i="1"/>
  <c r="CK412" i="1"/>
  <c r="CM412" i="1" s="1"/>
  <c r="CC412" i="1" s="1"/>
  <c r="IU89" i="1"/>
  <c r="DT125" i="1"/>
  <c r="DT438" i="1"/>
  <c r="HJ264" i="1"/>
  <c r="HJ249" i="1"/>
  <c r="DY245" i="1"/>
  <c r="DY239" i="1"/>
  <c r="DZ239" i="1" s="1"/>
  <c r="ET239" i="1"/>
  <c r="EU239" i="1" s="1"/>
  <c r="DT440" i="1"/>
  <c r="DT110" i="1"/>
  <c r="DT107" i="1"/>
  <c r="DT497" i="1"/>
  <c r="CK497" i="1"/>
  <c r="CM497" i="1" s="1"/>
  <c r="CC497" i="1" s="1"/>
  <c r="DT485" i="1"/>
  <c r="CK485" i="1"/>
  <c r="CM485" i="1" s="1"/>
  <c r="CC485" i="1" s="1"/>
  <c r="DT422" i="1"/>
  <c r="DT425" i="1"/>
  <c r="DT516" i="1"/>
  <c r="DT179" i="1"/>
  <c r="DN254" i="1"/>
  <c r="DM254" i="1"/>
  <c r="DO254" i="1"/>
  <c r="DL254" i="1"/>
  <c r="DT174" i="1"/>
  <c r="HJ274" i="1"/>
  <c r="IC238" i="1" s="1"/>
  <c r="DT428" i="1"/>
  <c r="DT427" i="1"/>
  <c r="DT520" i="1"/>
  <c r="DT519" i="1"/>
  <c r="HJ262" i="1"/>
  <c r="HJ238" i="1"/>
  <c r="HJ270" i="1"/>
  <c r="HJ261" i="1"/>
  <c r="DT496" i="1"/>
  <c r="CK496" i="1"/>
  <c r="CM496" i="1" s="1"/>
  <c r="CC496" i="1" s="1"/>
  <c r="DT488" i="1"/>
  <c r="CK488" i="1"/>
  <c r="CM488" i="1" s="1"/>
  <c r="CC488" i="1" s="1"/>
  <c r="DT517" i="1"/>
  <c r="DT113" i="1"/>
  <c r="DT108" i="1"/>
  <c r="DT495" i="1"/>
  <c r="CK495" i="1"/>
  <c r="CM495" i="1" s="1"/>
  <c r="CC495" i="1" s="1"/>
  <c r="DT487" i="1"/>
  <c r="CK487" i="1"/>
  <c r="CM487" i="1" s="1"/>
  <c r="CC487" i="1" s="1"/>
  <c r="DT482" i="1"/>
  <c r="CK482" i="1"/>
  <c r="CM482" i="1" s="1"/>
  <c r="CC482" i="1" s="1"/>
  <c r="DT431" i="1"/>
  <c r="DT522" i="1"/>
  <c r="DT539" i="1"/>
  <c r="DT525" i="1"/>
  <c r="DT535" i="1"/>
  <c r="DT534" i="1"/>
  <c r="DT531" i="1"/>
  <c r="DT530" i="1"/>
  <c r="DT533" i="1"/>
  <c r="DT399" i="1"/>
  <c r="CK399" i="1"/>
  <c r="CM399" i="1" s="1"/>
  <c r="CC399" i="1" s="1"/>
  <c r="DT538" i="1"/>
  <c r="DT532" i="1"/>
  <c r="DT451" i="1"/>
  <c r="DT453" i="1"/>
  <c r="DT404" i="1"/>
  <c r="CK404" i="1"/>
  <c r="CM404" i="1" s="1"/>
  <c r="CC404" i="1" s="1"/>
  <c r="DT458" i="1"/>
  <c r="DT457" i="1"/>
  <c r="DT405" i="1"/>
  <c r="CK405" i="1"/>
  <c r="CM405" i="1" s="1"/>
  <c r="CC405" i="1" s="1"/>
  <c r="DT402" i="1"/>
  <c r="CK402" i="1"/>
  <c r="CM402" i="1" s="1"/>
  <c r="CC402" i="1" s="1"/>
  <c r="DT459" i="1"/>
  <c r="GD399" i="1"/>
  <c r="DT400" i="1"/>
  <c r="CK400" i="1"/>
  <c r="CM400" i="1" s="1"/>
  <c r="CC400" i="1" s="1"/>
  <c r="DT426" i="1"/>
  <c r="DP239" i="1" l="1"/>
  <c r="ET255" i="1"/>
  <c r="EI255" i="1"/>
  <c r="FD239" i="1"/>
  <c r="FE239" i="1" s="1"/>
  <c r="FE240" i="1" s="1"/>
  <c r="EI245" i="1"/>
  <c r="DY255" i="1"/>
  <c r="AR540" i="1"/>
  <c r="DT540" i="1" s="1"/>
  <c r="HJ107" i="1"/>
  <c r="HJ110" i="1"/>
  <c r="DP245" i="1"/>
  <c r="FD245" i="1"/>
  <c r="HJ125" i="1"/>
  <c r="IC89" i="1" s="1"/>
  <c r="AI10" i="40" s="1"/>
  <c r="FD255" i="1"/>
  <c r="HJ136" i="1"/>
  <c r="IC100" i="1" s="1"/>
  <c r="AI21" i="40" s="1"/>
  <c r="HJ131" i="1"/>
  <c r="IC95" i="1" s="1"/>
  <c r="AP16" i="40" s="1"/>
  <c r="HJ130" i="1"/>
  <c r="IC94" i="1" s="1"/>
  <c r="AP15" i="40" s="1"/>
  <c r="HJ137" i="1"/>
  <c r="IC101" i="1" s="1"/>
  <c r="AI22" i="40" s="1"/>
  <c r="IC184" i="1"/>
  <c r="IC261" i="1"/>
  <c r="IC337" i="1"/>
  <c r="IC183" i="1"/>
  <c r="IC260" i="1"/>
  <c r="IC336" i="1"/>
  <c r="IC259" i="1"/>
  <c r="IC335" i="1"/>
  <c r="IC182" i="1"/>
  <c r="DY242" i="1"/>
  <c r="EI242" i="1"/>
  <c r="FD242" i="1"/>
  <c r="DP242" i="1"/>
  <c r="ET242" i="1"/>
  <c r="DP246" i="1"/>
  <c r="ET246" i="1"/>
  <c r="EI246" i="1"/>
  <c r="FD246" i="1"/>
  <c r="DY246" i="1"/>
  <c r="AP13" i="40"/>
  <c r="AI13" i="40"/>
  <c r="HJ98" i="1"/>
  <c r="HJ111" i="1"/>
  <c r="HJ96" i="1"/>
  <c r="HJ102" i="1"/>
  <c r="HJ114" i="1"/>
  <c r="HJ85" i="1"/>
  <c r="HJ103" i="1"/>
  <c r="HJ106" i="1"/>
  <c r="HJ99" i="1"/>
  <c r="HJ104" i="1"/>
  <c r="HJ89" i="1"/>
  <c r="HJ90" i="1"/>
  <c r="HJ105" i="1"/>
  <c r="HJ108" i="1"/>
  <c r="HJ113" i="1"/>
  <c r="HJ91" i="1"/>
  <c r="HJ87" i="1"/>
  <c r="HJ92" i="1"/>
  <c r="HJ95" i="1"/>
  <c r="HJ97" i="1"/>
  <c r="HJ86" i="1"/>
  <c r="HJ94" i="1"/>
  <c r="HJ121" i="1"/>
  <c r="IC85" i="1" s="1"/>
  <c r="HJ100" i="1"/>
  <c r="HJ138" i="1"/>
  <c r="IC102" i="1" s="1"/>
  <c r="HJ140" i="1"/>
  <c r="IC104" i="1" s="1"/>
  <c r="HJ141" i="1"/>
  <c r="IC105" i="1" s="1"/>
  <c r="HJ133" i="1"/>
  <c r="IC97" i="1" s="1"/>
  <c r="HJ88" i="1"/>
  <c r="HJ115" i="1"/>
  <c r="HJ117" i="1"/>
  <c r="DZ240" i="1"/>
  <c r="EU240" i="1"/>
  <c r="HJ135" i="1"/>
  <c r="IC99" i="1" s="1"/>
  <c r="HJ132" i="1"/>
  <c r="IC96" i="1" s="1"/>
  <c r="HJ139" i="1"/>
  <c r="IC103" i="1" s="1"/>
  <c r="HJ134" i="1"/>
  <c r="IC98" i="1" s="1"/>
  <c r="HJ142" i="1"/>
  <c r="IC106" i="1" s="1"/>
  <c r="HJ84" i="1"/>
  <c r="HJ145" i="1"/>
  <c r="HJ112" i="1"/>
  <c r="HJ118" i="1"/>
  <c r="HJ124" i="1"/>
  <c r="IC88" i="1" s="1"/>
  <c r="HJ123" i="1"/>
  <c r="IC87" i="1" s="1"/>
  <c r="AI29" i="40"/>
  <c r="AP29" i="40"/>
  <c r="HJ122" i="1"/>
  <c r="IC86" i="1" s="1"/>
  <c r="EJ240" i="1"/>
  <c r="HJ126" i="1"/>
  <c r="IC90" i="1" s="1"/>
  <c r="HJ120" i="1"/>
  <c r="IC84" i="1" s="1"/>
  <c r="HJ93" i="1"/>
  <c r="HJ109" i="1"/>
  <c r="HJ119" i="1"/>
  <c r="HT161" i="1"/>
  <c r="IC185" i="1"/>
  <c r="IC262" i="1"/>
  <c r="IC338" i="1"/>
  <c r="IC181" i="1"/>
  <c r="IC258" i="1"/>
  <c r="IC334" i="1"/>
  <c r="HJ129" i="1"/>
  <c r="IC93" i="1" s="1"/>
  <c r="HJ143" i="1"/>
  <c r="IC107" i="1" s="1"/>
  <c r="HJ127" i="1"/>
  <c r="IC91" i="1" s="1"/>
  <c r="HJ101" i="1"/>
  <c r="HJ116" i="1"/>
  <c r="AP10" i="40" l="1"/>
  <c r="DT541" i="1"/>
  <c r="AI15" i="40"/>
  <c r="AP21" i="40"/>
  <c r="AP22" i="40"/>
  <c r="AI16" i="40"/>
  <c r="AI12" i="40"/>
  <c r="AP12" i="40"/>
  <c r="AI14" i="40"/>
  <c r="AP14" i="40"/>
  <c r="AI7" i="40"/>
  <c r="AP7" i="40"/>
  <c r="AI9" i="40"/>
  <c r="AP9" i="40"/>
  <c r="AP27" i="40"/>
  <c r="AI27" i="40"/>
  <c r="AP19" i="40"/>
  <c r="AI19" i="40"/>
  <c r="AI24" i="40"/>
  <c r="AP24" i="40"/>
  <c r="AI20" i="40"/>
  <c r="AP20" i="40"/>
  <c r="EU241" i="1"/>
  <c r="FE241" i="1"/>
  <c r="AI18" i="40"/>
  <c r="AP18" i="40"/>
  <c r="AI28" i="40"/>
  <c r="AP28" i="40"/>
  <c r="AP5" i="40"/>
  <c r="AI5" i="40"/>
  <c r="AP11" i="40"/>
  <c r="AI11" i="40"/>
  <c r="EJ241" i="1"/>
  <c r="AP8" i="40"/>
  <c r="AI8" i="40"/>
  <c r="HT85" i="1"/>
  <c r="IC109" i="1"/>
  <c r="AP17" i="40"/>
  <c r="AI17" i="40"/>
  <c r="DZ241" i="1"/>
  <c r="DZ242" i="1" s="1"/>
  <c r="AP26" i="40"/>
  <c r="AI26" i="40"/>
  <c r="AP25" i="40"/>
  <c r="AI25" i="40"/>
  <c r="AP23" i="40"/>
  <c r="AI23" i="40"/>
  <c r="AI6" i="40"/>
  <c r="AP6" i="40"/>
  <c r="EU242" i="1"/>
  <c r="FE242" i="1"/>
  <c r="FE243" i="1" l="1"/>
  <c r="AP30" i="40"/>
  <c r="AI30" i="40"/>
  <c r="EJ242" i="1"/>
  <c r="DZ243" i="1"/>
  <c r="EU243" i="1"/>
  <c r="EJ243" i="1" l="1"/>
  <c r="FE244" i="1"/>
  <c r="EU244" i="1"/>
  <c r="DZ244" i="1"/>
  <c r="DZ245" i="1" l="1"/>
  <c r="EU245" i="1"/>
  <c r="EJ244" i="1"/>
  <c r="FE245" i="1"/>
  <c r="EY263" i="1" l="1"/>
  <c r="EY264" i="1"/>
  <c r="FE246" i="1"/>
  <c r="EJ245" i="1"/>
  <c r="EU246" i="1"/>
  <c r="DZ246" i="1"/>
  <c r="CP237" i="1"/>
  <c r="CD237" i="1" s="1"/>
  <c r="CP247" i="1" l="1"/>
  <c r="CD247" i="1" s="1"/>
  <c r="EY247" i="1"/>
  <c r="EY257" i="1"/>
  <c r="CP257" i="1"/>
  <c r="CD257" i="1" s="1"/>
  <c r="EY248" i="1"/>
  <c r="CP248" i="1"/>
  <c r="CD248" i="1" s="1"/>
  <c r="EY242" i="1"/>
  <c r="CP242" i="1"/>
  <c r="CD242" i="1" s="1"/>
  <c r="EY239" i="1"/>
  <c r="CP239" i="1"/>
  <c r="CD239" i="1" s="1"/>
  <c r="EY249" i="1"/>
  <c r="CP249" i="1"/>
  <c r="CD249" i="1" s="1"/>
  <c r="EY286" i="1"/>
  <c r="EY267" i="1"/>
  <c r="EY270" i="1"/>
  <c r="EY259" i="1"/>
  <c r="EY274" i="1"/>
  <c r="EY278" i="1"/>
  <c r="EY261" i="1"/>
  <c r="EY275" i="1"/>
  <c r="EY296" i="1"/>
  <c r="EY288" i="1"/>
  <c r="EY294" i="1"/>
  <c r="EY298" i="1"/>
  <c r="EY281" i="1"/>
  <c r="EY283" i="1"/>
  <c r="EY277" i="1"/>
  <c r="EY238" i="1"/>
  <c r="CP238" i="1"/>
  <c r="CD238" i="1" s="1"/>
  <c r="EY243" i="1"/>
  <c r="CP243" i="1"/>
  <c r="CD243" i="1" s="1"/>
  <c r="EY246" i="1"/>
  <c r="CP246" i="1"/>
  <c r="CD246" i="1" s="1"/>
  <c r="CP240" i="1"/>
  <c r="CD240" i="1" s="1"/>
  <c r="EY240" i="1"/>
  <c r="EY291" i="1"/>
  <c r="EY287" i="1"/>
  <c r="EY284" i="1"/>
  <c r="EY282" i="1"/>
  <c r="EY297" i="1"/>
  <c r="EY295" i="1"/>
  <c r="EY292" i="1"/>
  <c r="EY289" i="1"/>
  <c r="CP254" i="1"/>
  <c r="CD254" i="1" s="1"/>
  <c r="EY254" i="1"/>
  <c r="EY251" i="1"/>
  <c r="CP251" i="1"/>
  <c r="CD251" i="1" s="1"/>
  <c r="CP256" i="1"/>
  <c r="CD256" i="1" s="1"/>
  <c r="EY256" i="1"/>
  <c r="EY253" i="1"/>
  <c r="CP253" i="1"/>
  <c r="CD253" i="1" s="1"/>
  <c r="EY250" i="1"/>
  <c r="CP250" i="1"/>
  <c r="CD250" i="1" s="1"/>
  <c r="CP252" i="1"/>
  <c r="CD252" i="1" s="1"/>
  <c r="EY252" i="1"/>
  <c r="EY241" i="1"/>
  <c r="CP241" i="1"/>
  <c r="CD241" i="1" s="1"/>
  <c r="EY245" i="1"/>
  <c r="CP245" i="1"/>
  <c r="CD245" i="1" s="1"/>
  <c r="CP255" i="1"/>
  <c r="CD255" i="1" s="1"/>
  <c r="EY255" i="1"/>
  <c r="EY244" i="1"/>
  <c r="CP244" i="1"/>
  <c r="CD244" i="1" s="1"/>
  <c r="EY273" i="1"/>
  <c r="EY272" i="1"/>
  <c r="EY271" i="1"/>
  <c r="EY293" i="1"/>
  <c r="EY258" i="1"/>
  <c r="EY279" i="1"/>
  <c r="EY290" i="1"/>
  <c r="EY280" i="1"/>
  <c r="EY276" i="1"/>
  <c r="EY260" i="1"/>
  <c r="EY262" i="1"/>
  <c r="GN238" i="1"/>
  <c r="BE290" i="1"/>
  <c r="GN254" i="1"/>
  <c r="GN242" i="1"/>
  <c r="GN243" i="1"/>
  <c r="DZ247" i="1"/>
  <c r="EU247" i="1"/>
  <c r="EJ246" i="1"/>
  <c r="FE247" i="1"/>
  <c r="CO237" i="1"/>
  <c r="CE237" i="1" s="1"/>
  <c r="EO279" i="1" l="1"/>
  <c r="EY285" i="1"/>
  <c r="EY268" i="1"/>
  <c r="EY269" i="1"/>
  <c r="EY265" i="1"/>
  <c r="EY266" i="1"/>
  <c r="EY299" i="1"/>
  <c r="EO268" i="1"/>
  <c r="BE293" i="1"/>
  <c r="GN257" i="1"/>
  <c r="EO293" i="1"/>
  <c r="EO264" i="1"/>
  <c r="GN241" i="1"/>
  <c r="EO277" i="1"/>
  <c r="BE297" i="1"/>
  <c r="GN261" i="1"/>
  <c r="EO297" i="1"/>
  <c r="EO289" i="1"/>
  <c r="BE289" i="1"/>
  <c r="GN253" i="1"/>
  <c r="GN247" i="1"/>
  <c r="EO283" i="1"/>
  <c r="GN250" i="1"/>
  <c r="EO286" i="1"/>
  <c r="BE288" i="1"/>
  <c r="GN252" i="1"/>
  <c r="EO288" i="1"/>
  <c r="EO287" i="1"/>
  <c r="GN251" i="1"/>
  <c r="EO291" i="1"/>
  <c r="BE291" i="1"/>
  <c r="GN255" i="1"/>
  <c r="EO294" i="1"/>
  <c r="GN258" i="1"/>
  <c r="BE294" i="1"/>
  <c r="CO244" i="1"/>
  <c r="CE244" i="1" s="1"/>
  <c r="EO244" i="1"/>
  <c r="CO239" i="1"/>
  <c r="CE239" i="1" s="1"/>
  <c r="EO239" i="1"/>
  <c r="EO246" i="1"/>
  <c r="CO246" i="1"/>
  <c r="CE246" i="1" s="1"/>
  <c r="CO255" i="1"/>
  <c r="CE255" i="1" s="1"/>
  <c r="EO255" i="1"/>
  <c r="CO256" i="1"/>
  <c r="CE256" i="1" s="1"/>
  <c r="EO256" i="1"/>
  <c r="CO257" i="1"/>
  <c r="CE257" i="1" s="1"/>
  <c r="EO257" i="1"/>
  <c r="CO247" i="1"/>
  <c r="CE247" i="1" s="1"/>
  <c r="EO247" i="1"/>
  <c r="CO243" i="1"/>
  <c r="CE243" i="1" s="1"/>
  <c r="EO243" i="1"/>
  <c r="CO249" i="1"/>
  <c r="CE249" i="1" s="1"/>
  <c r="EO249" i="1"/>
  <c r="CO241" i="1"/>
  <c r="CE241" i="1" s="1"/>
  <c r="EO241" i="1"/>
  <c r="CO248" i="1"/>
  <c r="CE248" i="1" s="1"/>
  <c r="EO248" i="1"/>
  <c r="EO263" i="1"/>
  <c r="GN240" i="1"/>
  <c r="EO276" i="1"/>
  <c r="EO265" i="1"/>
  <c r="EO273" i="1"/>
  <c r="GN237" i="1"/>
  <c r="EO262" i="1"/>
  <c r="BE299" i="1"/>
  <c r="EO299" i="1"/>
  <c r="FE248" i="1"/>
  <c r="EJ247" i="1"/>
  <c r="EU248" i="1"/>
  <c r="DZ248" i="1"/>
  <c r="EO274" i="1"/>
  <c r="EO260" i="1"/>
  <c r="EO269" i="1"/>
  <c r="EO272" i="1"/>
  <c r="BE295" i="1"/>
  <c r="GN259" i="1"/>
  <c r="EO295" i="1"/>
  <c r="EO298" i="1"/>
  <c r="BE298" i="1"/>
  <c r="GN262" i="1"/>
  <c r="BE292" i="1"/>
  <c r="GN256" i="1"/>
  <c r="EO292" i="1"/>
  <c r="EO281" i="1"/>
  <c r="GN245" i="1"/>
  <c r="EO282" i="1"/>
  <c r="GN246" i="1"/>
  <c r="EO284" i="1"/>
  <c r="GN248" i="1"/>
  <c r="EO275" i="1"/>
  <c r="GN239" i="1"/>
  <c r="EO261" i="1"/>
  <c r="EO296" i="1"/>
  <c r="GN260" i="1"/>
  <c r="BE296" i="1"/>
  <c r="CO240" i="1"/>
  <c r="CE240" i="1" s="1"/>
  <c r="EO240" i="1"/>
  <c r="CO252" i="1"/>
  <c r="CE252" i="1" s="1"/>
  <c r="EO252" i="1"/>
  <c r="CO242" i="1"/>
  <c r="CE242" i="1" s="1"/>
  <c r="EO242" i="1"/>
  <c r="CO254" i="1"/>
  <c r="CE254" i="1" s="1"/>
  <c r="EO254" i="1"/>
  <c r="CO251" i="1"/>
  <c r="CE251" i="1" s="1"/>
  <c r="EO251" i="1"/>
  <c r="CO238" i="1"/>
  <c r="CE238" i="1" s="1"/>
  <c r="EO238" i="1"/>
  <c r="CO250" i="1"/>
  <c r="CE250" i="1" s="1"/>
  <c r="EO250" i="1"/>
  <c r="CO253" i="1"/>
  <c r="CE253" i="1" s="1"/>
  <c r="EO253" i="1"/>
  <c r="EO245" i="1"/>
  <c r="CO245" i="1"/>
  <c r="CE245" i="1" s="1"/>
  <c r="EO270" i="1"/>
  <c r="EO266" i="1"/>
  <c r="EO285" i="1"/>
  <c r="GN249" i="1"/>
  <c r="GN244" i="1"/>
  <c r="EO280" i="1"/>
  <c r="EO278" i="1"/>
  <c r="EO290" i="1"/>
  <c r="EO267" i="1"/>
  <c r="EO271" i="1"/>
  <c r="DZ249" i="1" l="1"/>
  <c r="EU249" i="1"/>
  <c r="EJ248" i="1"/>
  <c r="FE249" i="1"/>
  <c r="EO259" i="1"/>
  <c r="EO258" i="1"/>
  <c r="FE250" i="1" l="1"/>
  <c r="EJ249" i="1"/>
  <c r="EU250" i="1"/>
  <c r="DZ250" i="1"/>
  <c r="DZ251" i="1" l="1"/>
  <c r="EU251" i="1"/>
  <c r="EJ250" i="1"/>
  <c r="FE251" i="1"/>
  <c r="FE252" i="1" l="1"/>
  <c r="EJ251" i="1"/>
  <c r="EU252" i="1"/>
  <c r="DZ252" i="1"/>
  <c r="DZ253" i="1" l="1"/>
  <c r="EU253" i="1"/>
  <c r="EJ252" i="1"/>
  <c r="FE253" i="1"/>
  <c r="FE254" i="1" l="1"/>
  <c r="EJ253" i="1"/>
  <c r="EU254" i="1"/>
  <c r="DZ254" i="1"/>
  <c r="DZ255" i="1" l="1"/>
  <c r="EU255" i="1"/>
  <c r="EJ254" i="1"/>
  <c r="FE255" i="1"/>
  <c r="FE256" i="1" l="1"/>
  <c r="EJ255" i="1"/>
  <c r="EU256" i="1"/>
  <c r="DZ256" i="1"/>
  <c r="DZ257" i="1" l="1"/>
  <c r="EU257" i="1"/>
  <c r="EJ256" i="1"/>
  <c r="FE257" i="1"/>
  <c r="EJ257" i="1" l="1"/>
  <c r="FN515" i="1" l="1"/>
  <c r="FN513" i="1"/>
  <c r="FN511" i="1"/>
  <c r="FN509" i="1"/>
  <c r="FN507" i="1"/>
  <c r="FN505" i="1"/>
  <c r="FN503" i="1"/>
  <c r="FN501" i="1"/>
  <c r="FN499" i="1"/>
  <c r="FN497" i="1"/>
  <c r="FN495" i="1"/>
  <c r="FN493" i="1"/>
  <c r="FN491" i="1"/>
  <c r="FN489" i="1"/>
  <c r="FN487" i="1"/>
  <c r="FN485" i="1"/>
  <c r="FN481" i="1"/>
  <c r="FN516" i="1"/>
  <c r="FN482" i="1" l="1"/>
  <c r="FN480" i="1"/>
  <c r="FN483" i="1"/>
  <c r="FN484" i="1"/>
  <c r="FN486" i="1"/>
  <c r="FN488" i="1"/>
  <c r="FN490" i="1"/>
  <c r="FN492" i="1"/>
  <c r="FN494" i="1"/>
  <c r="FN496" i="1"/>
  <c r="FN498" i="1"/>
  <c r="FN500" i="1"/>
  <c r="FN502" i="1"/>
  <c r="FN504" i="1"/>
  <c r="FN506" i="1"/>
  <c r="FN508" i="1"/>
  <c r="FN510" i="1"/>
  <c r="FN512" i="1"/>
  <c r="FN514" i="1"/>
  <c r="FN517" i="1"/>
  <c r="FN518" i="1" l="1"/>
  <c r="FN519" i="1" l="1"/>
  <c r="FN520" i="1" l="1"/>
  <c r="FN521" i="1" l="1"/>
  <c r="FN522" i="1" l="1"/>
  <c r="FN523" i="1" l="1"/>
  <c r="FN524" i="1" l="1"/>
  <c r="FN525" i="1" l="1"/>
  <c r="FN526" i="1" l="1"/>
  <c r="FN527" i="1" l="1"/>
  <c r="FN528" i="1" l="1"/>
  <c r="FN529" i="1" l="1"/>
  <c r="FN530" i="1" l="1"/>
  <c r="FN531" i="1" l="1"/>
  <c r="FN532" i="1" l="1"/>
  <c r="FN533" i="1" l="1"/>
  <c r="FN534" i="1" l="1"/>
  <c r="FN535" i="1" l="1"/>
  <c r="FN536" i="1" l="1"/>
  <c r="FN537" i="1" l="1"/>
  <c r="FN538" i="1" l="1"/>
  <c r="FN539" i="1" l="1"/>
  <c r="FN541" i="1" l="1"/>
  <c r="FN540" i="1"/>
  <c r="FI543" i="1"/>
  <c r="CP313" i="1" l="1"/>
  <c r="CD313" i="1" s="1"/>
  <c r="EY349" i="1" l="1"/>
  <c r="EY350" i="1"/>
  <c r="EY360" i="1"/>
  <c r="EY362" i="1"/>
  <c r="EY364" i="1"/>
  <c r="EY374" i="1"/>
  <c r="EY358" i="1"/>
  <c r="EY351" i="1"/>
  <c r="EY354" i="1"/>
  <c r="EY371" i="1"/>
  <c r="EY347" i="1"/>
  <c r="EY335" i="1"/>
  <c r="EY343" i="1"/>
  <c r="EY340" i="1"/>
  <c r="EY344" i="1"/>
  <c r="EY348" i="1"/>
  <c r="EY337" i="1"/>
  <c r="EY342" i="1"/>
  <c r="EY330" i="1"/>
  <c r="CP330" i="1"/>
  <c r="CD330" i="1" s="1"/>
  <c r="EY324" i="1"/>
  <c r="CP324" i="1"/>
  <c r="CD324" i="1" s="1"/>
  <c r="EY329" i="1"/>
  <c r="CP329" i="1"/>
  <c r="CD329" i="1" s="1"/>
  <c r="EY317" i="1"/>
  <c r="CP317" i="1"/>
  <c r="CD317" i="1" s="1"/>
  <c r="CP315" i="1"/>
  <c r="CD315" i="1" s="1"/>
  <c r="EY315" i="1"/>
  <c r="EY333" i="1"/>
  <c r="CP333" i="1"/>
  <c r="CD333" i="1" s="1"/>
  <c r="EY316" i="1"/>
  <c r="CP316" i="1"/>
  <c r="CD316" i="1" s="1"/>
  <c r="CP314" i="1"/>
  <c r="CD314" i="1" s="1"/>
  <c r="EY314" i="1"/>
  <c r="CP319" i="1"/>
  <c r="CD319" i="1" s="1"/>
  <c r="EY319" i="1"/>
  <c r="CP332" i="1"/>
  <c r="CD332" i="1" s="1"/>
  <c r="EY332" i="1"/>
  <c r="EY361" i="1"/>
  <c r="EY357" i="1"/>
  <c r="EY373" i="1"/>
  <c r="EY370" i="1"/>
  <c r="EY372" i="1"/>
  <c r="EY368" i="1"/>
  <c r="EY356" i="1"/>
  <c r="EY353" i="1"/>
  <c r="EY359" i="1"/>
  <c r="EY352" i="1"/>
  <c r="EY355" i="1"/>
  <c r="EY363" i="1"/>
  <c r="EY367" i="1"/>
  <c r="EY346" i="1"/>
  <c r="EY341" i="1"/>
  <c r="EY339" i="1"/>
  <c r="EY336" i="1"/>
  <c r="EY345" i="1"/>
  <c r="EY338" i="1"/>
  <c r="EY334" i="1"/>
  <c r="EY323" i="1"/>
  <c r="CP323" i="1"/>
  <c r="CD323" i="1" s="1"/>
  <c r="EY322" i="1"/>
  <c r="CP322" i="1"/>
  <c r="CD322" i="1" s="1"/>
  <c r="EY328" i="1"/>
  <c r="CP328" i="1"/>
  <c r="CD328" i="1" s="1"/>
  <c r="EY325" i="1"/>
  <c r="CP325" i="1"/>
  <c r="CD325" i="1" s="1"/>
  <c r="EY321" i="1"/>
  <c r="CP321" i="1"/>
  <c r="CD321" i="1" s="1"/>
  <c r="EY326" i="1"/>
  <c r="CP326" i="1"/>
  <c r="CD326" i="1" s="1"/>
  <c r="EY320" i="1"/>
  <c r="CP320" i="1"/>
  <c r="CD320" i="1" s="1"/>
  <c r="CR313" i="1"/>
  <c r="CP318" i="1"/>
  <c r="CD318" i="1" s="1"/>
  <c r="EY318" i="1"/>
  <c r="CP327" i="1"/>
  <c r="CD327" i="1" s="1"/>
  <c r="EY327" i="1"/>
  <c r="EY331" i="1"/>
  <c r="CP331" i="1"/>
  <c r="CD331" i="1" s="1"/>
  <c r="EY375" i="1"/>
  <c r="EY366" i="1"/>
  <c r="EY369" i="1"/>
  <c r="EY365" i="1"/>
  <c r="GN321" i="1"/>
  <c r="BU357" i="1"/>
  <c r="CO313" i="1"/>
  <c r="CE313" i="1" s="1"/>
  <c r="EO357" i="1"/>
  <c r="CR331" i="1" l="1"/>
  <c r="CI331" i="1" s="1"/>
  <c r="CR320" i="1"/>
  <c r="CI320" i="1" s="1"/>
  <c r="CR326" i="1"/>
  <c r="CI326" i="1" s="1"/>
  <c r="CR321" i="1"/>
  <c r="CI321" i="1" s="1"/>
  <c r="CR325" i="1"/>
  <c r="CI325" i="1" s="1"/>
  <c r="CR328" i="1"/>
  <c r="CI328" i="1" s="1"/>
  <c r="CR322" i="1"/>
  <c r="CI322" i="1" s="1"/>
  <c r="CR323" i="1"/>
  <c r="CI323" i="1" s="1"/>
  <c r="CR316" i="1"/>
  <c r="CI316" i="1" s="1"/>
  <c r="CR333" i="1"/>
  <c r="CI333" i="1" s="1"/>
  <c r="CR317" i="1"/>
  <c r="CI317" i="1" s="1"/>
  <c r="CR329" i="1"/>
  <c r="CI329" i="1" s="1"/>
  <c r="CR324" i="1"/>
  <c r="CI324" i="1" s="1"/>
  <c r="CR330" i="1"/>
  <c r="CI330" i="1" s="1"/>
  <c r="CR327" i="1"/>
  <c r="CI327" i="1" s="1"/>
  <c r="CR318" i="1"/>
  <c r="CI318" i="1" s="1"/>
  <c r="CR332" i="1"/>
  <c r="CI332" i="1" s="1"/>
  <c r="CR319" i="1"/>
  <c r="CI319" i="1" s="1"/>
  <c r="CR314" i="1"/>
  <c r="CI314" i="1" s="1"/>
  <c r="CR315" i="1"/>
  <c r="CI315" i="1" s="1"/>
  <c r="GN337" i="1"/>
  <c r="BI379" i="1"/>
  <c r="BU373" i="1"/>
  <c r="EO373" i="1"/>
  <c r="GN323" i="1"/>
  <c r="BU359" i="1"/>
  <c r="EO352" i="1"/>
  <c r="GN316" i="1"/>
  <c r="BU352" i="1"/>
  <c r="EO364" i="1"/>
  <c r="GN328" i="1"/>
  <c r="BU364" i="1"/>
  <c r="EO359" i="1"/>
  <c r="EO374" i="1"/>
  <c r="BI380" i="1"/>
  <c r="GN338" i="1"/>
  <c r="BU374" i="1"/>
  <c r="BU355" i="1"/>
  <c r="GN319" i="1"/>
  <c r="EO371" i="1"/>
  <c r="GN335" i="1"/>
  <c r="BU371" i="1"/>
  <c r="EO355" i="1"/>
  <c r="EO346" i="1"/>
  <c r="EO345" i="1"/>
  <c r="EO341" i="1"/>
  <c r="EO334" i="1"/>
  <c r="EO336" i="1"/>
  <c r="EO349" i="1"/>
  <c r="EO343" i="1"/>
  <c r="CQ313" i="1"/>
  <c r="CO326" i="1"/>
  <c r="CE326" i="1" s="1"/>
  <c r="EO326" i="1"/>
  <c r="CO321" i="1"/>
  <c r="CE321" i="1" s="1"/>
  <c r="EO321" i="1"/>
  <c r="EO325" i="1"/>
  <c r="CO320" i="1"/>
  <c r="CE320" i="1" s="1"/>
  <c r="CO323" i="1"/>
  <c r="CE323" i="1" s="1"/>
  <c r="EO323" i="1"/>
  <c r="EO316" i="1"/>
  <c r="CO322" i="1"/>
  <c r="CE322" i="1" s="1"/>
  <c r="EO322" i="1"/>
  <c r="CO331" i="1"/>
  <c r="CE331" i="1" s="1"/>
  <c r="EO331" i="1"/>
  <c r="BU366" i="1"/>
  <c r="GN330" i="1"/>
  <c r="EO366" i="1"/>
  <c r="GN313" i="1"/>
  <c r="BU349" i="1"/>
  <c r="EY451" i="1"/>
  <c r="BU375" i="1"/>
  <c r="EO375" i="1"/>
  <c r="EO356" i="1"/>
  <c r="GN320" i="1"/>
  <c r="BU356" i="1"/>
  <c r="BU372" i="1"/>
  <c r="GN336" i="1"/>
  <c r="EO372" i="1"/>
  <c r="GN324" i="1"/>
  <c r="EO360" i="1"/>
  <c r="BU360" i="1"/>
  <c r="BU367" i="1"/>
  <c r="EO367" i="1"/>
  <c r="GN331" i="1"/>
  <c r="EO363" i="1"/>
  <c r="GN327" i="1"/>
  <c r="BU363" i="1"/>
  <c r="EO350" i="1"/>
  <c r="GN314" i="1"/>
  <c r="BU350" i="1"/>
  <c r="GN317" i="1"/>
  <c r="EO353" i="1"/>
  <c r="BU353" i="1"/>
  <c r="GN326" i="1"/>
  <c r="BU362" i="1"/>
  <c r="EO362" i="1"/>
  <c r="EO335" i="1"/>
  <c r="EO338" i="1"/>
  <c r="EO339" i="1"/>
  <c r="EO337" i="1"/>
  <c r="CO328" i="1"/>
  <c r="CE328" i="1" s="1"/>
  <c r="EO328" i="1"/>
  <c r="EO327" i="1"/>
  <c r="CO327" i="1"/>
  <c r="CE327" i="1" s="1"/>
  <c r="CO317" i="1"/>
  <c r="CE317" i="1" s="1"/>
  <c r="EO317" i="1"/>
  <c r="CO325" i="1"/>
  <c r="CE325" i="1" s="1"/>
  <c r="CO332" i="1"/>
  <c r="CE332" i="1" s="1"/>
  <c r="EO332" i="1"/>
  <c r="CO314" i="1"/>
  <c r="CE314" i="1" s="1"/>
  <c r="EO314" i="1"/>
  <c r="CO329" i="1"/>
  <c r="CE329" i="1" s="1"/>
  <c r="EO329" i="1"/>
  <c r="CO316" i="1"/>
  <c r="CE316" i="1" s="1"/>
  <c r="CO330" i="1"/>
  <c r="CE330" i="1" s="1"/>
  <c r="EO330" i="1"/>
  <c r="CO318" i="1"/>
  <c r="CE318" i="1" s="1"/>
  <c r="EO318" i="1"/>
  <c r="CO333" i="1"/>
  <c r="CE333" i="1" s="1"/>
  <c r="EO333" i="1"/>
  <c r="GN334" i="1"/>
  <c r="BU370" i="1"/>
  <c r="GN329" i="1"/>
  <c r="BU365" i="1"/>
  <c r="EO365" i="1"/>
  <c r="GN325" i="1"/>
  <c r="BU361" i="1"/>
  <c r="EO361" i="1"/>
  <c r="EO370" i="1"/>
  <c r="CP160" i="1"/>
  <c r="CD160" i="1" s="1"/>
  <c r="CP398" i="1"/>
  <c r="CD398" i="1" s="1"/>
  <c r="CP84" i="1"/>
  <c r="CD84" i="1" s="1"/>
  <c r="EY450" i="1"/>
  <c r="EY460" i="1"/>
  <c r="EY454" i="1" l="1"/>
  <c r="EY455" i="1"/>
  <c r="EY120" i="1"/>
  <c r="GN180" i="1"/>
  <c r="Q119" i="23" s="1"/>
  <c r="EY144" i="1"/>
  <c r="BU217" i="1"/>
  <c r="EO217" i="1"/>
  <c r="GN181" i="1"/>
  <c r="Q120" i="23" s="1"/>
  <c r="EY204" i="1"/>
  <c r="EY121" i="1"/>
  <c r="EY131" i="1"/>
  <c r="EY133" i="1"/>
  <c r="EY436" i="1"/>
  <c r="EY440" i="1"/>
  <c r="EY448" i="1"/>
  <c r="EY444" i="1"/>
  <c r="EY138" i="1"/>
  <c r="EY439" i="1"/>
  <c r="EY124" i="1"/>
  <c r="EY459" i="1"/>
  <c r="EY129" i="1"/>
  <c r="EY437" i="1"/>
  <c r="EY122" i="1"/>
  <c r="EY126" i="1"/>
  <c r="EY143" i="1"/>
  <c r="EY445" i="1"/>
  <c r="EY135" i="1"/>
  <c r="EY117" i="1"/>
  <c r="EY426" i="1"/>
  <c r="EY112" i="1"/>
  <c r="EY118" i="1"/>
  <c r="EY423" i="1"/>
  <c r="EY107" i="1"/>
  <c r="EY428" i="1"/>
  <c r="EY116" i="1"/>
  <c r="EY424" i="1"/>
  <c r="EY108" i="1"/>
  <c r="EY105" i="1"/>
  <c r="EY433" i="1"/>
  <c r="EY115" i="1"/>
  <c r="EY114" i="1"/>
  <c r="EY427" i="1"/>
  <c r="CP102" i="1"/>
  <c r="CD102" i="1" s="1"/>
  <c r="EY102" i="1"/>
  <c r="EY88" i="1"/>
  <c r="CP88" i="1"/>
  <c r="CD88" i="1" s="1"/>
  <c r="CP89" i="1"/>
  <c r="CD89" i="1" s="1"/>
  <c r="EY89" i="1"/>
  <c r="CP418" i="1"/>
  <c r="CD418" i="1" s="1"/>
  <c r="EY418" i="1"/>
  <c r="CP97" i="1"/>
  <c r="CD97" i="1" s="1"/>
  <c r="EY97" i="1"/>
  <c r="EY93" i="1"/>
  <c r="CP93" i="1"/>
  <c r="CD93" i="1" s="1"/>
  <c r="CP98" i="1"/>
  <c r="CD98" i="1" s="1"/>
  <c r="EY98" i="1"/>
  <c r="CP103" i="1"/>
  <c r="CD103" i="1" s="1"/>
  <c r="EY103" i="1"/>
  <c r="EY414" i="1"/>
  <c r="CP414" i="1"/>
  <c r="CD414" i="1" s="1"/>
  <c r="CP409" i="1"/>
  <c r="CD409" i="1" s="1"/>
  <c r="EY409" i="1"/>
  <c r="CP86" i="1"/>
  <c r="CD86" i="1" s="1"/>
  <c r="EY86" i="1"/>
  <c r="CP401" i="1"/>
  <c r="CD401" i="1" s="1"/>
  <c r="EY401" i="1"/>
  <c r="CP99" i="1"/>
  <c r="CD99" i="1" s="1"/>
  <c r="EY99" i="1"/>
  <c r="CP406" i="1"/>
  <c r="CD406" i="1" s="1"/>
  <c r="EY406" i="1"/>
  <c r="EY100" i="1"/>
  <c r="CP100" i="1"/>
  <c r="CD100" i="1" s="1"/>
  <c r="EY417" i="1"/>
  <c r="CP417" i="1"/>
  <c r="CD417" i="1" s="1"/>
  <c r="CP402" i="1"/>
  <c r="CD402" i="1" s="1"/>
  <c r="EY402" i="1"/>
  <c r="CP405" i="1"/>
  <c r="CD405" i="1" s="1"/>
  <c r="EY405" i="1"/>
  <c r="EY96" i="1"/>
  <c r="CP96" i="1"/>
  <c r="CD96" i="1" s="1"/>
  <c r="EY85" i="1"/>
  <c r="CP85" i="1"/>
  <c r="CD85" i="1" s="1"/>
  <c r="CR398" i="1"/>
  <c r="CI398" i="1" s="1"/>
  <c r="EY207" i="1"/>
  <c r="EY197" i="1"/>
  <c r="EY218" i="1"/>
  <c r="EY210" i="1"/>
  <c r="EY219" i="1"/>
  <c r="EY211" i="1"/>
  <c r="EY221" i="1"/>
  <c r="EY198" i="1"/>
  <c r="EY209" i="1"/>
  <c r="EY194" i="1"/>
  <c r="EY188" i="1"/>
  <c r="EY187" i="1"/>
  <c r="EY195" i="1"/>
  <c r="EY190" i="1"/>
  <c r="EY183" i="1"/>
  <c r="EY181" i="1"/>
  <c r="EY166" i="1"/>
  <c r="CP166" i="1"/>
  <c r="CD166" i="1" s="1"/>
  <c r="EY172" i="1"/>
  <c r="CP172" i="1"/>
  <c r="CD172" i="1" s="1"/>
  <c r="EY167" i="1"/>
  <c r="CP167" i="1"/>
  <c r="CD167" i="1" s="1"/>
  <c r="CP178" i="1"/>
  <c r="CD178" i="1" s="1"/>
  <c r="EY178" i="1"/>
  <c r="CP173" i="1"/>
  <c r="CD173" i="1" s="1"/>
  <c r="EY173" i="1"/>
  <c r="CP169" i="1"/>
  <c r="CD169" i="1" s="1"/>
  <c r="EY169" i="1"/>
  <c r="CP171" i="1"/>
  <c r="CD171" i="1" s="1"/>
  <c r="EY171" i="1"/>
  <c r="CP161" i="1"/>
  <c r="CD161" i="1" s="1"/>
  <c r="EY161" i="1"/>
  <c r="CP168" i="1"/>
  <c r="CD168" i="1" s="1"/>
  <c r="EY168" i="1"/>
  <c r="CP162" i="1"/>
  <c r="CD162" i="1" s="1"/>
  <c r="EY162" i="1"/>
  <c r="EY180" i="1"/>
  <c r="CP180" i="1"/>
  <c r="CD180" i="1" s="1"/>
  <c r="EY220" i="1"/>
  <c r="EY146" i="1"/>
  <c r="EY208" i="1"/>
  <c r="EY132" i="1"/>
  <c r="CQ333" i="1"/>
  <c r="CF333" i="1" s="1"/>
  <c r="CQ318" i="1"/>
  <c r="CF318" i="1" s="1"/>
  <c r="CQ330" i="1"/>
  <c r="CF330" i="1" s="1"/>
  <c r="CQ316" i="1"/>
  <c r="CF316" i="1" s="1"/>
  <c r="CQ329" i="1"/>
  <c r="CF329" i="1" s="1"/>
  <c r="CQ314" i="1"/>
  <c r="CF314" i="1" s="1"/>
  <c r="CQ332" i="1"/>
  <c r="CF332" i="1" s="1"/>
  <c r="CQ325" i="1"/>
  <c r="CF325" i="1" s="1"/>
  <c r="CQ317" i="1"/>
  <c r="CF317" i="1" s="1"/>
  <c r="CQ328" i="1"/>
  <c r="CF328" i="1" s="1"/>
  <c r="GN332" i="1"/>
  <c r="BU368" i="1"/>
  <c r="EO368" i="1"/>
  <c r="EY140" i="1"/>
  <c r="EY141" i="1"/>
  <c r="CQ331" i="1"/>
  <c r="CF331" i="1" s="1"/>
  <c r="CQ322" i="1"/>
  <c r="CF322" i="1" s="1"/>
  <c r="CQ323" i="1"/>
  <c r="CF323" i="1" s="1"/>
  <c r="CQ320" i="1"/>
  <c r="CF320" i="1" s="1"/>
  <c r="CQ321" i="1"/>
  <c r="CF321" i="1" s="1"/>
  <c r="CQ326" i="1"/>
  <c r="CF326" i="1" s="1"/>
  <c r="EY222" i="1"/>
  <c r="EY137" i="1"/>
  <c r="EY128" i="1"/>
  <c r="EY196" i="1"/>
  <c r="BU208" i="1"/>
  <c r="GN172" i="1"/>
  <c r="Q111" i="23" s="1"/>
  <c r="GN184" i="1"/>
  <c r="Q123" i="23" s="1"/>
  <c r="BU220" i="1"/>
  <c r="GN177" i="1"/>
  <c r="Q116" i="23" s="1"/>
  <c r="BU213" i="1"/>
  <c r="EY458" i="1"/>
  <c r="GN168" i="1"/>
  <c r="Q107" i="23" s="1"/>
  <c r="BU204" i="1"/>
  <c r="EY456" i="1"/>
  <c r="EY447" i="1"/>
  <c r="EY125" i="1"/>
  <c r="EY127" i="1"/>
  <c r="EY134" i="1"/>
  <c r="EY142" i="1"/>
  <c r="EY452" i="1"/>
  <c r="EY457" i="1"/>
  <c r="EY438" i="1"/>
  <c r="EY145" i="1"/>
  <c r="EY435" i="1"/>
  <c r="EY443" i="1"/>
  <c r="EY123" i="1"/>
  <c r="EY441" i="1"/>
  <c r="EY130" i="1"/>
  <c r="EY453" i="1"/>
  <c r="EY139" i="1"/>
  <c r="EY449" i="1"/>
  <c r="EY420" i="1"/>
  <c r="EY106" i="1"/>
  <c r="EY432" i="1"/>
  <c r="EY431" i="1"/>
  <c r="EY430" i="1"/>
  <c r="EY109" i="1"/>
  <c r="EY425" i="1"/>
  <c r="EY110" i="1"/>
  <c r="EY421" i="1"/>
  <c r="EY419" i="1"/>
  <c r="EY111" i="1"/>
  <c r="EY422" i="1"/>
  <c r="EY429" i="1"/>
  <c r="EY119" i="1"/>
  <c r="EY113" i="1"/>
  <c r="CP95" i="1"/>
  <c r="CD95" i="1" s="1"/>
  <c r="EY95" i="1"/>
  <c r="CP412" i="1"/>
  <c r="CD412" i="1" s="1"/>
  <c r="EY412" i="1"/>
  <c r="CP87" i="1"/>
  <c r="CD87" i="1" s="1"/>
  <c r="EY87" i="1"/>
  <c r="CP408" i="1"/>
  <c r="CD408" i="1" s="1"/>
  <c r="EY408" i="1"/>
  <c r="EY415" i="1"/>
  <c r="CP415" i="1"/>
  <c r="CD415" i="1" s="1"/>
  <c r="CP413" i="1"/>
  <c r="CD413" i="1" s="1"/>
  <c r="EY413" i="1"/>
  <c r="CP92" i="1"/>
  <c r="CD92" i="1" s="1"/>
  <c r="EY92" i="1"/>
  <c r="CP104" i="1"/>
  <c r="CD104" i="1" s="1"/>
  <c r="EY104" i="1"/>
  <c r="EY101" i="1"/>
  <c r="CP101" i="1"/>
  <c r="CD101" i="1" s="1"/>
  <c r="CI84" i="1"/>
  <c r="EY94" i="1"/>
  <c r="CP94" i="1"/>
  <c r="CD94" i="1" s="1"/>
  <c r="CP90" i="1"/>
  <c r="CD90" i="1" s="1"/>
  <c r="EY90" i="1"/>
  <c r="EY399" i="1"/>
  <c r="CP399" i="1"/>
  <c r="CD399" i="1" s="1"/>
  <c r="EY410" i="1"/>
  <c r="CP410" i="1"/>
  <c r="CD410" i="1" s="1"/>
  <c r="EY416" i="1"/>
  <c r="CP416" i="1"/>
  <c r="CD416" i="1" s="1"/>
  <c r="CP404" i="1"/>
  <c r="CD404" i="1" s="1"/>
  <c r="EY404" i="1"/>
  <c r="CP407" i="1"/>
  <c r="CD407" i="1" s="1"/>
  <c r="EY407" i="1"/>
  <c r="EY411" i="1"/>
  <c r="CP411" i="1"/>
  <c r="CD411" i="1" s="1"/>
  <c r="EY91" i="1"/>
  <c r="CP91" i="1"/>
  <c r="CD91" i="1" s="1"/>
  <c r="CP403" i="1"/>
  <c r="CD403" i="1" s="1"/>
  <c r="EY403" i="1"/>
  <c r="EY400" i="1"/>
  <c r="CP400" i="1"/>
  <c r="CD400" i="1" s="1"/>
  <c r="EY206" i="1"/>
  <c r="EY200" i="1"/>
  <c r="EY199" i="1"/>
  <c r="EY202" i="1"/>
  <c r="EY214" i="1"/>
  <c r="EY215" i="1"/>
  <c r="EY201" i="1"/>
  <c r="EY205" i="1"/>
  <c r="EY203" i="1"/>
  <c r="EY193" i="1"/>
  <c r="EY182" i="1"/>
  <c r="EY191" i="1"/>
  <c r="EY186" i="1"/>
  <c r="EY184" i="1"/>
  <c r="EY192" i="1"/>
  <c r="EY185" i="1"/>
  <c r="EY189" i="1"/>
  <c r="EY174" i="1"/>
  <c r="CP174" i="1"/>
  <c r="CD174" i="1" s="1"/>
  <c r="EY176" i="1"/>
  <c r="CP176" i="1"/>
  <c r="CD176" i="1" s="1"/>
  <c r="CP177" i="1"/>
  <c r="CD177" i="1" s="1"/>
  <c r="EY177" i="1"/>
  <c r="CP179" i="1"/>
  <c r="CD179" i="1" s="1"/>
  <c r="EY179" i="1"/>
  <c r="CP175" i="1"/>
  <c r="CD175" i="1" s="1"/>
  <c r="EY175" i="1"/>
  <c r="CP163" i="1"/>
  <c r="CD163" i="1" s="1"/>
  <c r="EY163" i="1"/>
  <c r="CP170" i="1"/>
  <c r="CD170" i="1" s="1"/>
  <c r="EY170" i="1"/>
  <c r="CP165" i="1"/>
  <c r="CD165" i="1" s="1"/>
  <c r="EY165" i="1"/>
  <c r="CP164" i="1"/>
  <c r="CD164" i="1" s="1"/>
  <c r="EY164" i="1"/>
  <c r="GN333" i="1"/>
  <c r="BU369" i="1"/>
  <c r="EO369" i="1"/>
  <c r="CQ327" i="1"/>
  <c r="CF327" i="1" s="1"/>
  <c r="EY446" i="1"/>
  <c r="EY136" i="1"/>
  <c r="CO319" i="1"/>
  <c r="CE319" i="1" s="1"/>
  <c r="EO319" i="1"/>
  <c r="CO315" i="1"/>
  <c r="CE315" i="1" s="1"/>
  <c r="EO315" i="1"/>
  <c r="EO320" i="1"/>
  <c r="CO324" i="1"/>
  <c r="CE324" i="1" s="1"/>
  <c r="EO324" i="1"/>
  <c r="EO342" i="1"/>
  <c r="EO348" i="1"/>
  <c r="EO340" i="1"/>
  <c r="EO344" i="1"/>
  <c r="EO347" i="1"/>
  <c r="EO354" i="1"/>
  <c r="BU354" i="1"/>
  <c r="GN318" i="1"/>
  <c r="GN322" i="1"/>
  <c r="EO358" i="1"/>
  <c r="BU358" i="1"/>
  <c r="GN315" i="1"/>
  <c r="EO351" i="1"/>
  <c r="BU351" i="1"/>
  <c r="EY442" i="1"/>
  <c r="EY434" i="1"/>
  <c r="BE460" i="1"/>
  <c r="EO208" i="1"/>
  <c r="EO213" i="1"/>
  <c r="EO460" i="1" l="1"/>
  <c r="BU218" i="1"/>
  <c r="EO218" i="1"/>
  <c r="GN182" i="1"/>
  <c r="Q121" i="23" s="1"/>
  <c r="GN162" i="1"/>
  <c r="Q101" i="23" s="1"/>
  <c r="BU198" i="1"/>
  <c r="BU210" i="1"/>
  <c r="EO210" i="1"/>
  <c r="GN174" i="1"/>
  <c r="Q113" i="23" s="1"/>
  <c r="BU215" i="1"/>
  <c r="EO215" i="1"/>
  <c r="GN179" i="1"/>
  <c r="Q118" i="23" s="1"/>
  <c r="EO214" i="1"/>
  <c r="GN178" i="1"/>
  <c r="Q117" i="23" s="1"/>
  <c r="BU214" i="1"/>
  <c r="EO205" i="1"/>
  <c r="BU205" i="1"/>
  <c r="GN169" i="1"/>
  <c r="Q108" i="23" s="1"/>
  <c r="GN166" i="1"/>
  <c r="Q105" i="23" s="1"/>
  <c r="EO202" i="1"/>
  <c r="BU202" i="1"/>
  <c r="BU219" i="1"/>
  <c r="EO219" i="1"/>
  <c r="BN62" i="40"/>
  <c r="BN67" i="40" s="1"/>
  <c r="BN71" i="40" s="1"/>
  <c r="GN183" i="1"/>
  <c r="Q122" i="23" s="1"/>
  <c r="Q192" i="23" s="1"/>
  <c r="EO188" i="1"/>
  <c r="EO186" i="1"/>
  <c r="EO181" i="1"/>
  <c r="EO184" i="1"/>
  <c r="EO187" i="1"/>
  <c r="CO160" i="1"/>
  <c r="CE160" i="1" s="1"/>
  <c r="CO180" i="1"/>
  <c r="CE180" i="1" s="1"/>
  <c r="GN414" i="1"/>
  <c r="Q146" i="23" s="1"/>
  <c r="GN96" i="1"/>
  <c r="EO132" i="1"/>
  <c r="GN406" i="1"/>
  <c r="Q138" i="23" s="1"/>
  <c r="BE146" i="1"/>
  <c r="GN415" i="1"/>
  <c r="Q147" i="23" s="1"/>
  <c r="EO451" i="1"/>
  <c r="EO125" i="1"/>
  <c r="GN98" i="1"/>
  <c r="EO134" i="1"/>
  <c r="GN89" i="1"/>
  <c r="GN95" i="1"/>
  <c r="EO131" i="1"/>
  <c r="GN87" i="1"/>
  <c r="EO123" i="1"/>
  <c r="EO435" i="1"/>
  <c r="GN399" i="1"/>
  <c r="Q131" i="23" s="1"/>
  <c r="EO127" i="1"/>
  <c r="EO118" i="1"/>
  <c r="EO117" i="1"/>
  <c r="EO107" i="1"/>
  <c r="EO114" i="1"/>
  <c r="EO101" i="1"/>
  <c r="CO101" i="1"/>
  <c r="CE101" i="1" s="1"/>
  <c r="CO84" i="1"/>
  <c r="CE84" i="1" s="1"/>
  <c r="EO411" i="1"/>
  <c r="CO411" i="1"/>
  <c r="CE411" i="1" s="1"/>
  <c r="CQ411" i="1" s="1"/>
  <c r="CF411" i="1" s="1"/>
  <c r="CO398" i="1"/>
  <c r="CE398" i="1" s="1"/>
  <c r="CQ398" i="1" s="1"/>
  <c r="CF398" i="1" s="1"/>
  <c r="CO93" i="1"/>
  <c r="CE93" i="1" s="1"/>
  <c r="EO93" i="1"/>
  <c r="EO405" i="1"/>
  <c r="CO405" i="1"/>
  <c r="CE405" i="1" s="1"/>
  <c r="CQ405" i="1" s="1"/>
  <c r="CF405" i="1" s="1"/>
  <c r="EO409" i="1"/>
  <c r="CO409" i="1"/>
  <c r="CE409" i="1" s="1"/>
  <c r="EO415" i="1"/>
  <c r="EO417" i="1"/>
  <c r="CO417" i="1"/>
  <c r="CE417" i="1" s="1"/>
  <c r="CO92" i="1"/>
  <c r="CE92" i="1" s="1"/>
  <c r="EO103" i="1"/>
  <c r="EO403" i="1"/>
  <c r="CO89" i="1"/>
  <c r="CE89" i="1" s="1"/>
  <c r="EO100" i="1"/>
  <c r="CQ324" i="1"/>
  <c r="CF324" i="1" s="1"/>
  <c r="EY216" i="1"/>
  <c r="EY212" i="1"/>
  <c r="EY213" i="1"/>
  <c r="CR400" i="1"/>
  <c r="CI400" i="1" s="1"/>
  <c r="CI91" i="1"/>
  <c r="CR411" i="1"/>
  <c r="CI411" i="1" s="1"/>
  <c r="CR416" i="1"/>
  <c r="CI416" i="1" s="1"/>
  <c r="CR410" i="1"/>
  <c r="CI410" i="1" s="1"/>
  <c r="CR399" i="1"/>
  <c r="CI399" i="1" s="1"/>
  <c r="CI94" i="1"/>
  <c r="CI104" i="1"/>
  <c r="CI92" i="1"/>
  <c r="CR413" i="1"/>
  <c r="CI413" i="1" s="1"/>
  <c r="CR408" i="1"/>
  <c r="CI408" i="1" s="1"/>
  <c r="CI87" i="1"/>
  <c r="CR412" i="1"/>
  <c r="CI412" i="1" s="1"/>
  <c r="CI95" i="1"/>
  <c r="EO220" i="1"/>
  <c r="EY217" i="1"/>
  <c r="CI85" i="1"/>
  <c r="CI96" i="1"/>
  <c r="CQ417" i="1"/>
  <c r="CF417" i="1" s="1"/>
  <c r="CR417" i="1"/>
  <c r="CI417" i="1" s="1"/>
  <c r="CI100" i="1"/>
  <c r="CR414" i="1"/>
  <c r="CI414" i="1" s="1"/>
  <c r="CI93" i="1"/>
  <c r="CI88" i="1"/>
  <c r="BU216" i="1"/>
  <c r="GN176" i="1"/>
  <c r="Q115" i="23" s="1"/>
  <c r="BU212" i="1"/>
  <c r="GN173" i="1"/>
  <c r="Q112" i="23" s="1"/>
  <c r="EO209" i="1"/>
  <c r="BU209" i="1"/>
  <c r="EO203" i="1"/>
  <c r="BU203" i="1"/>
  <c r="GN167" i="1"/>
  <c r="Q106" i="23" s="1"/>
  <c r="EO212" i="1"/>
  <c r="EO222" i="1"/>
  <c r="GN171" i="1"/>
  <c r="Q110" i="23" s="1"/>
  <c r="EO207" i="1"/>
  <c r="BU207" i="1"/>
  <c r="EO206" i="1"/>
  <c r="BU206" i="1"/>
  <c r="GN170" i="1"/>
  <c r="Q109" i="23" s="1"/>
  <c r="GN165" i="1"/>
  <c r="Q104" i="23" s="1"/>
  <c r="EO201" i="1"/>
  <c r="BU201" i="1"/>
  <c r="EO199" i="1"/>
  <c r="BU199" i="1"/>
  <c r="GN163" i="1"/>
  <c r="Q102" i="23" s="1"/>
  <c r="EO200" i="1"/>
  <c r="BU200" i="1"/>
  <c r="GN164" i="1"/>
  <c r="Q103" i="23" s="1"/>
  <c r="EO194" i="1"/>
  <c r="EO183" i="1"/>
  <c r="EO185" i="1"/>
  <c r="EO193" i="1"/>
  <c r="EO196" i="1"/>
  <c r="EO189" i="1"/>
  <c r="BE222" i="1"/>
  <c r="BU222" i="1"/>
  <c r="GN104" i="1"/>
  <c r="GN410" i="1"/>
  <c r="Q142" i="23" s="1"/>
  <c r="GN398" i="1"/>
  <c r="Q130" i="23" s="1"/>
  <c r="EO454" i="1"/>
  <c r="GN418" i="1"/>
  <c r="Q150" i="23" s="1"/>
  <c r="GN100" i="1"/>
  <c r="EO136" i="1"/>
  <c r="GN423" i="1"/>
  <c r="Q155" i="23" s="1"/>
  <c r="Q206" i="23" s="1"/>
  <c r="EO459" i="1"/>
  <c r="EO440" i="1"/>
  <c r="GN404" i="1"/>
  <c r="Q136" i="23" s="1"/>
  <c r="EO122" i="1"/>
  <c r="GN407" i="1"/>
  <c r="Q139" i="23" s="1"/>
  <c r="EO443" i="1"/>
  <c r="EO458" i="1"/>
  <c r="GN91" i="1"/>
  <c r="GN97" i="1"/>
  <c r="EO133" i="1"/>
  <c r="GN94" i="1"/>
  <c r="EO130" i="1"/>
  <c r="GN86" i="1"/>
  <c r="EO129" i="1"/>
  <c r="GN93" i="1"/>
  <c r="EO106" i="1"/>
  <c r="EO109" i="1"/>
  <c r="EO119" i="1"/>
  <c r="EO115" i="1"/>
  <c r="EO105" i="1"/>
  <c r="EO110" i="1"/>
  <c r="EO429" i="1"/>
  <c r="EO108" i="1"/>
  <c r="EO116" i="1"/>
  <c r="EO113" i="1"/>
  <c r="EO413" i="1"/>
  <c r="CO413" i="1"/>
  <c r="CE413" i="1" s="1"/>
  <c r="CQ413" i="1" s="1"/>
  <c r="CF413" i="1" s="1"/>
  <c r="CO94" i="1"/>
  <c r="CE94" i="1" s="1"/>
  <c r="EO94" i="1"/>
  <c r="EO418" i="1"/>
  <c r="CO418" i="1"/>
  <c r="CE418" i="1" s="1"/>
  <c r="CQ418" i="1" s="1"/>
  <c r="CF418" i="1" s="1"/>
  <c r="EO95" i="1"/>
  <c r="CO95" i="1"/>
  <c r="CE95" i="1" s="1"/>
  <c r="CO103" i="1"/>
  <c r="CE103" i="1" s="1"/>
  <c r="CO97" i="1"/>
  <c r="CE97" i="1" s="1"/>
  <c r="EO97" i="1"/>
  <c r="CO403" i="1"/>
  <c r="CE403" i="1" s="1"/>
  <c r="CQ403" i="1" s="1"/>
  <c r="CF403" i="1" s="1"/>
  <c r="EO400" i="1"/>
  <c r="CO400" i="1"/>
  <c r="CE400" i="1" s="1"/>
  <c r="CQ400" i="1" s="1"/>
  <c r="CF400" i="1" s="1"/>
  <c r="EO406" i="1"/>
  <c r="CO406" i="1"/>
  <c r="CE406" i="1" s="1"/>
  <c r="CQ406" i="1" s="1"/>
  <c r="CF406" i="1" s="1"/>
  <c r="EO412" i="1"/>
  <c r="CO412" i="1"/>
  <c r="CE412" i="1" s="1"/>
  <c r="CQ412" i="1" s="1"/>
  <c r="CF412" i="1" s="1"/>
  <c r="CO100" i="1"/>
  <c r="CE100" i="1" s="1"/>
  <c r="EO401" i="1"/>
  <c r="CO401" i="1"/>
  <c r="CE401" i="1" s="1"/>
  <c r="CQ401" i="1" s="1"/>
  <c r="CF401" i="1" s="1"/>
  <c r="CO86" i="1"/>
  <c r="CE86" i="1" s="1"/>
  <c r="EO86" i="1"/>
  <c r="EO404" i="1"/>
  <c r="CO404" i="1"/>
  <c r="CE404" i="1" s="1"/>
  <c r="CQ404" i="1" s="1"/>
  <c r="CF404" i="1" s="1"/>
  <c r="EO104" i="1"/>
  <c r="CO104" i="1"/>
  <c r="CE104" i="1" s="1"/>
  <c r="CO415" i="1"/>
  <c r="CE415" i="1" s="1"/>
  <c r="CQ415" i="1" s="1"/>
  <c r="CF415" i="1" s="1"/>
  <c r="CO410" i="1"/>
  <c r="CE410" i="1" s="1"/>
  <c r="CQ410" i="1" s="1"/>
  <c r="CF410" i="1" s="1"/>
  <c r="EO410" i="1"/>
  <c r="CO416" i="1"/>
  <c r="CE416" i="1" s="1"/>
  <c r="CQ416" i="1" s="1"/>
  <c r="CF416" i="1" s="1"/>
  <c r="EO416" i="1"/>
  <c r="EO87" i="1"/>
  <c r="CO87" i="1"/>
  <c r="CE87" i="1" s="1"/>
  <c r="EO399" i="1"/>
  <c r="CO399" i="1"/>
  <c r="CE399" i="1" s="1"/>
  <c r="CQ399" i="1" s="1"/>
  <c r="CF399" i="1" s="1"/>
  <c r="EO98" i="1"/>
  <c r="CO98" i="1"/>
  <c r="CE98" i="1" s="1"/>
  <c r="BU196" i="1"/>
  <c r="BI570" i="1"/>
  <c r="E9" i="84" s="1"/>
  <c r="E27" i="84" s="1"/>
  <c r="GN160" i="1"/>
  <c r="Q99" i="23" s="1"/>
  <c r="CQ315" i="1"/>
  <c r="CF315" i="1" s="1"/>
  <c r="CQ319" i="1"/>
  <c r="CF319" i="1" s="1"/>
  <c r="CR403" i="1"/>
  <c r="CI403" i="1" s="1"/>
  <c r="CR407" i="1"/>
  <c r="CI407" i="1" s="1"/>
  <c r="CR404" i="1"/>
  <c r="CI404" i="1" s="1"/>
  <c r="CI90" i="1"/>
  <c r="CI101" i="1"/>
  <c r="CR415" i="1"/>
  <c r="CI415" i="1" s="1"/>
  <c r="EO204" i="1"/>
  <c r="GN422" i="1"/>
  <c r="Q154" i="23" s="1"/>
  <c r="CR405" i="1"/>
  <c r="CI405" i="1" s="1"/>
  <c r="CR402" i="1"/>
  <c r="CI402" i="1" s="1"/>
  <c r="CR406" i="1"/>
  <c r="CI406" i="1" s="1"/>
  <c r="CI99" i="1"/>
  <c r="CR401" i="1"/>
  <c r="CI401" i="1" s="1"/>
  <c r="CI86" i="1"/>
  <c r="CQ409" i="1"/>
  <c r="CF409" i="1" s="1"/>
  <c r="CR409" i="1"/>
  <c r="CI409" i="1" s="1"/>
  <c r="CI103" i="1"/>
  <c r="CI98" i="1"/>
  <c r="CI97" i="1"/>
  <c r="CR418" i="1"/>
  <c r="CI418" i="1" s="1"/>
  <c r="CI89" i="1"/>
  <c r="CI102" i="1"/>
  <c r="EO216" i="1"/>
  <c r="EO146" i="1"/>
  <c r="BI580" i="1" l="1"/>
  <c r="E19" i="84" s="1"/>
  <c r="E37" i="84" s="1"/>
  <c r="BN61" i="40"/>
  <c r="BN68" i="40" s="1"/>
  <c r="BN72" i="40" s="1"/>
  <c r="GN107" i="1"/>
  <c r="BE143" i="1"/>
  <c r="EO143" i="1"/>
  <c r="GN102" i="1"/>
  <c r="EO138" i="1"/>
  <c r="EO141" i="1"/>
  <c r="GN105" i="1"/>
  <c r="GN103" i="1"/>
  <c r="EO139" i="1"/>
  <c r="EO137" i="1"/>
  <c r="GN101" i="1"/>
  <c r="CF103" i="1"/>
  <c r="CF86" i="1"/>
  <c r="EO433" i="1"/>
  <c r="EO430" i="1"/>
  <c r="EO432" i="1"/>
  <c r="EO426" i="1"/>
  <c r="EO431" i="1"/>
  <c r="Q78" i="23"/>
  <c r="AV15" i="40"/>
  <c r="AK48" i="40"/>
  <c r="EO441" i="1"/>
  <c r="GN405" i="1"/>
  <c r="Q137" i="23" s="1"/>
  <c r="GN409" i="1"/>
  <c r="Q141" i="23" s="1"/>
  <c r="EO445" i="1"/>
  <c r="GN85" i="1"/>
  <c r="EO121" i="1"/>
  <c r="GN411" i="1"/>
  <c r="Q143" i="23" s="1"/>
  <c r="EO447" i="1"/>
  <c r="AK54" i="40"/>
  <c r="Q84" i="23"/>
  <c r="AV21" i="40"/>
  <c r="EO446" i="1"/>
  <c r="Q88" i="23"/>
  <c r="AV25" i="40"/>
  <c r="CF93" i="1"/>
  <c r="CF92" i="1"/>
  <c r="EO144" i="1"/>
  <c r="BE144" i="1"/>
  <c r="GN108" i="1"/>
  <c r="Q92" i="23" s="1"/>
  <c r="EO99" i="1"/>
  <c r="CO99" i="1"/>
  <c r="CE99" i="1" s="1"/>
  <c r="EO91" i="1"/>
  <c r="CO91" i="1"/>
  <c r="CE91" i="1" s="1"/>
  <c r="CO402" i="1"/>
  <c r="CE402" i="1" s="1"/>
  <c r="CQ402" i="1" s="1"/>
  <c r="CF402" i="1" s="1"/>
  <c r="EO402" i="1"/>
  <c r="CO102" i="1"/>
  <c r="CE102" i="1" s="1"/>
  <c r="EO102" i="1"/>
  <c r="EO414" i="1"/>
  <c r="CO414" i="1"/>
  <c r="CE414" i="1" s="1"/>
  <c r="CQ414" i="1" s="1"/>
  <c r="CF414" i="1" s="1"/>
  <c r="CO88" i="1"/>
  <c r="CE88" i="1" s="1"/>
  <c r="EO88" i="1"/>
  <c r="EO407" i="1"/>
  <c r="CO407" i="1"/>
  <c r="CE407" i="1" s="1"/>
  <c r="CQ407" i="1" s="1"/>
  <c r="CF407" i="1" s="1"/>
  <c r="CO96" i="1"/>
  <c r="CE96" i="1" s="1"/>
  <c r="EO96" i="1"/>
  <c r="EO85" i="1"/>
  <c r="CO85" i="1"/>
  <c r="CE85" i="1" s="1"/>
  <c r="CO408" i="1"/>
  <c r="CE408" i="1" s="1"/>
  <c r="CQ408" i="1" s="1"/>
  <c r="CF408" i="1" s="1"/>
  <c r="EO408" i="1"/>
  <c r="CO90" i="1"/>
  <c r="CE90" i="1" s="1"/>
  <c r="EO90" i="1"/>
  <c r="EO427" i="1"/>
  <c r="EO424" i="1"/>
  <c r="EO419" i="1"/>
  <c r="EO422" i="1"/>
  <c r="EO425" i="1"/>
  <c r="EO421" i="1"/>
  <c r="EO111" i="1"/>
  <c r="EO423" i="1"/>
  <c r="EO428" i="1"/>
  <c r="EO420" i="1"/>
  <c r="GN401" i="1"/>
  <c r="Q133" i="23" s="1"/>
  <c r="EO437" i="1"/>
  <c r="GN90" i="1"/>
  <c r="EO126" i="1"/>
  <c r="GN417" i="1"/>
  <c r="Q149" i="23" s="1"/>
  <c r="EO453" i="1"/>
  <c r="GN420" i="1"/>
  <c r="Q152" i="23" s="1"/>
  <c r="EO456" i="1"/>
  <c r="EO436" i="1"/>
  <c r="GN400" i="1"/>
  <c r="Q132" i="23" s="1"/>
  <c r="EO448" i="1"/>
  <c r="GN412" i="1"/>
  <c r="Q144" i="23" s="1"/>
  <c r="GN416" i="1"/>
  <c r="Q148" i="23" s="1"/>
  <c r="EO452" i="1"/>
  <c r="GN402" i="1"/>
  <c r="Q134" i="23" s="1"/>
  <c r="EO438" i="1"/>
  <c r="BI576" i="1"/>
  <c r="E15" i="84" s="1"/>
  <c r="E33" i="84" s="1"/>
  <c r="GN99" i="1"/>
  <c r="EO135" i="1"/>
  <c r="Q79" i="23"/>
  <c r="W79" i="23" s="1"/>
  <c r="AV16" i="40"/>
  <c r="AK49" i="40"/>
  <c r="AK43" i="40"/>
  <c r="AV10" i="40"/>
  <c r="Q73" i="23"/>
  <c r="AV19" i="40"/>
  <c r="AK52" i="40"/>
  <c r="Q82" i="23"/>
  <c r="W82" i="23" s="1"/>
  <c r="EO442" i="1"/>
  <c r="EO197" i="1"/>
  <c r="GN161" i="1"/>
  <c r="Q100" i="23" s="1"/>
  <c r="BU197" i="1"/>
  <c r="BE142" i="1"/>
  <c r="GN106" i="1"/>
  <c r="EO142" i="1"/>
  <c r="GN109" i="1"/>
  <c r="Q93" i="23" s="1"/>
  <c r="Q205" i="23" s="1"/>
  <c r="BI551" i="1"/>
  <c r="BE145" i="1"/>
  <c r="EO145" i="1"/>
  <c r="CF89" i="1"/>
  <c r="CF97" i="1"/>
  <c r="CF98" i="1"/>
  <c r="CF101" i="1"/>
  <c r="AK47" i="40"/>
  <c r="AV14" i="40"/>
  <c r="Q77" i="23"/>
  <c r="AV7" i="40"/>
  <c r="Q70" i="23"/>
  <c r="AK40" i="40"/>
  <c r="Q81" i="23"/>
  <c r="AV18" i="40"/>
  <c r="AK51" i="40"/>
  <c r="AK45" i="40"/>
  <c r="Q75" i="23"/>
  <c r="AV12" i="40"/>
  <c r="EO457" i="1"/>
  <c r="O197" i="23"/>
  <c r="BN63" i="40"/>
  <c r="BN69" i="40" s="1"/>
  <c r="BN73" i="40" s="1"/>
  <c r="GN421" i="1"/>
  <c r="Q153" i="23" s="1"/>
  <c r="Q194" i="23" s="1"/>
  <c r="EO444" i="1"/>
  <c r="GN408" i="1"/>
  <c r="Q140" i="23" s="1"/>
  <c r="GN403" i="1"/>
  <c r="Q135" i="23" s="1"/>
  <c r="EO439" i="1"/>
  <c r="GN419" i="1"/>
  <c r="Q151" i="23" s="1"/>
  <c r="EO455" i="1"/>
  <c r="EO434" i="1"/>
  <c r="EO120" i="1"/>
  <c r="GN84" i="1"/>
  <c r="BI571" i="1"/>
  <c r="E10" i="84" s="1"/>
  <c r="E28" i="84" s="1"/>
  <c r="EO140" i="1"/>
  <c r="CO166" i="1"/>
  <c r="CE166" i="1" s="1"/>
  <c r="EO166" i="1"/>
  <c r="CO174" i="1"/>
  <c r="CE174" i="1" s="1"/>
  <c r="EO174" i="1"/>
  <c r="CO161" i="1"/>
  <c r="CE161" i="1" s="1"/>
  <c r="EO161" i="1"/>
  <c r="EO169" i="1"/>
  <c r="CO169" i="1"/>
  <c r="CE169" i="1" s="1"/>
  <c r="EO177" i="1"/>
  <c r="CO177" i="1"/>
  <c r="CE177" i="1" s="1"/>
  <c r="EO168" i="1"/>
  <c r="CO168" i="1"/>
  <c r="CE168" i="1" s="1"/>
  <c r="CO176" i="1"/>
  <c r="CE176" i="1" s="1"/>
  <c r="EO176" i="1"/>
  <c r="EO163" i="1"/>
  <c r="CO163" i="1"/>
  <c r="CE163" i="1" s="1"/>
  <c r="EO171" i="1"/>
  <c r="CO171" i="1"/>
  <c r="CE171" i="1" s="1"/>
  <c r="CO179" i="1"/>
  <c r="CE179" i="1" s="1"/>
  <c r="EO179" i="1"/>
  <c r="EO195" i="1"/>
  <c r="EO192" i="1"/>
  <c r="EO191" i="1"/>
  <c r="EO190" i="1"/>
  <c r="EO182" i="1"/>
  <c r="BE221" i="1"/>
  <c r="EO221" i="1"/>
  <c r="GN185" i="1"/>
  <c r="Q124" i="23" s="1"/>
  <c r="Q204" i="23" s="1"/>
  <c r="BU221" i="1"/>
  <c r="BI575" i="1"/>
  <c r="E14" i="84" s="1"/>
  <c r="E32" i="84" s="1"/>
  <c r="BE211" i="1"/>
  <c r="GN175" i="1"/>
  <c r="Q114" i="23" s="1"/>
  <c r="EO211" i="1"/>
  <c r="BU211" i="1"/>
  <c r="EO89" i="1"/>
  <c r="EO92" i="1"/>
  <c r="EO112" i="1"/>
  <c r="AV8" i="40"/>
  <c r="AK41" i="40"/>
  <c r="Q71" i="23"/>
  <c r="GN88" i="1"/>
  <c r="EO124" i="1"/>
  <c r="BI581" i="1"/>
  <c r="E20" i="84" s="1"/>
  <c r="E38" i="84" s="1"/>
  <c r="AV17" i="40"/>
  <c r="AK50" i="40"/>
  <c r="Q80" i="23"/>
  <c r="GN92" i="1"/>
  <c r="EO128" i="1"/>
  <c r="EO162" i="1"/>
  <c r="CO162" i="1"/>
  <c r="CE162" i="1" s="1"/>
  <c r="CO170" i="1"/>
  <c r="CE170" i="1" s="1"/>
  <c r="EO170" i="1"/>
  <c r="EO178" i="1"/>
  <c r="CO178" i="1"/>
  <c r="CE178" i="1" s="1"/>
  <c r="CO165" i="1"/>
  <c r="CE165" i="1" s="1"/>
  <c r="EO165" i="1"/>
  <c r="CO173" i="1"/>
  <c r="CE173" i="1" s="1"/>
  <c r="EO173" i="1"/>
  <c r="EO164" i="1"/>
  <c r="CO164" i="1"/>
  <c r="CE164" i="1" s="1"/>
  <c r="EO172" i="1"/>
  <c r="CO172" i="1"/>
  <c r="CE172" i="1" s="1"/>
  <c r="EO180" i="1"/>
  <c r="EO167" i="1"/>
  <c r="CO167" i="1"/>
  <c r="CE167" i="1" s="1"/>
  <c r="CO175" i="1"/>
  <c r="CE175" i="1" s="1"/>
  <c r="EO175" i="1"/>
  <c r="EO198" i="1"/>
  <c r="W80" i="23" l="1"/>
  <c r="W75" i="23"/>
  <c r="W81" i="23"/>
  <c r="W70" i="23"/>
  <c r="W77" i="23"/>
  <c r="W71" i="23"/>
  <c r="W73" i="23"/>
  <c r="Q72" i="23"/>
  <c r="W72" i="23" s="1"/>
  <c r="AV9" i="40"/>
  <c r="AK42" i="40"/>
  <c r="CF94" i="1"/>
  <c r="CF95" i="1"/>
  <c r="AV5" i="40"/>
  <c r="AK38" i="40"/>
  <c r="Q68" i="23"/>
  <c r="W68" i="23" s="1"/>
  <c r="CF84" i="1"/>
  <c r="AK55" i="40"/>
  <c r="AV22" i="40"/>
  <c r="Q85" i="23"/>
  <c r="W85" i="23" s="1"/>
  <c r="AV24" i="40"/>
  <c r="Q87" i="23"/>
  <c r="W87" i="23" s="1"/>
  <c r="Q89" i="23"/>
  <c r="AV26" i="40"/>
  <c r="AQ23" i="23"/>
  <c r="Q86" i="23"/>
  <c r="W86" i="23" s="1"/>
  <c r="AV23" i="40"/>
  <c r="Q91" i="23"/>
  <c r="Q193" i="23" s="1"/>
  <c r="AV28" i="40"/>
  <c r="AV13" i="40"/>
  <c r="AK46" i="40"/>
  <c r="Q76" i="23"/>
  <c r="W76" i="23" s="1"/>
  <c r="CF104" i="1"/>
  <c r="CF87" i="1"/>
  <c r="CF100" i="1"/>
  <c r="AV27" i="40"/>
  <c r="Q90" i="23"/>
  <c r="BE449" i="1"/>
  <c r="EO449" i="1"/>
  <c r="GN413" i="1"/>
  <c r="Q145" i="23" s="1"/>
  <c r="EO450" i="1"/>
  <c r="AK53" i="40"/>
  <c r="AV20" i="40"/>
  <c r="Q83" i="23"/>
  <c r="W83" i="23" s="1"/>
  <c r="AK44" i="40"/>
  <c r="Q74" i="23"/>
  <c r="W74" i="23" s="1"/>
  <c r="AV11" i="40"/>
  <c r="W84" i="23"/>
  <c r="Q69" i="23"/>
  <c r="W69" i="23" s="1"/>
  <c r="AV6" i="40"/>
  <c r="AK39" i="40"/>
  <c r="W78" i="23"/>
  <c r="CF91" i="1" l="1"/>
  <c r="CF88" i="1"/>
  <c r="CF96" i="1"/>
  <c r="CF90" i="1"/>
  <c r="CF99" i="1"/>
  <c r="CF102" i="1"/>
  <c r="CF85" i="1"/>
  <c r="CP479" i="1" l="1"/>
  <c r="CD479" i="1" s="1"/>
  <c r="CR479" i="1" s="1"/>
  <c r="CI479" i="1" s="1"/>
  <c r="EY513" i="1" l="1"/>
  <c r="EY509" i="1"/>
  <c r="EY505" i="1"/>
  <c r="EY501" i="1"/>
  <c r="CP497" i="1"/>
  <c r="CD497" i="1" s="1"/>
  <c r="CR497" i="1" s="1"/>
  <c r="CI497" i="1" s="1"/>
  <c r="EY497" i="1"/>
  <c r="CP495" i="1"/>
  <c r="CD495" i="1" s="1"/>
  <c r="CR495" i="1" s="1"/>
  <c r="CI495" i="1" s="1"/>
  <c r="EY495" i="1"/>
  <c r="CP493" i="1"/>
  <c r="CD493" i="1" s="1"/>
  <c r="CR493" i="1" s="1"/>
  <c r="CI493" i="1" s="1"/>
  <c r="EY493" i="1"/>
  <c r="CP491" i="1"/>
  <c r="CD491" i="1" s="1"/>
  <c r="CR491" i="1" s="1"/>
  <c r="CI491" i="1" s="1"/>
  <c r="EY491" i="1"/>
  <c r="EY489" i="1"/>
  <c r="CP489" i="1"/>
  <c r="CD489" i="1" s="1"/>
  <c r="CR489" i="1" s="1"/>
  <c r="CI489" i="1" s="1"/>
  <c r="CP487" i="1"/>
  <c r="CD487" i="1" s="1"/>
  <c r="CR487" i="1" s="1"/>
  <c r="CI487" i="1" s="1"/>
  <c r="EY487" i="1"/>
  <c r="EY485" i="1"/>
  <c r="CP485" i="1"/>
  <c r="CD485" i="1" s="1"/>
  <c r="CR485" i="1" s="1"/>
  <c r="CI485" i="1" s="1"/>
  <c r="CP483" i="1"/>
  <c r="CD483" i="1" s="1"/>
  <c r="CR483" i="1" s="1"/>
  <c r="CI483" i="1" s="1"/>
  <c r="EY483" i="1"/>
  <c r="EY481" i="1"/>
  <c r="CP481" i="1"/>
  <c r="CD481" i="1" s="1"/>
  <c r="CR481" i="1" s="1"/>
  <c r="CI481" i="1" s="1"/>
  <c r="EY516" i="1"/>
  <c r="EY511" i="1"/>
  <c r="EY507" i="1"/>
  <c r="EY503" i="1"/>
  <c r="CP499" i="1"/>
  <c r="CD499" i="1" s="1"/>
  <c r="CR499" i="1" s="1"/>
  <c r="CI499" i="1" s="1"/>
  <c r="EY499" i="1"/>
  <c r="EY514" i="1"/>
  <c r="EY512" i="1"/>
  <c r="EY510" i="1"/>
  <c r="EY508" i="1"/>
  <c r="EY506" i="1"/>
  <c r="EY504" i="1"/>
  <c r="EY502" i="1"/>
  <c r="EY500" i="1"/>
  <c r="EY498" i="1"/>
  <c r="CP498" i="1"/>
  <c r="CD498" i="1" s="1"/>
  <c r="CR498" i="1" s="1"/>
  <c r="CI498" i="1" s="1"/>
  <c r="EY496" i="1"/>
  <c r="CP496" i="1"/>
  <c r="CD496" i="1" s="1"/>
  <c r="CR496" i="1" s="1"/>
  <c r="CI496" i="1" s="1"/>
  <c r="EY494" i="1"/>
  <c r="CP494" i="1"/>
  <c r="CD494" i="1" s="1"/>
  <c r="CR494" i="1" s="1"/>
  <c r="CI494" i="1" s="1"/>
  <c r="EY492" i="1"/>
  <c r="CP492" i="1"/>
  <c r="CD492" i="1" s="1"/>
  <c r="CR492" i="1" s="1"/>
  <c r="CI492" i="1" s="1"/>
  <c r="EY490" i="1"/>
  <c r="CP490" i="1"/>
  <c r="CD490" i="1" s="1"/>
  <c r="CR490" i="1" s="1"/>
  <c r="CI490" i="1" s="1"/>
  <c r="EY488" i="1"/>
  <c r="CP488" i="1"/>
  <c r="CD488" i="1" s="1"/>
  <c r="CR488" i="1" s="1"/>
  <c r="CI488" i="1" s="1"/>
  <c r="EY486" i="1"/>
  <c r="CP486" i="1"/>
  <c r="CD486" i="1" s="1"/>
  <c r="CR486" i="1" s="1"/>
  <c r="CI486" i="1" s="1"/>
  <c r="EY484" i="1"/>
  <c r="CP484" i="1"/>
  <c r="CD484" i="1" s="1"/>
  <c r="CR484" i="1" s="1"/>
  <c r="CI484" i="1" s="1"/>
  <c r="EY482" i="1"/>
  <c r="CP482" i="1"/>
  <c r="CD482" i="1" s="1"/>
  <c r="CR482" i="1" s="1"/>
  <c r="CI482" i="1" s="1"/>
  <c r="EY480" i="1"/>
  <c r="CP480" i="1"/>
  <c r="CD480" i="1" s="1"/>
  <c r="CR480" i="1" s="1"/>
  <c r="CI480" i="1" s="1"/>
  <c r="EY515" i="1"/>
  <c r="EY517" i="1" l="1"/>
  <c r="EY518" i="1" l="1"/>
  <c r="CO479" i="1"/>
  <c r="CE479" i="1" s="1"/>
  <c r="CQ479" i="1" s="1"/>
  <c r="CF479" i="1" s="1"/>
  <c r="EY519" i="1" l="1"/>
  <c r="N22" i="84"/>
  <c r="EO515" i="1"/>
  <c r="EY520" i="1" l="1"/>
  <c r="CO480" i="1"/>
  <c r="CE480" i="1" s="1"/>
  <c r="CQ480" i="1" s="1"/>
  <c r="CF480" i="1" s="1"/>
  <c r="EO480" i="1"/>
  <c r="N20" i="84"/>
  <c r="EO513" i="1"/>
  <c r="N18" i="84"/>
  <c r="EO511" i="1"/>
  <c r="N16" i="84"/>
  <c r="EO509" i="1"/>
  <c r="CO489" i="1"/>
  <c r="CE489" i="1" s="1"/>
  <c r="CQ489" i="1" s="1"/>
  <c r="CF489" i="1" s="1"/>
  <c r="EO489" i="1"/>
  <c r="N21" i="84"/>
  <c r="EO514" i="1"/>
  <c r="N19" i="84"/>
  <c r="EO512" i="1"/>
  <c r="N17" i="84"/>
  <c r="EO510" i="1"/>
  <c r="N15" i="84"/>
  <c r="EO508" i="1"/>
  <c r="N13" i="84"/>
  <c r="EO506" i="1"/>
  <c r="N11" i="84"/>
  <c r="EO504" i="1"/>
  <c r="N9" i="84"/>
  <c r="EO502" i="1"/>
  <c r="N7" i="84"/>
  <c r="EO500" i="1"/>
  <c r="CO498" i="1"/>
  <c r="CE498" i="1" s="1"/>
  <c r="CQ498" i="1" s="1"/>
  <c r="CF498" i="1" s="1"/>
  <c r="EO498" i="1"/>
  <c r="CO496" i="1"/>
  <c r="CE496" i="1" s="1"/>
  <c r="CQ496" i="1" s="1"/>
  <c r="CF496" i="1" s="1"/>
  <c r="EO496" i="1"/>
  <c r="CO494" i="1"/>
  <c r="CE494" i="1" s="1"/>
  <c r="CQ494" i="1" s="1"/>
  <c r="CF494" i="1" s="1"/>
  <c r="EO494" i="1"/>
  <c r="CO492" i="1"/>
  <c r="CE492" i="1" s="1"/>
  <c r="CQ492" i="1" s="1"/>
  <c r="CF492" i="1" s="1"/>
  <c r="EO492" i="1"/>
  <c r="CO490" i="1"/>
  <c r="CE490" i="1" s="1"/>
  <c r="CQ490" i="1" s="1"/>
  <c r="CF490" i="1" s="1"/>
  <c r="EO490" i="1"/>
  <c r="CO488" i="1"/>
  <c r="CE488" i="1" s="1"/>
  <c r="CQ488" i="1" s="1"/>
  <c r="CF488" i="1" s="1"/>
  <c r="EO488" i="1"/>
  <c r="CO486" i="1"/>
  <c r="CE486" i="1" s="1"/>
  <c r="CQ486" i="1" s="1"/>
  <c r="CF486" i="1" s="1"/>
  <c r="EO486" i="1"/>
  <c r="CO484" i="1"/>
  <c r="CE484" i="1" s="1"/>
  <c r="CQ484" i="1" s="1"/>
  <c r="CF484" i="1" s="1"/>
  <c r="EO484" i="1"/>
  <c r="CO482" i="1"/>
  <c r="CE482" i="1" s="1"/>
  <c r="CQ482" i="1" s="1"/>
  <c r="CF482" i="1" s="1"/>
  <c r="EO482" i="1"/>
  <c r="EO507" i="1"/>
  <c r="N14" i="84"/>
  <c r="EO503" i="1"/>
  <c r="N10" i="84"/>
  <c r="CO499" i="1"/>
  <c r="CE499" i="1" s="1"/>
  <c r="CQ499" i="1" s="1"/>
  <c r="CF499" i="1" s="1"/>
  <c r="EO499" i="1"/>
  <c r="EO495" i="1"/>
  <c r="CO495" i="1"/>
  <c r="CE495" i="1" s="1"/>
  <c r="CQ495" i="1" s="1"/>
  <c r="CF495" i="1" s="1"/>
  <c r="EO491" i="1"/>
  <c r="CO491" i="1"/>
  <c r="CE491" i="1" s="1"/>
  <c r="CQ491" i="1" s="1"/>
  <c r="CF491" i="1" s="1"/>
  <c r="EO487" i="1"/>
  <c r="CO487" i="1"/>
  <c r="CE487" i="1" s="1"/>
  <c r="CQ487" i="1" s="1"/>
  <c r="CF487" i="1" s="1"/>
  <c r="EO483" i="1"/>
  <c r="CO483" i="1"/>
  <c r="CE483" i="1" s="1"/>
  <c r="CQ483" i="1" s="1"/>
  <c r="CF483" i="1" s="1"/>
  <c r="N12" i="84"/>
  <c r="EO505" i="1"/>
  <c r="N8" i="84"/>
  <c r="EO501" i="1"/>
  <c r="CO497" i="1"/>
  <c r="CE497" i="1" s="1"/>
  <c r="CQ497" i="1" s="1"/>
  <c r="CF497" i="1" s="1"/>
  <c r="EO497" i="1"/>
  <c r="CO493" i="1"/>
  <c r="CE493" i="1" s="1"/>
  <c r="CQ493" i="1" s="1"/>
  <c r="CF493" i="1" s="1"/>
  <c r="EO493" i="1"/>
  <c r="CO485" i="1"/>
  <c r="CE485" i="1" s="1"/>
  <c r="CQ485" i="1" s="1"/>
  <c r="CF485" i="1" s="1"/>
  <c r="EO485" i="1"/>
  <c r="CO481" i="1"/>
  <c r="CE481" i="1" s="1"/>
  <c r="CQ481" i="1" s="1"/>
  <c r="CF481" i="1" s="1"/>
  <c r="EO481" i="1"/>
  <c r="N23" i="84"/>
  <c r="EO516" i="1"/>
  <c r="BI572" i="1"/>
  <c r="E11" i="84" s="1"/>
  <c r="E29" i="84" s="1"/>
  <c r="E44" i="84" s="1"/>
  <c r="E50" i="84" s="1"/>
  <c r="EY521" i="1" l="1"/>
  <c r="N24" i="84"/>
  <c r="EO517" i="1"/>
  <c r="EY522" i="1" l="1"/>
  <c r="N25" i="84"/>
  <c r="EO518" i="1"/>
  <c r="EY523" i="1" l="1"/>
  <c r="N26" i="84"/>
  <c r="EO519" i="1"/>
  <c r="EY524" i="1" l="1"/>
  <c r="N27" i="84"/>
  <c r="EO520" i="1"/>
  <c r="EY525" i="1" l="1"/>
  <c r="N28" i="84"/>
  <c r="EO521" i="1"/>
  <c r="EY526" i="1" l="1"/>
  <c r="N29" i="84"/>
  <c r="EO522" i="1"/>
  <c r="EY527" i="1" l="1"/>
  <c r="N30" i="84"/>
  <c r="EO523" i="1"/>
  <c r="EY528" i="1" l="1"/>
  <c r="EO524" i="1"/>
  <c r="N31" i="84"/>
  <c r="EY529" i="1" l="1"/>
  <c r="EO525" i="1"/>
  <c r="N32" i="84"/>
  <c r="EY530" i="1" l="1"/>
  <c r="EO526" i="1"/>
  <c r="N33" i="84"/>
  <c r="EY531" i="1" l="1"/>
  <c r="N34" i="84"/>
  <c r="EO527" i="1"/>
  <c r="EY532" i="1" l="1"/>
  <c r="N35" i="84"/>
  <c r="EO528" i="1"/>
  <c r="EY533" i="1" l="1"/>
  <c r="N36" i="84"/>
  <c r="EO529" i="1"/>
  <c r="EY534" i="1" l="1"/>
  <c r="BI577" i="1"/>
  <c r="E16" i="84" s="1"/>
  <c r="E34" i="84" s="1"/>
  <c r="E45" i="84" s="1"/>
  <c r="E51" i="84" s="1"/>
  <c r="EO530" i="1"/>
  <c r="N37" i="84"/>
  <c r="BE530" i="1"/>
  <c r="EY535" i="1" l="1"/>
  <c r="EO531" i="1"/>
  <c r="N38" i="84"/>
  <c r="EY536" i="1" l="1"/>
  <c r="EO532" i="1"/>
  <c r="N39" i="84"/>
  <c r="EY537" i="1" l="1"/>
  <c r="EO533" i="1"/>
  <c r="N40" i="84"/>
  <c r="EY538" i="1" l="1"/>
  <c r="EO534" i="1"/>
  <c r="N41" i="84"/>
  <c r="EY539" i="1" l="1"/>
  <c r="EO535" i="1"/>
  <c r="N42" i="84"/>
  <c r="EO536" i="1" l="1"/>
  <c r="N43" i="84"/>
  <c r="EY540" i="1" l="1"/>
  <c r="EY541" i="1"/>
  <c r="EO537" i="1"/>
  <c r="N44" i="84"/>
  <c r="EO538" i="1" l="1"/>
  <c r="N45" i="84"/>
  <c r="EO539" i="1" l="1"/>
  <c r="N46" i="84"/>
  <c r="EO540" i="1" l="1"/>
  <c r="BE540" i="1"/>
  <c r="N47" i="84"/>
  <c r="BI553" i="1"/>
  <c r="BI547" i="1"/>
  <c r="BI582" i="1"/>
  <c r="E21" i="84" s="1"/>
  <c r="E39" i="84" s="1"/>
  <c r="E46" i="84" s="1"/>
  <c r="E52" i="84" s="1"/>
  <c r="EO541" i="1"/>
  <c r="N48" i="84"/>
  <c r="BE541" i="1"/>
  <c r="BE544" i="1" l="1"/>
  <c r="BE547" i="1"/>
  <c r="N460" i="1" l="1"/>
  <c r="V460" i="1" l="1"/>
  <c r="P460" i="1"/>
  <c r="N541" i="1"/>
  <c r="V146" i="1"/>
  <c r="N222" i="1"/>
  <c r="N306" i="1" s="1"/>
  <c r="N375" i="1"/>
  <c r="X460" i="1" l="1"/>
  <c r="CW460" i="1"/>
  <c r="AN460" i="1"/>
  <c r="CY460" i="1"/>
  <c r="CX460" i="1"/>
  <c r="CZ460" i="1"/>
  <c r="V375" i="1"/>
  <c r="V222" i="1"/>
  <c r="V541" i="1"/>
  <c r="DB460" i="1" l="1"/>
  <c r="N540" i="1" l="1"/>
  <c r="N221" i="1"/>
  <c r="N459" i="1"/>
  <c r="V145" i="1"/>
  <c r="N374" i="1"/>
  <c r="GB87" i="1"/>
  <c r="N535" i="1"/>
  <c r="N216" i="1"/>
  <c r="N369" i="1"/>
  <c r="N454" i="1"/>
  <c r="V140" i="1"/>
  <c r="N534" i="1"/>
  <c r="N215" i="1"/>
  <c r="N453" i="1"/>
  <c r="N368" i="1"/>
  <c r="V139" i="1"/>
  <c r="N537" i="1"/>
  <c r="N218" i="1"/>
  <c r="N456" i="1"/>
  <c r="N371" i="1"/>
  <c r="V142" i="1"/>
  <c r="N532" i="1"/>
  <c r="N213" i="1"/>
  <c r="N451" i="1"/>
  <c r="N366" i="1"/>
  <c r="V137" i="1"/>
  <c r="N539" i="1"/>
  <c r="N220" i="1"/>
  <c r="N458" i="1"/>
  <c r="V144" i="1"/>
  <c r="N373" i="1"/>
  <c r="N533" i="1" l="1"/>
  <c r="N214" i="1"/>
  <c r="N452" i="1"/>
  <c r="N367" i="1"/>
  <c r="V138" i="1"/>
  <c r="V458" i="1"/>
  <c r="V539" i="1"/>
  <c r="V366" i="1"/>
  <c r="V213" i="1"/>
  <c r="N536" i="1"/>
  <c r="N217" i="1"/>
  <c r="N455" i="1"/>
  <c r="N370" i="1"/>
  <c r="V141" i="1"/>
  <c r="V456" i="1"/>
  <c r="V537" i="1"/>
  <c r="V368" i="1"/>
  <c r="V215" i="1"/>
  <c r="N530" i="1"/>
  <c r="N211" i="1"/>
  <c r="N364" i="1"/>
  <c r="N449" i="1"/>
  <c r="V135" i="1"/>
  <c r="V369" i="1"/>
  <c r="V535" i="1"/>
  <c r="V374" i="1"/>
  <c r="GB316" i="1"/>
  <c r="N571" i="1"/>
  <c r="N581" i="1" s="1"/>
  <c r="V221" i="1"/>
  <c r="GB163" i="1"/>
  <c r="N538" i="1"/>
  <c r="N219" i="1"/>
  <c r="N372" i="1"/>
  <c r="N457" i="1"/>
  <c r="V143" i="1"/>
  <c r="V373" i="1"/>
  <c r="N570" i="1"/>
  <c r="N580" i="1" s="1"/>
  <c r="V220" i="1"/>
  <c r="V451" i="1"/>
  <c r="V532" i="1"/>
  <c r="V371" i="1"/>
  <c r="V218" i="1"/>
  <c r="V453" i="1"/>
  <c r="V534" i="1"/>
  <c r="V454" i="1"/>
  <c r="V216" i="1"/>
  <c r="GB401" i="1"/>
  <c r="V459" i="1"/>
  <c r="V540" i="1"/>
  <c r="N531" i="1" l="1"/>
  <c r="N212" i="1"/>
  <c r="N450" i="1"/>
  <c r="N365" i="1"/>
  <c r="V136" i="1"/>
  <c r="V372" i="1"/>
  <c r="V538" i="1"/>
  <c r="V364" i="1"/>
  <c r="V530" i="1"/>
  <c r="V370" i="1"/>
  <c r="V217" i="1"/>
  <c r="V367" i="1"/>
  <c r="V214" i="1"/>
  <c r="V457" i="1"/>
  <c r="N569" i="1"/>
  <c r="N579" i="1" s="1"/>
  <c r="V219" i="1"/>
  <c r="V449" i="1"/>
  <c r="V211" i="1"/>
  <c r="V455" i="1"/>
  <c r="BO464" i="1"/>
  <c r="V536" i="1"/>
  <c r="BO545" i="1"/>
  <c r="V452" i="1"/>
  <c r="BO463" i="1"/>
  <c r="V533" i="1"/>
  <c r="BO544" i="1"/>
  <c r="V365" i="1" l="1"/>
  <c r="V212" i="1"/>
  <c r="V450" i="1"/>
  <c r="V531" i="1"/>
  <c r="AC120" i="1" l="1"/>
  <c r="AC46" i="1"/>
  <c r="BB46" i="1" s="1"/>
  <c r="AC196" i="1" l="1"/>
  <c r="AC515" i="1"/>
  <c r="AC150" i="1"/>
  <c r="AC349" i="1"/>
  <c r="BB120" i="1"/>
  <c r="AC273" i="1"/>
  <c r="AK120" i="1"/>
  <c r="AC434" i="1"/>
  <c r="BB434" i="1" s="1"/>
  <c r="AK150" i="1" l="1"/>
  <c r="AT150" i="1" s="1"/>
  <c r="AC227" i="1"/>
  <c r="AK196" i="1"/>
  <c r="BB196" i="1"/>
  <c r="AC45" i="1"/>
  <c r="BB45" i="1" s="1"/>
  <c r="AC119" i="1"/>
  <c r="AC37" i="1"/>
  <c r="AC111" i="1"/>
  <c r="AC118" i="1"/>
  <c r="AC44" i="1"/>
  <c r="BB44" i="1" s="1"/>
  <c r="AC110" i="1"/>
  <c r="AC36" i="1"/>
  <c r="AC121" i="1"/>
  <c r="AC47" i="1"/>
  <c r="BB47" i="1" s="1"/>
  <c r="EF47" i="1" s="1"/>
  <c r="EI47" i="1" s="1"/>
  <c r="AK434" i="1"/>
  <c r="AC464" i="1"/>
  <c r="BB273" i="1"/>
  <c r="AK273" i="1"/>
  <c r="AC379" i="1"/>
  <c r="AK349" i="1"/>
  <c r="BB349" i="1"/>
  <c r="AC545" i="1"/>
  <c r="AK515" i="1"/>
  <c r="AT515" i="1" s="1"/>
  <c r="BB515" i="1"/>
  <c r="AC41" i="1"/>
  <c r="BB41" i="1" s="1"/>
  <c r="AC115" i="1"/>
  <c r="AC116" i="1"/>
  <c r="AC42" i="1"/>
  <c r="BB42" i="1" s="1"/>
  <c r="AC114" i="1"/>
  <c r="AC40" i="1"/>
  <c r="AC112" i="1"/>
  <c r="AC38" i="1"/>
  <c r="AC108" i="1"/>
  <c r="AC34" i="1"/>
  <c r="AC33" i="1"/>
  <c r="AC107" i="1"/>
  <c r="AC43" i="1"/>
  <c r="BB43" i="1" s="1"/>
  <c r="AC117" i="1"/>
  <c r="AC39" i="1"/>
  <c r="AC113" i="1"/>
  <c r="AC35" i="1"/>
  <c r="AC109" i="1"/>
  <c r="AC106" i="1"/>
  <c r="AC32" i="1"/>
  <c r="AC31" i="1"/>
  <c r="AC105" i="1"/>
  <c r="EF42" i="1" l="1"/>
  <c r="EI42" i="1" s="1"/>
  <c r="AK105" i="1"/>
  <c r="AT105" i="1" s="1"/>
  <c r="AC258" i="1"/>
  <c r="AC181" i="1"/>
  <c r="BB105" i="1"/>
  <c r="AC334" i="1"/>
  <c r="AC500" i="1"/>
  <c r="AC419" i="1"/>
  <c r="BB419" i="1" s="1"/>
  <c r="AK109" i="1"/>
  <c r="AT109" i="1" s="1"/>
  <c r="AC262" i="1"/>
  <c r="AC185" i="1"/>
  <c r="BB109" i="1"/>
  <c r="AC338" i="1"/>
  <c r="AC504" i="1"/>
  <c r="AC423" i="1"/>
  <c r="BB423" i="1" s="1"/>
  <c r="AK117" i="1"/>
  <c r="AT117" i="1" s="1"/>
  <c r="AC270" i="1"/>
  <c r="AC346" i="1"/>
  <c r="AC193" i="1"/>
  <c r="BB117" i="1"/>
  <c r="AC512" i="1"/>
  <c r="AC431" i="1"/>
  <c r="BB431" i="1" s="1"/>
  <c r="AK107" i="1"/>
  <c r="AT107" i="1" s="1"/>
  <c r="AC260" i="1"/>
  <c r="AC336" i="1"/>
  <c r="AC183" i="1"/>
  <c r="BB107" i="1"/>
  <c r="AC502" i="1"/>
  <c r="AC421" i="1"/>
  <c r="BB421" i="1" s="1"/>
  <c r="AK34" i="1"/>
  <c r="AT34" i="1" s="1"/>
  <c r="BB34" i="1"/>
  <c r="BB38" i="1"/>
  <c r="AK38" i="1"/>
  <c r="AT38" i="1" s="1"/>
  <c r="BB40" i="1"/>
  <c r="AK40" i="1"/>
  <c r="AT40" i="1" s="1"/>
  <c r="AK115" i="1"/>
  <c r="AT115" i="1" s="1"/>
  <c r="AC268" i="1"/>
  <c r="AC191" i="1"/>
  <c r="BB115" i="1"/>
  <c r="AC344" i="1"/>
  <c r="AC510" i="1"/>
  <c r="AC429" i="1"/>
  <c r="BB429" i="1" s="1"/>
  <c r="AK36" i="1"/>
  <c r="AT36" i="1" s="1"/>
  <c r="BB36" i="1"/>
  <c r="EF44" i="1"/>
  <c r="EI44" i="1" s="1"/>
  <c r="AC187" i="1"/>
  <c r="AC340" i="1"/>
  <c r="BB111" i="1"/>
  <c r="AK111" i="1"/>
  <c r="AT111" i="1" s="1"/>
  <c r="AC264" i="1"/>
  <c r="AC506" i="1"/>
  <c r="AC425" i="1"/>
  <c r="BB425" i="1" s="1"/>
  <c r="AC514" i="1"/>
  <c r="AC433" i="1"/>
  <c r="BB433" i="1" s="1"/>
  <c r="AC272" i="1"/>
  <c r="AK119" i="1"/>
  <c r="AT119" i="1" s="1"/>
  <c r="AC195" i="1"/>
  <c r="BB119" i="1"/>
  <c r="AC348" i="1"/>
  <c r="AT120" i="1"/>
  <c r="AC122" i="1"/>
  <c r="AC48" i="1"/>
  <c r="BB48" i="1" s="1"/>
  <c r="EF48" i="1" s="1"/>
  <c r="EI48" i="1" s="1"/>
  <c r="AK32" i="1"/>
  <c r="AT32" i="1" s="1"/>
  <c r="BB32" i="1"/>
  <c r="AC508" i="1"/>
  <c r="BB508" i="1" s="1"/>
  <c r="AC189" i="1"/>
  <c r="BB113" i="1"/>
  <c r="AC342" i="1"/>
  <c r="AC427" i="1"/>
  <c r="BB427" i="1" s="1"/>
  <c r="AC266" i="1"/>
  <c r="AK113" i="1"/>
  <c r="AT113" i="1" s="1"/>
  <c r="AK31" i="1"/>
  <c r="AT31" i="1" s="1"/>
  <c r="BB31" i="1"/>
  <c r="EF31" i="1" s="1"/>
  <c r="AC182" i="1"/>
  <c r="AC335" i="1"/>
  <c r="BB106" i="1"/>
  <c r="AK106" i="1"/>
  <c r="AT106" i="1" s="1"/>
  <c r="AC259" i="1"/>
  <c r="AC501" i="1"/>
  <c r="AC420" i="1"/>
  <c r="BB420" i="1" s="1"/>
  <c r="AK35" i="1"/>
  <c r="AT35" i="1" s="1"/>
  <c r="BB35" i="1"/>
  <c r="EF35" i="1" s="1"/>
  <c r="AK39" i="1"/>
  <c r="AT39" i="1" s="1"/>
  <c r="BB39" i="1"/>
  <c r="EF39" i="1" s="1"/>
  <c r="EI39" i="1" s="1"/>
  <c r="EJ39" i="1" s="1"/>
  <c r="EF43" i="1"/>
  <c r="EI43" i="1" s="1"/>
  <c r="AK33" i="1"/>
  <c r="AT33" i="1" s="1"/>
  <c r="BB33" i="1"/>
  <c r="AC184" i="1"/>
  <c r="AC337" i="1"/>
  <c r="BB108" i="1"/>
  <c r="AK108" i="1"/>
  <c r="AT108" i="1" s="1"/>
  <c r="AC261" i="1"/>
  <c r="AC503" i="1"/>
  <c r="AC422" i="1"/>
  <c r="BB422" i="1" s="1"/>
  <c r="AK112" i="1"/>
  <c r="AT112" i="1" s="1"/>
  <c r="AC265" i="1"/>
  <c r="AC341" i="1"/>
  <c r="AC188" i="1"/>
  <c r="BB112" i="1"/>
  <c r="AC507" i="1"/>
  <c r="AC426" i="1"/>
  <c r="BB426" i="1" s="1"/>
  <c r="AC190" i="1"/>
  <c r="AC343" i="1"/>
  <c r="BB114" i="1"/>
  <c r="AK114" i="1"/>
  <c r="AT114" i="1" s="1"/>
  <c r="AC267" i="1"/>
  <c r="AC509" i="1"/>
  <c r="AC428" i="1"/>
  <c r="BB428" i="1" s="1"/>
  <c r="AC192" i="1"/>
  <c r="AC345" i="1"/>
  <c r="BB116" i="1"/>
  <c r="AK116" i="1"/>
  <c r="AT116" i="1" s="1"/>
  <c r="AC269" i="1"/>
  <c r="AC511" i="1"/>
  <c r="BB511" i="1" s="1"/>
  <c r="AC430" i="1"/>
  <c r="BB430" i="1" s="1"/>
  <c r="EF41" i="1"/>
  <c r="EI41" i="1" s="1"/>
  <c r="AK545" i="1"/>
  <c r="AT545" i="1" s="1"/>
  <c r="AK379" i="1"/>
  <c r="AT379" i="1" s="1"/>
  <c r="AK303" i="1"/>
  <c r="AK464" i="1"/>
  <c r="AC516" i="1"/>
  <c r="AK121" i="1"/>
  <c r="AT121" i="1" s="1"/>
  <c r="AC197" i="1"/>
  <c r="AC350" i="1"/>
  <c r="AC274" i="1"/>
  <c r="AC435" i="1"/>
  <c r="BB435" i="1" s="1"/>
  <c r="BB121" i="1"/>
  <c r="AC505" i="1"/>
  <c r="AK110" i="1"/>
  <c r="AT110" i="1" s="1"/>
  <c r="BB110" i="1"/>
  <c r="AC263" i="1"/>
  <c r="AC424" i="1"/>
  <c r="BB424" i="1" s="1"/>
  <c r="AC339" i="1"/>
  <c r="AC186" i="1"/>
  <c r="AC194" i="1"/>
  <c r="AC347" i="1"/>
  <c r="BB118" i="1"/>
  <c r="AK118" i="1"/>
  <c r="AT118" i="1" s="1"/>
  <c r="AC271" i="1"/>
  <c r="AC513" i="1"/>
  <c r="AC432" i="1"/>
  <c r="BB432" i="1" s="1"/>
  <c r="BB37" i="1"/>
  <c r="EF37" i="1" s="1"/>
  <c r="AK37" i="1"/>
  <c r="AT37" i="1" s="1"/>
  <c r="EF45" i="1"/>
  <c r="EI45" i="1" s="1"/>
  <c r="EF46" i="1"/>
  <c r="EI46" i="1" s="1"/>
  <c r="AK227" i="1"/>
  <c r="AT196" i="1" s="1"/>
  <c r="AK334" i="1" l="1"/>
  <c r="AT334" i="1" s="1"/>
  <c r="BB334" i="1"/>
  <c r="AK335" i="1"/>
  <c r="AT335" i="1" s="1"/>
  <c r="BB335" i="1"/>
  <c r="AK336" i="1"/>
  <c r="BB336" i="1"/>
  <c r="AT464" i="1"/>
  <c r="EF33" i="1"/>
  <c r="HL196" i="1"/>
  <c r="IE160" i="1" s="1"/>
  <c r="EI75" i="1"/>
  <c r="BQ37" i="1"/>
  <c r="DV37" i="1"/>
  <c r="HL37" i="1"/>
  <c r="AK432" i="1"/>
  <c r="AT432" i="1" s="1"/>
  <c r="BB271" i="1"/>
  <c r="AK271" i="1"/>
  <c r="AT271" i="1" s="1"/>
  <c r="EF118" i="1"/>
  <c r="AK194" i="1"/>
  <c r="AT194" i="1" s="1"/>
  <c r="BB194" i="1"/>
  <c r="BB339" i="1"/>
  <c r="AK339" i="1"/>
  <c r="AT339" i="1" s="1"/>
  <c r="BB263" i="1"/>
  <c r="AK263" i="1"/>
  <c r="AT263" i="1" s="1"/>
  <c r="DV110" i="1"/>
  <c r="EF121" i="1"/>
  <c r="AK274" i="1"/>
  <c r="AT274" i="1" s="1"/>
  <c r="BB274" i="1"/>
  <c r="BB197" i="1"/>
  <c r="AK197" i="1"/>
  <c r="AT197" i="1" s="1"/>
  <c r="BB516" i="1"/>
  <c r="AK516" i="1"/>
  <c r="AT516" i="1" s="1"/>
  <c r="AT237" i="1"/>
  <c r="AT245" i="1"/>
  <c r="AT254" i="1"/>
  <c r="AT244" i="1"/>
  <c r="AT243" i="1"/>
  <c r="AT255" i="1"/>
  <c r="AT238" i="1"/>
  <c r="AT246" i="1"/>
  <c r="AT249" i="1"/>
  <c r="AT303" i="1"/>
  <c r="AT241" i="1"/>
  <c r="AT256" i="1"/>
  <c r="AT250" i="1"/>
  <c r="AT240" i="1"/>
  <c r="AT248" i="1"/>
  <c r="AT253" i="1"/>
  <c r="AT239" i="1"/>
  <c r="AT247" i="1"/>
  <c r="AT252" i="1"/>
  <c r="AT242" i="1"/>
  <c r="AT257" i="1"/>
  <c r="AT251" i="1"/>
  <c r="AK430" i="1"/>
  <c r="AT430" i="1" s="1"/>
  <c r="BB269" i="1"/>
  <c r="AK269" i="1"/>
  <c r="AT269" i="1" s="1"/>
  <c r="EF116" i="1"/>
  <c r="AK192" i="1"/>
  <c r="AT192" i="1" s="1"/>
  <c r="BB192" i="1"/>
  <c r="AK509" i="1"/>
  <c r="AT509" i="1" s="1"/>
  <c r="BB509" i="1"/>
  <c r="DV114" i="1"/>
  <c r="BB343" i="1"/>
  <c r="AK343" i="1"/>
  <c r="AT343" i="1" s="1"/>
  <c r="AK426" i="1"/>
  <c r="AT426" i="1" s="1"/>
  <c r="EF112" i="1"/>
  <c r="BB341" i="1"/>
  <c r="AK341" i="1"/>
  <c r="AT341" i="1" s="1"/>
  <c r="DV112" i="1"/>
  <c r="AK503" i="1"/>
  <c r="AT503" i="1" s="1"/>
  <c r="BB503" i="1"/>
  <c r="DV108" i="1"/>
  <c r="AK337" i="1"/>
  <c r="AT337" i="1" s="1"/>
  <c r="BB337" i="1"/>
  <c r="BQ39" i="1"/>
  <c r="DV39" i="1"/>
  <c r="DY39" i="1" s="1"/>
  <c r="DZ39" i="1" s="1"/>
  <c r="HL39" i="1"/>
  <c r="BQ35" i="1"/>
  <c r="DV35" i="1"/>
  <c r="HL35" i="1"/>
  <c r="AK501" i="1"/>
  <c r="AT501" i="1" s="1"/>
  <c r="BB501" i="1"/>
  <c r="DV106" i="1"/>
  <c r="DV113" i="1"/>
  <c r="AK427" i="1"/>
  <c r="AT427" i="1" s="1"/>
  <c r="EF113" i="1"/>
  <c r="BQ32" i="1"/>
  <c r="DV32" i="1"/>
  <c r="HL32" i="1"/>
  <c r="AC517" i="1"/>
  <c r="AC275" i="1"/>
  <c r="AC198" i="1"/>
  <c r="AK122" i="1"/>
  <c r="AT122" i="1" s="1"/>
  <c r="AC436" i="1"/>
  <c r="BB436" i="1" s="1"/>
  <c r="AC351" i="1"/>
  <c r="BB122" i="1"/>
  <c r="AK348" i="1"/>
  <c r="AT348" i="1" s="1"/>
  <c r="BB348" i="1"/>
  <c r="AK508" i="1"/>
  <c r="AT508" i="1" s="1"/>
  <c r="AK195" i="1"/>
  <c r="AT195" i="1" s="1"/>
  <c r="BB195" i="1"/>
  <c r="AK272" i="1"/>
  <c r="AT272" i="1" s="1"/>
  <c r="BB272" i="1"/>
  <c r="BB514" i="1"/>
  <c r="AK514" i="1"/>
  <c r="AT514" i="1" s="1"/>
  <c r="AK506" i="1"/>
  <c r="AT506" i="1" s="1"/>
  <c r="BB506" i="1"/>
  <c r="DV111" i="1"/>
  <c r="AK340" i="1"/>
  <c r="AT340" i="1" s="1"/>
  <c r="BB340" i="1"/>
  <c r="BQ36" i="1"/>
  <c r="DV36" i="1"/>
  <c r="HL36" i="1"/>
  <c r="AK429" i="1"/>
  <c r="AT429" i="1" s="1"/>
  <c r="AK344" i="1"/>
  <c r="AT344" i="1" s="1"/>
  <c r="BB344" i="1"/>
  <c r="BB191" i="1"/>
  <c r="AK191" i="1"/>
  <c r="AT191" i="1" s="1"/>
  <c r="DV115" i="1"/>
  <c r="BQ40" i="1"/>
  <c r="DV41" i="1"/>
  <c r="DY41" i="1" s="1"/>
  <c r="DV40" i="1"/>
  <c r="DY40" i="1" s="1"/>
  <c r="HL40" i="1"/>
  <c r="BQ38" i="1"/>
  <c r="DV38" i="1"/>
  <c r="HL38" i="1"/>
  <c r="EF34" i="1"/>
  <c r="AK421" i="1"/>
  <c r="AT421" i="1" s="1"/>
  <c r="EF107" i="1"/>
  <c r="AT336" i="1"/>
  <c r="DV107" i="1"/>
  <c r="BB512" i="1"/>
  <c r="AK512" i="1"/>
  <c r="AT512" i="1" s="1"/>
  <c r="AK193" i="1"/>
  <c r="AT193" i="1" s="1"/>
  <c r="BB193" i="1"/>
  <c r="AK270" i="1"/>
  <c r="AT270" i="1" s="1"/>
  <c r="BB270" i="1"/>
  <c r="AK423" i="1"/>
  <c r="AT423" i="1" s="1"/>
  <c r="BB338" i="1"/>
  <c r="AK338" i="1"/>
  <c r="AT338" i="1" s="1"/>
  <c r="AK185" i="1"/>
  <c r="AT185" i="1" s="1"/>
  <c r="BB185" i="1"/>
  <c r="DV109" i="1"/>
  <c r="AK500" i="1"/>
  <c r="AT500" i="1" s="1"/>
  <c r="BB500" i="1"/>
  <c r="EF105" i="1"/>
  <c r="AK258" i="1"/>
  <c r="AT258" i="1" s="1"/>
  <c r="BB258" i="1"/>
  <c r="AC123" i="1"/>
  <c r="AC49" i="1"/>
  <c r="BB49" i="1" s="1"/>
  <c r="EF49" i="1" s="1"/>
  <c r="EI49" i="1" s="1"/>
  <c r="AT162" i="1"/>
  <c r="AT166" i="1"/>
  <c r="AT170" i="1"/>
  <c r="AT174" i="1"/>
  <c r="AT178" i="1"/>
  <c r="AT161" i="1"/>
  <c r="AT165" i="1"/>
  <c r="AT169" i="1"/>
  <c r="AT173" i="1"/>
  <c r="AT177" i="1"/>
  <c r="AT227" i="1"/>
  <c r="AT160" i="1"/>
  <c r="AT164" i="1"/>
  <c r="AT168" i="1"/>
  <c r="AT172" i="1"/>
  <c r="AT176" i="1"/>
  <c r="AT180" i="1"/>
  <c r="AT163" i="1"/>
  <c r="AT167" i="1"/>
  <c r="AT171" i="1"/>
  <c r="AT175" i="1"/>
  <c r="AT179" i="1"/>
  <c r="BB513" i="1"/>
  <c r="AK513" i="1"/>
  <c r="AT513" i="1" s="1"/>
  <c r="DV118" i="1"/>
  <c r="BB347" i="1"/>
  <c r="AK347" i="1"/>
  <c r="AT347" i="1" s="1"/>
  <c r="BB186" i="1"/>
  <c r="AK186" i="1"/>
  <c r="AT186" i="1" s="1"/>
  <c r="AK424" i="1"/>
  <c r="AT424" i="1" s="1"/>
  <c r="EF110" i="1"/>
  <c r="BB505" i="1"/>
  <c r="AK505" i="1"/>
  <c r="AT505" i="1" s="1"/>
  <c r="AK435" i="1"/>
  <c r="AT435" i="1" s="1"/>
  <c r="BB350" i="1"/>
  <c r="AK350" i="1"/>
  <c r="AT350" i="1" s="1"/>
  <c r="DV121" i="1"/>
  <c r="AT434" i="1"/>
  <c r="AT273" i="1"/>
  <c r="AT349" i="1"/>
  <c r="DV116" i="1"/>
  <c r="BB345" i="1"/>
  <c r="AK345" i="1"/>
  <c r="AT345" i="1" s="1"/>
  <c r="AK428" i="1"/>
  <c r="AT428" i="1" s="1"/>
  <c r="BB267" i="1"/>
  <c r="AK267" i="1"/>
  <c r="AT267" i="1" s="1"/>
  <c r="EF114" i="1"/>
  <c r="AK190" i="1"/>
  <c r="AT190" i="1" s="1"/>
  <c r="BB190" i="1"/>
  <c r="AK507" i="1"/>
  <c r="AT507" i="1" s="1"/>
  <c r="BB507" i="1"/>
  <c r="AK188" i="1"/>
  <c r="AT188" i="1" s="1"/>
  <c r="BB188" i="1"/>
  <c r="BB265" i="1"/>
  <c r="AK265" i="1"/>
  <c r="AT265" i="1" s="1"/>
  <c r="AK422" i="1"/>
  <c r="AT422" i="1" s="1"/>
  <c r="BB261" i="1"/>
  <c r="AK261" i="1"/>
  <c r="AT261" i="1" s="1"/>
  <c r="EF108" i="1"/>
  <c r="AK184" i="1"/>
  <c r="AT184" i="1" s="1"/>
  <c r="BB184" i="1"/>
  <c r="BQ33" i="1"/>
  <c r="FA33" i="1" s="1"/>
  <c r="DV33" i="1"/>
  <c r="HL33" i="1"/>
  <c r="AK420" i="1"/>
  <c r="AT420" i="1" s="1"/>
  <c r="BB259" i="1"/>
  <c r="AK259" i="1"/>
  <c r="AT259" i="1" s="1"/>
  <c r="EF106" i="1"/>
  <c r="AK182" i="1"/>
  <c r="AT182" i="1" s="1"/>
  <c r="BB182" i="1"/>
  <c r="DV31" i="1"/>
  <c r="HL31" i="1"/>
  <c r="BQ31" i="1"/>
  <c r="FA31" i="1" s="1"/>
  <c r="AK266" i="1"/>
  <c r="AT266" i="1" s="1"/>
  <c r="BB266" i="1"/>
  <c r="AK342" i="1"/>
  <c r="AT342" i="1" s="1"/>
  <c r="BB342" i="1"/>
  <c r="BB189" i="1"/>
  <c r="AK189" i="1"/>
  <c r="AT189" i="1" s="1"/>
  <c r="EF32" i="1"/>
  <c r="DV120" i="1"/>
  <c r="EF120" i="1"/>
  <c r="EF119" i="1"/>
  <c r="DV119" i="1"/>
  <c r="AK433" i="1"/>
  <c r="AT433" i="1" s="1"/>
  <c r="AK425" i="1"/>
  <c r="AT425" i="1" s="1"/>
  <c r="AK264" i="1"/>
  <c r="AT264" i="1" s="1"/>
  <c r="BB264" i="1"/>
  <c r="EF111" i="1"/>
  <c r="AK187" i="1"/>
  <c r="AT187" i="1" s="1"/>
  <c r="BB187" i="1"/>
  <c r="EF36" i="1"/>
  <c r="AK510" i="1"/>
  <c r="AT510" i="1" s="1"/>
  <c r="BB510" i="1"/>
  <c r="EF511" i="1" s="1"/>
  <c r="EF115" i="1"/>
  <c r="AK268" i="1"/>
  <c r="AT268" i="1" s="1"/>
  <c r="BB268" i="1"/>
  <c r="EF40" i="1"/>
  <c r="EI40" i="1" s="1"/>
  <c r="EJ40" i="1" s="1"/>
  <c r="EF38" i="1"/>
  <c r="BQ34" i="1"/>
  <c r="DV34" i="1"/>
  <c r="HL34" i="1"/>
  <c r="AK502" i="1"/>
  <c r="AT502" i="1" s="1"/>
  <c r="BB502" i="1"/>
  <c r="AK183" i="1"/>
  <c r="AT183" i="1" s="1"/>
  <c r="BB183" i="1"/>
  <c r="AK260" i="1"/>
  <c r="AT260" i="1" s="1"/>
  <c r="BB260" i="1"/>
  <c r="AK431" i="1"/>
  <c r="AT431" i="1" s="1"/>
  <c r="EF117" i="1"/>
  <c r="BB346" i="1"/>
  <c r="AK346" i="1"/>
  <c r="AT346" i="1" s="1"/>
  <c r="DV117" i="1"/>
  <c r="AK504" i="1"/>
  <c r="AT504" i="1" s="1"/>
  <c r="BB504" i="1"/>
  <c r="EF109" i="1"/>
  <c r="AK262" i="1"/>
  <c r="AT262" i="1" s="1"/>
  <c r="BB262" i="1"/>
  <c r="AK419" i="1"/>
  <c r="AT419" i="1" s="1"/>
  <c r="AK181" i="1"/>
  <c r="AT181" i="1" s="1"/>
  <c r="BB181" i="1"/>
  <c r="DV105" i="1"/>
  <c r="EF336" i="1" l="1"/>
  <c r="EF335" i="1"/>
  <c r="EF334" i="1"/>
  <c r="FA38" i="1"/>
  <c r="DZ40" i="1"/>
  <c r="DZ41" i="1" s="1"/>
  <c r="DZ42" i="1" s="1"/>
  <c r="FA36" i="1"/>
  <c r="FA34" i="1"/>
  <c r="EF181" i="1"/>
  <c r="DV334" i="1"/>
  <c r="DV419" i="1"/>
  <c r="BK262" i="1"/>
  <c r="DV262" i="1"/>
  <c r="DV504" i="1"/>
  <c r="DV346" i="1"/>
  <c r="DV431" i="1"/>
  <c r="EF260" i="1"/>
  <c r="EF183" i="1"/>
  <c r="EF502" i="1"/>
  <c r="BK268" i="1"/>
  <c r="DV268" i="1"/>
  <c r="DV510" i="1"/>
  <c r="EF187" i="1"/>
  <c r="EF264" i="1"/>
  <c r="EF425" i="1"/>
  <c r="EF433" i="1"/>
  <c r="EF434" i="1"/>
  <c r="EF189" i="1"/>
  <c r="DV342" i="1"/>
  <c r="BK266" i="1"/>
  <c r="DV266" i="1"/>
  <c r="EF182" i="1"/>
  <c r="BK259" i="1"/>
  <c r="DV259" i="1"/>
  <c r="DV420" i="1"/>
  <c r="EF184" i="1"/>
  <c r="BK261" i="1"/>
  <c r="DV261" i="1"/>
  <c r="DV422" i="1"/>
  <c r="BK265" i="1"/>
  <c r="DV265" i="1"/>
  <c r="EF188" i="1"/>
  <c r="EF507" i="1"/>
  <c r="EF190" i="1"/>
  <c r="BK267" i="1"/>
  <c r="DV267" i="1"/>
  <c r="EF428" i="1"/>
  <c r="DV345" i="1"/>
  <c r="DV515" i="1"/>
  <c r="BK273" i="1"/>
  <c r="DV273" i="1"/>
  <c r="EF350" i="1"/>
  <c r="EF435" i="1"/>
  <c r="EF505" i="1"/>
  <c r="DV424" i="1"/>
  <c r="EF186" i="1"/>
  <c r="EF347" i="1"/>
  <c r="DV513" i="1"/>
  <c r="HL175" i="1"/>
  <c r="DV175" i="1"/>
  <c r="HL167" i="1"/>
  <c r="DV167" i="1"/>
  <c r="DV180" i="1"/>
  <c r="HL180" i="1"/>
  <c r="DV172" i="1"/>
  <c r="HL172" i="1"/>
  <c r="DV164" i="1"/>
  <c r="HL164" i="1"/>
  <c r="HL173" i="1"/>
  <c r="DV173" i="1"/>
  <c r="HL165" i="1"/>
  <c r="DV165" i="1"/>
  <c r="HL178" i="1"/>
  <c r="DV178" i="1"/>
  <c r="HL170" i="1"/>
  <c r="DV170" i="1"/>
  <c r="HL162" i="1"/>
  <c r="DV162" i="1"/>
  <c r="EF258" i="1"/>
  <c r="EF500" i="1"/>
  <c r="DV185" i="1"/>
  <c r="HL185" i="1"/>
  <c r="EF338" i="1"/>
  <c r="EF423" i="1"/>
  <c r="BK270" i="1"/>
  <c r="DV270" i="1"/>
  <c r="EF512" i="1"/>
  <c r="DV336" i="1"/>
  <c r="DV421" i="1"/>
  <c r="FA40" i="1"/>
  <c r="FA41" i="1"/>
  <c r="HL191" i="1"/>
  <c r="DV191" i="1"/>
  <c r="EF345" i="1"/>
  <c r="EF344" i="1"/>
  <c r="EF429" i="1"/>
  <c r="EF340" i="1"/>
  <c r="DV506" i="1"/>
  <c r="EF514" i="1"/>
  <c r="EF515" i="1"/>
  <c r="BK272" i="1"/>
  <c r="DV272" i="1"/>
  <c r="HL195" i="1"/>
  <c r="DV195" i="1"/>
  <c r="EF348" i="1"/>
  <c r="EF349" i="1"/>
  <c r="EF122" i="1"/>
  <c r="AK436" i="1"/>
  <c r="AT436" i="1" s="1"/>
  <c r="DV436" i="1" s="1"/>
  <c r="AK511" i="1"/>
  <c r="AT511" i="1" s="1"/>
  <c r="DV512" i="1" s="1"/>
  <c r="AK198" i="1"/>
  <c r="AT198" i="1" s="1"/>
  <c r="BB198" i="1"/>
  <c r="AK517" i="1"/>
  <c r="AT517" i="1" s="1"/>
  <c r="BB517" i="1"/>
  <c r="EF427" i="1"/>
  <c r="EF501" i="1"/>
  <c r="FA35" i="1"/>
  <c r="DV337" i="1"/>
  <c r="EF503" i="1"/>
  <c r="EF341" i="1"/>
  <c r="EF426" i="1"/>
  <c r="EF343" i="1"/>
  <c r="EF509" i="1"/>
  <c r="EF192" i="1"/>
  <c r="DV269" i="1"/>
  <c r="BK269" i="1"/>
  <c r="DV430" i="1"/>
  <c r="DV251" i="1"/>
  <c r="DV242" i="1"/>
  <c r="DV247" i="1"/>
  <c r="DV253" i="1"/>
  <c r="DV240" i="1"/>
  <c r="DV256" i="1"/>
  <c r="DV246" i="1"/>
  <c r="DV255" i="1"/>
  <c r="DV244" i="1"/>
  <c r="DV245" i="1"/>
  <c r="DV516" i="1"/>
  <c r="DV197" i="1"/>
  <c r="HL197" i="1"/>
  <c r="IE161" i="1" s="1"/>
  <c r="EF274" i="1"/>
  <c r="EF263" i="1"/>
  <c r="EF339" i="1"/>
  <c r="DV194" i="1"/>
  <c r="HL194" i="1"/>
  <c r="EF271" i="1"/>
  <c r="EF432" i="1"/>
  <c r="HL181" i="1"/>
  <c r="DV181" i="1"/>
  <c r="EF419" i="1"/>
  <c r="EF262" i="1"/>
  <c r="EF504" i="1"/>
  <c r="EF346" i="1"/>
  <c r="EF431" i="1"/>
  <c r="DV260" i="1"/>
  <c r="BK260" i="1"/>
  <c r="HL183" i="1"/>
  <c r="DV183" i="1"/>
  <c r="DV502" i="1"/>
  <c r="EF268" i="1"/>
  <c r="EF510" i="1"/>
  <c r="HL187" i="1"/>
  <c r="DV187" i="1"/>
  <c r="DV264" i="1"/>
  <c r="BK264" i="1"/>
  <c r="DV425" i="1"/>
  <c r="DV433" i="1"/>
  <c r="HL189" i="1"/>
  <c r="DV189" i="1"/>
  <c r="EF342" i="1"/>
  <c r="EF266" i="1"/>
  <c r="HL182" i="1"/>
  <c r="DV182" i="1"/>
  <c r="EF259" i="1"/>
  <c r="EF420" i="1"/>
  <c r="HL184" i="1"/>
  <c r="DV184" i="1"/>
  <c r="EF261" i="1"/>
  <c r="EF422" i="1"/>
  <c r="EF265" i="1"/>
  <c r="HL188" i="1"/>
  <c r="DV188" i="1"/>
  <c r="DV507" i="1"/>
  <c r="HL190" i="1"/>
  <c r="DV190" i="1"/>
  <c r="EF267" i="1"/>
  <c r="DV428" i="1"/>
  <c r="EJ41" i="1"/>
  <c r="DV349" i="1"/>
  <c r="DV434" i="1"/>
  <c r="DV350" i="1"/>
  <c r="DV435" i="1"/>
  <c r="DV505" i="1"/>
  <c r="EF424" i="1"/>
  <c r="HL186" i="1"/>
  <c r="DV186" i="1"/>
  <c r="DV347" i="1"/>
  <c r="EF513" i="1"/>
  <c r="HL179" i="1"/>
  <c r="DV179" i="1"/>
  <c r="HL171" i="1"/>
  <c r="DV171" i="1"/>
  <c r="HL163" i="1"/>
  <c r="DV163" i="1"/>
  <c r="DV176" i="1"/>
  <c r="HL176" i="1"/>
  <c r="DV168" i="1"/>
  <c r="HL168" i="1"/>
  <c r="HL177" i="1"/>
  <c r="DV177" i="1"/>
  <c r="HL169" i="1"/>
  <c r="DV169" i="1"/>
  <c r="HL161" i="1"/>
  <c r="DV161" i="1"/>
  <c r="HL174" i="1"/>
  <c r="DV174" i="1"/>
  <c r="HL166" i="1"/>
  <c r="DV166" i="1"/>
  <c r="HL193" i="1"/>
  <c r="DV193" i="1"/>
  <c r="AC518" i="1"/>
  <c r="AC437" i="1"/>
  <c r="BB437" i="1" s="1"/>
  <c r="AC352" i="1"/>
  <c r="BB123" i="1"/>
  <c r="AC276" i="1"/>
  <c r="AK123" i="1"/>
  <c r="AT123" i="1" s="1"/>
  <c r="AC199" i="1"/>
  <c r="BK258" i="1"/>
  <c r="DV258" i="1"/>
  <c r="DV500" i="1"/>
  <c r="EF185" i="1"/>
  <c r="DV338" i="1"/>
  <c r="DV423" i="1"/>
  <c r="EF270" i="1"/>
  <c r="EF193" i="1"/>
  <c r="EF421" i="1"/>
  <c r="EF191" i="1"/>
  <c r="DV344" i="1"/>
  <c r="DV429" i="1"/>
  <c r="DV340" i="1"/>
  <c r="EF506" i="1"/>
  <c r="DV514" i="1"/>
  <c r="EF273" i="1"/>
  <c r="EF272" i="1"/>
  <c r="EF195" i="1"/>
  <c r="EF196" i="1"/>
  <c r="DV508" i="1"/>
  <c r="DV348" i="1"/>
  <c r="BB351" i="1"/>
  <c r="AK351" i="1"/>
  <c r="AT351" i="1" s="1"/>
  <c r="DV122" i="1"/>
  <c r="AK275" i="1"/>
  <c r="AT275" i="1" s="1"/>
  <c r="BB275" i="1"/>
  <c r="FA32" i="1"/>
  <c r="EF508" i="1"/>
  <c r="DV427" i="1"/>
  <c r="DV335" i="1"/>
  <c r="DV501" i="1"/>
  <c r="FA39" i="1"/>
  <c r="EF337" i="1"/>
  <c r="DV503" i="1"/>
  <c r="DV341" i="1"/>
  <c r="DV426" i="1"/>
  <c r="DV343" i="1"/>
  <c r="DV509" i="1"/>
  <c r="DV192" i="1"/>
  <c r="HL192" i="1"/>
  <c r="EF269" i="1"/>
  <c r="EF430" i="1"/>
  <c r="DV257" i="1"/>
  <c r="DV252" i="1"/>
  <c r="DV239" i="1"/>
  <c r="DV248" i="1"/>
  <c r="DV250" i="1"/>
  <c r="DV241" i="1"/>
  <c r="DV249" i="1"/>
  <c r="DV238" i="1"/>
  <c r="DV243" i="1"/>
  <c r="DV254" i="1"/>
  <c r="EF516" i="1"/>
  <c r="EF197" i="1"/>
  <c r="BK274" i="1"/>
  <c r="DV274" i="1"/>
  <c r="BK263" i="1"/>
  <c r="DV263" i="1"/>
  <c r="DV339" i="1"/>
  <c r="EF194" i="1"/>
  <c r="BK271" i="1"/>
  <c r="DV271" i="1"/>
  <c r="DV432" i="1"/>
  <c r="FA37" i="1"/>
  <c r="DV196" i="1"/>
  <c r="EQ263" i="1" l="1"/>
  <c r="BK275" i="1"/>
  <c r="DV275" i="1"/>
  <c r="DV351" i="1"/>
  <c r="EQ258" i="1"/>
  <c r="DV123" i="1"/>
  <c r="EF123" i="1"/>
  <c r="AK437" i="1"/>
  <c r="AT437" i="1" s="1"/>
  <c r="EJ42" i="1"/>
  <c r="EQ260" i="1"/>
  <c r="EQ269" i="1"/>
  <c r="EF517" i="1"/>
  <c r="EF198" i="1"/>
  <c r="DV511" i="1"/>
  <c r="EQ272" i="1"/>
  <c r="EQ261" i="1"/>
  <c r="EQ259" i="1"/>
  <c r="EQ266" i="1"/>
  <c r="EQ268" i="1"/>
  <c r="EQ271" i="1"/>
  <c r="EQ274" i="1"/>
  <c r="GP238" i="1"/>
  <c r="EF275" i="1"/>
  <c r="EF351" i="1"/>
  <c r="DZ43" i="1"/>
  <c r="BB199" i="1"/>
  <c r="AK199" i="1"/>
  <c r="AT199" i="1" s="1"/>
  <c r="AK276" i="1"/>
  <c r="AT276" i="1" s="1"/>
  <c r="BB276" i="1"/>
  <c r="BB352" i="1"/>
  <c r="AK352" i="1"/>
  <c r="AT352" i="1" s="1"/>
  <c r="AK518" i="1"/>
  <c r="AT518" i="1" s="1"/>
  <c r="BB518" i="1"/>
  <c r="EQ264" i="1"/>
  <c r="DV517" i="1"/>
  <c r="DV198" i="1"/>
  <c r="HL198" i="1"/>
  <c r="IE162" i="1" s="1"/>
  <c r="EF436" i="1"/>
  <c r="EQ270" i="1"/>
  <c r="GP237" i="1"/>
  <c r="EQ273" i="1"/>
  <c r="EQ267" i="1"/>
  <c r="EQ265" i="1"/>
  <c r="EQ262" i="1"/>
  <c r="DV518" i="1" l="1"/>
  <c r="EF352" i="1"/>
  <c r="BK276" i="1"/>
  <c r="DV276" i="1"/>
  <c r="EF199" i="1"/>
  <c r="EJ43" i="1"/>
  <c r="DV437" i="1"/>
  <c r="GP239" i="1"/>
  <c r="EQ275" i="1"/>
  <c r="EF518" i="1"/>
  <c r="DV352" i="1"/>
  <c r="EF276" i="1"/>
  <c r="DV199" i="1"/>
  <c r="HL199" i="1"/>
  <c r="IE163" i="1" s="1"/>
  <c r="DZ44" i="1"/>
  <c r="EF437" i="1"/>
  <c r="EJ44" i="1" l="1"/>
  <c r="GP240" i="1"/>
  <c r="EQ276" i="1"/>
  <c r="DZ45" i="1"/>
  <c r="DZ46" i="1" l="1"/>
  <c r="EJ45" i="1"/>
  <c r="EJ46" i="1" l="1"/>
  <c r="DZ47" i="1"/>
  <c r="DZ75" i="1"/>
  <c r="EJ75" i="1" l="1"/>
  <c r="EK46" i="1" s="1"/>
  <c r="CD46" i="1" s="1"/>
  <c r="EJ47" i="1"/>
  <c r="EA10" i="1"/>
  <c r="CE10" i="1" s="1"/>
  <c r="EA14" i="1"/>
  <c r="CE14" i="1" s="1"/>
  <c r="EA13" i="1"/>
  <c r="CE13" i="1" s="1"/>
  <c r="EA17" i="1"/>
  <c r="CE17" i="1" s="1"/>
  <c r="EA19" i="1"/>
  <c r="CE19" i="1" s="1"/>
  <c r="EA21" i="1"/>
  <c r="CE21" i="1" s="1"/>
  <c r="EA23" i="1"/>
  <c r="CE23" i="1" s="1"/>
  <c r="EA25" i="1"/>
  <c r="CE25" i="1" s="1"/>
  <c r="EA27" i="1"/>
  <c r="CE27" i="1" s="1"/>
  <c r="EA29" i="1"/>
  <c r="CE29" i="1" s="1"/>
  <c r="EA31" i="1"/>
  <c r="CE31" i="1" s="1"/>
  <c r="EA33" i="1"/>
  <c r="CE33" i="1" s="1"/>
  <c r="EA35" i="1"/>
  <c r="CE35" i="1" s="1"/>
  <c r="EA37" i="1"/>
  <c r="CE37" i="1" s="1"/>
  <c r="EA11" i="1"/>
  <c r="CE11" i="1" s="1"/>
  <c r="EA12" i="1"/>
  <c r="CE12" i="1" s="1"/>
  <c r="EA15" i="1"/>
  <c r="CE15" i="1" s="1"/>
  <c r="EA16" i="1"/>
  <c r="CE16" i="1" s="1"/>
  <c r="EA18" i="1"/>
  <c r="CE18" i="1" s="1"/>
  <c r="EA20" i="1"/>
  <c r="CE20" i="1" s="1"/>
  <c r="EA22" i="1"/>
  <c r="CE22" i="1" s="1"/>
  <c r="EA24" i="1"/>
  <c r="CE24" i="1" s="1"/>
  <c r="EA26" i="1"/>
  <c r="CE26" i="1" s="1"/>
  <c r="EA28" i="1"/>
  <c r="CE28" i="1" s="1"/>
  <c r="EA30" i="1"/>
  <c r="CE30" i="1" s="1"/>
  <c r="EA32" i="1"/>
  <c r="CE32" i="1" s="1"/>
  <c r="EA34" i="1"/>
  <c r="CE34" i="1" s="1"/>
  <c r="EA36" i="1"/>
  <c r="CE36" i="1" s="1"/>
  <c r="EA38" i="1"/>
  <c r="CE38" i="1" s="1"/>
  <c r="EA40" i="1"/>
  <c r="CE40" i="1" s="1"/>
  <c r="EA39" i="1"/>
  <c r="CE39" i="1" s="1"/>
  <c r="EA41" i="1"/>
  <c r="CE41" i="1" s="1"/>
  <c r="EA42" i="1"/>
  <c r="CE42" i="1" s="1"/>
  <c r="EA43" i="1"/>
  <c r="CE43" i="1" s="1"/>
  <c r="EA44" i="1"/>
  <c r="CE44" i="1" s="1"/>
  <c r="EA45" i="1"/>
  <c r="CE45" i="1" s="1"/>
  <c r="EA46" i="1"/>
  <c r="CE46" i="1" s="1"/>
  <c r="EA47" i="1"/>
  <c r="CE47" i="1" s="1"/>
  <c r="DZ48" i="1"/>
  <c r="GI10" i="1" l="1"/>
  <c r="CF46" i="1"/>
  <c r="CI46" i="1"/>
  <c r="DZ49" i="1"/>
  <c r="EA48" i="1"/>
  <c r="CE48" i="1" s="1"/>
  <c r="GI227" i="1"/>
  <c r="GI379" i="1"/>
  <c r="GI11" i="1"/>
  <c r="GI303" i="1"/>
  <c r="EK47" i="1"/>
  <c r="CD47" i="1" s="1"/>
  <c r="EJ48" i="1"/>
  <c r="EK12" i="1"/>
  <c r="CD12" i="1" s="1"/>
  <c r="EK20" i="1"/>
  <c r="CD20" i="1" s="1"/>
  <c r="EK17" i="1"/>
  <c r="CD17" i="1" s="1"/>
  <c r="EK22" i="1"/>
  <c r="CD22" i="1" s="1"/>
  <c r="EK27" i="1"/>
  <c r="CD27" i="1" s="1"/>
  <c r="EK10" i="1"/>
  <c r="CD10" i="1" s="1"/>
  <c r="EK18" i="1"/>
  <c r="CD18" i="1" s="1"/>
  <c r="EK15" i="1"/>
  <c r="CD15" i="1" s="1"/>
  <c r="EK23" i="1"/>
  <c r="CD23" i="1" s="1"/>
  <c r="EK26" i="1"/>
  <c r="CD26" i="1" s="1"/>
  <c r="EK30" i="1"/>
  <c r="CD30" i="1" s="1"/>
  <c r="EK32" i="1"/>
  <c r="CD32" i="1" s="1"/>
  <c r="EK34" i="1"/>
  <c r="CD34" i="1" s="1"/>
  <c r="EK36" i="1"/>
  <c r="CD36" i="1" s="1"/>
  <c r="EK38" i="1"/>
  <c r="CD38" i="1" s="1"/>
  <c r="EK16" i="1"/>
  <c r="CD16" i="1" s="1"/>
  <c r="EK13" i="1"/>
  <c r="CD13" i="1" s="1"/>
  <c r="EK21" i="1"/>
  <c r="CD21" i="1" s="1"/>
  <c r="EK25" i="1"/>
  <c r="CD25" i="1" s="1"/>
  <c r="EK29" i="1"/>
  <c r="CD29" i="1" s="1"/>
  <c r="EK14" i="1"/>
  <c r="CD14" i="1" s="1"/>
  <c r="EK11" i="1"/>
  <c r="CD11" i="1" s="1"/>
  <c r="EK19" i="1"/>
  <c r="CD19" i="1" s="1"/>
  <c r="EK24" i="1"/>
  <c r="CD24" i="1" s="1"/>
  <c r="EK28" i="1"/>
  <c r="CD28" i="1" s="1"/>
  <c r="EK31" i="1"/>
  <c r="CD31" i="1" s="1"/>
  <c r="EK33" i="1"/>
  <c r="CD33" i="1" s="1"/>
  <c r="EK35" i="1"/>
  <c r="CD35" i="1" s="1"/>
  <c r="EK37" i="1"/>
  <c r="CD37" i="1" s="1"/>
  <c r="EK39" i="1"/>
  <c r="CD39" i="1" s="1"/>
  <c r="EK40" i="1"/>
  <c r="CD40" i="1" s="1"/>
  <c r="EK41" i="1"/>
  <c r="CD41" i="1" s="1"/>
  <c r="EK42" i="1"/>
  <c r="CD42" i="1" s="1"/>
  <c r="EK43" i="1"/>
  <c r="CD43" i="1" s="1"/>
  <c r="EK44" i="1"/>
  <c r="CD44" i="1" s="1"/>
  <c r="EK45" i="1"/>
  <c r="CD45" i="1" s="1"/>
  <c r="CF40" i="1" l="1"/>
  <c r="CI40" i="1"/>
  <c r="CI45" i="1"/>
  <c r="CF45" i="1"/>
  <c r="CI43" i="1"/>
  <c r="CF43" i="1"/>
  <c r="CI41" i="1"/>
  <c r="CF41" i="1"/>
  <c r="CI39" i="1"/>
  <c r="CF39" i="1"/>
  <c r="CI35" i="1"/>
  <c r="CF35" i="1"/>
  <c r="CI31" i="1"/>
  <c r="CF31" i="1"/>
  <c r="CF24" i="1"/>
  <c r="CI24" i="1"/>
  <c r="CF11" i="1"/>
  <c r="CI11" i="1"/>
  <c r="CI29" i="1"/>
  <c r="CF29" i="1"/>
  <c r="CI21" i="1"/>
  <c r="CF21" i="1"/>
  <c r="CF16" i="1"/>
  <c r="CI16" i="1"/>
  <c r="CF36" i="1"/>
  <c r="CI36" i="1"/>
  <c r="CF32" i="1"/>
  <c r="CI32" i="1"/>
  <c r="CF26" i="1"/>
  <c r="CI26" i="1"/>
  <c r="CI15" i="1"/>
  <c r="CF15" i="1"/>
  <c r="CF10" i="1"/>
  <c r="CI10" i="1"/>
  <c r="CF22" i="1"/>
  <c r="CI22" i="1"/>
  <c r="CF20" i="1"/>
  <c r="CI20" i="1"/>
  <c r="EK48" i="1"/>
  <c r="CD48" i="1" s="1"/>
  <c r="EJ49" i="1"/>
  <c r="EK49" i="1" s="1"/>
  <c r="CD49" i="1" s="1"/>
  <c r="DZ50" i="1"/>
  <c r="EA49" i="1"/>
  <c r="CE49" i="1" s="1"/>
  <c r="CF44" i="1"/>
  <c r="CI44" i="1"/>
  <c r="CF42" i="1"/>
  <c r="CI42" i="1"/>
  <c r="CI37" i="1"/>
  <c r="CF37" i="1"/>
  <c r="CI33" i="1"/>
  <c r="CF33" i="1"/>
  <c r="CF28" i="1"/>
  <c r="CI28" i="1"/>
  <c r="CI19" i="1"/>
  <c r="CF19" i="1"/>
  <c r="CF14" i="1"/>
  <c r="CI14" i="1"/>
  <c r="CI25" i="1"/>
  <c r="CF25" i="1"/>
  <c r="CI13" i="1"/>
  <c r="CF13" i="1"/>
  <c r="CF38" i="1"/>
  <c r="CI38" i="1"/>
  <c r="CF34" i="1"/>
  <c r="CI34" i="1"/>
  <c r="CF30" i="1"/>
  <c r="CI30" i="1"/>
  <c r="CI23" i="1"/>
  <c r="CF23" i="1"/>
  <c r="CF18" i="1"/>
  <c r="CI18" i="1"/>
  <c r="CI27" i="1"/>
  <c r="CF27" i="1"/>
  <c r="CI17" i="1"/>
  <c r="CF17" i="1"/>
  <c r="CI12" i="1"/>
  <c r="CF12" i="1"/>
  <c r="CI47" i="1"/>
  <c r="CF47" i="1"/>
  <c r="GI12" i="1"/>
  <c r="GH10" i="1"/>
  <c r="EA50" i="1" l="1"/>
  <c r="CE50" i="1" s="1"/>
  <c r="DZ51" i="1"/>
  <c r="CI48" i="1"/>
  <c r="CF48" i="1"/>
  <c r="GH227" i="1"/>
  <c r="GH11" i="1"/>
  <c r="GH379" i="1"/>
  <c r="GH303" i="1"/>
  <c r="GI13" i="1"/>
  <c r="CF49" i="1"/>
  <c r="CI49" i="1"/>
  <c r="GH12" i="1" l="1"/>
  <c r="DZ52" i="1"/>
  <c r="EA51" i="1"/>
  <c r="CE51" i="1" s="1"/>
  <c r="GH13" i="1"/>
  <c r="GI14" i="1"/>
  <c r="DZ53" i="1" l="1"/>
  <c r="EA52" i="1"/>
  <c r="CE52" i="1" s="1"/>
  <c r="GI15" i="1"/>
  <c r="GI16" i="1" l="1"/>
  <c r="EA53" i="1"/>
  <c r="CE53" i="1" s="1"/>
  <c r="DZ54" i="1"/>
  <c r="EA54" i="1" l="1"/>
  <c r="CE54" i="1" s="1"/>
  <c r="DZ55" i="1"/>
  <c r="GI17" i="1"/>
  <c r="BK571" i="1" l="1"/>
  <c r="G10" i="84" s="1"/>
  <c r="G28" i="84" s="1"/>
  <c r="EA55" i="1"/>
  <c r="CE55" i="1" s="1"/>
  <c r="DZ56" i="1"/>
  <c r="BK349" i="1"/>
  <c r="BK515" i="1"/>
  <c r="BK434" i="1"/>
  <c r="BK196" i="1"/>
  <c r="EQ120" i="1"/>
  <c r="GP84" i="1"/>
  <c r="BK420" i="1"/>
  <c r="GI18" i="1"/>
  <c r="AX5" i="40" l="1"/>
  <c r="AM38" i="40"/>
  <c r="N68" i="23"/>
  <c r="GP160" i="1"/>
  <c r="N99" i="23" s="1"/>
  <c r="P22" i="84"/>
  <c r="GP313" i="1"/>
  <c r="GI19" i="1"/>
  <c r="BK350" i="1"/>
  <c r="BK516" i="1"/>
  <c r="BK435" i="1"/>
  <c r="BK197" i="1"/>
  <c r="EQ121" i="1"/>
  <c r="GP85" i="1"/>
  <c r="BK335" i="1"/>
  <c r="BK501" i="1"/>
  <c r="BK182" i="1"/>
  <c r="BQ182" i="1" s="1"/>
  <c r="EQ106" i="1"/>
  <c r="BK336" i="1"/>
  <c r="BK502" i="1"/>
  <c r="BK421" i="1"/>
  <c r="BK183" i="1"/>
  <c r="BQ183" i="1" s="1"/>
  <c r="EQ107" i="1"/>
  <c r="BK339" i="1"/>
  <c r="BK505" i="1"/>
  <c r="BK424" i="1"/>
  <c r="BK186" i="1"/>
  <c r="BQ186" i="1" s="1"/>
  <c r="EQ110" i="1"/>
  <c r="BK341" i="1"/>
  <c r="BK507" i="1"/>
  <c r="BK426" i="1"/>
  <c r="BK188" i="1"/>
  <c r="BQ188" i="1" s="1"/>
  <c r="EQ112" i="1"/>
  <c r="BK343" i="1"/>
  <c r="BK509" i="1"/>
  <c r="BK428" i="1"/>
  <c r="BK190" i="1"/>
  <c r="BQ190" i="1" s="1"/>
  <c r="EQ114" i="1"/>
  <c r="BK345" i="1"/>
  <c r="BK511" i="1"/>
  <c r="BK430" i="1"/>
  <c r="BK192" i="1"/>
  <c r="BQ192" i="1" s="1"/>
  <c r="EQ116" i="1"/>
  <c r="BK347" i="1"/>
  <c r="BK513" i="1"/>
  <c r="BK432" i="1"/>
  <c r="BK194" i="1"/>
  <c r="BQ194" i="1" s="1"/>
  <c r="EQ118" i="1"/>
  <c r="GP398" i="1"/>
  <c r="N130" i="23" s="1"/>
  <c r="BK348" i="1"/>
  <c r="BK514" i="1"/>
  <c r="BK433" i="1"/>
  <c r="BK195" i="1"/>
  <c r="BQ195" i="1" s="1"/>
  <c r="EQ119" i="1"/>
  <c r="EA56" i="1"/>
  <c r="CE56" i="1" s="1"/>
  <c r="DZ57" i="1"/>
  <c r="BK334" i="1"/>
  <c r="BK419" i="1"/>
  <c r="BK500" i="1"/>
  <c r="BK181" i="1"/>
  <c r="BQ181" i="1" s="1"/>
  <c r="EQ105" i="1"/>
  <c r="BK337" i="1"/>
  <c r="BK503" i="1"/>
  <c r="BK422" i="1"/>
  <c r="BK184" i="1"/>
  <c r="BQ184" i="1" s="1"/>
  <c r="EQ108" i="1"/>
  <c r="BK338" i="1"/>
  <c r="BK504" i="1"/>
  <c r="BK423" i="1"/>
  <c r="BK185" i="1"/>
  <c r="BQ185" i="1" s="1"/>
  <c r="EQ109" i="1"/>
  <c r="BK340" i="1"/>
  <c r="BK506" i="1"/>
  <c r="BK425" i="1"/>
  <c r="BK187" i="1"/>
  <c r="BQ187" i="1" s="1"/>
  <c r="EQ111" i="1"/>
  <c r="BK342" i="1"/>
  <c r="BK508" i="1"/>
  <c r="BK427" i="1"/>
  <c r="BK189" i="1"/>
  <c r="BQ189" i="1" s="1"/>
  <c r="EQ113" i="1"/>
  <c r="BK344" i="1"/>
  <c r="BK510" i="1"/>
  <c r="BK429" i="1"/>
  <c r="BK191" i="1"/>
  <c r="BQ191" i="1" s="1"/>
  <c r="EQ115" i="1"/>
  <c r="BK346" i="1"/>
  <c r="BK512" i="1"/>
  <c r="BK431" i="1"/>
  <c r="BK193" i="1"/>
  <c r="BQ193" i="1" s="1"/>
  <c r="EQ117" i="1"/>
  <c r="EQ193" i="1" l="1"/>
  <c r="P19" i="84"/>
  <c r="EQ512" i="1"/>
  <c r="EQ191" i="1"/>
  <c r="P17" i="84"/>
  <c r="EQ510" i="1"/>
  <c r="EQ189" i="1"/>
  <c r="P15" i="84"/>
  <c r="EQ508" i="1"/>
  <c r="EQ187" i="1"/>
  <c r="P13" i="84"/>
  <c r="EQ506" i="1"/>
  <c r="EQ185" i="1"/>
  <c r="P11" i="84"/>
  <c r="EQ504" i="1"/>
  <c r="EQ184" i="1"/>
  <c r="P10" i="84"/>
  <c r="EQ503" i="1"/>
  <c r="EQ181" i="1"/>
  <c r="EQ419" i="1"/>
  <c r="EA57" i="1"/>
  <c r="CE57" i="1" s="1"/>
  <c r="DZ58" i="1"/>
  <c r="EQ195" i="1"/>
  <c r="P21" i="84"/>
  <c r="EQ514" i="1"/>
  <c r="EQ432" i="1"/>
  <c r="EQ347" i="1"/>
  <c r="EQ430" i="1"/>
  <c r="EQ345" i="1"/>
  <c r="EQ428" i="1"/>
  <c r="EQ343" i="1"/>
  <c r="EQ426" i="1"/>
  <c r="EQ341" i="1"/>
  <c r="EQ424" i="1"/>
  <c r="EQ339" i="1"/>
  <c r="EQ421" i="1"/>
  <c r="EQ336" i="1"/>
  <c r="EQ420" i="1"/>
  <c r="EQ335" i="1"/>
  <c r="AX6" i="40"/>
  <c r="N69" i="23"/>
  <c r="AM39" i="40"/>
  <c r="GP161" i="1"/>
  <c r="N100" i="23" s="1"/>
  <c r="EQ197" i="1"/>
  <c r="P23" i="84"/>
  <c r="EQ516" i="1"/>
  <c r="EQ196" i="1"/>
  <c r="BK351" i="1"/>
  <c r="BK517" i="1"/>
  <c r="BK436" i="1"/>
  <c r="BK198" i="1"/>
  <c r="EQ122" i="1"/>
  <c r="GP86" i="1"/>
  <c r="EQ431" i="1"/>
  <c r="EQ346" i="1"/>
  <c r="EQ429" i="1"/>
  <c r="EQ344" i="1"/>
  <c r="EQ427" i="1"/>
  <c r="EQ342" i="1"/>
  <c r="EQ425" i="1"/>
  <c r="EQ340" i="1"/>
  <c r="EQ423" i="1"/>
  <c r="EQ338" i="1"/>
  <c r="EQ422" i="1"/>
  <c r="EQ337" i="1"/>
  <c r="P7" i="84"/>
  <c r="EQ500" i="1"/>
  <c r="EQ334" i="1"/>
  <c r="GI20" i="1"/>
  <c r="EQ433" i="1"/>
  <c r="EQ348" i="1"/>
  <c r="EQ434" i="1"/>
  <c r="EQ194" i="1"/>
  <c r="P20" i="84"/>
  <c r="EQ513" i="1"/>
  <c r="EQ192" i="1"/>
  <c r="P18" i="84"/>
  <c r="EQ511" i="1"/>
  <c r="EQ190" i="1"/>
  <c r="P16" i="84"/>
  <c r="EQ509" i="1"/>
  <c r="EQ188" i="1"/>
  <c r="P14" i="84"/>
  <c r="EQ507" i="1"/>
  <c r="EQ186" i="1"/>
  <c r="P12" i="84"/>
  <c r="EQ505" i="1"/>
  <c r="EQ183" i="1"/>
  <c r="P9" i="84"/>
  <c r="EQ502" i="1"/>
  <c r="EQ182" i="1"/>
  <c r="P8" i="84"/>
  <c r="EQ501" i="1"/>
  <c r="EQ435" i="1"/>
  <c r="GP399" i="1"/>
  <c r="N131" i="23" s="1"/>
  <c r="EQ350" i="1"/>
  <c r="GP314" i="1"/>
  <c r="EQ349" i="1"/>
  <c r="EQ515" i="1"/>
  <c r="BK572" i="1"/>
  <c r="G11" i="84" s="1"/>
  <c r="G29" i="84" s="1"/>
  <c r="G44" i="84" s="1"/>
  <c r="G50" i="84" s="1"/>
  <c r="BK570" i="1"/>
  <c r="G9" i="84" s="1"/>
  <c r="G27" i="84" s="1"/>
  <c r="AX7" i="40" l="1"/>
  <c r="N70" i="23"/>
  <c r="AM40" i="40"/>
  <c r="GP162" i="1"/>
  <c r="N101" i="23" s="1"/>
  <c r="EQ198" i="1"/>
  <c r="P24" i="84"/>
  <c r="EQ517" i="1"/>
  <c r="CE76" i="1"/>
  <c r="HC57" i="1" s="1"/>
  <c r="HY21" i="1" s="1"/>
  <c r="GI21" i="1"/>
  <c r="BK352" i="1"/>
  <c r="BK518" i="1"/>
  <c r="BK437" i="1"/>
  <c r="BK199" i="1"/>
  <c r="EQ123" i="1"/>
  <c r="GP87" i="1"/>
  <c r="EQ436" i="1"/>
  <c r="GP400" i="1"/>
  <c r="N132" i="23" s="1"/>
  <c r="GP315" i="1"/>
  <c r="EQ351" i="1"/>
  <c r="EA58" i="1"/>
  <c r="CE58" i="1" s="1"/>
  <c r="DZ59" i="1"/>
  <c r="BQ420" i="1" l="1"/>
  <c r="BQ515" i="1"/>
  <c r="BQ434" i="1"/>
  <c r="BQ349" i="1"/>
  <c r="FA120" i="1"/>
  <c r="BQ196" i="1"/>
  <c r="EA59" i="1"/>
  <c r="CE59" i="1" s="1"/>
  <c r="DZ60" i="1"/>
  <c r="N71" i="23"/>
  <c r="AM41" i="40"/>
  <c r="AX8" i="40"/>
  <c r="EQ199" i="1"/>
  <c r="GP163" i="1"/>
  <c r="N102" i="23" s="1"/>
  <c r="P25" i="84"/>
  <c r="EQ518" i="1"/>
  <c r="GI22" i="1"/>
  <c r="HC58" i="1"/>
  <c r="HY22" i="1" s="1"/>
  <c r="GP401" i="1"/>
  <c r="N133" i="23" s="1"/>
  <c r="EQ437" i="1"/>
  <c r="EQ352" i="1"/>
  <c r="GP316" i="1"/>
  <c r="HC76" i="1"/>
  <c r="HC44" i="1"/>
  <c r="HC39" i="1"/>
  <c r="HC34" i="1"/>
  <c r="HC26" i="1"/>
  <c r="HC18" i="1"/>
  <c r="HC11" i="1"/>
  <c r="HC31" i="1"/>
  <c r="HC23" i="1"/>
  <c r="HC13" i="1"/>
  <c r="HC45" i="1"/>
  <c r="HC41" i="1"/>
  <c r="HC36" i="1"/>
  <c r="HC28" i="1"/>
  <c r="HC20" i="1"/>
  <c r="HC12" i="1"/>
  <c r="HC33" i="1"/>
  <c r="HC25" i="1"/>
  <c r="HC17" i="1"/>
  <c r="HC46" i="1"/>
  <c r="HY10" i="1" s="1"/>
  <c r="HC42" i="1"/>
  <c r="HC38" i="1"/>
  <c r="HC30" i="1"/>
  <c r="HC22" i="1"/>
  <c r="HC15" i="1"/>
  <c r="HC35" i="1"/>
  <c r="HC27" i="1"/>
  <c r="HC19" i="1"/>
  <c r="HC10" i="1"/>
  <c r="HC47" i="1"/>
  <c r="HY11" i="1" s="1"/>
  <c r="HC43" i="1"/>
  <c r="HC40" i="1"/>
  <c r="HC32" i="1"/>
  <c r="HC24" i="1"/>
  <c r="HC16" i="1"/>
  <c r="HC37" i="1"/>
  <c r="HC29" i="1"/>
  <c r="HC21" i="1"/>
  <c r="HC14" i="1"/>
  <c r="HC48" i="1"/>
  <c r="HY12" i="1" s="1"/>
  <c r="HC49" i="1"/>
  <c r="HY13" i="1" s="1"/>
  <c r="HC50" i="1"/>
  <c r="HY14" i="1" s="1"/>
  <c r="HC51" i="1"/>
  <c r="HY15" i="1" s="1"/>
  <c r="HC52" i="1"/>
  <c r="HY16" i="1" s="1"/>
  <c r="HC53" i="1"/>
  <c r="HY17" i="1" s="1"/>
  <c r="HC54" i="1"/>
  <c r="HY18" i="1" s="1"/>
  <c r="HC55" i="1"/>
  <c r="HY19" i="1" s="1"/>
  <c r="HC56" i="1"/>
  <c r="HY20" i="1" s="1"/>
  <c r="GI23" i="1" l="1"/>
  <c r="HC59" i="1"/>
  <c r="HY23" i="1" s="1"/>
  <c r="BQ516" i="1"/>
  <c r="BQ350" i="1"/>
  <c r="BQ435" i="1"/>
  <c r="FA121" i="1"/>
  <c r="BQ197" i="1"/>
  <c r="BQ513" i="1"/>
  <c r="BQ432" i="1"/>
  <c r="BQ347" i="1"/>
  <c r="FA118" i="1"/>
  <c r="BQ511" i="1"/>
  <c r="BQ430" i="1"/>
  <c r="BQ345" i="1"/>
  <c r="FA116" i="1"/>
  <c r="BQ509" i="1"/>
  <c r="BQ428" i="1"/>
  <c r="BQ343" i="1"/>
  <c r="FA114" i="1"/>
  <c r="BQ507" i="1"/>
  <c r="BQ426" i="1"/>
  <c r="BQ341" i="1"/>
  <c r="FA112" i="1"/>
  <c r="BQ505" i="1"/>
  <c r="BQ424" i="1"/>
  <c r="BQ339" i="1"/>
  <c r="FA110" i="1"/>
  <c r="BQ504" i="1"/>
  <c r="BQ423" i="1"/>
  <c r="FA109" i="1"/>
  <c r="BQ338" i="1"/>
  <c r="BQ501" i="1"/>
  <c r="BQ335" i="1"/>
  <c r="FA106" i="1"/>
  <c r="BQ514" i="1"/>
  <c r="FA515" i="1" s="1"/>
  <c r="BQ433" i="1"/>
  <c r="FA434" i="1" s="1"/>
  <c r="FA119" i="1"/>
  <c r="BQ348" i="1"/>
  <c r="BQ512" i="1"/>
  <c r="BQ431" i="1"/>
  <c r="FA117" i="1"/>
  <c r="BQ346" i="1"/>
  <c r="BQ510" i="1"/>
  <c r="BQ429" i="1"/>
  <c r="FA115" i="1"/>
  <c r="BQ344" i="1"/>
  <c r="BQ508" i="1"/>
  <c r="BQ427" i="1"/>
  <c r="FA113" i="1"/>
  <c r="BQ342" i="1"/>
  <c r="BQ506" i="1"/>
  <c r="BQ425" i="1"/>
  <c r="FA111" i="1"/>
  <c r="BQ340" i="1"/>
  <c r="BQ503" i="1"/>
  <c r="BQ422" i="1"/>
  <c r="BQ337" i="1"/>
  <c r="FA108" i="1"/>
  <c r="BQ502" i="1"/>
  <c r="BQ421" i="1"/>
  <c r="FA107" i="1"/>
  <c r="BQ336" i="1"/>
  <c r="BQ500" i="1"/>
  <c r="BQ419" i="1"/>
  <c r="FA105" i="1"/>
  <c r="BQ334" i="1"/>
  <c r="DZ61" i="1"/>
  <c r="EA60" i="1"/>
  <c r="CE60" i="1" s="1"/>
  <c r="FA196" i="1"/>
  <c r="BW196" i="1"/>
  <c r="BW349" i="1"/>
  <c r="GI24" i="1" l="1"/>
  <c r="HC60" i="1"/>
  <c r="HY24" i="1" s="1"/>
  <c r="EA61" i="1"/>
  <c r="CE61" i="1" s="1"/>
  <c r="DZ62" i="1"/>
  <c r="FA334" i="1"/>
  <c r="FA500" i="1"/>
  <c r="FA336" i="1"/>
  <c r="FA502" i="1"/>
  <c r="FA184" i="1"/>
  <c r="FA337" i="1"/>
  <c r="FA503" i="1"/>
  <c r="FA340" i="1"/>
  <c r="FA506" i="1"/>
  <c r="FA342" i="1"/>
  <c r="FA508" i="1"/>
  <c r="FA344" i="1"/>
  <c r="FA510" i="1"/>
  <c r="FA346" i="1"/>
  <c r="FA512" i="1"/>
  <c r="FA349" i="1"/>
  <c r="FA348" i="1"/>
  <c r="FA514" i="1"/>
  <c r="FA182" i="1"/>
  <c r="FA335" i="1"/>
  <c r="FA501" i="1"/>
  <c r="FA338" i="1"/>
  <c r="FA504" i="1"/>
  <c r="FA186" i="1"/>
  <c r="FA339" i="1"/>
  <c r="FA505" i="1"/>
  <c r="FA188" i="1"/>
  <c r="FA341" i="1"/>
  <c r="FA507" i="1"/>
  <c r="FA190" i="1"/>
  <c r="FA343" i="1"/>
  <c r="FA509" i="1"/>
  <c r="FA192" i="1"/>
  <c r="FA345" i="1"/>
  <c r="FA511" i="1"/>
  <c r="FA194" i="1"/>
  <c r="FA347" i="1"/>
  <c r="FA513" i="1"/>
  <c r="FA197" i="1"/>
  <c r="BW197" i="1"/>
  <c r="FA435" i="1"/>
  <c r="FA516" i="1"/>
  <c r="BQ517" i="1"/>
  <c r="BQ436" i="1"/>
  <c r="BQ351" i="1"/>
  <c r="FA122" i="1"/>
  <c r="BQ198" i="1"/>
  <c r="FA181" i="1"/>
  <c r="FA419" i="1"/>
  <c r="FA183" i="1"/>
  <c r="FA421" i="1"/>
  <c r="FA422" i="1"/>
  <c r="FA187" i="1"/>
  <c r="FA425" i="1"/>
  <c r="FA189" i="1"/>
  <c r="FA427" i="1"/>
  <c r="FA191" i="1"/>
  <c r="FA429" i="1"/>
  <c r="FA193" i="1"/>
  <c r="FA431" i="1"/>
  <c r="FA195" i="1"/>
  <c r="FA433" i="1"/>
  <c r="FA420" i="1"/>
  <c r="FA185" i="1"/>
  <c r="FA423" i="1"/>
  <c r="FA424" i="1"/>
  <c r="FA426" i="1"/>
  <c r="FA428" i="1"/>
  <c r="FA430" i="1"/>
  <c r="FA432" i="1"/>
  <c r="FA350" i="1"/>
  <c r="BW350" i="1"/>
  <c r="FA198" i="1" l="1"/>
  <c r="BW198" i="1"/>
  <c r="FA351" i="1"/>
  <c r="BW351" i="1"/>
  <c r="FA517" i="1"/>
  <c r="EA62" i="1"/>
  <c r="CE62" i="1" s="1"/>
  <c r="DZ63" i="1"/>
  <c r="FA436" i="1"/>
  <c r="BQ518" i="1"/>
  <c r="BQ352" i="1"/>
  <c r="BQ437" i="1"/>
  <c r="FA123" i="1"/>
  <c r="BQ199" i="1"/>
  <c r="HC61" i="1"/>
  <c r="HY25" i="1" s="1"/>
  <c r="GI25" i="1"/>
  <c r="FA352" i="1" l="1"/>
  <c r="BW352" i="1"/>
  <c r="DZ64" i="1"/>
  <c r="EA63" i="1"/>
  <c r="CE63" i="1" s="1"/>
  <c r="FA199" i="1"/>
  <c r="BW199" i="1"/>
  <c r="FA437" i="1"/>
  <c r="FA518" i="1"/>
  <c r="HC62" i="1"/>
  <c r="HY26" i="1" s="1"/>
  <c r="GI26" i="1"/>
  <c r="GI27" i="1" l="1"/>
  <c r="HC63" i="1"/>
  <c r="HY27" i="1" s="1"/>
  <c r="EA64" i="1"/>
  <c r="CE64" i="1" s="1"/>
  <c r="DZ65" i="1"/>
  <c r="EA65" i="1" l="1"/>
  <c r="CE65" i="1" s="1"/>
  <c r="DZ66" i="1"/>
  <c r="GI28" i="1"/>
  <c r="HC64" i="1"/>
  <c r="HY28" i="1" s="1"/>
  <c r="EA66" i="1" l="1"/>
  <c r="CE66" i="1" s="1"/>
  <c r="DZ67" i="1"/>
  <c r="GI29" i="1"/>
  <c r="HC65" i="1"/>
  <c r="HY29" i="1" s="1"/>
  <c r="BK353" i="1" l="1"/>
  <c r="BK519" i="1"/>
  <c r="BK438" i="1"/>
  <c r="BK200" i="1"/>
  <c r="EQ124" i="1"/>
  <c r="GP88" i="1"/>
  <c r="EA67" i="1"/>
  <c r="CE67" i="1" s="1"/>
  <c r="DZ68" i="1"/>
  <c r="HC66" i="1"/>
  <c r="GI30" i="1"/>
  <c r="GI31" i="1" l="1"/>
  <c r="HC67" i="1"/>
  <c r="AX9" i="40"/>
  <c r="AM42" i="40"/>
  <c r="N72" i="23"/>
  <c r="GP164" i="1"/>
  <c r="N103" i="23" s="1"/>
  <c r="EQ200" i="1"/>
  <c r="P26" i="84"/>
  <c r="EQ519" i="1"/>
  <c r="DZ69" i="1"/>
  <c r="EA68" i="1"/>
  <c r="CE68" i="1" s="1"/>
  <c r="EQ438" i="1"/>
  <c r="GP402" i="1"/>
  <c r="N134" i="23" s="1"/>
  <c r="GP317" i="1"/>
  <c r="EQ353" i="1"/>
  <c r="EA69" i="1" l="1"/>
  <c r="CE69" i="1" s="1"/>
  <c r="DZ70" i="1"/>
  <c r="BK354" i="1"/>
  <c r="BK520" i="1"/>
  <c r="BK439" i="1"/>
  <c r="EQ125" i="1"/>
  <c r="BK201" i="1"/>
  <c r="GP89" i="1"/>
  <c r="GI32" i="1"/>
  <c r="HC68" i="1"/>
  <c r="BK355" i="1" l="1"/>
  <c r="BK521" i="1"/>
  <c r="BK440" i="1"/>
  <c r="BK202" i="1"/>
  <c r="EQ126" i="1"/>
  <c r="GP90" i="1"/>
  <c r="AC124" i="1"/>
  <c r="AC50" i="1"/>
  <c r="BB50" i="1" s="1"/>
  <c r="EF50" i="1" s="1"/>
  <c r="EI50" i="1" s="1"/>
  <c r="EJ50" i="1" s="1"/>
  <c r="EK50" i="1" s="1"/>
  <c r="CD50" i="1" s="1"/>
  <c r="GP165" i="1"/>
  <c r="N104" i="23" s="1"/>
  <c r="EQ201" i="1"/>
  <c r="EQ439" i="1"/>
  <c r="GP403" i="1"/>
  <c r="N135" i="23" s="1"/>
  <c r="EQ354" i="1"/>
  <c r="GP318" i="1"/>
  <c r="EA70" i="1"/>
  <c r="CE70" i="1" s="1"/>
  <c r="DZ71" i="1"/>
  <c r="EA71" i="1" s="1"/>
  <c r="CE71" i="1" s="1"/>
  <c r="BQ519" i="1"/>
  <c r="BQ353" i="1"/>
  <c r="BQ438" i="1"/>
  <c r="FA124" i="1"/>
  <c r="BQ200" i="1"/>
  <c r="AX10" i="40"/>
  <c r="AM43" i="40"/>
  <c r="N73" i="23"/>
  <c r="P27" i="84"/>
  <c r="EQ520" i="1"/>
  <c r="GI33" i="1"/>
  <c r="HC69" i="1"/>
  <c r="BK356" i="1" l="1"/>
  <c r="BK522" i="1"/>
  <c r="BK441" i="1"/>
  <c r="BK203" i="1"/>
  <c r="EQ127" i="1"/>
  <c r="GP91" i="1"/>
  <c r="AC125" i="1"/>
  <c r="AC51" i="1"/>
  <c r="BB51" i="1" s="1"/>
  <c r="EF51" i="1" s="1"/>
  <c r="EI51" i="1" s="1"/>
  <c r="EJ51" i="1" s="1"/>
  <c r="EK51" i="1" s="1"/>
  <c r="CD51" i="1" s="1"/>
  <c r="FA353" i="1"/>
  <c r="HC71" i="1"/>
  <c r="GI35" i="1"/>
  <c r="CI50" i="1"/>
  <c r="CF50" i="1"/>
  <c r="N74" i="23"/>
  <c r="AM44" i="40"/>
  <c r="AX11" i="40"/>
  <c r="EQ202" i="1"/>
  <c r="GP166" i="1"/>
  <c r="N105" i="23" s="1"/>
  <c r="P28" i="84"/>
  <c r="EQ521" i="1"/>
  <c r="BQ520" i="1"/>
  <c r="BQ354" i="1"/>
  <c r="BQ439" i="1"/>
  <c r="FA125" i="1"/>
  <c r="BQ201" i="1"/>
  <c r="FA200" i="1"/>
  <c r="FA438" i="1"/>
  <c r="FA519" i="1"/>
  <c r="HC70" i="1"/>
  <c r="GI34" i="1"/>
  <c r="AK124" i="1"/>
  <c r="AT124" i="1" s="1"/>
  <c r="BB124" i="1"/>
  <c r="AC200" i="1"/>
  <c r="AC519" i="1"/>
  <c r="AC277" i="1"/>
  <c r="AC353" i="1"/>
  <c r="AC438" i="1"/>
  <c r="BB438" i="1" s="1"/>
  <c r="EQ440" i="1"/>
  <c r="GP404" i="1"/>
  <c r="N136" i="23" s="1"/>
  <c r="EQ355" i="1"/>
  <c r="GP319" i="1"/>
  <c r="BK357" i="1" l="1"/>
  <c r="BK523" i="1"/>
  <c r="BK442" i="1"/>
  <c r="BK204" i="1"/>
  <c r="EQ128" i="1"/>
  <c r="GP92" i="1"/>
  <c r="BQ521" i="1"/>
  <c r="FA126" i="1"/>
  <c r="BQ202" i="1"/>
  <c r="BQ440" i="1"/>
  <c r="BQ355" i="1"/>
  <c r="BB353" i="1"/>
  <c r="AK353" i="1"/>
  <c r="AT353" i="1" s="1"/>
  <c r="AK519" i="1"/>
  <c r="AT519" i="1" s="1"/>
  <c r="BB519" i="1"/>
  <c r="EF124" i="1"/>
  <c r="AC126" i="1"/>
  <c r="AC52" i="1"/>
  <c r="BB52" i="1" s="1"/>
  <c r="EF52" i="1" s="1"/>
  <c r="EI52" i="1" s="1"/>
  <c r="EJ52" i="1" s="1"/>
  <c r="EK52" i="1" s="1"/>
  <c r="CD52" i="1" s="1"/>
  <c r="FA354" i="1"/>
  <c r="GH14" i="1"/>
  <c r="AC201" i="1"/>
  <c r="BB125" i="1"/>
  <c r="AC520" i="1"/>
  <c r="AK125" i="1"/>
  <c r="AT125" i="1" s="1"/>
  <c r="AC278" i="1"/>
  <c r="AC439" i="1"/>
  <c r="BB439" i="1" s="1"/>
  <c r="AC354" i="1"/>
  <c r="AX12" i="40"/>
  <c r="N75" i="23"/>
  <c r="AM45" i="40"/>
  <c r="EQ203" i="1"/>
  <c r="GP167" i="1"/>
  <c r="N106" i="23" s="1"/>
  <c r="P29" i="84"/>
  <c r="EQ522" i="1"/>
  <c r="AK438" i="1"/>
  <c r="AT438" i="1" s="1"/>
  <c r="BB277" i="1"/>
  <c r="AK277" i="1"/>
  <c r="AT277" i="1" s="1"/>
  <c r="AK200" i="1"/>
  <c r="AT200" i="1" s="1"/>
  <c r="BB200" i="1"/>
  <c r="DV124" i="1"/>
  <c r="FA201" i="1"/>
  <c r="FA439" i="1"/>
  <c r="FA520" i="1"/>
  <c r="CF51" i="1"/>
  <c r="CI51" i="1"/>
  <c r="EQ441" i="1"/>
  <c r="GP405" i="1"/>
  <c r="N137" i="23" s="1"/>
  <c r="EQ356" i="1"/>
  <c r="GP320" i="1"/>
  <c r="BQ522" i="1" l="1"/>
  <c r="BQ356" i="1"/>
  <c r="BQ441" i="1"/>
  <c r="FA127" i="1"/>
  <c r="BQ203" i="1"/>
  <c r="GH15" i="1"/>
  <c r="EF200" i="1"/>
  <c r="DV277" i="1"/>
  <c r="BK277" i="1"/>
  <c r="EF438" i="1"/>
  <c r="AC127" i="1"/>
  <c r="AC53" i="1"/>
  <c r="BB53" i="1" s="1"/>
  <c r="EF53" i="1" s="1"/>
  <c r="EI53" i="1" s="1"/>
  <c r="EJ53" i="1" s="1"/>
  <c r="EK53" i="1" s="1"/>
  <c r="CD53" i="1" s="1"/>
  <c r="BB354" i="1"/>
  <c r="AK354" i="1"/>
  <c r="AT354" i="1" s="1"/>
  <c r="AK278" i="1"/>
  <c r="AT278" i="1" s="1"/>
  <c r="BB278" i="1"/>
  <c r="BB520" i="1"/>
  <c r="AK520" i="1"/>
  <c r="AT520" i="1" s="1"/>
  <c r="BB201" i="1"/>
  <c r="AK201" i="1"/>
  <c r="AT201" i="1" s="1"/>
  <c r="BB126" i="1"/>
  <c r="AC521" i="1"/>
  <c r="AC279" i="1"/>
  <c r="AK126" i="1"/>
  <c r="AT126" i="1" s="1"/>
  <c r="AC202" i="1"/>
  <c r="AC355" i="1"/>
  <c r="AC440" i="1"/>
  <c r="BB440" i="1" s="1"/>
  <c r="DV519" i="1"/>
  <c r="EF353" i="1"/>
  <c r="FA356" i="1"/>
  <c r="FA355" i="1"/>
  <c r="FA202" i="1"/>
  <c r="FA521" i="1"/>
  <c r="AX13" i="40"/>
  <c r="AM46" i="40"/>
  <c r="N76" i="23"/>
  <c r="GP168" i="1"/>
  <c r="N107" i="23" s="1"/>
  <c r="EQ204" i="1"/>
  <c r="P30" i="84"/>
  <c r="EQ523" i="1"/>
  <c r="BK358" i="1"/>
  <c r="BK524" i="1"/>
  <c r="BK443" i="1"/>
  <c r="BK205" i="1"/>
  <c r="EQ129" i="1"/>
  <c r="GP93" i="1"/>
  <c r="HL200" i="1"/>
  <c r="IE164" i="1" s="1"/>
  <c r="DV200" i="1"/>
  <c r="BW200" i="1"/>
  <c r="EF277" i="1"/>
  <c r="DV438" i="1"/>
  <c r="AK439" i="1"/>
  <c r="AT439" i="1" s="1"/>
  <c r="DV125" i="1"/>
  <c r="EF125" i="1"/>
  <c r="CI52" i="1"/>
  <c r="CF52" i="1"/>
  <c r="EF519" i="1"/>
  <c r="DV353" i="1"/>
  <c r="BW353" i="1"/>
  <c r="FA440" i="1"/>
  <c r="EQ442" i="1"/>
  <c r="GP406" i="1"/>
  <c r="N138" i="23" s="1"/>
  <c r="EQ357" i="1"/>
  <c r="GP321" i="1"/>
  <c r="BQ523" i="1" l="1"/>
  <c r="BQ357" i="1"/>
  <c r="BQ442" i="1"/>
  <c r="FA128" i="1"/>
  <c r="BQ204" i="1"/>
  <c r="GH16" i="1"/>
  <c r="EF439" i="1"/>
  <c r="N77" i="23"/>
  <c r="AX14" i="40"/>
  <c r="AM47" i="40"/>
  <c r="EQ205" i="1"/>
  <c r="GP169" i="1"/>
  <c r="N108" i="23" s="1"/>
  <c r="P31" i="84"/>
  <c r="EQ524" i="1"/>
  <c r="AC128" i="1"/>
  <c r="AC54" i="1"/>
  <c r="BB54" i="1" s="1"/>
  <c r="EF54" i="1" s="1"/>
  <c r="EI54" i="1" s="1"/>
  <c r="EJ54" i="1" s="1"/>
  <c r="EK54" i="1" s="1"/>
  <c r="CD54" i="1" s="1"/>
  <c r="AK440" i="1"/>
  <c r="AT440" i="1" s="1"/>
  <c r="BB202" i="1"/>
  <c r="AK202" i="1"/>
  <c r="AT202" i="1" s="1"/>
  <c r="BB279" i="1"/>
  <c r="AK279" i="1"/>
  <c r="AT279" i="1" s="1"/>
  <c r="EF126" i="1"/>
  <c r="EF201" i="1"/>
  <c r="EF520" i="1"/>
  <c r="BK278" i="1"/>
  <c r="DV278" i="1"/>
  <c r="EF354" i="1"/>
  <c r="BB127" i="1"/>
  <c r="AC280" i="1"/>
  <c r="AK127" i="1"/>
  <c r="AT127" i="1" s="1"/>
  <c r="AC441" i="1"/>
  <c r="BB441" i="1" s="1"/>
  <c r="AC203" i="1"/>
  <c r="AC522" i="1"/>
  <c r="AC356" i="1"/>
  <c r="BK359" i="1"/>
  <c r="BK525" i="1"/>
  <c r="BK444" i="1"/>
  <c r="BK206" i="1"/>
  <c r="EQ130" i="1"/>
  <c r="GP94" i="1"/>
  <c r="DV439" i="1"/>
  <c r="EQ443" i="1"/>
  <c r="GP407" i="1"/>
  <c r="N139" i="23" s="1"/>
  <c r="EQ358" i="1"/>
  <c r="GP322" i="1"/>
  <c r="BB355" i="1"/>
  <c r="AK355" i="1"/>
  <c r="AT355" i="1" s="1"/>
  <c r="DV126" i="1"/>
  <c r="AK521" i="1"/>
  <c r="AT521" i="1" s="1"/>
  <c r="BB521" i="1"/>
  <c r="DV201" i="1"/>
  <c r="HL201" i="1"/>
  <c r="IE165" i="1" s="1"/>
  <c r="BW201" i="1"/>
  <c r="DV520" i="1"/>
  <c r="EF278" i="1"/>
  <c r="DV354" i="1"/>
  <c r="BW354" i="1"/>
  <c r="CI53" i="1"/>
  <c r="CF53" i="1"/>
  <c r="GP241" i="1"/>
  <c r="EQ277" i="1"/>
  <c r="FA203" i="1"/>
  <c r="FA441" i="1"/>
  <c r="FA522" i="1"/>
  <c r="DV521" i="1" l="1"/>
  <c r="DV355" i="1"/>
  <c r="BW355" i="1"/>
  <c r="AX15" i="40"/>
  <c r="AM48" i="40"/>
  <c r="N78" i="23"/>
  <c r="EQ206" i="1"/>
  <c r="GP170" i="1"/>
  <c r="N109" i="23" s="1"/>
  <c r="P32" i="84"/>
  <c r="EQ525" i="1"/>
  <c r="AK356" i="1"/>
  <c r="AT356" i="1" s="1"/>
  <c r="BB356" i="1"/>
  <c r="BB203" i="1"/>
  <c r="AK203" i="1"/>
  <c r="AT203" i="1" s="1"/>
  <c r="DV127" i="1"/>
  <c r="BK279" i="1"/>
  <c r="DV279" i="1"/>
  <c r="DV202" i="1"/>
  <c r="HL202" i="1"/>
  <c r="IE166" i="1" s="1"/>
  <c r="BW202" i="1"/>
  <c r="EF440" i="1"/>
  <c r="CF54" i="1"/>
  <c r="CI54" i="1"/>
  <c r="FA357" i="1"/>
  <c r="BQ524" i="1"/>
  <c r="BQ443" i="1"/>
  <c r="BQ358" i="1"/>
  <c r="FA129" i="1"/>
  <c r="BQ205" i="1"/>
  <c r="BK360" i="1"/>
  <c r="BK526" i="1"/>
  <c r="BK445" i="1"/>
  <c r="BK207" i="1"/>
  <c r="EQ131" i="1"/>
  <c r="GP95" i="1"/>
  <c r="GH17" i="1"/>
  <c r="EF521" i="1"/>
  <c r="EF355" i="1"/>
  <c r="AC129" i="1"/>
  <c r="AC55" i="1"/>
  <c r="BB55" i="1" s="1"/>
  <c r="EF55" i="1" s="1"/>
  <c r="EI55" i="1" s="1"/>
  <c r="EJ55" i="1" s="1"/>
  <c r="EK55" i="1" s="1"/>
  <c r="CD55" i="1" s="1"/>
  <c r="EQ444" i="1"/>
  <c r="GP408" i="1"/>
  <c r="N140" i="23" s="1"/>
  <c r="EQ359" i="1"/>
  <c r="GP323" i="1"/>
  <c r="BB522" i="1"/>
  <c r="AK522" i="1"/>
  <c r="AT522" i="1" s="1"/>
  <c r="AK441" i="1"/>
  <c r="AT441" i="1" s="1"/>
  <c r="AK280" i="1"/>
  <c r="AT280" i="1" s="1"/>
  <c r="BB280" i="1"/>
  <c r="GP242" i="1"/>
  <c r="EQ278" i="1"/>
  <c r="EF127" i="1"/>
  <c r="EF279" i="1"/>
  <c r="EF202" i="1"/>
  <c r="DV440" i="1"/>
  <c r="AC442" i="1"/>
  <c r="BB442" i="1" s="1"/>
  <c r="BB128" i="1"/>
  <c r="AC523" i="1"/>
  <c r="AC281" i="1"/>
  <c r="AK128" i="1"/>
  <c r="AT128" i="1" s="1"/>
  <c r="AC357" i="1"/>
  <c r="AC204" i="1"/>
  <c r="FA204" i="1"/>
  <c r="FA442" i="1"/>
  <c r="FA523" i="1"/>
  <c r="AC131" i="1" l="1"/>
  <c r="AC57" i="1"/>
  <c r="BB57" i="1" s="1"/>
  <c r="BK361" i="1"/>
  <c r="BK527" i="1"/>
  <c r="BK446" i="1"/>
  <c r="BK208" i="1"/>
  <c r="EQ132" i="1"/>
  <c r="GP96" i="1"/>
  <c r="BQ525" i="1"/>
  <c r="BQ359" i="1"/>
  <c r="BQ444" i="1"/>
  <c r="FA130" i="1"/>
  <c r="BQ206" i="1"/>
  <c r="FA206" i="1" s="1"/>
  <c r="BB204" i="1"/>
  <c r="AK204" i="1"/>
  <c r="AT204" i="1" s="1"/>
  <c r="DV128" i="1"/>
  <c r="AK523" i="1"/>
  <c r="AT523" i="1" s="1"/>
  <c r="BB523" i="1"/>
  <c r="AK442" i="1"/>
  <c r="AT442" i="1" s="1"/>
  <c r="EF280" i="1"/>
  <c r="EF441" i="1"/>
  <c r="DV522" i="1"/>
  <c r="AC524" i="1"/>
  <c r="AC358" i="1"/>
  <c r="BB129" i="1"/>
  <c r="AC205" i="1"/>
  <c r="AC443" i="1"/>
  <c r="BB443" i="1" s="1"/>
  <c r="AC282" i="1"/>
  <c r="AK129" i="1"/>
  <c r="AT129" i="1" s="1"/>
  <c r="AM49" i="40"/>
  <c r="N79" i="23"/>
  <c r="T78" i="23" s="1"/>
  <c r="AX16" i="40"/>
  <c r="EQ207" i="1"/>
  <c r="GP171" i="1"/>
  <c r="N110" i="23" s="1"/>
  <c r="P33" i="84"/>
  <c r="EQ526" i="1"/>
  <c r="AC130" i="1"/>
  <c r="AC56" i="1"/>
  <c r="BB56" i="1" s="1"/>
  <c r="EF56" i="1" s="1"/>
  <c r="EI56" i="1" s="1"/>
  <c r="EJ56" i="1" s="1"/>
  <c r="EK56" i="1" s="1"/>
  <c r="CD56" i="1" s="1"/>
  <c r="FA443" i="1"/>
  <c r="GH18" i="1"/>
  <c r="EQ279" i="1"/>
  <c r="GP243" i="1"/>
  <c r="EF203" i="1"/>
  <c r="DV356" i="1"/>
  <c r="BW356" i="1"/>
  <c r="BB357" i="1"/>
  <c r="AK357" i="1"/>
  <c r="AT357" i="1" s="1"/>
  <c r="BB281" i="1"/>
  <c r="AK281" i="1"/>
  <c r="AT281" i="1" s="1"/>
  <c r="EF128" i="1"/>
  <c r="DV280" i="1"/>
  <c r="BK280" i="1"/>
  <c r="DV441" i="1"/>
  <c r="EF522" i="1"/>
  <c r="CF55" i="1"/>
  <c r="CI55" i="1"/>
  <c r="EQ445" i="1"/>
  <c r="GP409" i="1"/>
  <c r="N141" i="23" s="1"/>
  <c r="EQ360" i="1"/>
  <c r="GP324" i="1"/>
  <c r="FA205" i="1"/>
  <c r="FA358" i="1"/>
  <c r="FA524" i="1"/>
  <c r="DV203" i="1"/>
  <c r="HL203" i="1"/>
  <c r="IE167" i="1" s="1"/>
  <c r="BW203" i="1"/>
  <c r="EF356" i="1"/>
  <c r="BK362" i="1" l="1"/>
  <c r="BK528" i="1"/>
  <c r="BK447" i="1"/>
  <c r="BK209" i="1"/>
  <c r="EQ133" i="1"/>
  <c r="GP97" i="1"/>
  <c r="BQ526" i="1"/>
  <c r="BQ445" i="1"/>
  <c r="BQ360" i="1"/>
  <c r="FA360" i="1" s="1"/>
  <c r="FA131" i="1"/>
  <c r="BQ207" i="1"/>
  <c r="GH19" i="1"/>
  <c r="GP244" i="1"/>
  <c r="EQ280" i="1"/>
  <c r="EF281" i="1"/>
  <c r="EF357" i="1"/>
  <c r="AC525" i="1"/>
  <c r="AK130" i="1"/>
  <c r="AT130" i="1" s="1"/>
  <c r="AC283" i="1"/>
  <c r="AC206" i="1"/>
  <c r="BB130" i="1"/>
  <c r="AC359" i="1"/>
  <c r="AC444" i="1"/>
  <c r="BB444" i="1" s="1"/>
  <c r="AK282" i="1"/>
  <c r="AT282" i="1" s="1"/>
  <c r="BB282" i="1"/>
  <c r="AK205" i="1"/>
  <c r="AT205" i="1" s="1"/>
  <c r="BB205" i="1"/>
  <c r="BB358" i="1"/>
  <c r="AK358" i="1"/>
  <c r="AT358" i="1" s="1"/>
  <c r="EF442" i="1"/>
  <c r="EF523" i="1"/>
  <c r="EF204" i="1"/>
  <c r="FA359" i="1"/>
  <c r="EQ446" i="1"/>
  <c r="GP410" i="1"/>
  <c r="N142" i="23" s="1"/>
  <c r="EQ361" i="1"/>
  <c r="GP325" i="1"/>
  <c r="AK131" i="1"/>
  <c r="AT131" i="1" s="1"/>
  <c r="AC445" i="1"/>
  <c r="BB445" i="1" s="1"/>
  <c r="AC284" i="1"/>
  <c r="AC360" i="1"/>
  <c r="AC526" i="1"/>
  <c r="BB131" i="1"/>
  <c r="AC207" i="1"/>
  <c r="DV281" i="1"/>
  <c r="BK281" i="1"/>
  <c r="DV357" i="1"/>
  <c r="BW357" i="1"/>
  <c r="CI56" i="1"/>
  <c r="CF56" i="1"/>
  <c r="T79" i="23"/>
  <c r="T68" i="23"/>
  <c r="T69" i="23"/>
  <c r="T70" i="23"/>
  <c r="T71" i="23"/>
  <c r="T72" i="23"/>
  <c r="T73" i="23"/>
  <c r="T74" i="23"/>
  <c r="T75" i="23"/>
  <c r="T76" i="23"/>
  <c r="T77" i="23"/>
  <c r="DV129" i="1"/>
  <c r="AK443" i="1"/>
  <c r="AT443" i="1" s="1"/>
  <c r="EF129" i="1"/>
  <c r="BB524" i="1"/>
  <c r="AK524" i="1"/>
  <c r="AT524" i="1" s="1"/>
  <c r="DV442" i="1"/>
  <c r="DV523" i="1"/>
  <c r="HL204" i="1"/>
  <c r="IE168" i="1" s="1"/>
  <c r="DV204" i="1"/>
  <c r="BW204" i="1"/>
  <c r="FA444" i="1"/>
  <c r="FA525" i="1"/>
  <c r="N80" i="23"/>
  <c r="T80" i="23" s="1"/>
  <c r="AM50" i="40"/>
  <c r="AX17" i="40"/>
  <c r="EQ208" i="1"/>
  <c r="GP172" i="1"/>
  <c r="N111" i="23" s="1"/>
  <c r="P34" i="84"/>
  <c r="EQ527" i="1"/>
  <c r="EF57" i="1"/>
  <c r="EI57" i="1" s="1"/>
  <c r="EJ57" i="1" s="1"/>
  <c r="EK57" i="1" s="1"/>
  <c r="CD57" i="1" s="1"/>
  <c r="BK363" i="1" l="1"/>
  <c r="BK529" i="1"/>
  <c r="BK448" i="1"/>
  <c r="BK210" i="1"/>
  <c r="EQ134" i="1"/>
  <c r="GP98" i="1"/>
  <c r="CD76" i="1"/>
  <c r="HB57" i="1" s="1"/>
  <c r="CI57" i="1"/>
  <c r="CF57" i="1"/>
  <c r="DV524" i="1"/>
  <c r="EF443" i="1"/>
  <c r="GH20" i="1"/>
  <c r="AC132" i="1"/>
  <c r="AC58" i="1"/>
  <c r="BB58" i="1" s="1"/>
  <c r="EF58" i="1" s="1"/>
  <c r="EI58" i="1" s="1"/>
  <c r="EJ58" i="1" s="1"/>
  <c r="EK58" i="1" s="1"/>
  <c r="CD58" i="1" s="1"/>
  <c r="BB207" i="1"/>
  <c r="AK207" i="1"/>
  <c r="AT207" i="1" s="1"/>
  <c r="BB526" i="1"/>
  <c r="AK526" i="1"/>
  <c r="AT526" i="1" s="1"/>
  <c r="AK284" i="1"/>
  <c r="AT284" i="1" s="1"/>
  <c r="BB284" i="1"/>
  <c r="AT151" i="1"/>
  <c r="HL131" i="1" s="1"/>
  <c r="IE95" i="1" s="1"/>
  <c r="DV131" i="1"/>
  <c r="EF358" i="1"/>
  <c r="HL205" i="1"/>
  <c r="IE169" i="1" s="1"/>
  <c r="DV205" i="1"/>
  <c r="BW205" i="1"/>
  <c r="BK282" i="1"/>
  <c r="DV282" i="1"/>
  <c r="AK444" i="1"/>
  <c r="AT444" i="1" s="1"/>
  <c r="EF130" i="1"/>
  <c r="AK283" i="1"/>
  <c r="AT283" i="1" s="1"/>
  <c r="BB283" i="1"/>
  <c r="AK525" i="1"/>
  <c r="AT525" i="1" s="1"/>
  <c r="BB525" i="1"/>
  <c r="FA207" i="1"/>
  <c r="BW207" i="1"/>
  <c r="FA526" i="1"/>
  <c r="AM51" i="40"/>
  <c r="N81" i="23"/>
  <c r="T81" i="23" s="1"/>
  <c r="AX18" i="40"/>
  <c r="EQ209" i="1"/>
  <c r="GP173" i="1"/>
  <c r="N112" i="23" s="1"/>
  <c r="P35" i="84"/>
  <c r="EQ528" i="1"/>
  <c r="BQ527" i="1"/>
  <c r="BQ361" i="1"/>
  <c r="BQ446" i="1"/>
  <c r="FA132" i="1"/>
  <c r="BQ208" i="1"/>
  <c r="EF524" i="1"/>
  <c r="DV444" i="1"/>
  <c r="DV443" i="1"/>
  <c r="EQ281" i="1"/>
  <c r="GP245" i="1"/>
  <c r="EF131" i="1"/>
  <c r="BB360" i="1"/>
  <c r="AK360" i="1"/>
  <c r="AT360" i="1" s="1"/>
  <c r="AK445" i="1"/>
  <c r="AT445" i="1" s="1"/>
  <c r="DV358" i="1"/>
  <c r="BW358" i="1"/>
  <c r="EF205" i="1"/>
  <c r="EF282" i="1"/>
  <c r="BB359" i="1"/>
  <c r="AK359" i="1"/>
  <c r="AT359" i="1" s="1"/>
  <c r="BB206" i="1"/>
  <c r="AK206" i="1"/>
  <c r="AT206" i="1" s="1"/>
  <c r="DV130" i="1"/>
  <c r="HL130" i="1"/>
  <c r="IE94" i="1" s="1"/>
  <c r="FA445" i="1"/>
  <c r="EQ447" i="1"/>
  <c r="GP411" i="1"/>
  <c r="N143" i="23" s="1"/>
  <c r="GP326" i="1"/>
  <c r="EQ362" i="1"/>
  <c r="BQ528" i="1" l="1"/>
  <c r="BQ362" i="1"/>
  <c r="BQ447" i="1"/>
  <c r="FA133" i="1"/>
  <c r="BQ209" i="1"/>
  <c r="EF206" i="1"/>
  <c r="EF359" i="1"/>
  <c r="EF445" i="1"/>
  <c r="DV360" i="1"/>
  <c r="AT380" i="1"/>
  <c r="HL360" i="1" s="1"/>
  <c r="IE324" i="1" s="1"/>
  <c r="FA208" i="1"/>
  <c r="FA446" i="1"/>
  <c r="FA527" i="1"/>
  <c r="EF525" i="1"/>
  <c r="EF283" i="1"/>
  <c r="EF444" i="1"/>
  <c r="AK16" i="40"/>
  <c r="AR16" i="40"/>
  <c r="EF284" i="1"/>
  <c r="DV526" i="1"/>
  <c r="AT546" i="1"/>
  <c r="HL207" i="1"/>
  <c r="IE171" i="1" s="1"/>
  <c r="AT228" i="1"/>
  <c r="HL160" i="1" s="1"/>
  <c r="DV207" i="1"/>
  <c r="HB58" i="1"/>
  <c r="CI58" i="1"/>
  <c r="CF58" i="1"/>
  <c r="CI76" i="1"/>
  <c r="HG57" i="1" s="1"/>
  <c r="HX21" i="1" s="1"/>
  <c r="GH21" i="1"/>
  <c r="HB76" i="1"/>
  <c r="HB46" i="1"/>
  <c r="HB40" i="1"/>
  <c r="HB43" i="1"/>
  <c r="HB39" i="1"/>
  <c r="HB31" i="1"/>
  <c r="HB11" i="1"/>
  <c r="HB21" i="1"/>
  <c r="HB36" i="1"/>
  <c r="HB26" i="1"/>
  <c r="HB10" i="1"/>
  <c r="HB20" i="1"/>
  <c r="HB44" i="1"/>
  <c r="HB37" i="1"/>
  <c r="HB28" i="1"/>
  <c r="HB14" i="1"/>
  <c r="HB13" i="1"/>
  <c r="HB34" i="1"/>
  <c r="HB23" i="1"/>
  <c r="HB27" i="1"/>
  <c r="HB12" i="1"/>
  <c r="HB45" i="1"/>
  <c r="HB41" i="1"/>
  <c r="HB35" i="1"/>
  <c r="HB24" i="1"/>
  <c r="HB29" i="1"/>
  <c r="HB16" i="1"/>
  <c r="HB32" i="1"/>
  <c r="HB15" i="1"/>
  <c r="HB22" i="1"/>
  <c r="HB42" i="1"/>
  <c r="HB33" i="1"/>
  <c r="HB19" i="1"/>
  <c r="HB25" i="1"/>
  <c r="HB38" i="1"/>
  <c r="HB30" i="1"/>
  <c r="HB18" i="1"/>
  <c r="HB17" i="1"/>
  <c r="HB47" i="1"/>
  <c r="HB48" i="1"/>
  <c r="HB49" i="1"/>
  <c r="HB50" i="1"/>
  <c r="HB51" i="1"/>
  <c r="HB52" i="1"/>
  <c r="HB53" i="1"/>
  <c r="HB54" i="1"/>
  <c r="HB55" i="1"/>
  <c r="HB56" i="1"/>
  <c r="AM52" i="40"/>
  <c r="N82" i="23"/>
  <c r="T82" i="23" s="1"/>
  <c r="AX19" i="40"/>
  <c r="EQ210" i="1"/>
  <c r="GP174" i="1"/>
  <c r="N113" i="23" s="1"/>
  <c r="P36" i="84"/>
  <c r="EQ529" i="1"/>
  <c r="BK364" i="1"/>
  <c r="BK576" i="1"/>
  <c r="G15" i="84" s="1"/>
  <c r="G33" i="84" s="1"/>
  <c r="BK530" i="1"/>
  <c r="BK449" i="1"/>
  <c r="BK211" i="1"/>
  <c r="EQ135" i="1"/>
  <c r="GP99" i="1"/>
  <c r="AR15" i="40"/>
  <c r="AK15" i="40"/>
  <c r="HL206" i="1"/>
  <c r="IE170" i="1" s="1"/>
  <c r="DV206" i="1"/>
  <c r="BW206" i="1"/>
  <c r="DV359" i="1"/>
  <c r="BW359" i="1"/>
  <c r="DV445" i="1"/>
  <c r="AT465" i="1"/>
  <c r="EF360" i="1"/>
  <c r="AC133" i="1"/>
  <c r="AC59" i="1"/>
  <c r="BB59" i="1" s="1"/>
  <c r="EF59" i="1" s="1"/>
  <c r="EI59" i="1" s="1"/>
  <c r="EJ59" i="1" s="1"/>
  <c r="EK59" i="1" s="1"/>
  <c r="CD59" i="1" s="1"/>
  <c r="FA361" i="1"/>
  <c r="BW360" i="1"/>
  <c r="DV525" i="1"/>
  <c r="BK283" i="1"/>
  <c r="DV283" i="1"/>
  <c r="GP246" i="1"/>
  <c r="EQ282" i="1"/>
  <c r="HL106" i="1"/>
  <c r="HL104" i="1"/>
  <c r="HL93" i="1"/>
  <c r="HL103" i="1"/>
  <c r="HL92" i="1"/>
  <c r="HL102" i="1"/>
  <c r="HL96" i="1"/>
  <c r="HL85" i="1"/>
  <c r="HL95" i="1"/>
  <c r="HL84" i="1"/>
  <c r="HL94" i="1"/>
  <c r="HL99" i="1"/>
  <c r="HL88" i="1"/>
  <c r="HL98" i="1"/>
  <c r="HL87" i="1"/>
  <c r="HL97" i="1"/>
  <c r="HL86" i="1"/>
  <c r="HL91" i="1"/>
  <c r="HL101" i="1"/>
  <c r="HL90" i="1"/>
  <c r="HL100" i="1"/>
  <c r="HL89" i="1"/>
  <c r="HL110" i="1"/>
  <c r="HL112" i="1"/>
  <c r="HL108" i="1"/>
  <c r="HL113" i="1"/>
  <c r="HL111" i="1"/>
  <c r="HL118" i="1"/>
  <c r="HL116" i="1"/>
  <c r="HL120" i="1"/>
  <c r="IE84" i="1" s="1"/>
  <c r="HL119" i="1"/>
  <c r="HL105" i="1"/>
  <c r="HL114" i="1"/>
  <c r="HL115" i="1"/>
  <c r="HL107" i="1"/>
  <c r="HL109" i="1"/>
  <c r="HL121" i="1"/>
  <c r="IE85" i="1" s="1"/>
  <c r="HL117" i="1"/>
  <c r="HL122" i="1"/>
  <c r="IE86" i="1" s="1"/>
  <c r="HL123" i="1"/>
  <c r="IE87" i="1" s="1"/>
  <c r="HL124" i="1"/>
  <c r="IE88" i="1" s="1"/>
  <c r="HL125" i="1"/>
  <c r="IE89" i="1" s="1"/>
  <c r="HL126" i="1"/>
  <c r="IE90" i="1" s="1"/>
  <c r="HL127" i="1"/>
  <c r="IE91" i="1" s="1"/>
  <c r="HL128" i="1"/>
  <c r="IE92" i="1" s="1"/>
  <c r="HL129" i="1"/>
  <c r="IE93" i="1" s="1"/>
  <c r="AT304" i="1"/>
  <c r="BK284" i="1"/>
  <c r="DV284" i="1"/>
  <c r="EF526" i="1"/>
  <c r="EF207" i="1"/>
  <c r="AC285" i="1"/>
  <c r="BB132" i="1"/>
  <c r="AC208" i="1"/>
  <c r="AC527" i="1"/>
  <c r="AK132" i="1"/>
  <c r="AT132" i="1" s="1"/>
  <c r="AC446" i="1"/>
  <c r="BB446" i="1" s="1"/>
  <c r="AC361" i="1"/>
  <c r="CF76" i="1"/>
  <c r="HD57" i="1" s="1"/>
  <c r="EQ448" i="1"/>
  <c r="GP412" i="1"/>
  <c r="N144" i="23" s="1"/>
  <c r="EQ363" i="1"/>
  <c r="GP327" i="1"/>
  <c r="HL359" i="1" l="1"/>
  <c r="IE323" i="1" s="1"/>
  <c r="AC135" i="1"/>
  <c r="AK446" i="1"/>
  <c r="AT446" i="1" s="1"/>
  <c r="AK527" i="1"/>
  <c r="AT527" i="1" s="1"/>
  <c r="BB527" i="1"/>
  <c r="EF132" i="1"/>
  <c r="HL261" i="1"/>
  <c r="HL262" i="1"/>
  <c r="HL265" i="1"/>
  <c r="HL267" i="1"/>
  <c r="HL273" i="1"/>
  <c r="IE237" i="1" s="1"/>
  <c r="HL270" i="1"/>
  <c r="HL269" i="1"/>
  <c r="HL242" i="1"/>
  <c r="HL247" i="1"/>
  <c r="HL253" i="1"/>
  <c r="HL256" i="1"/>
  <c r="HL255" i="1"/>
  <c r="HL245" i="1"/>
  <c r="HL260" i="1"/>
  <c r="HL252" i="1"/>
  <c r="HL248" i="1"/>
  <c r="HL238" i="1"/>
  <c r="HL254" i="1"/>
  <c r="HL237" i="1"/>
  <c r="HL274" i="1"/>
  <c r="IE238" i="1" s="1"/>
  <c r="HL271" i="1"/>
  <c r="HL268" i="1"/>
  <c r="HL266" i="1"/>
  <c r="HL259" i="1"/>
  <c r="HL272" i="1"/>
  <c r="HL251" i="1"/>
  <c r="HL240" i="1"/>
  <c r="HL246" i="1"/>
  <c r="HL244" i="1"/>
  <c r="HL264" i="1"/>
  <c r="HL258" i="1"/>
  <c r="HL257" i="1"/>
  <c r="HL239" i="1"/>
  <c r="HL250" i="1"/>
  <c r="HL241" i="1"/>
  <c r="HL249" i="1"/>
  <c r="HL243" i="1"/>
  <c r="HL263" i="1"/>
  <c r="HL275" i="1"/>
  <c r="IE239" i="1" s="1"/>
  <c r="HL276" i="1"/>
  <c r="IE240" i="1" s="1"/>
  <c r="HL277" i="1"/>
  <c r="IE241" i="1" s="1"/>
  <c r="HL278" i="1"/>
  <c r="IE242" i="1" s="1"/>
  <c r="HL279" i="1"/>
  <c r="IE243" i="1" s="1"/>
  <c r="HL280" i="1"/>
  <c r="IE244" i="1" s="1"/>
  <c r="HL281" i="1"/>
  <c r="IE245" i="1" s="1"/>
  <c r="HL282" i="1"/>
  <c r="IE246" i="1" s="1"/>
  <c r="AK13" i="40"/>
  <c r="AR13" i="40"/>
  <c r="AR11" i="40"/>
  <c r="AK11" i="40"/>
  <c r="AR9" i="40"/>
  <c r="AK9" i="40"/>
  <c r="AK7" i="40"/>
  <c r="AR7" i="40"/>
  <c r="AK6" i="40"/>
  <c r="AR6" i="40"/>
  <c r="HL283" i="1"/>
  <c r="IE247" i="1" s="1"/>
  <c r="GP247" i="1"/>
  <c r="EQ283" i="1"/>
  <c r="AK133" i="1"/>
  <c r="AT133" i="1" s="1"/>
  <c r="AC286" i="1"/>
  <c r="AC528" i="1"/>
  <c r="BB133" i="1"/>
  <c r="AC209" i="1"/>
  <c r="AC447" i="1"/>
  <c r="BB447" i="1" s="1"/>
  <c r="AC362" i="1"/>
  <c r="EQ211" i="1"/>
  <c r="BK575" i="1"/>
  <c r="G14" i="84" s="1"/>
  <c r="G32" i="84" s="1"/>
  <c r="GP175" i="1"/>
  <c r="N114" i="23" s="1"/>
  <c r="BK577" i="1"/>
  <c r="G16" i="84" s="1"/>
  <c r="G34" i="84" s="1"/>
  <c r="G45" i="84" s="1"/>
  <c r="G51" i="84" s="1"/>
  <c r="P37" i="84"/>
  <c r="EQ530" i="1"/>
  <c r="EQ364" i="1"/>
  <c r="GP328" i="1"/>
  <c r="HD58" i="1"/>
  <c r="AC134" i="1"/>
  <c r="AC60" i="1"/>
  <c r="BB60" i="1" s="1"/>
  <c r="FA362" i="1"/>
  <c r="BK365" i="1"/>
  <c r="BK531" i="1"/>
  <c r="BK450" i="1"/>
  <c r="BK212" i="1"/>
  <c r="EQ136" i="1"/>
  <c r="GP100" i="1"/>
  <c r="BQ529" i="1"/>
  <c r="BQ210" i="1"/>
  <c r="BQ363" i="1"/>
  <c r="FA134" i="1"/>
  <c r="BQ448" i="1"/>
  <c r="HD76" i="1"/>
  <c r="HD46" i="1"/>
  <c r="HD47" i="1"/>
  <c r="HD17" i="1"/>
  <c r="HD25" i="1"/>
  <c r="HD19" i="1"/>
  <c r="HD33" i="1"/>
  <c r="HD15" i="1"/>
  <c r="HD29" i="1"/>
  <c r="HD35" i="1"/>
  <c r="HD41" i="1"/>
  <c r="HD45" i="1"/>
  <c r="HD18" i="1"/>
  <c r="HD30" i="1"/>
  <c r="HD38" i="1"/>
  <c r="HD42" i="1"/>
  <c r="HD22" i="1"/>
  <c r="HD32" i="1"/>
  <c r="HD16" i="1"/>
  <c r="HD24" i="1"/>
  <c r="HD34" i="1"/>
  <c r="HD14" i="1"/>
  <c r="HD28" i="1"/>
  <c r="HD44" i="1"/>
  <c r="HD20" i="1"/>
  <c r="HD10" i="1"/>
  <c r="HD26" i="1"/>
  <c r="HD36" i="1"/>
  <c r="HD11" i="1"/>
  <c r="HD40" i="1"/>
  <c r="HD12" i="1"/>
  <c r="HD27" i="1"/>
  <c r="HD23" i="1"/>
  <c r="HD13" i="1"/>
  <c r="HD37" i="1"/>
  <c r="HD21" i="1"/>
  <c r="HD31" i="1"/>
  <c r="HD39" i="1"/>
  <c r="HD43" i="1"/>
  <c r="HD49" i="1"/>
  <c r="HD48" i="1"/>
  <c r="HD50" i="1"/>
  <c r="HD51" i="1"/>
  <c r="HD52" i="1"/>
  <c r="HD53" i="1"/>
  <c r="HD54" i="1"/>
  <c r="HD55" i="1"/>
  <c r="HD56" i="1"/>
  <c r="AK361" i="1"/>
  <c r="AT361" i="1" s="1"/>
  <c r="HL361" i="1" s="1"/>
  <c r="IE325" i="1" s="1"/>
  <c r="BB361" i="1"/>
  <c r="DV132" i="1"/>
  <c r="HL132" i="1"/>
  <c r="IE96" i="1" s="1"/>
  <c r="BB208" i="1"/>
  <c r="AK208" i="1"/>
  <c r="AT208" i="1" s="1"/>
  <c r="AK285" i="1"/>
  <c r="AT285" i="1" s="1"/>
  <c r="BB285" i="1"/>
  <c r="HL284" i="1"/>
  <c r="IE248" i="1" s="1"/>
  <c r="EQ284" i="1"/>
  <c r="GP248" i="1"/>
  <c r="AR14" i="40"/>
  <c r="AK14" i="40"/>
  <c r="AK12" i="40"/>
  <c r="AR12" i="40"/>
  <c r="AK10" i="40"/>
  <c r="AR10" i="40"/>
  <c r="AR8" i="40"/>
  <c r="AK8" i="40"/>
  <c r="AR5" i="40"/>
  <c r="AK5" i="40"/>
  <c r="HB59" i="1"/>
  <c r="CI59" i="1"/>
  <c r="CF59" i="1"/>
  <c r="HD59" i="1" s="1"/>
  <c r="N83" i="23"/>
  <c r="T83" i="23" s="1"/>
  <c r="AX20" i="40"/>
  <c r="AM53" i="40"/>
  <c r="EQ449" i="1"/>
  <c r="GP413" i="1"/>
  <c r="N145" i="23" s="1"/>
  <c r="HG76" i="1"/>
  <c r="HG46" i="1"/>
  <c r="HX10" i="1" s="1"/>
  <c r="HG18" i="1"/>
  <c r="HG30" i="1"/>
  <c r="HG38" i="1"/>
  <c r="HG42" i="1"/>
  <c r="HG22" i="1"/>
  <c r="HG32" i="1"/>
  <c r="HG16" i="1"/>
  <c r="HG24" i="1"/>
  <c r="HG47" i="1"/>
  <c r="HX11" i="1" s="1"/>
  <c r="HG17" i="1"/>
  <c r="HG25" i="1"/>
  <c r="HG19" i="1"/>
  <c r="HG33" i="1"/>
  <c r="HG15" i="1"/>
  <c r="HG29" i="1"/>
  <c r="HG35" i="1"/>
  <c r="HG41" i="1"/>
  <c r="HG45" i="1"/>
  <c r="HG12" i="1"/>
  <c r="HG27" i="1"/>
  <c r="HG23" i="1"/>
  <c r="HG13" i="1"/>
  <c r="HG37" i="1"/>
  <c r="HG21" i="1"/>
  <c r="HG31" i="1"/>
  <c r="HG39" i="1"/>
  <c r="HG43" i="1"/>
  <c r="HG34" i="1"/>
  <c r="HG14" i="1"/>
  <c r="HG28" i="1"/>
  <c r="HG44" i="1"/>
  <c r="HG20" i="1"/>
  <c r="HG10" i="1"/>
  <c r="HG26" i="1"/>
  <c r="HG36" i="1"/>
  <c r="HG11" i="1"/>
  <c r="HG40" i="1"/>
  <c r="HG48" i="1"/>
  <c r="HX12" i="1" s="1"/>
  <c r="HG49" i="1"/>
  <c r="HX13" i="1" s="1"/>
  <c r="HG50" i="1"/>
  <c r="HX14" i="1" s="1"/>
  <c r="HG51" i="1"/>
  <c r="HX15" i="1" s="1"/>
  <c r="HG52" i="1"/>
  <c r="HX16" i="1" s="1"/>
  <c r="HG53" i="1"/>
  <c r="HX17" i="1" s="1"/>
  <c r="HG54" i="1"/>
  <c r="HX18" i="1" s="1"/>
  <c r="HG55" i="1"/>
  <c r="HX19" i="1" s="1"/>
  <c r="HG56" i="1"/>
  <c r="HX20" i="1" s="1"/>
  <c r="HG58" i="1"/>
  <c r="HX22" i="1" s="1"/>
  <c r="GH22" i="1"/>
  <c r="HL331" i="1"/>
  <c r="HL332" i="1"/>
  <c r="HL330" i="1"/>
  <c r="HL317" i="1"/>
  <c r="HL313" i="1"/>
  <c r="HL315" i="1"/>
  <c r="HL324" i="1"/>
  <c r="HL322" i="1"/>
  <c r="HL333" i="1"/>
  <c r="HL329" i="1"/>
  <c r="HL327" i="1"/>
  <c r="HL316" i="1"/>
  <c r="HL314" i="1"/>
  <c r="HL320" i="1"/>
  <c r="HL318" i="1"/>
  <c r="HL323" i="1"/>
  <c r="HL325" i="1"/>
  <c r="HL321" i="1"/>
  <c r="HL319" i="1"/>
  <c r="HL328" i="1"/>
  <c r="HL326" i="1"/>
  <c r="HL334" i="1"/>
  <c r="HL346" i="1"/>
  <c r="HL345" i="1"/>
  <c r="HL336" i="1"/>
  <c r="HL337" i="1"/>
  <c r="HL347" i="1"/>
  <c r="HL344" i="1"/>
  <c r="HL335" i="1"/>
  <c r="HL341" i="1"/>
  <c r="HL339" i="1"/>
  <c r="HL342" i="1"/>
  <c r="HL349" i="1"/>
  <c r="IE313" i="1" s="1"/>
  <c r="HL350" i="1"/>
  <c r="IE314" i="1" s="1"/>
  <c r="HL338" i="1"/>
  <c r="HL340" i="1"/>
  <c r="HL348" i="1"/>
  <c r="HL343" i="1"/>
  <c r="HL351" i="1"/>
  <c r="IE315" i="1" s="1"/>
  <c r="HL352" i="1"/>
  <c r="IE316" i="1" s="1"/>
  <c r="HL353" i="1"/>
  <c r="IE317" i="1" s="1"/>
  <c r="HL354" i="1"/>
  <c r="IE318" i="1" s="1"/>
  <c r="HL355" i="1"/>
  <c r="IE319" i="1" s="1"/>
  <c r="HL356" i="1"/>
  <c r="IE320" i="1" s="1"/>
  <c r="HL357" i="1"/>
  <c r="IE321" i="1" s="1"/>
  <c r="HL358" i="1"/>
  <c r="IE322" i="1" s="1"/>
  <c r="FA209" i="1"/>
  <c r="FA447" i="1"/>
  <c r="FA528" i="1"/>
  <c r="DV285" i="1" l="1"/>
  <c r="BK285" i="1"/>
  <c r="HL285" i="1"/>
  <c r="IE249" i="1" s="1"/>
  <c r="EF208" i="1"/>
  <c r="AR17" i="40"/>
  <c r="AK17" i="40"/>
  <c r="EF361" i="1"/>
  <c r="FA210" i="1"/>
  <c r="EQ450" i="1"/>
  <c r="GP414" i="1"/>
  <c r="N146" i="23" s="1"/>
  <c r="EQ365" i="1"/>
  <c r="GP329" i="1"/>
  <c r="AC363" i="1"/>
  <c r="AC529" i="1"/>
  <c r="AC287" i="1"/>
  <c r="AC448" i="1"/>
  <c r="BB448" i="1" s="1"/>
  <c r="BB134" i="1"/>
  <c r="AC210" i="1"/>
  <c r="AK134" i="1"/>
  <c r="AT134" i="1" s="1"/>
  <c r="AK447" i="1"/>
  <c r="AT447" i="1" s="1"/>
  <c r="EF133" i="1"/>
  <c r="AK286" i="1"/>
  <c r="AT286" i="1" s="1"/>
  <c r="BB286" i="1"/>
  <c r="EF527" i="1"/>
  <c r="EF446" i="1"/>
  <c r="AC530" i="1"/>
  <c r="BB135" i="1"/>
  <c r="AC211" i="1"/>
  <c r="AC288" i="1"/>
  <c r="AC364" i="1"/>
  <c r="AC449" i="1"/>
  <c r="BB449" i="1" s="1"/>
  <c r="AK135" i="1"/>
  <c r="AT135" i="1" s="1"/>
  <c r="BK366" i="1"/>
  <c r="BK532" i="1"/>
  <c r="BK451" i="1"/>
  <c r="BK213" i="1"/>
  <c r="EQ137" i="1"/>
  <c r="GP101" i="1"/>
  <c r="AC136" i="1"/>
  <c r="BQ530" i="1"/>
  <c r="BQ364" i="1"/>
  <c r="BQ449" i="1"/>
  <c r="FA135" i="1"/>
  <c r="BQ211" i="1"/>
  <c r="HG59" i="1"/>
  <c r="HX23" i="1" s="1"/>
  <c r="GH23" i="1"/>
  <c r="EF285" i="1"/>
  <c r="HL208" i="1"/>
  <c r="IE172" i="1" s="1"/>
  <c r="DV208" i="1"/>
  <c r="BW208" i="1"/>
  <c r="DV361" i="1"/>
  <c r="BW361" i="1"/>
  <c r="FA448" i="1"/>
  <c r="FA363" i="1"/>
  <c r="FA529" i="1"/>
  <c r="AM54" i="40"/>
  <c r="N84" i="23"/>
  <c r="T84" i="23" s="1"/>
  <c r="AX21" i="40"/>
  <c r="EQ212" i="1"/>
  <c r="GP176" i="1"/>
  <c r="N115" i="23" s="1"/>
  <c r="P38" i="84"/>
  <c r="EQ531" i="1"/>
  <c r="EF61" i="1"/>
  <c r="EF60" i="1"/>
  <c r="EI60" i="1" s="1"/>
  <c r="EJ60" i="1" s="1"/>
  <c r="BB362" i="1"/>
  <c r="AK362" i="1"/>
  <c r="AT362" i="1" s="1"/>
  <c r="BB209" i="1"/>
  <c r="AK209" i="1"/>
  <c r="AT209" i="1" s="1"/>
  <c r="AK528" i="1"/>
  <c r="AT528" i="1" s="1"/>
  <c r="BB528" i="1"/>
  <c r="DV133" i="1"/>
  <c r="HL133" i="1"/>
  <c r="IE97" i="1" s="1"/>
  <c r="DV527" i="1"/>
  <c r="DV446" i="1"/>
  <c r="AC137" i="1" l="1"/>
  <c r="BK367" i="1"/>
  <c r="BK533" i="1"/>
  <c r="BK452" i="1"/>
  <c r="BK214" i="1"/>
  <c r="EQ138" i="1"/>
  <c r="GP102" i="1"/>
  <c r="DV528" i="1"/>
  <c r="EF209" i="1"/>
  <c r="FA211" i="1"/>
  <c r="BG211" i="1"/>
  <c r="FA449" i="1"/>
  <c r="BG449" i="1"/>
  <c r="FA530" i="1"/>
  <c r="BG530" i="1"/>
  <c r="N85" i="23"/>
  <c r="T85" i="23" s="1"/>
  <c r="AM55" i="40"/>
  <c r="AX22" i="40"/>
  <c r="EQ213" i="1"/>
  <c r="GP177" i="1"/>
  <c r="N116" i="23" s="1"/>
  <c r="P39" i="84"/>
  <c r="EQ532" i="1"/>
  <c r="DV135" i="1"/>
  <c r="HL135" i="1"/>
  <c r="IE99" i="1" s="1"/>
  <c r="BB364" i="1"/>
  <c r="AK364" i="1"/>
  <c r="AT364" i="1" s="1"/>
  <c r="BB211" i="1"/>
  <c r="AK211" i="1"/>
  <c r="AT211" i="1" s="1"/>
  <c r="BB530" i="1"/>
  <c r="AK530" i="1"/>
  <c r="AT530" i="1" s="1"/>
  <c r="EF286" i="1"/>
  <c r="EF447" i="1"/>
  <c r="BB210" i="1"/>
  <c r="AK210" i="1"/>
  <c r="AT210" i="1" s="1"/>
  <c r="AK448" i="1"/>
  <c r="AT448" i="1" s="1"/>
  <c r="AK529" i="1"/>
  <c r="AT529" i="1" s="1"/>
  <c r="BB529" i="1"/>
  <c r="EF362" i="1"/>
  <c r="BQ531" i="1"/>
  <c r="BQ365" i="1"/>
  <c r="FA136" i="1"/>
  <c r="BQ212" i="1"/>
  <c r="BQ450" i="1"/>
  <c r="AR18" i="40"/>
  <c r="AK18" i="40"/>
  <c r="EF528" i="1"/>
  <c r="HL209" i="1"/>
  <c r="IE173" i="1" s="1"/>
  <c r="DV209" i="1"/>
  <c r="BW209" i="1"/>
  <c r="HL362" i="1"/>
  <c r="IE326" i="1" s="1"/>
  <c r="DV362" i="1"/>
  <c r="BW362" i="1"/>
  <c r="EK60" i="1"/>
  <c r="CD60" i="1" s="1"/>
  <c r="EJ61" i="1"/>
  <c r="FA364" i="1"/>
  <c r="BW364" i="1"/>
  <c r="AC531" i="1"/>
  <c r="AC212" i="1"/>
  <c r="BB136" i="1"/>
  <c r="AC450" i="1"/>
  <c r="BB450" i="1" s="1"/>
  <c r="AC289" i="1"/>
  <c r="AC365" i="1"/>
  <c r="AK136" i="1"/>
  <c r="AT136" i="1" s="1"/>
  <c r="EQ451" i="1"/>
  <c r="GP415" i="1"/>
  <c r="N147" i="23" s="1"/>
  <c r="GP330" i="1"/>
  <c r="EQ366" i="1"/>
  <c r="AK449" i="1"/>
  <c r="AT449" i="1" s="1"/>
  <c r="AK288" i="1"/>
  <c r="AT288" i="1" s="1"/>
  <c r="BB288" i="1"/>
  <c r="EF135" i="1"/>
  <c r="BK286" i="1"/>
  <c r="DV286" i="1"/>
  <c r="HL286" i="1"/>
  <c r="IE250" i="1" s="1"/>
  <c r="DV447" i="1"/>
  <c r="DV134" i="1"/>
  <c r="HL134" i="1"/>
  <c r="IE98" i="1" s="1"/>
  <c r="EF134" i="1"/>
  <c r="AK287" i="1"/>
  <c r="AT287" i="1" s="1"/>
  <c r="BB287" i="1"/>
  <c r="BB363" i="1"/>
  <c r="AK363" i="1"/>
  <c r="AT363" i="1" s="1"/>
  <c r="EQ285" i="1"/>
  <c r="GP249" i="1"/>
  <c r="BK287" i="1" l="1"/>
  <c r="DV287" i="1"/>
  <c r="HL287" i="1"/>
  <c r="IE251" i="1" s="1"/>
  <c r="AK19" i="40"/>
  <c r="AR19" i="40"/>
  <c r="BK288" i="1"/>
  <c r="DV288" i="1"/>
  <c r="HL288" i="1"/>
  <c r="IE252" i="1" s="1"/>
  <c r="EF449" i="1"/>
  <c r="BB365" i="1"/>
  <c r="EF365" i="1" s="1"/>
  <c r="AK365" i="1"/>
  <c r="AT365" i="1" s="1"/>
  <c r="AK450" i="1"/>
  <c r="AT450" i="1" s="1"/>
  <c r="BB212" i="1"/>
  <c r="AK212" i="1"/>
  <c r="AT212" i="1" s="1"/>
  <c r="HB60" i="1"/>
  <c r="CI60" i="1"/>
  <c r="CF60" i="1"/>
  <c r="HD60" i="1" s="1"/>
  <c r="FA450" i="1"/>
  <c r="FA531" i="1"/>
  <c r="DV529" i="1"/>
  <c r="DV448" i="1"/>
  <c r="EF210" i="1"/>
  <c r="DV530" i="1"/>
  <c r="HL211" i="1"/>
  <c r="IE175" i="1" s="1"/>
  <c r="DV211" i="1"/>
  <c r="DV364" i="1"/>
  <c r="HL364" i="1"/>
  <c r="IE328" i="1" s="1"/>
  <c r="AS23" i="23"/>
  <c r="AX23" i="40"/>
  <c r="N86" i="23"/>
  <c r="T86" i="23" s="1"/>
  <c r="EQ214" i="1"/>
  <c r="GP178" i="1"/>
  <c r="N117" i="23" s="1"/>
  <c r="P40" i="84"/>
  <c r="EQ533" i="1"/>
  <c r="AC213" i="1"/>
  <c r="BB137" i="1"/>
  <c r="AC290" i="1"/>
  <c r="AC532" i="1"/>
  <c r="AC366" i="1"/>
  <c r="AC451" i="1"/>
  <c r="BB451" i="1" s="1"/>
  <c r="AK137" i="1"/>
  <c r="AT137" i="1" s="1"/>
  <c r="BK368" i="1"/>
  <c r="BK534" i="1"/>
  <c r="BK453" i="1"/>
  <c r="BK215" i="1"/>
  <c r="EQ139" i="1"/>
  <c r="GP103" i="1"/>
  <c r="AC138" i="1"/>
  <c r="BQ532" i="1"/>
  <c r="BQ366" i="1"/>
  <c r="FA366" i="1" s="1"/>
  <c r="BQ451" i="1"/>
  <c r="FA137" i="1"/>
  <c r="BQ213" i="1"/>
  <c r="HL363" i="1"/>
  <c r="IE327" i="1" s="1"/>
  <c r="DV363" i="1"/>
  <c r="BW363" i="1"/>
  <c r="EF287" i="1"/>
  <c r="EQ286" i="1"/>
  <c r="GP250" i="1"/>
  <c r="EF288" i="1"/>
  <c r="DV449" i="1"/>
  <c r="DV136" i="1"/>
  <c r="HL136" i="1"/>
  <c r="IE100" i="1" s="1"/>
  <c r="AK289" i="1"/>
  <c r="AT289" i="1" s="1"/>
  <c r="BB289" i="1"/>
  <c r="EF136" i="1"/>
  <c r="BB531" i="1"/>
  <c r="AK531" i="1"/>
  <c r="AT531" i="1" s="1"/>
  <c r="EK61" i="1"/>
  <c r="CD61" i="1" s="1"/>
  <c r="EJ62" i="1"/>
  <c r="FA212" i="1"/>
  <c r="BW212" i="1"/>
  <c r="FA365" i="1"/>
  <c r="BW365" i="1"/>
  <c r="EF529" i="1"/>
  <c r="EF448" i="1"/>
  <c r="HL210" i="1"/>
  <c r="IE174" i="1" s="1"/>
  <c r="DV210" i="1"/>
  <c r="BW210" i="1"/>
  <c r="EF530" i="1"/>
  <c r="EF211" i="1"/>
  <c r="EF364" i="1"/>
  <c r="AK20" i="40"/>
  <c r="AR20" i="40"/>
  <c r="BW211" i="1"/>
  <c r="EF363" i="1"/>
  <c r="EQ452" i="1"/>
  <c r="GP416" i="1"/>
  <c r="N148" i="23" s="1"/>
  <c r="EQ367" i="1"/>
  <c r="GP331" i="1"/>
  <c r="BQ533" i="1" l="1"/>
  <c r="BQ367" i="1"/>
  <c r="BQ452" i="1"/>
  <c r="FA138" i="1"/>
  <c r="BQ214" i="1"/>
  <c r="AC139" i="1"/>
  <c r="BK369" i="1"/>
  <c r="BK535" i="1"/>
  <c r="BK454" i="1"/>
  <c r="BK216" i="1"/>
  <c r="EQ140" i="1"/>
  <c r="GP104" i="1"/>
  <c r="EJ63" i="1"/>
  <c r="EK62" i="1"/>
  <c r="CD62" i="1" s="1"/>
  <c r="EF531" i="1"/>
  <c r="BK289" i="1"/>
  <c r="DV289" i="1"/>
  <c r="HL289" i="1"/>
  <c r="IE253" i="1" s="1"/>
  <c r="AK21" i="40"/>
  <c r="AR21" i="40"/>
  <c r="AK138" i="1"/>
  <c r="AT138" i="1" s="1"/>
  <c r="BB138" i="1"/>
  <c r="AC533" i="1"/>
  <c r="AC214" i="1"/>
  <c r="AC452" i="1"/>
  <c r="BB452" i="1" s="1"/>
  <c r="AC291" i="1"/>
  <c r="AC367" i="1"/>
  <c r="EQ453" i="1"/>
  <c r="GP417" i="1"/>
  <c r="N149" i="23" s="1"/>
  <c r="EQ368" i="1"/>
  <c r="GP332" i="1"/>
  <c r="AK451" i="1"/>
  <c r="AT451" i="1" s="1"/>
  <c r="BB532" i="1"/>
  <c r="AK532" i="1"/>
  <c r="AT532" i="1" s="1"/>
  <c r="EF137" i="1"/>
  <c r="GH24" i="1"/>
  <c r="HG60" i="1"/>
  <c r="HX24" i="1" s="1"/>
  <c r="EF212" i="1"/>
  <c r="EF450" i="1"/>
  <c r="BG288" i="1"/>
  <c r="GP252" i="1"/>
  <c r="EQ288" i="1"/>
  <c r="HB61" i="1"/>
  <c r="CF61" i="1"/>
  <c r="HD61" i="1" s="1"/>
  <c r="CI61" i="1"/>
  <c r="DV531" i="1"/>
  <c r="EF289" i="1"/>
  <c r="FA213" i="1"/>
  <c r="FA451" i="1"/>
  <c r="FA532" i="1"/>
  <c r="AX24" i="40"/>
  <c r="N87" i="23"/>
  <c r="T87" i="23" s="1"/>
  <c r="EQ215" i="1"/>
  <c r="GP179" i="1"/>
  <c r="N118" i="23" s="1"/>
  <c r="P41" i="84"/>
  <c r="EQ534" i="1"/>
  <c r="DV137" i="1"/>
  <c r="HL137" i="1"/>
  <c r="IE101" i="1" s="1"/>
  <c r="BB366" i="1"/>
  <c r="AK366" i="1"/>
  <c r="AT366" i="1" s="1"/>
  <c r="BB290" i="1"/>
  <c r="AK290" i="1"/>
  <c r="AT290" i="1" s="1"/>
  <c r="BB213" i="1"/>
  <c r="AK213" i="1"/>
  <c r="AT213" i="1" s="1"/>
  <c r="DV212" i="1"/>
  <c r="HL212" i="1"/>
  <c r="IE176" i="1" s="1"/>
  <c r="DV450" i="1"/>
  <c r="DV365" i="1"/>
  <c r="HL365" i="1"/>
  <c r="IE329" i="1" s="1"/>
  <c r="EQ287" i="1"/>
  <c r="GP251" i="1"/>
  <c r="BQ534" i="1" l="1"/>
  <c r="BQ368" i="1"/>
  <c r="FA139" i="1"/>
  <c r="BQ215" i="1"/>
  <c r="BQ453" i="1"/>
  <c r="HL213" i="1"/>
  <c r="IE177" i="1" s="1"/>
  <c r="DV213" i="1"/>
  <c r="BK290" i="1"/>
  <c r="DV290" i="1"/>
  <c r="HL290" i="1"/>
  <c r="IE254" i="1" s="1"/>
  <c r="DV366" i="1"/>
  <c r="HL366" i="1"/>
  <c r="IE330" i="1" s="1"/>
  <c r="BW213" i="1"/>
  <c r="GH25" i="1"/>
  <c r="HG61" i="1"/>
  <c r="HX25" i="1" s="1"/>
  <c r="DV532" i="1"/>
  <c r="DV451" i="1"/>
  <c r="BB367" i="1"/>
  <c r="AK367" i="1"/>
  <c r="AT367" i="1" s="1"/>
  <c r="BW367" i="1" s="1"/>
  <c r="BP463" i="1"/>
  <c r="BQ463" i="1" s="1"/>
  <c r="AK452" i="1"/>
  <c r="AT452" i="1" s="1"/>
  <c r="BB533" i="1"/>
  <c r="BP544" i="1"/>
  <c r="BQ544" i="1" s="1"/>
  <c r="AK533" i="1"/>
  <c r="AT533" i="1" s="1"/>
  <c r="DV138" i="1"/>
  <c r="HL138" i="1"/>
  <c r="IE102" i="1" s="1"/>
  <c r="HB62" i="1"/>
  <c r="CF62" i="1"/>
  <c r="HD62" i="1" s="1"/>
  <c r="CI62" i="1"/>
  <c r="AX25" i="40"/>
  <c r="N88" i="23"/>
  <c r="EQ216" i="1"/>
  <c r="GP180" i="1"/>
  <c r="N119" i="23" s="1"/>
  <c r="P42" i="84"/>
  <c r="EQ535" i="1"/>
  <c r="AC534" i="1"/>
  <c r="BB139" i="1"/>
  <c r="AC368" i="1"/>
  <c r="AC292" i="1"/>
  <c r="AC453" i="1"/>
  <c r="BB453" i="1" s="1"/>
  <c r="AC215" i="1"/>
  <c r="AK139" i="1"/>
  <c r="AT139" i="1" s="1"/>
  <c r="FA367" i="1"/>
  <c r="BK370" i="1"/>
  <c r="BK536" i="1"/>
  <c r="BK455" i="1"/>
  <c r="BK217" i="1"/>
  <c r="EQ141" i="1"/>
  <c r="GP105" i="1"/>
  <c r="AC140" i="1"/>
  <c r="EF290" i="1"/>
  <c r="EF366" i="1"/>
  <c r="AK22" i="40"/>
  <c r="AR22" i="40"/>
  <c r="EF213" i="1"/>
  <c r="EF532" i="1"/>
  <c r="EF451" i="1"/>
  <c r="BB291" i="1"/>
  <c r="AK291" i="1"/>
  <c r="AT291" i="1" s="1"/>
  <c r="BB214" i="1"/>
  <c r="AK214" i="1"/>
  <c r="AT214" i="1" s="1"/>
  <c r="EF138" i="1"/>
  <c r="BW366" i="1"/>
  <c r="BG289" i="1"/>
  <c r="EQ289" i="1"/>
  <c r="GP253" i="1"/>
  <c r="EK63" i="1"/>
  <c r="CD63" i="1" s="1"/>
  <c r="EJ64" i="1"/>
  <c r="EQ454" i="1"/>
  <c r="GP418" i="1"/>
  <c r="N150" i="23" s="1"/>
  <c r="EQ369" i="1"/>
  <c r="GP333" i="1"/>
  <c r="FA214" i="1"/>
  <c r="BW214" i="1"/>
  <c r="FA452" i="1"/>
  <c r="FA533" i="1"/>
  <c r="BK371" i="1" l="1"/>
  <c r="BK537" i="1"/>
  <c r="BK456" i="1"/>
  <c r="BK218" i="1"/>
  <c r="EQ142" i="1"/>
  <c r="GP106" i="1"/>
  <c r="BQ535" i="1"/>
  <c r="BQ369" i="1"/>
  <c r="FA140" i="1"/>
  <c r="BQ216" i="1"/>
  <c r="BQ454" i="1"/>
  <c r="AC141" i="1"/>
  <c r="HB63" i="1"/>
  <c r="CI63" i="1"/>
  <c r="CF63" i="1"/>
  <c r="HD63" i="1" s="1"/>
  <c r="EF214" i="1"/>
  <c r="EF291" i="1"/>
  <c r="BB140" i="1"/>
  <c r="AC535" i="1"/>
  <c r="AC216" i="1"/>
  <c r="AC454" i="1"/>
  <c r="BB454" i="1" s="1"/>
  <c r="AC293" i="1"/>
  <c r="AC369" i="1"/>
  <c r="AK140" i="1"/>
  <c r="AT140" i="1" s="1"/>
  <c r="EQ455" i="1"/>
  <c r="GP419" i="1"/>
  <c r="N151" i="23" s="1"/>
  <c r="EQ370" i="1"/>
  <c r="GP334" i="1"/>
  <c r="BB215" i="1"/>
  <c r="AK215" i="1"/>
  <c r="AT215" i="1" s="1"/>
  <c r="BB292" i="1"/>
  <c r="AK292" i="1"/>
  <c r="AT292" i="1" s="1"/>
  <c r="EF139" i="1"/>
  <c r="HG62" i="1"/>
  <c r="HX26" i="1" s="1"/>
  <c r="GH26" i="1"/>
  <c r="DV452" i="1"/>
  <c r="EF452" i="1"/>
  <c r="EF367" i="1"/>
  <c r="GP254" i="1"/>
  <c r="BG290" i="1"/>
  <c r="EQ290" i="1"/>
  <c r="FA215" i="1"/>
  <c r="FA368" i="1"/>
  <c r="EJ65" i="1"/>
  <c r="EK64" i="1"/>
  <c r="CD64" i="1" s="1"/>
  <c r="HL214" i="1"/>
  <c r="IE178" i="1" s="1"/>
  <c r="DV214" i="1"/>
  <c r="BK291" i="1"/>
  <c r="DV291" i="1"/>
  <c r="HL291" i="1"/>
  <c r="IE255" i="1" s="1"/>
  <c r="N89" i="23"/>
  <c r="AX26" i="40"/>
  <c r="EQ217" i="1"/>
  <c r="GP181" i="1"/>
  <c r="N120" i="23" s="1"/>
  <c r="P43" i="84"/>
  <c r="EQ536" i="1"/>
  <c r="DV139" i="1"/>
  <c r="HL139" i="1"/>
  <c r="IE103" i="1" s="1"/>
  <c r="AK453" i="1"/>
  <c r="AT453" i="1" s="1"/>
  <c r="BB368" i="1"/>
  <c r="AK368" i="1"/>
  <c r="AT368" i="1" s="1"/>
  <c r="BW368" i="1" s="1"/>
  <c r="BB534" i="1"/>
  <c r="AK534" i="1"/>
  <c r="AT534" i="1" s="1"/>
  <c r="AR23" i="40"/>
  <c r="AK23" i="40"/>
  <c r="DV533" i="1"/>
  <c r="EF533" i="1"/>
  <c r="DV367" i="1"/>
  <c r="HL367" i="1"/>
  <c r="IE331" i="1" s="1"/>
  <c r="FA453" i="1"/>
  <c r="FA534" i="1"/>
  <c r="BK372" i="1" l="1"/>
  <c r="BK538" i="1"/>
  <c r="BK457" i="1"/>
  <c r="BK219" i="1"/>
  <c r="BK61" i="40"/>
  <c r="BK68" i="40" s="1"/>
  <c r="BK72" i="40" s="1"/>
  <c r="EQ143" i="1"/>
  <c r="GP107" i="1"/>
  <c r="BQ536" i="1"/>
  <c r="BQ370" i="1"/>
  <c r="BQ455" i="1"/>
  <c r="FA141" i="1"/>
  <c r="BQ217" i="1"/>
  <c r="EF534" i="1"/>
  <c r="EF368" i="1"/>
  <c r="DV453" i="1"/>
  <c r="AR24" i="40"/>
  <c r="AK24" i="40"/>
  <c r="HB64" i="1"/>
  <c r="CI64" i="1"/>
  <c r="CF64" i="1"/>
  <c r="HD64" i="1" s="1"/>
  <c r="BK292" i="1"/>
  <c r="DV292" i="1"/>
  <c r="HL292" i="1"/>
  <c r="IE256" i="1" s="1"/>
  <c r="HL215" i="1"/>
  <c r="IE179" i="1" s="1"/>
  <c r="DV140" i="1"/>
  <c r="HL140" i="1"/>
  <c r="IE104" i="1" s="1"/>
  <c r="BB293" i="1"/>
  <c r="AK293" i="1"/>
  <c r="AT293" i="1" s="1"/>
  <c r="BB216" i="1"/>
  <c r="AK216" i="1"/>
  <c r="AT216" i="1" s="1"/>
  <c r="BW216" i="1" s="1"/>
  <c r="EF140" i="1"/>
  <c r="FA454" i="1"/>
  <c r="FA535" i="1"/>
  <c r="N90" i="23"/>
  <c r="AX27" i="40"/>
  <c r="EQ218" i="1"/>
  <c r="GP182" i="1"/>
  <c r="N121" i="23" s="1"/>
  <c r="P44" i="84"/>
  <c r="EQ537" i="1"/>
  <c r="AC142" i="1"/>
  <c r="DV534" i="1"/>
  <c r="DV368" i="1"/>
  <c r="HL368" i="1"/>
  <c r="IE332" i="1" s="1"/>
  <c r="EF453" i="1"/>
  <c r="EQ291" i="1"/>
  <c r="BG291" i="1"/>
  <c r="GP255" i="1"/>
  <c r="DV215" i="1"/>
  <c r="EK65" i="1"/>
  <c r="CD65" i="1" s="1"/>
  <c r="EJ66" i="1"/>
  <c r="BW215" i="1"/>
  <c r="EF292" i="1"/>
  <c r="EF215" i="1"/>
  <c r="BB369" i="1"/>
  <c r="AK369" i="1"/>
  <c r="AT369" i="1" s="1"/>
  <c r="BW369" i="1" s="1"/>
  <c r="AK454" i="1"/>
  <c r="AT454" i="1" s="1"/>
  <c r="BB535" i="1"/>
  <c r="AK535" i="1"/>
  <c r="AT535" i="1" s="1"/>
  <c r="GH27" i="1"/>
  <c r="HG63" i="1"/>
  <c r="HX27" i="1" s="1"/>
  <c r="AC536" i="1"/>
  <c r="AC217" i="1"/>
  <c r="BB141" i="1"/>
  <c r="AC294" i="1"/>
  <c r="AC455" i="1"/>
  <c r="BB455" i="1" s="1"/>
  <c r="AC370" i="1"/>
  <c r="AK141" i="1"/>
  <c r="AT141" i="1" s="1"/>
  <c r="FA216" i="1"/>
  <c r="FA370" i="1"/>
  <c r="FA369" i="1"/>
  <c r="EQ456" i="1"/>
  <c r="GP420" i="1"/>
  <c r="N152" i="23" s="1"/>
  <c r="EQ371" i="1"/>
  <c r="GP335" i="1"/>
  <c r="FA455" i="1" l="1"/>
  <c r="AC143" i="1"/>
  <c r="BB370" i="1"/>
  <c r="AK370" i="1"/>
  <c r="AT370" i="1" s="1"/>
  <c r="BW370" i="1" s="1"/>
  <c r="HL141" i="1"/>
  <c r="IE105" i="1" s="1"/>
  <c r="DV141" i="1"/>
  <c r="BP464" i="1"/>
  <c r="BQ464" i="1" s="1"/>
  <c r="AK455" i="1"/>
  <c r="AT455" i="1" s="1"/>
  <c r="BB217" i="1"/>
  <c r="EF217" i="1" s="1"/>
  <c r="AK217" i="1"/>
  <c r="AT217" i="1" s="1"/>
  <c r="BW217" i="1" s="1"/>
  <c r="EF535" i="1"/>
  <c r="EF454" i="1"/>
  <c r="EF369" i="1"/>
  <c r="HB65" i="1"/>
  <c r="CI65" i="1"/>
  <c r="CF65" i="1"/>
  <c r="HD65" i="1" s="1"/>
  <c r="AC537" i="1"/>
  <c r="AC218" i="1"/>
  <c r="BB142" i="1"/>
  <c r="AC456" i="1"/>
  <c r="BB456" i="1" s="1"/>
  <c r="AC295" i="1"/>
  <c r="AC371" i="1"/>
  <c r="AK142" i="1"/>
  <c r="AT142" i="1" s="1"/>
  <c r="EF216" i="1"/>
  <c r="EF293" i="1"/>
  <c r="AK25" i="40"/>
  <c r="AR25" i="40"/>
  <c r="BG292" i="1"/>
  <c r="EQ292" i="1"/>
  <c r="GP256" i="1"/>
  <c r="GH28" i="1"/>
  <c r="HG64" i="1"/>
  <c r="HX28" i="1" s="1"/>
  <c r="FA217" i="1"/>
  <c r="FA536" i="1"/>
  <c r="N91" i="23"/>
  <c r="N193" i="23" s="1"/>
  <c r="AX28" i="40"/>
  <c r="EQ219" i="1"/>
  <c r="BK63" i="40"/>
  <c r="BK69" i="40" s="1"/>
  <c r="BK73" i="40" s="1"/>
  <c r="BK62" i="40"/>
  <c r="BK67" i="40" s="1"/>
  <c r="BK71" i="40" s="1"/>
  <c r="GP183" i="1"/>
  <c r="N122" i="23" s="1"/>
  <c r="N192" i="23" s="1"/>
  <c r="P45" i="84"/>
  <c r="EQ538" i="1"/>
  <c r="BQ537" i="1"/>
  <c r="BQ371" i="1"/>
  <c r="BQ456" i="1"/>
  <c r="BQ218" i="1"/>
  <c r="FA142" i="1"/>
  <c r="BG142" i="1"/>
  <c r="AK294" i="1"/>
  <c r="AT294" i="1" s="1"/>
  <c r="BB294" i="1"/>
  <c r="EF141" i="1"/>
  <c r="BB536" i="1"/>
  <c r="BP545" i="1"/>
  <c r="BQ545" i="1" s="1"/>
  <c r="AK536" i="1"/>
  <c r="AT536" i="1" s="1"/>
  <c r="DV535" i="1"/>
  <c r="DV454" i="1"/>
  <c r="HL369" i="1"/>
  <c r="IE333" i="1" s="1"/>
  <c r="DV369" i="1"/>
  <c r="EJ67" i="1"/>
  <c r="EK66" i="1"/>
  <c r="CD66" i="1" s="1"/>
  <c r="DV216" i="1"/>
  <c r="HL216" i="1"/>
  <c r="IE180" i="1" s="1"/>
  <c r="DV293" i="1"/>
  <c r="BK293" i="1"/>
  <c r="HL293" i="1"/>
  <c r="IE257" i="1" s="1"/>
  <c r="EQ457" i="1"/>
  <c r="Q197" i="23"/>
  <c r="GP421" i="1"/>
  <c r="N153" i="23" s="1"/>
  <c r="N194" i="23" s="1"/>
  <c r="EQ372" i="1"/>
  <c r="GP336" i="1"/>
  <c r="BQ538" i="1" l="1"/>
  <c r="BQ219" i="1"/>
  <c r="BQ457" i="1"/>
  <c r="FA143" i="1"/>
  <c r="BQ372" i="1"/>
  <c r="BG143" i="1"/>
  <c r="GP257" i="1"/>
  <c r="EQ293" i="1"/>
  <c r="BG293" i="1"/>
  <c r="EJ68" i="1"/>
  <c r="EK67" i="1"/>
  <c r="CD67" i="1" s="1"/>
  <c r="EF294" i="1"/>
  <c r="FA218" i="1"/>
  <c r="FA371" i="1"/>
  <c r="DV142" i="1"/>
  <c r="HL142" i="1"/>
  <c r="IE106" i="1" s="1"/>
  <c r="BB295" i="1"/>
  <c r="AK295" i="1"/>
  <c r="AT295" i="1" s="1"/>
  <c r="EF142" i="1"/>
  <c r="BB537" i="1"/>
  <c r="AK537" i="1"/>
  <c r="AT537" i="1" s="1"/>
  <c r="HG65" i="1"/>
  <c r="HX29" i="1" s="1"/>
  <c r="GH29" i="1"/>
  <c r="HL217" i="1"/>
  <c r="DV217" i="1"/>
  <c r="DV455" i="1"/>
  <c r="DV370" i="1"/>
  <c r="HL370" i="1"/>
  <c r="AC538" i="1"/>
  <c r="AC372" i="1"/>
  <c r="BB143" i="1"/>
  <c r="AC296" i="1"/>
  <c r="AC457" i="1"/>
  <c r="BB457" i="1" s="1"/>
  <c r="AC219" i="1"/>
  <c r="AK143" i="1"/>
  <c r="AT143" i="1" s="1"/>
  <c r="HB66" i="1"/>
  <c r="CI66" i="1"/>
  <c r="CF66" i="1"/>
  <c r="HD66" i="1" s="1"/>
  <c r="DV536" i="1"/>
  <c r="EF536" i="1"/>
  <c r="DV295" i="1"/>
  <c r="BK294" i="1"/>
  <c r="DV294" i="1"/>
  <c r="HL294" i="1"/>
  <c r="FA456" i="1"/>
  <c r="FA537" i="1"/>
  <c r="BB371" i="1"/>
  <c r="AK371" i="1"/>
  <c r="AT371" i="1" s="1"/>
  <c r="AK456" i="1"/>
  <c r="AT456" i="1" s="1"/>
  <c r="BB218" i="1"/>
  <c r="AK218" i="1"/>
  <c r="AT218" i="1" s="1"/>
  <c r="EF455" i="1"/>
  <c r="AK26" i="40"/>
  <c r="AR26" i="40"/>
  <c r="EF370" i="1"/>
  <c r="HL218" i="1" l="1"/>
  <c r="DV218" i="1"/>
  <c r="DV456" i="1"/>
  <c r="HL371" i="1"/>
  <c r="DV371" i="1"/>
  <c r="BG294" i="1"/>
  <c r="GP258" i="1"/>
  <c r="EQ294" i="1"/>
  <c r="GH30" i="1"/>
  <c r="HG66" i="1"/>
  <c r="BB219" i="1"/>
  <c r="AK219" i="1"/>
  <c r="AT219" i="1" s="1"/>
  <c r="AK296" i="1"/>
  <c r="AT296" i="1" s="1"/>
  <c r="BB296" i="1"/>
  <c r="BB372" i="1"/>
  <c r="AK372" i="1"/>
  <c r="AT372" i="1" s="1"/>
  <c r="BW372" i="1" s="1"/>
  <c r="DV537" i="1"/>
  <c r="BK295" i="1"/>
  <c r="HL295" i="1"/>
  <c r="BW371" i="1"/>
  <c r="EJ69" i="1"/>
  <c r="EK68" i="1"/>
  <c r="CD68" i="1" s="1"/>
  <c r="FA219" i="1"/>
  <c r="EF218" i="1"/>
  <c r="EF456" i="1"/>
  <c r="EF371" i="1"/>
  <c r="DV143" i="1"/>
  <c r="HL143" i="1"/>
  <c r="IE107" i="1" s="1"/>
  <c r="AK457" i="1"/>
  <c r="AT457" i="1" s="1"/>
  <c r="EF143" i="1"/>
  <c r="BB538" i="1"/>
  <c r="AK538" i="1"/>
  <c r="AT538" i="1" s="1"/>
  <c r="IE258" i="1"/>
  <c r="IE181" i="1"/>
  <c r="IE334" i="1"/>
  <c r="EF537" i="1"/>
  <c r="EF295" i="1"/>
  <c r="AR27" i="40"/>
  <c r="AK27" i="40"/>
  <c r="BW218" i="1"/>
  <c r="HB67" i="1"/>
  <c r="CI67" i="1"/>
  <c r="CF67" i="1"/>
  <c r="HD67" i="1" s="1"/>
  <c r="FA372" i="1"/>
  <c r="FA457" i="1"/>
  <c r="FA538" i="1"/>
  <c r="EF538" i="1" l="1"/>
  <c r="EF457" i="1"/>
  <c r="AK28" i="40"/>
  <c r="AR28" i="40"/>
  <c r="EK69" i="1"/>
  <c r="CD69" i="1" s="1"/>
  <c r="EJ70" i="1"/>
  <c r="BG295" i="1"/>
  <c r="GP259" i="1"/>
  <c r="EF372" i="1"/>
  <c r="DV296" i="1"/>
  <c r="BK296" i="1"/>
  <c r="HL296" i="1"/>
  <c r="EF219" i="1"/>
  <c r="GH31" i="1"/>
  <c r="HG67" i="1"/>
  <c r="DV538" i="1"/>
  <c r="DV457" i="1"/>
  <c r="HB68" i="1"/>
  <c r="CI68" i="1"/>
  <c r="CF68" i="1"/>
  <c r="HD68" i="1" s="1"/>
  <c r="DV372" i="1"/>
  <c r="HL372" i="1"/>
  <c r="EF296" i="1"/>
  <c r="BW219" i="1"/>
  <c r="DV219" i="1"/>
  <c r="HL219" i="1"/>
  <c r="EQ295" i="1"/>
  <c r="IE259" i="1"/>
  <c r="IE182" i="1"/>
  <c r="IE335" i="1"/>
  <c r="HG68" i="1" l="1"/>
  <c r="GH32" i="1"/>
  <c r="EJ71" i="1"/>
  <c r="EK71" i="1" s="1"/>
  <c r="CD71" i="1" s="1"/>
  <c r="EK70" i="1"/>
  <c r="CD70" i="1" s="1"/>
  <c r="IE260" i="1"/>
  <c r="IE183" i="1"/>
  <c r="IE336" i="1"/>
  <c r="BG296" i="1"/>
  <c r="EQ296" i="1"/>
  <c r="GP260" i="1"/>
  <c r="HB69" i="1"/>
  <c r="CF69" i="1"/>
  <c r="HD69" i="1" s="1"/>
  <c r="CI69" i="1"/>
  <c r="BK373" i="1" l="1"/>
  <c r="BK539" i="1"/>
  <c r="BK458" i="1"/>
  <c r="BK220" i="1"/>
  <c r="EQ144" i="1"/>
  <c r="GP108" i="1"/>
  <c r="N92" i="23" s="1"/>
  <c r="HB71" i="1"/>
  <c r="CF71" i="1"/>
  <c r="HD71" i="1" s="1"/>
  <c r="CI71" i="1"/>
  <c r="HG69" i="1"/>
  <c r="GH33" i="1"/>
  <c r="HB70" i="1"/>
  <c r="CF70" i="1"/>
  <c r="HD70" i="1" s="1"/>
  <c r="CI70" i="1"/>
  <c r="HG70" i="1" l="1"/>
  <c r="GH34" i="1"/>
  <c r="HG71" i="1"/>
  <c r="GH35" i="1"/>
  <c r="EQ220" i="1"/>
  <c r="GP184" i="1"/>
  <c r="N123" i="23" s="1"/>
  <c r="P46" i="84"/>
  <c r="EQ539" i="1"/>
  <c r="EQ458" i="1"/>
  <c r="GP422" i="1"/>
  <c r="N154" i="23" s="1"/>
  <c r="EQ373" i="1"/>
  <c r="GP337" i="1"/>
  <c r="BK374" i="1" l="1"/>
  <c r="BK540" i="1"/>
  <c r="BK459" i="1"/>
  <c r="EQ145" i="1"/>
  <c r="BK221" i="1"/>
  <c r="GP109" i="1"/>
  <c r="N93" i="23" s="1"/>
  <c r="N205" i="23" s="1"/>
  <c r="EQ221" i="1" l="1"/>
  <c r="GP185" i="1"/>
  <c r="N124" i="23" s="1"/>
  <c r="N204" i="23" s="1"/>
  <c r="EQ459" i="1"/>
  <c r="GP423" i="1"/>
  <c r="N155" i="23" s="1"/>
  <c r="N206" i="23" s="1"/>
  <c r="EQ540" i="1"/>
  <c r="P47" i="84"/>
  <c r="BK460" i="1"/>
  <c r="EQ374" i="1"/>
  <c r="GP338" i="1"/>
  <c r="EQ460" i="1" l="1"/>
  <c r="CO460" i="1"/>
  <c r="BK581" i="1"/>
  <c r="G20" i="84" s="1"/>
  <c r="G38" i="84" s="1"/>
  <c r="BK375" i="1"/>
  <c r="BK541" i="1"/>
  <c r="EQ146" i="1"/>
  <c r="BK222" i="1"/>
  <c r="BK595" i="1" l="1"/>
  <c r="BH604" i="1" s="1"/>
  <c r="BK588" i="1"/>
  <c r="BK597" i="1"/>
  <c r="BH606" i="1" s="1"/>
  <c r="BK590" i="1"/>
  <c r="AC144" i="1"/>
  <c r="BK580" i="1"/>
  <c r="G19" i="84" s="1"/>
  <c r="G37" i="84" s="1"/>
  <c r="EQ222" i="1"/>
  <c r="BK582" i="1"/>
  <c r="G21" i="84" s="1"/>
  <c r="G39" i="84" s="1"/>
  <c r="G46" i="84" s="1"/>
  <c r="G52" i="84" s="1"/>
  <c r="P48" i="84"/>
  <c r="EQ541" i="1"/>
  <c r="BQ539" i="1"/>
  <c r="BQ458" i="1"/>
  <c r="FA144" i="1"/>
  <c r="BQ220" i="1"/>
  <c r="BQ373" i="1"/>
  <c r="BG144" i="1"/>
  <c r="EQ375" i="1"/>
  <c r="FA373" i="1" l="1"/>
  <c r="FA539" i="1"/>
  <c r="AC539" i="1"/>
  <c r="AC458" i="1"/>
  <c r="BB458" i="1" s="1"/>
  <c r="AC373" i="1"/>
  <c r="AC297" i="1"/>
  <c r="AK297" i="1" s="1"/>
  <c r="BB144" i="1"/>
  <c r="AC220" i="1"/>
  <c r="AK144" i="1"/>
  <c r="AT144" i="1" s="1"/>
  <c r="AC145" i="1"/>
  <c r="FA220" i="1"/>
  <c r="FA458" i="1"/>
  <c r="BB220" i="1" l="1"/>
  <c r="AK220" i="1"/>
  <c r="AT220" i="1" s="1"/>
  <c r="AT297" i="1"/>
  <c r="BB297" i="1"/>
  <c r="AK458" i="1"/>
  <c r="AT458" i="1" s="1"/>
  <c r="AC146" i="1"/>
  <c r="AC460" i="1" s="1"/>
  <c r="AC540" i="1"/>
  <c r="AC298" i="1"/>
  <c r="AK298" i="1" s="1"/>
  <c r="AC459" i="1"/>
  <c r="BB459" i="1" s="1"/>
  <c r="AC374" i="1"/>
  <c r="AC221" i="1"/>
  <c r="BB145" i="1"/>
  <c r="AK145" i="1"/>
  <c r="AT145" i="1" s="1"/>
  <c r="DV144" i="1"/>
  <c r="HL144" i="1"/>
  <c r="IE108" i="1" s="1"/>
  <c r="EF144" i="1"/>
  <c r="BB373" i="1"/>
  <c r="AK373" i="1"/>
  <c r="AT373" i="1" s="1"/>
  <c r="BB539" i="1"/>
  <c r="AK539" i="1"/>
  <c r="AT539" i="1" s="1"/>
  <c r="BB460" i="1" l="1"/>
  <c r="EF460" i="1" s="1"/>
  <c r="AK460" i="1"/>
  <c r="AT460" i="1" s="1"/>
  <c r="EF539" i="1"/>
  <c r="EF373" i="1"/>
  <c r="AK29" i="40"/>
  <c r="AR29" i="40"/>
  <c r="DV145" i="1"/>
  <c r="HL145" i="1"/>
  <c r="BB221" i="1"/>
  <c r="AK221" i="1"/>
  <c r="AT221" i="1" s="1"/>
  <c r="AK459" i="1"/>
  <c r="AT459" i="1" s="1"/>
  <c r="DV460" i="1" s="1"/>
  <c r="BB540" i="1"/>
  <c r="AK540" i="1"/>
  <c r="AT540" i="1" s="1"/>
  <c r="AC541" i="1"/>
  <c r="BB146" i="1"/>
  <c r="EF146" i="1" s="1"/>
  <c r="AC299" i="1"/>
  <c r="AK299" i="1" s="1"/>
  <c r="AC375" i="1"/>
  <c r="AC222" i="1"/>
  <c r="AK146" i="1"/>
  <c r="AT146" i="1" s="1"/>
  <c r="GD87" i="1" s="1"/>
  <c r="DV458" i="1"/>
  <c r="EF297" i="1"/>
  <c r="DV220" i="1"/>
  <c r="HL220" i="1"/>
  <c r="BW220" i="1"/>
  <c r="DV539" i="1"/>
  <c r="DV373" i="1"/>
  <c r="HL373" i="1"/>
  <c r="BW373" i="1"/>
  <c r="EF145" i="1"/>
  <c r="BB374" i="1"/>
  <c r="AK374" i="1"/>
  <c r="AT374" i="1" s="1"/>
  <c r="AT298" i="1"/>
  <c r="BB298" i="1"/>
  <c r="EF298" i="1" s="1"/>
  <c r="EF458" i="1"/>
  <c r="DV297" i="1"/>
  <c r="BK297" i="1"/>
  <c r="HL297" i="1"/>
  <c r="EF220" i="1"/>
  <c r="BQ540" i="1" l="1"/>
  <c r="BQ459" i="1"/>
  <c r="BQ221" i="1"/>
  <c r="BW221" i="1" s="1"/>
  <c r="FA145" i="1"/>
  <c r="BQ374" i="1"/>
  <c r="BK551" i="1"/>
  <c r="BG145" i="1"/>
  <c r="BK298" i="1"/>
  <c r="DV298" i="1"/>
  <c r="HL298" i="1"/>
  <c r="HT240" i="1" s="1"/>
  <c r="EF374" i="1"/>
  <c r="IE261" i="1"/>
  <c r="IE184" i="1"/>
  <c r="IE337" i="1"/>
  <c r="BB222" i="1"/>
  <c r="AK222" i="1"/>
  <c r="AT222" i="1" s="1"/>
  <c r="BB299" i="1"/>
  <c r="AT299" i="1"/>
  <c r="GD240" i="1" s="1"/>
  <c r="BB541" i="1"/>
  <c r="AK541" i="1"/>
  <c r="AT541" i="1" s="1"/>
  <c r="BG546" i="1"/>
  <c r="EF540" i="1"/>
  <c r="EF459" i="1"/>
  <c r="EF221" i="1"/>
  <c r="HT87" i="1"/>
  <c r="IE109" i="1"/>
  <c r="EQ297" i="1"/>
  <c r="BG297" i="1"/>
  <c r="GP261" i="1"/>
  <c r="HL374" i="1"/>
  <c r="HT316" i="1" s="1"/>
  <c r="DV374" i="1"/>
  <c r="DV146" i="1"/>
  <c r="BB375" i="1"/>
  <c r="AK375" i="1"/>
  <c r="AT375" i="1" s="1"/>
  <c r="GD316" i="1" s="1"/>
  <c r="DV540" i="1"/>
  <c r="GD401" i="1"/>
  <c r="DV459" i="1"/>
  <c r="HL221" i="1"/>
  <c r="DV221" i="1"/>
  <c r="GD163" i="1"/>
  <c r="GP186" i="1" l="1"/>
  <c r="GP339" i="1"/>
  <c r="GP263" i="1"/>
  <c r="EF299" i="1"/>
  <c r="EF222" i="1"/>
  <c r="AK30" i="40"/>
  <c r="AR30" i="40"/>
  <c r="DV541" i="1"/>
  <c r="DV299" i="1"/>
  <c r="BK299" i="1"/>
  <c r="DV222" i="1"/>
  <c r="EF375" i="1"/>
  <c r="BG298" i="1"/>
  <c r="EQ298" i="1"/>
  <c r="GP262" i="1"/>
  <c r="FA374" i="1"/>
  <c r="BW374" i="1"/>
  <c r="FA221" i="1"/>
  <c r="BG221" i="1"/>
  <c r="FA540" i="1"/>
  <c r="BK553" i="1"/>
  <c r="BG540" i="1"/>
  <c r="BQ460" i="1"/>
  <c r="HT163" i="1"/>
  <c r="IE262" i="1"/>
  <c r="IE185" i="1"/>
  <c r="IE338" i="1"/>
  <c r="DV375" i="1"/>
  <c r="EF541" i="1"/>
  <c r="FA459" i="1"/>
  <c r="FA460" i="1" l="1"/>
  <c r="CP460" i="1"/>
  <c r="EQ299" i="1"/>
  <c r="BG299" i="1"/>
  <c r="BQ541" i="1"/>
  <c r="FA146" i="1"/>
  <c r="BQ375" i="1"/>
  <c r="BQ222" i="1"/>
  <c r="BG146" i="1"/>
  <c r="FA375" i="1" l="1"/>
  <c r="BW375" i="1"/>
  <c r="FA541" i="1"/>
  <c r="BG541" i="1"/>
  <c r="BG222" i="1"/>
  <c r="FA222" i="1"/>
  <c r="BW222" i="1"/>
  <c r="BG544" i="1" l="1"/>
  <c r="BG547" i="1"/>
  <c r="AB146" i="1" l="1"/>
  <c r="AB460" i="1" s="1"/>
  <c r="U299" i="1"/>
  <c r="P299" i="1"/>
  <c r="BA460" i="1" l="1"/>
  <c r="AJ460" i="1"/>
  <c r="CW299" i="1"/>
  <c r="DA299" i="1"/>
  <c r="X299" i="1"/>
  <c r="CZ299" i="1"/>
  <c r="AD222" i="1"/>
  <c r="Q299" i="1"/>
  <c r="AN299" i="1"/>
  <c r="CX299" i="1"/>
  <c r="U375" i="1"/>
  <c r="P375" i="1"/>
  <c r="U222" i="1"/>
  <c r="CY299" i="1"/>
  <c r="AB541" i="1"/>
  <c r="BA541" i="1" s="1"/>
  <c r="AB299" i="1"/>
  <c r="BA146" i="1"/>
  <c r="CL146" i="1" s="1"/>
  <c r="CN146" i="1" s="1"/>
  <c r="AB222" i="1"/>
  <c r="BA222" i="1" s="1"/>
  <c r="AB375" i="1"/>
  <c r="BA375" i="1" s="1"/>
  <c r="CL460" i="1" l="1"/>
  <c r="CN460" i="1" s="1"/>
  <c r="BA299" i="1"/>
  <c r="AJ299" i="1"/>
  <c r="CZ375" i="1"/>
  <c r="CW375" i="1"/>
  <c r="AN375" i="1"/>
  <c r="Q375" i="1"/>
  <c r="CX375" i="1"/>
  <c r="DA375" i="1"/>
  <c r="X375" i="1"/>
  <c r="CL541" i="1"/>
  <c r="CN541" i="1" s="1"/>
  <c r="AJ222" i="1"/>
  <c r="CY375" i="1"/>
  <c r="AJ375" i="1"/>
  <c r="AD299" i="1"/>
  <c r="AD375" i="1" s="1"/>
  <c r="BC222" i="1"/>
  <c r="DB299" i="1"/>
  <c r="BC375" i="1" l="1"/>
  <c r="AL375" i="1"/>
  <c r="DB375" i="1"/>
  <c r="CL299" i="1"/>
  <c r="CN299" i="1" s="1"/>
  <c r="CL222" i="1"/>
  <c r="CN222" i="1" s="1"/>
  <c r="CL375" i="1" l="1"/>
  <c r="CN375" i="1" s="1"/>
  <c r="AB111" i="1" l="1"/>
  <c r="AB106" i="1"/>
  <c r="AB108" i="1"/>
  <c r="AB107" i="1"/>
  <c r="AB109" i="1"/>
  <c r="AB110" i="1"/>
  <c r="AB424" i="1" l="1"/>
  <c r="AB339" i="1"/>
  <c r="AB505" i="1"/>
  <c r="BA505" i="1" s="1"/>
  <c r="AB263" i="1"/>
  <c r="BA263" i="1" s="1"/>
  <c r="AB186" i="1"/>
  <c r="BA110" i="1"/>
  <c r="AB423" i="1"/>
  <c r="AB185" i="1"/>
  <c r="AB504" i="1"/>
  <c r="BA504" i="1" s="1"/>
  <c r="AB338" i="1"/>
  <c r="AB262" i="1"/>
  <c r="BA262" i="1" s="1"/>
  <c r="BA109" i="1"/>
  <c r="AB421" i="1"/>
  <c r="AB336" i="1"/>
  <c r="BA336" i="1" s="1"/>
  <c r="AB260" i="1"/>
  <c r="BA260" i="1" s="1"/>
  <c r="AB502" i="1"/>
  <c r="BA502" i="1" s="1"/>
  <c r="AB183" i="1"/>
  <c r="BA107" i="1"/>
  <c r="AB422" i="1"/>
  <c r="AB261" i="1"/>
  <c r="BA261" i="1" s="1"/>
  <c r="AB184" i="1"/>
  <c r="AB503" i="1"/>
  <c r="BA503" i="1" s="1"/>
  <c r="AB337" i="1"/>
  <c r="BA108" i="1"/>
  <c r="AB420" i="1"/>
  <c r="AB335" i="1"/>
  <c r="BA335" i="1" s="1"/>
  <c r="AB501" i="1"/>
  <c r="BA501" i="1" s="1"/>
  <c r="AB259" i="1"/>
  <c r="BA259" i="1" s="1"/>
  <c r="AB182" i="1"/>
  <c r="BA106" i="1"/>
  <c r="AB425" i="1"/>
  <c r="AB340" i="1"/>
  <c r="AB264" i="1"/>
  <c r="BA264" i="1" s="1"/>
  <c r="AB506" i="1"/>
  <c r="BA506" i="1" s="1"/>
  <c r="AB187" i="1"/>
  <c r="BA111" i="1"/>
  <c r="EE336" i="1" l="1"/>
  <c r="BA425" i="1"/>
  <c r="AJ425" i="1"/>
  <c r="BA420" i="1"/>
  <c r="CL420" i="1" s="1"/>
  <c r="CN420" i="1" s="1"/>
  <c r="AJ420" i="1"/>
  <c r="BA422" i="1"/>
  <c r="CL422" i="1" s="1"/>
  <c r="CN422" i="1" s="1"/>
  <c r="AJ422" i="1"/>
  <c r="BA421" i="1"/>
  <c r="EE421" i="1" s="1"/>
  <c r="AJ421" i="1"/>
  <c r="BA423" i="1"/>
  <c r="EE423" i="1" s="1"/>
  <c r="AJ423" i="1"/>
  <c r="BA424" i="1"/>
  <c r="CL424" i="1" s="1"/>
  <c r="CN424" i="1" s="1"/>
  <c r="AJ424" i="1"/>
  <c r="EE111" i="1"/>
  <c r="CL111" i="1"/>
  <c r="CN111" i="1" s="1"/>
  <c r="EE506" i="1"/>
  <c r="CL506" i="1"/>
  <c r="CN506" i="1" s="1"/>
  <c r="BA340" i="1"/>
  <c r="CL106" i="1"/>
  <c r="CN106" i="1" s="1"/>
  <c r="CL259" i="1"/>
  <c r="CN259" i="1" s="1"/>
  <c r="EE108" i="1"/>
  <c r="CL108" i="1"/>
  <c r="CN108" i="1" s="1"/>
  <c r="EE503" i="1"/>
  <c r="CL503" i="1"/>
  <c r="CN503" i="1" s="1"/>
  <c r="EE261" i="1"/>
  <c r="CL261" i="1"/>
  <c r="CN261" i="1" s="1"/>
  <c r="EE107" i="1"/>
  <c r="CL107" i="1"/>
  <c r="CN107" i="1" s="1"/>
  <c r="EE502" i="1"/>
  <c r="CL502" i="1"/>
  <c r="CN502" i="1" s="1"/>
  <c r="EE109" i="1"/>
  <c r="CL109" i="1"/>
  <c r="CN109" i="1" s="1"/>
  <c r="BA338" i="1"/>
  <c r="BA185" i="1"/>
  <c r="EE110" i="1"/>
  <c r="CL110" i="1"/>
  <c r="CN110" i="1" s="1"/>
  <c r="EE263" i="1"/>
  <c r="CL263" i="1"/>
  <c r="CN263" i="1" s="1"/>
  <c r="BA339" i="1"/>
  <c r="BA187" i="1"/>
  <c r="EE264" i="1"/>
  <c r="CL264" i="1"/>
  <c r="CN264" i="1" s="1"/>
  <c r="CL425" i="1"/>
  <c r="CN425" i="1" s="1"/>
  <c r="BA182" i="1"/>
  <c r="CL501" i="1"/>
  <c r="CN501" i="1" s="1"/>
  <c r="BA337" i="1"/>
  <c r="BA184" i="1"/>
  <c r="EE422" i="1"/>
  <c r="BA183" i="1"/>
  <c r="EE260" i="1"/>
  <c r="CL260" i="1"/>
  <c r="CN260" i="1" s="1"/>
  <c r="CL421" i="1"/>
  <c r="CN421" i="1" s="1"/>
  <c r="EE262" i="1"/>
  <c r="CL262" i="1"/>
  <c r="CN262" i="1" s="1"/>
  <c r="EE504" i="1"/>
  <c r="CL504" i="1"/>
  <c r="CN504" i="1" s="1"/>
  <c r="CL423" i="1"/>
  <c r="CN423" i="1" s="1"/>
  <c r="BA186" i="1"/>
  <c r="EE505" i="1"/>
  <c r="CL505" i="1"/>
  <c r="CN505" i="1" s="1"/>
  <c r="AB105" i="1"/>
  <c r="EE424" i="1" l="1"/>
  <c r="EE425" i="1"/>
  <c r="AB419" i="1"/>
  <c r="AB334" i="1"/>
  <c r="BA334" i="1" s="1"/>
  <c r="AB181" i="1"/>
  <c r="AB500" i="1"/>
  <c r="BA500" i="1" s="1"/>
  <c r="AB258" i="1"/>
  <c r="BA258" i="1" s="1"/>
  <c r="BA105" i="1"/>
  <c r="EE187" i="1"/>
  <c r="EE339" i="1"/>
  <c r="EE185" i="1"/>
  <c r="EE338" i="1"/>
  <c r="EE340" i="1"/>
  <c r="EE186" i="1"/>
  <c r="EE184" i="1"/>
  <c r="EE183" i="1"/>
  <c r="EE337" i="1"/>
  <c r="EE334" i="1" l="1"/>
  <c r="EE335" i="1"/>
  <c r="BA419" i="1"/>
  <c r="CL419" i="1" s="1"/>
  <c r="CN419" i="1" s="1"/>
  <c r="AJ419" i="1"/>
  <c r="AB144" i="1"/>
  <c r="AB130" i="1"/>
  <c r="AB124" i="1"/>
  <c r="AB112" i="1"/>
  <c r="AB138" i="1"/>
  <c r="AB127" i="1"/>
  <c r="AB131" i="1"/>
  <c r="AB114" i="1"/>
  <c r="AB137" i="1"/>
  <c r="AB134" i="1"/>
  <c r="AB129" i="1"/>
  <c r="AB115" i="1"/>
  <c r="AB128" i="1"/>
  <c r="AB119" i="1"/>
  <c r="AB122" i="1"/>
  <c r="AB116" i="1"/>
  <c r="AB133" i="1"/>
  <c r="AB136" i="1"/>
  <c r="AB113" i="1"/>
  <c r="AB117" i="1"/>
  <c r="AB121" i="1"/>
  <c r="AB126" i="1"/>
  <c r="AB132" i="1"/>
  <c r="AB135" i="1"/>
  <c r="AB125" i="1"/>
  <c r="EE105" i="1"/>
  <c r="CL105" i="1"/>
  <c r="CN105" i="1" s="1"/>
  <c r="EE106" i="1"/>
  <c r="EE500" i="1"/>
  <c r="CL500" i="1"/>
  <c r="CN500" i="1" s="1"/>
  <c r="EE501" i="1"/>
  <c r="EE258" i="1"/>
  <c r="CL258" i="1"/>
  <c r="CN258" i="1" s="1"/>
  <c r="EE259" i="1"/>
  <c r="BA181" i="1"/>
  <c r="EE419" i="1"/>
  <c r="EE420" i="1" l="1"/>
  <c r="AB197" i="1"/>
  <c r="BA197" i="1" s="1"/>
  <c r="AB516" i="1"/>
  <c r="BA516" i="1" s="1"/>
  <c r="AB274" i="1"/>
  <c r="AB350" i="1"/>
  <c r="BA350" i="1" s="1"/>
  <c r="AB435" i="1"/>
  <c r="BA435" i="1" s="1"/>
  <c r="BA121" i="1"/>
  <c r="AB346" i="1"/>
  <c r="AB512" i="1"/>
  <c r="BA512" i="1" s="1"/>
  <c r="AB270" i="1"/>
  <c r="BA117" i="1"/>
  <c r="AB431" i="1"/>
  <c r="AB193" i="1"/>
  <c r="AB342" i="1"/>
  <c r="AB508" i="1"/>
  <c r="BA508" i="1" s="1"/>
  <c r="CL508" i="1" s="1"/>
  <c r="CN508" i="1" s="1"/>
  <c r="BA113" i="1"/>
  <c r="AB266" i="1"/>
  <c r="AB427" i="1"/>
  <c r="AB189" i="1"/>
  <c r="AB365" i="1"/>
  <c r="BA365" i="1" s="1"/>
  <c r="AB450" i="1"/>
  <c r="BA450" i="1" s="1"/>
  <c r="AB531" i="1"/>
  <c r="BA531" i="1" s="1"/>
  <c r="AB212" i="1"/>
  <c r="BA212" i="1" s="1"/>
  <c r="AB289" i="1"/>
  <c r="BA136" i="1"/>
  <c r="AB143" i="1"/>
  <c r="AB141" i="1"/>
  <c r="AB511" i="1"/>
  <c r="BA511" i="1" s="1"/>
  <c r="AB269" i="1"/>
  <c r="AB345" i="1"/>
  <c r="AB430" i="1"/>
  <c r="BA430" i="1" s="1"/>
  <c r="BA116" i="1"/>
  <c r="AB192" i="1"/>
  <c r="BA192" i="1" s="1"/>
  <c r="AB348" i="1"/>
  <c r="AB514" i="1"/>
  <c r="BA514" i="1" s="1"/>
  <c r="AB272" i="1"/>
  <c r="BA119" i="1"/>
  <c r="AB433" i="1"/>
  <c r="AB195" i="1"/>
  <c r="AB344" i="1"/>
  <c r="AB510" i="1"/>
  <c r="BA510" i="1" s="1"/>
  <c r="AB429" i="1"/>
  <c r="BA429" i="1" s="1"/>
  <c r="AB191" i="1"/>
  <c r="AB268" i="1"/>
  <c r="BA268" i="1" s="1"/>
  <c r="BA115" i="1"/>
  <c r="AB123" i="1"/>
  <c r="AB267" i="1"/>
  <c r="BA267" i="1" s="1"/>
  <c r="AB343" i="1"/>
  <c r="AB509" i="1"/>
  <c r="BA509" i="1" s="1"/>
  <c r="BA114" i="1"/>
  <c r="AB190" i="1"/>
  <c r="AB428" i="1"/>
  <c r="BA428" i="1" s="1"/>
  <c r="AB142" i="1"/>
  <c r="AB214" i="1"/>
  <c r="BA214" i="1" s="1"/>
  <c r="AB291" i="1"/>
  <c r="BA291" i="1" s="1"/>
  <c r="AB533" i="1"/>
  <c r="BA533" i="1" s="1"/>
  <c r="BA138" i="1"/>
  <c r="AB367" i="1"/>
  <c r="BA367" i="1" s="1"/>
  <c r="AB452" i="1"/>
  <c r="BA452" i="1" s="1"/>
  <c r="AB507" i="1"/>
  <c r="BA507" i="1" s="1"/>
  <c r="AB188" i="1"/>
  <c r="AB341" i="1"/>
  <c r="AB265" i="1"/>
  <c r="BA112" i="1"/>
  <c r="AB426" i="1"/>
  <c r="AB140" i="1"/>
  <c r="AB118" i="1"/>
  <c r="AB139" i="1"/>
  <c r="EE181" i="1"/>
  <c r="EE182" i="1"/>
  <c r="AB520" i="1"/>
  <c r="BA520" i="1" s="1"/>
  <c r="AB201" i="1"/>
  <c r="BA201" i="1" s="1"/>
  <c r="BA125" i="1"/>
  <c r="AB278" i="1"/>
  <c r="AB439" i="1"/>
  <c r="BA439" i="1" s="1"/>
  <c r="AB354" i="1"/>
  <c r="BA354" i="1" s="1"/>
  <c r="AB530" i="1"/>
  <c r="BA530" i="1" s="1"/>
  <c r="AB449" i="1"/>
  <c r="BA449" i="1" s="1"/>
  <c r="BA135" i="1"/>
  <c r="AB364" i="1"/>
  <c r="AB288" i="1"/>
  <c r="AB211" i="1"/>
  <c r="BA211" i="1" s="1"/>
  <c r="AB527" i="1"/>
  <c r="BA527" i="1" s="1"/>
  <c r="AB446" i="1"/>
  <c r="BA446" i="1" s="1"/>
  <c r="BA132" i="1"/>
  <c r="AB361" i="1"/>
  <c r="BA361" i="1" s="1"/>
  <c r="AB285" i="1"/>
  <c r="AB208" i="1"/>
  <c r="BA208" i="1" s="1"/>
  <c r="AB521" i="1"/>
  <c r="BA521" i="1" s="1"/>
  <c r="AB279" i="1"/>
  <c r="BA126" i="1"/>
  <c r="AB355" i="1"/>
  <c r="BA355" i="1" s="1"/>
  <c r="AB440" i="1"/>
  <c r="BA440" i="1" s="1"/>
  <c r="AB202" i="1"/>
  <c r="BA202" i="1" s="1"/>
  <c r="AB528" i="1"/>
  <c r="BA528" i="1" s="1"/>
  <c r="AB362" i="1"/>
  <c r="BA362" i="1" s="1"/>
  <c r="AB286" i="1"/>
  <c r="AB447" i="1"/>
  <c r="BA447" i="1" s="1"/>
  <c r="AB209" i="1"/>
  <c r="BA209" i="1" s="1"/>
  <c r="BA133" i="1"/>
  <c r="AB517" i="1"/>
  <c r="BA517" i="1" s="1"/>
  <c r="AB275" i="1"/>
  <c r="AB436" i="1"/>
  <c r="BA436" i="1" s="1"/>
  <c r="CL436" i="1" s="1"/>
  <c r="CN436" i="1" s="1"/>
  <c r="BA122" i="1"/>
  <c r="AB198" i="1"/>
  <c r="BA198" i="1" s="1"/>
  <c r="AB351" i="1"/>
  <c r="AB523" i="1"/>
  <c r="BA523" i="1" s="1"/>
  <c r="AB281" i="1"/>
  <c r="AB442" i="1"/>
  <c r="BA442" i="1" s="1"/>
  <c r="AB204" i="1"/>
  <c r="BA204" i="1" s="1"/>
  <c r="AB357" i="1"/>
  <c r="BA357" i="1" s="1"/>
  <c r="BA128" i="1"/>
  <c r="AB524" i="1"/>
  <c r="BA524" i="1" s="1"/>
  <c r="AB443" i="1"/>
  <c r="BA443" i="1" s="1"/>
  <c r="AB282" i="1"/>
  <c r="BA282" i="1" s="1"/>
  <c r="AB205" i="1"/>
  <c r="BA205" i="1" s="1"/>
  <c r="BA129" i="1"/>
  <c r="AB358" i="1"/>
  <c r="BA358" i="1" s="1"/>
  <c r="AB529" i="1"/>
  <c r="BA529" i="1" s="1"/>
  <c r="AB210" i="1"/>
  <c r="BA210" i="1" s="1"/>
  <c r="AB287" i="1"/>
  <c r="AB448" i="1"/>
  <c r="BA448" i="1" s="1"/>
  <c r="BA134" i="1"/>
  <c r="AB363" i="1"/>
  <c r="AB532" i="1"/>
  <c r="BA532" i="1" s="1"/>
  <c r="AB213" i="1"/>
  <c r="BA213" i="1" s="1"/>
  <c r="BA137" i="1"/>
  <c r="AB451" i="1"/>
  <c r="BA451" i="1" s="1"/>
  <c r="CL451" i="1" s="1"/>
  <c r="CN451" i="1" s="1"/>
  <c r="AB366" i="1"/>
  <c r="AB290" i="1"/>
  <c r="AB445" i="1"/>
  <c r="BA445" i="1" s="1"/>
  <c r="AB526" i="1"/>
  <c r="BA526" i="1" s="1"/>
  <c r="AB207" i="1"/>
  <c r="BA207" i="1" s="1"/>
  <c r="AB284" i="1"/>
  <c r="BA284" i="1" s="1"/>
  <c r="AB360" i="1"/>
  <c r="BA360" i="1" s="1"/>
  <c r="BA131" i="1"/>
  <c r="AB522" i="1"/>
  <c r="BA522" i="1" s="1"/>
  <c r="AB356" i="1"/>
  <c r="BA356" i="1" s="1"/>
  <c r="AB203" i="1"/>
  <c r="BA203" i="1" s="1"/>
  <c r="AB441" i="1"/>
  <c r="BA441" i="1" s="1"/>
  <c r="BA127" i="1"/>
  <c r="AB280" i="1"/>
  <c r="AB277" i="1"/>
  <c r="BA277" i="1" s="1"/>
  <c r="AB519" i="1"/>
  <c r="BA519" i="1" s="1"/>
  <c r="BA124" i="1"/>
  <c r="CL124" i="1" s="1"/>
  <c r="CN124" i="1" s="1"/>
  <c r="AB438" i="1"/>
  <c r="BA438" i="1" s="1"/>
  <c r="AB200" i="1"/>
  <c r="BA200" i="1" s="1"/>
  <c r="AB353" i="1"/>
  <c r="AB525" i="1"/>
  <c r="BA525" i="1" s="1"/>
  <c r="AB359" i="1"/>
  <c r="AB206" i="1"/>
  <c r="BA206" i="1" s="1"/>
  <c r="AB283" i="1"/>
  <c r="AB444" i="1"/>
  <c r="BA444" i="1" s="1"/>
  <c r="BA130" i="1"/>
  <c r="AB539" i="1"/>
  <c r="BA539" i="1" s="1"/>
  <c r="CL539" i="1" s="1"/>
  <c r="CN539" i="1" s="1"/>
  <c r="AB220" i="1"/>
  <c r="BA220" i="1" s="1"/>
  <c r="AB297" i="1"/>
  <c r="BA297" i="1" s="1"/>
  <c r="BA144" i="1"/>
  <c r="CL144" i="1" s="1"/>
  <c r="CN144" i="1" s="1"/>
  <c r="AB458" i="1"/>
  <c r="BA458" i="1" s="1"/>
  <c r="CL458" i="1" s="1"/>
  <c r="CN458" i="1" s="1"/>
  <c r="AB373" i="1"/>
  <c r="IJ144" i="1"/>
  <c r="H65" i="18"/>
  <c r="BA373" i="1" l="1"/>
  <c r="EE130" i="1"/>
  <c r="CL130" i="1"/>
  <c r="CN130" i="1" s="1"/>
  <c r="BA283" i="1"/>
  <c r="EE284" i="1" s="1"/>
  <c r="BA359" i="1"/>
  <c r="BA353" i="1"/>
  <c r="EE354" i="1" s="1"/>
  <c r="CL438" i="1"/>
  <c r="CN438" i="1" s="1"/>
  <c r="CL519" i="1"/>
  <c r="CN519" i="1" s="1"/>
  <c r="EE127" i="1"/>
  <c r="CL127" i="1"/>
  <c r="CN127" i="1" s="1"/>
  <c r="EE203" i="1"/>
  <c r="EE522" i="1"/>
  <c r="CL522" i="1"/>
  <c r="CN522" i="1" s="1"/>
  <c r="EE207" i="1"/>
  <c r="EE445" i="1"/>
  <c r="CL445" i="1"/>
  <c r="CN445" i="1" s="1"/>
  <c r="BA366" i="1"/>
  <c r="EE137" i="1"/>
  <c r="CL137" i="1"/>
  <c r="CN137" i="1" s="1"/>
  <c r="EE532" i="1"/>
  <c r="CL532" i="1"/>
  <c r="CN532" i="1" s="1"/>
  <c r="EE134" i="1"/>
  <c r="CL134" i="1"/>
  <c r="CN134" i="1" s="1"/>
  <c r="BA287" i="1"/>
  <c r="EE529" i="1"/>
  <c r="CL529" i="1"/>
  <c r="CN529" i="1" s="1"/>
  <c r="EE129" i="1"/>
  <c r="CL129" i="1"/>
  <c r="CN129" i="1" s="1"/>
  <c r="CL282" i="1"/>
  <c r="CN282" i="1" s="1"/>
  <c r="EE524" i="1"/>
  <c r="CL524" i="1"/>
  <c r="CN524" i="1" s="1"/>
  <c r="EE357" i="1"/>
  <c r="EE442" i="1"/>
  <c r="CL442" i="1"/>
  <c r="CN442" i="1" s="1"/>
  <c r="EE523" i="1"/>
  <c r="CL523" i="1"/>
  <c r="CN523" i="1" s="1"/>
  <c r="EE198" i="1"/>
  <c r="EE517" i="1"/>
  <c r="CL517" i="1"/>
  <c r="CN517" i="1" s="1"/>
  <c r="EE209" i="1"/>
  <c r="BA286" i="1"/>
  <c r="EE528" i="1"/>
  <c r="CL528" i="1"/>
  <c r="CN528" i="1" s="1"/>
  <c r="EE440" i="1"/>
  <c r="CL440" i="1"/>
  <c r="CN440" i="1" s="1"/>
  <c r="EE126" i="1"/>
  <c r="CL126" i="1"/>
  <c r="CN126" i="1" s="1"/>
  <c r="EE521" i="1"/>
  <c r="CL521" i="1"/>
  <c r="CN521" i="1" s="1"/>
  <c r="BA285" i="1"/>
  <c r="EE132" i="1"/>
  <c r="CL132" i="1"/>
  <c r="CN132" i="1" s="1"/>
  <c r="EE527" i="1"/>
  <c r="CL527" i="1"/>
  <c r="CN527" i="1" s="1"/>
  <c r="BA288" i="1"/>
  <c r="EE135" i="1"/>
  <c r="CL135" i="1"/>
  <c r="CN135" i="1" s="1"/>
  <c r="EE530" i="1"/>
  <c r="CL530" i="1"/>
  <c r="CN530" i="1" s="1"/>
  <c r="EE439" i="1"/>
  <c r="CL439" i="1"/>
  <c r="CN439" i="1" s="1"/>
  <c r="EE125" i="1"/>
  <c r="CL125" i="1"/>
  <c r="CN125" i="1" s="1"/>
  <c r="EE520" i="1"/>
  <c r="CL520" i="1"/>
  <c r="CN520" i="1" s="1"/>
  <c r="H61" i="18"/>
  <c r="AB347" i="1"/>
  <c r="AB513" i="1"/>
  <c r="BA513" i="1" s="1"/>
  <c r="EE514" i="1" s="1"/>
  <c r="AB194" i="1"/>
  <c r="AB432" i="1"/>
  <c r="BA432" i="1" s="1"/>
  <c r="AB271" i="1"/>
  <c r="BA271" i="1" s="1"/>
  <c r="BA118" i="1"/>
  <c r="EE119" i="1" s="1"/>
  <c r="H62" i="18"/>
  <c r="BA426" i="1"/>
  <c r="BA265" i="1"/>
  <c r="BA188" i="1"/>
  <c r="EE452" i="1"/>
  <c r="CL452" i="1"/>
  <c r="CN452" i="1" s="1"/>
  <c r="EE138" i="1"/>
  <c r="CL138" i="1"/>
  <c r="CN138" i="1" s="1"/>
  <c r="CL291" i="1"/>
  <c r="CN291" i="1" s="1"/>
  <c r="H64" i="18"/>
  <c r="CL428" i="1"/>
  <c r="CN428" i="1" s="1"/>
  <c r="EE114" i="1"/>
  <c r="CL114" i="1"/>
  <c r="CN114" i="1" s="1"/>
  <c r="BA343" i="1"/>
  <c r="H45" i="18"/>
  <c r="EE115" i="1"/>
  <c r="CL115" i="1"/>
  <c r="CN115" i="1" s="1"/>
  <c r="BA191" i="1"/>
  <c r="EE192" i="1" s="1"/>
  <c r="EE510" i="1"/>
  <c r="CL510" i="1"/>
  <c r="CN510" i="1" s="1"/>
  <c r="BA195" i="1"/>
  <c r="CL119" i="1"/>
  <c r="CN119" i="1" s="1"/>
  <c r="CL514" i="1"/>
  <c r="CN514" i="1" s="1"/>
  <c r="EE430" i="1"/>
  <c r="CL430" i="1"/>
  <c r="CN430" i="1" s="1"/>
  <c r="BA269" i="1"/>
  <c r="H63" i="18"/>
  <c r="EE136" i="1"/>
  <c r="CL136" i="1"/>
  <c r="CN136" i="1" s="1"/>
  <c r="EE212" i="1"/>
  <c r="EE451" i="1"/>
  <c r="CL450" i="1"/>
  <c r="CN450" i="1" s="1"/>
  <c r="BA189" i="1"/>
  <c r="BA266" i="1"/>
  <c r="EE267" i="1" s="1"/>
  <c r="BA193" i="1"/>
  <c r="EE117" i="1"/>
  <c r="CL117" i="1"/>
  <c r="CN117" i="1" s="1"/>
  <c r="EE512" i="1"/>
  <c r="CL512" i="1"/>
  <c r="CN512" i="1" s="1"/>
  <c r="CL121" i="1"/>
  <c r="CN121" i="1" s="1"/>
  <c r="CL516" i="1"/>
  <c r="CN516" i="1" s="1"/>
  <c r="H42" i="18"/>
  <c r="AB120" i="1"/>
  <c r="H68" i="18"/>
  <c r="H34" i="18"/>
  <c r="H60" i="18"/>
  <c r="H36" i="18"/>
  <c r="H37" i="18"/>
  <c r="H41" i="18"/>
  <c r="H38" i="18"/>
  <c r="H58" i="18"/>
  <c r="H35" i="18"/>
  <c r="H39" i="18"/>
  <c r="H43" i="18"/>
  <c r="H66" i="18"/>
  <c r="H52" i="18"/>
  <c r="H46" i="18"/>
  <c r="H49" i="18"/>
  <c r="H53" i="18"/>
  <c r="H59" i="18"/>
  <c r="H56" i="18"/>
  <c r="H51" i="18"/>
  <c r="H50" i="18"/>
  <c r="H44" i="18"/>
  <c r="H55" i="18"/>
  <c r="H48" i="18"/>
  <c r="H54" i="18"/>
  <c r="H57" i="18"/>
  <c r="H47" i="18"/>
  <c r="CL297" i="1"/>
  <c r="CN297" i="1" s="1"/>
  <c r="EE444" i="1"/>
  <c r="CL444" i="1"/>
  <c r="CN444" i="1" s="1"/>
  <c r="EE206" i="1"/>
  <c r="EE525" i="1"/>
  <c r="CL525" i="1"/>
  <c r="CN525" i="1" s="1"/>
  <c r="CL277" i="1"/>
  <c r="CN277" i="1" s="1"/>
  <c r="BA280" i="1"/>
  <c r="EE441" i="1"/>
  <c r="CL441" i="1"/>
  <c r="CN441" i="1" s="1"/>
  <c r="EE356" i="1"/>
  <c r="EE131" i="1"/>
  <c r="CL131" i="1"/>
  <c r="CN131" i="1" s="1"/>
  <c r="CL284" i="1"/>
  <c r="CN284" i="1" s="1"/>
  <c r="EE526" i="1"/>
  <c r="CL526" i="1"/>
  <c r="CN526" i="1" s="1"/>
  <c r="BA290" i="1"/>
  <c r="EE291" i="1" s="1"/>
  <c r="EE213" i="1"/>
  <c r="BA363" i="1"/>
  <c r="EE448" i="1"/>
  <c r="CL448" i="1"/>
  <c r="CN448" i="1" s="1"/>
  <c r="EE210" i="1"/>
  <c r="EE358" i="1"/>
  <c r="EE205" i="1"/>
  <c r="EE443" i="1"/>
  <c r="CL443" i="1"/>
  <c r="CN443" i="1" s="1"/>
  <c r="EE128" i="1"/>
  <c r="CL128" i="1"/>
  <c r="CN128" i="1" s="1"/>
  <c r="EE204" i="1"/>
  <c r="BA281" i="1"/>
  <c r="BA351" i="1"/>
  <c r="EE122" i="1"/>
  <c r="CL122" i="1"/>
  <c r="CN122" i="1" s="1"/>
  <c r="BA275" i="1"/>
  <c r="CL275" i="1" s="1"/>
  <c r="CN275" i="1" s="1"/>
  <c r="EE133" i="1"/>
  <c r="CL133" i="1"/>
  <c r="CN133" i="1" s="1"/>
  <c r="EE447" i="1"/>
  <c r="CL447" i="1"/>
  <c r="CN447" i="1" s="1"/>
  <c r="EE363" i="1"/>
  <c r="EE362" i="1"/>
  <c r="EE202" i="1"/>
  <c r="EE355" i="1"/>
  <c r="BA279" i="1"/>
  <c r="EE208" i="1"/>
  <c r="EE361" i="1"/>
  <c r="EE446" i="1"/>
  <c r="CL446" i="1"/>
  <c r="CN446" i="1" s="1"/>
  <c r="EE211" i="1"/>
  <c r="BA364" i="1"/>
  <c r="EE450" i="1"/>
  <c r="EE449" i="1"/>
  <c r="CL449" i="1"/>
  <c r="CN449" i="1" s="1"/>
  <c r="BA278" i="1"/>
  <c r="EE201" i="1"/>
  <c r="AB534" i="1"/>
  <c r="BA534" i="1" s="1"/>
  <c r="AB292" i="1"/>
  <c r="BA292" i="1" s="1"/>
  <c r="AB453" i="1"/>
  <c r="BA453" i="1" s="1"/>
  <c r="BA139" i="1"/>
  <c r="AB368" i="1"/>
  <c r="BA368" i="1" s="1"/>
  <c r="AB215" i="1"/>
  <c r="BA215" i="1" s="1"/>
  <c r="H40" i="18"/>
  <c r="BA140" i="1"/>
  <c r="AB454" i="1"/>
  <c r="BA454" i="1" s="1"/>
  <c r="AB369" i="1"/>
  <c r="AB535" i="1"/>
  <c r="BA535" i="1" s="1"/>
  <c r="AB293" i="1"/>
  <c r="BA293" i="1" s="1"/>
  <c r="AB216" i="1"/>
  <c r="BA216" i="1" s="1"/>
  <c r="EE112" i="1"/>
  <c r="CL112" i="1"/>
  <c r="CN112" i="1" s="1"/>
  <c r="BA341" i="1"/>
  <c r="EE508" i="1"/>
  <c r="EE507" i="1"/>
  <c r="CL507" i="1"/>
  <c r="CN507" i="1" s="1"/>
  <c r="EE367" i="1"/>
  <c r="EE533" i="1"/>
  <c r="CL533" i="1"/>
  <c r="CN533" i="1" s="1"/>
  <c r="EE214" i="1"/>
  <c r="AB537" i="1"/>
  <c r="BA142" i="1"/>
  <c r="AB371" i="1"/>
  <c r="BA371" i="1" s="1"/>
  <c r="AB295" i="1"/>
  <c r="BA295" i="1" s="1"/>
  <c r="AB218" i="1"/>
  <c r="BA218" i="1" s="1"/>
  <c r="AB456" i="1"/>
  <c r="BA190" i="1"/>
  <c r="EE509" i="1"/>
  <c r="CL509" i="1"/>
  <c r="CN509" i="1" s="1"/>
  <c r="CL267" i="1"/>
  <c r="CN267" i="1" s="1"/>
  <c r="AB437" i="1"/>
  <c r="AB518" i="1"/>
  <c r="BA518" i="1" s="1"/>
  <c r="EE519" i="1" s="1"/>
  <c r="AB352" i="1"/>
  <c r="BA352" i="1" s="1"/>
  <c r="AB276" i="1"/>
  <c r="AB199" i="1"/>
  <c r="BA199" i="1" s="1"/>
  <c r="BA123" i="1"/>
  <c r="EE268" i="1"/>
  <c r="CL268" i="1"/>
  <c r="CN268" i="1" s="1"/>
  <c r="EE429" i="1"/>
  <c r="CL429" i="1"/>
  <c r="CN429" i="1" s="1"/>
  <c r="BA344" i="1"/>
  <c r="BA433" i="1"/>
  <c r="BA272" i="1"/>
  <c r="BA348" i="1"/>
  <c r="EE116" i="1"/>
  <c r="CL116" i="1"/>
  <c r="CN116" i="1" s="1"/>
  <c r="BA345" i="1"/>
  <c r="EE511" i="1"/>
  <c r="CL511" i="1"/>
  <c r="CN511" i="1" s="1"/>
  <c r="AB536" i="1"/>
  <c r="BA536" i="1" s="1"/>
  <c r="AB294" i="1"/>
  <c r="BA294" i="1" s="1"/>
  <c r="BA141" i="1"/>
  <c r="AB455" i="1"/>
  <c r="BA455" i="1" s="1"/>
  <c r="AB217" i="1"/>
  <c r="BA217" i="1" s="1"/>
  <c r="AB370" i="1"/>
  <c r="BA370" i="1" s="1"/>
  <c r="AB538" i="1"/>
  <c r="BA538" i="1" s="1"/>
  <c r="BA143" i="1"/>
  <c r="AB296" i="1"/>
  <c r="BA296" i="1" s="1"/>
  <c r="AB219" i="1"/>
  <c r="BA219" i="1" s="1"/>
  <c r="AB372" i="1"/>
  <c r="BA372" i="1" s="1"/>
  <c r="AB457" i="1"/>
  <c r="BA457" i="1" s="1"/>
  <c r="BA289" i="1"/>
  <c r="CL289" i="1" s="1"/>
  <c r="CN289" i="1" s="1"/>
  <c r="EE531" i="1"/>
  <c r="CL531" i="1"/>
  <c r="CN531" i="1" s="1"/>
  <c r="BA427" i="1"/>
  <c r="EE428" i="1" s="1"/>
  <c r="EE113" i="1"/>
  <c r="CL113" i="1"/>
  <c r="CN113" i="1" s="1"/>
  <c r="BA342" i="1"/>
  <c r="BA431" i="1"/>
  <c r="BA270" i="1"/>
  <c r="BA346" i="1"/>
  <c r="EE436" i="1"/>
  <c r="CL435" i="1"/>
  <c r="CN435" i="1" s="1"/>
  <c r="BA274" i="1"/>
  <c r="EE219" i="1" l="1"/>
  <c r="EE455" i="1"/>
  <c r="CL455" i="1"/>
  <c r="CN455" i="1" s="1"/>
  <c r="EE345" i="1"/>
  <c r="EE272" i="1"/>
  <c r="CL272" i="1"/>
  <c r="CN272" i="1" s="1"/>
  <c r="EE433" i="1"/>
  <c r="CL433" i="1"/>
  <c r="CN433" i="1" s="1"/>
  <c r="EE124" i="1"/>
  <c r="EE123" i="1"/>
  <c r="CL123" i="1"/>
  <c r="CN123" i="1" s="1"/>
  <c r="BA276" i="1"/>
  <c r="EE190" i="1"/>
  <c r="EE371" i="1"/>
  <c r="EE341" i="1"/>
  <c r="EE216" i="1"/>
  <c r="EE454" i="1"/>
  <c r="CL454" i="1"/>
  <c r="CN454" i="1" s="1"/>
  <c r="EE534" i="1"/>
  <c r="CL534" i="1"/>
  <c r="CN534" i="1" s="1"/>
  <c r="EE365" i="1"/>
  <c r="EE364" i="1"/>
  <c r="EE279" i="1"/>
  <c r="CL279" i="1"/>
  <c r="CN279" i="1" s="1"/>
  <c r="EE269" i="1"/>
  <c r="CL269" i="1"/>
  <c r="CN269" i="1" s="1"/>
  <c r="EE188" i="1"/>
  <c r="CL426" i="1"/>
  <c r="CN426" i="1" s="1"/>
  <c r="EE426" i="1"/>
  <c r="EE271" i="1"/>
  <c r="CL271" i="1"/>
  <c r="CN271" i="1" s="1"/>
  <c r="BA194" i="1"/>
  <c r="BA347" i="1"/>
  <c r="EE348" i="1" s="1"/>
  <c r="EE289" i="1"/>
  <c r="EE288" i="1"/>
  <c r="CL288" i="1"/>
  <c r="CN288" i="1" s="1"/>
  <c r="EE285" i="1"/>
  <c r="CL285" i="1"/>
  <c r="CN285" i="1" s="1"/>
  <c r="EE286" i="1"/>
  <c r="CL286" i="1"/>
  <c r="CN286" i="1" s="1"/>
  <c r="EE287" i="1"/>
  <c r="CL287" i="1"/>
  <c r="CN287" i="1" s="1"/>
  <c r="EE366" i="1"/>
  <c r="EE220" i="1"/>
  <c r="EE373" i="1"/>
  <c r="EE346" i="1"/>
  <c r="EE270" i="1"/>
  <c r="CL270" i="1"/>
  <c r="CN270" i="1" s="1"/>
  <c r="EE431" i="1"/>
  <c r="CL431" i="1"/>
  <c r="CN431" i="1" s="1"/>
  <c r="EE342" i="1"/>
  <c r="EE427" i="1"/>
  <c r="CL427" i="1"/>
  <c r="CN427" i="1" s="1"/>
  <c r="EE372" i="1"/>
  <c r="EE296" i="1"/>
  <c r="CL296" i="1"/>
  <c r="CN296" i="1" s="1"/>
  <c r="EE539" i="1"/>
  <c r="CL538" i="1"/>
  <c r="CN538" i="1" s="1"/>
  <c r="EE217" i="1"/>
  <c r="EE141" i="1"/>
  <c r="CL141" i="1"/>
  <c r="CN141" i="1" s="1"/>
  <c r="EE536" i="1"/>
  <c r="CL536" i="1"/>
  <c r="CN536" i="1" s="1"/>
  <c r="EE199" i="1"/>
  <c r="EE353" i="1"/>
  <c r="EE352" i="1"/>
  <c r="BA437" i="1"/>
  <c r="BA456" i="1"/>
  <c r="EE457" i="1" s="1"/>
  <c r="EE295" i="1"/>
  <c r="CL295" i="1"/>
  <c r="CN295" i="1" s="1"/>
  <c r="EE142" i="1"/>
  <c r="CL142" i="1"/>
  <c r="CN142" i="1" s="1"/>
  <c r="EE293" i="1"/>
  <c r="CL293" i="1"/>
  <c r="CN293" i="1" s="1"/>
  <c r="BA369" i="1"/>
  <c r="EE140" i="1"/>
  <c r="CL140" i="1"/>
  <c r="CN140" i="1" s="1"/>
  <c r="EE215" i="1"/>
  <c r="EE139" i="1"/>
  <c r="CL139" i="1"/>
  <c r="CN139" i="1" s="1"/>
  <c r="EE292" i="1"/>
  <c r="CL292" i="1"/>
  <c r="CN292" i="1" s="1"/>
  <c r="EE278" i="1"/>
  <c r="CL278" i="1"/>
  <c r="CN278" i="1" s="1"/>
  <c r="EE351" i="1"/>
  <c r="EE281" i="1"/>
  <c r="CL281" i="1"/>
  <c r="CN281" i="1" s="1"/>
  <c r="EE200" i="1"/>
  <c r="EE297" i="1"/>
  <c r="AB145" i="1"/>
  <c r="H67" i="18"/>
  <c r="AB349" i="1"/>
  <c r="AB196" i="1"/>
  <c r="BA120" i="1"/>
  <c r="AB515" i="1"/>
  <c r="AB434" i="1"/>
  <c r="AB150" i="1"/>
  <c r="BO546" i="1" s="1"/>
  <c r="AB273" i="1"/>
  <c r="EE193" i="1"/>
  <c r="EE266" i="1"/>
  <c r="CL266" i="1"/>
  <c r="CN266" i="1" s="1"/>
  <c r="EE189" i="1"/>
  <c r="EE343" i="1"/>
  <c r="EE118" i="1"/>
  <c r="CL118" i="1"/>
  <c r="CN118" i="1" s="1"/>
  <c r="EE432" i="1"/>
  <c r="CL432" i="1"/>
  <c r="CN432" i="1" s="1"/>
  <c r="EE513" i="1"/>
  <c r="CL513" i="1"/>
  <c r="CN513" i="1" s="1"/>
  <c r="EE282" i="1"/>
  <c r="EE360" i="1"/>
  <c r="EE359" i="1"/>
  <c r="EE283" i="1"/>
  <c r="CL283" i="1"/>
  <c r="CN283" i="1" s="1"/>
  <c r="EE275" i="1"/>
  <c r="CL274" i="1"/>
  <c r="CN274" i="1" s="1"/>
  <c r="EE458" i="1"/>
  <c r="CL457" i="1"/>
  <c r="CN457" i="1" s="1"/>
  <c r="EE144" i="1"/>
  <c r="EE143" i="1"/>
  <c r="CL143" i="1"/>
  <c r="CN143" i="1" s="1"/>
  <c r="EE370" i="1"/>
  <c r="EE294" i="1"/>
  <c r="CL294" i="1"/>
  <c r="CN294" i="1" s="1"/>
  <c r="EE344" i="1"/>
  <c r="EE518" i="1"/>
  <c r="CL518" i="1"/>
  <c r="CN518" i="1" s="1"/>
  <c r="EE218" i="1"/>
  <c r="BA537" i="1"/>
  <c r="EE535" i="1"/>
  <c r="CL535" i="1"/>
  <c r="CN535" i="1" s="1"/>
  <c r="EE368" i="1"/>
  <c r="EE453" i="1"/>
  <c r="CL453" i="1"/>
  <c r="CN453" i="1" s="1"/>
  <c r="EE290" i="1"/>
  <c r="CL290" i="1"/>
  <c r="CN290" i="1" s="1"/>
  <c r="EE280" i="1"/>
  <c r="CL280" i="1"/>
  <c r="CN280" i="1" s="1"/>
  <c r="EE191" i="1"/>
  <c r="EE265" i="1"/>
  <c r="CL265" i="1"/>
  <c r="CN265" i="1" s="1"/>
  <c r="EE537" i="1" l="1"/>
  <c r="CL537" i="1"/>
  <c r="CN537" i="1" s="1"/>
  <c r="BA273" i="1"/>
  <c r="BA434" i="1"/>
  <c r="AB464" i="1"/>
  <c r="EE120" i="1"/>
  <c r="CL120" i="1"/>
  <c r="CN120" i="1" s="1"/>
  <c r="EE121" i="1"/>
  <c r="BA349" i="1"/>
  <c r="AB379" i="1"/>
  <c r="AB540" i="1"/>
  <c r="BA540" i="1" s="1"/>
  <c r="AB221" i="1"/>
  <c r="BA221" i="1" s="1"/>
  <c r="AB298" i="1"/>
  <c r="BA298" i="1" s="1"/>
  <c r="BA145" i="1"/>
  <c r="AB459" i="1"/>
  <c r="BA459" i="1" s="1"/>
  <c r="EE460" i="1" s="1"/>
  <c r="AB374" i="1"/>
  <c r="IJ145" i="1"/>
  <c r="EE369" i="1"/>
  <c r="EE456" i="1"/>
  <c r="CL456" i="1"/>
  <c r="CN456" i="1" s="1"/>
  <c r="EE437" i="1"/>
  <c r="CL437" i="1"/>
  <c r="CN437" i="1" s="1"/>
  <c r="EE438" i="1"/>
  <c r="EE538" i="1"/>
  <c r="EE347" i="1"/>
  <c r="EE194" i="1"/>
  <c r="EE276" i="1"/>
  <c r="CL276" i="1"/>
  <c r="CN276" i="1" s="1"/>
  <c r="EE277" i="1"/>
  <c r="BF546" i="1"/>
  <c r="BA515" i="1"/>
  <c r="AB545" i="1"/>
  <c r="BA196" i="1"/>
  <c r="AB227" i="1"/>
  <c r="BO465" i="1"/>
  <c r="EE195" i="1"/>
  <c r="EE196" i="1" l="1"/>
  <c r="EE197" i="1"/>
  <c r="EE515" i="1"/>
  <c r="CL515" i="1"/>
  <c r="CN515" i="1" s="1"/>
  <c r="EE516" i="1"/>
  <c r="EE459" i="1"/>
  <c r="CL459" i="1"/>
  <c r="CN459" i="1" s="1"/>
  <c r="EE298" i="1"/>
  <c r="CL298" i="1"/>
  <c r="CN298" i="1" s="1"/>
  <c r="EE299" i="1"/>
  <c r="EE540" i="1"/>
  <c r="CL540" i="1"/>
  <c r="CN540" i="1" s="1"/>
  <c r="EE541" i="1"/>
  <c r="EE349" i="1"/>
  <c r="EE350" i="1"/>
  <c r="EE434" i="1"/>
  <c r="CL434" i="1"/>
  <c r="CN434" i="1" s="1"/>
  <c r="EE435" i="1"/>
  <c r="EE273" i="1"/>
  <c r="CL273" i="1"/>
  <c r="CN273" i="1" s="1"/>
  <c r="EE274" i="1"/>
  <c r="BA374" i="1"/>
  <c r="EE146" i="1"/>
  <c r="EE145" i="1"/>
  <c r="CL145" i="1"/>
  <c r="CN145" i="1" s="1"/>
  <c r="EE222" i="1"/>
  <c r="EE221" i="1"/>
  <c r="EE375" i="1" l="1"/>
  <c r="EE374" i="1"/>
  <c r="M541" i="1" l="1"/>
  <c r="AJ146" i="1"/>
  <c r="U146" i="1"/>
  <c r="P146" i="1"/>
  <c r="O222" i="1"/>
  <c r="CY146" i="1" l="1"/>
  <c r="O54" i="84" s="1"/>
  <c r="CZ146" i="1"/>
  <c r="CX146" i="1"/>
  <c r="AN146" i="1"/>
  <c r="X146" i="1"/>
  <c r="CW146" i="1"/>
  <c r="F53" i="81"/>
  <c r="H53" i="81" s="1"/>
  <c r="AL222" i="1"/>
  <c r="W222" i="1"/>
  <c r="P222" i="1"/>
  <c r="AJ541" i="1"/>
  <c r="U541" i="1"/>
  <c r="P541" i="1"/>
  <c r="CY547" i="1" l="1"/>
  <c r="CY541" i="1"/>
  <c r="CZ222" i="1"/>
  <c r="CW222" i="1"/>
  <c r="AN222" i="1"/>
  <c r="X222" i="1"/>
  <c r="CX222" i="1"/>
  <c r="CY222" i="1"/>
  <c r="M54" i="84"/>
  <c r="CW547" i="1"/>
  <c r="DB146" i="1"/>
  <c r="DB547" i="1" s="1"/>
  <c r="N54" i="84"/>
  <c r="CX547" i="1"/>
  <c r="CZ541" i="1"/>
  <c r="CW541" i="1"/>
  <c r="AN541" i="1"/>
  <c r="CX541" i="1"/>
  <c r="X541" i="1"/>
  <c r="DA222" i="1"/>
  <c r="P54" i="84"/>
  <c r="CZ547" i="1"/>
  <c r="DB541" i="1" l="1"/>
  <c r="Q54" i="84"/>
  <c r="DB222" i="1"/>
  <c r="U274" i="1" l="1"/>
  <c r="P274" i="1"/>
  <c r="AJ274" i="1"/>
  <c r="U263" i="1"/>
  <c r="AJ263" i="1"/>
  <c r="P263" i="1"/>
  <c r="U291" i="1"/>
  <c r="AJ291" i="1"/>
  <c r="P291" i="1"/>
  <c r="U278" i="1"/>
  <c r="P278" i="1"/>
  <c r="AJ278" i="1"/>
  <c r="M576" i="1"/>
  <c r="U298" i="1"/>
  <c r="GB239" i="1"/>
  <c r="AJ298" i="1"/>
  <c r="P298" i="1"/>
  <c r="CY298" i="1" s="1"/>
  <c r="U286" i="1"/>
  <c r="P286" i="1"/>
  <c r="AJ286" i="1"/>
  <c r="U268" i="1"/>
  <c r="AJ268" i="1"/>
  <c r="P268" i="1"/>
  <c r="U258" i="1"/>
  <c r="AJ258" i="1"/>
  <c r="P258" i="1"/>
  <c r="CY258" i="1" s="1"/>
  <c r="DF258" i="1" s="1"/>
  <c r="M575" i="1"/>
  <c r="U297" i="1"/>
  <c r="AJ297" i="1"/>
  <c r="P297" i="1"/>
  <c r="U270" i="1"/>
  <c r="P270" i="1"/>
  <c r="AJ270" i="1"/>
  <c r="U287" i="1"/>
  <c r="P287" i="1"/>
  <c r="AJ287" i="1"/>
  <c r="U260" i="1"/>
  <c r="AJ260" i="1"/>
  <c r="P260" i="1"/>
  <c r="M574" i="1"/>
  <c r="U296" i="1"/>
  <c r="AJ296" i="1"/>
  <c r="P296" i="1"/>
  <c r="CY296" i="1" s="1"/>
  <c r="U285" i="1"/>
  <c r="P285" i="1"/>
  <c r="AJ285" i="1"/>
  <c r="U273" i="1"/>
  <c r="P273" i="1"/>
  <c r="AJ273" i="1"/>
  <c r="U277" i="1"/>
  <c r="AJ277" i="1"/>
  <c r="P277" i="1"/>
  <c r="U288" i="1"/>
  <c r="P288" i="1"/>
  <c r="AJ288" i="1"/>
  <c r="U290" i="1"/>
  <c r="P290" i="1"/>
  <c r="AJ290" i="1"/>
  <c r="U289" i="1"/>
  <c r="P289" i="1"/>
  <c r="AJ289" i="1"/>
  <c r="U282" i="1"/>
  <c r="AJ282" i="1"/>
  <c r="P282" i="1"/>
  <c r="U280" i="1"/>
  <c r="P280" i="1"/>
  <c r="AJ280" i="1"/>
  <c r="U292" i="1"/>
  <c r="AJ292" i="1"/>
  <c r="P292" i="1"/>
  <c r="AJ262" i="1"/>
  <c r="U262" i="1"/>
  <c r="P262" i="1"/>
  <c r="U281" i="1"/>
  <c r="P281" i="1"/>
  <c r="AJ281" i="1"/>
  <c r="U295" i="1"/>
  <c r="AJ295" i="1"/>
  <c r="P295" i="1"/>
  <c r="CY295" i="1" s="1"/>
  <c r="AJ259" i="1"/>
  <c r="U259" i="1"/>
  <c r="P259" i="1"/>
  <c r="U267" i="1"/>
  <c r="AJ267" i="1"/>
  <c r="P267" i="1"/>
  <c r="CY267" i="1" l="1"/>
  <c r="CY259" i="1"/>
  <c r="CY292" i="1"/>
  <c r="CY282" i="1"/>
  <c r="CY277" i="1"/>
  <c r="CY270" i="1"/>
  <c r="CY263" i="1"/>
  <c r="CY262" i="1"/>
  <c r="CY287" i="1"/>
  <c r="CY268" i="1"/>
  <c r="CY291" i="1"/>
  <c r="DF292" i="1" s="1"/>
  <c r="DF259" i="1"/>
  <c r="U283" i="1"/>
  <c r="P283" i="1"/>
  <c r="AJ283" i="1"/>
  <c r="U294" i="1"/>
  <c r="AJ294" i="1"/>
  <c r="P294" i="1"/>
  <c r="U271" i="1"/>
  <c r="AJ271" i="1"/>
  <c r="P271" i="1"/>
  <c r="CX281" i="1"/>
  <c r="CW281" i="1"/>
  <c r="X281" i="1"/>
  <c r="DA281" i="1"/>
  <c r="CZ281" i="1"/>
  <c r="AN281" i="1"/>
  <c r="Q281" i="1"/>
  <c r="AD204" i="1"/>
  <c r="U272" i="1"/>
  <c r="P272" i="1"/>
  <c r="AJ272" i="1"/>
  <c r="U276" i="1"/>
  <c r="P276" i="1"/>
  <c r="AJ276" i="1"/>
  <c r="CX280" i="1"/>
  <c r="CW280" i="1"/>
  <c r="CZ280" i="1"/>
  <c r="AN280" i="1"/>
  <c r="AD203" i="1"/>
  <c r="X280" i="1"/>
  <c r="Q280" i="1"/>
  <c r="DA280" i="1"/>
  <c r="CX289" i="1"/>
  <c r="Q289" i="1"/>
  <c r="X289" i="1"/>
  <c r="AN289" i="1"/>
  <c r="AD212" i="1"/>
  <c r="CZ289" i="1"/>
  <c r="DA289" i="1"/>
  <c r="CW289" i="1"/>
  <c r="U266" i="1"/>
  <c r="P266" i="1"/>
  <c r="AJ266" i="1"/>
  <c r="CX290" i="1"/>
  <c r="CZ290" i="1"/>
  <c r="X290" i="1"/>
  <c r="Q290" i="1"/>
  <c r="AD213" i="1"/>
  <c r="AN290" i="1"/>
  <c r="DA290" i="1"/>
  <c r="CW290" i="1"/>
  <c r="CX288" i="1"/>
  <c r="CW288" i="1"/>
  <c r="Q288" i="1"/>
  <c r="AN288" i="1"/>
  <c r="AD211" i="1"/>
  <c r="X288" i="1"/>
  <c r="DA288" i="1"/>
  <c r="CZ288" i="1"/>
  <c r="AJ303" i="1"/>
  <c r="AS286" i="1" s="1"/>
  <c r="CX273" i="1"/>
  <c r="CW273" i="1"/>
  <c r="X273" i="1"/>
  <c r="AD196" i="1"/>
  <c r="CZ273" i="1"/>
  <c r="DA273" i="1"/>
  <c r="P303" i="1"/>
  <c r="CG280" i="1" s="1"/>
  <c r="Q273" i="1"/>
  <c r="AN273" i="1"/>
  <c r="CX285" i="1"/>
  <c r="AD208" i="1"/>
  <c r="AN285" i="1"/>
  <c r="Q285" i="1"/>
  <c r="DA285" i="1"/>
  <c r="CW285" i="1"/>
  <c r="X285" i="1"/>
  <c r="CZ285" i="1"/>
  <c r="DF296" i="1"/>
  <c r="CX260" i="1"/>
  <c r="Q260" i="1"/>
  <c r="AN260" i="1"/>
  <c r="DA260" i="1"/>
  <c r="CW260" i="1"/>
  <c r="AD183" i="1"/>
  <c r="CZ260" i="1"/>
  <c r="X260" i="1"/>
  <c r="Q297" i="1"/>
  <c r="DA297" i="1"/>
  <c r="X297" i="1"/>
  <c r="CW297" i="1"/>
  <c r="AD220" i="1"/>
  <c r="CZ297" i="1"/>
  <c r="AN297" i="1"/>
  <c r="CX297" i="1"/>
  <c r="AJ261" i="1"/>
  <c r="U261" i="1"/>
  <c r="P261" i="1"/>
  <c r="CX286" i="1"/>
  <c r="Q286" i="1"/>
  <c r="CZ286" i="1"/>
  <c r="X286" i="1"/>
  <c r="CW286" i="1"/>
  <c r="DA286" i="1"/>
  <c r="DH286" i="1" s="1"/>
  <c r="AD209" i="1"/>
  <c r="AN286" i="1"/>
  <c r="DF299" i="1"/>
  <c r="AS278" i="1"/>
  <c r="CX278" i="1"/>
  <c r="AD201" i="1"/>
  <c r="X278" i="1"/>
  <c r="AN278" i="1"/>
  <c r="DA278" i="1"/>
  <c r="CZ278" i="1"/>
  <c r="CW278" i="1"/>
  <c r="Q278" i="1"/>
  <c r="AS291" i="1"/>
  <c r="AS263" i="1"/>
  <c r="U284" i="1"/>
  <c r="AJ284" i="1"/>
  <c r="AS284" i="1" s="1"/>
  <c r="P284" i="1"/>
  <c r="AS274" i="1"/>
  <c r="CX274" i="1"/>
  <c r="AD197" i="1"/>
  <c r="Q274" i="1"/>
  <c r="DA274" i="1"/>
  <c r="DH274" i="1" s="1"/>
  <c r="CZ274" i="1"/>
  <c r="AN274" i="1"/>
  <c r="CW274" i="1"/>
  <c r="X274" i="1"/>
  <c r="CX267" i="1"/>
  <c r="CW267" i="1"/>
  <c r="CZ267" i="1"/>
  <c r="AN267" i="1"/>
  <c r="DA267" i="1"/>
  <c r="X267" i="1"/>
  <c r="AD190" i="1"/>
  <c r="Q267" i="1"/>
  <c r="CX259" i="1"/>
  <c r="CZ259" i="1"/>
  <c r="AD182" i="1"/>
  <c r="X259" i="1"/>
  <c r="DA259" i="1"/>
  <c r="Q259" i="1"/>
  <c r="CW259" i="1"/>
  <c r="AN259" i="1"/>
  <c r="AS259" i="1"/>
  <c r="CX295" i="1"/>
  <c r="AN295" i="1"/>
  <c r="CZ295" i="1"/>
  <c r="Q295" i="1"/>
  <c r="X295" i="1"/>
  <c r="CW295" i="1"/>
  <c r="DA295" i="1"/>
  <c r="AD218" i="1"/>
  <c r="CY281" i="1"/>
  <c r="CX262" i="1"/>
  <c r="CW262" i="1"/>
  <c r="AN262" i="1"/>
  <c r="AD185" i="1"/>
  <c r="X262" i="1"/>
  <c r="CZ262" i="1"/>
  <c r="Q262" i="1"/>
  <c r="DA262" i="1"/>
  <c r="AS262" i="1"/>
  <c r="CX292" i="1"/>
  <c r="DA292" i="1"/>
  <c r="CZ292" i="1"/>
  <c r="AD215" i="1"/>
  <c r="CW292" i="1"/>
  <c r="X292" i="1"/>
  <c r="AN292" i="1"/>
  <c r="Q292" i="1"/>
  <c r="CY280" i="1"/>
  <c r="CX282" i="1"/>
  <c r="CW282" i="1"/>
  <c r="AN282" i="1"/>
  <c r="Q282" i="1"/>
  <c r="CZ282" i="1"/>
  <c r="AD205" i="1"/>
  <c r="X282" i="1"/>
  <c r="DA282" i="1"/>
  <c r="DH282" i="1" s="1"/>
  <c r="CY289" i="1"/>
  <c r="CY290" i="1"/>
  <c r="CY288" i="1"/>
  <c r="CX277" i="1"/>
  <c r="X277" i="1"/>
  <c r="AN277" i="1"/>
  <c r="AD200" i="1"/>
  <c r="CW277" i="1"/>
  <c r="Q277" i="1"/>
  <c r="CZ277" i="1"/>
  <c r="DA277" i="1"/>
  <c r="CY273" i="1"/>
  <c r="CY285" i="1"/>
  <c r="CX296" i="1"/>
  <c r="DE296" i="1" s="1"/>
  <c r="CW296" i="1"/>
  <c r="Q296" i="1"/>
  <c r="AN296" i="1"/>
  <c r="AD219" i="1"/>
  <c r="X296" i="1"/>
  <c r="CZ296" i="1"/>
  <c r="DG296" i="1" s="1"/>
  <c r="DA296" i="1"/>
  <c r="CG296" i="1"/>
  <c r="CY260" i="1"/>
  <c r="AS260" i="1"/>
  <c r="U293" i="1"/>
  <c r="AJ293" i="1"/>
  <c r="AS293" i="1" s="1"/>
  <c r="P293" i="1"/>
  <c r="U269" i="1"/>
  <c r="P269" i="1"/>
  <c r="AJ269" i="1"/>
  <c r="AS269" i="1" s="1"/>
  <c r="U275" i="1"/>
  <c r="P275" i="1"/>
  <c r="CG275" i="1" s="1"/>
  <c r="AJ275" i="1"/>
  <c r="U279" i="1"/>
  <c r="P279" i="1"/>
  <c r="AJ279" i="1"/>
  <c r="AS279" i="1" s="1"/>
  <c r="U264" i="1"/>
  <c r="AJ264" i="1"/>
  <c r="AS264" i="1" s="1"/>
  <c r="P264" i="1"/>
  <c r="AS287" i="1"/>
  <c r="CX287" i="1"/>
  <c r="CW287" i="1"/>
  <c r="DA287" i="1"/>
  <c r="CZ287" i="1"/>
  <c r="X287" i="1"/>
  <c r="Q287" i="1"/>
  <c r="AN287" i="1"/>
  <c r="AD210" i="1"/>
  <c r="U265" i="1"/>
  <c r="P265" i="1"/>
  <c r="CG265" i="1" s="1"/>
  <c r="AJ265" i="1"/>
  <c r="AS265" i="1" s="1"/>
  <c r="CX270" i="1"/>
  <c r="CW270" i="1"/>
  <c r="CZ270" i="1"/>
  <c r="AN270" i="1"/>
  <c r="DA270" i="1"/>
  <c r="AD193" i="1"/>
  <c r="X270" i="1"/>
  <c r="Q270" i="1"/>
  <c r="CY297" i="1"/>
  <c r="DF297" i="1" s="1"/>
  <c r="AS297" i="1"/>
  <c r="CX258" i="1"/>
  <c r="DE258" i="1" s="1"/>
  <c r="CW258" i="1"/>
  <c r="AN258" i="1"/>
  <c r="Q258" i="1"/>
  <c r="CG258" i="1"/>
  <c r="AD181" i="1"/>
  <c r="CZ258" i="1"/>
  <c r="DG258" i="1" s="1"/>
  <c r="X258" i="1"/>
  <c r="DA258" i="1"/>
  <c r="DH258" i="1" s="1"/>
  <c r="CX268" i="1"/>
  <c r="AD191" i="1"/>
  <c r="CZ268" i="1"/>
  <c r="Q268" i="1"/>
  <c r="X268" i="1"/>
  <c r="AN268" i="1"/>
  <c r="CW268" i="1"/>
  <c r="DA268" i="1"/>
  <c r="CY286" i="1"/>
  <c r="DF286" i="1" s="1"/>
  <c r="CX298" i="1"/>
  <c r="AD221" i="1"/>
  <c r="X298" i="1"/>
  <c r="Q298" i="1"/>
  <c r="CW298" i="1"/>
  <c r="DA298" i="1"/>
  <c r="CZ298" i="1"/>
  <c r="AN298" i="1"/>
  <c r="CG298" i="1"/>
  <c r="CY278" i="1"/>
  <c r="CX291" i="1"/>
  <c r="CW291" i="1"/>
  <c r="AN291" i="1"/>
  <c r="Q291" i="1"/>
  <c r="AD214" i="1"/>
  <c r="CZ291" i="1"/>
  <c r="DA291" i="1"/>
  <c r="X291" i="1"/>
  <c r="CX263" i="1"/>
  <c r="CZ263" i="1"/>
  <c r="X263" i="1"/>
  <c r="AD186" i="1"/>
  <c r="DA263" i="1"/>
  <c r="DH263" i="1" s="1"/>
  <c r="AN263" i="1"/>
  <c r="Q263" i="1"/>
  <c r="CW263" i="1"/>
  <c r="CY274" i="1"/>
  <c r="AS285" i="1" l="1"/>
  <c r="DE263" i="1"/>
  <c r="DG274" i="1"/>
  <c r="DE274" i="1"/>
  <c r="DG287" i="1"/>
  <c r="DF263" i="1"/>
  <c r="DF268" i="1"/>
  <c r="DF278" i="1"/>
  <c r="DH296" i="1"/>
  <c r="DF288" i="1"/>
  <c r="DG263" i="1"/>
  <c r="DG291" i="1"/>
  <c r="CG279" i="1"/>
  <c r="CG269" i="1"/>
  <c r="DF260" i="1"/>
  <c r="DG282" i="1"/>
  <c r="DE282" i="1"/>
  <c r="CG295" i="1"/>
  <c r="DE286" i="1"/>
  <c r="CG261" i="1"/>
  <c r="DH290" i="1"/>
  <c r="DE290" i="1"/>
  <c r="CY264" i="1"/>
  <c r="DF264" i="1" s="1"/>
  <c r="CG264" i="1"/>
  <c r="CY293" i="1"/>
  <c r="DF293" i="1" s="1"/>
  <c r="CG293" i="1"/>
  <c r="CY266" i="1"/>
  <c r="CG266" i="1"/>
  <c r="CY272" i="1"/>
  <c r="DF272" i="1" s="1"/>
  <c r="CG272" i="1"/>
  <c r="CY271" i="1"/>
  <c r="DF271" i="1" s="1"/>
  <c r="CG271" i="1"/>
  <c r="CG286" i="1"/>
  <c r="CG285" i="1"/>
  <c r="CG262" i="1"/>
  <c r="CG281" i="1"/>
  <c r="CG263" i="1"/>
  <c r="CG270" i="1"/>
  <c r="CG273" i="1"/>
  <c r="CG289" i="1"/>
  <c r="CG292" i="1"/>
  <c r="CG259" i="1"/>
  <c r="CG267" i="1"/>
  <c r="CY284" i="1"/>
  <c r="HS239" i="1" s="1"/>
  <c r="CG284" i="1"/>
  <c r="CY276" i="1"/>
  <c r="DF277" i="1" s="1"/>
  <c r="CG276" i="1"/>
  <c r="CY294" i="1"/>
  <c r="DF295" i="1" s="1"/>
  <c r="CG294" i="1"/>
  <c r="CG283" i="1"/>
  <c r="CG291" i="1"/>
  <c r="CG278" i="1"/>
  <c r="CG268" i="1"/>
  <c r="CG287" i="1"/>
  <c r="CG260" i="1"/>
  <c r="CG290" i="1"/>
  <c r="CG274" i="1"/>
  <c r="CG277" i="1"/>
  <c r="CG288" i="1"/>
  <c r="CG282" i="1"/>
  <c r="DF274" i="1"/>
  <c r="DH291" i="1"/>
  <c r="DE291" i="1"/>
  <c r="DG268" i="1"/>
  <c r="DE268" i="1"/>
  <c r="DH287" i="1"/>
  <c r="DH268" i="1"/>
  <c r="AS270" i="1"/>
  <c r="DU270" i="1" s="1"/>
  <c r="DE287" i="1"/>
  <c r="AS275" i="1"/>
  <c r="CK275" i="1" s="1"/>
  <c r="CM275" i="1" s="1"/>
  <c r="AS298" i="1"/>
  <c r="CK298" i="1" s="1"/>
  <c r="CM298" i="1" s="1"/>
  <c r="AS261" i="1"/>
  <c r="DU262" i="1" s="1"/>
  <c r="DG290" i="1"/>
  <c r="DF285" i="1"/>
  <c r="DG281" i="1"/>
  <c r="DE281" i="1"/>
  <c r="DB263" i="1"/>
  <c r="DD263" i="1"/>
  <c r="IJ186" i="1"/>
  <c r="BC186" i="1"/>
  <c r="AD263" i="1"/>
  <c r="AD339" i="1" s="1"/>
  <c r="AD291" i="1"/>
  <c r="AD367" i="1" s="1"/>
  <c r="BC214" i="1"/>
  <c r="IJ214" i="1"/>
  <c r="DG298" i="1"/>
  <c r="DG299" i="1"/>
  <c r="DB298" i="1"/>
  <c r="DD298" i="1"/>
  <c r="DD299" i="1"/>
  <c r="DE298" i="1"/>
  <c r="DE299" i="1"/>
  <c r="DB268" i="1"/>
  <c r="DD268" i="1"/>
  <c r="IJ181" i="1"/>
  <c r="AD258" i="1"/>
  <c r="AD334" i="1" s="1"/>
  <c r="BC181" i="1"/>
  <c r="DD258" i="1"/>
  <c r="DI258" i="1" s="1"/>
  <c r="DO258" i="1" s="1"/>
  <c r="DB258" i="1"/>
  <c r="CK297" i="1"/>
  <c r="CM297" i="1" s="1"/>
  <c r="AD270" i="1"/>
  <c r="AD346" i="1" s="1"/>
  <c r="BC193" i="1"/>
  <c r="IJ193" i="1"/>
  <c r="DU265" i="1"/>
  <c r="CK265" i="1"/>
  <c r="CM265" i="1" s="1"/>
  <c r="CX265" i="1"/>
  <c r="AD188" i="1"/>
  <c r="X265" i="1"/>
  <c r="Q265" i="1"/>
  <c r="CW265" i="1"/>
  <c r="DA265" i="1"/>
  <c r="CZ265" i="1"/>
  <c r="AN265" i="1"/>
  <c r="DU264" i="1"/>
  <c r="CK264" i="1"/>
  <c r="CM264" i="1" s="1"/>
  <c r="DU279" i="1"/>
  <c r="CK279" i="1"/>
  <c r="CM279" i="1" s="1"/>
  <c r="CX279" i="1"/>
  <c r="DE279" i="1" s="1"/>
  <c r="DA279" i="1"/>
  <c r="DH279" i="1" s="1"/>
  <c r="AD202" i="1"/>
  <c r="AN279" i="1"/>
  <c r="X279" i="1"/>
  <c r="Q279" i="1"/>
  <c r="CW279" i="1"/>
  <c r="DD280" i="1" s="1"/>
  <c r="CZ279" i="1"/>
  <c r="CX275" i="1"/>
  <c r="DE275" i="1" s="1"/>
  <c r="AN275" i="1"/>
  <c r="Q275" i="1"/>
  <c r="CW275" i="1"/>
  <c r="X275" i="1"/>
  <c r="DA275" i="1"/>
  <c r="DH275" i="1" s="1"/>
  <c r="AD198" i="1"/>
  <c r="CZ275" i="1"/>
  <c r="DG275" i="1" s="1"/>
  <c r="CK269" i="1"/>
  <c r="CM269" i="1" s="1"/>
  <c r="CX269" i="1"/>
  <c r="DE269" i="1" s="1"/>
  <c r="AD192" i="1"/>
  <c r="DA269" i="1"/>
  <c r="DH269" i="1" s="1"/>
  <c r="AN269" i="1"/>
  <c r="CW269" i="1"/>
  <c r="DD270" i="1" s="1"/>
  <c r="Q269" i="1"/>
  <c r="CZ269" i="1"/>
  <c r="DG269" i="1" s="1"/>
  <c r="X269" i="1"/>
  <c r="CK293" i="1"/>
  <c r="CM293" i="1" s="1"/>
  <c r="DU260" i="1"/>
  <c r="CK260" i="1"/>
  <c r="CM260" i="1" s="1"/>
  <c r="BC219" i="1"/>
  <c r="IJ219" i="1"/>
  <c r="AD296" i="1"/>
  <c r="AD372" i="1" s="1"/>
  <c r="GC239" i="1"/>
  <c r="DD278" i="1"/>
  <c r="DB277" i="1"/>
  <c r="DF289" i="1"/>
  <c r="AD282" i="1"/>
  <c r="AD358" i="1" s="1"/>
  <c r="BC205" i="1"/>
  <c r="IJ205" i="1"/>
  <c r="DD282" i="1"/>
  <c r="DB282" i="1"/>
  <c r="AD292" i="1"/>
  <c r="AD368" i="1" s="1"/>
  <c r="BC215" i="1"/>
  <c r="IJ215" i="1"/>
  <c r="DH292" i="1"/>
  <c r="CK262" i="1"/>
  <c r="CM262" i="1" s="1"/>
  <c r="AD262" i="1"/>
  <c r="AD338" i="1" s="1"/>
  <c r="IJ185" i="1"/>
  <c r="BC185" i="1"/>
  <c r="DB262" i="1"/>
  <c r="DF281" i="1"/>
  <c r="IJ218" i="1"/>
  <c r="BC218" i="1"/>
  <c r="AD295" i="1"/>
  <c r="AD371" i="1" s="1"/>
  <c r="DB295" i="1"/>
  <c r="CK259" i="1"/>
  <c r="CM259" i="1" s="1"/>
  <c r="DG259" i="1"/>
  <c r="BC190" i="1"/>
  <c r="AD267" i="1"/>
  <c r="AD343" i="1" s="1"/>
  <c r="IJ190" i="1"/>
  <c r="AS304" i="1"/>
  <c r="HK284" i="1" s="1"/>
  <c r="ID248" i="1" s="1"/>
  <c r="CK284" i="1"/>
  <c r="CM284" i="1" s="1"/>
  <c r="DU263" i="1"/>
  <c r="CK263" i="1"/>
  <c r="CM263" i="1" s="1"/>
  <c r="CK291" i="1"/>
  <c r="CM291" i="1" s="1"/>
  <c r="DB278" i="1"/>
  <c r="DH278" i="1"/>
  <c r="DE278" i="1"/>
  <c r="DU298" i="1"/>
  <c r="DF298" i="1"/>
  <c r="DU286" i="1"/>
  <c r="CK286" i="1"/>
  <c r="CM286" i="1" s="1"/>
  <c r="CX261" i="1"/>
  <c r="DE261" i="1" s="1"/>
  <c r="AN261" i="1"/>
  <c r="Q261" i="1"/>
  <c r="DA261" i="1"/>
  <c r="DH261" i="1" s="1"/>
  <c r="CZ261" i="1"/>
  <c r="DG261" i="1" s="1"/>
  <c r="CW261" i="1"/>
  <c r="X261" i="1"/>
  <c r="AD184" i="1"/>
  <c r="DE297" i="1"/>
  <c r="DG297" i="1"/>
  <c r="DD297" i="1"/>
  <c r="DB297" i="1"/>
  <c r="DH297" i="1"/>
  <c r="DG260" i="1"/>
  <c r="DD260" i="1"/>
  <c r="DB260" i="1"/>
  <c r="DE260" i="1"/>
  <c r="DB285" i="1"/>
  <c r="BC208" i="1"/>
  <c r="AD285" i="1"/>
  <c r="AD361" i="1" s="1"/>
  <c r="IJ208" i="1"/>
  <c r="DU285" i="1"/>
  <c r="CK285" i="1"/>
  <c r="CM285" i="1" s="1"/>
  <c r="AN303" i="1"/>
  <c r="CB289" i="1" s="1"/>
  <c r="CG239" i="1"/>
  <c r="CG255" i="1"/>
  <c r="CG257" i="1"/>
  <c r="CG240" i="1"/>
  <c r="CG248" i="1"/>
  <c r="CG252" i="1"/>
  <c r="CG241" i="1"/>
  <c r="CG243" i="1"/>
  <c r="CG249" i="1"/>
  <c r="CG242" i="1"/>
  <c r="CG245" i="1"/>
  <c r="CG253" i="1"/>
  <c r="CG250" i="1"/>
  <c r="CG237" i="1"/>
  <c r="CG247" i="1"/>
  <c r="CG238" i="1"/>
  <c r="CG244" i="1"/>
  <c r="CG251" i="1"/>
  <c r="CG246" i="1"/>
  <c r="CG254" i="1"/>
  <c r="CG256" i="1"/>
  <c r="CG299" i="1"/>
  <c r="GC240" i="1"/>
  <c r="GC238" i="1"/>
  <c r="AS299" i="1"/>
  <c r="CK299" i="1" s="1"/>
  <c r="CM299" i="1" s="1"/>
  <c r="AS237" i="1"/>
  <c r="AS242" i="1"/>
  <c r="AS246" i="1"/>
  <c r="AS240" i="1"/>
  <c r="AS249" i="1"/>
  <c r="AS253" i="1"/>
  <c r="AS241" i="1"/>
  <c r="AS245" i="1"/>
  <c r="AS238" i="1"/>
  <c r="AS252" i="1"/>
  <c r="AS239" i="1"/>
  <c r="AS244" i="1"/>
  <c r="AS248" i="1"/>
  <c r="AS251" i="1"/>
  <c r="AS255" i="1"/>
  <c r="AS257" i="1"/>
  <c r="AS243" i="1"/>
  <c r="AS247" i="1"/>
  <c r="AS250" i="1"/>
  <c r="AS254" i="1"/>
  <c r="AS256" i="1"/>
  <c r="DG288" i="1"/>
  <c r="CB288" i="1"/>
  <c r="DD288" i="1"/>
  <c r="DB288" i="1"/>
  <c r="AS288" i="1"/>
  <c r="DD290" i="1"/>
  <c r="DB290" i="1"/>
  <c r="CB290" i="1"/>
  <c r="AS290" i="1"/>
  <c r="DD289" i="1"/>
  <c r="DB289" i="1"/>
  <c r="DG289" i="1"/>
  <c r="AS289" i="1"/>
  <c r="DF282" i="1"/>
  <c r="DH280" i="1"/>
  <c r="DB280" i="1"/>
  <c r="AS280" i="1"/>
  <c r="AS271" i="1"/>
  <c r="AS294" i="1"/>
  <c r="AS295" i="1"/>
  <c r="AS283" i="1"/>
  <c r="CX283" i="1"/>
  <c r="DE283" i="1" s="1"/>
  <c r="Q283" i="1"/>
  <c r="DA283" i="1"/>
  <c r="DH283" i="1" s="1"/>
  <c r="CZ283" i="1"/>
  <c r="DG283" i="1" s="1"/>
  <c r="CW283" i="1"/>
  <c r="AD206" i="1"/>
  <c r="AN283" i="1"/>
  <c r="X283" i="1"/>
  <c r="DF267" i="1"/>
  <c r="DD291" i="1"/>
  <c r="DB291" i="1"/>
  <c r="DH298" i="1"/>
  <c r="DH299" i="1"/>
  <c r="BC221" i="1"/>
  <c r="AD298" i="1"/>
  <c r="AD374" i="1" s="1"/>
  <c r="IJ221" i="1"/>
  <c r="AD268" i="1"/>
  <c r="AD344" i="1" s="1"/>
  <c r="IJ191" i="1"/>
  <c r="BC191" i="1"/>
  <c r="CB258" i="1"/>
  <c r="AV270" i="1"/>
  <c r="DB270" i="1"/>
  <c r="CY265" i="1"/>
  <c r="DF265" i="1" s="1"/>
  <c r="IJ210" i="1"/>
  <c r="AD287" i="1"/>
  <c r="AD363" i="1" s="1"/>
  <c r="BC210" i="1"/>
  <c r="DD287" i="1"/>
  <c r="DB287" i="1"/>
  <c r="DU287" i="1"/>
  <c r="CK287" i="1"/>
  <c r="CM287" i="1" s="1"/>
  <c r="CX264" i="1"/>
  <c r="DE264" i="1" s="1"/>
  <c r="AN264" i="1"/>
  <c r="CZ264" i="1"/>
  <c r="DG264" i="1" s="1"/>
  <c r="Q264" i="1"/>
  <c r="DA264" i="1"/>
  <c r="DH264" i="1" s="1"/>
  <c r="AD187" i="1"/>
  <c r="CW264" i="1"/>
  <c r="X264" i="1"/>
  <c r="CY279" i="1"/>
  <c r="DF279" i="1" s="1"/>
  <c r="CY275" i="1"/>
  <c r="DF275" i="1" s="1"/>
  <c r="CY269" i="1"/>
  <c r="CX293" i="1"/>
  <c r="DE293" i="1" s="1"/>
  <c r="AD216" i="1"/>
  <c r="AN293" i="1"/>
  <c r="CW293" i="1"/>
  <c r="CZ293" i="1"/>
  <c r="DG293" i="1" s="1"/>
  <c r="DA293" i="1"/>
  <c r="DH293" i="1" s="1"/>
  <c r="X293" i="1"/>
  <c r="Q293" i="1"/>
  <c r="DD296" i="1"/>
  <c r="DB296" i="1"/>
  <c r="IJ200" i="1"/>
  <c r="AD277" i="1"/>
  <c r="AD353" i="1" s="1"/>
  <c r="BC200" i="1"/>
  <c r="DF290" i="1"/>
  <c r="AV282" i="1"/>
  <c r="DB292" i="1"/>
  <c r="DD292" i="1"/>
  <c r="DG292" i="1"/>
  <c r="DE292" i="1"/>
  <c r="DH262" i="1"/>
  <c r="AV262" i="1"/>
  <c r="DD259" i="1"/>
  <c r="DB259" i="1"/>
  <c r="DH259" i="1"/>
  <c r="IJ182" i="1"/>
  <c r="BC182" i="1"/>
  <c r="AD259" i="1"/>
  <c r="AD335" i="1" s="1"/>
  <c r="DE259" i="1"/>
  <c r="AV267" i="1"/>
  <c r="DB267" i="1"/>
  <c r="DD274" i="1"/>
  <c r="DB274" i="1"/>
  <c r="CB274" i="1"/>
  <c r="BC197" i="1"/>
  <c r="AD274" i="1"/>
  <c r="AD350" i="1" s="1"/>
  <c r="IJ197" i="1"/>
  <c r="CK274" i="1"/>
  <c r="CM274" i="1" s="1"/>
  <c r="CX284" i="1"/>
  <c r="AD207" i="1"/>
  <c r="Q284" i="1"/>
  <c r="CZ284" i="1"/>
  <c r="CW284" i="1"/>
  <c r="DA284" i="1"/>
  <c r="DH285" i="1" s="1"/>
  <c r="AN284" i="1"/>
  <c r="X284" i="1"/>
  <c r="DF291" i="1"/>
  <c r="DG278" i="1"/>
  <c r="AD278" i="1"/>
  <c r="AD354" i="1" s="1"/>
  <c r="IJ201" i="1"/>
  <c r="BC201" i="1"/>
  <c r="CK278" i="1"/>
  <c r="CM278" i="1" s="1"/>
  <c r="IJ209" i="1"/>
  <c r="AD286" i="1"/>
  <c r="AD362" i="1" s="1"/>
  <c r="BC209" i="1"/>
  <c r="DD286" i="1"/>
  <c r="DB286" i="1"/>
  <c r="DG286" i="1"/>
  <c r="AS268" i="1"/>
  <c r="AS258" i="1"/>
  <c r="DU259" i="1" s="1"/>
  <c r="CY261" i="1"/>
  <c r="CG297" i="1"/>
  <c r="CB297" i="1"/>
  <c r="AD297" i="1"/>
  <c r="AD373" i="1" s="1"/>
  <c r="IJ220" i="1"/>
  <c r="BC220" i="1"/>
  <c r="DF287" i="1"/>
  <c r="AD260" i="1"/>
  <c r="AD336" i="1" s="1"/>
  <c r="BC183" i="1"/>
  <c r="IJ183" i="1"/>
  <c r="DH260" i="1"/>
  <c r="AS296" i="1"/>
  <c r="AD273" i="1"/>
  <c r="AD349" i="1" s="1"/>
  <c r="AD227" i="1"/>
  <c r="IJ160" i="1" s="1"/>
  <c r="BC196" i="1"/>
  <c r="IJ196" i="1"/>
  <c r="GC237" i="1"/>
  <c r="DB273" i="1"/>
  <c r="AS273" i="1"/>
  <c r="DU274" i="1" s="1"/>
  <c r="AS277" i="1"/>
  <c r="DH288" i="1"/>
  <c r="AD288" i="1"/>
  <c r="AD364" i="1" s="1"/>
  <c r="BC211" i="1"/>
  <c r="IJ211" i="1"/>
  <c r="DE288" i="1"/>
  <c r="AD290" i="1"/>
  <c r="AD366" i="1" s="1"/>
  <c r="IJ213" i="1"/>
  <c r="BC213" i="1"/>
  <c r="AS266" i="1"/>
  <c r="CX266" i="1"/>
  <c r="CW266" i="1"/>
  <c r="DD267" i="1" s="1"/>
  <c r="AN266" i="1"/>
  <c r="Q266" i="1"/>
  <c r="DA266" i="1"/>
  <c r="DH266" i="1" s="1"/>
  <c r="AD189" i="1"/>
  <c r="CZ266" i="1"/>
  <c r="X266" i="1"/>
  <c r="DH289" i="1"/>
  <c r="IJ212" i="1"/>
  <c r="AD289" i="1"/>
  <c r="AD365" i="1" s="1"/>
  <c r="BC212" i="1"/>
  <c r="DE289" i="1"/>
  <c r="AS282" i="1"/>
  <c r="BC203" i="1"/>
  <c r="IJ203" i="1"/>
  <c r="AD280" i="1"/>
  <c r="AD356" i="1" s="1"/>
  <c r="AS276" i="1"/>
  <c r="CX276" i="1"/>
  <c r="DE276" i="1" s="1"/>
  <c r="CW276" i="1"/>
  <c r="DD277" i="1" s="1"/>
  <c r="DA276" i="1"/>
  <c r="CZ276" i="1"/>
  <c r="X276" i="1"/>
  <c r="Q276" i="1"/>
  <c r="AN276" i="1"/>
  <c r="AD199" i="1"/>
  <c r="AS272" i="1"/>
  <c r="CX272" i="1"/>
  <c r="AD195" i="1"/>
  <c r="CZ272" i="1"/>
  <c r="AN272" i="1"/>
  <c r="CW272" i="1"/>
  <c r="Q272" i="1"/>
  <c r="DA272" i="1"/>
  <c r="X272" i="1"/>
  <c r="AS292" i="1"/>
  <c r="DU293" i="1" s="1"/>
  <c r="BC204" i="1"/>
  <c r="AD281" i="1"/>
  <c r="AD357" i="1" s="1"/>
  <c r="IJ204" i="1"/>
  <c r="DH281" i="1"/>
  <c r="DB281" i="1"/>
  <c r="DD281" i="1"/>
  <c r="AS281" i="1"/>
  <c r="CX271" i="1"/>
  <c r="DE271" i="1" s="1"/>
  <c r="Q271" i="1"/>
  <c r="DA271" i="1"/>
  <c r="DH271" i="1" s="1"/>
  <c r="AN271" i="1"/>
  <c r="AD194" i="1"/>
  <c r="CZ271" i="1"/>
  <c r="DG271" i="1" s="1"/>
  <c r="X271" i="1"/>
  <c r="CW271" i="1"/>
  <c r="CX294" i="1"/>
  <c r="DE294" i="1" s="1"/>
  <c r="Q294" i="1"/>
  <c r="AD217" i="1"/>
  <c r="DA294" i="1"/>
  <c r="X294" i="1"/>
  <c r="CW294" i="1"/>
  <c r="DD295" i="1" s="1"/>
  <c r="AN294" i="1"/>
  <c r="CZ294" i="1"/>
  <c r="CY283" i="1"/>
  <c r="DF283" i="1" s="1"/>
  <c r="AS267" i="1"/>
  <c r="DG262" i="1" l="1"/>
  <c r="CK270" i="1"/>
  <c r="CM270" i="1" s="1"/>
  <c r="HK263" i="1"/>
  <c r="DU275" i="1"/>
  <c r="DF294" i="1"/>
  <c r="DF273" i="1"/>
  <c r="DG294" i="1"/>
  <c r="DH276" i="1"/>
  <c r="DE280" i="1"/>
  <c r="CB281" i="1"/>
  <c r="DE266" i="1"/>
  <c r="AV285" i="1"/>
  <c r="CB278" i="1"/>
  <c r="AV292" i="1"/>
  <c r="CB296" i="1"/>
  <c r="DH270" i="1"/>
  <c r="CB268" i="1"/>
  <c r="CB298" i="1"/>
  <c r="AV280" i="1"/>
  <c r="HK261" i="1"/>
  <c r="AL336" i="1"/>
  <c r="BC336" i="1"/>
  <c r="AL334" i="1"/>
  <c r="BC334" i="1"/>
  <c r="AL335" i="1"/>
  <c r="BC335" i="1"/>
  <c r="DG276" i="1"/>
  <c r="DG266" i="1"/>
  <c r="DH284" i="1"/>
  <c r="HK285" i="1"/>
  <c r="ID249" i="1" s="1"/>
  <c r="HK287" i="1"/>
  <c r="ID251" i="1" s="1"/>
  <c r="CK261" i="1"/>
  <c r="CM261" i="1" s="1"/>
  <c r="DU261" i="1"/>
  <c r="GD239" i="1"/>
  <c r="GC242" i="1"/>
  <c r="HK291" i="1"/>
  <c r="ID255" i="1" s="1"/>
  <c r="DE272" i="1"/>
  <c r="DI282" i="1"/>
  <c r="DE270" i="1"/>
  <c r="DG295" i="1"/>
  <c r="DF276" i="1"/>
  <c r="DF266" i="1"/>
  <c r="DE265" i="1"/>
  <c r="CB294" i="1"/>
  <c r="AV294" i="1"/>
  <c r="BC217" i="1"/>
  <c r="AD294" i="1"/>
  <c r="AD370" i="1" s="1"/>
  <c r="IJ217" i="1"/>
  <c r="DD271" i="1"/>
  <c r="DI271" i="1" s="1"/>
  <c r="DO271" i="1" s="1"/>
  <c r="DB271" i="1"/>
  <c r="DN271" i="1"/>
  <c r="CB271" i="1"/>
  <c r="AV271" i="1"/>
  <c r="DU281" i="1"/>
  <c r="HK281" i="1"/>
  <c r="ID245" i="1" s="1"/>
  <c r="CK281" i="1"/>
  <c r="CM281" i="1" s="1"/>
  <c r="EG204" i="1"/>
  <c r="CL204" i="1"/>
  <c r="CN204" i="1" s="1"/>
  <c r="DB272" i="1"/>
  <c r="DD272" i="1"/>
  <c r="DG272" i="1"/>
  <c r="BC199" i="1"/>
  <c r="AD276" i="1"/>
  <c r="AD352" i="1" s="1"/>
  <c r="IJ199" i="1"/>
  <c r="BC365" i="1"/>
  <c r="AL365" i="1"/>
  <c r="BC189" i="1"/>
  <c r="EG190" i="1" s="1"/>
  <c r="AD266" i="1"/>
  <c r="AD342" i="1" s="1"/>
  <c r="IJ189" i="1"/>
  <c r="AV266" i="1"/>
  <c r="CB266" i="1"/>
  <c r="EG211" i="1"/>
  <c r="CL211" i="1"/>
  <c r="CN211" i="1" s="1"/>
  <c r="HK277" i="1"/>
  <c r="ID241" i="1" s="1"/>
  <c r="CK277" i="1"/>
  <c r="CM277" i="1" s="1"/>
  <c r="CL196" i="1"/>
  <c r="CN196" i="1" s="1"/>
  <c r="AD379" i="1"/>
  <c r="AL349" i="1"/>
  <c r="BC349" i="1"/>
  <c r="HK296" i="1"/>
  <c r="CK296" i="1"/>
  <c r="CM296" i="1" s="1"/>
  <c r="EG220" i="1"/>
  <c r="CL220" i="1"/>
  <c r="CN220" i="1" s="1"/>
  <c r="AL373" i="1"/>
  <c r="BC373" i="1"/>
  <c r="DF261" i="1"/>
  <c r="DF262" i="1"/>
  <c r="HK268" i="1"/>
  <c r="DU268" i="1"/>
  <c r="CK268" i="1"/>
  <c r="CM268" i="1" s="1"/>
  <c r="DI286" i="1"/>
  <c r="DN286" i="1" s="1"/>
  <c r="BC362" i="1"/>
  <c r="AL362" i="1"/>
  <c r="DU278" i="1"/>
  <c r="CG304" i="1"/>
  <c r="HE281" i="1" s="1"/>
  <c r="CB284" i="1"/>
  <c r="AV284" i="1"/>
  <c r="AV304" i="1" s="1"/>
  <c r="HS237" i="1"/>
  <c r="DD284" i="1"/>
  <c r="DB284" i="1"/>
  <c r="HS238" i="1"/>
  <c r="DE284" i="1"/>
  <c r="EG197" i="1"/>
  <c r="CL197" i="1"/>
  <c r="CN197" i="1" s="1"/>
  <c r="DI274" i="1"/>
  <c r="DK274" i="1" s="1"/>
  <c r="DI292" i="1"/>
  <c r="DL292" i="1" s="1"/>
  <c r="EG200" i="1"/>
  <c r="CL200" i="1"/>
  <c r="CN200" i="1" s="1"/>
  <c r="DI296" i="1"/>
  <c r="DK296" i="1" s="1"/>
  <c r="DB293" i="1"/>
  <c r="DD293" i="1"/>
  <c r="BC216" i="1"/>
  <c r="IJ216" i="1"/>
  <c r="AD293" i="1"/>
  <c r="AD369" i="1" s="1"/>
  <c r="DF269" i="1"/>
  <c r="DF270" i="1"/>
  <c r="BC187" i="1"/>
  <c r="AD264" i="1"/>
  <c r="AD340" i="1" s="1"/>
  <c r="IJ187" i="1"/>
  <c r="CB264" i="1"/>
  <c r="AV264" i="1"/>
  <c r="DI287" i="1"/>
  <c r="DK287" i="1" s="1"/>
  <c r="EG210" i="1"/>
  <c r="CL210" i="1"/>
  <c r="CN210" i="1" s="1"/>
  <c r="AL374" i="1"/>
  <c r="BC374" i="1"/>
  <c r="IJ206" i="1"/>
  <c r="BC206" i="1"/>
  <c r="AD283" i="1"/>
  <c r="AD359" i="1" s="1"/>
  <c r="DU284" i="1"/>
  <c r="DU283" i="1"/>
  <c r="HK283" i="1"/>
  <c r="ID247" i="1" s="1"/>
  <c r="CK283" i="1"/>
  <c r="CM283" i="1" s="1"/>
  <c r="DU294" i="1"/>
  <c r="HK294" i="1"/>
  <c r="CK294" i="1"/>
  <c r="CM294" i="1" s="1"/>
  <c r="DU271" i="1"/>
  <c r="HK271" i="1"/>
  <c r="CK271" i="1"/>
  <c r="CM271" i="1" s="1"/>
  <c r="HK289" i="1"/>
  <c r="ID253" i="1" s="1"/>
  <c r="DU289" i="1"/>
  <c r="CK289" i="1"/>
  <c r="CM289" i="1" s="1"/>
  <c r="DI290" i="1"/>
  <c r="DU256" i="1"/>
  <c r="HK256" i="1"/>
  <c r="CK256" i="1"/>
  <c r="CM256" i="1" s="1"/>
  <c r="CC256" i="1" s="1"/>
  <c r="DU250" i="1"/>
  <c r="HK250" i="1"/>
  <c r="CK250" i="1"/>
  <c r="CM250" i="1" s="1"/>
  <c r="CC250" i="1" s="1"/>
  <c r="DU243" i="1"/>
  <c r="HK243" i="1"/>
  <c r="CK243" i="1"/>
  <c r="CM243" i="1" s="1"/>
  <c r="CC243" i="1" s="1"/>
  <c r="DU255" i="1"/>
  <c r="HK255" i="1"/>
  <c r="CK255" i="1"/>
  <c r="CM255" i="1" s="1"/>
  <c r="CC255" i="1" s="1"/>
  <c r="DU248" i="1"/>
  <c r="HK248" i="1"/>
  <c r="CK248" i="1"/>
  <c r="CM248" i="1" s="1"/>
  <c r="CC248" i="1" s="1"/>
  <c r="HK239" i="1"/>
  <c r="DU239" i="1"/>
  <c r="CK239" i="1"/>
  <c r="CM239" i="1" s="1"/>
  <c r="CC239" i="1" s="1"/>
  <c r="HK238" i="1"/>
  <c r="DU238" i="1"/>
  <c r="CK238" i="1"/>
  <c r="CM238" i="1" s="1"/>
  <c r="CC238" i="1" s="1"/>
  <c r="DU241" i="1"/>
  <c r="HK241" i="1"/>
  <c r="CK241" i="1"/>
  <c r="CM241" i="1" s="1"/>
  <c r="CC241" i="1" s="1"/>
  <c r="HK253" i="1"/>
  <c r="DU253" i="1"/>
  <c r="CK253" i="1"/>
  <c r="CM253" i="1" s="1"/>
  <c r="CC253" i="1" s="1"/>
  <c r="DU240" i="1"/>
  <c r="HK240" i="1"/>
  <c r="CK240" i="1"/>
  <c r="CM240" i="1" s="1"/>
  <c r="CC240" i="1" s="1"/>
  <c r="HK242" i="1"/>
  <c r="DU242" i="1"/>
  <c r="CK242" i="1"/>
  <c r="CM242" i="1" s="1"/>
  <c r="CC242" i="1" s="1"/>
  <c r="AV273" i="1"/>
  <c r="AV254" i="1"/>
  <c r="AV238" i="1"/>
  <c r="AV250" i="1"/>
  <c r="AV257" i="1"/>
  <c r="AV253" i="1"/>
  <c r="AV248" i="1"/>
  <c r="AV255" i="1"/>
  <c r="AV245" i="1"/>
  <c r="AV240" i="1"/>
  <c r="AV244" i="1"/>
  <c r="AV251" i="1"/>
  <c r="AV242" i="1"/>
  <c r="AV252" i="1"/>
  <c r="AV237" i="1"/>
  <c r="AV243" i="1"/>
  <c r="AV249" i="1"/>
  <c r="AV256" i="1"/>
  <c r="AV239" i="1"/>
  <c r="AV241" i="1"/>
  <c r="AV247" i="1"/>
  <c r="AV246" i="1"/>
  <c r="AV299" i="1"/>
  <c r="CB299" i="1"/>
  <c r="CL208" i="1"/>
  <c r="CN208" i="1" s="1"/>
  <c r="DD285" i="1"/>
  <c r="CB260" i="1"/>
  <c r="DI297" i="1"/>
  <c r="DK297" i="1" s="1"/>
  <c r="AD261" i="1"/>
  <c r="AD337" i="1" s="1"/>
  <c r="BC184" i="1"/>
  <c r="EG185" i="1" s="1"/>
  <c r="IJ184" i="1"/>
  <c r="CB286" i="1"/>
  <c r="DE267" i="1"/>
  <c r="DH267" i="1"/>
  <c r="BC343" i="1"/>
  <c r="AL343" i="1"/>
  <c r="CB259" i="1"/>
  <c r="CB295" i="1"/>
  <c r="EG218" i="1"/>
  <c r="CL218" i="1"/>
  <c r="CN218" i="1" s="1"/>
  <c r="HK262" i="1"/>
  <c r="DO292" i="1"/>
  <c r="EG215" i="1"/>
  <c r="CL215" i="1"/>
  <c r="CN215" i="1" s="1"/>
  <c r="DF280" i="1"/>
  <c r="EG205" i="1"/>
  <c r="CL205" i="1"/>
  <c r="CN205" i="1" s="1"/>
  <c r="DO282" i="1"/>
  <c r="CB277" i="1"/>
  <c r="DI278" i="1"/>
  <c r="DM278" i="1" s="1"/>
  <c r="HK260" i="1"/>
  <c r="AV269" i="1"/>
  <c r="CB269" i="1"/>
  <c r="AD269" i="1"/>
  <c r="AD345" i="1" s="1"/>
  <c r="BC192" i="1"/>
  <c r="EG193" i="1" s="1"/>
  <c r="IJ192" i="1"/>
  <c r="DU269" i="1"/>
  <c r="DD275" i="1"/>
  <c r="DB275" i="1"/>
  <c r="AV275" i="1"/>
  <c r="CB275" i="1"/>
  <c r="DG280" i="1"/>
  <c r="DG279" i="1"/>
  <c r="CB279" i="1"/>
  <c r="AV279" i="1"/>
  <c r="HK264" i="1"/>
  <c r="CB287" i="1"/>
  <c r="CB265" i="1"/>
  <c r="AV265" i="1"/>
  <c r="DD265" i="1"/>
  <c r="DB265" i="1"/>
  <c r="HK265" i="1"/>
  <c r="CL193" i="1"/>
  <c r="CN193" i="1" s="1"/>
  <c r="HK297" i="1"/>
  <c r="DK258" i="1"/>
  <c r="DM258" i="1"/>
  <c r="DI268" i="1"/>
  <c r="DI298" i="1"/>
  <c r="DM298" i="1" s="1"/>
  <c r="AV291" i="1"/>
  <c r="BC367" i="1"/>
  <c r="AL367" i="1"/>
  <c r="EG186" i="1"/>
  <c r="CL186" i="1"/>
  <c r="CN186" i="1" s="1"/>
  <c r="CB263" i="1"/>
  <c r="DI263" i="1"/>
  <c r="DU267" i="1"/>
  <c r="HK267" i="1"/>
  <c r="CK267" i="1"/>
  <c r="CM267" i="1" s="1"/>
  <c r="DD294" i="1"/>
  <c r="DB294" i="1"/>
  <c r="DH294" i="1"/>
  <c r="IJ194" i="1"/>
  <c r="BC194" i="1"/>
  <c r="AD271" i="1"/>
  <c r="AD347" i="1" s="1"/>
  <c r="DL271" i="1"/>
  <c r="DI281" i="1"/>
  <c r="DO281" i="1" s="1"/>
  <c r="AV281" i="1"/>
  <c r="BC357" i="1"/>
  <c r="AL357" i="1"/>
  <c r="DU292" i="1"/>
  <c r="HK292" i="1"/>
  <c r="ID256" i="1" s="1"/>
  <c r="CK292" i="1"/>
  <c r="CM292" i="1" s="1"/>
  <c r="DH272" i="1"/>
  <c r="AV272" i="1"/>
  <c r="CB272" i="1"/>
  <c r="BC195" i="1"/>
  <c r="AD272" i="1"/>
  <c r="AD348" i="1" s="1"/>
  <c r="IJ195" i="1"/>
  <c r="DU272" i="1"/>
  <c r="HK272" i="1"/>
  <c r="CK272" i="1"/>
  <c r="CM272" i="1" s="1"/>
  <c r="AV276" i="1"/>
  <c r="CB276" i="1"/>
  <c r="DB276" i="1"/>
  <c r="DD276" i="1"/>
  <c r="DU277" i="1"/>
  <c r="DU276" i="1"/>
  <c r="HK276" i="1"/>
  <c r="ID240" i="1" s="1"/>
  <c r="CK276" i="1"/>
  <c r="CM276" i="1" s="1"/>
  <c r="AL356" i="1"/>
  <c r="BC356" i="1"/>
  <c r="CL203" i="1"/>
  <c r="CN203" i="1" s="1"/>
  <c r="DU282" i="1"/>
  <c r="HK282" i="1"/>
  <c r="ID246" i="1" s="1"/>
  <c r="CK282" i="1"/>
  <c r="CM282" i="1" s="1"/>
  <c r="EG212" i="1"/>
  <c r="CL212" i="1"/>
  <c r="CN212" i="1" s="1"/>
  <c r="DB266" i="1"/>
  <c r="DD266" i="1"/>
  <c r="DU266" i="1"/>
  <c r="HK266" i="1"/>
  <c r="CK266" i="1"/>
  <c r="CM266" i="1" s="1"/>
  <c r="EG213" i="1"/>
  <c r="CL213" i="1"/>
  <c r="CN213" i="1" s="1"/>
  <c r="AL366" i="1"/>
  <c r="BC366" i="1"/>
  <c r="AL364" i="1"/>
  <c r="BC364" i="1"/>
  <c r="DU273" i="1"/>
  <c r="HK273" i="1"/>
  <c r="ID237" i="1" s="1"/>
  <c r="CK273" i="1"/>
  <c r="CM273" i="1" s="1"/>
  <c r="DD273" i="1"/>
  <c r="DH273" i="1"/>
  <c r="DE285" i="1"/>
  <c r="CB285" i="1"/>
  <c r="EG183" i="1"/>
  <c r="CL183" i="1"/>
  <c r="CN183" i="1" s="1"/>
  <c r="DM287" i="1"/>
  <c r="AV297" i="1"/>
  <c r="DU258" i="1"/>
  <c r="HK258" i="1"/>
  <c r="CK258" i="1"/>
  <c r="CM258" i="1" s="1"/>
  <c r="EG209" i="1"/>
  <c r="CL209" i="1"/>
  <c r="CN209" i="1" s="1"/>
  <c r="HK278" i="1"/>
  <c r="ID242" i="1" s="1"/>
  <c r="EG201" i="1"/>
  <c r="CL201" i="1"/>
  <c r="CN201" i="1" s="1"/>
  <c r="BC354" i="1"/>
  <c r="AL354" i="1"/>
  <c r="AV278" i="1"/>
  <c r="HS240" i="1"/>
  <c r="DG284" i="1"/>
  <c r="BC207" i="1"/>
  <c r="AD284" i="1"/>
  <c r="AD360" i="1" s="1"/>
  <c r="IJ207" i="1"/>
  <c r="HK274" i="1"/>
  <c r="ID238" i="1" s="1"/>
  <c r="AL350" i="1"/>
  <c r="BC350" i="1"/>
  <c r="AV274" i="1"/>
  <c r="CB267" i="1"/>
  <c r="EG182" i="1"/>
  <c r="CL182" i="1"/>
  <c r="CN182" i="1" s="1"/>
  <c r="DI259" i="1"/>
  <c r="DM259" i="1" s="1"/>
  <c r="DE295" i="1"/>
  <c r="DH295" i="1"/>
  <c r="DE262" i="1"/>
  <c r="CB262" i="1"/>
  <c r="DN292" i="1"/>
  <c r="CB292" i="1"/>
  <c r="DL282" i="1"/>
  <c r="CB282" i="1"/>
  <c r="DE277" i="1"/>
  <c r="BC353" i="1"/>
  <c r="AL353" i="1"/>
  <c r="DH277" i="1"/>
  <c r="AV296" i="1"/>
  <c r="AV293" i="1"/>
  <c r="CB293" i="1"/>
  <c r="DD264" i="1"/>
  <c r="DI264" i="1" s="1"/>
  <c r="DN264" i="1" s="1"/>
  <c r="DB264" i="1"/>
  <c r="AL363" i="1"/>
  <c r="BC363" i="1"/>
  <c r="HK270" i="1"/>
  <c r="CB270" i="1"/>
  <c r="DL258" i="1"/>
  <c r="AV258" i="1"/>
  <c r="DN258" i="1"/>
  <c r="EG191" i="1"/>
  <c r="CL191" i="1"/>
  <c r="CN191" i="1" s="1"/>
  <c r="AL344" i="1"/>
  <c r="BC344" i="1"/>
  <c r="AV268" i="1"/>
  <c r="EG221" i="1"/>
  <c r="EG222" i="1"/>
  <c r="CL221" i="1"/>
  <c r="CN221" i="1" s="1"/>
  <c r="DO298" i="1"/>
  <c r="AV298" i="1"/>
  <c r="DI291" i="1"/>
  <c r="DK291" i="1" s="1"/>
  <c r="CB283" i="1"/>
  <c r="AV283" i="1"/>
  <c r="DB283" i="1"/>
  <c r="DD283" i="1"/>
  <c r="DU296" i="1"/>
  <c r="DU295" i="1"/>
  <c r="HK295" i="1"/>
  <c r="CK295" i="1"/>
  <c r="CM295" i="1" s="1"/>
  <c r="DU280" i="1"/>
  <c r="HK280" i="1"/>
  <c r="ID244" i="1" s="1"/>
  <c r="CK280" i="1"/>
  <c r="CM280" i="1" s="1"/>
  <c r="CB280" i="1"/>
  <c r="DM282" i="1"/>
  <c r="AV289" i="1"/>
  <c r="DI289" i="1"/>
  <c r="DO289" i="1" s="1"/>
  <c r="DU290" i="1"/>
  <c r="HK290" i="1"/>
  <c r="ID254" i="1" s="1"/>
  <c r="CK290" i="1"/>
  <c r="CM290" i="1" s="1"/>
  <c r="AV290" i="1"/>
  <c r="DU288" i="1"/>
  <c r="HK288" i="1"/>
  <c r="ID252" i="1" s="1"/>
  <c r="CK288" i="1"/>
  <c r="CM288" i="1" s="1"/>
  <c r="DI288" i="1"/>
  <c r="DM288" i="1" s="1"/>
  <c r="AV288" i="1"/>
  <c r="DU254" i="1"/>
  <c r="HK254" i="1"/>
  <c r="CK254" i="1"/>
  <c r="CM254" i="1" s="1"/>
  <c r="CC254" i="1" s="1"/>
  <c r="DU247" i="1"/>
  <c r="HK247" i="1"/>
  <c r="CK247" i="1"/>
  <c r="CM247" i="1" s="1"/>
  <c r="CC247" i="1" s="1"/>
  <c r="DU257" i="1"/>
  <c r="HK257" i="1"/>
  <c r="CK257" i="1"/>
  <c r="CM257" i="1" s="1"/>
  <c r="CC257" i="1" s="1"/>
  <c r="DU251" i="1"/>
  <c r="HK251" i="1"/>
  <c r="CK251" i="1"/>
  <c r="CM251" i="1" s="1"/>
  <c r="CC251" i="1" s="1"/>
  <c r="DU244" i="1"/>
  <c r="HK244" i="1"/>
  <c r="CK244" i="1"/>
  <c r="CM244" i="1" s="1"/>
  <c r="CC244" i="1" s="1"/>
  <c r="DU252" i="1"/>
  <c r="HK252" i="1"/>
  <c r="CK252" i="1"/>
  <c r="CM252" i="1" s="1"/>
  <c r="CC252" i="1" s="1"/>
  <c r="DU245" i="1"/>
  <c r="HK245" i="1"/>
  <c r="CK245" i="1"/>
  <c r="CM245" i="1" s="1"/>
  <c r="CC245" i="1" s="1"/>
  <c r="DU249" i="1"/>
  <c r="HK249" i="1"/>
  <c r="CK249" i="1"/>
  <c r="CM249" i="1" s="1"/>
  <c r="CC249" i="1" s="1"/>
  <c r="DU246" i="1"/>
  <c r="HK246" i="1"/>
  <c r="CK246" i="1"/>
  <c r="CM246" i="1" s="1"/>
  <c r="CC246" i="1" s="1"/>
  <c r="HK237" i="1"/>
  <c r="CK237" i="1"/>
  <c r="CM237" i="1" s="1"/>
  <c r="CC237" i="1" s="1"/>
  <c r="DE273" i="1"/>
  <c r="DG273" i="1"/>
  <c r="HE251" i="1"/>
  <c r="CB273" i="1"/>
  <c r="AL361" i="1"/>
  <c r="BC361" i="1"/>
  <c r="DG285" i="1"/>
  <c r="AV260" i="1"/>
  <c r="DI260" i="1"/>
  <c r="DM260" i="1" s="1"/>
  <c r="DB261" i="1"/>
  <c r="DD261" i="1"/>
  <c r="CB261" i="1"/>
  <c r="AV261" i="1"/>
  <c r="HK286" i="1"/>
  <c r="ID250" i="1" s="1"/>
  <c r="AV286" i="1"/>
  <c r="HK298" i="1"/>
  <c r="HT239" i="1" s="1"/>
  <c r="DU299" i="1"/>
  <c r="DO278" i="1"/>
  <c r="DU291" i="1"/>
  <c r="DF284" i="1"/>
  <c r="DG267" i="1"/>
  <c r="CL190" i="1"/>
  <c r="CN190" i="1" s="1"/>
  <c r="DN259" i="1"/>
  <c r="AV259" i="1"/>
  <c r="HK259" i="1"/>
  <c r="AV295" i="1"/>
  <c r="BC371" i="1"/>
  <c r="AL371" i="1"/>
  <c r="DD262" i="1"/>
  <c r="CL185" i="1"/>
  <c r="CN185" i="1" s="1"/>
  <c r="AL338" i="1"/>
  <c r="BC338" i="1"/>
  <c r="AL368" i="1"/>
  <c r="BC368" i="1"/>
  <c r="AL358" i="1"/>
  <c r="BC358" i="1"/>
  <c r="AV277" i="1"/>
  <c r="DG277" i="1"/>
  <c r="AL372" i="1"/>
  <c r="BC372" i="1"/>
  <c r="EG219" i="1"/>
  <c r="CL219" i="1"/>
  <c r="CN219" i="1" s="1"/>
  <c r="HK293" i="1"/>
  <c r="ID257" i="1" s="1"/>
  <c r="DD269" i="1"/>
  <c r="DB269" i="1"/>
  <c r="HK269" i="1"/>
  <c r="AD275" i="1"/>
  <c r="AD351" i="1" s="1"/>
  <c r="BC198" i="1"/>
  <c r="IJ198" i="1"/>
  <c r="HK275" i="1"/>
  <c r="ID239" i="1" s="1"/>
  <c r="DD279" i="1"/>
  <c r="DB279" i="1"/>
  <c r="IJ202" i="1"/>
  <c r="BC202" i="1"/>
  <c r="AD279" i="1"/>
  <c r="AD355" i="1" s="1"/>
  <c r="HK279" i="1"/>
  <c r="ID243" i="1" s="1"/>
  <c r="AV287" i="1"/>
  <c r="DG265" i="1"/>
  <c r="DH265" i="1"/>
  <c r="AD265" i="1"/>
  <c r="AD341" i="1" s="1"/>
  <c r="IJ188" i="1"/>
  <c r="BC188" i="1"/>
  <c r="DG270" i="1"/>
  <c r="BC346" i="1"/>
  <c r="AL346" i="1"/>
  <c r="DU297" i="1"/>
  <c r="EG181" i="1"/>
  <c r="CL181" i="1"/>
  <c r="CN181" i="1" s="1"/>
  <c r="DI299" i="1"/>
  <c r="DL299" i="1" s="1"/>
  <c r="DN298" i="1"/>
  <c r="CB291" i="1"/>
  <c r="EG214" i="1"/>
  <c r="CL214" i="1"/>
  <c r="CN214" i="1" s="1"/>
  <c r="BC339" i="1"/>
  <c r="AL339" i="1"/>
  <c r="AV263" i="1"/>
  <c r="HE242" i="1" l="1"/>
  <c r="HE275" i="1"/>
  <c r="HE257" i="1"/>
  <c r="HE255" i="1"/>
  <c r="HE246" i="1"/>
  <c r="DI262" i="1"/>
  <c r="DK262" i="1" s="1"/>
  <c r="DO264" i="1"/>
  <c r="DN297" i="1"/>
  <c r="HE252" i="1"/>
  <c r="HE237" i="1"/>
  <c r="HE293" i="1"/>
  <c r="HE297" i="1"/>
  <c r="HE290" i="1"/>
  <c r="HE266" i="1"/>
  <c r="HE245" i="1"/>
  <c r="HE241" i="1"/>
  <c r="HE247" i="1"/>
  <c r="EG335" i="1"/>
  <c r="CL335" i="1"/>
  <c r="CN335" i="1" s="1"/>
  <c r="EG334" i="1"/>
  <c r="CL334" i="1"/>
  <c r="CN334" i="1" s="1"/>
  <c r="EG336" i="1"/>
  <c r="CL336" i="1"/>
  <c r="CN336" i="1" s="1"/>
  <c r="HE279" i="1"/>
  <c r="HE269" i="1"/>
  <c r="DM289" i="1"/>
  <c r="HE240" i="1"/>
  <c r="HE243" i="1"/>
  <c r="HE253" i="1"/>
  <c r="HE238" i="1"/>
  <c r="HE254" i="1"/>
  <c r="HE283" i="1"/>
  <c r="HE264" i="1"/>
  <c r="HE285" i="1"/>
  <c r="HE288" i="1"/>
  <c r="HE289" i="1"/>
  <c r="HE271" i="1"/>
  <c r="HE265" i="1"/>
  <c r="HE261" i="1"/>
  <c r="HE239" i="1"/>
  <c r="HE248" i="1"/>
  <c r="HE249" i="1"/>
  <c r="HE250" i="1"/>
  <c r="HE244" i="1"/>
  <c r="HE256" i="1"/>
  <c r="DL264" i="1"/>
  <c r="DK259" i="1"/>
  <c r="DK278" i="1"/>
  <c r="DK260" i="1"/>
  <c r="DK282" i="1"/>
  <c r="DN282" i="1"/>
  <c r="DK298" i="1"/>
  <c r="EI298" i="1" s="1"/>
  <c r="DL298" i="1"/>
  <c r="EG339" i="1"/>
  <c r="CL339" i="1"/>
  <c r="CN339" i="1" s="1"/>
  <c r="EG202" i="1"/>
  <c r="CL202" i="1"/>
  <c r="CN202" i="1" s="1"/>
  <c r="BC351" i="1"/>
  <c r="AL351" i="1"/>
  <c r="EG372" i="1"/>
  <c r="CL372" i="1"/>
  <c r="CN372" i="1" s="1"/>
  <c r="DI261" i="1"/>
  <c r="DL260" i="1"/>
  <c r="DY260" i="1" s="1"/>
  <c r="CL361" i="1"/>
  <c r="CN361" i="1" s="1"/>
  <c r="CQ249" i="1"/>
  <c r="CF249" i="1" s="1"/>
  <c r="CR249" i="1"/>
  <c r="CI249" i="1" s="1"/>
  <c r="CR252" i="1"/>
  <c r="CI252" i="1" s="1"/>
  <c r="CQ252" i="1"/>
  <c r="CF252" i="1" s="1"/>
  <c r="CQ251" i="1"/>
  <c r="CF251" i="1" s="1"/>
  <c r="CR251" i="1"/>
  <c r="CI251" i="1" s="1"/>
  <c r="CQ247" i="1"/>
  <c r="CF247" i="1" s="1"/>
  <c r="CR247" i="1"/>
  <c r="CI247" i="1" s="1"/>
  <c r="DK289" i="1"/>
  <c r="DN289" i="1"/>
  <c r="EG344" i="1"/>
  <c r="CL344" i="1"/>
  <c r="CN344" i="1" s="1"/>
  <c r="CL353" i="1"/>
  <c r="CN353" i="1" s="1"/>
  <c r="DO262" i="1"/>
  <c r="DL262" i="1"/>
  <c r="DL259" i="1"/>
  <c r="EG207" i="1"/>
  <c r="CL207" i="1"/>
  <c r="CN207" i="1" s="1"/>
  <c r="EG354" i="1"/>
  <c r="CL354" i="1"/>
  <c r="CN354" i="1" s="1"/>
  <c r="DO260" i="1"/>
  <c r="EG364" i="1"/>
  <c r="CL364" i="1"/>
  <c r="CN364" i="1" s="1"/>
  <c r="DI266" i="1"/>
  <c r="CL356" i="1"/>
  <c r="CN356" i="1" s="1"/>
  <c r="DI276" i="1"/>
  <c r="EG195" i="1"/>
  <c r="CL195" i="1"/>
  <c r="CN195" i="1" s="1"/>
  <c r="EG357" i="1"/>
  <c r="CL357" i="1"/>
  <c r="CN357" i="1" s="1"/>
  <c r="DN281" i="1"/>
  <c r="DL281" i="1"/>
  <c r="EG194" i="1"/>
  <c r="CL194" i="1"/>
  <c r="CN194" i="1" s="1"/>
  <c r="DO263" i="1"/>
  <c r="DL263" i="1"/>
  <c r="DM263" i="1"/>
  <c r="DN263" i="1"/>
  <c r="DO268" i="1"/>
  <c r="DN268" i="1"/>
  <c r="DM268" i="1"/>
  <c r="DL268" i="1"/>
  <c r="DI265" i="1"/>
  <c r="DI275" i="1"/>
  <c r="DK275" i="1" s="1"/>
  <c r="AL345" i="1"/>
  <c r="BC345" i="1"/>
  <c r="DM281" i="1"/>
  <c r="DL278" i="1"/>
  <c r="AL337" i="1"/>
  <c r="BC337" i="1"/>
  <c r="EG338" i="1" s="1"/>
  <c r="DL297" i="1"/>
  <c r="DM297" i="1"/>
  <c r="DN260" i="1"/>
  <c r="DI285" i="1"/>
  <c r="DK285" i="1" s="1"/>
  <c r="EG208" i="1"/>
  <c r="CR242" i="1"/>
  <c r="CI242" i="1" s="1"/>
  <c r="CQ242" i="1"/>
  <c r="CF242" i="1" s="1"/>
  <c r="CR253" i="1"/>
  <c r="CI253" i="1" s="1"/>
  <c r="CQ253" i="1"/>
  <c r="CF253" i="1" s="1"/>
  <c r="CR238" i="1"/>
  <c r="CI238" i="1" s="1"/>
  <c r="CQ238" i="1"/>
  <c r="CF238" i="1" s="1"/>
  <c r="CR248" i="1"/>
  <c r="CI248" i="1" s="1"/>
  <c r="CQ248" i="1"/>
  <c r="CF248" i="1" s="1"/>
  <c r="CQ243" i="1"/>
  <c r="CF243" i="1" s="1"/>
  <c r="CR243" i="1"/>
  <c r="CI243" i="1" s="1"/>
  <c r="CR256" i="1"/>
  <c r="CI256" i="1" s="1"/>
  <c r="CQ256" i="1"/>
  <c r="CF256" i="1" s="1"/>
  <c r="DN290" i="1"/>
  <c r="DO290" i="1"/>
  <c r="DL290" i="1"/>
  <c r="EG206" i="1"/>
  <c r="CL206" i="1"/>
  <c r="CN206" i="1" s="1"/>
  <c r="EG374" i="1"/>
  <c r="EG375" i="1"/>
  <c r="CL374" i="1"/>
  <c r="CN374" i="1" s="1"/>
  <c r="EG187" i="1"/>
  <c r="CL187" i="1"/>
  <c r="CN187" i="1" s="1"/>
  <c r="AL369" i="1"/>
  <c r="BC369" i="1"/>
  <c r="EG216" i="1"/>
  <c r="CL216" i="1"/>
  <c r="CN216" i="1" s="1"/>
  <c r="DM290" i="1"/>
  <c r="HS242" i="1"/>
  <c r="HE291" i="1"/>
  <c r="HE304" i="1"/>
  <c r="HE287" i="1"/>
  <c r="HE296" i="1"/>
  <c r="HE277" i="1"/>
  <c r="HE274" i="1"/>
  <c r="HE260" i="1"/>
  <c r="HE282" i="1"/>
  <c r="HE278" i="1"/>
  <c r="HE298" i="1"/>
  <c r="HE268" i="1"/>
  <c r="HE270" i="1"/>
  <c r="HE262" i="1"/>
  <c r="HE267" i="1"/>
  <c r="HE263" i="1"/>
  <c r="HE258" i="1"/>
  <c r="HE292" i="1"/>
  <c r="HE295" i="1"/>
  <c r="HE259" i="1"/>
  <c r="DN278" i="1"/>
  <c r="HE286" i="1"/>
  <c r="EG362" i="1"/>
  <c r="CL362" i="1"/>
  <c r="CN362" i="1" s="1"/>
  <c r="DM262" i="1"/>
  <c r="EG373" i="1"/>
  <c r="CL373" i="1"/>
  <c r="CN373" i="1" s="1"/>
  <c r="CL349" i="1"/>
  <c r="CN349" i="1" s="1"/>
  <c r="EG196" i="1"/>
  <c r="DL288" i="1"/>
  <c r="AL342" i="1"/>
  <c r="BC342" i="1"/>
  <c r="DL289" i="1"/>
  <c r="EG199" i="1"/>
  <c r="CL199" i="1"/>
  <c r="CN199" i="1" s="1"/>
  <c r="BC370" i="1"/>
  <c r="AL370" i="1"/>
  <c r="HE294" i="1"/>
  <c r="DK299" i="1"/>
  <c r="DM299" i="1"/>
  <c r="CL346" i="1"/>
  <c r="CN346" i="1" s="1"/>
  <c r="EG188" i="1"/>
  <c r="CL188" i="1"/>
  <c r="CN188" i="1" s="1"/>
  <c r="AL341" i="1"/>
  <c r="BC341" i="1"/>
  <c r="AL355" i="1"/>
  <c r="BC355" i="1"/>
  <c r="DI279" i="1"/>
  <c r="DK279" i="1" s="1"/>
  <c r="EG198" i="1"/>
  <c r="CL198" i="1"/>
  <c r="CN198" i="1" s="1"/>
  <c r="DI269" i="1"/>
  <c r="DK269" i="1" s="1"/>
  <c r="EG358" i="1"/>
  <c r="CL358" i="1"/>
  <c r="CN358" i="1" s="1"/>
  <c r="EG368" i="1"/>
  <c r="CL368" i="1"/>
  <c r="CN368" i="1" s="1"/>
  <c r="CL338" i="1"/>
  <c r="CN338" i="1" s="1"/>
  <c r="CL371" i="1"/>
  <c r="CN371" i="1" s="1"/>
  <c r="CR237" i="1"/>
  <c r="CI237" i="1" s="1"/>
  <c r="CQ237" i="1"/>
  <c r="CF237" i="1" s="1"/>
  <c r="CQ246" i="1"/>
  <c r="CF246" i="1" s="1"/>
  <c r="CR246" i="1"/>
  <c r="CI246" i="1" s="1"/>
  <c r="CR245" i="1"/>
  <c r="CI245" i="1" s="1"/>
  <c r="CQ245" i="1"/>
  <c r="CF245" i="1" s="1"/>
  <c r="CQ244" i="1"/>
  <c r="CF244" i="1" s="1"/>
  <c r="CR244" i="1"/>
  <c r="CI244" i="1" s="1"/>
  <c r="CQ257" i="1"/>
  <c r="CF257" i="1" s="1"/>
  <c r="CR257" i="1"/>
  <c r="CI257" i="1" s="1"/>
  <c r="CR254" i="1"/>
  <c r="CI254" i="1" s="1"/>
  <c r="CQ254" i="1"/>
  <c r="CF254" i="1" s="1"/>
  <c r="DK288" i="1"/>
  <c r="DI283" i="1"/>
  <c r="DK283" i="1" s="1"/>
  <c r="DO291" i="1"/>
  <c r="DL291" i="1"/>
  <c r="DN291" i="1"/>
  <c r="EG363" i="1"/>
  <c r="CL363" i="1"/>
  <c r="CN363" i="1" s="1"/>
  <c r="DK264" i="1"/>
  <c r="DM264" i="1"/>
  <c r="DY259" i="1"/>
  <c r="DO259" i="1"/>
  <c r="EG350" i="1"/>
  <c r="CL350" i="1"/>
  <c r="CN350" i="1" s="1"/>
  <c r="BC360" i="1"/>
  <c r="AL360" i="1"/>
  <c r="DI273" i="1"/>
  <c r="DM273" i="1" s="1"/>
  <c r="EG366" i="1"/>
  <c r="CL366" i="1"/>
  <c r="CN366" i="1" s="1"/>
  <c r="EG203" i="1"/>
  <c r="AL348" i="1"/>
  <c r="BC348" i="1"/>
  <c r="DK281" i="1"/>
  <c r="BC347" i="1"/>
  <c r="AL347" i="1"/>
  <c r="DI294" i="1"/>
  <c r="DO294" i="1" s="1"/>
  <c r="DK263" i="1"/>
  <c r="EG367" i="1"/>
  <c r="CL367" i="1"/>
  <c r="CN367" i="1" s="1"/>
  <c r="DN299" i="1"/>
  <c r="DK268" i="1"/>
  <c r="EI258" i="1"/>
  <c r="EJ258" i="1" s="1"/>
  <c r="ET258" i="1"/>
  <c r="EU258" i="1" s="1"/>
  <c r="DP258" i="1"/>
  <c r="DY258" i="1"/>
  <c r="DZ258" i="1" s="1"/>
  <c r="FD258" i="1"/>
  <c r="FE258" i="1" s="1"/>
  <c r="DN279" i="1"/>
  <c r="EG192" i="1"/>
  <c r="CL192" i="1"/>
  <c r="CN192" i="1" s="1"/>
  <c r="DI277" i="1"/>
  <c r="DI295" i="1"/>
  <c r="CL343" i="1"/>
  <c r="CN343" i="1" s="1"/>
  <c r="EG184" i="1"/>
  <c r="CL184" i="1"/>
  <c r="CN184" i="1" s="1"/>
  <c r="DO297" i="1"/>
  <c r="CQ240" i="1"/>
  <c r="CF240" i="1" s="1"/>
  <c r="CR240" i="1"/>
  <c r="CI240" i="1" s="1"/>
  <c r="CR241" i="1"/>
  <c r="CI241" i="1" s="1"/>
  <c r="CQ241" i="1"/>
  <c r="CF241" i="1" s="1"/>
  <c r="CQ239" i="1"/>
  <c r="CF239" i="1" s="1"/>
  <c r="CR239" i="1"/>
  <c r="CI239" i="1" s="1"/>
  <c r="CR255" i="1"/>
  <c r="CI255" i="1" s="1"/>
  <c r="CQ255" i="1"/>
  <c r="CF255" i="1" s="1"/>
  <c r="CQ250" i="1"/>
  <c r="CF250" i="1" s="1"/>
  <c r="CR250" i="1"/>
  <c r="CI250" i="1" s="1"/>
  <c r="DN288" i="1"/>
  <c r="DK290" i="1"/>
  <c r="DI280" i="1"/>
  <c r="BC359" i="1"/>
  <c r="AL359" i="1"/>
  <c r="DO299" i="1"/>
  <c r="DI270" i="1"/>
  <c r="DL287" i="1"/>
  <c r="DN287" i="1"/>
  <c r="DO287" i="1"/>
  <c r="BC340" i="1"/>
  <c r="AL340" i="1"/>
  <c r="DM269" i="1"/>
  <c r="DI293" i="1"/>
  <c r="DK293" i="1" s="1"/>
  <c r="DO296" i="1"/>
  <c r="DN296" i="1"/>
  <c r="DL296" i="1"/>
  <c r="DM296" i="1"/>
  <c r="DK292" i="1"/>
  <c r="DM292" i="1"/>
  <c r="DN262" i="1"/>
  <c r="DI267" i="1"/>
  <c r="DO274" i="1"/>
  <c r="DL274" i="1"/>
  <c r="DM274" i="1"/>
  <c r="DN274" i="1"/>
  <c r="DI284" i="1"/>
  <c r="DL284" i="1" s="1"/>
  <c r="HE284" i="1"/>
  <c r="DM291" i="1"/>
  <c r="DK286" i="1"/>
  <c r="DO286" i="1"/>
  <c r="DL286" i="1"/>
  <c r="DM286" i="1"/>
  <c r="HE273" i="1"/>
  <c r="AL379" i="1"/>
  <c r="DO288" i="1"/>
  <c r="EG189" i="1"/>
  <c r="CL189" i="1"/>
  <c r="CN189" i="1" s="1"/>
  <c r="EG365" i="1"/>
  <c r="CL365" i="1"/>
  <c r="CN365" i="1" s="1"/>
  <c r="HE280" i="1"/>
  <c r="HE276" i="1"/>
  <c r="BC352" i="1"/>
  <c r="EG353" i="1" s="1"/>
  <c r="AL352" i="1"/>
  <c r="DI272" i="1"/>
  <c r="DK272" i="1" s="1"/>
  <c r="HE272" i="1"/>
  <c r="DK271" i="1"/>
  <c r="DM271" i="1"/>
  <c r="EG217" i="1"/>
  <c r="CL217" i="1"/>
  <c r="CN217" i="1" s="1"/>
  <c r="DL285" i="1" l="1"/>
  <c r="DN285" i="1"/>
  <c r="DP282" i="1"/>
  <c r="DP260" i="1"/>
  <c r="DP259" i="1"/>
  <c r="EI297" i="1"/>
  <c r="DP262" i="1"/>
  <c r="EI259" i="1"/>
  <c r="DP298" i="1"/>
  <c r="DY282" i="1"/>
  <c r="DP287" i="1"/>
  <c r="EI282" i="1"/>
  <c r="DY298" i="1"/>
  <c r="DP264" i="1"/>
  <c r="DK273" i="1"/>
  <c r="DP296" i="1"/>
  <c r="EI262" i="1"/>
  <c r="DY297" i="1"/>
  <c r="AU352" i="1"/>
  <c r="BR352" i="1" s="1"/>
  <c r="DP274" i="1"/>
  <c r="DK294" i="1"/>
  <c r="DN284" i="1"/>
  <c r="DP291" i="1"/>
  <c r="DP278" i="1"/>
  <c r="EI278" i="1"/>
  <c r="DO273" i="1"/>
  <c r="DP271" i="1"/>
  <c r="DY271" i="1"/>
  <c r="EI271" i="1"/>
  <c r="AU347" i="1"/>
  <c r="BR347" i="1" s="1"/>
  <c r="AU375" i="1"/>
  <c r="AU335" i="1"/>
  <c r="BR335" i="1" s="1"/>
  <c r="AU334" i="1"/>
  <c r="AU336" i="1"/>
  <c r="BR336" i="1" s="1"/>
  <c r="AU373" i="1"/>
  <c r="AU362" i="1"/>
  <c r="DO267" i="1"/>
  <c r="DK267" i="1"/>
  <c r="DM267" i="1"/>
  <c r="EG340" i="1"/>
  <c r="CL340" i="1"/>
  <c r="CN340" i="1" s="1"/>
  <c r="DO270" i="1"/>
  <c r="DK270" i="1"/>
  <c r="DL270" i="1"/>
  <c r="EG359" i="1"/>
  <c r="CL359" i="1"/>
  <c r="CN359" i="1" s="1"/>
  <c r="DK280" i="1"/>
  <c r="DL280" i="1"/>
  <c r="DO280" i="1"/>
  <c r="DK295" i="1"/>
  <c r="DM295" i="1"/>
  <c r="DN295" i="1"/>
  <c r="DM280" i="1"/>
  <c r="DM277" i="1"/>
  <c r="DK277" i="1"/>
  <c r="EG347" i="1"/>
  <c r="CL347" i="1"/>
  <c r="CN347" i="1" s="1"/>
  <c r="AU357" i="1"/>
  <c r="EG348" i="1"/>
  <c r="CL348" i="1"/>
  <c r="CN348" i="1" s="1"/>
  <c r="AU356" i="1"/>
  <c r="EG360" i="1"/>
  <c r="CL360" i="1"/>
  <c r="CN360" i="1" s="1"/>
  <c r="EJ259" i="1"/>
  <c r="DL277" i="1"/>
  <c r="AU344" i="1"/>
  <c r="BR344" i="1" s="1"/>
  <c r="DP288" i="1"/>
  <c r="DY288" i="1"/>
  <c r="EI288" i="1"/>
  <c r="AU361" i="1"/>
  <c r="EG355" i="1"/>
  <c r="CL355" i="1"/>
  <c r="CN355" i="1" s="1"/>
  <c r="EG341" i="1"/>
  <c r="CL341" i="1"/>
  <c r="CN341" i="1" s="1"/>
  <c r="EG370" i="1"/>
  <c r="CL370" i="1"/>
  <c r="CN370" i="1" s="1"/>
  <c r="EG342" i="1"/>
  <c r="CL342" i="1"/>
  <c r="CN342" i="1" s="1"/>
  <c r="DY274" i="1"/>
  <c r="DY296" i="1"/>
  <c r="EG369" i="1"/>
  <c r="CL369" i="1"/>
  <c r="CN369" i="1" s="1"/>
  <c r="DM270" i="1"/>
  <c r="EI287" i="1"/>
  <c r="AU337" i="1"/>
  <c r="BR337" i="1" s="1"/>
  <c r="AU343" i="1"/>
  <c r="BR343" i="1" s="1"/>
  <c r="EG345" i="1"/>
  <c r="CL345" i="1"/>
  <c r="CN345" i="1" s="1"/>
  <c r="DN280" i="1"/>
  <c r="DN265" i="1"/>
  <c r="DL265" i="1"/>
  <c r="DM265" i="1"/>
  <c r="AU367" i="1"/>
  <c r="DL276" i="1"/>
  <c r="DO276" i="1"/>
  <c r="DM276" i="1"/>
  <c r="DN276" i="1"/>
  <c r="EG356" i="1"/>
  <c r="DL266" i="1"/>
  <c r="DN266" i="1"/>
  <c r="DO266" i="1"/>
  <c r="DM266" i="1"/>
  <c r="AU350" i="1"/>
  <c r="DL295" i="1"/>
  <c r="AU363" i="1"/>
  <c r="EI291" i="1"/>
  <c r="DP289" i="1"/>
  <c r="EI289" i="1"/>
  <c r="DY289" i="1"/>
  <c r="DL261" i="1"/>
  <c r="DO261" i="1"/>
  <c r="DN261" i="1"/>
  <c r="AU371" i="1"/>
  <c r="AU368" i="1"/>
  <c r="DN277" i="1"/>
  <c r="EG351" i="1"/>
  <c r="CL351" i="1"/>
  <c r="CN351" i="1" s="1"/>
  <c r="DN270" i="1"/>
  <c r="DN272" i="1"/>
  <c r="DM272" i="1"/>
  <c r="DL272" i="1"/>
  <c r="EG352" i="1"/>
  <c r="CL352" i="1"/>
  <c r="CN352" i="1" s="1"/>
  <c r="AU349" i="1"/>
  <c r="DM261" i="1"/>
  <c r="DP286" i="1"/>
  <c r="EI286" i="1"/>
  <c r="DY286" i="1"/>
  <c r="DK284" i="1"/>
  <c r="DO284" i="1"/>
  <c r="DP292" i="1"/>
  <c r="EI292" i="1"/>
  <c r="DY292" i="1"/>
  <c r="DM293" i="1"/>
  <c r="DO293" i="1"/>
  <c r="DN293" i="1"/>
  <c r="DL293" i="1"/>
  <c r="AU340" i="1"/>
  <c r="BR340" i="1" s="1"/>
  <c r="AU374" i="1"/>
  <c r="AU359" i="1"/>
  <c r="DP290" i="1"/>
  <c r="EI290" i="1"/>
  <c r="DY290" i="1"/>
  <c r="DL267" i="1"/>
  <c r="EG343" i="1"/>
  <c r="DP268" i="1"/>
  <c r="EI268" i="1"/>
  <c r="DY268" i="1"/>
  <c r="DP263" i="1"/>
  <c r="DY263" i="1"/>
  <c r="EI263" i="1"/>
  <c r="DM294" i="1"/>
  <c r="DL294" i="1"/>
  <c r="DN294" i="1"/>
  <c r="DP281" i="1"/>
  <c r="DY281" i="1"/>
  <c r="EI281" i="1"/>
  <c r="DO272" i="1"/>
  <c r="AU348" i="1"/>
  <c r="BR348" i="1" s="1"/>
  <c r="AU364" i="1"/>
  <c r="AU354" i="1"/>
  <c r="AU360" i="1"/>
  <c r="DZ259" i="1"/>
  <c r="DO295" i="1"/>
  <c r="AU353" i="1"/>
  <c r="DY264" i="1"/>
  <c r="EI264" i="1"/>
  <c r="DM283" i="1"/>
  <c r="DL283" i="1"/>
  <c r="DN283" i="1"/>
  <c r="DO283" i="1"/>
  <c r="DN273" i="1"/>
  <c r="EI260" i="1"/>
  <c r="DM284" i="1"/>
  <c r="EG371" i="1"/>
  <c r="DY262" i="1"/>
  <c r="AU372" i="1"/>
  <c r="DL269" i="1"/>
  <c r="DO269" i="1"/>
  <c r="DN269" i="1"/>
  <c r="DM279" i="1"/>
  <c r="DO279" i="1"/>
  <c r="DL279" i="1"/>
  <c r="AU355" i="1"/>
  <c r="AU341" i="1"/>
  <c r="BR341" i="1" s="1"/>
  <c r="EG346" i="1"/>
  <c r="DP299" i="1"/>
  <c r="DY299" i="1"/>
  <c r="EI299" i="1"/>
  <c r="AU339" i="1"/>
  <c r="BR339" i="1" s="1"/>
  <c r="AU370" i="1"/>
  <c r="AU365" i="1"/>
  <c r="AU342" i="1"/>
  <c r="BR342" i="1" s="1"/>
  <c r="FB342" i="1" s="1"/>
  <c r="EG349" i="1"/>
  <c r="EI274" i="1"/>
  <c r="EI296" i="1"/>
  <c r="AU369" i="1"/>
  <c r="DY287" i="1"/>
  <c r="DO285" i="1"/>
  <c r="DM285" i="1"/>
  <c r="DP297" i="1"/>
  <c r="EG337" i="1"/>
  <c r="CL337" i="1"/>
  <c r="CN337" i="1" s="1"/>
  <c r="DY278" i="1"/>
  <c r="AU345" i="1"/>
  <c r="BR345" i="1" s="1"/>
  <c r="DL275" i="1"/>
  <c r="DO275" i="1"/>
  <c r="DM275" i="1"/>
  <c r="DN275" i="1"/>
  <c r="DK265" i="1"/>
  <c r="DK276" i="1"/>
  <c r="DK266" i="1"/>
  <c r="AU366" i="1"/>
  <c r="DO277" i="1"/>
  <c r="DY291" i="1"/>
  <c r="DL273" i="1"/>
  <c r="EG361" i="1"/>
  <c r="DK261" i="1"/>
  <c r="DN267" i="1"/>
  <c r="AU338" i="1"/>
  <c r="BR338" i="1" s="1"/>
  <c r="AU358" i="1"/>
  <c r="AU351" i="1"/>
  <c r="DO265" i="1"/>
  <c r="AU346" i="1"/>
  <c r="BR346" i="1" s="1"/>
  <c r="FB336" i="1" l="1"/>
  <c r="DP273" i="1"/>
  <c r="FB346" i="1"/>
  <c r="FB338" i="1"/>
  <c r="FB345" i="1"/>
  <c r="FB341" i="1"/>
  <c r="FB348" i="1"/>
  <c r="FB337" i="1"/>
  <c r="FB339" i="1"/>
  <c r="FB340" i="1"/>
  <c r="FB343" i="1"/>
  <c r="FB344" i="1"/>
  <c r="FB347" i="1"/>
  <c r="EJ260" i="1"/>
  <c r="DP283" i="1"/>
  <c r="DP293" i="1"/>
  <c r="DP272" i="1"/>
  <c r="DP275" i="1"/>
  <c r="DP269" i="1"/>
  <c r="DW351" i="1"/>
  <c r="BR351" i="1"/>
  <c r="FB352" i="1" s="1"/>
  <c r="DP261" i="1"/>
  <c r="EI261" i="1"/>
  <c r="DY261" i="1"/>
  <c r="BR366" i="1"/>
  <c r="DW366" i="1"/>
  <c r="DW345" i="1"/>
  <c r="BR369" i="1"/>
  <c r="DW369" i="1"/>
  <c r="DW342" i="1"/>
  <c r="DW370" i="1"/>
  <c r="BR370" i="1"/>
  <c r="DW341" i="1"/>
  <c r="BR372" i="1"/>
  <c r="DW372" i="1"/>
  <c r="DW353" i="1"/>
  <c r="BR353" i="1"/>
  <c r="DW354" i="1"/>
  <c r="BR354" i="1"/>
  <c r="BR374" i="1"/>
  <c r="GD317" i="1"/>
  <c r="DW374" i="1"/>
  <c r="DP284" i="1"/>
  <c r="EI284" i="1"/>
  <c r="DY284" i="1"/>
  <c r="DW371" i="1"/>
  <c r="BR371" i="1"/>
  <c r="DY275" i="1"/>
  <c r="DW343" i="1"/>
  <c r="EI285" i="1"/>
  <c r="DP285" i="1"/>
  <c r="EI279" i="1"/>
  <c r="DP279" i="1"/>
  <c r="DY269" i="1"/>
  <c r="DZ260" i="1"/>
  <c r="DY283" i="1"/>
  <c r="DW344" i="1"/>
  <c r="DY273" i="1"/>
  <c r="BR356" i="1"/>
  <c r="DW356" i="1"/>
  <c r="DY294" i="1"/>
  <c r="DP294" i="1"/>
  <c r="DP295" i="1"/>
  <c r="DY295" i="1"/>
  <c r="EI295" i="1"/>
  <c r="DP280" i="1"/>
  <c r="EI293" i="1"/>
  <c r="BR373" i="1"/>
  <c r="DW373" i="1"/>
  <c r="DW334" i="1"/>
  <c r="BR334" i="1"/>
  <c r="BR375" i="1"/>
  <c r="DW375" i="1"/>
  <c r="DW352" i="1"/>
  <c r="DY272" i="1"/>
  <c r="DW346" i="1"/>
  <c r="BR358" i="1"/>
  <c r="DW358" i="1"/>
  <c r="DP266" i="1"/>
  <c r="DY266" i="1"/>
  <c r="EI266" i="1"/>
  <c r="DP276" i="1"/>
  <c r="DY276" i="1"/>
  <c r="EI276" i="1"/>
  <c r="DP265" i="1"/>
  <c r="EI265" i="1"/>
  <c r="DY265" i="1"/>
  <c r="DW365" i="1"/>
  <c r="BR365" i="1"/>
  <c r="DW339" i="1"/>
  <c r="BR355" i="1"/>
  <c r="DW355" i="1"/>
  <c r="DW360" i="1"/>
  <c r="AU380" i="1"/>
  <c r="HM364" i="1" s="1"/>
  <c r="IF328" i="1" s="1"/>
  <c r="BR360" i="1"/>
  <c r="BR364" i="1"/>
  <c r="DW364" i="1"/>
  <c r="DW348" i="1"/>
  <c r="BR359" i="1"/>
  <c r="DW359" i="1"/>
  <c r="DW340" i="1"/>
  <c r="DW349" i="1"/>
  <c r="BR349" i="1"/>
  <c r="DW368" i="1"/>
  <c r="BR368" i="1"/>
  <c r="BR363" i="1"/>
  <c r="DW363" i="1"/>
  <c r="BR350" i="1"/>
  <c r="DW350" i="1"/>
  <c r="BR367" i="1"/>
  <c r="DW367" i="1"/>
  <c r="EI275" i="1"/>
  <c r="DW338" i="1"/>
  <c r="DW337" i="1"/>
  <c r="DY285" i="1"/>
  <c r="DY279" i="1"/>
  <c r="EI269" i="1"/>
  <c r="DW361" i="1"/>
  <c r="BR361" i="1"/>
  <c r="EI283" i="1"/>
  <c r="EI273" i="1"/>
  <c r="BR357" i="1"/>
  <c r="DW357" i="1"/>
  <c r="EI294" i="1"/>
  <c r="DP277" i="1"/>
  <c r="DY277" i="1"/>
  <c r="EI277" i="1"/>
  <c r="EI280" i="1"/>
  <c r="DY280" i="1"/>
  <c r="DP270" i="1"/>
  <c r="EI270" i="1"/>
  <c r="DY270" i="1"/>
  <c r="DY293" i="1"/>
  <c r="DP267" i="1"/>
  <c r="EI267" i="1"/>
  <c r="DY267" i="1"/>
  <c r="DW362" i="1"/>
  <c r="BR362" i="1"/>
  <c r="DW336" i="1"/>
  <c r="DW335" i="1"/>
  <c r="DW347" i="1"/>
  <c r="BX352" i="1"/>
  <c r="EI272" i="1"/>
  <c r="HM363" i="1" l="1"/>
  <c r="IF327" i="1" s="1"/>
  <c r="EJ261" i="1"/>
  <c r="HM367" i="1"/>
  <c r="IF331" i="1" s="1"/>
  <c r="HM340" i="1"/>
  <c r="HM359" i="1"/>
  <c r="IF323" i="1" s="1"/>
  <c r="HM347" i="1"/>
  <c r="HM335" i="1"/>
  <c r="HM336" i="1"/>
  <c r="HM362" i="1"/>
  <c r="IF326" i="1" s="1"/>
  <c r="HM357" i="1"/>
  <c r="IF321" i="1" s="1"/>
  <c r="HM361" i="1"/>
  <c r="IF325" i="1" s="1"/>
  <c r="HM337" i="1"/>
  <c r="HM350" i="1"/>
  <c r="IF314" i="1" s="1"/>
  <c r="HM368" i="1"/>
  <c r="IF332" i="1" s="1"/>
  <c r="EI303" i="1"/>
  <c r="BX367" i="1"/>
  <c r="FB367" i="1"/>
  <c r="FB363" i="1"/>
  <c r="BX363" i="1"/>
  <c r="BX349" i="1"/>
  <c r="FB349" i="1"/>
  <c r="BX359" i="1"/>
  <c r="FB359" i="1"/>
  <c r="BX360" i="1"/>
  <c r="FB360" i="1"/>
  <c r="HM369" i="1"/>
  <c r="IF333" i="1" s="1"/>
  <c r="HM328" i="1"/>
  <c r="HM321" i="1"/>
  <c r="HM326" i="1"/>
  <c r="HM323" i="1"/>
  <c r="HM325" i="1"/>
  <c r="HM317" i="1"/>
  <c r="HM327" i="1"/>
  <c r="HM314" i="1"/>
  <c r="HM329" i="1"/>
  <c r="HM331" i="1"/>
  <c r="HM313" i="1"/>
  <c r="HM315" i="1"/>
  <c r="HM316" i="1"/>
  <c r="HM333" i="1"/>
  <c r="HM320" i="1"/>
  <c r="HM332" i="1"/>
  <c r="HM322" i="1"/>
  <c r="HM324" i="1"/>
  <c r="HM330" i="1"/>
  <c r="HM318" i="1"/>
  <c r="HM319" i="1"/>
  <c r="HM352" i="1"/>
  <c r="IF316" i="1" s="1"/>
  <c r="BX365" i="1"/>
  <c r="FB365" i="1"/>
  <c r="HM346" i="1"/>
  <c r="HM334" i="1"/>
  <c r="BX371" i="1"/>
  <c r="FB371" i="1"/>
  <c r="HM374" i="1"/>
  <c r="HT317" i="1" s="1"/>
  <c r="FB354" i="1"/>
  <c r="BX354" i="1"/>
  <c r="FB353" i="1"/>
  <c r="BX353" i="1"/>
  <c r="EJ262" i="1"/>
  <c r="HM341" i="1"/>
  <c r="BX370" i="1"/>
  <c r="FB370" i="1"/>
  <c r="HM342" i="1"/>
  <c r="HM351" i="1"/>
  <c r="IF315" i="1" s="1"/>
  <c r="BX362" i="1"/>
  <c r="FB362" i="1"/>
  <c r="BX357" i="1"/>
  <c r="FB357" i="1"/>
  <c r="BX361" i="1"/>
  <c r="FB361" i="1"/>
  <c r="FB350" i="1"/>
  <c r="BX350" i="1"/>
  <c r="BX368" i="1"/>
  <c r="FB368" i="1"/>
  <c r="HM349" i="1"/>
  <c r="IF313" i="1" s="1"/>
  <c r="HM348" i="1"/>
  <c r="BX364" i="1"/>
  <c r="FB364" i="1"/>
  <c r="HM360" i="1"/>
  <c r="IF324" i="1" s="1"/>
  <c r="HM355" i="1"/>
  <c r="IF319" i="1" s="1"/>
  <c r="BX355" i="1"/>
  <c r="FB355" i="1"/>
  <c r="HM339" i="1"/>
  <c r="HM365" i="1"/>
  <c r="IF329" i="1" s="1"/>
  <c r="HM358" i="1"/>
  <c r="IF322" i="1" s="1"/>
  <c r="BX358" i="1"/>
  <c r="FB358" i="1"/>
  <c r="BX375" i="1"/>
  <c r="FB375" i="1"/>
  <c r="FB334" i="1"/>
  <c r="FB335" i="1"/>
  <c r="HM373" i="1"/>
  <c r="BL379" i="1"/>
  <c r="BX373" i="1"/>
  <c r="FB373" i="1"/>
  <c r="HM356" i="1"/>
  <c r="IF320" i="1" s="1"/>
  <c r="BX356" i="1"/>
  <c r="FB356" i="1"/>
  <c r="HM344" i="1"/>
  <c r="HM343" i="1"/>
  <c r="HM371" i="1"/>
  <c r="BL380" i="1"/>
  <c r="FB374" i="1"/>
  <c r="BG378" i="1"/>
  <c r="BX374" i="1"/>
  <c r="HM354" i="1"/>
  <c r="IF318" i="1" s="1"/>
  <c r="HM353" i="1"/>
  <c r="IF317" i="1" s="1"/>
  <c r="HM372" i="1"/>
  <c r="FB372" i="1"/>
  <c r="BX372" i="1"/>
  <c r="HM370" i="1"/>
  <c r="BX369" i="1"/>
  <c r="FB369" i="1"/>
  <c r="HM345" i="1"/>
  <c r="HM366" i="1"/>
  <c r="IF330" i="1" s="1"/>
  <c r="BX366" i="1"/>
  <c r="FB366" i="1"/>
  <c r="DZ261" i="1"/>
  <c r="HM338" i="1"/>
  <c r="BX351" i="1"/>
  <c r="FB351" i="1"/>
  <c r="DZ262" i="1" l="1"/>
  <c r="EJ263" i="1"/>
  <c r="EJ264" i="1" l="1"/>
  <c r="DZ263" i="1"/>
  <c r="DZ264" i="1" l="1"/>
  <c r="EJ265" i="1"/>
  <c r="EJ266" i="1" l="1"/>
  <c r="DZ265" i="1"/>
  <c r="DZ266" i="1" l="1"/>
  <c r="EJ267" i="1"/>
  <c r="EJ268" i="1" l="1"/>
  <c r="DZ267" i="1"/>
  <c r="DZ268" i="1" l="1"/>
  <c r="EJ269" i="1"/>
  <c r="EJ270" i="1" l="1"/>
  <c r="DZ269" i="1"/>
  <c r="DZ270" i="1" l="1"/>
  <c r="EJ271" i="1"/>
  <c r="EJ272" i="1" l="1"/>
  <c r="DZ271" i="1"/>
  <c r="DZ272" i="1" l="1"/>
  <c r="EJ273" i="1"/>
  <c r="EJ303" i="1" l="1"/>
  <c r="EK273" i="1" s="1"/>
  <c r="CC273" i="1" s="1"/>
  <c r="EJ274" i="1"/>
  <c r="DZ273" i="1"/>
  <c r="DZ303" i="1" l="1"/>
  <c r="DZ274" i="1"/>
  <c r="EK274" i="1"/>
  <c r="CC274" i="1" s="1"/>
  <c r="EJ275" i="1"/>
  <c r="EK240" i="1"/>
  <c r="EK244" i="1"/>
  <c r="EK248" i="1"/>
  <c r="EK252" i="1"/>
  <c r="EK256" i="1"/>
  <c r="EK237" i="1"/>
  <c r="EK241" i="1"/>
  <c r="EK245" i="1"/>
  <c r="EK249" i="1"/>
  <c r="EK253" i="1"/>
  <c r="EK257" i="1"/>
  <c r="EK238" i="1"/>
  <c r="EK242" i="1"/>
  <c r="EK246" i="1"/>
  <c r="EK250" i="1"/>
  <c r="EK254" i="1"/>
  <c r="EK239" i="1"/>
  <c r="EK243" i="1"/>
  <c r="EK247" i="1"/>
  <c r="EK251" i="1"/>
  <c r="EK255" i="1"/>
  <c r="EK258" i="1"/>
  <c r="CC258" i="1" s="1"/>
  <c r="EK260" i="1"/>
  <c r="CC260" i="1" s="1"/>
  <c r="EK259" i="1"/>
  <c r="CC259" i="1" s="1"/>
  <c r="EK261" i="1"/>
  <c r="CC261" i="1" s="1"/>
  <c r="EK262" i="1"/>
  <c r="CC262" i="1" s="1"/>
  <c r="EK263" i="1"/>
  <c r="CC263" i="1" s="1"/>
  <c r="EK264" i="1"/>
  <c r="CC264" i="1" s="1"/>
  <c r="EK265" i="1"/>
  <c r="CC265" i="1" s="1"/>
  <c r="EK266" i="1"/>
  <c r="CC266" i="1" s="1"/>
  <c r="EK267" i="1"/>
  <c r="CC267" i="1" s="1"/>
  <c r="EK268" i="1"/>
  <c r="CC268" i="1" s="1"/>
  <c r="EK269" i="1"/>
  <c r="CC269" i="1" s="1"/>
  <c r="EK270" i="1"/>
  <c r="CC270" i="1" s="1"/>
  <c r="EK271" i="1"/>
  <c r="CC271" i="1" s="1"/>
  <c r="EK272" i="1"/>
  <c r="CC272" i="1" s="1"/>
  <c r="EK275" i="1" l="1"/>
  <c r="CC275" i="1" s="1"/>
  <c r="EJ276" i="1"/>
  <c r="EA274" i="1"/>
  <c r="CS274" i="1" s="1"/>
  <c r="DZ275" i="1"/>
  <c r="EA240" i="1"/>
  <c r="EA244" i="1"/>
  <c r="EA248" i="1"/>
  <c r="EA252" i="1"/>
  <c r="EA256" i="1"/>
  <c r="EA237" i="1"/>
  <c r="EA242" i="1"/>
  <c r="EA245" i="1"/>
  <c r="EA249" i="1"/>
  <c r="EA253" i="1"/>
  <c r="EA257" i="1"/>
  <c r="EA238" i="1"/>
  <c r="EA241" i="1"/>
  <c r="EA246" i="1"/>
  <c r="EA250" i="1"/>
  <c r="EA254" i="1"/>
  <c r="EA239" i="1"/>
  <c r="EA243" i="1"/>
  <c r="EA247" i="1"/>
  <c r="EA251" i="1"/>
  <c r="EA255" i="1"/>
  <c r="EA258" i="1"/>
  <c r="CS258" i="1" s="1"/>
  <c r="EA259" i="1"/>
  <c r="CS259" i="1" s="1"/>
  <c r="EA260" i="1"/>
  <c r="CS260" i="1" s="1"/>
  <c r="EA261" i="1"/>
  <c r="CS261" i="1" s="1"/>
  <c r="EA262" i="1"/>
  <c r="CS262" i="1" s="1"/>
  <c r="EA263" i="1"/>
  <c r="CS263" i="1" s="1"/>
  <c r="EA264" i="1"/>
  <c r="CS264" i="1" s="1"/>
  <c r="EA265" i="1"/>
  <c r="CS265" i="1" s="1"/>
  <c r="EA266" i="1"/>
  <c r="CS266" i="1" s="1"/>
  <c r="EA267" i="1"/>
  <c r="CS267" i="1" s="1"/>
  <c r="EA268" i="1"/>
  <c r="CS268" i="1" s="1"/>
  <c r="EA269" i="1"/>
  <c r="CS269" i="1" s="1"/>
  <c r="EA270" i="1"/>
  <c r="CS270" i="1" s="1"/>
  <c r="EA271" i="1"/>
  <c r="CS271" i="1" s="1"/>
  <c r="EA272" i="1"/>
  <c r="CS272" i="1" s="1"/>
  <c r="EA273" i="1"/>
  <c r="CS273" i="1" s="1"/>
  <c r="EA275" i="1" l="1"/>
  <c r="CS275" i="1" s="1"/>
  <c r="DZ276" i="1"/>
  <c r="EK276" i="1"/>
  <c r="CC276" i="1" s="1"/>
  <c r="EJ277" i="1"/>
  <c r="EK277" i="1" l="1"/>
  <c r="CC277" i="1" s="1"/>
  <c r="EJ278" i="1"/>
  <c r="EA276" i="1"/>
  <c r="CS276" i="1" s="1"/>
  <c r="DZ277" i="1"/>
  <c r="EA277" i="1" l="1"/>
  <c r="CS277" i="1" s="1"/>
  <c r="DZ278" i="1"/>
  <c r="EK278" i="1"/>
  <c r="CC278" i="1" s="1"/>
  <c r="EJ279" i="1"/>
  <c r="EK279" i="1" l="1"/>
  <c r="CC279" i="1" s="1"/>
  <c r="EJ280" i="1"/>
  <c r="EA278" i="1"/>
  <c r="CS278" i="1" s="1"/>
  <c r="DZ279" i="1"/>
  <c r="EA279" i="1" l="1"/>
  <c r="CS279" i="1" s="1"/>
  <c r="DZ280" i="1"/>
  <c r="EK280" i="1"/>
  <c r="CC280" i="1" s="1"/>
  <c r="EJ281" i="1"/>
  <c r="EK281" i="1" l="1"/>
  <c r="CC281" i="1" s="1"/>
  <c r="EJ282" i="1"/>
  <c r="EA280" i="1"/>
  <c r="CS280" i="1" s="1"/>
  <c r="DZ281" i="1"/>
  <c r="EA281" i="1" l="1"/>
  <c r="CS281" i="1" s="1"/>
  <c r="DZ282" i="1"/>
  <c r="EK282" i="1"/>
  <c r="CC282" i="1" s="1"/>
  <c r="EJ283" i="1"/>
  <c r="EK283" i="1" l="1"/>
  <c r="CC283" i="1" s="1"/>
  <c r="EJ284" i="1"/>
  <c r="EA282" i="1"/>
  <c r="CS282" i="1" s="1"/>
  <c r="DZ283" i="1"/>
  <c r="EA283" i="1" l="1"/>
  <c r="CS283" i="1" s="1"/>
  <c r="DZ284" i="1"/>
  <c r="EK284" i="1"/>
  <c r="CC284" i="1" s="1"/>
  <c r="EJ285" i="1"/>
  <c r="EK285" i="1" l="1"/>
  <c r="CC285" i="1" s="1"/>
  <c r="EJ286" i="1"/>
  <c r="EA284" i="1"/>
  <c r="CS284" i="1" s="1"/>
  <c r="DZ285" i="1"/>
  <c r="CC304" i="1"/>
  <c r="HA284" i="1" s="1"/>
  <c r="HA304" i="1" l="1"/>
  <c r="HA252" i="1"/>
  <c r="HA247" i="1"/>
  <c r="HA253" i="1"/>
  <c r="HA248" i="1"/>
  <c r="HA256" i="1"/>
  <c r="HA246" i="1"/>
  <c r="HA244" i="1"/>
  <c r="HA254" i="1"/>
  <c r="HA240" i="1"/>
  <c r="HA239" i="1"/>
  <c r="HA250" i="1"/>
  <c r="HA249" i="1"/>
  <c r="HA251" i="1"/>
  <c r="HA242" i="1"/>
  <c r="HA238" i="1"/>
  <c r="HA243" i="1"/>
  <c r="HA237" i="1"/>
  <c r="HA245" i="1"/>
  <c r="HA257" i="1"/>
  <c r="HA241" i="1"/>
  <c r="HA255" i="1"/>
  <c r="HA273" i="1"/>
  <c r="HA272" i="1"/>
  <c r="HA268" i="1"/>
  <c r="HA264" i="1"/>
  <c r="HA259" i="1"/>
  <c r="HA271" i="1"/>
  <c r="HA267" i="1"/>
  <c r="HA263" i="1"/>
  <c r="HA260" i="1"/>
  <c r="HA270" i="1"/>
  <c r="HA266" i="1"/>
  <c r="HA262" i="1"/>
  <c r="HA258" i="1"/>
  <c r="HA269" i="1"/>
  <c r="HA265" i="1"/>
  <c r="HA261" i="1"/>
  <c r="HA274" i="1"/>
  <c r="HA275" i="1"/>
  <c r="HA276" i="1"/>
  <c r="HA277" i="1"/>
  <c r="HA278" i="1"/>
  <c r="HA279" i="1"/>
  <c r="HA280" i="1"/>
  <c r="HA281" i="1"/>
  <c r="HA282" i="1"/>
  <c r="HA283" i="1"/>
  <c r="EA285" i="1"/>
  <c r="CS285" i="1" s="1"/>
  <c r="DZ286" i="1"/>
  <c r="EK286" i="1"/>
  <c r="CC286" i="1" s="1"/>
  <c r="EJ287" i="1"/>
  <c r="HA285" i="1"/>
  <c r="EZ261" i="1" l="1"/>
  <c r="FD261" i="1" s="1"/>
  <c r="CP261" i="1"/>
  <c r="EZ265" i="1"/>
  <c r="FD265" i="1" s="1"/>
  <c r="CP265" i="1"/>
  <c r="EZ269" i="1"/>
  <c r="FD269" i="1" s="1"/>
  <c r="CP269" i="1"/>
  <c r="EZ273" i="1"/>
  <c r="FD273" i="1" s="1"/>
  <c r="CP273" i="1"/>
  <c r="EZ259" i="1"/>
  <c r="FD259" i="1" s="1"/>
  <c r="FE259" i="1" s="1"/>
  <c r="CP259" i="1"/>
  <c r="EZ264" i="1"/>
  <c r="FD264" i="1" s="1"/>
  <c r="CP264" i="1"/>
  <c r="EZ268" i="1"/>
  <c r="FD268" i="1" s="1"/>
  <c r="CP268" i="1"/>
  <c r="EZ272" i="1"/>
  <c r="FD272" i="1" s="1"/>
  <c r="CP272" i="1"/>
  <c r="EK287" i="1"/>
  <c r="CC287" i="1" s="1"/>
  <c r="EJ288" i="1"/>
  <c r="EA286" i="1"/>
  <c r="CS286" i="1" s="1"/>
  <c r="DZ287" i="1"/>
  <c r="EZ274" i="1"/>
  <c r="FD274" i="1" s="1"/>
  <c r="CP274" i="1"/>
  <c r="EZ260" i="1"/>
  <c r="FD260" i="1" s="1"/>
  <c r="FE260" i="1" s="1"/>
  <c r="CP260" i="1"/>
  <c r="EZ263" i="1"/>
  <c r="FD263" i="1" s="1"/>
  <c r="CP263" i="1"/>
  <c r="EZ267" i="1"/>
  <c r="FD267" i="1" s="1"/>
  <c r="CP267" i="1"/>
  <c r="EZ271" i="1"/>
  <c r="FD271" i="1" s="1"/>
  <c r="CP271" i="1"/>
  <c r="EZ258" i="1"/>
  <c r="CP258" i="1"/>
  <c r="EZ262" i="1"/>
  <c r="FD262" i="1" s="1"/>
  <c r="CP262" i="1"/>
  <c r="EZ266" i="1"/>
  <c r="FD266" i="1" s="1"/>
  <c r="CP266" i="1"/>
  <c r="EZ270" i="1"/>
  <c r="FD270" i="1" s="1"/>
  <c r="CP270" i="1"/>
  <c r="HA286" i="1"/>
  <c r="EZ275" i="1" l="1"/>
  <c r="FD275" i="1" s="1"/>
  <c r="CP275" i="1"/>
  <c r="EA287" i="1"/>
  <c r="CS287" i="1" s="1"/>
  <c r="DZ288" i="1"/>
  <c r="EK288" i="1"/>
  <c r="CC288" i="1" s="1"/>
  <c r="EJ289" i="1"/>
  <c r="HA287" i="1"/>
  <c r="FD303" i="1"/>
  <c r="FE261" i="1"/>
  <c r="EZ276" i="1" l="1"/>
  <c r="FD276" i="1" s="1"/>
  <c r="CP276" i="1"/>
  <c r="HA288" i="1"/>
  <c r="EK289" i="1"/>
  <c r="CC289" i="1" s="1"/>
  <c r="EJ290" i="1"/>
  <c r="EA288" i="1"/>
  <c r="CS288" i="1" s="1"/>
  <c r="DZ289" i="1"/>
  <c r="FE262" i="1"/>
  <c r="EA289" i="1" l="1"/>
  <c r="CS289" i="1" s="1"/>
  <c r="DZ290" i="1"/>
  <c r="EK290" i="1"/>
  <c r="CC290" i="1" s="1"/>
  <c r="EJ291" i="1"/>
  <c r="EZ277" i="1"/>
  <c r="FD277" i="1" s="1"/>
  <c r="CP277" i="1"/>
  <c r="FE263" i="1"/>
  <c r="HA289" i="1"/>
  <c r="EK291" i="1" l="1"/>
  <c r="CC291" i="1" s="1"/>
  <c r="EJ292" i="1"/>
  <c r="EA290" i="1"/>
  <c r="CS290" i="1" s="1"/>
  <c r="DZ291" i="1"/>
  <c r="EZ278" i="1"/>
  <c r="FD278" i="1" s="1"/>
  <c r="CP278" i="1"/>
  <c r="FE264" i="1"/>
  <c r="HA290" i="1"/>
  <c r="EZ279" i="1" l="1"/>
  <c r="FD279" i="1" s="1"/>
  <c r="CP279" i="1"/>
  <c r="HA291" i="1"/>
  <c r="FE265" i="1"/>
  <c r="EA291" i="1"/>
  <c r="CS291" i="1" s="1"/>
  <c r="DZ292" i="1"/>
  <c r="EK292" i="1"/>
  <c r="CC292" i="1" s="1"/>
  <c r="EJ293" i="1"/>
  <c r="EZ280" i="1" l="1"/>
  <c r="FD280" i="1" s="1"/>
  <c r="CP280" i="1"/>
  <c r="EK293" i="1"/>
  <c r="CC293" i="1" s="1"/>
  <c r="EJ294" i="1"/>
  <c r="EA292" i="1"/>
  <c r="CS292" i="1" s="1"/>
  <c r="DZ293" i="1"/>
  <c r="FE266" i="1"/>
  <c r="HA292" i="1"/>
  <c r="FE267" i="1" l="1"/>
  <c r="EA293" i="1"/>
  <c r="CS293" i="1" s="1"/>
  <c r="DZ294" i="1"/>
  <c r="EK294" i="1"/>
  <c r="CC294" i="1" s="1"/>
  <c r="EJ295" i="1"/>
  <c r="EZ281" i="1"/>
  <c r="FD281" i="1" s="1"/>
  <c r="CP281" i="1"/>
  <c r="HA293" i="1"/>
  <c r="EZ282" i="1" l="1"/>
  <c r="FD282" i="1" s="1"/>
  <c r="CP282" i="1"/>
  <c r="EK295" i="1"/>
  <c r="CC295" i="1" s="1"/>
  <c r="EJ296" i="1"/>
  <c r="EA294" i="1"/>
  <c r="CS294" i="1" s="1"/>
  <c r="DZ295" i="1"/>
  <c r="FE268" i="1"/>
  <c r="HA294" i="1"/>
  <c r="FE269" i="1" l="1"/>
  <c r="EA295" i="1"/>
  <c r="CS295" i="1" s="1"/>
  <c r="DZ296" i="1"/>
  <c r="EK296" i="1"/>
  <c r="CC296" i="1" s="1"/>
  <c r="EJ297" i="1"/>
  <c r="EZ283" i="1"/>
  <c r="FD283" i="1" s="1"/>
  <c r="CP283" i="1"/>
  <c r="HA295" i="1"/>
  <c r="EZ284" i="1" l="1"/>
  <c r="FD284" i="1" s="1"/>
  <c r="CP284" i="1"/>
  <c r="EK297" i="1"/>
  <c r="CC297" i="1" s="1"/>
  <c r="EJ298" i="1"/>
  <c r="EA296" i="1"/>
  <c r="CS296" i="1" s="1"/>
  <c r="DZ297" i="1"/>
  <c r="FE270" i="1"/>
  <c r="HA296" i="1"/>
  <c r="EZ285" i="1" l="1"/>
  <c r="FD285" i="1" s="1"/>
  <c r="CP285" i="1"/>
  <c r="FE271" i="1"/>
  <c r="EA297" i="1"/>
  <c r="CS297" i="1" s="1"/>
  <c r="DZ298" i="1"/>
  <c r="EK298" i="1"/>
  <c r="CC298" i="1" s="1"/>
  <c r="EJ299" i="1"/>
  <c r="EK299" i="1" s="1"/>
  <c r="CC299" i="1" s="1"/>
  <c r="HA297" i="1"/>
  <c r="EZ286" i="1" l="1"/>
  <c r="FD286" i="1" s="1"/>
  <c r="CP286" i="1"/>
  <c r="HA298" i="1"/>
  <c r="EA298" i="1"/>
  <c r="CS298" i="1" s="1"/>
  <c r="DZ299" i="1"/>
  <c r="EA299" i="1" s="1"/>
  <c r="CS299" i="1" s="1"/>
  <c r="FE272" i="1"/>
  <c r="EZ287" i="1" l="1"/>
  <c r="FD287" i="1" s="1"/>
  <c r="CP287" i="1"/>
  <c r="FE273" i="1"/>
  <c r="EZ288" i="1" l="1"/>
  <c r="FD288" i="1" s="1"/>
  <c r="CP288" i="1"/>
  <c r="FE303" i="1"/>
  <c r="FF273" i="1" s="1"/>
  <c r="CD273" i="1" s="1"/>
  <c r="FE274" i="1"/>
  <c r="CR273" i="1" l="1"/>
  <c r="CI273" i="1" s="1"/>
  <c r="EZ289" i="1"/>
  <c r="FD289" i="1" s="1"/>
  <c r="CP289" i="1"/>
  <c r="FF274" i="1"/>
  <c r="CD274" i="1" s="1"/>
  <c r="FE275" i="1"/>
  <c r="FF237" i="1"/>
  <c r="FF239" i="1"/>
  <c r="FF242" i="1"/>
  <c r="FF243" i="1"/>
  <c r="FF245" i="1"/>
  <c r="FF247" i="1"/>
  <c r="FF249" i="1"/>
  <c r="FF251" i="1"/>
  <c r="FF253" i="1"/>
  <c r="FF255" i="1"/>
  <c r="FF257" i="1"/>
  <c r="FF238" i="1"/>
  <c r="FF240" i="1"/>
  <c r="FF241" i="1"/>
  <c r="FF244" i="1"/>
  <c r="FF246" i="1"/>
  <c r="FF248" i="1"/>
  <c r="FF250" i="1"/>
  <c r="FF252" i="1"/>
  <c r="FF254" i="1"/>
  <c r="FF256" i="1"/>
  <c r="FF258" i="1"/>
  <c r="CD258" i="1" s="1"/>
  <c r="FF260" i="1"/>
  <c r="CD260" i="1" s="1"/>
  <c r="FF259" i="1"/>
  <c r="CD259" i="1" s="1"/>
  <c r="FF261" i="1"/>
  <c r="CD261" i="1" s="1"/>
  <c r="FF262" i="1"/>
  <c r="CD262" i="1" s="1"/>
  <c r="FF263" i="1"/>
  <c r="CD263" i="1" s="1"/>
  <c r="FF264" i="1"/>
  <c r="CD264" i="1" s="1"/>
  <c r="FF265" i="1"/>
  <c r="CD265" i="1" s="1"/>
  <c r="FF266" i="1"/>
  <c r="CD266" i="1" s="1"/>
  <c r="FF267" i="1"/>
  <c r="CD267" i="1" s="1"/>
  <c r="FF268" i="1"/>
  <c r="CD268" i="1" s="1"/>
  <c r="FF269" i="1"/>
  <c r="CD269" i="1" s="1"/>
  <c r="FF270" i="1"/>
  <c r="CD270" i="1" s="1"/>
  <c r="FF271" i="1"/>
  <c r="CD271" i="1" s="1"/>
  <c r="FF272" i="1"/>
  <c r="CD272" i="1" s="1"/>
  <c r="CR271" i="1" l="1"/>
  <c r="CI271" i="1" s="1"/>
  <c r="CR269" i="1"/>
  <c r="CI269" i="1" s="1"/>
  <c r="CR267" i="1"/>
  <c r="CI267" i="1" s="1"/>
  <c r="CR265" i="1"/>
  <c r="CI265" i="1" s="1"/>
  <c r="CR263" i="1"/>
  <c r="CI263" i="1" s="1"/>
  <c r="CR261" i="1"/>
  <c r="CI261" i="1" s="1"/>
  <c r="CR260" i="1"/>
  <c r="CI260" i="1" s="1"/>
  <c r="CR274" i="1"/>
  <c r="CI274" i="1" s="1"/>
  <c r="EZ290" i="1"/>
  <c r="FD290" i="1" s="1"/>
  <c r="CP290" i="1"/>
  <c r="CR272" i="1"/>
  <c r="CI272" i="1" s="1"/>
  <c r="CR270" i="1"/>
  <c r="CI270" i="1" s="1"/>
  <c r="CR268" i="1"/>
  <c r="CI268" i="1" s="1"/>
  <c r="CR266" i="1"/>
  <c r="CI266" i="1" s="1"/>
  <c r="CR264" i="1"/>
  <c r="CI264" i="1" s="1"/>
  <c r="CR262" i="1"/>
  <c r="CI262" i="1" s="1"/>
  <c r="CR259" i="1"/>
  <c r="CI259" i="1" s="1"/>
  <c r="CR258" i="1"/>
  <c r="CI258" i="1" s="1"/>
  <c r="FF275" i="1"/>
  <c r="CD275" i="1" s="1"/>
  <c r="FE276" i="1"/>
  <c r="GH237" i="1"/>
  <c r="EZ291" i="1" l="1"/>
  <c r="FD291" i="1" s="1"/>
  <c r="CP291" i="1"/>
  <c r="CR275" i="1"/>
  <c r="CI275" i="1" s="1"/>
  <c r="GH238" i="1"/>
  <c r="FF276" i="1"/>
  <c r="CD276" i="1" s="1"/>
  <c r="FE277" i="1"/>
  <c r="FF277" i="1" l="1"/>
  <c r="CD277" i="1" s="1"/>
  <c r="FE278" i="1"/>
  <c r="EZ292" i="1"/>
  <c r="FD292" i="1" s="1"/>
  <c r="CP292" i="1"/>
  <c r="CR276" i="1"/>
  <c r="CI276" i="1" s="1"/>
  <c r="GH239" i="1"/>
  <c r="FF278" i="1" l="1"/>
  <c r="CD278" i="1" s="1"/>
  <c r="FE279" i="1"/>
  <c r="EZ293" i="1"/>
  <c r="FD293" i="1" s="1"/>
  <c r="CP293" i="1"/>
  <c r="GH240" i="1"/>
  <c r="CR277" i="1"/>
  <c r="CI277" i="1" s="1"/>
  <c r="EZ294" i="1" l="1"/>
  <c r="FD294" i="1" s="1"/>
  <c r="CP294" i="1"/>
  <c r="GH241" i="1"/>
  <c r="CR278" i="1"/>
  <c r="CI278" i="1" s="1"/>
  <c r="FF279" i="1"/>
  <c r="CD279" i="1" s="1"/>
  <c r="FE280" i="1"/>
  <c r="CR279" i="1" l="1"/>
  <c r="CI279" i="1" s="1"/>
  <c r="EZ295" i="1"/>
  <c r="FD295" i="1" s="1"/>
  <c r="CP295" i="1"/>
  <c r="FF280" i="1"/>
  <c r="CD280" i="1" s="1"/>
  <c r="FE281" i="1"/>
  <c r="GH242" i="1"/>
  <c r="EZ296" i="1" l="1"/>
  <c r="FD296" i="1" s="1"/>
  <c r="CP296" i="1"/>
  <c r="CR280" i="1"/>
  <c r="CI280" i="1" s="1"/>
  <c r="GH243" i="1"/>
  <c r="FF281" i="1"/>
  <c r="CD281" i="1" s="1"/>
  <c r="FE282" i="1"/>
  <c r="EZ297" i="1" l="1"/>
  <c r="FD297" i="1" s="1"/>
  <c r="CP297" i="1"/>
  <c r="EZ298" i="1"/>
  <c r="FD298" i="1" s="1"/>
  <c r="CP298" i="1"/>
  <c r="CR281" i="1"/>
  <c r="CI281" i="1" s="1"/>
  <c r="FF282" i="1"/>
  <c r="CD282" i="1" s="1"/>
  <c r="FE283" i="1"/>
  <c r="GH244" i="1"/>
  <c r="EP272" i="1" l="1"/>
  <c r="ET272" i="1" s="1"/>
  <c r="CO272" i="1"/>
  <c r="EP270" i="1"/>
  <c r="ET270" i="1" s="1"/>
  <c r="CO270" i="1"/>
  <c r="EP268" i="1"/>
  <c r="ET268" i="1" s="1"/>
  <c r="CO268" i="1"/>
  <c r="EP266" i="1"/>
  <c r="ET266" i="1" s="1"/>
  <c r="CO266" i="1"/>
  <c r="EP264" i="1"/>
  <c r="ET264" i="1" s="1"/>
  <c r="CO264" i="1"/>
  <c r="EP262" i="1"/>
  <c r="ET262" i="1" s="1"/>
  <c r="CO262" i="1"/>
  <c r="EP260" i="1"/>
  <c r="ET260" i="1" s="1"/>
  <c r="CO260" i="1"/>
  <c r="EP258" i="1"/>
  <c r="CO258" i="1"/>
  <c r="EP273" i="1"/>
  <c r="ET273" i="1" s="1"/>
  <c r="GO237" i="1"/>
  <c r="CO273" i="1"/>
  <c r="CR282" i="1"/>
  <c r="CI282" i="1" s="1"/>
  <c r="EP271" i="1"/>
  <c r="ET271" i="1" s="1"/>
  <c r="CO271" i="1"/>
  <c r="EP269" i="1"/>
  <c r="ET269" i="1" s="1"/>
  <c r="CO269" i="1"/>
  <c r="EP267" i="1"/>
  <c r="ET267" i="1" s="1"/>
  <c r="CO267" i="1"/>
  <c r="EP265" i="1"/>
  <c r="ET265" i="1" s="1"/>
  <c r="CO265" i="1"/>
  <c r="EP263" i="1"/>
  <c r="ET263" i="1" s="1"/>
  <c r="CO263" i="1"/>
  <c r="EP261" i="1"/>
  <c r="ET261" i="1" s="1"/>
  <c r="CO261" i="1"/>
  <c r="EP259" i="1"/>
  <c r="ET259" i="1" s="1"/>
  <c r="CO259" i="1"/>
  <c r="EP274" i="1"/>
  <c r="ET274" i="1" s="1"/>
  <c r="GO238" i="1"/>
  <c r="CO274" i="1"/>
  <c r="FF283" i="1"/>
  <c r="CD283" i="1" s="1"/>
  <c r="FE284" i="1"/>
  <c r="GH245" i="1"/>
  <c r="FF284" i="1" l="1"/>
  <c r="CD284" i="1" s="1"/>
  <c r="FE285" i="1"/>
  <c r="EZ299" i="1"/>
  <c r="FD299" i="1" s="1"/>
  <c r="CP299" i="1"/>
  <c r="EW274" i="1"/>
  <c r="EU259" i="1"/>
  <c r="EW259" i="1"/>
  <c r="EW261" i="1"/>
  <c r="EW263" i="1"/>
  <c r="EW265" i="1"/>
  <c r="EW267" i="1"/>
  <c r="EW269" i="1"/>
  <c r="EW271" i="1"/>
  <c r="GH246" i="1"/>
  <c r="EP275" i="1"/>
  <c r="ET275" i="1" s="1"/>
  <c r="GO239" i="1"/>
  <c r="CO275" i="1"/>
  <c r="CR283" i="1"/>
  <c r="CI283" i="1" s="1"/>
  <c r="ET303" i="1"/>
  <c r="EW273" i="1"/>
  <c r="EW260" i="1"/>
  <c r="EU260" i="1"/>
  <c r="EW262" i="1"/>
  <c r="EW264" i="1"/>
  <c r="EW266" i="1"/>
  <c r="EW268" i="1"/>
  <c r="EW270" i="1"/>
  <c r="EW272" i="1"/>
  <c r="EP276" i="1" l="1"/>
  <c r="ET276" i="1" s="1"/>
  <c r="GO240" i="1"/>
  <c r="CO276" i="1"/>
  <c r="GH247" i="1"/>
  <c r="FF285" i="1"/>
  <c r="CD285" i="1" s="1"/>
  <c r="FE286" i="1"/>
  <c r="EW275" i="1"/>
  <c r="EU261" i="1"/>
  <c r="CD304" i="1"/>
  <c r="CR284" i="1"/>
  <c r="CI284" i="1" s="1"/>
  <c r="HB284" i="1" l="1"/>
  <c r="HB304" i="1"/>
  <c r="HB248" i="1"/>
  <c r="HB249" i="1"/>
  <c r="HB254" i="1"/>
  <c r="HB255" i="1"/>
  <c r="HB240" i="1"/>
  <c r="HB251" i="1"/>
  <c r="HB241" i="1"/>
  <c r="HB237" i="1"/>
  <c r="HB247" i="1"/>
  <c r="HB242" i="1"/>
  <c r="HB245" i="1"/>
  <c r="HB256" i="1"/>
  <c r="HB246" i="1"/>
  <c r="HB239" i="1"/>
  <c r="HB253" i="1"/>
  <c r="HB252" i="1"/>
  <c r="HB243" i="1"/>
  <c r="HB257" i="1"/>
  <c r="HB250" i="1"/>
  <c r="HB244" i="1"/>
  <c r="HB238" i="1"/>
  <c r="HB273" i="1"/>
  <c r="HB271" i="1"/>
  <c r="HB267" i="1"/>
  <c r="HB263" i="1"/>
  <c r="HB260" i="1"/>
  <c r="HB270" i="1"/>
  <c r="HB266" i="1"/>
  <c r="HB262" i="1"/>
  <c r="HB258" i="1"/>
  <c r="HB269" i="1"/>
  <c r="HB265" i="1"/>
  <c r="HB261" i="1"/>
  <c r="HB274" i="1"/>
  <c r="HB272" i="1"/>
  <c r="HB268" i="1"/>
  <c r="HB264" i="1"/>
  <c r="HB259" i="1"/>
  <c r="HB275" i="1"/>
  <c r="HB276" i="1"/>
  <c r="HB277" i="1"/>
  <c r="HB278" i="1"/>
  <c r="HB279" i="1"/>
  <c r="HB280" i="1"/>
  <c r="HB281" i="1"/>
  <c r="HB282" i="1"/>
  <c r="HB283" i="1"/>
  <c r="EU262" i="1"/>
  <c r="FF286" i="1"/>
  <c r="CD286" i="1" s="1"/>
  <c r="FE287" i="1"/>
  <c r="GO241" i="1"/>
  <c r="EP277" i="1"/>
  <c r="ET277" i="1" s="1"/>
  <c r="CO277" i="1"/>
  <c r="CI304" i="1"/>
  <c r="HG284" i="1" s="1"/>
  <c r="HX248" i="1" s="1"/>
  <c r="GH248" i="1"/>
  <c r="HB285" i="1"/>
  <c r="CR285" i="1"/>
  <c r="CI285" i="1" s="1"/>
  <c r="EW276" i="1"/>
  <c r="HG285" i="1" l="1"/>
  <c r="HX249" i="1" s="1"/>
  <c r="GH249" i="1"/>
  <c r="HG304" i="1"/>
  <c r="HG255" i="1"/>
  <c r="HG241" i="1"/>
  <c r="HG244" i="1"/>
  <c r="HG246" i="1"/>
  <c r="HG238" i="1"/>
  <c r="HG242" i="1"/>
  <c r="HG247" i="1"/>
  <c r="HG254" i="1"/>
  <c r="HG256" i="1"/>
  <c r="HG248" i="1"/>
  <c r="HG253" i="1"/>
  <c r="HG251" i="1"/>
  <c r="HG249" i="1"/>
  <c r="HG250" i="1"/>
  <c r="HG239" i="1"/>
  <c r="HG240" i="1"/>
  <c r="HG245" i="1"/>
  <c r="HG237" i="1"/>
  <c r="HG257" i="1"/>
  <c r="HG243" i="1"/>
  <c r="HG252" i="1"/>
  <c r="HG273" i="1"/>
  <c r="HX237" i="1" s="1"/>
  <c r="HG274" i="1"/>
  <c r="HX238" i="1" s="1"/>
  <c r="HG261" i="1"/>
  <c r="HG258" i="1"/>
  <c r="HG262" i="1"/>
  <c r="HG266" i="1"/>
  <c r="HG270" i="1"/>
  <c r="HG265" i="1"/>
  <c r="HG269" i="1"/>
  <c r="HG260" i="1"/>
  <c r="HG263" i="1"/>
  <c r="HG259" i="1"/>
  <c r="HG264" i="1"/>
  <c r="HG268" i="1"/>
  <c r="HG272" i="1"/>
  <c r="HG267" i="1"/>
  <c r="HG271" i="1"/>
  <c r="HG275" i="1"/>
  <c r="HX239" i="1" s="1"/>
  <c r="HG276" i="1"/>
  <c r="HX240" i="1" s="1"/>
  <c r="HG277" i="1"/>
  <c r="HX241" i="1" s="1"/>
  <c r="HG278" i="1"/>
  <c r="HX242" i="1" s="1"/>
  <c r="HG279" i="1"/>
  <c r="HX243" i="1" s="1"/>
  <c r="HG280" i="1"/>
  <c r="HX244" i="1" s="1"/>
  <c r="HG281" i="1"/>
  <c r="HX245" i="1" s="1"/>
  <c r="HG282" i="1"/>
  <c r="HX246" i="1" s="1"/>
  <c r="HG283" i="1"/>
  <c r="HX247" i="1" s="1"/>
  <c r="EW277" i="1"/>
  <c r="HB286" i="1"/>
  <c r="CR286" i="1"/>
  <c r="CI286" i="1" s="1"/>
  <c r="EP278" i="1"/>
  <c r="ET278" i="1" s="1"/>
  <c r="GO242" i="1"/>
  <c r="CO278" i="1"/>
  <c r="FF287" i="1"/>
  <c r="CD287" i="1" s="1"/>
  <c r="FE288" i="1"/>
  <c r="EU263" i="1"/>
  <c r="EU264" i="1" l="1"/>
  <c r="FF288" i="1"/>
  <c r="CD288" i="1" s="1"/>
  <c r="FE289" i="1"/>
  <c r="EW278" i="1"/>
  <c r="GO243" i="1"/>
  <c r="EP279" i="1"/>
  <c r="ET279" i="1" s="1"/>
  <c r="CO279" i="1"/>
  <c r="HB287" i="1"/>
  <c r="CR287" i="1"/>
  <c r="CI287" i="1" s="1"/>
  <c r="HG286" i="1"/>
  <c r="HX250" i="1" s="1"/>
  <c r="GH250" i="1"/>
  <c r="HB288" i="1" l="1"/>
  <c r="CR288" i="1"/>
  <c r="CI288" i="1" s="1"/>
  <c r="EP280" i="1"/>
  <c r="ET280" i="1" s="1"/>
  <c r="GO244" i="1"/>
  <c r="CO280" i="1"/>
  <c r="HG287" i="1"/>
  <c r="HX251" i="1" s="1"/>
  <c r="GH251" i="1"/>
  <c r="EW279" i="1"/>
  <c r="FF289" i="1"/>
  <c r="CD289" i="1" s="1"/>
  <c r="FE290" i="1"/>
  <c r="EU265" i="1"/>
  <c r="U371" i="1" l="1"/>
  <c r="AJ371" i="1"/>
  <c r="P371" i="1"/>
  <c r="CY371" i="1" s="1"/>
  <c r="U351" i="1"/>
  <c r="P351" i="1"/>
  <c r="AJ351" i="1"/>
  <c r="U348" i="1"/>
  <c r="P348" i="1"/>
  <c r="AJ348" i="1"/>
  <c r="U374" i="1"/>
  <c r="GB315" i="1"/>
  <c r="P374" i="1"/>
  <c r="CY374" i="1" s="1"/>
  <c r="AJ374" i="1"/>
  <c r="U362" i="1"/>
  <c r="AJ362" i="1"/>
  <c r="P362" i="1"/>
  <c r="U345" i="1"/>
  <c r="P345" i="1"/>
  <c r="CY345" i="1" s="1"/>
  <c r="AJ345" i="1"/>
  <c r="U353" i="1"/>
  <c r="P353" i="1"/>
  <c r="CY353" i="1" s="1"/>
  <c r="AJ353" i="1"/>
  <c r="U360" i="1"/>
  <c r="AJ360" i="1"/>
  <c r="P360" i="1"/>
  <c r="U364" i="1"/>
  <c r="P364" i="1"/>
  <c r="AJ364" i="1"/>
  <c r="U365" i="1"/>
  <c r="AJ365" i="1"/>
  <c r="P365" i="1"/>
  <c r="CY365" i="1" s="1"/>
  <c r="U372" i="1"/>
  <c r="AJ372" i="1"/>
  <c r="P372" i="1"/>
  <c r="U334" i="1"/>
  <c r="P334" i="1"/>
  <c r="CY334" i="1" s="1"/>
  <c r="DF334" i="1" s="1"/>
  <c r="AJ334" i="1"/>
  <c r="U366" i="1"/>
  <c r="P366" i="1"/>
  <c r="CY366" i="1" s="1"/>
  <c r="DF366" i="1" s="1"/>
  <c r="AJ366" i="1"/>
  <c r="U359" i="1"/>
  <c r="P359" i="1"/>
  <c r="CY359" i="1" s="1"/>
  <c r="AJ359" i="1"/>
  <c r="U373" i="1"/>
  <c r="P373" i="1"/>
  <c r="CY373" i="1" s="1"/>
  <c r="AJ373" i="1"/>
  <c r="U342" i="1"/>
  <c r="P342" i="1"/>
  <c r="CY342" i="1" s="1"/>
  <c r="AJ342" i="1"/>
  <c r="U370" i="1"/>
  <c r="AJ370" i="1"/>
  <c r="P370" i="1"/>
  <c r="U363" i="1"/>
  <c r="P363" i="1"/>
  <c r="CY363" i="1" s="1"/>
  <c r="AJ363" i="1"/>
  <c r="HB289" i="1"/>
  <c r="CR289" i="1"/>
  <c r="CI289" i="1" s="1"/>
  <c r="U339" i="1"/>
  <c r="P339" i="1"/>
  <c r="CY339" i="1" s="1"/>
  <c r="AJ339" i="1"/>
  <c r="EP281" i="1"/>
  <c r="ET281" i="1" s="1"/>
  <c r="GO245" i="1"/>
  <c r="CO281" i="1"/>
  <c r="U338" i="1"/>
  <c r="P338" i="1"/>
  <c r="AJ338" i="1"/>
  <c r="U347" i="1"/>
  <c r="P347" i="1"/>
  <c r="AJ347" i="1"/>
  <c r="U350" i="1"/>
  <c r="AJ350" i="1"/>
  <c r="P350" i="1"/>
  <c r="U367" i="1"/>
  <c r="AJ367" i="1"/>
  <c r="P367" i="1"/>
  <c r="U369" i="1"/>
  <c r="P369" i="1"/>
  <c r="CY369" i="1" s="1"/>
  <c r="AJ369" i="1"/>
  <c r="U357" i="1"/>
  <c r="AJ357" i="1"/>
  <c r="P357" i="1"/>
  <c r="U344" i="1"/>
  <c r="P344" i="1"/>
  <c r="CY344" i="1" s="1"/>
  <c r="AJ344" i="1"/>
  <c r="U356" i="1"/>
  <c r="AJ356" i="1"/>
  <c r="P356" i="1"/>
  <c r="U335" i="1"/>
  <c r="P335" i="1"/>
  <c r="CY335" i="1" s="1"/>
  <c r="AJ335" i="1"/>
  <c r="U368" i="1"/>
  <c r="AJ368" i="1"/>
  <c r="P368" i="1"/>
  <c r="CY368" i="1" s="1"/>
  <c r="U354" i="1"/>
  <c r="AJ354" i="1"/>
  <c r="P354" i="1"/>
  <c r="CY354" i="1" s="1"/>
  <c r="U361" i="1"/>
  <c r="AJ361" i="1"/>
  <c r="P361" i="1"/>
  <c r="U355" i="1"/>
  <c r="AJ355" i="1"/>
  <c r="P355" i="1"/>
  <c r="U352" i="1"/>
  <c r="AJ352" i="1"/>
  <c r="P352" i="1"/>
  <c r="U343" i="1"/>
  <c r="P343" i="1"/>
  <c r="CY343" i="1" s="1"/>
  <c r="AJ343" i="1"/>
  <c r="U349" i="1"/>
  <c r="M379" i="1"/>
  <c r="P349" i="1"/>
  <c r="AJ349" i="1"/>
  <c r="U336" i="1"/>
  <c r="P336" i="1"/>
  <c r="AJ336" i="1"/>
  <c r="U337" i="1"/>
  <c r="P337" i="1"/>
  <c r="AJ337" i="1"/>
  <c r="U340" i="1"/>
  <c r="P340" i="1"/>
  <c r="AJ340" i="1"/>
  <c r="EU266" i="1"/>
  <c r="FF290" i="1"/>
  <c r="CD290" i="1" s="1"/>
  <c r="FE291" i="1"/>
  <c r="EW280" i="1"/>
  <c r="GH252" i="1"/>
  <c r="HG288" i="1"/>
  <c r="HX252" i="1" s="1"/>
  <c r="DF335" i="1" l="1"/>
  <c r="DF354" i="1"/>
  <c r="DF343" i="1"/>
  <c r="U217" i="1"/>
  <c r="AJ217" i="1"/>
  <c r="U428" i="1"/>
  <c r="AJ428" i="1"/>
  <c r="P428" i="1"/>
  <c r="CY428" i="1" s="1"/>
  <c r="M521" i="1"/>
  <c r="U126" i="1"/>
  <c r="AJ126" i="1"/>
  <c r="P126" i="1"/>
  <c r="O202" i="1"/>
  <c r="P202" i="1" s="1"/>
  <c r="CY202" i="1" s="1"/>
  <c r="CY126" i="1"/>
  <c r="AJ458" i="1"/>
  <c r="U458" i="1"/>
  <c r="P458" i="1"/>
  <c r="CY458" i="1" s="1"/>
  <c r="U444" i="1"/>
  <c r="AJ444" i="1"/>
  <c r="P444" i="1"/>
  <c r="CY444" i="1" s="1"/>
  <c r="U213" i="1"/>
  <c r="AJ213" i="1"/>
  <c r="U201" i="1"/>
  <c r="AJ201" i="1"/>
  <c r="U453" i="1"/>
  <c r="AJ453" i="1"/>
  <c r="P453" i="1"/>
  <c r="CY453" i="1" s="1"/>
  <c r="U438" i="1"/>
  <c r="AJ438" i="1"/>
  <c r="P438" i="1"/>
  <c r="CY438" i="1" s="1"/>
  <c r="M510" i="1"/>
  <c r="U115" i="1"/>
  <c r="AJ115" i="1"/>
  <c r="O191" i="1"/>
  <c r="P191" i="1" s="1"/>
  <c r="P115" i="1"/>
  <c r="U341" i="1"/>
  <c r="P341" i="1"/>
  <c r="CY341" i="1" s="1"/>
  <c r="AJ341" i="1"/>
  <c r="M523" i="1"/>
  <c r="U128" i="1"/>
  <c r="AJ128" i="1"/>
  <c r="P128" i="1"/>
  <c r="CY128" i="1" s="1"/>
  <c r="O204" i="1"/>
  <c r="P204" i="1" s="1"/>
  <c r="CY204" i="1" s="1"/>
  <c r="M535" i="1"/>
  <c r="AJ140" i="1"/>
  <c r="U140" i="1"/>
  <c r="P140" i="1"/>
  <c r="O216" i="1"/>
  <c r="P216" i="1" s="1"/>
  <c r="CY216" i="1" s="1"/>
  <c r="O197" i="1"/>
  <c r="U424" i="1"/>
  <c r="P424" i="1"/>
  <c r="CY424" i="1" s="1"/>
  <c r="U185" i="1"/>
  <c r="AJ185" i="1"/>
  <c r="M529" i="1"/>
  <c r="U134" i="1"/>
  <c r="AJ134" i="1"/>
  <c r="P134" i="1"/>
  <c r="U187" i="1"/>
  <c r="AJ187" i="1"/>
  <c r="U422" i="1"/>
  <c r="P422" i="1"/>
  <c r="CY422" i="1" s="1"/>
  <c r="M508" i="1"/>
  <c r="U113" i="1"/>
  <c r="AJ113" i="1"/>
  <c r="P113" i="1"/>
  <c r="CY113" i="1" s="1"/>
  <c r="O189" i="1"/>
  <c r="P189" i="1" s="1"/>
  <c r="CY189" i="1" s="1"/>
  <c r="M525" i="1"/>
  <c r="U130" i="1"/>
  <c r="AJ130" i="1"/>
  <c r="P130" i="1"/>
  <c r="CY130" i="1" s="1"/>
  <c r="O206" i="1"/>
  <c r="P206" i="1" s="1"/>
  <c r="CY206" i="1" s="1"/>
  <c r="M500" i="1"/>
  <c r="AJ105" i="1"/>
  <c r="U105" i="1"/>
  <c r="O181" i="1"/>
  <c r="AL181" i="1" s="1"/>
  <c r="P105" i="1"/>
  <c r="CY105" i="1" s="1"/>
  <c r="U419" i="1"/>
  <c r="P419" i="1"/>
  <c r="CY419" i="1" s="1"/>
  <c r="DF419" i="1" s="1"/>
  <c r="U439" i="1"/>
  <c r="AJ439" i="1"/>
  <c r="P439" i="1"/>
  <c r="CY439" i="1" s="1"/>
  <c r="DF439" i="1" s="1"/>
  <c r="U219" i="1"/>
  <c r="AJ219" i="1"/>
  <c r="M531" i="1"/>
  <c r="AJ136" i="1"/>
  <c r="U136" i="1"/>
  <c r="P136" i="1"/>
  <c r="O212" i="1"/>
  <c r="P212" i="1" s="1"/>
  <c r="CY212" i="1" s="1"/>
  <c r="U420" i="1"/>
  <c r="P420" i="1"/>
  <c r="CY420" i="1" s="1"/>
  <c r="AJ211" i="1"/>
  <c r="U211" i="1"/>
  <c r="U441" i="1"/>
  <c r="AJ441" i="1"/>
  <c r="P441" i="1"/>
  <c r="CY441" i="1" s="1"/>
  <c r="U192" i="1"/>
  <c r="AJ192" i="1"/>
  <c r="U447" i="1"/>
  <c r="AJ447" i="1"/>
  <c r="P447" i="1"/>
  <c r="CY447" i="1" s="1"/>
  <c r="U191" i="1"/>
  <c r="AJ191" i="1"/>
  <c r="AJ459" i="1"/>
  <c r="GB400" i="1"/>
  <c r="U459" i="1"/>
  <c r="P459" i="1"/>
  <c r="CY459" i="1" s="1"/>
  <c r="DF460" i="1" s="1"/>
  <c r="U204" i="1"/>
  <c r="AJ204" i="1"/>
  <c r="U433" i="1"/>
  <c r="P433" i="1"/>
  <c r="CY433" i="1" s="1"/>
  <c r="AJ433" i="1"/>
  <c r="U195" i="1"/>
  <c r="AJ195" i="1"/>
  <c r="U436" i="1"/>
  <c r="AJ436" i="1"/>
  <c r="P436" i="1"/>
  <c r="CY436" i="1" s="1"/>
  <c r="U198" i="1"/>
  <c r="AJ198" i="1"/>
  <c r="M533" i="1"/>
  <c r="AJ138" i="1"/>
  <c r="U138" i="1"/>
  <c r="P138" i="1"/>
  <c r="M516" i="1"/>
  <c r="U121" i="1"/>
  <c r="AJ121" i="1"/>
  <c r="P121" i="1"/>
  <c r="U186" i="1"/>
  <c r="AJ186" i="1"/>
  <c r="U423" i="1"/>
  <c r="P423" i="1"/>
  <c r="CY423" i="1" s="1"/>
  <c r="FF291" i="1"/>
  <c r="CD291" i="1" s="1"/>
  <c r="FE292" i="1"/>
  <c r="EU267" i="1"/>
  <c r="CW340" i="1"/>
  <c r="CX340" i="1"/>
  <c r="DA340" i="1"/>
  <c r="AN340" i="1"/>
  <c r="CZ340" i="1"/>
  <c r="X340" i="1"/>
  <c r="CW337" i="1"/>
  <c r="CZ337" i="1"/>
  <c r="DA337" i="1"/>
  <c r="CX337" i="1"/>
  <c r="X337" i="1"/>
  <c r="AN337" i="1"/>
  <c r="CW336" i="1"/>
  <c r="AN336" i="1"/>
  <c r="X336" i="1"/>
  <c r="CX336" i="1"/>
  <c r="DA336" i="1"/>
  <c r="CZ336" i="1"/>
  <c r="AJ379" i="1"/>
  <c r="AS349" i="1" s="1"/>
  <c r="CW349" i="1"/>
  <c r="CX349" i="1"/>
  <c r="X349" i="1"/>
  <c r="CZ349" i="1"/>
  <c r="DA349" i="1"/>
  <c r="AN349" i="1"/>
  <c r="P379" i="1"/>
  <c r="CG340" i="1" s="1"/>
  <c r="CW352" i="1"/>
  <c r="CX352" i="1"/>
  <c r="AN352" i="1"/>
  <c r="CZ352" i="1"/>
  <c r="DA352" i="1"/>
  <c r="X352" i="1"/>
  <c r="CW355" i="1"/>
  <c r="CX355" i="1"/>
  <c r="AN355" i="1"/>
  <c r="CZ355" i="1"/>
  <c r="X355" i="1"/>
  <c r="DA355" i="1"/>
  <c r="CW361" i="1"/>
  <c r="CX361" i="1"/>
  <c r="AN361" i="1"/>
  <c r="X361" i="1"/>
  <c r="DA361" i="1"/>
  <c r="CZ361" i="1"/>
  <c r="AS368" i="1"/>
  <c r="CW356" i="1"/>
  <c r="X356" i="1"/>
  <c r="DA356" i="1"/>
  <c r="AN356" i="1"/>
  <c r="CX356" i="1"/>
  <c r="CZ356" i="1"/>
  <c r="DF344" i="1"/>
  <c r="CW357" i="1"/>
  <c r="CX357" i="1"/>
  <c r="DE357" i="1" s="1"/>
  <c r="X357" i="1"/>
  <c r="AN357" i="1"/>
  <c r="CZ357" i="1"/>
  <c r="DA357" i="1"/>
  <c r="DF369" i="1"/>
  <c r="CZ367" i="1"/>
  <c r="CX367" i="1"/>
  <c r="Q367" i="1"/>
  <c r="CW367" i="1"/>
  <c r="X367" i="1"/>
  <c r="AN367" i="1"/>
  <c r="DA367" i="1"/>
  <c r="CW350" i="1"/>
  <c r="CX350" i="1"/>
  <c r="AN350" i="1"/>
  <c r="DA350" i="1"/>
  <c r="X350" i="1"/>
  <c r="CZ350" i="1"/>
  <c r="AS347" i="1"/>
  <c r="CW347" i="1"/>
  <c r="AN347" i="1"/>
  <c r="CZ347" i="1"/>
  <c r="X347" i="1"/>
  <c r="CX347" i="1"/>
  <c r="DA347" i="1"/>
  <c r="CW338" i="1"/>
  <c r="X338" i="1"/>
  <c r="AN338" i="1"/>
  <c r="CX338" i="1"/>
  <c r="CZ338" i="1"/>
  <c r="DA338" i="1"/>
  <c r="EW281" i="1"/>
  <c r="CZ370" i="1"/>
  <c r="CW370" i="1"/>
  <c r="X370" i="1"/>
  <c r="CX370" i="1"/>
  <c r="Q370" i="1"/>
  <c r="DA370" i="1"/>
  <c r="AN370" i="1"/>
  <c r="CZ372" i="1"/>
  <c r="AN372" i="1"/>
  <c r="DA372" i="1"/>
  <c r="P381" i="1"/>
  <c r="Q372" i="1"/>
  <c r="CX372" i="1"/>
  <c r="X372" i="1"/>
  <c r="CW372" i="1"/>
  <c r="CZ364" i="1"/>
  <c r="CW364" i="1"/>
  <c r="AN364" i="1"/>
  <c r="DA364" i="1"/>
  <c r="X364" i="1"/>
  <c r="CX364" i="1"/>
  <c r="CW360" i="1"/>
  <c r="CX360" i="1"/>
  <c r="AN360" i="1"/>
  <c r="DA360" i="1"/>
  <c r="X360" i="1"/>
  <c r="CZ360" i="1"/>
  <c r="DF345" i="1"/>
  <c r="CW362" i="1"/>
  <c r="CX362" i="1"/>
  <c r="X362" i="1"/>
  <c r="DA362" i="1"/>
  <c r="DH362" i="1" s="1"/>
  <c r="CZ362" i="1"/>
  <c r="AN362" i="1"/>
  <c r="DF374" i="1"/>
  <c r="DF375" i="1"/>
  <c r="CW348" i="1"/>
  <c r="CX348" i="1"/>
  <c r="DE348" i="1" s="1"/>
  <c r="CZ348" i="1"/>
  <c r="AN348" i="1"/>
  <c r="X348" i="1"/>
  <c r="DA348" i="1"/>
  <c r="AS351" i="1"/>
  <c r="CW351" i="1"/>
  <c r="AN351" i="1"/>
  <c r="X351" i="1"/>
  <c r="CX351" i="1"/>
  <c r="CZ351" i="1"/>
  <c r="DG351" i="1" s="1"/>
  <c r="DA351" i="1"/>
  <c r="U448" i="1"/>
  <c r="AJ448" i="1"/>
  <c r="P448" i="1"/>
  <c r="CY448" i="1" s="1"/>
  <c r="AJ108" i="1"/>
  <c r="M503" i="1"/>
  <c r="U108" i="1"/>
  <c r="P108" i="1"/>
  <c r="U421" i="1"/>
  <c r="P421" i="1"/>
  <c r="CY421" i="1" s="1"/>
  <c r="EP282" i="1"/>
  <c r="ET282" i="1" s="1"/>
  <c r="GO246" i="1"/>
  <c r="CO282" i="1"/>
  <c r="U425" i="1"/>
  <c r="P425" i="1"/>
  <c r="CY425" i="1" s="1"/>
  <c r="U189" i="1"/>
  <c r="AJ189" i="1"/>
  <c r="U346" i="1"/>
  <c r="P346" i="1"/>
  <c r="CY346" i="1" s="1"/>
  <c r="DF346" i="1" s="1"/>
  <c r="AJ346" i="1"/>
  <c r="U206" i="1"/>
  <c r="AJ206" i="1"/>
  <c r="U181" i="1"/>
  <c r="AJ181" i="1"/>
  <c r="M520" i="1"/>
  <c r="U125" i="1"/>
  <c r="AJ125" i="1"/>
  <c r="O201" i="1"/>
  <c r="P125" i="1"/>
  <c r="U358" i="1"/>
  <c r="AJ358" i="1"/>
  <c r="P358" i="1"/>
  <c r="CY358" i="1" s="1"/>
  <c r="U212" i="1"/>
  <c r="AJ212" i="1"/>
  <c r="AJ106" i="1"/>
  <c r="M501" i="1"/>
  <c r="U106" i="1"/>
  <c r="O182" i="1"/>
  <c r="P106" i="1"/>
  <c r="M530" i="1"/>
  <c r="U135" i="1"/>
  <c r="AJ135" i="1"/>
  <c r="P135" i="1"/>
  <c r="CY135" i="1" s="1"/>
  <c r="O211" i="1"/>
  <c r="U203" i="1"/>
  <c r="AJ203" i="1"/>
  <c r="U430" i="1"/>
  <c r="AJ430" i="1"/>
  <c r="P430" i="1"/>
  <c r="CY430" i="1" s="1"/>
  <c r="M540" i="1"/>
  <c r="M571" i="1"/>
  <c r="M581" i="1" s="1"/>
  <c r="AJ145" i="1"/>
  <c r="GB86" i="1"/>
  <c r="U145" i="1"/>
  <c r="IM145" i="1"/>
  <c r="O221" i="1"/>
  <c r="P145" i="1"/>
  <c r="CY145" i="1" s="1"/>
  <c r="U454" i="1"/>
  <c r="AJ454" i="1"/>
  <c r="P454" i="1"/>
  <c r="CY454" i="1" s="1"/>
  <c r="U218" i="1"/>
  <c r="AJ218" i="1"/>
  <c r="M537" i="1"/>
  <c r="U142" i="1"/>
  <c r="AJ142" i="1"/>
  <c r="P142" i="1"/>
  <c r="CY142" i="1" s="1"/>
  <c r="O218" i="1"/>
  <c r="O214" i="1"/>
  <c r="U194" i="1"/>
  <c r="AJ194" i="1"/>
  <c r="M515" i="1"/>
  <c r="U120" i="1"/>
  <c r="M150" i="1"/>
  <c r="IM115" i="1" s="1"/>
  <c r="AJ120" i="1"/>
  <c r="P120" i="1"/>
  <c r="Q146" i="1" s="1"/>
  <c r="O196" i="1"/>
  <c r="U434" i="1"/>
  <c r="M464" i="1"/>
  <c r="P434" i="1"/>
  <c r="CY434" i="1" s="1"/>
  <c r="AJ434" i="1"/>
  <c r="U427" i="1"/>
  <c r="AJ427" i="1"/>
  <c r="P427" i="1"/>
  <c r="CY427" i="1" s="1"/>
  <c r="U190" i="1"/>
  <c r="AJ190" i="1"/>
  <c r="M518" i="1"/>
  <c r="U123" i="1"/>
  <c r="AJ123" i="1"/>
  <c r="O199" i="1"/>
  <c r="P123" i="1"/>
  <c r="U202" i="1"/>
  <c r="AJ202" i="1"/>
  <c r="M539" i="1"/>
  <c r="M570" i="1"/>
  <c r="M580" i="1" s="1"/>
  <c r="AJ144" i="1"/>
  <c r="U144" i="1"/>
  <c r="IM144" i="1"/>
  <c r="P144" i="1"/>
  <c r="CY144" i="1" s="1"/>
  <c r="O220" i="1"/>
  <c r="U446" i="1"/>
  <c r="AJ446" i="1"/>
  <c r="P446" i="1"/>
  <c r="CY446" i="1" s="1"/>
  <c r="U451" i="1"/>
  <c r="AJ451" i="1"/>
  <c r="P451" i="1"/>
  <c r="CY451" i="1" s="1"/>
  <c r="U215" i="1"/>
  <c r="AJ215" i="1"/>
  <c r="M534" i="1"/>
  <c r="U139" i="1"/>
  <c r="AJ139" i="1"/>
  <c r="P139" i="1"/>
  <c r="CY139" i="1" s="1"/>
  <c r="O215" i="1"/>
  <c r="P215" i="1" s="1"/>
  <c r="M538" i="1"/>
  <c r="M569" i="1"/>
  <c r="M579" i="1" s="1"/>
  <c r="U143" i="1"/>
  <c r="AJ143" i="1"/>
  <c r="O219" i="1"/>
  <c r="P143" i="1"/>
  <c r="CY143" i="1" s="1"/>
  <c r="U216" i="1"/>
  <c r="AJ216" i="1"/>
  <c r="AJ110" i="1"/>
  <c r="M505" i="1"/>
  <c r="U110" i="1"/>
  <c r="P110" i="1"/>
  <c r="CY110" i="1" s="1"/>
  <c r="O186" i="1"/>
  <c r="U432" i="1"/>
  <c r="AJ432" i="1"/>
  <c r="P432" i="1"/>
  <c r="CY432" i="1" s="1"/>
  <c r="HB290" i="1"/>
  <c r="CR290" i="1"/>
  <c r="CI290" i="1" s="1"/>
  <c r="CY340" i="1"/>
  <c r="DF340" i="1" s="1"/>
  <c r="CY337" i="1"/>
  <c r="CY336" i="1"/>
  <c r="DF336" i="1" s="1"/>
  <c r="CY349" i="1"/>
  <c r="AS343" i="1"/>
  <c r="CW343" i="1"/>
  <c r="AN343" i="1"/>
  <c r="X343" i="1"/>
  <c r="DA343" i="1"/>
  <c r="CX343" i="1"/>
  <c r="CZ343" i="1"/>
  <c r="CG343" i="1"/>
  <c r="CY352" i="1"/>
  <c r="DF353" i="1" s="1"/>
  <c r="AS352" i="1"/>
  <c r="CY355" i="1"/>
  <c r="DF355" i="1" s="1"/>
  <c r="AS355" i="1"/>
  <c r="CY361" i="1"/>
  <c r="AS361" i="1"/>
  <c r="CW354" i="1"/>
  <c r="DA354" i="1"/>
  <c r="X354" i="1"/>
  <c r="CZ354" i="1"/>
  <c r="CX354" i="1"/>
  <c r="AN354" i="1"/>
  <c r="CX368" i="1"/>
  <c r="AN368" i="1"/>
  <c r="DA368" i="1"/>
  <c r="CW368" i="1"/>
  <c r="X368" i="1"/>
  <c r="Q368" i="1"/>
  <c r="CZ368" i="1"/>
  <c r="AS335" i="1"/>
  <c r="CW335" i="1"/>
  <c r="CZ335" i="1"/>
  <c r="AN335" i="1"/>
  <c r="X335" i="1"/>
  <c r="CX335" i="1"/>
  <c r="DA335" i="1"/>
  <c r="CY356" i="1"/>
  <c r="AS356" i="1"/>
  <c r="AS344" i="1"/>
  <c r="CW344" i="1"/>
  <c r="AN344" i="1"/>
  <c r="DA344" i="1"/>
  <c r="CX344" i="1"/>
  <c r="CZ344" i="1"/>
  <c r="X344" i="1"/>
  <c r="CY357" i="1"/>
  <c r="AS357" i="1"/>
  <c r="AS369" i="1"/>
  <c r="CZ369" i="1"/>
  <c r="DG369" i="1" s="1"/>
  <c r="AN369" i="1"/>
  <c r="CW369" i="1"/>
  <c r="Q369" i="1"/>
  <c r="X369" i="1"/>
  <c r="CX369" i="1"/>
  <c r="DA369" i="1"/>
  <c r="CG369" i="1"/>
  <c r="CY367" i="1"/>
  <c r="DF367" i="1" s="1"/>
  <c r="AS367" i="1"/>
  <c r="CY350" i="1"/>
  <c r="AS350" i="1"/>
  <c r="CY347" i="1"/>
  <c r="CY338" i="1"/>
  <c r="DF339" i="1" s="1"/>
  <c r="AS339" i="1"/>
  <c r="CW339" i="1"/>
  <c r="CZ339" i="1"/>
  <c r="DA339" i="1"/>
  <c r="DH339" i="1" s="1"/>
  <c r="CX339" i="1"/>
  <c r="AN339" i="1"/>
  <c r="X339" i="1"/>
  <c r="CG339" i="1"/>
  <c r="GH253" i="1"/>
  <c r="HG289" i="1"/>
  <c r="HX253" i="1" s="1"/>
  <c r="AS363" i="1"/>
  <c r="CW363" i="1"/>
  <c r="CX363" i="1"/>
  <c r="DA363" i="1"/>
  <c r="DH363" i="1" s="1"/>
  <c r="X363" i="1"/>
  <c r="CG363" i="1"/>
  <c r="AN363" i="1"/>
  <c r="CZ363" i="1"/>
  <c r="DG363" i="1" s="1"/>
  <c r="CY370" i="1"/>
  <c r="DF370" i="1" s="1"/>
  <c r="AS370" i="1"/>
  <c r="AS342" i="1"/>
  <c r="CW342" i="1"/>
  <c r="DA342" i="1"/>
  <c r="X342" i="1"/>
  <c r="CX342" i="1"/>
  <c r="CZ342" i="1"/>
  <c r="AN342" i="1"/>
  <c r="CG342" i="1"/>
  <c r="AS373" i="1"/>
  <c r="CZ373" i="1"/>
  <c r="DG373" i="1" s="1"/>
  <c r="AN373" i="1"/>
  <c r="X373" i="1"/>
  <c r="Q373" i="1"/>
  <c r="CG373" i="1"/>
  <c r="CW373" i="1"/>
  <c r="CX373" i="1"/>
  <c r="DE373" i="1" s="1"/>
  <c r="DA373" i="1"/>
  <c r="AS359" i="1"/>
  <c r="AN359" i="1"/>
  <c r="CZ359" i="1"/>
  <c r="DA359" i="1"/>
  <c r="CW359" i="1"/>
  <c r="CX359" i="1"/>
  <c r="X359" i="1"/>
  <c r="AS366" i="1"/>
  <c r="CZ366" i="1"/>
  <c r="X366" i="1"/>
  <c r="DA366" i="1"/>
  <c r="Q366" i="1"/>
  <c r="CX366" i="1"/>
  <c r="AN366" i="1"/>
  <c r="CW366" i="1"/>
  <c r="AS334" i="1"/>
  <c r="CW334" i="1"/>
  <c r="CZ334" i="1"/>
  <c r="DG334" i="1" s="1"/>
  <c r="AN334" i="1"/>
  <c r="CX334" i="1"/>
  <c r="DE334" i="1" s="1"/>
  <c r="DA334" i="1"/>
  <c r="DH334" i="1" s="1"/>
  <c r="X334" i="1"/>
  <c r="CG334" i="1"/>
  <c r="CY372" i="1"/>
  <c r="DF372" i="1" s="1"/>
  <c r="AS372" i="1"/>
  <c r="CZ365" i="1"/>
  <c r="CW365" i="1"/>
  <c r="X365" i="1"/>
  <c r="DA365" i="1"/>
  <c r="DH365" i="1" s="1"/>
  <c r="CX365" i="1"/>
  <c r="AN365" i="1"/>
  <c r="CY364" i="1"/>
  <c r="DF364" i="1" s="1"/>
  <c r="CY360" i="1"/>
  <c r="AS360" i="1"/>
  <c r="AS353" i="1"/>
  <c r="CW353" i="1"/>
  <c r="CZ353" i="1"/>
  <c r="X353" i="1"/>
  <c r="DA353" i="1"/>
  <c r="DH353" i="1" s="1"/>
  <c r="CX353" i="1"/>
  <c r="AN353" i="1"/>
  <c r="AS345" i="1"/>
  <c r="CW345" i="1"/>
  <c r="CX345" i="1"/>
  <c r="DA345" i="1"/>
  <c r="CZ345" i="1"/>
  <c r="X345" i="1"/>
  <c r="AN345" i="1"/>
  <c r="CY362" i="1"/>
  <c r="AS362" i="1"/>
  <c r="AS374" i="1"/>
  <c r="CX374" i="1"/>
  <c r="DA374" i="1"/>
  <c r="X374" i="1"/>
  <c r="CW374" i="1"/>
  <c r="Q374" i="1"/>
  <c r="AN374" i="1"/>
  <c r="CZ374" i="1"/>
  <c r="CY348" i="1"/>
  <c r="CY351" i="1"/>
  <c r="CZ371" i="1"/>
  <c r="DG371" i="1" s="1"/>
  <c r="CW371" i="1"/>
  <c r="AN371" i="1"/>
  <c r="CX371" i="1"/>
  <c r="X371" i="1"/>
  <c r="Q371" i="1"/>
  <c r="DA371" i="1"/>
  <c r="DH371" i="1" s="1"/>
  <c r="IM143" i="1" l="1"/>
  <c r="DG345" i="1"/>
  <c r="IM120" i="1"/>
  <c r="JA160" i="1" s="1"/>
  <c r="CY120" i="1"/>
  <c r="O53" i="84" s="1"/>
  <c r="DF362" i="1"/>
  <c r="AS348" i="1"/>
  <c r="AS364" i="1"/>
  <c r="DE369" i="1"/>
  <c r="DE371" i="1"/>
  <c r="CG345" i="1"/>
  <c r="CG353" i="1"/>
  <c r="DE353" i="1"/>
  <c r="DE365" i="1"/>
  <c r="DG339" i="1"/>
  <c r="DH368" i="1"/>
  <c r="DE338" i="1"/>
  <c r="IM139" i="1"/>
  <c r="JA179" i="1" s="1"/>
  <c r="CY123" i="1"/>
  <c r="CY106" i="1"/>
  <c r="CY125" i="1"/>
  <c r="DF126" i="1" s="1"/>
  <c r="CY108" i="1"/>
  <c r="CY136" i="1"/>
  <c r="CY134" i="1"/>
  <c r="CY140" i="1"/>
  <c r="CY121" i="1"/>
  <c r="DF121" i="1" s="1"/>
  <c r="CY138" i="1"/>
  <c r="CY115" i="1"/>
  <c r="DG356" i="1"/>
  <c r="DH345" i="1"/>
  <c r="DG365" i="1"/>
  <c r="DE344" i="1"/>
  <c r="DE368" i="1"/>
  <c r="DG350" i="1"/>
  <c r="DE350" i="1"/>
  <c r="CG371" i="1"/>
  <c r="CG374" i="1"/>
  <c r="DE345" i="1"/>
  <c r="DG353" i="1"/>
  <c r="CG365" i="1"/>
  <c r="CG366" i="1"/>
  <c r="CG359" i="1"/>
  <c r="DH373" i="1"/>
  <c r="DE363" i="1"/>
  <c r="DE339" i="1"/>
  <c r="DF350" i="1"/>
  <c r="DH369" i="1"/>
  <c r="CG344" i="1"/>
  <c r="CG335" i="1"/>
  <c r="DG368" i="1"/>
  <c r="CG368" i="1"/>
  <c r="CG354" i="1"/>
  <c r="DF454" i="1"/>
  <c r="DD351" i="1"/>
  <c r="DH348" i="1"/>
  <c r="CG360" i="1"/>
  <c r="CG372" i="1"/>
  <c r="DH350" i="1"/>
  <c r="CG367" i="1"/>
  <c r="DG357" i="1"/>
  <c r="CG357" i="1"/>
  <c r="DE356" i="1"/>
  <c r="CG355" i="1"/>
  <c r="DF356" i="1"/>
  <c r="DF143" i="1"/>
  <c r="DH351" i="1"/>
  <c r="DE351" i="1"/>
  <c r="DG348" i="1"/>
  <c r="DE362" i="1"/>
  <c r="DH357" i="1"/>
  <c r="AS365" i="1"/>
  <c r="DU366" i="1" s="1"/>
  <c r="AS338" i="1"/>
  <c r="DU339" i="1" s="1"/>
  <c r="AS354" i="1"/>
  <c r="DU355" i="1" s="1"/>
  <c r="DF347" i="1"/>
  <c r="DF421" i="1"/>
  <c r="DH335" i="1"/>
  <c r="DF106" i="1"/>
  <c r="DG361" i="1"/>
  <c r="DE361" i="1"/>
  <c r="DF424" i="1"/>
  <c r="DF140" i="1"/>
  <c r="DH366" i="1"/>
  <c r="DE354" i="1"/>
  <c r="DG343" i="1"/>
  <c r="DF448" i="1"/>
  <c r="DG352" i="1"/>
  <c r="X215" i="1"/>
  <c r="AN215" i="1"/>
  <c r="CZ215" i="1"/>
  <c r="CX215" i="1"/>
  <c r="CW215" i="1"/>
  <c r="CY215" i="1"/>
  <c r="I11" i="92"/>
  <c r="DF145" i="1"/>
  <c r="CY546" i="1"/>
  <c r="DF146" i="1"/>
  <c r="DF422" i="1"/>
  <c r="P197" i="1"/>
  <c r="DA197" i="1" s="1"/>
  <c r="AL197" i="1"/>
  <c r="W197" i="1"/>
  <c r="DF341" i="1"/>
  <c r="DF342" i="1"/>
  <c r="CX191" i="1"/>
  <c r="X191" i="1"/>
  <c r="CW191" i="1"/>
  <c r="CZ191" i="1"/>
  <c r="AN191" i="1"/>
  <c r="CY191" i="1"/>
  <c r="DF434" i="1"/>
  <c r="GC400" i="1"/>
  <c r="W214" i="1"/>
  <c r="AL214" i="1"/>
  <c r="DF358" i="1"/>
  <c r="DF359" i="1"/>
  <c r="DU349" i="1"/>
  <c r="CK349" i="1"/>
  <c r="CM349" i="1" s="1"/>
  <c r="U193" i="1"/>
  <c r="AJ193" i="1"/>
  <c r="DF348" i="1"/>
  <c r="DD374" i="1"/>
  <c r="DB374" i="1"/>
  <c r="DD375" i="1"/>
  <c r="DE374" i="1"/>
  <c r="DE375" i="1"/>
  <c r="DU362" i="1"/>
  <c r="CK362" i="1"/>
  <c r="CM362" i="1" s="1"/>
  <c r="DD345" i="1"/>
  <c r="DB345" i="1"/>
  <c r="DD353" i="1"/>
  <c r="DB353" i="1"/>
  <c r="DU360" i="1"/>
  <c r="AS380" i="1"/>
  <c r="HK359" i="1" s="1"/>
  <c r="ID323" i="1" s="1"/>
  <c r="CK360" i="1"/>
  <c r="CM360" i="1" s="1"/>
  <c r="DB365" i="1"/>
  <c r="DD365" i="1"/>
  <c r="HK372" i="1"/>
  <c r="CK372" i="1"/>
  <c r="CM372" i="1" s="1"/>
  <c r="DD334" i="1"/>
  <c r="DI334" i="1" s="1"/>
  <c r="DL334" i="1" s="1"/>
  <c r="DB334" i="1"/>
  <c r="DB366" i="1"/>
  <c r="DD366" i="1"/>
  <c r="DE366" i="1"/>
  <c r="CK366" i="1"/>
  <c r="CM366" i="1" s="1"/>
  <c r="DB359" i="1"/>
  <c r="CK359" i="1"/>
  <c r="CM359" i="1" s="1"/>
  <c r="DB342" i="1"/>
  <c r="DU370" i="1"/>
  <c r="CK370" i="1"/>
  <c r="CM370" i="1" s="1"/>
  <c r="DD363" i="1"/>
  <c r="DB363" i="1"/>
  <c r="DD339" i="1"/>
  <c r="DB339" i="1"/>
  <c r="DU350" i="1"/>
  <c r="CK350" i="1"/>
  <c r="CM350" i="1" s="1"/>
  <c r="DU367" i="1"/>
  <c r="HK367" i="1"/>
  <c r="ID331" i="1" s="1"/>
  <c r="CK367" i="1"/>
  <c r="CM367" i="1" s="1"/>
  <c r="DU369" i="1"/>
  <c r="CK369" i="1"/>
  <c r="CM369" i="1" s="1"/>
  <c r="DF357" i="1"/>
  <c r="DG344" i="1"/>
  <c r="DH344" i="1"/>
  <c r="DB344" i="1"/>
  <c r="DU356" i="1"/>
  <c r="CK356" i="1"/>
  <c r="CM356" i="1" s="1"/>
  <c r="DE335" i="1"/>
  <c r="DD335" i="1"/>
  <c r="DD368" i="1"/>
  <c r="DB368" i="1"/>
  <c r="DG354" i="1"/>
  <c r="DH354" i="1"/>
  <c r="HK361" i="1"/>
  <c r="ID325" i="1" s="1"/>
  <c r="DU361" i="1"/>
  <c r="CK361" i="1"/>
  <c r="CM361" i="1" s="1"/>
  <c r="CK355" i="1"/>
  <c r="CM355" i="1" s="1"/>
  <c r="HK352" i="1"/>
  <c r="ID316" i="1" s="1"/>
  <c r="DU352" i="1"/>
  <c r="CK352" i="1"/>
  <c r="CM352" i="1" s="1"/>
  <c r="DE343" i="1"/>
  <c r="DD344" i="1"/>
  <c r="DB343" i="1"/>
  <c r="DD343" i="1"/>
  <c r="DF349" i="1"/>
  <c r="GC315" i="1"/>
  <c r="DF338" i="1"/>
  <c r="DF337" i="1"/>
  <c r="CX432" i="1"/>
  <c r="X432" i="1"/>
  <c r="CW432" i="1"/>
  <c r="CZ432" i="1"/>
  <c r="AN432" i="1"/>
  <c r="AL186" i="1"/>
  <c r="W186" i="1"/>
  <c r="IM110" i="1"/>
  <c r="AJ505" i="1"/>
  <c r="U505" i="1"/>
  <c r="P505" i="1"/>
  <c r="U456" i="1"/>
  <c r="BN465" i="1"/>
  <c r="AJ456" i="1"/>
  <c r="P456" i="1"/>
  <c r="CY456" i="1" s="1"/>
  <c r="O569" i="1"/>
  <c r="AL219" i="1"/>
  <c r="W219" i="1"/>
  <c r="DF139" i="1"/>
  <c r="CZ139" i="1"/>
  <c r="F46" i="81"/>
  <c r="H46" i="81" s="1"/>
  <c r="CW139" i="1"/>
  <c r="X139" i="1"/>
  <c r="AN139" i="1"/>
  <c r="CX139" i="1"/>
  <c r="U534" i="1"/>
  <c r="AJ534" i="1"/>
  <c r="P534" i="1"/>
  <c r="CX446" i="1"/>
  <c r="CZ446" i="1"/>
  <c r="CW446" i="1"/>
  <c r="AN446" i="1"/>
  <c r="X446" i="1"/>
  <c r="W220" i="1"/>
  <c r="AL220" i="1"/>
  <c r="O570" i="1"/>
  <c r="U539" i="1"/>
  <c r="AJ539" i="1"/>
  <c r="P539" i="1"/>
  <c r="CX123" i="1"/>
  <c r="CZ123" i="1"/>
  <c r="X123" i="1"/>
  <c r="CW123" i="1"/>
  <c r="AN123" i="1"/>
  <c r="F30" i="81"/>
  <c r="H30" i="81" s="1"/>
  <c r="IM123" i="1"/>
  <c r="JA163" i="1" s="1"/>
  <c r="CX427" i="1"/>
  <c r="CW427" i="1"/>
  <c r="CZ427" i="1"/>
  <c r="AN427" i="1"/>
  <c r="X427" i="1"/>
  <c r="CX120" i="1"/>
  <c r="AN120" i="1"/>
  <c r="CZ120" i="1"/>
  <c r="CW120" i="1"/>
  <c r="F27" i="81"/>
  <c r="H27" i="81" s="1"/>
  <c r="X120" i="1"/>
  <c r="P150" i="1"/>
  <c r="CG110" i="1" s="1"/>
  <c r="AJ150" i="1"/>
  <c r="AS120" i="1" s="1"/>
  <c r="U183" i="1"/>
  <c r="AJ183" i="1"/>
  <c r="W218" i="1"/>
  <c r="AL218" i="1"/>
  <c r="IM142" i="1"/>
  <c r="U537" i="1"/>
  <c r="AJ537" i="1"/>
  <c r="P537" i="1"/>
  <c r="P218" i="1"/>
  <c r="W221" i="1"/>
  <c r="GB164" i="1"/>
  <c r="AL221" i="1"/>
  <c r="O571" i="1"/>
  <c r="AS145" i="1"/>
  <c r="U540" i="1"/>
  <c r="AJ540" i="1"/>
  <c r="P540" i="1"/>
  <c r="M528" i="1"/>
  <c r="AJ133" i="1"/>
  <c r="U133" i="1"/>
  <c r="IM133" i="1"/>
  <c r="JA173" i="1" s="1"/>
  <c r="O209" i="1"/>
  <c r="P133" i="1"/>
  <c r="CX430" i="1"/>
  <c r="CW430" i="1"/>
  <c r="X430" i="1"/>
  <c r="AN430" i="1"/>
  <c r="CZ430" i="1"/>
  <c r="CG430" i="1"/>
  <c r="U449" i="1"/>
  <c r="AJ449" i="1"/>
  <c r="P449" i="1"/>
  <c r="CY449" i="1" s="1"/>
  <c r="DF449" i="1" s="1"/>
  <c r="H11" i="92"/>
  <c r="DF135" i="1"/>
  <c r="CZ135" i="1"/>
  <c r="X135" i="1"/>
  <c r="AN135" i="1"/>
  <c r="F42" i="81"/>
  <c r="H42" i="81" s="1"/>
  <c r="CW135" i="1"/>
  <c r="CX135" i="1"/>
  <c r="U530" i="1"/>
  <c r="AJ530" i="1"/>
  <c r="P530" i="1"/>
  <c r="CZ106" i="1"/>
  <c r="X106" i="1"/>
  <c r="AN106" i="1"/>
  <c r="CW106" i="1"/>
  <c r="F13" i="81"/>
  <c r="H13" i="81" s="1"/>
  <c r="CX106" i="1"/>
  <c r="IM106" i="1"/>
  <c r="AJ501" i="1"/>
  <c r="U501" i="1"/>
  <c r="P501" i="1"/>
  <c r="U457" i="1"/>
  <c r="AJ457" i="1"/>
  <c r="P457" i="1"/>
  <c r="CY457" i="1" s="1"/>
  <c r="AS358" i="1"/>
  <c r="CX125" i="1"/>
  <c r="F32" i="81"/>
  <c r="H32" i="81" s="1"/>
  <c r="AN125" i="1"/>
  <c r="CW125" i="1"/>
  <c r="CZ125" i="1"/>
  <c r="X125" i="1"/>
  <c r="IM125" i="1"/>
  <c r="JA165" i="1" s="1"/>
  <c r="M532" i="1"/>
  <c r="U137" i="1"/>
  <c r="AJ137" i="1"/>
  <c r="IM137" i="1"/>
  <c r="JA177" i="1" s="1"/>
  <c r="P137" i="1"/>
  <c r="CG137" i="1" s="1"/>
  <c r="O213" i="1"/>
  <c r="AS346" i="1"/>
  <c r="DU347" i="1" s="1"/>
  <c r="CW346" i="1"/>
  <c r="DD347" i="1" s="1"/>
  <c r="X346" i="1"/>
  <c r="AN346" i="1"/>
  <c r="CX346" i="1"/>
  <c r="DE346" i="1" s="1"/>
  <c r="DA346" i="1"/>
  <c r="CZ346" i="1"/>
  <c r="DG346" i="1" s="1"/>
  <c r="CG346" i="1"/>
  <c r="CX189" i="1"/>
  <c r="X189" i="1"/>
  <c r="CW189" i="1"/>
  <c r="AN189" i="1"/>
  <c r="CZ189" i="1"/>
  <c r="CX425" i="1"/>
  <c r="AN425" i="1"/>
  <c r="CG425" i="1"/>
  <c r="X425" i="1"/>
  <c r="CW425" i="1"/>
  <c r="CZ425" i="1"/>
  <c r="U210" i="1"/>
  <c r="AJ210" i="1"/>
  <c r="AJ220" i="1"/>
  <c r="U220" i="1"/>
  <c r="P220" i="1"/>
  <c r="F15" i="81"/>
  <c r="H15" i="81" s="1"/>
  <c r="X108" i="1"/>
  <c r="CW108" i="1"/>
  <c r="AN108" i="1"/>
  <c r="CZ108" i="1"/>
  <c r="CX108" i="1"/>
  <c r="IM108" i="1"/>
  <c r="AJ503" i="1"/>
  <c r="U503" i="1"/>
  <c r="P503" i="1"/>
  <c r="CG503" i="1" s="1"/>
  <c r="AS371" i="1"/>
  <c r="CG351" i="1"/>
  <c r="CG348" i="1"/>
  <c r="DB348" i="1"/>
  <c r="CG362" i="1"/>
  <c r="DG362" i="1"/>
  <c r="DD362" i="1"/>
  <c r="DB362" i="1"/>
  <c r="DB360" i="1"/>
  <c r="HS316" i="1"/>
  <c r="DG360" i="1"/>
  <c r="DH360" i="1"/>
  <c r="HS317" i="1"/>
  <c r="HS314" i="1"/>
  <c r="DE360" i="1"/>
  <c r="DE364" i="1"/>
  <c r="CG364" i="1"/>
  <c r="DG364" i="1"/>
  <c r="DF365" i="1"/>
  <c r="DH372" i="1"/>
  <c r="DF373" i="1"/>
  <c r="CG370" i="1"/>
  <c r="DE370" i="1"/>
  <c r="DD371" i="1"/>
  <c r="DD370" i="1"/>
  <c r="DB370" i="1"/>
  <c r="DF363" i="1"/>
  <c r="CG338" i="1"/>
  <c r="DG338" i="1"/>
  <c r="DB338" i="1"/>
  <c r="CG347" i="1"/>
  <c r="DE347" i="1"/>
  <c r="DG347" i="1"/>
  <c r="DD348" i="1"/>
  <c r="DB347" i="1"/>
  <c r="CG350" i="1"/>
  <c r="DD350" i="1"/>
  <c r="DB350" i="1"/>
  <c r="DB367" i="1"/>
  <c r="DD367" i="1"/>
  <c r="DG367" i="1"/>
  <c r="DD357" i="1"/>
  <c r="DB357" i="1"/>
  <c r="CG356" i="1"/>
  <c r="DH356" i="1"/>
  <c r="DD356" i="1"/>
  <c r="DB356" i="1"/>
  <c r="DF368" i="1"/>
  <c r="DH361" i="1"/>
  <c r="DD361" i="1"/>
  <c r="DB361" i="1"/>
  <c r="DG355" i="1"/>
  <c r="DE355" i="1"/>
  <c r="CG352" i="1"/>
  <c r="DH352" i="1"/>
  <c r="DD352" i="1"/>
  <c r="DB352" i="1"/>
  <c r="CG349" i="1"/>
  <c r="AN379" i="1"/>
  <c r="AV335" i="1" s="1"/>
  <c r="GC316" i="1"/>
  <c r="DG349" i="1"/>
  <c r="GC314" i="1"/>
  <c r="DE349" i="1"/>
  <c r="CG336" i="1"/>
  <c r="DH337" i="1"/>
  <c r="DH336" i="1"/>
  <c r="DD336" i="1"/>
  <c r="DB336" i="1"/>
  <c r="CG337" i="1"/>
  <c r="DH338" i="1"/>
  <c r="DD338" i="1"/>
  <c r="DB337" i="1"/>
  <c r="DD337" i="1"/>
  <c r="DG340" i="1"/>
  <c r="DH340" i="1"/>
  <c r="DD340" i="1"/>
  <c r="DB340" i="1"/>
  <c r="EU268" i="1"/>
  <c r="FF292" i="1"/>
  <c r="CD292" i="1" s="1"/>
  <c r="FE293" i="1"/>
  <c r="CX423" i="1"/>
  <c r="CW423" i="1"/>
  <c r="X423" i="1"/>
  <c r="AN423" i="1"/>
  <c r="CZ423" i="1"/>
  <c r="P186" i="1"/>
  <c r="DA186" i="1" s="1"/>
  <c r="IM121" i="1"/>
  <c r="JA161" i="1" s="1"/>
  <c r="IM138" i="1"/>
  <c r="JA178" i="1" s="1"/>
  <c r="U452" i="1"/>
  <c r="AJ452" i="1"/>
  <c r="BN463" i="1"/>
  <c r="P452" i="1"/>
  <c r="CX436" i="1"/>
  <c r="CZ436" i="1"/>
  <c r="CW436" i="1"/>
  <c r="AN436" i="1"/>
  <c r="X436" i="1"/>
  <c r="CX433" i="1"/>
  <c r="CZ433" i="1"/>
  <c r="DG433" i="1" s="1"/>
  <c r="CW433" i="1"/>
  <c r="AN433" i="1"/>
  <c r="X433" i="1"/>
  <c r="CZ459" i="1"/>
  <c r="DG460" i="1" s="1"/>
  <c r="CW459" i="1"/>
  <c r="DD460" i="1" s="1"/>
  <c r="X459" i="1"/>
  <c r="CX459" i="1"/>
  <c r="DE460" i="1" s="1"/>
  <c r="AN459" i="1"/>
  <c r="U221" i="1"/>
  <c r="AJ221" i="1"/>
  <c r="GB162" i="1"/>
  <c r="P221" i="1"/>
  <c r="CX447" i="1"/>
  <c r="DE447" i="1" s="1"/>
  <c r="AN447" i="1"/>
  <c r="CW447" i="1"/>
  <c r="X447" i="1"/>
  <c r="CZ447" i="1"/>
  <c r="DG447" i="1" s="1"/>
  <c r="U200" i="1"/>
  <c r="AJ200" i="1"/>
  <c r="M519" i="1"/>
  <c r="U124" i="1"/>
  <c r="IM124" i="1"/>
  <c r="JA164" i="1" s="1"/>
  <c r="P124" i="1"/>
  <c r="CG124" i="1" s="1"/>
  <c r="O200" i="1"/>
  <c r="CY124" i="1"/>
  <c r="DF125" i="1" s="1"/>
  <c r="AJ124" i="1"/>
  <c r="AS124" i="1" s="1"/>
  <c r="CX420" i="1"/>
  <c r="CW420" i="1"/>
  <c r="CZ420" i="1"/>
  <c r="AN420" i="1"/>
  <c r="X420" i="1"/>
  <c r="U182" i="1"/>
  <c r="P182" i="1"/>
  <c r="CY182" i="1" s="1"/>
  <c r="AJ182" i="1"/>
  <c r="AL212" i="1"/>
  <c r="W212" i="1"/>
  <c r="DA212" i="1"/>
  <c r="CW136" i="1"/>
  <c r="F43" i="81"/>
  <c r="H43" i="81" s="1"/>
  <c r="CZ136" i="1"/>
  <c r="CX136" i="1"/>
  <c r="X136" i="1"/>
  <c r="AN136" i="1"/>
  <c r="U531" i="1"/>
  <c r="AJ531" i="1"/>
  <c r="P531" i="1"/>
  <c r="CG531" i="1" s="1"/>
  <c r="P219" i="1"/>
  <c r="CX105" i="1"/>
  <c r="CW105" i="1"/>
  <c r="AN105" i="1"/>
  <c r="F12" i="81"/>
  <c r="H12" i="81" s="1"/>
  <c r="X105" i="1"/>
  <c r="CZ105" i="1"/>
  <c r="IM105" i="1"/>
  <c r="CX130" i="1"/>
  <c r="AN130" i="1"/>
  <c r="X130" i="1"/>
  <c r="F37" i="81"/>
  <c r="H37" i="81" s="1"/>
  <c r="CW130" i="1"/>
  <c r="CZ130" i="1"/>
  <c r="AS130" i="1"/>
  <c r="U525" i="1"/>
  <c r="AJ525" i="1"/>
  <c r="P525" i="1"/>
  <c r="W189" i="1"/>
  <c r="AL189" i="1"/>
  <c r="DA189" i="1"/>
  <c r="IM113" i="1"/>
  <c r="M536" i="1"/>
  <c r="U141" i="1"/>
  <c r="AJ141" i="1"/>
  <c r="IM141" i="1"/>
  <c r="O217" i="1"/>
  <c r="P141" i="1"/>
  <c r="M506" i="1"/>
  <c r="AJ111" i="1"/>
  <c r="U111" i="1"/>
  <c r="IM111" i="1"/>
  <c r="O187" i="1"/>
  <c r="P111" i="1"/>
  <c r="CG111" i="1" s="1"/>
  <c r="O210" i="1"/>
  <c r="U529" i="1"/>
  <c r="AJ529" i="1"/>
  <c r="P529" i="1"/>
  <c r="IM140" i="1"/>
  <c r="JA180" i="1" s="1"/>
  <c r="AS140" i="1"/>
  <c r="M514" i="1"/>
  <c r="U119" i="1"/>
  <c r="AJ119" i="1"/>
  <c r="IM119" i="1"/>
  <c r="O195" i="1"/>
  <c r="P119" i="1"/>
  <c r="CX128" i="1"/>
  <c r="CW128" i="1"/>
  <c r="AN128" i="1"/>
  <c r="CZ128" i="1"/>
  <c r="X128" i="1"/>
  <c r="F35" i="81"/>
  <c r="H35" i="81" s="1"/>
  <c r="U523" i="1"/>
  <c r="AJ523" i="1"/>
  <c r="P523" i="1"/>
  <c r="CX115" i="1"/>
  <c r="F22" i="81"/>
  <c r="H22" i="81" s="1"/>
  <c r="X115" i="1"/>
  <c r="CW115" i="1"/>
  <c r="CZ115" i="1"/>
  <c r="AN115" i="1"/>
  <c r="U209" i="1"/>
  <c r="AJ209" i="1"/>
  <c r="M511" i="1"/>
  <c r="U116" i="1"/>
  <c r="AJ116" i="1"/>
  <c r="IM116" i="1"/>
  <c r="O192" i="1"/>
  <c r="P116" i="1"/>
  <c r="U207" i="1"/>
  <c r="AJ207" i="1"/>
  <c r="U208" i="1"/>
  <c r="AJ208" i="1"/>
  <c r="U440" i="1"/>
  <c r="AJ440" i="1"/>
  <c r="P440" i="1"/>
  <c r="CY440" i="1" s="1"/>
  <c r="CX126" i="1"/>
  <c r="X126" i="1"/>
  <c r="CZ126" i="1"/>
  <c r="CW126" i="1"/>
  <c r="AN126" i="1"/>
  <c r="F33" i="81"/>
  <c r="H33" i="81" s="1"/>
  <c r="I33" i="81" s="1"/>
  <c r="L33" i="81" s="1"/>
  <c r="U521" i="1"/>
  <c r="AJ521" i="1"/>
  <c r="P521" i="1"/>
  <c r="CX428" i="1"/>
  <c r="X428" i="1"/>
  <c r="CW428" i="1"/>
  <c r="CZ428" i="1"/>
  <c r="DG428" i="1" s="1"/>
  <c r="AN428" i="1"/>
  <c r="EP283" i="1"/>
  <c r="ET283" i="1" s="1"/>
  <c r="GO247" i="1"/>
  <c r="CO283" i="1"/>
  <c r="U443" i="1"/>
  <c r="AJ443" i="1"/>
  <c r="P443" i="1"/>
  <c r="CY443" i="1" s="1"/>
  <c r="M524" i="1"/>
  <c r="U129" i="1"/>
  <c r="AJ129" i="1"/>
  <c r="AS129" i="1" s="1"/>
  <c r="IM129" i="1"/>
  <c r="JA169" i="1" s="1"/>
  <c r="O205" i="1"/>
  <c r="P129" i="1"/>
  <c r="CG129" i="1" s="1"/>
  <c r="M512" i="1"/>
  <c r="U117" i="1"/>
  <c r="AJ117" i="1"/>
  <c r="AS117" i="1" s="1"/>
  <c r="IM117" i="1"/>
  <c r="P117" i="1"/>
  <c r="CG117" i="1" s="1"/>
  <c r="O193" i="1"/>
  <c r="P193" i="1" s="1"/>
  <c r="U188" i="1"/>
  <c r="AJ188" i="1"/>
  <c r="U205" i="1"/>
  <c r="AJ205" i="1"/>
  <c r="DB371" i="1"/>
  <c r="DB351" i="1"/>
  <c r="DF351" i="1"/>
  <c r="DG374" i="1"/>
  <c r="DG375" i="1"/>
  <c r="DH374" i="1"/>
  <c r="DH375" i="1"/>
  <c r="DU374" i="1"/>
  <c r="CK374" i="1"/>
  <c r="CM374" i="1" s="1"/>
  <c r="AV345" i="1"/>
  <c r="DU345" i="1"/>
  <c r="CK345" i="1"/>
  <c r="CM345" i="1" s="1"/>
  <c r="AV353" i="1"/>
  <c r="HK353" i="1"/>
  <c r="ID317" i="1" s="1"/>
  <c r="DU353" i="1"/>
  <c r="CK353" i="1"/>
  <c r="CM353" i="1" s="1"/>
  <c r="DF360" i="1"/>
  <c r="HS315" i="1"/>
  <c r="DU334" i="1"/>
  <c r="HK334" i="1"/>
  <c r="CK334" i="1"/>
  <c r="CM334" i="1" s="1"/>
  <c r="CB366" i="1"/>
  <c r="DG366" i="1"/>
  <c r="CB359" i="1"/>
  <c r="DB373" i="1"/>
  <c r="DD373" i="1"/>
  <c r="AV373" i="1"/>
  <c r="DU373" i="1"/>
  <c r="CK373" i="1"/>
  <c r="CM373" i="1" s="1"/>
  <c r="AV342" i="1"/>
  <c r="HK342" i="1"/>
  <c r="CK342" i="1"/>
  <c r="CM342" i="1" s="1"/>
  <c r="CB363" i="1"/>
  <c r="DU363" i="1"/>
  <c r="CK363" i="1"/>
  <c r="CM363" i="1" s="1"/>
  <c r="HK339" i="1"/>
  <c r="CK339" i="1"/>
  <c r="CM339" i="1" s="1"/>
  <c r="DD369" i="1"/>
  <c r="DB369" i="1"/>
  <c r="HK357" i="1"/>
  <c r="ID321" i="1" s="1"/>
  <c r="DU357" i="1"/>
  <c r="CK357" i="1"/>
  <c r="CM357" i="1" s="1"/>
  <c r="DU344" i="1"/>
  <c r="HK344" i="1"/>
  <c r="CK344" i="1"/>
  <c r="CM344" i="1" s="1"/>
  <c r="DB335" i="1"/>
  <c r="DG335" i="1"/>
  <c r="DU335" i="1"/>
  <c r="CK335" i="1"/>
  <c r="CM335" i="1" s="1"/>
  <c r="DB354" i="1"/>
  <c r="DD354" i="1"/>
  <c r="DF361" i="1"/>
  <c r="DF352" i="1"/>
  <c r="DH343" i="1"/>
  <c r="AV343" i="1"/>
  <c r="DU343" i="1"/>
  <c r="CK343" i="1"/>
  <c r="CM343" i="1" s="1"/>
  <c r="GH254" i="1"/>
  <c r="HG290" i="1"/>
  <c r="HX254" i="1" s="1"/>
  <c r="M513" i="1"/>
  <c r="U118" i="1"/>
  <c r="AJ118" i="1"/>
  <c r="AS118" i="1" s="1"/>
  <c r="IM118" i="1"/>
  <c r="O194" i="1"/>
  <c r="P118" i="1"/>
  <c r="CX110" i="1"/>
  <c r="CW110" i="1"/>
  <c r="CZ110" i="1"/>
  <c r="AN110" i="1"/>
  <c r="X110" i="1"/>
  <c r="F17" i="81"/>
  <c r="H17" i="81" s="1"/>
  <c r="I17" i="81" s="1"/>
  <c r="L17" i="81" s="1"/>
  <c r="AS110" i="1"/>
  <c r="DA216" i="1"/>
  <c r="CW216" i="1"/>
  <c r="CZ216" i="1"/>
  <c r="CX216" i="1"/>
  <c r="DE216" i="1" s="1"/>
  <c r="X216" i="1"/>
  <c r="AN216" i="1"/>
  <c r="U445" i="1"/>
  <c r="AJ445" i="1"/>
  <c r="P445" i="1"/>
  <c r="CY445" i="1" s="1"/>
  <c r="U450" i="1"/>
  <c r="AJ450" i="1"/>
  <c r="P450" i="1"/>
  <c r="CY450" i="1" s="1"/>
  <c r="CZ143" i="1"/>
  <c r="AN143" i="1"/>
  <c r="F50" i="81"/>
  <c r="H50" i="81" s="1"/>
  <c r="CX143" i="1"/>
  <c r="X143" i="1"/>
  <c r="CW143" i="1"/>
  <c r="U538" i="1"/>
  <c r="AJ538" i="1"/>
  <c r="P538" i="1"/>
  <c r="W215" i="1"/>
  <c r="AL215" i="1"/>
  <c r="DA215" i="1"/>
  <c r="CX451" i="1"/>
  <c r="X451" i="1"/>
  <c r="AN451" i="1"/>
  <c r="CW451" i="1"/>
  <c r="CZ451" i="1"/>
  <c r="M527" i="1"/>
  <c r="U132" i="1"/>
  <c r="AJ132" i="1"/>
  <c r="AS132" i="1" s="1"/>
  <c r="IM132" i="1"/>
  <c r="JA172" i="1" s="1"/>
  <c r="O208" i="1"/>
  <c r="P132" i="1"/>
  <c r="CG132" i="1" s="1"/>
  <c r="CY545" i="1"/>
  <c r="DF144" i="1"/>
  <c r="CZ144" i="1"/>
  <c r="CX144" i="1"/>
  <c r="AN144" i="1"/>
  <c r="CW144" i="1"/>
  <c r="X144" i="1"/>
  <c r="F51" i="81"/>
  <c r="H51" i="81" s="1"/>
  <c r="I51" i="81" s="1"/>
  <c r="L51" i="81" s="1"/>
  <c r="CX202" i="1"/>
  <c r="CZ202" i="1"/>
  <c r="AN202" i="1"/>
  <c r="X202" i="1"/>
  <c r="CW202" i="1"/>
  <c r="U437" i="1"/>
  <c r="P437" i="1"/>
  <c r="CY437" i="1" s="1"/>
  <c r="DF437" i="1" s="1"/>
  <c r="AJ437" i="1"/>
  <c r="W199" i="1"/>
  <c r="AL199" i="1"/>
  <c r="AS123" i="1"/>
  <c r="U518" i="1"/>
  <c r="AJ518" i="1"/>
  <c r="P518" i="1"/>
  <c r="AJ464" i="1"/>
  <c r="AS458" i="1" s="1"/>
  <c r="CK458" i="1" s="1"/>
  <c r="CM458" i="1" s="1"/>
  <c r="CX434" i="1"/>
  <c r="X434" i="1"/>
  <c r="CZ434" i="1"/>
  <c r="CW434" i="1"/>
  <c r="P464" i="1"/>
  <c r="P467" i="1" s="1"/>
  <c r="AN434" i="1"/>
  <c r="CG434" i="1"/>
  <c r="AL196" i="1"/>
  <c r="W196" i="1"/>
  <c r="O227" i="1"/>
  <c r="BN546" i="1"/>
  <c r="IM89" i="1"/>
  <c r="IM97" i="1"/>
  <c r="IM84" i="1"/>
  <c r="IM94" i="1"/>
  <c r="IM102" i="1"/>
  <c r="IM87" i="1"/>
  <c r="IM95" i="1"/>
  <c r="IM103" i="1"/>
  <c r="IM92" i="1"/>
  <c r="IM100" i="1"/>
  <c r="IM86" i="1"/>
  <c r="IM93" i="1"/>
  <c r="IM101" i="1"/>
  <c r="IM90" i="1"/>
  <c r="IM98" i="1"/>
  <c r="IM85" i="1"/>
  <c r="IM91" i="1"/>
  <c r="IM99" i="1"/>
  <c r="IM88" i="1"/>
  <c r="IM96" i="1"/>
  <c r="IM104" i="1"/>
  <c r="IN144" i="1"/>
  <c r="IN145" i="1"/>
  <c r="U515" i="1"/>
  <c r="M545" i="1"/>
  <c r="AJ515" i="1"/>
  <c r="P515" i="1"/>
  <c r="U214" i="1"/>
  <c r="AJ214" i="1"/>
  <c r="P214" i="1"/>
  <c r="CZ142" i="1"/>
  <c r="X142" i="1"/>
  <c r="F49" i="81"/>
  <c r="H49" i="81" s="1"/>
  <c r="AN142" i="1"/>
  <c r="CX142" i="1"/>
  <c r="CW142" i="1"/>
  <c r="CZ454" i="1"/>
  <c r="X454" i="1"/>
  <c r="CX454" i="1"/>
  <c r="CW454" i="1"/>
  <c r="AN454" i="1"/>
  <c r="M517" i="1"/>
  <c r="U122" i="1"/>
  <c r="AJ122" i="1"/>
  <c r="IM122" i="1"/>
  <c r="JA162" i="1" s="1"/>
  <c r="P122" i="1"/>
  <c r="CG122" i="1" s="1"/>
  <c r="O198" i="1"/>
  <c r="U442" i="1"/>
  <c r="AJ442" i="1"/>
  <c r="P442" i="1"/>
  <c r="CY442" i="1" s="1"/>
  <c r="DF442" i="1" s="1"/>
  <c r="CZ145" i="1"/>
  <c r="CX145" i="1"/>
  <c r="AN145" i="1"/>
  <c r="F52" i="81"/>
  <c r="H52" i="81" s="1"/>
  <c r="X145" i="1"/>
  <c r="CW145" i="1"/>
  <c r="M526" i="1"/>
  <c r="U131" i="1"/>
  <c r="AJ131" i="1"/>
  <c r="IM131" i="1"/>
  <c r="JA171" i="1" s="1"/>
  <c r="P131" i="1"/>
  <c r="CG131" i="1" s="1"/>
  <c r="O207" i="1"/>
  <c r="P207" i="1" s="1"/>
  <c r="M522" i="1"/>
  <c r="U127" i="1"/>
  <c r="AJ127" i="1"/>
  <c r="AS127" i="1" s="1"/>
  <c r="IM127" i="1"/>
  <c r="JA167" i="1" s="1"/>
  <c r="O203" i="1"/>
  <c r="P127" i="1"/>
  <c r="CG127" i="1" s="1"/>
  <c r="AL211" i="1"/>
  <c r="W211" i="1"/>
  <c r="IM135" i="1"/>
  <c r="JA175" i="1" s="1"/>
  <c r="W182" i="1"/>
  <c r="AL182" i="1"/>
  <c r="AS106" i="1"/>
  <c r="CX212" i="1"/>
  <c r="X212" i="1"/>
  <c r="CZ212" i="1"/>
  <c r="AN212" i="1"/>
  <c r="CW212" i="1"/>
  <c r="CW358" i="1"/>
  <c r="AN358" i="1"/>
  <c r="X358" i="1"/>
  <c r="DA358" i="1"/>
  <c r="DH358" i="1" s="1"/>
  <c r="CX358" i="1"/>
  <c r="DE358" i="1" s="1"/>
  <c r="CZ358" i="1"/>
  <c r="DG358" i="1" s="1"/>
  <c r="CG358" i="1"/>
  <c r="G11" i="92"/>
  <c r="W201" i="1"/>
  <c r="AL201" i="1"/>
  <c r="AS125" i="1"/>
  <c r="U520" i="1"/>
  <c r="AJ520" i="1"/>
  <c r="P520" i="1"/>
  <c r="CG520" i="1" s="1"/>
  <c r="CW206" i="1"/>
  <c r="X206" i="1"/>
  <c r="AN206" i="1"/>
  <c r="CZ206" i="1"/>
  <c r="CX206" i="1"/>
  <c r="U455" i="1"/>
  <c r="AJ455" i="1"/>
  <c r="AS455" i="1" s="1"/>
  <c r="P455" i="1"/>
  <c r="M502" i="1"/>
  <c r="AJ107" i="1"/>
  <c r="AS107" i="1" s="1"/>
  <c r="U107" i="1"/>
  <c r="IM107" i="1"/>
  <c r="O183" i="1"/>
  <c r="P107" i="1"/>
  <c r="U184" i="1"/>
  <c r="AJ184" i="1"/>
  <c r="DF425" i="1"/>
  <c r="EW282" i="1"/>
  <c r="CX421" i="1"/>
  <c r="CW421" i="1"/>
  <c r="CZ421" i="1"/>
  <c r="X421" i="1"/>
  <c r="AN421" i="1"/>
  <c r="CG421" i="1"/>
  <c r="O184" i="1"/>
  <c r="AS108" i="1"/>
  <c r="CX448" i="1"/>
  <c r="CW448" i="1"/>
  <c r="AN448" i="1"/>
  <c r="CZ448" i="1"/>
  <c r="DG448" i="1" s="1"/>
  <c r="X448" i="1"/>
  <c r="CG448" i="1"/>
  <c r="DF371" i="1"/>
  <c r="CB351" i="1"/>
  <c r="DU351" i="1"/>
  <c r="CK351" i="1"/>
  <c r="CM351" i="1" s="1"/>
  <c r="AV348" i="1"/>
  <c r="DU348" i="1"/>
  <c r="HK348" i="1"/>
  <c r="CK348" i="1"/>
  <c r="CM348" i="1" s="1"/>
  <c r="AV362" i="1"/>
  <c r="CG380" i="1"/>
  <c r="HE380" i="1" s="1"/>
  <c r="AV360" i="1"/>
  <c r="AV380" i="1" s="1"/>
  <c r="HS313" i="1"/>
  <c r="DD360" i="1"/>
  <c r="DH364" i="1"/>
  <c r="DD364" i="1"/>
  <c r="DB364" i="1"/>
  <c r="DU364" i="1"/>
  <c r="CK364" i="1"/>
  <c r="CM364" i="1" s="1"/>
  <c r="HK365" i="1"/>
  <c r="ID329" i="1" s="1"/>
  <c r="DB372" i="1"/>
  <c r="DD372" i="1"/>
  <c r="DE372" i="1"/>
  <c r="DG372" i="1"/>
  <c r="DH370" i="1"/>
  <c r="DG370" i="1"/>
  <c r="CK338" i="1"/>
  <c r="CM338" i="1" s="1"/>
  <c r="CB347" i="1"/>
  <c r="CK347" i="1"/>
  <c r="CM347" i="1" s="1"/>
  <c r="DH367" i="1"/>
  <c r="HE367" i="1"/>
  <c r="DE367" i="1"/>
  <c r="HK368" i="1"/>
  <c r="ID332" i="1" s="1"/>
  <c r="DU368" i="1"/>
  <c r="CK368" i="1"/>
  <c r="CM368" i="1" s="1"/>
  <c r="HK354" i="1"/>
  <c r="ID318" i="1" s="1"/>
  <c r="DH355" i="1"/>
  <c r="DD355" i="1"/>
  <c r="DB355" i="1"/>
  <c r="DE352" i="1"/>
  <c r="CG361" i="1"/>
  <c r="CG314" i="1"/>
  <c r="CG313" i="1"/>
  <c r="CG326" i="1"/>
  <c r="HE326" i="1" s="1"/>
  <c r="CG323" i="1"/>
  <c r="CG324" i="1"/>
  <c r="CG325" i="1"/>
  <c r="CG331" i="1"/>
  <c r="HE331" i="1" s="1"/>
  <c r="CG332" i="1"/>
  <c r="CG321" i="1"/>
  <c r="CG322" i="1"/>
  <c r="CG333" i="1"/>
  <c r="HE333" i="1" s="1"/>
  <c r="CG319" i="1"/>
  <c r="CG330" i="1"/>
  <c r="CG327" i="1"/>
  <c r="CG320" i="1"/>
  <c r="HE320" i="1" s="1"/>
  <c r="CG317" i="1"/>
  <c r="CG318" i="1"/>
  <c r="CG316" i="1"/>
  <c r="CG315" i="1"/>
  <c r="HE315" i="1" s="1"/>
  <c r="CG329" i="1"/>
  <c r="CG328" i="1"/>
  <c r="CG375" i="1"/>
  <c r="GC317" i="1"/>
  <c r="DH349" i="1"/>
  <c r="DD349" i="1"/>
  <c r="GC313" i="1"/>
  <c r="DB349" i="1"/>
  <c r="AS375" i="1"/>
  <c r="CK375" i="1" s="1"/>
  <c r="CM375" i="1" s="1"/>
  <c r="AS379" i="1"/>
  <c r="DG337" i="1"/>
  <c r="DG336" i="1"/>
  <c r="DE337" i="1"/>
  <c r="DE336" i="1"/>
  <c r="AS336" i="1"/>
  <c r="CB337" i="1"/>
  <c r="AS337" i="1"/>
  <c r="CB340" i="1"/>
  <c r="DE340" i="1"/>
  <c r="AS340" i="1"/>
  <c r="HB291" i="1"/>
  <c r="CR291" i="1"/>
  <c r="CI291" i="1" s="1"/>
  <c r="M504" i="1"/>
  <c r="AJ109" i="1"/>
  <c r="AS109" i="1" s="1"/>
  <c r="U109" i="1"/>
  <c r="IM109" i="1"/>
  <c r="P109" i="1"/>
  <c r="O185" i="1"/>
  <c r="DF423" i="1"/>
  <c r="U435" i="1"/>
  <c r="AJ435" i="1"/>
  <c r="AS435" i="1" s="1"/>
  <c r="P435" i="1"/>
  <c r="CX121" i="1"/>
  <c r="X121" i="1"/>
  <c r="F28" i="81"/>
  <c r="H28" i="81" s="1"/>
  <c r="CW121" i="1"/>
  <c r="AN121" i="1"/>
  <c r="CZ121" i="1"/>
  <c r="AS121" i="1"/>
  <c r="U516" i="1"/>
  <c r="AJ516" i="1"/>
  <c r="P516" i="1"/>
  <c r="CZ138" i="1"/>
  <c r="CW138" i="1"/>
  <c r="F45" i="81"/>
  <c r="H45" i="81" s="1"/>
  <c r="CX138" i="1"/>
  <c r="AN138" i="1"/>
  <c r="X138" i="1"/>
  <c r="U533" i="1"/>
  <c r="AJ533" i="1"/>
  <c r="BN544" i="1"/>
  <c r="P533" i="1"/>
  <c r="AS436" i="1"/>
  <c r="DF433" i="1"/>
  <c r="CX204" i="1"/>
  <c r="CZ204" i="1"/>
  <c r="CW204" i="1"/>
  <c r="X204" i="1"/>
  <c r="AN204" i="1"/>
  <c r="DF459" i="1"/>
  <c r="AS459" i="1"/>
  <c r="U429" i="1"/>
  <c r="AJ429" i="1"/>
  <c r="P429" i="1"/>
  <c r="DF447" i="1"/>
  <c r="AS447" i="1"/>
  <c r="CX441" i="1"/>
  <c r="CW441" i="1"/>
  <c r="CZ441" i="1"/>
  <c r="X441" i="1"/>
  <c r="AN441" i="1"/>
  <c r="P211" i="1"/>
  <c r="DA211" i="1" s="1"/>
  <c r="DF420" i="1"/>
  <c r="DF136" i="1"/>
  <c r="IM136" i="1"/>
  <c r="JA176" i="1" s="1"/>
  <c r="CX439" i="1"/>
  <c r="CZ439" i="1"/>
  <c r="CW439" i="1"/>
  <c r="AN439" i="1"/>
  <c r="X439" i="1"/>
  <c r="CX419" i="1"/>
  <c r="DE419" i="1" s="1"/>
  <c r="CZ419" i="1"/>
  <c r="DG419" i="1" s="1"/>
  <c r="X419" i="1"/>
  <c r="CW419" i="1"/>
  <c r="AN419" i="1"/>
  <c r="DF105" i="1"/>
  <c r="O52" i="84"/>
  <c r="E11" i="92"/>
  <c r="P181" i="1"/>
  <c r="DA181" i="1" s="1"/>
  <c r="W181" i="1"/>
  <c r="AJ500" i="1"/>
  <c r="U500" i="1"/>
  <c r="P500" i="1"/>
  <c r="W206" i="1"/>
  <c r="DA206" i="1"/>
  <c r="AL206" i="1"/>
  <c r="IM130" i="1"/>
  <c r="JA170" i="1" s="1"/>
  <c r="M509" i="1"/>
  <c r="AJ114" i="1"/>
  <c r="U114" i="1"/>
  <c r="IM114" i="1"/>
  <c r="P114" i="1"/>
  <c r="CG114" i="1" s="1"/>
  <c r="O190" i="1"/>
  <c r="CX113" i="1"/>
  <c r="CW113" i="1"/>
  <c r="CZ113" i="1"/>
  <c r="AN113" i="1"/>
  <c r="X113" i="1"/>
  <c r="F20" i="81"/>
  <c r="H20" i="81" s="1"/>
  <c r="U508" i="1"/>
  <c r="P508" i="1"/>
  <c r="AJ508" i="1"/>
  <c r="CX422" i="1"/>
  <c r="X422" i="1"/>
  <c r="AN422" i="1"/>
  <c r="CZ422" i="1"/>
  <c r="DG422" i="1" s="1"/>
  <c r="CW422" i="1"/>
  <c r="CX134" i="1"/>
  <c r="CW134" i="1"/>
  <c r="X134" i="1"/>
  <c r="CZ134" i="1"/>
  <c r="AN134" i="1"/>
  <c r="F41" i="81"/>
  <c r="H41" i="81" s="1"/>
  <c r="I41" i="81" s="1"/>
  <c r="L41" i="81" s="1"/>
  <c r="IM134" i="1"/>
  <c r="JA174" i="1" s="1"/>
  <c r="CX424" i="1"/>
  <c r="CZ424" i="1"/>
  <c r="CW424" i="1"/>
  <c r="AN424" i="1"/>
  <c r="X424" i="1"/>
  <c r="U197" i="1"/>
  <c r="AJ197" i="1"/>
  <c r="CY197" i="1"/>
  <c r="AL216" i="1"/>
  <c r="W216" i="1"/>
  <c r="CZ140" i="1"/>
  <c r="DG140" i="1" s="1"/>
  <c r="CW140" i="1"/>
  <c r="X140" i="1"/>
  <c r="CX140" i="1"/>
  <c r="DE140" i="1" s="1"/>
  <c r="AN140" i="1"/>
  <c r="F47" i="81"/>
  <c r="H47" i="81" s="1"/>
  <c r="U535" i="1"/>
  <c r="AJ535" i="1"/>
  <c r="P535" i="1"/>
  <c r="AL204" i="1"/>
  <c r="DA204" i="1"/>
  <c r="W204" i="1"/>
  <c r="IM128" i="1"/>
  <c r="JA168" i="1" s="1"/>
  <c r="AS341" i="1"/>
  <c r="CW341" i="1"/>
  <c r="DA341" i="1"/>
  <c r="DH341" i="1" s="1"/>
  <c r="CZ341" i="1"/>
  <c r="DG341" i="1" s="1"/>
  <c r="X341" i="1"/>
  <c r="CX341" i="1"/>
  <c r="DE341" i="1" s="1"/>
  <c r="AN341" i="1"/>
  <c r="CG341" i="1"/>
  <c r="HE341" i="1" s="1"/>
  <c r="F11" i="92"/>
  <c r="L11" i="92" s="1"/>
  <c r="DA191" i="1"/>
  <c r="AL191" i="1"/>
  <c r="W191" i="1"/>
  <c r="U510" i="1"/>
  <c r="AJ510" i="1"/>
  <c r="AS510" i="1" s="1"/>
  <c r="P510" i="1"/>
  <c r="CG510" i="1" s="1"/>
  <c r="CX438" i="1"/>
  <c r="X438" i="1"/>
  <c r="AN438" i="1"/>
  <c r="CW438" i="1"/>
  <c r="CZ438" i="1"/>
  <c r="CG438" i="1"/>
  <c r="CX453" i="1"/>
  <c r="AN453" i="1"/>
  <c r="X453" i="1"/>
  <c r="CW453" i="1"/>
  <c r="CZ453" i="1"/>
  <c r="P201" i="1"/>
  <c r="CX444" i="1"/>
  <c r="AN444" i="1"/>
  <c r="CG444" i="1"/>
  <c r="CZ444" i="1"/>
  <c r="X444" i="1"/>
  <c r="CW444" i="1"/>
  <c r="CZ458" i="1"/>
  <c r="AN458" i="1"/>
  <c r="CG458" i="1"/>
  <c r="CX458" i="1"/>
  <c r="CW458" i="1"/>
  <c r="X458" i="1"/>
  <c r="W202" i="1"/>
  <c r="DA202" i="1"/>
  <c r="AL202" i="1"/>
  <c r="IM126" i="1"/>
  <c r="JA166" i="1" s="1"/>
  <c r="AJ199" i="1"/>
  <c r="U199" i="1"/>
  <c r="P199" i="1"/>
  <c r="DF428" i="1"/>
  <c r="U196" i="1"/>
  <c r="M227" i="1"/>
  <c r="AJ196" i="1"/>
  <c r="P196" i="1"/>
  <c r="CY196" i="1" s="1"/>
  <c r="DI354" i="1" l="1"/>
  <c r="DM354" i="1" s="1"/>
  <c r="AS535" i="1"/>
  <c r="DG424" i="1"/>
  <c r="CY114" i="1"/>
  <c r="DF114" i="1" s="1"/>
  <c r="HE328" i="1"/>
  <c r="HE318" i="1"/>
  <c r="HE330" i="1"/>
  <c r="HE321" i="1"/>
  <c r="HE324" i="1"/>
  <c r="HE314" i="1"/>
  <c r="DI360" i="1"/>
  <c r="DK360" i="1" s="1"/>
  <c r="DN334" i="1"/>
  <c r="DE126" i="1"/>
  <c r="GC86" i="1"/>
  <c r="AS115" i="1"/>
  <c r="DU116" i="1" s="1"/>
  <c r="DE422" i="1"/>
  <c r="AS113" i="1"/>
  <c r="CK113" i="1" s="1"/>
  <c r="CM113" i="1" s="1"/>
  <c r="AS114" i="1"/>
  <c r="AS136" i="1"/>
  <c r="DU136" i="1" s="1"/>
  <c r="CB355" i="1"/>
  <c r="DA182" i="1"/>
  <c r="DH182" i="1" s="1"/>
  <c r="CY131" i="1"/>
  <c r="AS131" i="1"/>
  <c r="AS151" i="1" s="1"/>
  <c r="CY122" i="1"/>
  <c r="DF122" i="1" s="1"/>
  <c r="AS122" i="1"/>
  <c r="CB368" i="1"/>
  <c r="AV344" i="1"/>
  <c r="HK373" i="1"/>
  <c r="AV365" i="1"/>
  <c r="HK345" i="1"/>
  <c r="AS141" i="1"/>
  <c r="HK141" i="1" s="1"/>
  <c r="ID105" i="1" s="1"/>
  <c r="DI357" i="1"/>
  <c r="CY137" i="1"/>
  <c r="DF137" i="1" s="1"/>
  <c r="AS137" i="1"/>
  <c r="HK355" i="1"/>
  <c r="ID319" i="1" s="1"/>
  <c r="CY117" i="1"/>
  <c r="AS442" i="1"/>
  <c r="CK442" i="1" s="1"/>
  <c r="CM442" i="1" s="1"/>
  <c r="AS516" i="1"/>
  <c r="AS126" i="1"/>
  <c r="DU126" i="1" s="1"/>
  <c r="AS116" i="1"/>
  <c r="AS128" i="1"/>
  <c r="DU128" i="1" s="1"/>
  <c r="AS119" i="1"/>
  <c r="AS134" i="1"/>
  <c r="HK134" i="1" s="1"/>
  <c r="ID98" i="1" s="1"/>
  <c r="AS111" i="1"/>
  <c r="AS105" i="1"/>
  <c r="DU106" i="1" s="1"/>
  <c r="AS138" i="1"/>
  <c r="AS135" i="1"/>
  <c r="HK135" i="1" s="1"/>
  <c r="ID99" i="1" s="1"/>
  <c r="AS133" i="1"/>
  <c r="CY141" i="1"/>
  <c r="DF141" i="1" s="1"/>
  <c r="CG141" i="1"/>
  <c r="CY133" i="1"/>
  <c r="DF134" i="1" s="1"/>
  <c r="CG133" i="1"/>
  <c r="CG115" i="1"/>
  <c r="CG138" i="1"/>
  <c r="CG121" i="1"/>
  <c r="Y65" i="40" s="1"/>
  <c r="CG139" i="1"/>
  <c r="CG128" i="1"/>
  <c r="Y72" i="40" s="1"/>
  <c r="CG130" i="1"/>
  <c r="CG120" i="1"/>
  <c r="CY109" i="1"/>
  <c r="DF109" i="1" s="1"/>
  <c r="CG109" i="1"/>
  <c r="CY107" i="1"/>
  <c r="CG107" i="1"/>
  <c r="CY118" i="1"/>
  <c r="DF118" i="1" s="1"/>
  <c r="CG118" i="1"/>
  <c r="CY116" i="1"/>
  <c r="DF116" i="1" s="1"/>
  <c r="CG116" i="1"/>
  <c r="CY119" i="1"/>
  <c r="CG119" i="1"/>
  <c r="CG126" i="1"/>
  <c r="CG140" i="1"/>
  <c r="CG134" i="1"/>
  <c r="CG113" i="1"/>
  <c r="CG136" i="1"/>
  <c r="CG108" i="1"/>
  <c r="CG125" i="1"/>
  <c r="CG106" i="1"/>
  <c r="CG135" i="1"/>
  <c r="CG123" i="1"/>
  <c r="AV336" i="1"/>
  <c r="AV334" i="1"/>
  <c r="CY111" i="1"/>
  <c r="DF111" i="1" s="1"/>
  <c r="R146" i="1"/>
  <c r="HK366" i="1"/>
  <c r="ID330" i="1" s="1"/>
  <c r="DH346" i="1"/>
  <c r="DH347" i="1"/>
  <c r="CG423" i="1"/>
  <c r="CG459" i="1"/>
  <c r="CG105" i="1"/>
  <c r="CG143" i="1"/>
  <c r="CG451" i="1"/>
  <c r="CG454" i="1"/>
  <c r="CG145" i="1"/>
  <c r="CG439" i="1"/>
  <c r="CG419" i="1"/>
  <c r="CG422" i="1"/>
  <c r="HE355" i="1"/>
  <c r="HE357" i="1"/>
  <c r="HE372" i="1"/>
  <c r="AV371" i="1"/>
  <c r="CB345" i="1"/>
  <c r="CB353" i="1"/>
  <c r="CB365" i="1"/>
  <c r="AV366" i="1"/>
  <c r="AV359" i="1"/>
  <c r="CB373" i="1"/>
  <c r="CB342" i="1"/>
  <c r="AV363" i="1"/>
  <c r="CB344" i="1"/>
  <c r="AV368" i="1"/>
  <c r="CB343" i="1"/>
  <c r="AV351" i="1"/>
  <c r="CB348" i="1"/>
  <c r="CB362" i="1"/>
  <c r="CB360" i="1"/>
  <c r="AV347" i="1"/>
  <c r="CB356" i="1"/>
  <c r="AV355" i="1"/>
  <c r="CB336" i="1"/>
  <c r="AV337" i="1"/>
  <c r="AV340" i="1"/>
  <c r="AS508" i="1"/>
  <c r="I20" i="81"/>
  <c r="L20" i="81" s="1"/>
  <c r="CG500" i="1"/>
  <c r="AS500" i="1"/>
  <c r="DU500" i="1" s="1"/>
  <c r="CG533" i="1"/>
  <c r="AS533" i="1"/>
  <c r="CK533" i="1" s="1"/>
  <c r="CM533" i="1" s="1"/>
  <c r="I28" i="81"/>
  <c r="L28" i="81" s="1"/>
  <c r="DE121" i="1"/>
  <c r="HE329" i="1"/>
  <c r="HE316" i="1"/>
  <c r="HE317" i="1"/>
  <c r="HE327" i="1"/>
  <c r="HE319" i="1"/>
  <c r="HE322" i="1"/>
  <c r="HE332" i="1"/>
  <c r="HE325" i="1"/>
  <c r="HE323" i="1"/>
  <c r="HE313" i="1"/>
  <c r="HE361" i="1"/>
  <c r="CK354" i="1"/>
  <c r="CM354" i="1" s="1"/>
  <c r="DU354" i="1"/>
  <c r="HK347" i="1"/>
  <c r="HK338" i="1"/>
  <c r="CK365" i="1"/>
  <c r="CM365" i="1" s="1"/>
  <c r="DU365" i="1"/>
  <c r="HK364" i="1"/>
  <c r="ID328" i="1" s="1"/>
  <c r="HK351" i="1"/>
  <c r="ID315" i="1" s="1"/>
  <c r="AS520" i="1"/>
  <c r="CK520" i="1" s="1"/>
  <c r="CM520" i="1" s="1"/>
  <c r="CG515" i="1"/>
  <c r="HK343" i="1"/>
  <c r="HK335" i="1"/>
  <c r="HK363" i="1"/>
  <c r="ID327" i="1" s="1"/>
  <c r="HK374" i="1"/>
  <c r="HT315" i="1" s="1"/>
  <c r="I22" i="81"/>
  <c r="L22" i="81" s="1"/>
  <c r="CG523" i="1"/>
  <c r="I12" i="81"/>
  <c r="L12" i="81" s="1"/>
  <c r="DG136" i="1"/>
  <c r="HK356" i="1"/>
  <c r="ID320" i="1" s="1"/>
  <c r="HK369" i="1"/>
  <c r="ID333" i="1" s="1"/>
  <c r="HK350" i="1"/>
  <c r="ID314" i="1" s="1"/>
  <c r="HK370" i="1"/>
  <c r="I42" i="81"/>
  <c r="L42" i="81" s="1"/>
  <c r="CY516" i="1"/>
  <c r="CG516" i="1"/>
  <c r="AS518" i="1"/>
  <c r="CY538" i="1"/>
  <c r="CG538" i="1"/>
  <c r="AS521" i="1"/>
  <c r="AS529" i="1"/>
  <c r="CY525" i="1"/>
  <c r="CG525" i="1"/>
  <c r="AS531" i="1"/>
  <c r="CY501" i="1"/>
  <c r="CG501" i="1"/>
  <c r="AS501" i="1"/>
  <c r="AS530" i="1"/>
  <c r="CY540" i="1"/>
  <c r="DF541" i="1" s="1"/>
  <c r="CG540" i="1"/>
  <c r="AS537" i="1"/>
  <c r="Y79" i="40"/>
  <c r="CG541" i="1"/>
  <c r="AS539" i="1"/>
  <c r="CY534" i="1"/>
  <c r="CG534" i="1"/>
  <c r="CY535" i="1"/>
  <c r="DF535" i="1" s="1"/>
  <c r="CG535" i="1"/>
  <c r="CY508" i="1"/>
  <c r="CG508" i="1"/>
  <c r="AS515" i="1"/>
  <c r="AS541" i="1"/>
  <c r="CY518" i="1"/>
  <c r="CG518" i="1"/>
  <c r="AS538" i="1"/>
  <c r="CY521" i="1"/>
  <c r="CG521" i="1"/>
  <c r="AS523" i="1"/>
  <c r="CY529" i="1"/>
  <c r="CG529" i="1"/>
  <c r="AS525" i="1"/>
  <c r="AS503" i="1"/>
  <c r="CY530" i="1"/>
  <c r="DF530" i="1" s="1"/>
  <c r="CG530" i="1"/>
  <c r="AS540" i="1"/>
  <c r="CY537" i="1"/>
  <c r="CG537" i="1"/>
  <c r="CY539" i="1"/>
  <c r="CG539" i="1"/>
  <c r="AS534" i="1"/>
  <c r="CG505" i="1"/>
  <c r="AS505" i="1"/>
  <c r="DE424" i="1"/>
  <c r="DE448" i="1"/>
  <c r="DG421" i="1"/>
  <c r="DE421" i="1"/>
  <c r="DE428" i="1"/>
  <c r="DE433" i="1"/>
  <c r="AS460" i="1"/>
  <c r="DU460" i="1" s="1"/>
  <c r="AS421" i="1"/>
  <c r="AS423" i="1"/>
  <c r="AS425" i="1"/>
  <c r="AS427" i="1"/>
  <c r="AS429" i="1"/>
  <c r="AS433" i="1"/>
  <c r="AS420" i="1"/>
  <c r="AS422" i="1"/>
  <c r="AS424" i="1"/>
  <c r="AS428" i="1"/>
  <c r="AS430" i="1"/>
  <c r="AS432" i="1"/>
  <c r="AS419" i="1"/>
  <c r="CG453" i="1"/>
  <c r="I47" i="81"/>
  <c r="L47" i="81" s="1"/>
  <c r="CG424" i="1"/>
  <c r="Y78" i="40"/>
  <c r="CG441" i="1"/>
  <c r="I45" i="81"/>
  <c r="L45" i="81" s="1"/>
  <c r="DG121" i="1"/>
  <c r="I52" i="81"/>
  <c r="L52" i="81" s="1"/>
  <c r="CG142" i="1"/>
  <c r="I49" i="81"/>
  <c r="L49" i="81" s="1"/>
  <c r="CG144" i="1"/>
  <c r="I50" i="81"/>
  <c r="L50" i="81" s="1"/>
  <c r="DG216" i="1"/>
  <c r="DG126" i="1"/>
  <c r="I35" i="81"/>
  <c r="L35" i="81" s="1"/>
  <c r="I37" i="81"/>
  <c r="L37" i="81" s="1"/>
  <c r="I43" i="81"/>
  <c r="L43" i="81" s="1"/>
  <c r="CG420" i="1"/>
  <c r="CG447" i="1"/>
  <c r="CG433" i="1"/>
  <c r="CG436" i="1"/>
  <c r="I15" i="81"/>
  <c r="L15" i="81" s="1"/>
  <c r="I32" i="81"/>
  <c r="L32" i="81" s="1"/>
  <c r="I13" i="81"/>
  <c r="L13" i="81" s="1"/>
  <c r="DF445" i="1"/>
  <c r="DF446" i="1"/>
  <c r="DI460" i="1"/>
  <c r="DM460" i="1" s="1"/>
  <c r="CG460" i="1"/>
  <c r="GD315" i="1"/>
  <c r="CB349" i="1"/>
  <c r="DF117" i="1"/>
  <c r="GC318" i="1"/>
  <c r="HS318" i="1"/>
  <c r="DI372" i="1"/>
  <c r="DK372" i="1" s="1"/>
  <c r="DF450" i="1"/>
  <c r="AV349" i="1"/>
  <c r="DF107" i="1"/>
  <c r="DF108" i="1"/>
  <c r="HE360" i="1"/>
  <c r="AS142" i="1"/>
  <c r="DU142" i="1" s="1"/>
  <c r="DO357" i="1"/>
  <c r="DI362" i="1"/>
  <c r="DF457" i="1"/>
  <c r="CX207" i="1"/>
  <c r="X207" i="1"/>
  <c r="CZ207" i="1"/>
  <c r="CW207" i="1"/>
  <c r="AN207" i="1"/>
  <c r="CY207" i="1"/>
  <c r="CX193" i="1"/>
  <c r="CZ193" i="1"/>
  <c r="CW193" i="1"/>
  <c r="AN193" i="1"/>
  <c r="X193" i="1"/>
  <c r="CY193" i="1"/>
  <c r="H19" i="92"/>
  <c r="DF440" i="1"/>
  <c r="DF441" i="1"/>
  <c r="DF142" i="1"/>
  <c r="EP284" i="1"/>
  <c r="ET284" i="1" s="1"/>
  <c r="GO248" i="1"/>
  <c r="CO284" i="1"/>
  <c r="GC162" i="1"/>
  <c r="AJ227" i="1"/>
  <c r="AS183" i="1" s="1"/>
  <c r="IM162" i="1"/>
  <c r="IM170" i="1"/>
  <c r="IM161" i="1"/>
  <c r="IM179" i="1"/>
  <c r="IM166" i="1"/>
  <c r="IM175" i="1"/>
  <c r="IM160" i="1"/>
  <c r="IM180" i="1"/>
  <c r="IM176" i="1"/>
  <c r="IM168" i="1"/>
  <c r="IM169" i="1"/>
  <c r="IM177" i="1"/>
  <c r="IM171" i="1"/>
  <c r="IM174" i="1"/>
  <c r="IM167" i="1"/>
  <c r="IM163" i="1"/>
  <c r="IM178" i="1"/>
  <c r="IM172" i="1"/>
  <c r="IM164" i="1"/>
  <c r="IM173" i="1"/>
  <c r="IM165" i="1"/>
  <c r="IM217" i="1"/>
  <c r="IM201" i="1"/>
  <c r="IM187" i="1"/>
  <c r="IM191" i="1"/>
  <c r="IM204" i="1"/>
  <c r="IM195" i="1"/>
  <c r="IM198" i="1"/>
  <c r="IM186" i="1"/>
  <c r="IM189" i="1"/>
  <c r="IM206" i="1"/>
  <c r="IM181" i="1"/>
  <c r="IM212" i="1"/>
  <c r="IM194" i="1"/>
  <c r="IM190" i="1"/>
  <c r="IM202" i="1"/>
  <c r="IM213" i="1"/>
  <c r="IM185" i="1"/>
  <c r="IM219" i="1"/>
  <c r="IM211" i="1"/>
  <c r="IM192" i="1"/>
  <c r="IM203" i="1"/>
  <c r="IM218" i="1"/>
  <c r="IM215" i="1"/>
  <c r="IM216" i="1"/>
  <c r="CX199" i="1"/>
  <c r="CZ199" i="1"/>
  <c r="AN199" i="1"/>
  <c r="X199" i="1"/>
  <c r="CW199" i="1"/>
  <c r="DB458" i="1"/>
  <c r="CZ201" i="1"/>
  <c r="CW201" i="1"/>
  <c r="DD202" i="1" s="1"/>
  <c r="X201" i="1"/>
  <c r="CX201" i="1"/>
  <c r="DE202" i="1" s="1"/>
  <c r="AN201" i="1"/>
  <c r="CY201" i="1"/>
  <c r="CX510" i="1"/>
  <c r="AN510" i="1"/>
  <c r="X510" i="1"/>
  <c r="CZ510" i="1"/>
  <c r="CW510" i="1"/>
  <c r="F19" i="92"/>
  <c r="CB341" i="1"/>
  <c r="AV341" i="1"/>
  <c r="DU341" i="1"/>
  <c r="HK341" i="1"/>
  <c r="CK341" i="1"/>
  <c r="CM341" i="1" s="1"/>
  <c r="CK535" i="1"/>
  <c r="CM535" i="1" s="1"/>
  <c r="AS197" i="1"/>
  <c r="IM197" i="1"/>
  <c r="DB134" i="1"/>
  <c r="CX114" i="1"/>
  <c r="DE114" i="1" s="1"/>
  <c r="AN114" i="1"/>
  <c r="F21" i="81"/>
  <c r="H21" i="81" s="1"/>
  <c r="I21" i="81" s="1"/>
  <c r="L21" i="81" s="1"/>
  <c r="CW114" i="1"/>
  <c r="CZ114" i="1"/>
  <c r="DG114" i="1" s="1"/>
  <c r="X114" i="1"/>
  <c r="U509" i="1"/>
  <c r="AJ509" i="1"/>
  <c r="AS509" i="1" s="1"/>
  <c r="P509" i="1"/>
  <c r="CX500" i="1"/>
  <c r="DE500" i="1" s="1"/>
  <c r="CW500" i="1"/>
  <c r="CZ500" i="1"/>
  <c r="DG500" i="1" s="1"/>
  <c r="AN500" i="1"/>
  <c r="X500" i="1"/>
  <c r="CK500" i="1"/>
  <c r="CM500" i="1" s="1"/>
  <c r="DH181" i="1"/>
  <c r="E19" i="92"/>
  <c r="AN181" i="1"/>
  <c r="CW181" i="1"/>
  <c r="CZ181" i="1"/>
  <c r="X181" i="1"/>
  <c r="CX181" i="1"/>
  <c r="CY181" i="1"/>
  <c r="DG439" i="1"/>
  <c r="DB441" i="1"/>
  <c r="CX429" i="1"/>
  <c r="DE429" i="1" s="1"/>
  <c r="CW429" i="1"/>
  <c r="X429" i="1"/>
  <c r="AN429" i="1"/>
  <c r="CZ429" i="1"/>
  <c r="DG429" i="1" s="1"/>
  <c r="CG429" i="1"/>
  <c r="DB204" i="1"/>
  <c r="CZ533" i="1"/>
  <c r="CX533" i="1"/>
  <c r="X533" i="1"/>
  <c r="CW533" i="1"/>
  <c r="AN533" i="1"/>
  <c r="DD139" i="1"/>
  <c r="DB138" i="1"/>
  <c r="CK516" i="1"/>
  <c r="CM516" i="1" s="1"/>
  <c r="DU121" i="1"/>
  <c r="CK121" i="1"/>
  <c r="CM121" i="1" s="1"/>
  <c r="DD121" i="1"/>
  <c r="DB121" i="1"/>
  <c r="CX435" i="1"/>
  <c r="DE435" i="1" s="1"/>
  <c r="AN435" i="1"/>
  <c r="CG435" i="1"/>
  <c r="CW435" i="1"/>
  <c r="DD436" i="1" s="1"/>
  <c r="CZ435" i="1"/>
  <c r="DG435" i="1" s="1"/>
  <c r="X435" i="1"/>
  <c r="CX109" i="1"/>
  <c r="DE109" i="1" s="1"/>
  <c r="F16" i="81"/>
  <c r="H16" i="81" s="1"/>
  <c r="I16" i="81" s="1"/>
  <c r="L16" i="81" s="1"/>
  <c r="X109" i="1"/>
  <c r="CW109" i="1"/>
  <c r="DD110" i="1" s="1"/>
  <c r="AN109" i="1"/>
  <c r="CZ109" i="1"/>
  <c r="DG109" i="1" s="1"/>
  <c r="AJ504" i="1"/>
  <c r="AS504" i="1" s="1"/>
  <c r="U504" i="1"/>
  <c r="P504" i="1"/>
  <c r="GH255" i="1"/>
  <c r="HG291" i="1"/>
  <c r="HX255" i="1" s="1"/>
  <c r="DU340" i="1"/>
  <c r="HK340" i="1"/>
  <c r="CK340" i="1"/>
  <c r="CM340" i="1" s="1"/>
  <c r="DU337" i="1"/>
  <c r="HK337" i="1"/>
  <c r="CK337" i="1"/>
  <c r="CM337" i="1" s="1"/>
  <c r="DI355" i="1"/>
  <c r="DM355" i="1" s="1"/>
  <c r="DU338" i="1"/>
  <c r="DI364" i="1"/>
  <c r="DM364" i="1" s="1"/>
  <c r="AL184" i="1"/>
  <c r="W184" i="1"/>
  <c r="DB421" i="1"/>
  <c r="DD421" i="1"/>
  <c r="IM184" i="1"/>
  <c r="AL183" i="1"/>
  <c r="W183" i="1"/>
  <c r="AJ502" i="1"/>
  <c r="AS502" i="1" s="1"/>
  <c r="U502" i="1"/>
  <c r="P502" i="1"/>
  <c r="CG502" i="1" s="1"/>
  <c r="CZ455" i="1"/>
  <c r="DG455" i="1" s="1"/>
  <c r="X455" i="1"/>
  <c r="CG455" i="1"/>
  <c r="CX455" i="1"/>
  <c r="DE455" i="1" s="1"/>
  <c r="AN455" i="1"/>
  <c r="CW455" i="1"/>
  <c r="DB206" i="1"/>
  <c r="CW520" i="1"/>
  <c r="X520" i="1"/>
  <c r="CZ520" i="1"/>
  <c r="AN520" i="1"/>
  <c r="CX520" i="1"/>
  <c r="DA201" i="1"/>
  <c r="DH202" i="1" s="1"/>
  <c r="CB358" i="1"/>
  <c r="AV358" i="1"/>
  <c r="DU107" i="1"/>
  <c r="CK106" i="1"/>
  <c r="CM106" i="1" s="1"/>
  <c r="CX127" i="1"/>
  <c r="DE127" i="1" s="1"/>
  <c r="F34" i="81"/>
  <c r="H34" i="81" s="1"/>
  <c r="I34" i="81" s="1"/>
  <c r="L34" i="81" s="1"/>
  <c r="AN127" i="1"/>
  <c r="CW127" i="1"/>
  <c r="DD128" i="1" s="1"/>
  <c r="CZ127" i="1"/>
  <c r="DG127" i="1" s="1"/>
  <c r="X127" i="1"/>
  <c r="DF131" i="1"/>
  <c r="HS86" i="1"/>
  <c r="CZ131" i="1"/>
  <c r="F38" i="81"/>
  <c r="H38" i="81" s="1"/>
  <c r="I38" i="81" s="1"/>
  <c r="L38" i="81" s="1"/>
  <c r="CW131" i="1"/>
  <c r="AN131" i="1"/>
  <c r="X131" i="1"/>
  <c r="CX131" i="1"/>
  <c r="CK131" i="1"/>
  <c r="CM131" i="1" s="1"/>
  <c r="U526" i="1"/>
  <c r="AJ526" i="1"/>
  <c r="AS526" i="1" s="1"/>
  <c r="P526" i="1"/>
  <c r="DB145" i="1"/>
  <c r="DB546" i="1" s="1"/>
  <c r="DD145" i="1"/>
  <c r="CW546" i="1"/>
  <c r="H9" i="92"/>
  <c r="DD146" i="1"/>
  <c r="CX546" i="1"/>
  <c r="I10" i="92"/>
  <c r="DE145" i="1"/>
  <c r="DE146" i="1"/>
  <c r="CX122" i="1"/>
  <c r="DE122" i="1" s="1"/>
  <c r="CW122" i="1"/>
  <c r="F29" i="81"/>
  <c r="H29" i="81" s="1"/>
  <c r="I29" i="81" s="1"/>
  <c r="L29" i="81" s="1"/>
  <c r="AN122" i="1"/>
  <c r="CZ122" i="1"/>
  <c r="DG122" i="1" s="1"/>
  <c r="X122" i="1"/>
  <c r="DU122" i="1"/>
  <c r="CK122" i="1"/>
  <c r="CM122" i="1" s="1"/>
  <c r="U517" i="1"/>
  <c r="AJ517" i="1"/>
  <c r="AS517" i="1" s="1"/>
  <c r="P517" i="1"/>
  <c r="CG517" i="1" s="1"/>
  <c r="DD454" i="1"/>
  <c r="DB454" i="1"/>
  <c r="DG454" i="1"/>
  <c r="DB142" i="1"/>
  <c r="DA214" i="1"/>
  <c r="AN214" i="1"/>
  <c r="CW214" i="1"/>
  <c r="DD215" i="1" s="1"/>
  <c r="CZ214" i="1"/>
  <c r="CX214" i="1"/>
  <c r="X214" i="1"/>
  <c r="IM214" i="1"/>
  <c r="CZ515" i="1"/>
  <c r="AN515" i="1"/>
  <c r="X515" i="1"/>
  <c r="CX515" i="1"/>
  <c r="P545" i="1"/>
  <c r="CW515" i="1"/>
  <c r="AL227" i="1"/>
  <c r="AU204" i="1" s="1"/>
  <c r="DG434" i="1"/>
  <c r="GC401" i="1"/>
  <c r="DE434" i="1"/>
  <c r="GC399" i="1"/>
  <c r="AS464" i="1"/>
  <c r="DU124" i="1"/>
  <c r="DU123" i="1"/>
  <c r="CK123" i="1"/>
  <c r="CM123" i="1" s="1"/>
  <c r="DA199" i="1"/>
  <c r="DF123" i="1"/>
  <c r="DB202" i="1"/>
  <c r="DB144" i="1"/>
  <c r="DB545" i="1" s="1"/>
  <c r="CW545" i="1"/>
  <c r="DD144" i="1"/>
  <c r="CZ545" i="1"/>
  <c r="DG144" i="1"/>
  <c r="CX132" i="1"/>
  <c r="CW132" i="1"/>
  <c r="CZ132" i="1"/>
  <c r="AN132" i="1"/>
  <c r="X132" i="1"/>
  <c r="F39" i="81"/>
  <c r="H39" i="81" s="1"/>
  <c r="I39" i="81" s="1"/>
  <c r="L39" i="81" s="1"/>
  <c r="DB451" i="1"/>
  <c r="DD143" i="1"/>
  <c r="DB143" i="1"/>
  <c r="DE143" i="1"/>
  <c r="AS450" i="1"/>
  <c r="AS445" i="1"/>
  <c r="DB216" i="1"/>
  <c r="DD216" i="1"/>
  <c r="CK110" i="1"/>
  <c r="CM110" i="1" s="1"/>
  <c r="DB110" i="1"/>
  <c r="DF110" i="1"/>
  <c r="P194" i="1"/>
  <c r="DA194" i="1" s="1"/>
  <c r="W194" i="1"/>
  <c r="AL194" i="1"/>
  <c r="DU118" i="1"/>
  <c r="CK118" i="1"/>
  <c r="CM118" i="1" s="1"/>
  <c r="U513" i="1"/>
  <c r="AJ513" i="1"/>
  <c r="AS513" i="1" s="1"/>
  <c r="P513" i="1"/>
  <c r="HE354" i="1"/>
  <c r="DI369" i="1"/>
  <c r="DK369" i="1" s="1"/>
  <c r="DU342" i="1"/>
  <c r="DE342" i="1"/>
  <c r="DI373" i="1"/>
  <c r="DK373" i="1" s="1"/>
  <c r="DE359" i="1"/>
  <c r="HE366" i="1"/>
  <c r="HE365" i="1"/>
  <c r="DM360" i="1"/>
  <c r="DU375" i="1"/>
  <c r="DI351" i="1"/>
  <c r="DM351" i="1" s="1"/>
  <c r="HE371" i="1"/>
  <c r="AS205" i="1"/>
  <c r="IM205" i="1"/>
  <c r="IM188" i="1"/>
  <c r="M507" i="1"/>
  <c r="U112" i="1"/>
  <c r="AJ112" i="1"/>
  <c r="AS112" i="1" s="1"/>
  <c r="IM112" i="1"/>
  <c r="O188" i="1"/>
  <c r="P112" i="1"/>
  <c r="CX117" i="1"/>
  <c r="F24" i="81"/>
  <c r="H24" i="81" s="1"/>
  <c r="I24" i="81" s="1"/>
  <c r="L24" i="81" s="1"/>
  <c r="X117" i="1"/>
  <c r="CZ117" i="1"/>
  <c r="CW117" i="1"/>
  <c r="AN117" i="1"/>
  <c r="CK117" i="1"/>
  <c r="CM117" i="1" s="1"/>
  <c r="U512" i="1"/>
  <c r="AJ512" i="1"/>
  <c r="AS512" i="1" s="1"/>
  <c r="P512" i="1"/>
  <c r="CX129" i="1"/>
  <c r="DE129" i="1" s="1"/>
  <c r="F36" i="81"/>
  <c r="H36" i="81" s="1"/>
  <c r="I36" i="81" s="1"/>
  <c r="L36" i="81" s="1"/>
  <c r="AN129" i="1"/>
  <c r="CW129" i="1"/>
  <c r="DD130" i="1" s="1"/>
  <c r="CZ129" i="1"/>
  <c r="DG129" i="1" s="1"/>
  <c r="X129" i="1"/>
  <c r="DF443" i="1"/>
  <c r="AS443" i="1"/>
  <c r="U426" i="1"/>
  <c r="AJ426" i="1"/>
  <c r="AS426" i="1" s="1"/>
  <c r="P426" i="1"/>
  <c r="CY426" i="1" s="1"/>
  <c r="EW283" i="1"/>
  <c r="DB428" i="1"/>
  <c r="DD428" i="1"/>
  <c r="CX521" i="1"/>
  <c r="CW521" i="1"/>
  <c r="CZ521" i="1"/>
  <c r="AN521" i="1"/>
  <c r="AV521" i="1" s="1"/>
  <c r="X521" i="1"/>
  <c r="DD126" i="1"/>
  <c r="DB126" i="1"/>
  <c r="Y70" i="40"/>
  <c r="AS440" i="1"/>
  <c r="IM208" i="1"/>
  <c r="AS444" i="1"/>
  <c r="AS453" i="1"/>
  <c r="IM207" i="1"/>
  <c r="AS438" i="1"/>
  <c r="CX116" i="1"/>
  <c r="DE116" i="1" s="1"/>
  <c r="X116" i="1"/>
  <c r="CZ116" i="1"/>
  <c r="DG116" i="1" s="1"/>
  <c r="CW116" i="1"/>
  <c r="AN116" i="1"/>
  <c r="F23" i="81"/>
  <c r="H23" i="81" s="1"/>
  <c r="I23" i="81" s="1"/>
  <c r="L23" i="81" s="1"/>
  <c r="IM209" i="1"/>
  <c r="F12" i="92"/>
  <c r="L12" i="92" s="1"/>
  <c r="F10" i="92"/>
  <c r="L10" i="92" s="1"/>
  <c r="CX523" i="1"/>
  <c r="AN523" i="1"/>
  <c r="CW523" i="1"/>
  <c r="CZ523" i="1"/>
  <c r="X523" i="1"/>
  <c r="DF119" i="1"/>
  <c r="AL195" i="1"/>
  <c r="W195" i="1"/>
  <c r="P195" i="1"/>
  <c r="DA195" i="1" s="1"/>
  <c r="DU119" i="1"/>
  <c r="CK119" i="1"/>
  <c r="CM119" i="1" s="1"/>
  <c r="U514" i="1"/>
  <c r="AJ514" i="1"/>
  <c r="AS514" i="1" s="1"/>
  <c r="P514" i="1"/>
  <c r="CX529" i="1"/>
  <c r="AN529" i="1"/>
  <c r="CW529" i="1"/>
  <c r="CZ529" i="1"/>
  <c r="X529" i="1"/>
  <c r="P210" i="1"/>
  <c r="DA210" i="1" s="1"/>
  <c r="W210" i="1"/>
  <c r="AL210" i="1"/>
  <c r="CW111" i="1"/>
  <c r="AN111" i="1"/>
  <c r="CZ111" i="1"/>
  <c r="DG111" i="1" s="1"/>
  <c r="F18" i="81"/>
  <c r="H18" i="81" s="1"/>
  <c r="I18" i="81" s="1"/>
  <c r="L18" i="81" s="1"/>
  <c r="X111" i="1"/>
  <c r="CX111" i="1"/>
  <c r="DE111" i="1" s="1"/>
  <c r="DU111" i="1"/>
  <c r="CK111" i="1"/>
  <c r="CM111" i="1" s="1"/>
  <c r="AL217" i="1"/>
  <c r="W217" i="1"/>
  <c r="P217" i="1"/>
  <c r="DA217" i="1" s="1"/>
  <c r="DH217" i="1" s="1"/>
  <c r="DU141" i="1"/>
  <c r="CK141" i="1"/>
  <c r="CM141" i="1" s="1"/>
  <c r="U536" i="1"/>
  <c r="AJ536" i="1"/>
  <c r="AS536" i="1" s="1"/>
  <c r="P536" i="1"/>
  <c r="CX525" i="1"/>
  <c r="CW525" i="1"/>
  <c r="CZ525" i="1"/>
  <c r="X525" i="1"/>
  <c r="AN525" i="1"/>
  <c r="AV525" i="1" s="1"/>
  <c r="Y74" i="40"/>
  <c r="DB130" i="1"/>
  <c r="DE130" i="1"/>
  <c r="DU105" i="1"/>
  <c r="CK105" i="1"/>
  <c r="CM105" i="1" s="1"/>
  <c r="E12" i="92"/>
  <c r="P52" i="84"/>
  <c r="DG105" i="1"/>
  <c r="DE105" i="1"/>
  <c r="N52" i="84"/>
  <c r="E10" i="92"/>
  <c r="DA219" i="1"/>
  <c r="CZ219" i="1"/>
  <c r="AN219" i="1"/>
  <c r="X219" i="1"/>
  <c r="CW219" i="1"/>
  <c r="CX219" i="1"/>
  <c r="CY219" i="1"/>
  <c r="CZ531" i="1"/>
  <c r="CW531" i="1"/>
  <c r="X531" i="1"/>
  <c r="CX531" i="1"/>
  <c r="AN531" i="1"/>
  <c r="AV531" i="1" s="1"/>
  <c r="DE136" i="1"/>
  <c r="DH212" i="1"/>
  <c r="DF182" i="1"/>
  <c r="IM182" i="1"/>
  <c r="DD420" i="1"/>
  <c r="DB420" i="1"/>
  <c r="CK124" i="1"/>
  <c r="CM124" i="1" s="1"/>
  <c r="W200" i="1"/>
  <c r="AL200" i="1"/>
  <c r="U519" i="1"/>
  <c r="AJ519" i="1"/>
  <c r="P519" i="1"/>
  <c r="P200" i="1"/>
  <c r="DA200" i="1" s="1"/>
  <c r="IM200" i="1"/>
  <c r="DD447" i="1"/>
  <c r="DI447" i="1" s="1"/>
  <c r="DK447" i="1" s="1"/>
  <c r="DB447" i="1"/>
  <c r="CW221" i="1"/>
  <c r="X221" i="1"/>
  <c r="CZ221" i="1"/>
  <c r="AN221" i="1"/>
  <c r="CX221" i="1"/>
  <c r="DG459" i="1"/>
  <c r="DD433" i="1"/>
  <c r="DI433" i="1" s="1"/>
  <c r="DK433" i="1" s="1"/>
  <c r="DB433" i="1"/>
  <c r="DB436" i="1"/>
  <c r="CX452" i="1"/>
  <c r="DE452" i="1" s="1"/>
  <c r="X452" i="1"/>
  <c r="AN452" i="1"/>
  <c r="CZ452" i="1"/>
  <c r="DG452" i="1" s="1"/>
  <c r="CW452" i="1"/>
  <c r="DD453" i="1" s="1"/>
  <c r="CG452" i="1"/>
  <c r="AS452" i="1"/>
  <c r="CK452" i="1" s="1"/>
  <c r="CM452" i="1" s="1"/>
  <c r="DU138" i="1"/>
  <c r="CK138" i="1"/>
  <c r="CM138" i="1" s="1"/>
  <c r="DG423" i="1"/>
  <c r="DE423" i="1"/>
  <c r="HB292" i="1"/>
  <c r="CR292" i="1"/>
  <c r="CI292" i="1" s="1"/>
  <c r="DI340" i="1"/>
  <c r="DN340" i="1" s="1"/>
  <c r="HE336" i="1"/>
  <c r="HE349" i="1"/>
  <c r="CB352" i="1"/>
  <c r="HE352" i="1"/>
  <c r="DI361" i="1"/>
  <c r="DM361" i="1" s="1"/>
  <c r="AV361" i="1"/>
  <c r="AV357" i="1"/>
  <c r="DI367" i="1"/>
  <c r="DM367" i="1" s="1"/>
  <c r="AV367" i="1"/>
  <c r="AV350" i="1"/>
  <c r="HE350" i="1"/>
  <c r="DI348" i="1"/>
  <c r="DK348" i="1" s="1"/>
  <c r="AV338" i="1"/>
  <c r="HE338" i="1"/>
  <c r="DI370" i="1"/>
  <c r="DM370" i="1" s="1"/>
  <c r="CB370" i="1"/>
  <c r="AV372" i="1"/>
  <c r="AV364" i="1"/>
  <c r="HE364" i="1"/>
  <c r="DN360" i="1"/>
  <c r="HE362" i="1"/>
  <c r="HE348" i="1"/>
  <c r="HE351" i="1"/>
  <c r="AS448" i="1"/>
  <c r="CX503" i="1"/>
  <c r="CW503" i="1"/>
  <c r="X503" i="1"/>
  <c r="AN503" i="1"/>
  <c r="AV503" i="1" s="1"/>
  <c r="CZ503" i="1"/>
  <c r="DB108" i="1"/>
  <c r="CX220" i="1"/>
  <c r="CZ220" i="1"/>
  <c r="CW220" i="1"/>
  <c r="X220" i="1"/>
  <c r="AN220" i="1"/>
  <c r="DG425" i="1"/>
  <c r="DU346" i="1"/>
  <c r="HK346" i="1"/>
  <c r="CK346" i="1"/>
  <c r="CM346" i="1" s="1"/>
  <c r="CZ137" i="1"/>
  <c r="DG137" i="1" s="1"/>
  <c r="CW137" i="1"/>
  <c r="DD138" i="1" s="1"/>
  <c r="F44" i="81"/>
  <c r="H44" i="81" s="1"/>
  <c r="I44" i="81" s="1"/>
  <c r="L44" i="81" s="1"/>
  <c r="AN137" i="1"/>
  <c r="X137" i="1"/>
  <c r="CX137" i="1"/>
  <c r="DE137" i="1" s="1"/>
  <c r="DU137" i="1"/>
  <c r="CK137" i="1"/>
  <c r="CM137" i="1" s="1"/>
  <c r="U532" i="1"/>
  <c r="AJ532" i="1"/>
  <c r="P532" i="1"/>
  <c r="CG532" i="1" s="1"/>
  <c r="DB125" i="1"/>
  <c r="I9" i="92"/>
  <c r="HK358" i="1"/>
  <c r="ID322" i="1" s="1"/>
  <c r="DU358" i="1"/>
  <c r="CK358" i="1"/>
  <c r="CM358" i="1" s="1"/>
  <c r="AN457" i="1"/>
  <c r="CG457" i="1"/>
  <c r="CZ457" i="1"/>
  <c r="CX457" i="1"/>
  <c r="DE458" i="1" s="1"/>
  <c r="CW457" i="1"/>
  <c r="X457" i="1"/>
  <c r="DB106" i="1"/>
  <c r="DD106" i="1"/>
  <c r="DU135" i="1"/>
  <c r="CK135" i="1"/>
  <c r="CM135" i="1" s="1"/>
  <c r="G9" i="92"/>
  <c r="DD135" i="1"/>
  <c r="DB135" i="1"/>
  <c r="AS449" i="1"/>
  <c r="DE430" i="1"/>
  <c r="CW133" i="1"/>
  <c r="F40" i="81"/>
  <c r="H40" i="81" s="1"/>
  <c r="I40" i="81" s="1"/>
  <c r="L40" i="81" s="1"/>
  <c r="CX133" i="1"/>
  <c r="CZ133" i="1"/>
  <c r="DG133" i="1" s="1"/>
  <c r="AN133" i="1"/>
  <c r="X133" i="1"/>
  <c r="DU133" i="1"/>
  <c r="CK133" i="1"/>
  <c r="CM133" i="1" s="1"/>
  <c r="CK145" i="1"/>
  <c r="CM145" i="1" s="1"/>
  <c r="AS454" i="1"/>
  <c r="DU455" i="1" s="1"/>
  <c r="P183" i="1"/>
  <c r="AS146" i="1"/>
  <c r="GD86" i="1" s="1"/>
  <c r="AS150" i="1"/>
  <c r="AS303" i="1"/>
  <c r="CG428" i="1"/>
  <c r="CG146" i="1"/>
  <c r="I27" i="81"/>
  <c r="L27" i="81" s="1"/>
  <c r="I53" i="81"/>
  <c r="L53" i="81" s="1"/>
  <c r="GC87" i="1"/>
  <c r="P53" i="84"/>
  <c r="GC85" i="1"/>
  <c r="N53" i="84"/>
  <c r="CG427" i="1"/>
  <c r="DB427" i="1"/>
  <c r="I30" i="81"/>
  <c r="L30" i="81" s="1"/>
  <c r="DD123" i="1"/>
  <c r="DB123" i="1"/>
  <c r="CZ539" i="1"/>
  <c r="AN539" i="1"/>
  <c r="CW539" i="1"/>
  <c r="CX539" i="1"/>
  <c r="X539" i="1"/>
  <c r="DA220" i="1"/>
  <c r="DB446" i="1"/>
  <c r="AS451" i="1"/>
  <c r="CX534" i="1"/>
  <c r="DE534" i="1" s="1"/>
  <c r="X534" i="1"/>
  <c r="CW534" i="1"/>
  <c r="CZ534" i="1"/>
  <c r="AN534" i="1"/>
  <c r="AV534" i="1" s="1"/>
  <c r="DE139" i="1"/>
  <c r="DB139" i="1"/>
  <c r="DG139" i="1"/>
  <c r="AS143" i="1"/>
  <c r="AS456" i="1"/>
  <c r="CW505" i="1"/>
  <c r="AN505" i="1"/>
  <c r="CZ505" i="1"/>
  <c r="X505" i="1"/>
  <c r="CX505" i="1"/>
  <c r="CG432" i="1"/>
  <c r="DI343" i="1"/>
  <c r="DK343" i="1" s="1"/>
  <c r="HE343" i="1"/>
  <c r="DO354" i="1"/>
  <c r="CB354" i="1"/>
  <c r="DI335" i="1"/>
  <c r="DL335" i="1" s="1"/>
  <c r="DI344" i="1"/>
  <c r="DO344" i="1" s="1"/>
  <c r="HE344" i="1"/>
  <c r="CB369" i="1"/>
  <c r="CB339" i="1"/>
  <c r="HE342" i="1"/>
  <c r="HE373" i="1"/>
  <c r="DG359" i="1"/>
  <c r="DK334" i="1"/>
  <c r="DM334" i="1"/>
  <c r="DO334" i="1"/>
  <c r="DI365" i="1"/>
  <c r="HK332" i="1"/>
  <c r="HK326" i="1"/>
  <c r="HK314" i="1"/>
  <c r="HK320" i="1"/>
  <c r="HK327" i="1"/>
  <c r="HK318" i="1"/>
  <c r="HK322" i="1"/>
  <c r="HK329" i="1"/>
  <c r="HK333" i="1"/>
  <c r="HK317" i="1"/>
  <c r="HK313" i="1"/>
  <c r="HK321" i="1"/>
  <c r="HK315" i="1"/>
  <c r="HK323" i="1"/>
  <c r="HK328" i="1"/>
  <c r="HK319" i="1"/>
  <c r="HK316" i="1"/>
  <c r="HK325" i="1"/>
  <c r="HK324" i="1"/>
  <c r="HK331" i="1"/>
  <c r="HK330" i="1"/>
  <c r="HK362" i="1"/>
  <c r="ID326" i="1" s="1"/>
  <c r="DI375" i="1"/>
  <c r="DL375" i="1" s="1"/>
  <c r="DI374" i="1"/>
  <c r="DK374" i="1" s="1"/>
  <c r="CB374" i="1"/>
  <c r="DF458" i="1"/>
  <c r="HK349" i="1"/>
  <c r="ID313" i="1" s="1"/>
  <c r="DF438" i="1"/>
  <c r="HE340" i="1"/>
  <c r="M11" i="92"/>
  <c r="DE215" i="1"/>
  <c r="DF216" i="1"/>
  <c r="CX196" i="1"/>
  <c r="CZ196" i="1"/>
  <c r="CW196" i="1"/>
  <c r="X196" i="1"/>
  <c r="AN196" i="1"/>
  <c r="P227" i="1"/>
  <c r="CG207" i="1" s="1"/>
  <c r="IM196" i="1"/>
  <c r="CY199" i="1"/>
  <c r="IM199" i="1"/>
  <c r="DB444" i="1"/>
  <c r="DB453" i="1"/>
  <c r="DB438" i="1"/>
  <c r="CY510" i="1"/>
  <c r="DU510" i="1"/>
  <c r="CK510" i="1"/>
  <c r="CM510" i="1" s="1"/>
  <c r="DU115" i="1"/>
  <c r="DD342" i="1"/>
  <c r="DD341" i="1"/>
  <c r="DB341" i="1"/>
  <c r="CZ535" i="1"/>
  <c r="DG535" i="1" s="1"/>
  <c r="CX535" i="1"/>
  <c r="CW535" i="1"/>
  <c r="AN535" i="1"/>
  <c r="AV535" i="1" s="1"/>
  <c r="X535" i="1"/>
  <c r="DD140" i="1"/>
  <c r="DB140" i="1"/>
  <c r="DF197" i="1"/>
  <c r="DB424" i="1"/>
  <c r="DD424" i="1"/>
  <c r="DI424" i="1" s="1"/>
  <c r="DL424" i="1" s="1"/>
  <c r="DE134" i="1"/>
  <c r="DD422" i="1"/>
  <c r="DB422" i="1"/>
  <c r="CK508" i="1"/>
  <c r="CM508" i="1" s="1"/>
  <c r="CX508" i="1"/>
  <c r="X508" i="1"/>
  <c r="CZ508" i="1"/>
  <c r="CW508" i="1"/>
  <c r="AN508" i="1"/>
  <c r="DB113" i="1"/>
  <c r="W190" i="1"/>
  <c r="AL190" i="1"/>
  <c r="P190" i="1"/>
  <c r="DA190" i="1" s="1"/>
  <c r="DH190" i="1" s="1"/>
  <c r="DU114" i="1"/>
  <c r="CK114" i="1"/>
  <c r="CM114" i="1" s="1"/>
  <c r="CY500" i="1"/>
  <c r="DF500" i="1" s="1"/>
  <c r="AU181" i="1"/>
  <c r="DD419" i="1"/>
  <c r="DB419" i="1"/>
  <c r="DB439" i="1"/>
  <c r="DD439" i="1"/>
  <c r="DE439" i="1"/>
  <c r="CK136" i="1"/>
  <c r="CM136" i="1" s="1"/>
  <c r="CX211" i="1"/>
  <c r="CW211" i="1"/>
  <c r="DD212" i="1" s="1"/>
  <c r="X211" i="1"/>
  <c r="AN211" i="1"/>
  <c r="CG211" i="1"/>
  <c r="CZ211" i="1"/>
  <c r="DG212" i="1" s="1"/>
  <c r="CY211" i="1"/>
  <c r="CK447" i="1"/>
  <c r="CM447" i="1" s="1"/>
  <c r="CY429" i="1"/>
  <c r="DU459" i="1"/>
  <c r="CK459" i="1"/>
  <c r="CM459" i="1" s="1"/>
  <c r="DM433" i="1"/>
  <c r="DU436" i="1"/>
  <c r="CK436" i="1"/>
  <c r="CM436" i="1" s="1"/>
  <c r="CY533" i="1"/>
  <c r="Y82" i="40"/>
  <c r="CW516" i="1"/>
  <c r="CZ516" i="1"/>
  <c r="CX516" i="1"/>
  <c r="X516" i="1"/>
  <c r="AN516" i="1"/>
  <c r="AV516" i="1" s="1"/>
  <c r="CY435" i="1"/>
  <c r="CK435" i="1"/>
  <c r="CM435" i="1" s="1"/>
  <c r="AL185" i="1"/>
  <c r="W185" i="1"/>
  <c r="P185" i="1"/>
  <c r="DA185" i="1" s="1"/>
  <c r="DU110" i="1"/>
  <c r="DU109" i="1"/>
  <c r="CK109" i="1"/>
  <c r="CM109" i="1" s="1"/>
  <c r="DU336" i="1"/>
  <c r="HK336" i="1"/>
  <c r="CK336" i="1"/>
  <c r="CM336" i="1" s="1"/>
  <c r="DI336" i="1"/>
  <c r="DL336" i="1" s="1"/>
  <c r="DI349" i="1"/>
  <c r="DO349" i="1" s="1"/>
  <c r="DO370" i="1"/>
  <c r="DN372" i="1"/>
  <c r="DL372" i="1"/>
  <c r="DD448" i="1"/>
  <c r="DB448" i="1"/>
  <c r="DU108" i="1"/>
  <c r="CK108" i="1"/>
  <c r="CM108" i="1" s="1"/>
  <c r="P184" i="1"/>
  <c r="DA184" i="1" s="1"/>
  <c r="CX107" i="1"/>
  <c r="DE107" i="1" s="1"/>
  <c r="CW107" i="1"/>
  <c r="F14" i="81"/>
  <c r="H14" i="81" s="1"/>
  <c r="I14" i="81" s="1"/>
  <c r="L14" i="81" s="1"/>
  <c r="AN107" i="1"/>
  <c r="X107" i="1"/>
  <c r="CZ107" i="1"/>
  <c r="DG107" i="1" s="1"/>
  <c r="CK107" i="1"/>
  <c r="CM107" i="1" s="1"/>
  <c r="CY455" i="1"/>
  <c r="DF455" i="1" s="1"/>
  <c r="CK455" i="1"/>
  <c r="CM455" i="1" s="1"/>
  <c r="CY520" i="1"/>
  <c r="DU125" i="1"/>
  <c r="CK125" i="1"/>
  <c r="CM125" i="1" s="1"/>
  <c r="HE358" i="1"/>
  <c r="DD358" i="1"/>
  <c r="DI358" i="1" s="1"/>
  <c r="DK358" i="1" s="1"/>
  <c r="DB358" i="1"/>
  <c r="DB212" i="1"/>
  <c r="DE212" i="1"/>
  <c r="CY127" i="1"/>
  <c r="W203" i="1"/>
  <c r="AL203" i="1"/>
  <c r="P203" i="1"/>
  <c r="CK127" i="1"/>
  <c r="CM127" i="1" s="1"/>
  <c r="U522" i="1"/>
  <c r="AJ522" i="1"/>
  <c r="AS522" i="1" s="1"/>
  <c r="P522" i="1"/>
  <c r="W207" i="1"/>
  <c r="DA207" i="1"/>
  <c r="AL207" i="1"/>
  <c r="I12" i="92"/>
  <c r="M12" i="92" s="1"/>
  <c r="CZ546" i="1"/>
  <c r="DG145" i="1"/>
  <c r="DG146" i="1"/>
  <c r="CX442" i="1"/>
  <c r="DE442" i="1" s="1"/>
  <c r="CZ442" i="1"/>
  <c r="DG442" i="1" s="1"/>
  <c r="AN442" i="1"/>
  <c r="CG442" i="1"/>
  <c r="CW442" i="1"/>
  <c r="X442" i="1"/>
  <c r="W198" i="1"/>
  <c r="AL198" i="1"/>
  <c r="P198" i="1"/>
  <c r="DA198" i="1" s="1"/>
  <c r="DH198" i="1" s="1"/>
  <c r="DE454" i="1"/>
  <c r="CY214" i="1"/>
  <c r="CY515" i="1"/>
  <c r="AJ545" i="1"/>
  <c r="AS545" i="1" s="1"/>
  <c r="DA196" i="1"/>
  <c r="DH197" i="1" s="1"/>
  <c r="AN464" i="1"/>
  <c r="AV419" i="1" s="1"/>
  <c r="GC398" i="1"/>
  <c r="DD434" i="1"/>
  <c r="DB434" i="1"/>
  <c r="AS434" i="1"/>
  <c r="CX518" i="1"/>
  <c r="AN518" i="1"/>
  <c r="CW518" i="1"/>
  <c r="CZ518" i="1"/>
  <c r="X518" i="1"/>
  <c r="AS437" i="1"/>
  <c r="CX437" i="1"/>
  <c r="DE437" i="1" s="1"/>
  <c r="CW437" i="1"/>
  <c r="AN437" i="1"/>
  <c r="CZ437" i="1"/>
  <c r="DG437" i="1" s="1"/>
  <c r="X437" i="1"/>
  <c r="CG437" i="1"/>
  <c r="DG202" i="1"/>
  <c r="CX545" i="1"/>
  <c r="DE144" i="1"/>
  <c r="AS446" i="1"/>
  <c r="CY132" i="1"/>
  <c r="DF132" i="1" s="1"/>
  <c r="P208" i="1"/>
  <c r="DA208" i="1" s="1"/>
  <c r="AL208" i="1"/>
  <c r="W208" i="1"/>
  <c r="DU132" i="1"/>
  <c r="CK132" i="1"/>
  <c r="CM132" i="1" s="1"/>
  <c r="U527" i="1"/>
  <c r="AJ527" i="1"/>
  <c r="AS527" i="1" s="1"/>
  <c r="P527" i="1"/>
  <c r="DH215" i="1"/>
  <c r="CZ538" i="1"/>
  <c r="CW538" i="1"/>
  <c r="AN538" i="1"/>
  <c r="CX538" i="1"/>
  <c r="X538" i="1"/>
  <c r="DG143" i="1"/>
  <c r="CZ450" i="1"/>
  <c r="DG451" i="1" s="1"/>
  <c r="CW450" i="1"/>
  <c r="CG450" i="1"/>
  <c r="CX450" i="1"/>
  <c r="DE451" i="1" s="1"/>
  <c r="X450" i="1"/>
  <c r="AN450" i="1"/>
  <c r="AV450" i="1" s="1"/>
  <c r="CX445" i="1"/>
  <c r="DE445" i="1" s="1"/>
  <c r="CW445" i="1"/>
  <c r="X445" i="1"/>
  <c r="CZ445" i="1"/>
  <c r="DG445" i="1" s="1"/>
  <c r="AN445" i="1"/>
  <c r="CG445" i="1"/>
  <c r="CG465" i="1" s="1"/>
  <c r="DH216" i="1"/>
  <c r="DG110" i="1"/>
  <c r="CX118" i="1"/>
  <c r="DE118" i="1" s="1"/>
  <c r="X118" i="1"/>
  <c r="CZ118" i="1"/>
  <c r="CW118" i="1"/>
  <c r="F25" i="81"/>
  <c r="H25" i="81" s="1"/>
  <c r="I25" i="81" s="1"/>
  <c r="L25" i="81" s="1"/>
  <c r="AN118" i="1"/>
  <c r="DI352" i="1"/>
  <c r="DN352" i="1" s="1"/>
  <c r="DK354" i="1"/>
  <c r="DL354" i="1"/>
  <c r="HE368" i="1"/>
  <c r="DH342" i="1"/>
  <c r="DH359" i="1"/>
  <c r="HE359" i="1"/>
  <c r="HE374" i="1"/>
  <c r="U431" i="1"/>
  <c r="P431" i="1"/>
  <c r="CY431" i="1" s="1"/>
  <c r="AJ431" i="1"/>
  <c r="AS431" i="1" s="1"/>
  <c r="W193" i="1"/>
  <c r="DA193" i="1"/>
  <c r="AL193" i="1"/>
  <c r="CY129" i="1"/>
  <c r="P205" i="1"/>
  <c r="DA205" i="1" s="1"/>
  <c r="W205" i="1"/>
  <c r="AL205" i="1"/>
  <c r="CK129" i="1"/>
  <c r="CM129" i="1" s="1"/>
  <c r="U524" i="1"/>
  <c r="AJ524" i="1"/>
  <c r="AS524" i="1" s="1"/>
  <c r="P524" i="1"/>
  <c r="CX443" i="1"/>
  <c r="AN443" i="1"/>
  <c r="AV443" i="1" s="1"/>
  <c r="X443" i="1"/>
  <c r="CG443" i="1"/>
  <c r="CW443" i="1"/>
  <c r="CZ443" i="1"/>
  <c r="DG443" i="1" s="1"/>
  <c r="DU127" i="1"/>
  <c r="CK126" i="1"/>
  <c r="CM126" i="1" s="1"/>
  <c r="CX440" i="1"/>
  <c r="DE440" i="1" s="1"/>
  <c r="CZ440" i="1"/>
  <c r="DG440" i="1" s="1"/>
  <c r="X440" i="1"/>
  <c r="CG440" i="1"/>
  <c r="CW440" i="1"/>
  <c r="AN440" i="1"/>
  <c r="AV440" i="1" s="1"/>
  <c r="AS207" i="1"/>
  <c r="W192" i="1"/>
  <c r="AL192" i="1"/>
  <c r="P192" i="1"/>
  <c r="DU117" i="1"/>
  <c r="CK116" i="1"/>
  <c r="CM116" i="1" s="1"/>
  <c r="U511" i="1"/>
  <c r="AJ511" i="1"/>
  <c r="AS511" i="1" s="1"/>
  <c r="P511" i="1"/>
  <c r="F9" i="92"/>
  <c r="L9" i="92" s="1"/>
  <c r="DB115" i="1"/>
  <c r="DD115" i="1"/>
  <c r="CY523" i="1"/>
  <c r="DU129" i="1"/>
  <c r="DG128" i="1"/>
  <c r="DB128" i="1"/>
  <c r="CX119" i="1"/>
  <c r="X119" i="1"/>
  <c r="CW119" i="1"/>
  <c r="DD120" i="1" s="1"/>
  <c r="F26" i="81"/>
  <c r="H26" i="81" s="1"/>
  <c r="I26" i="81" s="1"/>
  <c r="L26" i="81" s="1"/>
  <c r="AN119" i="1"/>
  <c r="CZ119" i="1"/>
  <c r="CK140" i="1"/>
  <c r="CM140" i="1" s="1"/>
  <c r="DU134" i="1"/>
  <c r="CK134" i="1"/>
  <c r="CM134" i="1" s="1"/>
  <c r="AL187" i="1"/>
  <c r="W187" i="1"/>
  <c r="P187" i="1"/>
  <c r="DA187" i="1" s="1"/>
  <c r="DH187" i="1" s="1"/>
  <c r="AJ506" i="1"/>
  <c r="AS506" i="1" s="1"/>
  <c r="U506" i="1"/>
  <c r="P506" i="1"/>
  <c r="CZ141" i="1"/>
  <c r="DG141" i="1" s="1"/>
  <c r="CW141" i="1"/>
  <c r="F48" i="81"/>
  <c r="H48" i="81" s="1"/>
  <c r="I48" i="81" s="1"/>
  <c r="L48" i="81" s="1"/>
  <c r="CX141" i="1"/>
  <c r="DE141" i="1" s="1"/>
  <c r="X141" i="1"/>
  <c r="AN141" i="1"/>
  <c r="AU189" i="1"/>
  <c r="DU131" i="1"/>
  <c r="DU130" i="1"/>
  <c r="CK130" i="1"/>
  <c r="CM130" i="1" s="1"/>
  <c r="DG130" i="1"/>
  <c r="E9" i="92"/>
  <c r="DD105" i="1"/>
  <c r="DI105" i="1" s="1"/>
  <c r="DK105" i="1" s="1"/>
  <c r="M52" i="84"/>
  <c r="DB105" i="1"/>
  <c r="AS439" i="1"/>
  <c r="CY531" i="1"/>
  <c r="DF531" i="1" s="1"/>
  <c r="Y80" i="40"/>
  <c r="DB136" i="1"/>
  <c r="DD136" i="1"/>
  <c r="AS182" i="1"/>
  <c r="CX182" i="1"/>
  <c r="AN182" i="1"/>
  <c r="CZ182" i="1"/>
  <c r="X182" i="1"/>
  <c r="CW182" i="1"/>
  <c r="DG420" i="1"/>
  <c r="DE420" i="1"/>
  <c r="AS441" i="1"/>
  <c r="DU442" i="1" s="1"/>
  <c r="DF124" i="1"/>
  <c r="CX124" i="1"/>
  <c r="DE125" i="1" s="1"/>
  <c r="CW124" i="1"/>
  <c r="DD125" i="1" s="1"/>
  <c r="AN124" i="1"/>
  <c r="CZ124" i="1"/>
  <c r="F31" i="81"/>
  <c r="H31" i="81" s="1"/>
  <c r="I31" i="81" s="1"/>
  <c r="L31" i="81" s="1"/>
  <c r="X124" i="1"/>
  <c r="AS200" i="1"/>
  <c r="DL447" i="1"/>
  <c r="CY221" i="1"/>
  <c r="IM221" i="1"/>
  <c r="AS221" i="1"/>
  <c r="DE459" i="1"/>
  <c r="DB459" i="1"/>
  <c r="DD459" i="1"/>
  <c r="DE436" i="1"/>
  <c r="CY452" i="1"/>
  <c r="CX186" i="1"/>
  <c r="AN186" i="1"/>
  <c r="X186" i="1"/>
  <c r="CW186" i="1"/>
  <c r="CZ186" i="1"/>
  <c r="CY186" i="1"/>
  <c r="DD423" i="1"/>
  <c r="DB423" i="1"/>
  <c r="FF293" i="1"/>
  <c r="CD293" i="1" s="1"/>
  <c r="FE294" i="1"/>
  <c r="EU269" i="1"/>
  <c r="DI337" i="1"/>
  <c r="DO337" i="1" s="1"/>
  <c r="DI338" i="1"/>
  <c r="DK338" i="1" s="1"/>
  <c r="HE337" i="1"/>
  <c r="DN349" i="1"/>
  <c r="AV356" i="1"/>
  <c r="CB375" i="1"/>
  <c r="AV375" i="1"/>
  <c r="AV352" i="1"/>
  <c r="CB361" i="1"/>
  <c r="DI356" i="1"/>
  <c r="DO356" i="1" s="1"/>
  <c r="HE356" i="1"/>
  <c r="CB357" i="1"/>
  <c r="CB367" i="1"/>
  <c r="DI350" i="1"/>
  <c r="DK350" i="1" s="1"/>
  <c r="CB350" i="1"/>
  <c r="DI347" i="1"/>
  <c r="DK347" i="1" s="1"/>
  <c r="HE347" i="1"/>
  <c r="CB338" i="1"/>
  <c r="DI371" i="1"/>
  <c r="DK371" i="1" s="1"/>
  <c r="HE370" i="1"/>
  <c r="AV370" i="1"/>
  <c r="CB372" i="1"/>
  <c r="DO372" i="1"/>
  <c r="CB364" i="1"/>
  <c r="DN362" i="1"/>
  <c r="HK371" i="1"/>
  <c r="DU371" i="1"/>
  <c r="CK371" i="1"/>
  <c r="CM371" i="1" s="1"/>
  <c r="CY503" i="1"/>
  <c r="CY220" i="1"/>
  <c r="DF220" i="1" s="1"/>
  <c r="IM220" i="1"/>
  <c r="AS210" i="1"/>
  <c r="IM210" i="1"/>
  <c r="DB425" i="1"/>
  <c r="DD425" i="1"/>
  <c r="DE425" i="1"/>
  <c r="DB189" i="1"/>
  <c r="HE346" i="1"/>
  <c r="CB346" i="1"/>
  <c r="AV346" i="1"/>
  <c r="DD346" i="1"/>
  <c r="DB346" i="1"/>
  <c r="AL213" i="1"/>
  <c r="W213" i="1"/>
  <c r="P213" i="1"/>
  <c r="DA213" i="1" s="1"/>
  <c r="DH213" i="1" s="1"/>
  <c r="Y69" i="40"/>
  <c r="DG125" i="1"/>
  <c r="G12" i="92"/>
  <c r="G10" i="92"/>
  <c r="AS457" i="1"/>
  <c r="CX501" i="1"/>
  <c r="CW501" i="1"/>
  <c r="AN501" i="1"/>
  <c r="X501" i="1"/>
  <c r="CZ501" i="1"/>
  <c r="DE106" i="1"/>
  <c r="DG106" i="1"/>
  <c r="CZ530" i="1"/>
  <c r="DG530" i="1" s="1"/>
  <c r="CX530" i="1"/>
  <c r="AN530" i="1"/>
  <c r="AV530" i="1" s="1"/>
  <c r="X530" i="1"/>
  <c r="CW530" i="1"/>
  <c r="H10" i="92"/>
  <c r="DE135" i="1"/>
  <c r="H12" i="92"/>
  <c r="DG135" i="1"/>
  <c r="CX449" i="1"/>
  <c r="DE449" i="1" s="1"/>
  <c r="AN449" i="1"/>
  <c r="AV449" i="1" s="1"/>
  <c r="X449" i="1"/>
  <c r="CZ449" i="1"/>
  <c r="DG449" i="1" s="1"/>
  <c r="CW449" i="1"/>
  <c r="CG449" i="1"/>
  <c r="DD430" i="1"/>
  <c r="DB430" i="1"/>
  <c r="P209" i="1"/>
  <c r="DA209" i="1" s="1"/>
  <c r="W209" i="1"/>
  <c r="AL209" i="1"/>
  <c r="U528" i="1"/>
  <c r="AJ528" i="1"/>
  <c r="AS528" i="1" s="1"/>
  <c r="P528" i="1"/>
  <c r="CG528" i="1" s="1"/>
  <c r="CZ540" i="1"/>
  <c r="CX540" i="1"/>
  <c r="AN540" i="1"/>
  <c r="CW540" i="1"/>
  <c r="X540" i="1"/>
  <c r="DA221" i="1"/>
  <c r="DA218" i="1"/>
  <c r="AN218" i="1"/>
  <c r="CW218" i="1"/>
  <c r="X218" i="1"/>
  <c r="CZ218" i="1"/>
  <c r="CX218" i="1"/>
  <c r="CG218" i="1"/>
  <c r="CY218" i="1"/>
  <c r="CZ537" i="1"/>
  <c r="X537" i="1"/>
  <c r="CX537" i="1"/>
  <c r="AN537" i="1"/>
  <c r="AV537" i="1" s="1"/>
  <c r="CW537" i="1"/>
  <c r="IM183" i="1"/>
  <c r="DU120" i="1"/>
  <c r="CK120" i="1"/>
  <c r="CM120" i="1" s="1"/>
  <c r="Y64" i="40"/>
  <c r="DB120" i="1"/>
  <c r="M53" i="84"/>
  <c r="Q53" i="84" s="1"/>
  <c r="GC84" i="1"/>
  <c r="AN150" i="1"/>
  <c r="DF120" i="1"/>
  <c r="DF539" i="1"/>
  <c r="AS144" i="1"/>
  <c r="DU145" i="1" s="1"/>
  <c r="CG446" i="1"/>
  <c r="DF534" i="1"/>
  <c r="DU535" i="1"/>
  <c r="AS139" i="1"/>
  <c r="I46" i="81"/>
  <c r="L46" i="81" s="1"/>
  <c r="CZ456" i="1"/>
  <c r="DG456" i="1" s="1"/>
  <c r="AN456" i="1"/>
  <c r="AV456" i="1" s="1"/>
  <c r="CW456" i="1"/>
  <c r="CG456" i="1"/>
  <c r="CX456" i="1"/>
  <c r="DE456" i="1" s="1"/>
  <c r="X456" i="1"/>
  <c r="CY505" i="1"/>
  <c r="AU186" i="1"/>
  <c r="DB432" i="1"/>
  <c r="DM349" i="1"/>
  <c r="DN354" i="1"/>
  <c r="AV354" i="1"/>
  <c r="DI368" i="1"/>
  <c r="DM368" i="1" s="1"/>
  <c r="CB335" i="1"/>
  <c r="HE335" i="1"/>
  <c r="DN344" i="1"/>
  <c r="DM357" i="1"/>
  <c r="AV369" i="1"/>
  <c r="HE369" i="1"/>
  <c r="DI339" i="1"/>
  <c r="DK339" i="1" s="1"/>
  <c r="AV339" i="1"/>
  <c r="HE339" i="1"/>
  <c r="DI363" i="1"/>
  <c r="DK363" i="1" s="1"/>
  <c r="HE363" i="1"/>
  <c r="DG342" i="1"/>
  <c r="DU359" i="1"/>
  <c r="DD359" i="1"/>
  <c r="DI359" i="1" s="1"/>
  <c r="DK359" i="1" s="1"/>
  <c r="DI366" i="1"/>
  <c r="CB334" i="1"/>
  <c r="HE334" i="1"/>
  <c r="DU372" i="1"/>
  <c r="HK360" i="1"/>
  <c r="ID324" i="1" s="1"/>
  <c r="DI353" i="1"/>
  <c r="DK353" i="1" s="1"/>
  <c r="HE353" i="1"/>
  <c r="DI345" i="1"/>
  <c r="DK345" i="1" s="1"/>
  <c r="HE345" i="1"/>
  <c r="DL374" i="1"/>
  <c r="AV374" i="1"/>
  <c r="DM348" i="1"/>
  <c r="CB371" i="1"/>
  <c r="IM193" i="1"/>
  <c r="DM358" i="1"/>
  <c r="AU214" i="1"/>
  <c r="DF444" i="1"/>
  <c r="F17" i="92"/>
  <c r="F18" i="92"/>
  <c r="DB191" i="1"/>
  <c r="F15" i="92"/>
  <c r="F16" i="92"/>
  <c r="CW197" i="1"/>
  <c r="CZ197" i="1"/>
  <c r="DG197" i="1" s="1"/>
  <c r="CX197" i="1"/>
  <c r="X197" i="1"/>
  <c r="AN197" i="1"/>
  <c r="CG197" i="1"/>
  <c r="DF451" i="1"/>
  <c r="DB215" i="1"/>
  <c r="DG215" i="1"/>
  <c r="HK121" i="1" l="1"/>
  <c r="ID85" i="1" s="1"/>
  <c r="HK120" i="1"/>
  <c r="ID84" i="1" s="1"/>
  <c r="HK113" i="1"/>
  <c r="HK127" i="1"/>
  <c r="ID91" i="1" s="1"/>
  <c r="AJ12" i="40" s="1"/>
  <c r="HK116" i="1"/>
  <c r="HK128" i="1"/>
  <c r="ID92" i="1" s="1"/>
  <c r="HK109" i="1"/>
  <c r="HK140" i="1"/>
  <c r="ID104" i="1" s="1"/>
  <c r="AQ25" i="40" s="1"/>
  <c r="HK111" i="1"/>
  <c r="HK132" i="1"/>
  <c r="ID96" i="1" s="1"/>
  <c r="HK129" i="1"/>
  <c r="ID93" i="1" s="1"/>
  <c r="HK130" i="1"/>
  <c r="ID94" i="1" s="1"/>
  <c r="AQ15" i="40" s="1"/>
  <c r="HK122" i="1"/>
  <c r="ID86" i="1" s="1"/>
  <c r="AV540" i="1"/>
  <c r="DG501" i="1"/>
  <c r="DE501" i="1"/>
  <c r="AS220" i="1"/>
  <c r="DO360" i="1"/>
  <c r="DO361" i="1"/>
  <c r="DI459" i="1"/>
  <c r="DK459" i="1" s="1"/>
  <c r="DG182" i="1"/>
  <c r="CK128" i="1"/>
  <c r="CM128" i="1" s="1"/>
  <c r="AS209" i="1"/>
  <c r="AS208" i="1"/>
  <c r="DU208" i="1" s="1"/>
  <c r="AS188" i="1"/>
  <c r="DG118" i="1"/>
  <c r="AV538" i="1"/>
  <c r="AV518" i="1"/>
  <c r="AS184" i="1"/>
  <c r="CK115" i="1"/>
  <c r="CM115" i="1" s="1"/>
  <c r="AS199" i="1"/>
  <c r="DF138" i="1"/>
  <c r="AV505" i="1"/>
  <c r="DG123" i="1"/>
  <c r="HK105" i="1"/>
  <c r="AV523" i="1"/>
  <c r="DU113" i="1"/>
  <c r="DE197" i="1"/>
  <c r="AV501" i="1"/>
  <c r="DL355" i="1"/>
  <c r="Q52" i="84"/>
  <c r="AS214" i="1"/>
  <c r="GD400" i="1"/>
  <c r="AV508" i="1"/>
  <c r="AS193" i="1"/>
  <c r="AV539" i="1"/>
  <c r="DE133" i="1"/>
  <c r="DG430" i="1"/>
  <c r="DE220" i="1"/>
  <c r="DL360" i="1"/>
  <c r="AV529" i="1"/>
  <c r="DG521" i="1"/>
  <c r="CK460" i="1"/>
  <c r="CM460" i="1" s="1"/>
  <c r="DF540" i="1"/>
  <c r="DK357" i="1"/>
  <c r="EI357" i="1" s="1"/>
  <c r="DN357" i="1"/>
  <c r="DL357" i="1"/>
  <c r="DF115" i="1"/>
  <c r="DH209" i="1"/>
  <c r="AV445" i="1"/>
  <c r="DE446" i="1"/>
  <c r="DO352" i="1"/>
  <c r="CG182" i="1"/>
  <c r="HE182" i="1" s="1"/>
  <c r="DG138" i="1"/>
  <c r="AU202" i="1"/>
  <c r="HK137" i="1"/>
  <c r="ID101" i="1" s="1"/>
  <c r="AJ22" i="40" s="1"/>
  <c r="DG436" i="1"/>
  <c r="HK119" i="1"/>
  <c r="DE115" i="1"/>
  <c r="DG115" i="1"/>
  <c r="DM372" i="1"/>
  <c r="EI372" i="1" s="1"/>
  <c r="HK110" i="1"/>
  <c r="M9" i="92"/>
  <c r="M10" i="92"/>
  <c r="CY112" i="1"/>
  <c r="DF112" i="1" s="1"/>
  <c r="CG112" i="1"/>
  <c r="DF538" i="1"/>
  <c r="DN433" i="1"/>
  <c r="DL343" i="1"/>
  <c r="EI343" i="1" s="1"/>
  <c r="DE123" i="1"/>
  <c r="DL364" i="1"/>
  <c r="DN364" i="1"/>
  <c r="DL349" i="1"/>
  <c r="DO340" i="1"/>
  <c r="DL433" i="1"/>
  <c r="DE110" i="1"/>
  <c r="AU199" i="1"/>
  <c r="IZ163" i="1" s="1"/>
  <c r="DL367" i="1"/>
  <c r="DG516" i="1"/>
  <c r="DG453" i="1"/>
  <c r="AU220" i="1"/>
  <c r="BL220" i="1" s="1"/>
  <c r="HK142" i="1"/>
  <c r="ID106" i="1" s="1"/>
  <c r="AQ27" i="40" s="1"/>
  <c r="AU221" i="1"/>
  <c r="DG220" i="1"/>
  <c r="AU212" i="1"/>
  <c r="IZ176" i="1" s="1"/>
  <c r="DG132" i="1"/>
  <c r="DI121" i="1"/>
  <c r="CY524" i="1"/>
  <c r="CG524" i="1"/>
  <c r="CY527" i="1"/>
  <c r="CG527" i="1"/>
  <c r="CY519" i="1"/>
  <c r="DF519" i="1" s="1"/>
  <c r="CG519" i="1"/>
  <c r="CY536" i="1"/>
  <c r="CG536" i="1"/>
  <c r="CY514" i="1"/>
  <c r="CG514" i="1"/>
  <c r="CY513" i="1"/>
  <c r="CG513" i="1"/>
  <c r="CY526" i="1"/>
  <c r="DF526" i="1" s="1"/>
  <c r="CG526" i="1"/>
  <c r="CG546" i="1" s="1"/>
  <c r="CY504" i="1"/>
  <c r="CG504" i="1"/>
  <c r="CY509" i="1"/>
  <c r="DF509" i="1" s="1"/>
  <c r="CG509" i="1"/>
  <c r="CY506" i="1"/>
  <c r="CG506" i="1"/>
  <c r="CY511" i="1"/>
  <c r="DF511" i="1" s="1"/>
  <c r="CG511" i="1"/>
  <c r="CY522" i="1"/>
  <c r="DF522" i="1" s="1"/>
  <c r="CG522" i="1"/>
  <c r="AS532" i="1"/>
  <c r="DU533" i="1" s="1"/>
  <c r="AS519" i="1"/>
  <c r="DU520" i="1" s="1"/>
  <c r="CY512" i="1"/>
  <c r="CG512" i="1"/>
  <c r="AV437" i="1"/>
  <c r="DU419" i="1"/>
  <c r="CK419" i="1"/>
  <c r="CM419" i="1" s="1"/>
  <c r="DU430" i="1"/>
  <c r="CK430" i="1"/>
  <c r="CM430" i="1" s="1"/>
  <c r="DU426" i="1"/>
  <c r="CK426" i="1"/>
  <c r="CM426" i="1" s="1"/>
  <c r="DU422" i="1"/>
  <c r="CK422" i="1"/>
  <c r="CM422" i="1" s="1"/>
  <c r="DU433" i="1"/>
  <c r="CK433" i="1"/>
  <c r="CM433" i="1" s="1"/>
  <c r="DU429" i="1"/>
  <c r="CK429" i="1"/>
  <c r="CM429" i="1" s="1"/>
  <c r="DU425" i="1"/>
  <c r="CK425" i="1"/>
  <c r="CM425" i="1" s="1"/>
  <c r="DU421" i="1"/>
  <c r="CK421" i="1"/>
  <c r="CM421" i="1" s="1"/>
  <c r="DU432" i="1"/>
  <c r="CK432" i="1"/>
  <c r="CM432" i="1" s="1"/>
  <c r="DU428" i="1"/>
  <c r="CK428" i="1"/>
  <c r="CM428" i="1" s="1"/>
  <c r="DU424" i="1"/>
  <c r="CK424" i="1"/>
  <c r="CM424" i="1" s="1"/>
  <c r="DU420" i="1"/>
  <c r="CK420" i="1"/>
  <c r="CM420" i="1" s="1"/>
  <c r="DU431" i="1"/>
  <c r="CK431" i="1"/>
  <c r="CM431" i="1" s="1"/>
  <c r="DU427" i="1"/>
  <c r="CK427" i="1"/>
  <c r="CM427" i="1" s="1"/>
  <c r="DU423" i="1"/>
  <c r="CK423" i="1"/>
  <c r="CM423" i="1" s="1"/>
  <c r="AV442" i="1"/>
  <c r="AV457" i="1"/>
  <c r="AV520" i="1"/>
  <c r="AV455" i="1"/>
  <c r="AV435" i="1"/>
  <c r="AV429" i="1"/>
  <c r="AV500" i="1"/>
  <c r="AV510" i="1"/>
  <c r="AV446" i="1"/>
  <c r="AV430" i="1"/>
  <c r="DK460" i="1"/>
  <c r="DL460" i="1"/>
  <c r="AV451" i="1"/>
  <c r="AV454" i="1"/>
  <c r="AV448" i="1"/>
  <c r="AV424" i="1"/>
  <c r="AV444" i="1"/>
  <c r="AV432" i="1"/>
  <c r="AV436" i="1"/>
  <c r="DN460" i="1"/>
  <c r="AV420" i="1"/>
  <c r="AV441" i="1"/>
  <c r="AV400" i="1"/>
  <c r="AV402" i="1"/>
  <c r="AV404" i="1"/>
  <c r="AV406" i="1"/>
  <c r="AV408" i="1"/>
  <c r="AV410" i="1"/>
  <c r="AV412" i="1"/>
  <c r="AV414" i="1"/>
  <c r="AV416" i="1"/>
  <c r="AV418" i="1"/>
  <c r="AV399" i="1"/>
  <c r="AV401" i="1"/>
  <c r="AV403" i="1"/>
  <c r="AV405" i="1"/>
  <c r="AV407" i="1"/>
  <c r="AV409" i="1"/>
  <c r="AV411" i="1"/>
  <c r="AV413" i="1"/>
  <c r="AV415" i="1"/>
  <c r="AV417" i="1"/>
  <c r="AV398" i="1"/>
  <c r="AV460" i="1"/>
  <c r="AV452" i="1"/>
  <c r="AV515" i="1"/>
  <c r="AV541" i="1"/>
  <c r="AV533" i="1"/>
  <c r="AV427" i="1"/>
  <c r="AV423" i="1"/>
  <c r="AV447" i="1"/>
  <c r="AV434" i="1"/>
  <c r="AV421" i="1"/>
  <c r="AV422" i="1"/>
  <c r="AV438" i="1"/>
  <c r="AV458" i="1"/>
  <c r="AV425" i="1"/>
  <c r="AV433" i="1"/>
  <c r="AV459" i="1"/>
  <c r="AV428" i="1"/>
  <c r="AV439" i="1"/>
  <c r="AV453" i="1"/>
  <c r="AV140" i="1"/>
  <c r="CB460" i="1"/>
  <c r="CB432" i="1"/>
  <c r="AU215" i="1"/>
  <c r="DF520" i="1"/>
  <c r="DN336" i="1"/>
  <c r="DL370" i="1"/>
  <c r="GC403" i="1"/>
  <c r="CB139" i="1"/>
  <c r="GI117" i="1" s="1"/>
  <c r="GH117" i="1" s="1"/>
  <c r="DK370" i="1"/>
  <c r="AV139" i="1"/>
  <c r="CB446" i="1"/>
  <c r="CB123" i="1"/>
  <c r="GI101" i="1" s="1"/>
  <c r="DO355" i="1"/>
  <c r="CB120" i="1"/>
  <c r="T64" i="40" s="1"/>
  <c r="DP360" i="1"/>
  <c r="DF506" i="1"/>
  <c r="DF514" i="1"/>
  <c r="DN347" i="1"/>
  <c r="DF505" i="1"/>
  <c r="DF133" i="1"/>
  <c r="DE530" i="1"/>
  <c r="DE108" i="1"/>
  <c r="DN338" i="1"/>
  <c r="DN367" i="1"/>
  <c r="DK337" i="1"/>
  <c r="CG186" i="1"/>
  <c r="DI125" i="1"/>
  <c r="DK125" i="1" s="1"/>
  <c r="DI136" i="1"/>
  <c r="DK136" i="1" s="1"/>
  <c r="DG119" i="1"/>
  <c r="DE119" i="1"/>
  <c r="HK126" i="1"/>
  <c r="ID90" i="1" s="1"/>
  <c r="AQ11" i="40" s="1"/>
  <c r="DF521" i="1"/>
  <c r="DE443" i="1"/>
  <c r="DO375" i="1"/>
  <c r="DH208" i="1"/>
  <c r="DF515" i="1"/>
  <c r="AU201" i="1"/>
  <c r="BL201" i="1" s="1"/>
  <c r="HK125" i="1"/>
  <c r="ID89" i="1" s="1"/>
  <c r="AQ10" i="40" s="1"/>
  <c r="HK107" i="1"/>
  <c r="HK108" i="1"/>
  <c r="DO364" i="1"/>
  <c r="DO367" i="1"/>
  <c r="DE516" i="1"/>
  <c r="HK136" i="1"/>
  <c r="ID100" i="1" s="1"/>
  <c r="AJ21" i="40" s="1"/>
  <c r="HK114" i="1"/>
  <c r="DE535" i="1"/>
  <c r="AU191" i="1"/>
  <c r="BL191" i="1" s="1"/>
  <c r="HK115" i="1"/>
  <c r="DF510" i="1"/>
  <c r="CG196" i="1"/>
  <c r="AU197" i="1"/>
  <c r="IZ161" i="1" s="1"/>
  <c r="AU219" i="1"/>
  <c r="DG534" i="1"/>
  <c r="DH220" i="1"/>
  <c r="AU218" i="1"/>
  <c r="CK142" i="1"/>
  <c r="CM142" i="1" s="1"/>
  <c r="HK145" i="1"/>
  <c r="ID109" i="1" s="1"/>
  <c r="HK133" i="1"/>
  <c r="ID97" i="1" s="1"/>
  <c r="AJ18" i="40" s="1"/>
  <c r="DK361" i="1"/>
  <c r="DN355" i="1"/>
  <c r="HK138" i="1"/>
  <c r="ID102" i="1" s="1"/>
  <c r="AQ23" i="40" s="1"/>
  <c r="HK124" i="1"/>
  <c r="ID88" i="1" s="1"/>
  <c r="AQ9" i="40" s="1"/>
  <c r="DE128" i="1"/>
  <c r="DE521" i="1"/>
  <c r="HK117" i="1"/>
  <c r="HK118" i="1"/>
  <c r="DH194" i="1"/>
  <c r="HK123" i="1"/>
  <c r="ID87" i="1" s="1"/>
  <c r="AQ8" i="40" s="1"/>
  <c r="AU196" i="1"/>
  <c r="BL196" i="1" s="1"/>
  <c r="DK355" i="1"/>
  <c r="DF527" i="1"/>
  <c r="DK362" i="1"/>
  <c r="DM362" i="1"/>
  <c r="DO362" i="1"/>
  <c r="DL362" i="1"/>
  <c r="EI362" i="1" s="1"/>
  <c r="DH205" i="1"/>
  <c r="DH206" i="1"/>
  <c r="DH200" i="1"/>
  <c r="DF524" i="1"/>
  <c r="DF525" i="1"/>
  <c r="DF431" i="1"/>
  <c r="DF432" i="1"/>
  <c r="BG16" i="40"/>
  <c r="CG228" i="1"/>
  <c r="HE197" i="1" s="1"/>
  <c r="DF536" i="1"/>
  <c r="DF537" i="1"/>
  <c r="DF426" i="1"/>
  <c r="DF427" i="1"/>
  <c r="BL204" i="1"/>
  <c r="IZ168" i="1"/>
  <c r="AQ6" i="40"/>
  <c r="AJ6" i="40"/>
  <c r="GO249" i="1"/>
  <c r="EP285" i="1"/>
  <c r="ET285" i="1" s="1"/>
  <c r="CO285" i="1"/>
  <c r="DB197" i="1"/>
  <c r="DD197" i="1"/>
  <c r="DI197" i="1" s="1"/>
  <c r="DK197" i="1" s="1"/>
  <c r="IZ178" i="1"/>
  <c r="BL214" i="1"/>
  <c r="DN353" i="1"/>
  <c r="DP353" i="1" s="1"/>
  <c r="DM353" i="1"/>
  <c r="DL353" i="1"/>
  <c r="DO353" i="1"/>
  <c r="DK368" i="1"/>
  <c r="BL186" i="1"/>
  <c r="DB456" i="1"/>
  <c r="DD456" i="1"/>
  <c r="T83" i="40"/>
  <c r="HK139" i="1"/>
  <c r="ID103" i="1" s="1"/>
  <c r="DU139" i="1"/>
  <c r="CK139" i="1"/>
  <c r="CM139" i="1" s="1"/>
  <c r="DU539" i="1"/>
  <c r="CK539" i="1"/>
  <c r="CM539" i="1" s="1"/>
  <c r="AV123" i="1"/>
  <c r="AV120" i="1"/>
  <c r="DB537" i="1"/>
  <c r="I19" i="92"/>
  <c r="DH221" i="1"/>
  <c r="DH222" i="1"/>
  <c r="CB540" i="1"/>
  <c r="DG540" i="1"/>
  <c r="DG541" i="1"/>
  <c r="CX528" i="1"/>
  <c r="CZ528" i="1"/>
  <c r="DG529" i="1" s="1"/>
  <c r="AN528" i="1"/>
  <c r="AV528" i="1" s="1"/>
  <c r="CW528" i="1"/>
  <c r="X528" i="1"/>
  <c r="CW209" i="1"/>
  <c r="AN209" i="1"/>
  <c r="CZ209" i="1"/>
  <c r="X209" i="1"/>
  <c r="CX209" i="1"/>
  <c r="CG209" i="1"/>
  <c r="CY209" i="1"/>
  <c r="CB430" i="1"/>
  <c r="CB449" i="1"/>
  <c r="AV135" i="1"/>
  <c r="AV106" i="1"/>
  <c r="DU501" i="1"/>
  <c r="CK501" i="1"/>
  <c r="CM501" i="1" s="1"/>
  <c r="DB501" i="1"/>
  <c r="DD501" i="1"/>
  <c r="CB125" i="1"/>
  <c r="DN125" i="1"/>
  <c r="AU213" i="1"/>
  <c r="DW214" i="1" s="1"/>
  <c r="DI346" i="1"/>
  <c r="DI425" i="1"/>
  <c r="HK220" i="1"/>
  <c r="CK220" i="1"/>
  <c r="CM220" i="1" s="1"/>
  <c r="AV108" i="1"/>
  <c r="DO371" i="1"/>
  <c r="DL371" i="1"/>
  <c r="DY371" i="1" s="1"/>
  <c r="DN371" i="1"/>
  <c r="DL347" i="1"/>
  <c r="DM347" i="1"/>
  <c r="DM350" i="1"/>
  <c r="DP350" i="1" s="1"/>
  <c r="DN350" i="1"/>
  <c r="DO350" i="1"/>
  <c r="DL350" i="1"/>
  <c r="DY357" i="1"/>
  <c r="DK356" i="1"/>
  <c r="DM356" i="1"/>
  <c r="DN356" i="1"/>
  <c r="DL356" i="1"/>
  <c r="AV379" i="1"/>
  <c r="DM338" i="1"/>
  <c r="DL338" i="1"/>
  <c r="EU270" i="1"/>
  <c r="FF294" i="1"/>
  <c r="CD294" i="1" s="1"/>
  <c r="FE295" i="1"/>
  <c r="CB423" i="1"/>
  <c r="CB433" i="1"/>
  <c r="Y68" i="40"/>
  <c r="CB124" i="1"/>
  <c r="AV124" i="1"/>
  <c r="DE124" i="1"/>
  <c r="HK182" i="1"/>
  <c r="CK182" i="1"/>
  <c r="CM182" i="1" s="1"/>
  <c r="DU531" i="1"/>
  <c r="CK531" i="1"/>
  <c r="CM531" i="1" s="1"/>
  <c r="DU439" i="1"/>
  <c r="CK439" i="1"/>
  <c r="CM439" i="1" s="1"/>
  <c r="AV130" i="1"/>
  <c r="BL189" i="1"/>
  <c r="CB141" i="1"/>
  <c r="GI119" i="1" s="1"/>
  <c r="GH119" i="1" s="1"/>
  <c r="AV141" i="1"/>
  <c r="DD141" i="1"/>
  <c r="DB141" i="1"/>
  <c r="AN187" i="1"/>
  <c r="CW187" i="1"/>
  <c r="CZ187" i="1"/>
  <c r="DG187" i="1" s="1"/>
  <c r="X187" i="1"/>
  <c r="CX187" i="1"/>
  <c r="DE187" i="1" s="1"/>
  <c r="CG187" i="1"/>
  <c r="HE187" i="1" s="1"/>
  <c r="CY187" i="1"/>
  <c r="DF187" i="1" s="1"/>
  <c r="AU187" i="1"/>
  <c r="AQ19" i="40"/>
  <c r="AJ19" i="40"/>
  <c r="DU529" i="1"/>
  <c r="CK529" i="1"/>
  <c r="CM529" i="1" s="1"/>
  <c r="AJ25" i="40"/>
  <c r="CB119" i="1"/>
  <c r="AV119" i="1"/>
  <c r="AQ13" i="40"/>
  <c r="AJ13" i="40"/>
  <c r="DF523" i="1"/>
  <c r="AV115" i="1"/>
  <c r="HK209" i="1"/>
  <c r="ID173" i="1" s="1"/>
  <c r="DU209" i="1"/>
  <c r="CK209" i="1"/>
  <c r="CM209" i="1" s="1"/>
  <c r="AN511" i="1"/>
  <c r="AV511" i="1" s="1"/>
  <c r="X511" i="1"/>
  <c r="CX511" i="1"/>
  <c r="DE511" i="1" s="1"/>
  <c r="CW511" i="1"/>
  <c r="CZ511" i="1"/>
  <c r="DG511" i="1" s="1"/>
  <c r="AU192" i="1"/>
  <c r="HK208" i="1"/>
  <c r="ID172" i="1" s="1"/>
  <c r="DB440" i="1"/>
  <c r="DD440" i="1"/>
  <c r="AV126" i="1"/>
  <c r="CB443" i="1"/>
  <c r="DU524" i="1"/>
  <c r="CK524" i="1"/>
  <c r="CM524" i="1" s="1"/>
  <c r="DF129" i="1"/>
  <c r="DF130" i="1"/>
  <c r="HK188" i="1"/>
  <c r="CK188" i="1"/>
  <c r="CM188" i="1" s="1"/>
  <c r="DM352" i="1"/>
  <c r="DB445" i="1"/>
  <c r="DD445" i="1"/>
  <c r="DI445" i="1" s="1"/>
  <c r="CB450" i="1"/>
  <c r="DE450" i="1"/>
  <c r="DD450" i="1"/>
  <c r="DB450" i="1"/>
  <c r="DB538" i="1"/>
  <c r="DD538" i="1"/>
  <c r="CB451" i="1"/>
  <c r="DU527" i="1"/>
  <c r="CK527" i="1"/>
  <c r="CM527" i="1" s="1"/>
  <c r="CX208" i="1"/>
  <c r="DE208" i="1" s="1"/>
  <c r="CZ208" i="1"/>
  <c r="DG208" i="1" s="1"/>
  <c r="CW208" i="1"/>
  <c r="X208" i="1"/>
  <c r="AN208" i="1"/>
  <c r="CG208" i="1"/>
  <c r="CY208" i="1"/>
  <c r="DF208" i="1" s="1"/>
  <c r="DU446" i="1"/>
  <c r="CK446" i="1"/>
  <c r="CM446" i="1" s="1"/>
  <c r="CB437" i="1"/>
  <c r="DB518" i="1"/>
  <c r="DU434" i="1"/>
  <c r="CK434" i="1"/>
  <c r="CM434" i="1" s="1"/>
  <c r="DI434" i="1"/>
  <c r="CB434" i="1"/>
  <c r="DE142" i="1"/>
  <c r="CB454" i="1"/>
  <c r="DB442" i="1"/>
  <c r="DD442" i="1"/>
  <c r="CB442" i="1"/>
  <c r="AV145" i="1"/>
  <c r="HS164" i="1"/>
  <c r="DH207" i="1"/>
  <c r="DU522" i="1"/>
  <c r="CK522" i="1"/>
  <c r="CM522" i="1" s="1"/>
  <c r="AN203" i="1"/>
  <c r="CZ203" i="1"/>
  <c r="CW203" i="1"/>
  <c r="X203" i="1"/>
  <c r="CX203" i="1"/>
  <c r="CG203" i="1"/>
  <c r="CY203" i="1"/>
  <c r="DA203" i="1"/>
  <c r="DF127" i="1"/>
  <c r="DF128" i="1"/>
  <c r="DL358" i="1"/>
  <c r="HK184" i="1"/>
  <c r="DU184" i="1"/>
  <c r="CK184" i="1"/>
  <c r="CM184" i="1" s="1"/>
  <c r="CB421" i="1"/>
  <c r="DI448" i="1"/>
  <c r="DO347" i="1"/>
  <c r="DK349" i="1"/>
  <c r="DK336" i="1"/>
  <c r="DM336" i="1"/>
  <c r="CX185" i="1"/>
  <c r="CZ185" i="1"/>
  <c r="CW185" i="1"/>
  <c r="DD186" i="1" s="1"/>
  <c r="X185" i="1"/>
  <c r="AN185" i="1"/>
  <c r="CG185" i="1"/>
  <c r="CY185" i="1"/>
  <c r="DU435" i="1"/>
  <c r="AV121" i="1"/>
  <c r="CB516" i="1"/>
  <c r="DD516" i="1"/>
  <c r="DB516" i="1"/>
  <c r="AV138" i="1"/>
  <c r="DF429" i="1"/>
  <c r="DF430" i="1"/>
  <c r="DI430" i="1" s="1"/>
  <c r="DU447" i="1"/>
  <c r="DG441" i="1"/>
  <c r="H18" i="92"/>
  <c r="I15" i="92"/>
  <c r="DB211" i="1"/>
  <c r="DM136" i="1"/>
  <c r="DM105" i="1"/>
  <c r="BL181" i="1"/>
  <c r="ER181" i="1" s="1"/>
  <c r="X190" i="1"/>
  <c r="CW190" i="1"/>
  <c r="CX190" i="1"/>
  <c r="AN190" i="1"/>
  <c r="CZ190" i="1"/>
  <c r="CG190" i="1"/>
  <c r="CY190" i="1"/>
  <c r="AU190" i="1"/>
  <c r="AV113" i="1"/>
  <c r="DB508" i="1"/>
  <c r="DI422" i="1"/>
  <c r="CB134" i="1"/>
  <c r="DN424" i="1"/>
  <c r="CB535" i="1"/>
  <c r="DI342" i="1"/>
  <c r="DL342" i="1" s="1"/>
  <c r="CB453" i="1"/>
  <c r="DG444" i="1"/>
  <c r="CB458" i="1"/>
  <c r="HK199" i="1"/>
  <c r="ID163" i="1" s="1"/>
  <c r="CK199" i="1"/>
  <c r="CM199" i="1" s="1"/>
  <c r="BG5" i="40"/>
  <c r="AN227" i="1"/>
  <c r="AV197" i="1" s="1"/>
  <c r="DB196" i="1"/>
  <c r="GC160" i="1"/>
  <c r="GC161" i="1"/>
  <c r="DN374" i="1"/>
  <c r="DY374" i="1" s="1"/>
  <c r="DM374" i="1"/>
  <c r="DK365" i="1"/>
  <c r="DL365" i="1"/>
  <c r="DN365" i="1"/>
  <c r="DO365" i="1"/>
  <c r="DY334" i="1"/>
  <c r="DZ334" i="1" s="1"/>
  <c r="DP334" i="1"/>
  <c r="FD334" i="1"/>
  <c r="FE334" i="1" s="1"/>
  <c r="EI334" i="1"/>
  <c r="EJ334" i="1" s="1"/>
  <c r="ET334" i="1"/>
  <c r="EU334" i="1" s="1"/>
  <c r="DN359" i="1"/>
  <c r="DL344" i="1"/>
  <c r="DM344" i="1"/>
  <c r="DK335" i="1"/>
  <c r="DM335" i="1"/>
  <c r="DO335" i="1"/>
  <c r="DK344" i="1"/>
  <c r="DO343" i="1"/>
  <c r="DM343" i="1"/>
  <c r="DN343" i="1"/>
  <c r="CB505" i="1"/>
  <c r="DU456" i="1"/>
  <c r="CK456" i="1"/>
  <c r="CM456" i="1" s="1"/>
  <c r="BL219" i="1"/>
  <c r="HK143" i="1"/>
  <c r="ID107" i="1" s="1"/>
  <c r="DU143" i="1"/>
  <c r="CK143" i="1"/>
  <c r="CM143" i="1" s="1"/>
  <c r="DU452" i="1"/>
  <c r="DU451" i="1"/>
  <c r="CK451" i="1"/>
  <c r="CM451" i="1" s="1"/>
  <c r="DD446" i="1"/>
  <c r="DB539" i="1"/>
  <c r="DD539" i="1"/>
  <c r="DG539" i="1"/>
  <c r="CB427" i="1"/>
  <c r="DE120" i="1"/>
  <c r="DG120" i="1"/>
  <c r="CX183" i="1"/>
  <c r="DE183" i="1" s="1"/>
  <c r="AN183" i="1"/>
  <c r="CG183" i="1"/>
  <c r="X183" i="1"/>
  <c r="CZ183" i="1"/>
  <c r="DG183" i="1" s="1"/>
  <c r="CW183" i="1"/>
  <c r="CY183" i="1"/>
  <c r="DF183" i="1" s="1"/>
  <c r="DU454" i="1"/>
  <c r="CK454" i="1"/>
  <c r="CM454" i="1" s="1"/>
  <c r="DU449" i="1"/>
  <c r="CK449" i="1"/>
  <c r="CM449" i="1" s="1"/>
  <c r="DI135" i="1"/>
  <c r="DI106" i="1"/>
  <c r="DD457" i="1"/>
  <c r="DB457" i="1"/>
  <c r="DG457" i="1"/>
  <c r="CB457" i="1"/>
  <c r="CX532" i="1"/>
  <c r="DE532" i="1" s="1"/>
  <c r="CZ532" i="1"/>
  <c r="DG532" i="1" s="1"/>
  <c r="AN532" i="1"/>
  <c r="AV532" i="1" s="1"/>
  <c r="CW532" i="1"/>
  <c r="X532" i="1"/>
  <c r="CB137" i="1"/>
  <c r="AV137" i="1"/>
  <c r="CB425" i="1"/>
  <c r="DN425" i="1"/>
  <c r="CG220" i="1"/>
  <c r="CB503" i="1"/>
  <c r="DB503" i="1"/>
  <c r="DU448" i="1"/>
  <c r="CK448" i="1"/>
  <c r="CM448" i="1" s="1"/>
  <c r="DK367" i="1"/>
  <c r="DO336" i="1"/>
  <c r="DL340" i="1"/>
  <c r="DM340" i="1"/>
  <c r="HG292" i="1"/>
  <c r="HX256" i="1" s="1"/>
  <c r="GH256" i="1"/>
  <c r="DN459" i="1"/>
  <c r="CB459" i="1"/>
  <c r="CG221" i="1"/>
  <c r="DD221" i="1"/>
  <c r="H15" i="92"/>
  <c r="DB221" i="1"/>
  <c r="DD222" i="1"/>
  <c r="DU519" i="1"/>
  <c r="DI420" i="1"/>
  <c r="DL420" i="1" s="1"/>
  <c r="BL212" i="1"/>
  <c r="DL136" i="1"/>
  <c r="AV136" i="1"/>
  <c r="CB531" i="1"/>
  <c r="DB531" i="1"/>
  <c r="DD531" i="1"/>
  <c r="DF219" i="1"/>
  <c r="DE219" i="1"/>
  <c r="AV219" i="1"/>
  <c r="DH219" i="1"/>
  <c r="CB105" i="1"/>
  <c r="DN105" i="1"/>
  <c r="CB525" i="1"/>
  <c r="DU536" i="1"/>
  <c r="CK536" i="1"/>
  <c r="CM536" i="1" s="1"/>
  <c r="AU217" i="1"/>
  <c r="DD111" i="1"/>
  <c r="DI111" i="1" s="1"/>
  <c r="DB111" i="1"/>
  <c r="DH210" i="1"/>
  <c r="CZ210" i="1"/>
  <c r="DG210" i="1" s="1"/>
  <c r="X210" i="1"/>
  <c r="AN210" i="1"/>
  <c r="CW210" i="1"/>
  <c r="CX210" i="1"/>
  <c r="CG210" i="1"/>
  <c r="CY210" i="1"/>
  <c r="DF210" i="1" s="1"/>
  <c r="DE529" i="1"/>
  <c r="CX514" i="1"/>
  <c r="CW514" i="1"/>
  <c r="DD515" i="1" s="1"/>
  <c r="CZ514" i="1"/>
  <c r="X514" i="1"/>
  <c r="AN514" i="1"/>
  <c r="AV514" i="1" s="1"/>
  <c r="CZ195" i="1"/>
  <c r="DG196" i="1" s="1"/>
  <c r="CW195" i="1"/>
  <c r="DD196" i="1" s="1"/>
  <c r="X195" i="1"/>
  <c r="CX195" i="1"/>
  <c r="DE196" i="1" s="1"/>
  <c r="AN195" i="1"/>
  <c r="CG195" i="1"/>
  <c r="CY195" i="1"/>
  <c r="CB128" i="1"/>
  <c r="DB523" i="1"/>
  <c r="CB523" i="1"/>
  <c r="CB116" i="1"/>
  <c r="AV116" i="1"/>
  <c r="DU444" i="1"/>
  <c r="CK444" i="1"/>
  <c r="CM444" i="1" s="1"/>
  <c r="DU440" i="1"/>
  <c r="CK440" i="1"/>
  <c r="CM440" i="1" s="1"/>
  <c r="CB521" i="1"/>
  <c r="DD521" i="1"/>
  <c r="DB521" i="1"/>
  <c r="DI428" i="1"/>
  <c r="DK428" i="1" s="1"/>
  <c r="CB428" i="1"/>
  <c r="DU443" i="1"/>
  <c r="CK443" i="1"/>
  <c r="CM443" i="1" s="1"/>
  <c r="Y73" i="40"/>
  <c r="CB129" i="1"/>
  <c r="AV129" i="1"/>
  <c r="CX512" i="1"/>
  <c r="CW512" i="1"/>
  <c r="AN512" i="1"/>
  <c r="AV512" i="1" s="1"/>
  <c r="X512" i="1"/>
  <c r="CZ512" i="1"/>
  <c r="DG512" i="1" s="1"/>
  <c r="CB117" i="1"/>
  <c r="AV117" i="1"/>
  <c r="DG117" i="1"/>
  <c r="AL188" i="1"/>
  <c r="W188" i="1"/>
  <c r="P188" i="1"/>
  <c r="DA188" i="1" s="1"/>
  <c r="HK112" i="1"/>
  <c r="DU112" i="1"/>
  <c r="CK112" i="1"/>
  <c r="CM112" i="1" s="1"/>
  <c r="U507" i="1"/>
  <c r="P507" i="1"/>
  <c r="AJ507" i="1"/>
  <c r="AS507" i="1" s="1"/>
  <c r="DK351" i="1"/>
  <c r="DN351" i="1"/>
  <c r="DO351" i="1"/>
  <c r="DL351" i="1"/>
  <c r="DO374" i="1"/>
  <c r="DL359" i="1"/>
  <c r="DM373" i="1"/>
  <c r="DL373" i="1"/>
  <c r="DN373" i="1"/>
  <c r="DO373" i="1"/>
  <c r="DY373" i="1" s="1"/>
  <c r="DO369" i="1"/>
  <c r="DL369" i="1"/>
  <c r="DN369" i="1"/>
  <c r="DM369" i="1"/>
  <c r="DP369" i="1" s="1"/>
  <c r="DN335" i="1"/>
  <c r="CW513" i="1"/>
  <c r="AN513" i="1"/>
  <c r="AV513" i="1" s="1"/>
  <c r="CZ513" i="1"/>
  <c r="DG513" i="1" s="1"/>
  <c r="CX513" i="1"/>
  <c r="X513" i="1"/>
  <c r="AV110" i="1"/>
  <c r="DI216" i="1"/>
  <c r="DK216" i="1" s="1"/>
  <c r="CB143" i="1"/>
  <c r="GI121" i="1" s="1"/>
  <c r="GH121" i="1" s="1"/>
  <c r="DU538" i="1"/>
  <c r="CK538" i="1"/>
  <c r="CM538" i="1" s="1"/>
  <c r="BL215" i="1"/>
  <c r="IZ179" i="1"/>
  <c r="DW215" i="1"/>
  <c r="DD451" i="1"/>
  <c r="AV132" i="1"/>
  <c r="CB132" i="1"/>
  <c r="DB132" i="1"/>
  <c r="DD132" i="1"/>
  <c r="CB144" i="1"/>
  <c r="DU518" i="1"/>
  <c r="CK518" i="1"/>
  <c r="CM518" i="1" s="1"/>
  <c r="DU541" i="1"/>
  <c r="CK541" i="1"/>
  <c r="CM541" i="1" s="1"/>
  <c r="CB515" i="1"/>
  <c r="AN545" i="1"/>
  <c r="AV545" i="1" s="1"/>
  <c r="CG214" i="1"/>
  <c r="CB214" i="1"/>
  <c r="BB23" i="40" s="1"/>
  <c r="AV142" i="1"/>
  <c r="DD142" i="1"/>
  <c r="DI454" i="1"/>
  <c r="DM454" i="1" s="1"/>
  <c r="CX517" i="1"/>
  <c r="DE517" i="1" s="1"/>
  <c r="CZ517" i="1"/>
  <c r="DG517" i="1" s="1"/>
  <c r="X517" i="1"/>
  <c r="CW517" i="1"/>
  <c r="AN517" i="1"/>
  <c r="AV517" i="1" s="1"/>
  <c r="AJ7" i="40"/>
  <c r="AQ7" i="40"/>
  <c r="Y66" i="40"/>
  <c r="DI146" i="1"/>
  <c r="DM146" i="1" s="1"/>
  <c r="DM548" i="1" s="1"/>
  <c r="CX526" i="1"/>
  <c r="DE526" i="1" s="1"/>
  <c r="X526" i="1"/>
  <c r="AN526" i="1"/>
  <c r="AV526" i="1" s="1"/>
  <c r="CZ526" i="1"/>
  <c r="DG526" i="1" s="1"/>
  <c r="CW526" i="1"/>
  <c r="HK131" i="1"/>
  <c r="ID95" i="1" s="1"/>
  <c r="Y75" i="40"/>
  <c r="CH151" i="1"/>
  <c r="HE116" i="1" s="1"/>
  <c r="DB131" i="1"/>
  <c r="HS84" i="1"/>
  <c r="DD131" i="1"/>
  <c r="DG131" i="1"/>
  <c r="HS87" i="1"/>
  <c r="DB127" i="1"/>
  <c r="DD127" i="1"/>
  <c r="DO358" i="1"/>
  <c r="CB520" i="1"/>
  <c r="CB455" i="1"/>
  <c r="CX502" i="1"/>
  <c r="DE502" i="1" s="1"/>
  <c r="CW502" i="1"/>
  <c r="X502" i="1"/>
  <c r="CZ502" i="1"/>
  <c r="DG502" i="1" s="1"/>
  <c r="AN502" i="1"/>
  <c r="AV502" i="1" s="1"/>
  <c r="DU502" i="1"/>
  <c r="CK502" i="1"/>
  <c r="CM502" i="1" s="1"/>
  <c r="AU183" i="1"/>
  <c r="DI421" i="1"/>
  <c r="DK421" i="1" s="1"/>
  <c r="CB448" i="1"/>
  <c r="DM371" i="1"/>
  <c r="EI360" i="1"/>
  <c r="DK364" i="1"/>
  <c r="DN370" i="1"/>
  <c r="DL337" i="1"/>
  <c r="CX504" i="1"/>
  <c r="DE504" i="1" s="1"/>
  <c r="CZ504" i="1"/>
  <c r="DG504" i="1" s="1"/>
  <c r="CW504" i="1"/>
  <c r="X504" i="1"/>
  <c r="AN504" i="1"/>
  <c r="AV504" i="1" s="1"/>
  <c r="DU504" i="1"/>
  <c r="CK504" i="1"/>
  <c r="CM504" i="1" s="1"/>
  <c r="DB109" i="1"/>
  <c r="DD109" i="1"/>
  <c r="DI109" i="1" s="1"/>
  <c r="DL109" i="1" s="1"/>
  <c r="DN121" i="1"/>
  <c r="DF516" i="1"/>
  <c r="DE138" i="1"/>
  <c r="DG533" i="1"/>
  <c r="CB429" i="1"/>
  <c r="DD429" i="1"/>
  <c r="DB429" i="1"/>
  <c r="DM447" i="1"/>
  <c r="CB419" i="1"/>
  <c r="DF181" i="1"/>
  <c r="E17" i="92"/>
  <c r="DE182" i="1"/>
  <c r="E16" i="92"/>
  <c r="DE181" i="1"/>
  <c r="DG181" i="1"/>
  <c r="E18" i="92"/>
  <c r="CX509" i="1"/>
  <c r="DE509" i="1" s="1"/>
  <c r="CW509" i="1"/>
  <c r="X509" i="1"/>
  <c r="AN509" i="1"/>
  <c r="AV509" i="1" s="1"/>
  <c r="CZ509" i="1"/>
  <c r="DG509" i="1" s="1"/>
  <c r="DD114" i="1"/>
  <c r="DB114" i="1"/>
  <c r="CB114" i="1"/>
  <c r="AV114" i="1"/>
  <c r="HK197" i="1"/>
  <c r="ID161" i="1" s="1"/>
  <c r="CK197" i="1"/>
  <c r="CM197" i="1" s="1"/>
  <c r="AU216" i="1"/>
  <c r="DH191" i="1"/>
  <c r="CB510" i="1"/>
  <c r="DE438" i="1"/>
  <c r="DE453" i="1"/>
  <c r="CG201" i="1"/>
  <c r="G16" i="92"/>
  <c r="G15" i="92"/>
  <c r="DB201" i="1"/>
  <c r="DE444" i="1"/>
  <c r="DD458" i="1"/>
  <c r="CG199" i="1"/>
  <c r="AS162" i="1"/>
  <c r="AS171" i="1"/>
  <c r="AS178" i="1"/>
  <c r="AS176" i="1"/>
  <c r="AS174" i="1"/>
  <c r="AS161" i="1"/>
  <c r="AS160" i="1"/>
  <c r="CK160" i="1" s="1"/>
  <c r="CM160" i="1" s="1"/>
  <c r="CC160" i="1" s="1"/>
  <c r="AS169" i="1"/>
  <c r="AS177" i="1"/>
  <c r="AS163" i="1"/>
  <c r="AS164" i="1"/>
  <c r="AS227" i="1"/>
  <c r="AS167" i="1"/>
  <c r="AS175" i="1"/>
  <c r="AS180" i="1"/>
  <c r="AS168" i="1"/>
  <c r="AS166" i="1"/>
  <c r="AS165" i="1"/>
  <c r="AS173" i="1"/>
  <c r="AS179" i="1"/>
  <c r="AS172" i="1"/>
  <c r="AS170" i="1"/>
  <c r="AS222" i="1"/>
  <c r="GD162" i="1" s="1"/>
  <c r="AS212" i="1"/>
  <c r="AS181" i="1"/>
  <c r="AS206" i="1"/>
  <c r="AS204" i="1"/>
  <c r="DU205" i="1" s="1"/>
  <c r="AS201" i="1"/>
  <c r="AS217" i="1"/>
  <c r="AS218" i="1"/>
  <c r="AS185" i="1"/>
  <c r="AS213" i="1"/>
  <c r="AS202" i="1"/>
  <c r="AS190" i="1"/>
  <c r="AS203" i="1"/>
  <c r="AS189" i="1"/>
  <c r="AS186" i="1"/>
  <c r="AS198" i="1"/>
  <c r="AS191" i="1"/>
  <c r="AS211" i="1"/>
  <c r="AS216" i="1"/>
  <c r="AS215" i="1"/>
  <c r="AS194" i="1"/>
  <c r="AS195" i="1"/>
  <c r="AS192" i="1"/>
  <c r="DU193" i="1" s="1"/>
  <c r="AS219" i="1"/>
  <c r="AS187" i="1"/>
  <c r="DU188" i="1" s="1"/>
  <c r="DH211" i="1"/>
  <c r="DB193" i="1"/>
  <c r="DB207" i="1"/>
  <c r="HS160" i="1"/>
  <c r="DD207" i="1"/>
  <c r="BG6" i="40"/>
  <c r="DN197" i="1"/>
  <c r="DL345" i="1"/>
  <c r="DO345" i="1"/>
  <c r="DN345" i="1"/>
  <c r="DM345" i="1"/>
  <c r="EI353" i="1"/>
  <c r="DK366" i="1"/>
  <c r="DM366" i="1"/>
  <c r="DO366" i="1"/>
  <c r="DL363" i="1"/>
  <c r="DN363" i="1"/>
  <c r="DO363" i="1"/>
  <c r="DL339" i="1"/>
  <c r="DM339" i="1"/>
  <c r="DN339" i="1"/>
  <c r="DO339" i="1"/>
  <c r="DO368" i="1"/>
  <c r="DL368" i="1"/>
  <c r="DN368" i="1"/>
  <c r="CB456" i="1"/>
  <c r="Y83" i="40"/>
  <c r="HE139" i="1"/>
  <c r="AF24" i="40" s="1"/>
  <c r="DU534" i="1"/>
  <c r="CK534" i="1"/>
  <c r="CM534" i="1" s="1"/>
  <c r="DU144" i="1"/>
  <c r="HK144" i="1"/>
  <c r="ID108" i="1" s="1"/>
  <c r="CK144" i="1"/>
  <c r="CM144" i="1" s="1"/>
  <c r="Y67" i="40"/>
  <c r="GI98" i="1"/>
  <c r="CB422" i="1"/>
  <c r="AV102" i="1"/>
  <c r="AV93" i="1"/>
  <c r="AV96" i="1"/>
  <c r="AV91" i="1"/>
  <c r="AV101" i="1"/>
  <c r="AV104" i="1"/>
  <c r="AV99" i="1"/>
  <c r="AV90" i="1"/>
  <c r="AV94" i="1"/>
  <c r="AV84" i="1"/>
  <c r="AV88" i="1"/>
  <c r="AV89" i="1"/>
  <c r="AV92" i="1"/>
  <c r="AV85" i="1"/>
  <c r="AV97" i="1"/>
  <c r="AV100" i="1"/>
  <c r="AV95" i="1"/>
  <c r="AV87" i="1"/>
  <c r="AW150" i="1"/>
  <c r="AV103" i="1"/>
  <c r="AV86" i="1"/>
  <c r="AV98" i="1"/>
  <c r="AV146" i="1"/>
  <c r="CB146" i="1"/>
  <c r="CB548" i="1" s="1"/>
  <c r="CB541" i="1"/>
  <c r="AV303" i="1"/>
  <c r="AQ5" i="40"/>
  <c r="AJ5" i="40"/>
  <c r="CB537" i="1"/>
  <c r="DB218" i="1"/>
  <c r="DH218" i="1"/>
  <c r="DB540" i="1"/>
  <c r="DD540" i="1"/>
  <c r="DD541" i="1"/>
  <c r="DE540" i="1"/>
  <c r="DE541" i="1"/>
  <c r="CY528" i="1"/>
  <c r="DU528" i="1"/>
  <c r="CK528" i="1"/>
  <c r="CM528" i="1" s="1"/>
  <c r="AU209" i="1"/>
  <c r="DB449" i="1"/>
  <c r="DD449" i="1"/>
  <c r="DI449" i="1" s="1"/>
  <c r="DL449" i="1" s="1"/>
  <c r="CB135" i="1"/>
  <c r="DB530" i="1"/>
  <c r="DD530" i="1"/>
  <c r="CB530" i="1"/>
  <c r="CB106" i="1"/>
  <c r="DL106" i="1"/>
  <c r="CB501" i="1"/>
  <c r="DU458" i="1"/>
  <c r="DU457" i="1"/>
  <c r="CK457" i="1"/>
  <c r="CM457" i="1" s="1"/>
  <c r="AV125" i="1"/>
  <c r="CZ213" i="1"/>
  <c r="DG213" i="1" s="1"/>
  <c r="CW213" i="1"/>
  <c r="AN213" i="1"/>
  <c r="CG213" i="1"/>
  <c r="X213" i="1"/>
  <c r="CX213" i="1"/>
  <c r="DE213" i="1" s="1"/>
  <c r="CY213" i="1"/>
  <c r="DF213" i="1" s="1"/>
  <c r="DL425" i="1"/>
  <c r="HK210" i="1"/>
  <c r="ID174" i="1" s="1"/>
  <c r="DU210" i="1"/>
  <c r="CK210" i="1"/>
  <c r="CM210" i="1" s="1"/>
  <c r="CB108" i="1"/>
  <c r="DP371" i="1"/>
  <c r="EI347" i="1"/>
  <c r="EI350" i="1"/>
  <c r="HB293" i="1"/>
  <c r="CR293" i="1"/>
  <c r="CI293" i="1" s="1"/>
  <c r="DI423" i="1"/>
  <c r="DM423" i="1" s="1"/>
  <c r="DB186" i="1"/>
  <c r="DF452" i="1"/>
  <c r="DF453" i="1"/>
  <c r="CB436" i="1"/>
  <c r="HK221" i="1"/>
  <c r="DU221" i="1"/>
  <c r="CK221" i="1"/>
  <c r="CM221" i="1" s="1"/>
  <c r="I17" i="92"/>
  <c r="DF221" i="1"/>
  <c r="DF222" i="1"/>
  <c r="HK200" i="1"/>
  <c r="ID164" i="1" s="1"/>
  <c r="DU200" i="1"/>
  <c r="CK200" i="1"/>
  <c r="CM200" i="1" s="1"/>
  <c r="DG124" i="1"/>
  <c r="DD124" i="1"/>
  <c r="DB124" i="1"/>
  <c r="DU441" i="1"/>
  <c r="CK441" i="1"/>
  <c r="CM441" i="1" s="1"/>
  <c r="DB182" i="1"/>
  <c r="DD182" i="1"/>
  <c r="DN136" i="1"/>
  <c r="EI136" i="1" s="1"/>
  <c r="DP105" i="1"/>
  <c r="FD105" i="1"/>
  <c r="FE105" i="1" s="1"/>
  <c r="ET105" i="1"/>
  <c r="EU105" i="1" s="1"/>
  <c r="EI105" i="1"/>
  <c r="EJ105" i="1" s="1"/>
  <c r="DY105" i="1"/>
  <c r="DZ105" i="1" s="1"/>
  <c r="CB130" i="1"/>
  <c r="DU525" i="1"/>
  <c r="CK525" i="1"/>
  <c r="CM525" i="1" s="1"/>
  <c r="CX506" i="1"/>
  <c r="DE506" i="1" s="1"/>
  <c r="CZ506" i="1"/>
  <c r="DG506" i="1" s="1"/>
  <c r="AN506" i="1"/>
  <c r="AV506" i="1" s="1"/>
  <c r="CW506" i="1"/>
  <c r="X506" i="1"/>
  <c r="DU506" i="1"/>
  <c r="CK506" i="1"/>
  <c r="CM506" i="1" s="1"/>
  <c r="DU140" i="1"/>
  <c r="DD119" i="1"/>
  <c r="DB119" i="1"/>
  <c r="DU523" i="1"/>
  <c r="CK523" i="1"/>
  <c r="CM523" i="1" s="1"/>
  <c r="DI115" i="1"/>
  <c r="DM115" i="1" s="1"/>
  <c r="CB115" i="1"/>
  <c r="DU511" i="1"/>
  <c r="CK511" i="1"/>
  <c r="CM511" i="1" s="1"/>
  <c r="DA192" i="1"/>
  <c r="DH192" i="1" s="1"/>
  <c r="X192" i="1"/>
  <c r="AN192" i="1"/>
  <c r="CG192" i="1"/>
  <c r="CW192" i="1"/>
  <c r="CZ192" i="1"/>
  <c r="DG192" i="1" s="1"/>
  <c r="CX192" i="1"/>
  <c r="DE192" i="1" s="1"/>
  <c r="CY192" i="1"/>
  <c r="DF192" i="1" s="1"/>
  <c r="DU207" i="1"/>
  <c r="AS228" i="1"/>
  <c r="HK207" i="1"/>
  <c r="ID171" i="1" s="1"/>
  <c r="CK207" i="1"/>
  <c r="CM207" i="1" s="1"/>
  <c r="CB440" i="1"/>
  <c r="CB126" i="1"/>
  <c r="DU521" i="1"/>
  <c r="CK521" i="1"/>
  <c r="CM521" i="1" s="1"/>
  <c r="DD443" i="1"/>
  <c r="DB443" i="1"/>
  <c r="CX524" i="1"/>
  <c r="DE524" i="1" s="1"/>
  <c r="AN524" i="1"/>
  <c r="AV524" i="1" s="1"/>
  <c r="CW524" i="1"/>
  <c r="DD525" i="1" s="1"/>
  <c r="CZ524" i="1"/>
  <c r="DG524" i="1" s="1"/>
  <c r="X524" i="1"/>
  <c r="AQ14" i="40"/>
  <c r="AJ14" i="40"/>
  <c r="AU205" i="1"/>
  <c r="X205" i="1"/>
  <c r="CZ205" i="1"/>
  <c r="CX205" i="1"/>
  <c r="CW205" i="1"/>
  <c r="AN205" i="1"/>
  <c r="CG205" i="1"/>
  <c r="BG14" i="40" s="1"/>
  <c r="CY205" i="1"/>
  <c r="AU193" i="1"/>
  <c r="X431" i="1"/>
  <c r="AN431" i="1"/>
  <c r="AV431" i="1" s="1"/>
  <c r="CG431" i="1"/>
  <c r="CW431" i="1"/>
  <c r="CZ431" i="1"/>
  <c r="CX431" i="1"/>
  <c r="DO359" i="1"/>
  <c r="DP354" i="1"/>
  <c r="EI354" i="1"/>
  <c r="DY354" i="1"/>
  <c r="AV118" i="1"/>
  <c r="CB118" i="1"/>
  <c r="DB118" i="1"/>
  <c r="DD118" i="1"/>
  <c r="DI118" i="1" s="1"/>
  <c r="DN118" i="1" s="1"/>
  <c r="AV465" i="1"/>
  <c r="CB445" i="1"/>
  <c r="DL445" i="1"/>
  <c r="DG450" i="1"/>
  <c r="DE538" i="1"/>
  <c r="CB538" i="1"/>
  <c r="DG538" i="1"/>
  <c r="CX527" i="1"/>
  <c r="CW527" i="1"/>
  <c r="X527" i="1"/>
  <c r="CZ527" i="1"/>
  <c r="DG527" i="1" s="1"/>
  <c r="AN527" i="1"/>
  <c r="AV527" i="1" s="1"/>
  <c r="AJ17" i="40"/>
  <c r="AQ17" i="40"/>
  <c r="AU208" i="1"/>
  <c r="DD437" i="1"/>
  <c r="DI437" i="1" s="1"/>
  <c r="DN437" i="1" s="1"/>
  <c r="DB437" i="1"/>
  <c r="DU437" i="1"/>
  <c r="CK437" i="1"/>
  <c r="CM437" i="1" s="1"/>
  <c r="CB518" i="1"/>
  <c r="AV464" i="1"/>
  <c r="GC164" i="1"/>
  <c r="DH196" i="1"/>
  <c r="DU515" i="1"/>
  <c r="CK515" i="1"/>
  <c r="CM515" i="1" s="1"/>
  <c r="HK214" i="1"/>
  <c r="ID178" i="1" s="1"/>
  <c r="CK214" i="1"/>
  <c r="CM214" i="1" s="1"/>
  <c r="DG142" i="1"/>
  <c r="CZ198" i="1"/>
  <c r="DG198" i="1" s="1"/>
  <c r="CW198" i="1"/>
  <c r="DD199" i="1" s="1"/>
  <c r="X198" i="1"/>
  <c r="AN198" i="1"/>
  <c r="CX198" i="1"/>
  <c r="DE198" i="1" s="1"/>
  <c r="CG198" i="1"/>
  <c r="CY198" i="1"/>
  <c r="DF198" i="1" s="1"/>
  <c r="AU198" i="1"/>
  <c r="CB145" i="1"/>
  <c r="AU207" i="1"/>
  <c r="CX522" i="1"/>
  <c r="DE522" i="1" s="1"/>
  <c r="CW522" i="1"/>
  <c r="X522" i="1"/>
  <c r="CZ522" i="1"/>
  <c r="DG522" i="1" s="1"/>
  <c r="AN522" i="1"/>
  <c r="AV522" i="1" s="1"/>
  <c r="AQ12" i="40"/>
  <c r="AU203" i="1"/>
  <c r="DW204" i="1" s="1"/>
  <c r="CB107" i="1"/>
  <c r="AV107" i="1"/>
  <c r="DB107" i="1"/>
  <c r="DD107" i="1"/>
  <c r="CZ184" i="1"/>
  <c r="X184" i="1"/>
  <c r="CW184" i="1"/>
  <c r="AN184" i="1"/>
  <c r="CX184" i="1"/>
  <c r="CY184" i="1"/>
  <c r="DL352" i="1"/>
  <c r="DH185" i="1"/>
  <c r="AU185" i="1"/>
  <c r="DF435" i="1"/>
  <c r="DF436" i="1"/>
  <c r="DI436" i="1" s="1"/>
  <c r="DL436" i="1" s="1"/>
  <c r="CB121" i="1"/>
  <c r="CB138" i="1"/>
  <c r="DE441" i="1"/>
  <c r="CB441" i="1"/>
  <c r="H17" i="92"/>
  <c r="DF212" i="1"/>
  <c r="BG20" i="40"/>
  <c r="H16" i="92"/>
  <c r="DI439" i="1"/>
  <c r="DK439" i="1" s="1"/>
  <c r="DI419" i="1"/>
  <c r="DK419" i="1" s="1"/>
  <c r="CB113" i="1"/>
  <c r="CB508" i="1"/>
  <c r="AV134" i="1"/>
  <c r="DK424" i="1"/>
  <c r="DM424" i="1"/>
  <c r="DM197" i="1"/>
  <c r="DI140" i="1"/>
  <c r="DK140" i="1" s="1"/>
  <c r="DD535" i="1"/>
  <c r="DB535" i="1"/>
  <c r="DI341" i="1"/>
  <c r="DK341" i="1" s="1"/>
  <c r="DD438" i="1"/>
  <c r="CB444" i="1"/>
  <c r="DD444" i="1"/>
  <c r="IZ166" i="1"/>
  <c r="DW202" i="1"/>
  <c r="BL202" i="1"/>
  <c r="CG184" i="1"/>
  <c r="CG222" i="1"/>
  <c r="CG216" i="1"/>
  <c r="CG202" i="1"/>
  <c r="CG206" i="1"/>
  <c r="CG204" i="1"/>
  <c r="CG215" i="1"/>
  <c r="CG191" i="1"/>
  <c r="CG189" i="1"/>
  <c r="CG212" i="1"/>
  <c r="GC163" i="1"/>
  <c r="DF215" i="1"/>
  <c r="DM359" i="1"/>
  <c r="HK193" i="1"/>
  <c r="CK193" i="1"/>
  <c r="CM193" i="1" s="1"/>
  <c r="DK375" i="1"/>
  <c r="DM375" i="1"/>
  <c r="DL366" i="1"/>
  <c r="DM337" i="1"/>
  <c r="DU505" i="1"/>
  <c r="CK505" i="1"/>
  <c r="CM505" i="1" s="1"/>
  <c r="DD505" i="1"/>
  <c r="DB505" i="1"/>
  <c r="DF456" i="1"/>
  <c r="CB534" i="1"/>
  <c r="DD534" i="1"/>
  <c r="DB534" i="1"/>
  <c r="DG446" i="1"/>
  <c r="DE539" i="1"/>
  <c r="CB539" i="1"/>
  <c r="DI123" i="1"/>
  <c r="DL123" i="1" s="1"/>
  <c r="DU146" i="1"/>
  <c r="CK146" i="1"/>
  <c r="CM146" i="1" s="1"/>
  <c r="HK183" i="1"/>
  <c r="DU183" i="1"/>
  <c r="CK183" i="1"/>
  <c r="CM183" i="1" s="1"/>
  <c r="DU537" i="1"/>
  <c r="CK537" i="1"/>
  <c r="CM537" i="1" s="1"/>
  <c r="BL221" i="1"/>
  <c r="HT86" i="1"/>
  <c r="DU540" i="1"/>
  <c r="CK540" i="1"/>
  <c r="CM540" i="1" s="1"/>
  <c r="Y77" i="40"/>
  <c r="AV133" i="1"/>
  <c r="CB133" i="1"/>
  <c r="DB133" i="1"/>
  <c r="DD133" i="1"/>
  <c r="AJ20" i="40"/>
  <c r="AQ20" i="40"/>
  <c r="DU530" i="1"/>
  <c r="CK530" i="1"/>
  <c r="CM530" i="1" s="1"/>
  <c r="DE457" i="1"/>
  <c r="CY532" i="1"/>
  <c r="DF532" i="1" s="1"/>
  <c r="DU532" i="1"/>
  <c r="CK532" i="1"/>
  <c r="CM532" i="1" s="1"/>
  <c r="Y81" i="40"/>
  <c r="DB137" i="1"/>
  <c r="DD137" i="1"/>
  <c r="DI137" i="1" s="1"/>
  <c r="DL137" i="1" s="1"/>
  <c r="DD220" i="1"/>
  <c r="DB220" i="1"/>
  <c r="DD108" i="1"/>
  <c r="DG108" i="1"/>
  <c r="DU503" i="1"/>
  <c r="CK503" i="1"/>
  <c r="CM503" i="1" s="1"/>
  <c r="DG503" i="1"/>
  <c r="DY362" i="1"/>
  <c r="DM365" i="1"/>
  <c r="DP370" i="1"/>
  <c r="EI370" i="1"/>
  <c r="DY370" i="1"/>
  <c r="DM363" i="1"/>
  <c r="DL348" i="1"/>
  <c r="DN348" i="1"/>
  <c r="DO348" i="1"/>
  <c r="DL361" i="1"/>
  <c r="DN361" i="1"/>
  <c r="DK352" i="1"/>
  <c r="DO338" i="1"/>
  <c r="DY338" i="1" s="1"/>
  <c r="DK340" i="1"/>
  <c r="DB452" i="1"/>
  <c r="DD452" i="1"/>
  <c r="CB452" i="1"/>
  <c r="DP433" i="1"/>
  <c r="DY433" i="1"/>
  <c r="EI433" i="1"/>
  <c r="DE221" i="1"/>
  <c r="I16" i="92"/>
  <c r="DE222" i="1"/>
  <c r="I18" i="92"/>
  <c r="DG221" i="1"/>
  <c r="DG222" i="1"/>
  <c r="CB447" i="1"/>
  <c r="DN447" i="1"/>
  <c r="CX200" i="1"/>
  <c r="AN200" i="1"/>
  <c r="CG200" i="1"/>
  <c r="CZ200" i="1"/>
  <c r="X200" i="1"/>
  <c r="CW200" i="1"/>
  <c r="DD201" i="1" s="1"/>
  <c r="CY200" i="1"/>
  <c r="DF201" i="1" s="1"/>
  <c r="CX519" i="1"/>
  <c r="DE519" i="1" s="1"/>
  <c r="X519" i="1"/>
  <c r="AN519" i="1"/>
  <c r="AV519" i="1" s="1"/>
  <c r="CW519" i="1"/>
  <c r="CZ519" i="1"/>
  <c r="DG519" i="1" s="1"/>
  <c r="AM200" i="1"/>
  <c r="AU200" i="1"/>
  <c r="CB420" i="1"/>
  <c r="CB136" i="1"/>
  <c r="DE531" i="1"/>
  <c r="DG531" i="1"/>
  <c r="CG219" i="1"/>
  <c r="HE219" i="1" s="1"/>
  <c r="DD219" i="1"/>
  <c r="DB219" i="1"/>
  <c r="DG219" i="1"/>
  <c r="DL105" i="1"/>
  <c r="AV105" i="1"/>
  <c r="DI130" i="1"/>
  <c r="DL130" i="1" s="1"/>
  <c r="DB525" i="1"/>
  <c r="AN536" i="1"/>
  <c r="AV536" i="1" s="1"/>
  <c r="X536" i="1"/>
  <c r="CZ536" i="1"/>
  <c r="DG536" i="1" s="1"/>
  <c r="CX536" i="1"/>
  <c r="DE536" i="1" s="1"/>
  <c r="CW536" i="1"/>
  <c r="DD537" i="1" s="1"/>
  <c r="AJ26" i="40"/>
  <c r="AQ26" i="40"/>
  <c r="CZ217" i="1"/>
  <c r="DG217" i="1" s="1"/>
  <c r="CX217" i="1"/>
  <c r="DE217" i="1" s="1"/>
  <c r="CW217" i="1"/>
  <c r="X217" i="1"/>
  <c r="AN217" i="1"/>
  <c r="CG217" i="1"/>
  <c r="HE217" i="1" s="1"/>
  <c r="CY217" i="1"/>
  <c r="DF217" i="1" s="1"/>
  <c r="CB111" i="1"/>
  <c r="AV111" i="1"/>
  <c r="AU210" i="1"/>
  <c r="DD529" i="1"/>
  <c r="DB529" i="1"/>
  <c r="CB529" i="1"/>
  <c r="DU514" i="1"/>
  <c r="CK514" i="1"/>
  <c r="CM514" i="1" s="1"/>
  <c r="DH195" i="1"/>
  <c r="AU195" i="1"/>
  <c r="AV128" i="1"/>
  <c r="DG523" i="1"/>
  <c r="DE523" i="1"/>
  <c r="DL115" i="1"/>
  <c r="DB116" i="1"/>
  <c r="DD116" i="1"/>
  <c r="DU438" i="1"/>
  <c r="CK438" i="1"/>
  <c r="CM438" i="1" s="1"/>
  <c r="DU453" i="1"/>
  <c r="CK453" i="1"/>
  <c r="CM453" i="1" s="1"/>
  <c r="DI126" i="1"/>
  <c r="CX426" i="1"/>
  <c r="AN426" i="1"/>
  <c r="AV426" i="1" s="1"/>
  <c r="CG426" i="1"/>
  <c r="CW426" i="1"/>
  <c r="CZ426" i="1"/>
  <c r="X426" i="1"/>
  <c r="DD129" i="1"/>
  <c r="DB129" i="1"/>
  <c r="DF512" i="1"/>
  <c r="DU512" i="1"/>
  <c r="CK512" i="1"/>
  <c r="CM512" i="1" s="1"/>
  <c r="HE117" i="1"/>
  <c r="DB117" i="1"/>
  <c r="DD117" i="1"/>
  <c r="DE117" i="1"/>
  <c r="CX112" i="1"/>
  <c r="AN112" i="1"/>
  <c r="F19" i="81"/>
  <c r="H19" i="81" s="1"/>
  <c r="I19" i="81" s="1"/>
  <c r="L19" i="81" s="1"/>
  <c r="CZ112" i="1"/>
  <c r="X112" i="1"/>
  <c r="CW112" i="1"/>
  <c r="HK205" i="1"/>
  <c r="ID169" i="1" s="1"/>
  <c r="CK205" i="1"/>
  <c r="CM205" i="1" s="1"/>
  <c r="DN375" i="1"/>
  <c r="DN366" i="1"/>
  <c r="DP373" i="1"/>
  <c r="DY369" i="1"/>
  <c r="DF513" i="1"/>
  <c r="DU513" i="1"/>
  <c r="CK513" i="1"/>
  <c r="CM513" i="1" s="1"/>
  <c r="AU194" i="1"/>
  <c r="CX194" i="1"/>
  <c r="DE194" i="1" s="1"/>
  <c r="AN194" i="1"/>
  <c r="CZ194" i="1"/>
  <c r="DG194" i="1" s="1"/>
  <c r="X194" i="1"/>
  <c r="CW194" i="1"/>
  <c r="CG194" i="1"/>
  <c r="CY194" i="1"/>
  <c r="DF194" i="1" s="1"/>
  <c r="DI110" i="1"/>
  <c r="DM110" i="1" s="1"/>
  <c r="CB110" i="1"/>
  <c r="AS465" i="1"/>
  <c r="DU445" i="1"/>
  <c r="CK445" i="1"/>
  <c r="CM445" i="1" s="1"/>
  <c r="DU450" i="1"/>
  <c r="CK450" i="1"/>
  <c r="CM450" i="1" s="1"/>
  <c r="AV143" i="1"/>
  <c r="DI143" i="1"/>
  <c r="DM143" i="1" s="1"/>
  <c r="DM545" i="1" s="1"/>
  <c r="Y76" i="40"/>
  <c r="AV144" i="1"/>
  <c r="DI144" i="1"/>
  <c r="DM144" i="1" s="1"/>
  <c r="DM546" i="1" s="1"/>
  <c r="DH199" i="1"/>
  <c r="DN434" i="1"/>
  <c r="AU182" i="1"/>
  <c r="AU168" i="1"/>
  <c r="AU164" i="1"/>
  <c r="AU174" i="1"/>
  <c r="AU178" i="1"/>
  <c r="AU162" i="1"/>
  <c r="AU179" i="1"/>
  <c r="AU176" i="1"/>
  <c r="AU172" i="1"/>
  <c r="AU169" i="1"/>
  <c r="AU177" i="1"/>
  <c r="AU173" i="1"/>
  <c r="AU170" i="1"/>
  <c r="AU161" i="1"/>
  <c r="AU163" i="1"/>
  <c r="AU171" i="1"/>
  <c r="AU175" i="1"/>
  <c r="AU180" i="1"/>
  <c r="AU167" i="1"/>
  <c r="AU160" i="1"/>
  <c r="AU166" i="1"/>
  <c r="AU165" i="1"/>
  <c r="AU222" i="1"/>
  <c r="GD164" i="1" s="1"/>
  <c r="DB515" i="1"/>
  <c r="DE515" i="1"/>
  <c r="DG515" i="1"/>
  <c r="DD214" i="1"/>
  <c r="DB214" i="1"/>
  <c r="DH214" i="1"/>
  <c r="CB142" i="1"/>
  <c r="GI120" i="1" s="1"/>
  <c r="GH120" i="1" s="1"/>
  <c r="CY517" i="1"/>
  <c r="DU517" i="1"/>
  <c r="CK517" i="1"/>
  <c r="CM517" i="1" s="1"/>
  <c r="CB122" i="1"/>
  <c r="AV122" i="1"/>
  <c r="DD122" i="1"/>
  <c r="DB122" i="1"/>
  <c r="DI145" i="1"/>
  <c r="AS546" i="1"/>
  <c r="DU526" i="1"/>
  <c r="CK526" i="1"/>
  <c r="CM526" i="1" s="1"/>
  <c r="HK95" i="1"/>
  <c r="HK92" i="1"/>
  <c r="HK86" i="1"/>
  <c r="HK93" i="1"/>
  <c r="HK90" i="1"/>
  <c r="HK97" i="1"/>
  <c r="HK102" i="1"/>
  <c r="HK99" i="1"/>
  <c r="HK96" i="1"/>
  <c r="HK84" i="1"/>
  <c r="HK87" i="1"/>
  <c r="HK85" i="1"/>
  <c r="HK104" i="1"/>
  <c r="HK101" i="1"/>
  <c r="HK98" i="1"/>
  <c r="HK103" i="1"/>
  <c r="HK100" i="1"/>
  <c r="HK89" i="1"/>
  <c r="HK94" i="1"/>
  <c r="HK91" i="1"/>
  <c r="HK88" i="1"/>
  <c r="DE132" i="1"/>
  <c r="HS85" i="1"/>
  <c r="DE131" i="1"/>
  <c r="CB131" i="1"/>
  <c r="AV131" i="1"/>
  <c r="AW151" i="1" s="1"/>
  <c r="Y71" i="40"/>
  <c r="AV127" i="1"/>
  <c r="CB127" i="1"/>
  <c r="AU211" i="1"/>
  <c r="HK106" i="1"/>
  <c r="DN358" i="1"/>
  <c r="G19" i="92"/>
  <c r="DH201" i="1"/>
  <c r="DG520" i="1"/>
  <c r="DD520" i="1"/>
  <c r="DB520" i="1"/>
  <c r="DB455" i="1"/>
  <c r="DD455" i="1"/>
  <c r="CY502" i="1"/>
  <c r="DF502" i="1" s="1"/>
  <c r="DA183" i="1"/>
  <c r="DH183" i="1" s="1"/>
  <c r="AU184" i="1"/>
  <c r="DY360" i="1"/>
  <c r="DY372" i="1"/>
  <c r="DP355" i="1"/>
  <c r="EI355" i="1"/>
  <c r="DY355" i="1"/>
  <c r="DN337" i="1"/>
  <c r="DF504" i="1"/>
  <c r="HE109" i="1"/>
  <c r="AV109" i="1"/>
  <c r="CB109" i="1"/>
  <c r="DB435" i="1"/>
  <c r="DD435" i="1"/>
  <c r="CB435" i="1"/>
  <c r="DU516" i="1"/>
  <c r="DI139" i="1"/>
  <c r="DM139" i="1" s="1"/>
  <c r="CB533" i="1"/>
  <c r="DD533" i="1"/>
  <c r="DB533" i="1"/>
  <c r="DE533" i="1"/>
  <c r="DD441" i="1"/>
  <c r="CB439" i="1"/>
  <c r="CG181" i="1"/>
  <c r="DB181" i="1"/>
  <c r="E15" i="92"/>
  <c r="DD181" i="1"/>
  <c r="DI181" i="1" s="1"/>
  <c r="DK181" i="1" s="1"/>
  <c r="CB500" i="1"/>
  <c r="DB500" i="1"/>
  <c r="DD500" i="1"/>
  <c r="AU206" i="1"/>
  <c r="DU509" i="1"/>
  <c r="CK509" i="1"/>
  <c r="CM509" i="1" s="1"/>
  <c r="DD134" i="1"/>
  <c r="DG134" i="1"/>
  <c r="CB424" i="1"/>
  <c r="CB140" i="1"/>
  <c r="GI118" i="1" s="1"/>
  <c r="GH118" i="1" s="1"/>
  <c r="DD510" i="1"/>
  <c r="DB510" i="1"/>
  <c r="DE510" i="1"/>
  <c r="CB438" i="1"/>
  <c r="DG438" i="1"/>
  <c r="G17" i="92"/>
  <c r="DF202" i="1"/>
  <c r="AV201" i="1"/>
  <c r="G18" i="92"/>
  <c r="DG201" i="1"/>
  <c r="DG458" i="1"/>
  <c r="DB199" i="1"/>
  <c r="AV199" i="1"/>
  <c r="AS196" i="1"/>
  <c r="DU197" i="1" s="1"/>
  <c r="EW284" i="1"/>
  <c r="DF501" i="1"/>
  <c r="DH186" i="1"/>
  <c r="CG193" i="1"/>
  <c r="DG193" i="1"/>
  <c r="HS162" i="1"/>
  <c r="DF207" i="1"/>
  <c r="AV207" i="1"/>
  <c r="AV228" i="1" s="1"/>
  <c r="HS163" i="1"/>
  <c r="DG207" i="1"/>
  <c r="HS161" i="1"/>
  <c r="DE207" i="1"/>
  <c r="CB207" i="1" l="1"/>
  <c r="BB16" i="40" s="1"/>
  <c r="CB193" i="1"/>
  <c r="CB199" i="1"/>
  <c r="BB8" i="40" s="1"/>
  <c r="DM459" i="1"/>
  <c r="DP459" i="1" s="1"/>
  <c r="DE503" i="1"/>
  <c r="AV220" i="1"/>
  <c r="DW220" i="1"/>
  <c r="HE189" i="1"/>
  <c r="HE184" i="1"/>
  <c r="DF184" i="1"/>
  <c r="DN146" i="1"/>
  <c r="DN548" i="1" s="1"/>
  <c r="AJ15" i="40"/>
  <c r="AV186" i="1"/>
  <c r="DE210" i="1"/>
  <c r="HE196" i="1"/>
  <c r="BL199" i="1"/>
  <c r="GQ163" i="1" s="1"/>
  <c r="R102" i="23" s="1"/>
  <c r="DP372" i="1"/>
  <c r="AV193" i="1"/>
  <c r="HE181" i="1"/>
  <c r="DP375" i="1"/>
  <c r="DN423" i="1"/>
  <c r="DW221" i="1"/>
  <c r="DE518" i="1"/>
  <c r="DL125" i="1"/>
  <c r="DY125" i="1" s="1"/>
  <c r="T67" i="40"/>
  <c r="DE512" i="1"/>
  <c r="AV221" i="1"/>
  <c r="CK208" i="1"/>
  <c r="CM208" i="1" s="1"/>
  <c r="DF113" i="1"/>
  <c r="DP357" i="1"/>
  <c r="CB201" i="1"/>
  <c r="BB10" i="40" s="1"/>
  <c r="DG214" i="1"/>
  <c r="HE216" i="1"/>
  <c r="HE186" i="1"/>
  <c r="CB181" i="1"/>
  <c r="CK519" i="1"/>
  <c r="CM519" i="1" s="1"/>
  <c r="DL459" i="1"/>
  <c r="DM125" i="1"/>
  <c r="HE221" i="1"/>
  <c r="BL197" i="1"/>
  <c r="GQ161" i="1" s="1"/>
  <c r="R100" i="23" s="1"/>
  <c r="HE185" i="1"/>
  <c r="AQ22" i="40"/>
  <c r="DI120" i="1"/>
  <c r="DK120" i="1" s="1"/>
  <c r="AJ9" i="40"/>
  <c r="HE193" i="1"/>
  <c r="HE132" i="1"/>
  <c r="AF17" i="40" s="1"/>
  <c r="HE194" i="1"/>
  <c r="DW196" i="1"/>
  <c r="DW201" i="1"/>
  <c r="HE137" i="1"/>
  <c r="AF22" i="40" s="1"/>
  <c r="HE191" i="1"/>
  <c r="HE211" i="1"/>
  <c r="HK160" i="1"/>
  <c r="HE192" i="1"/>
  <c r="HE119" i="1"/>
  <c r="HE218" i="1"/>
  <c r="IZ160" i="1"/>
  <c r="HE195" i="1"/>
  <c r="HE220" i="1"/>
  <c r="HE183" i="1"/>
  <c r="DW191" i="1"/>
  <c r="HE190" i="1"/>
  <c r="IZ165" i="1"/>
  <c r="AJ27" i="40"/>
  <c r="DK121" i="1"/>
  <c r="DM121" i="1"/>
  <c r="DL121" i="1"/>
  <c r="EI369" i="1"/>
  <c r="EI373" i="1"/>
  <c r="DP343" i="1"/>
  <c r="DP374" i="1"/>
  <c r="DY350" i="1"/>
  <c r="DP347" i="1"/>
  <c r="EI371" i="1"/>
  <c r="DP362" i="1"/>
  <c r="DI128" i="1"/>
  <c r="DL128" i="1" s="1"/>
  <c r="DW219" i="1"/>
  <c r="DW197" i="1"/>
  <c r="DY353" i="1"/>
  <c r="DK128" i="1"/>
  <c r="DK430" i="1"/>
  <c r="DN430" i="1"/>
  <c r="DG199" i="1"/>
  <c r="HE114" i="1"/>
  <c r="DI441" i="1"/>
  <c r="DK441" i="1" s="1"/>
  <c r="DY121" i="1"/>
  <c r="HE127" i="1"/>
  <c r="AF12" i="40" s="1"/>
  <c r="HE112" i="1"/>
  <c r="DN115" i="1"/>
  <c r="HE111" i="1"/>
  <c r="CB220" i="1"/>
  <c r="HE133" i="1"/>
  <c r="AF18" i="40" s="1"/>
  <c r="DG505" i="1"/>
  <c r="DY343" i="1"/>
  <c r="EI374" i="1"/>
  <c r="DM216" i="1"/>
  <c r="DI444" i="1"/>
  <c r="DK444" i="1" s="1"/>
  <c r="DE211" i="1"/>
  <c r="DF211" i="1"/>
  <c r="DE184" i="1"/>
  <c r="DG184" i="1"/>
  <c r="DG518" i="1"/>
  <c r="DE527" i="1"/>
  <c r="HE141" i="1"/>
  <c r="AF26" i="40" s="1"/>
  <c r="DN420" i="1"/>
  <c r="CB186" i="1"/>
  <c r="DY347" i="1"/>
  <c r="HE123" i="1"/>
  <c r="AF8" i="40" s="1"/>
  <c r="DO197" i="1"/>
  <c r="DG510" i="1"/>
  <c r="AV181" i="1"/>
  <c r="DI127" i="1"/>
  <c r="AV214" i="1"/>
  <c r="DE513" i="1"/>
  <c r="CB219" i="1"/>
  <c r="CB221" i="1"/>
  <c r="BL218" i="1"/>
  <c r="CY507" i="1"/>
  <c r="CG507" i="1"/>
  <c r="DY460" i="1"/>
  <c r="ET460" i="1"/>
  <c r="DP460" i="1"/>
  <c r="EI460" i="1"/>
  <c r="FD460" i="1"/>
  <c r="AQ18" i="40"/>
  <c r="GQ186" i="1"/>
  <c r="GQ339" i="1"/>
  <c r="GQ263" i="1"/>
  <c r="GO186" i="1"/>
  <c r="GO339" i="1"/>
  <c r="GO263" i="1"/>
  <c r="DK130" i="1"/>
  <c r="DP361" i="1"/>
  <c r="AJ8" i="40"/>
  <c r="AQ21" i="40"/>
  <c r="AJ10" i="40"/>
  <c r="DK454" i="1"/>
  <c r="DN454" i="1"/>
  <c r="AJ23" i="40"/>
  <c r="AJ11" i="40"/>
  <c r="AV196" i="1"/>
  <c r="DP337" i="1"/>
  <c r="EI339" i="1"/>
  <c r="DP447" i="1"/>
  <c r="CB196" i="1"/>
  <c r="BB5" i="40" s="1"/>
  <c r="DK143" i="1"/>
  <c r="DK545" i="1" s="1"/>
  <c r="DL143" i="1"/>
  <c r="DL545" i="1" s="1"/>
  <c r="DK110" i="1"/>
  <c r="DP348" i="1"/>
  <c r="DK115" i="1"/>
  <c r="DP363" i="1"/>
  <c r="DP345" i="1"/>
  <c r="DH188" i="1"/>
  <c r="DH189" i="1"/>
  <c r="DI134" i="1"/>
  <c r="DK134" i="1" s="1"/>
  <c r="IZ170" i="1"/>
  <c r="DW206" i="1"/>
  <c r="BL206" i="1"/>
  <c r="BL184" i="1"/>
  <c r="DW184" i="1"/>
  <c r="DN145" i="1"/>
  <c r="DN547" i="1" s="1"/>
  <c r="DM145" i="1"/>
  <c r="DM547" i="1" s="1"/>
  <c r="DI122" i="1"/>
  <c r="DK122" i="1" s="1"/>
  <c r="T66" i="40"/>
  <c r="GI100" i="1"/>
  <c r="DI515" i="1"/>
  <c r="DL515" i="1" s="1"/>
  <c r="DW165" i="1"/>
  <c r="DW180" i="1"/>
  <c r="DW171" i="1"/>
  <c r="DW161" i="1"/>
  <c r="DW173" i="1"/>
  <c r="DW169" i="1"/>
  <c r="DW176" i="1"/>
  <c r="DW162" i="1"/>
  <c r="DW174" i="1"/>
  <c r="DW168" i="1"/>
  <c r="DB194" i="1"/>
  <c r="DD194" i="1"/>
  <c r="CB112" i="1"/>
  <c r="AV112" i="1"/>
  <c r="DI129" i="1"/>
  <c r="DK129" i="1" s="1"/>
  <c r="DB426" i="1"/>
  <c r="DD426" i="1"/>
  <c r="DD427" i="1"/>
  <c r="CB426" i="1"/>
  <c r="DL126" i="1"/>
  <c r="DM126" i="1"/>
  <c r="DN126" i="1"/>
  <c r="AV217" i="1"/>
  <c r="CB217" i="1"/>
  <c r="DB217" i="1"/>
  <c r="DD217" i="1"/>
  <c r="DI217" i="1" s="1"/>
  <c r="DN217" i="1" s="1"/>
  <c r="CB536" i="1"/>
  <c r="DD519" i="1"/>
  <c r="DI519" i="1" s="1"/>
  <c r="DN519" i="1" s="1"/>
  <c r="DB519" i="1"/>
  <c r="DF200" i="1"/>
  <c r="BG9" i="40"/>
  <c r="HE200" i="1"/>
  <c r="DE200" i="1"/>
  <c r="DK436" i="1"/>
  <c r="DP340" i="1"/>
  <c r="DY340" i="1"/>
  <c r="EI340" i="1"/>
  <c r="DY352" i="1"/>
  <c r="EI352" i="1"/>
  <c r="DI220" i="1"/>
  <c r="DK220" i="1" s="1"/>
  <c r="DI133" i="1"/>
  <c r="DK133" i="1" s="1"/>
  <c r="DK123" i="1"/>
  <c r="DN123" i="1"/>
  <c r="BX220" i="1"/>
  <c r="GQ184" i="1"/>
  <c r="R123" i="23" s="1"/>
  <c r="DI534" i="1"/>
  <c r="DK534" i="1" s="1"/>
  <c r="DN139" i="1"/>
  <c r="HE212" i="1"/>
  <c r="BG21" i="40"/>
  <c r="BG13" i="40"/>
  <c r="HE204" i="1"/>
  <c r="BG11" i="40"/>
  <c r="HE202" i="1"/>
  <c r="DI438" i="1"/>
  <c r="DK438" i="1" s="1"/>
  <c r="DN341" i="1"/>
  <c r="DO341" i="1"/>
  <c r="DL341" i="1"/>
  <c r="DM341" i="1"/>
  <c r="EI341" i="1" s="1"/>
  <c r="DM140" i="1"/>
  <c r="DN140" i="1"/>
  <c r="DL140" i="1"/>
  <c r="DP424" i="1"/>
  <c r="DY424" i="1"/>
  <c r="EI424" i="1"/>
  <c r="DM419" i="1"/>
  <c r="DN419" i="1"/>
  <c r="DL419" i="1"/>
  <c r="DL439" i="1"/>
  <c r="DM439" i="1"/>
  <c r="GI116" i="1"/>
  <c r="GH116" i="1" s="1"/>
  <c r="T82" i="40"/>
  <c r="DM436" i="1"/>
  <c r="DW185" i="1"/>
  <c r="BL185" i="1"/>
  <c r="ER186" i="1" s="1"/>
  <c r="CB184" i="1"/>
  <c r="AV184" i="1"/>
  <c r="DI107" i="1"/>
  <c r="DK107" i="1" s="1"/>
  <c r="EI358" i="1"/>
  <c r="DP358" i="1"/>
  <c r="CB522" i="1"/>
  <c r="BL198" i="1"/>
  <c r="DW198" i="1"/>
  <c r="IZ162" i="1"/>
  <c r="DK437" i="1"/>
  <c r="DM437" i="1"/>
  <c r="CB527" i="1"/>
  <c r="DL110" i="1"/>
  <c r="DG431" i="1"/>
  <c r="DG432" i="1"/>
  <c r="DD205" i="1"/>
  <c r="DB205" i="1"/>
  <c r="DD206" i="1"/>
  <c r="DG205" i="1"/>
  <c r="DG206" i="1"/>
  <c r="IZ169" i="1"/>
  <c r="DW205" i="1"/>
  <c r="BL205" i="1"/>
  <c r="CB524" i="1"/>
  <c r="DI443" i="1"/>
  <c r="DK443" i="1" s="1"/>
  <c r="GI104" i="1"/>
  <c r="T70" i="40"/>
  <c r="DB192" i="1"/>
  <c r="DD192" i="1"/>
  <c r="AV192" i="1"/>
  <c r="CB192" i="1"/>
  <c r="DI119" i="1"/>
  <c r="DK119" i="1" s="1"/>
  <c r="DY136" i="1"/>
  <c r="DI124" i="1"/>
  <c r="DM124" i="1" s="1"/>
  <c r="DK423" i="1"/>
  <c r="EI337" i="1"/>
  <c r="EI338" i="1"/>
  <c r="DP338" i="1"/>
  <c r="CB213" i="1"/>
  <c r="BB22" i="40" s="1"/>
  <c r="AV213" i="1"/>
  <c r="DI530" i="1"/>
  <c r="DK530" i="1" s="1"/>
  <c r="GI113" i="1"/>
  <c r="T79" i="40"/>
  <c r="DK449" i="1"/>
  <c r="DM449" i="1"/>
  <c r="BL209" i="1"/>
  <c r="IZ173" i="1"/>
  <c r="DW209" i="1"/>
  <c r="DF528" i="1"/>
  <c r="DF529" i="1"/>
  <c r="DI540" i="1"/>
  <c r="DL540" i="1" s="1"/>
  <c r="GH101" i="1"/>
  <c r="AE41" i="40" s="1"/>
  <c r="AF41" i="40"/>
  <c r="AQ29" i="40"/>
  <c r="AJ29" i="40"/>
  <c r="DI207" i="1"/>
  <c r="DL207" i="1" s="1"/>
  <c r="DD193" i="1"/>
  <c r="DF193" i="1"/>
  <c r="DM441" i="1"/>
  <c r="HK219" i="1"/>
  <c r="CK219" i="1"/>
  <c r="CM219" i="1" s="1"/>
  <c r="HK195" i="1"/>
  <c r="DU195" i="1"/>
  <c r="CK195" i="1"/>
  <c r="CM195" i="1" s="1"/>
  <c r="HK215" i="1"/>
  <c r="ID179" i="1" s="1"/>
  <c r="DU215" i="1"/>
  <c r="CK215" i="1"/>
  <c r="CM215" i="1" s="1"/>
  <c r="HK211" i="1"/>
  <c r="ID175" i="1" s="1"/>
  <c r="DU211" i="1"/>
  <c r="CK211" i="1"/>
  <c r="CM211" i="1" s="1"/>
  <c r="HK198" i="1"/>
  <c r="ID162" i="1" s="1"/>
  <c r="CK198" i="1"/>
  <c r="CM198" i="1" s="1"/>
  <c r="HK189" i="1"/>
  <c r="DU189" i="1"/>
  <c r="CK189" i="1"/>
  <c r="CM189" i="1" s="1"/>
  <c r="HK190" i="1"/>
  <c r="DU190" i="1"/>
  <c r="CK190" i="1"/>
  <c r="CM190" i="1" s="1"/>
  <c r="DU214" i="1"/>
  <c r="HK213" i="1"/>
  <c r="ID177" i="1" s="1"/>
  <c r="DU213" i="1"/>
  <c r="CK213" i="1"/>
  <c r="CM213" i="1" s="1"/>
  <c r="DU219" i="1"/>
  <c r="HK218" i="1"/>
  <c r="DU218" i="1"/>
  <c r="CK218" i="1"/>
  <c r="CM218" i="1" s="1"/>
  <c r="HK201" i="1"/>
  <c r="ID165" i="1" s="1"/>
  <c r="DU201" i="1"/>
  <c r="CK201" i="1"/>
  <c r="CM201" i="1" s="1"/>
  <c r="HK206" i="1"/>
  <c r="ID170" i="1" s="1"/>
  <c r="DU206" i="1"/>
  <c r="CK206" i="1"/>
  <c r="CM206" i="1" s="1"/>
  <c r="HK212" i="1"/>
  <c r="ID176" i="1" s="1"/>
  <c r="DU212" i="1"/>
  <c r="CK212" i="1"/>
  <c r="CM212" i="1" s="1"/>
  <c r="HK170" i="1"/>
  <c r="DU170" i="1"/>
  <c r="CK170" i="1"/>
  <c r="CM170" i="1" s="1"/>
  <c r="CC170" i="1" s="1"/>
  <c r="HK179" i="1"/>
  <c r="DU179" i="1"/>
  <c r="CK179" i="1"/>
  <c r="CM179" i="1" s="1"/>
  <c r="CC179" i="1" s="1"/>
  <c r="HK165" i="1"/>
  <c r="DU165" i="1"/>
  <c r="CK165" i="1"/>
  <c r="CM165" i="1" s="1"/>
  <c r="CC165" i="1" s="1"/>
  <c r="DU168" i="1"/>
  <c r="HK168" i="1"/>
  <c r="CK168" i="1"/>
  <c r="CM168" i="1" s="1"/>
  <c r="CC168" i="1" s="1"/>
  <c r="HK175" i="1"/>
  <c r="DU175" i="1"/>
  <c r="CK175" i="1"/>
  <c r="CM175" i="1" s="1"/>
  <c r="CC175" i="1" s="1"/>
  <c r="DU163" i="1"/>
  <c r="HK163" i="1"/>
  <c r="CK163" i="1"/>
  <c r="CM163" i="1" s="1"/>
  <c r="CC163" i="1" s="1"/>
  <c r="HK169" i="1"/>
  <c r="DU169" i="1"/>
  <c r="CK169" i="1"/>
  <c r="CM169" i="1" s="1"/>
  <c r="CC169" i="1" s="1"/>
  <c r="HK161" i="1"/>
  <c r="DU161" i="1"/>
  <c r="CK161" i="1"/>
  <c r="CM161" i="1" s="1"/>
  <c r="CC161" i="1" s="1"/>
  <c r="HK176" i="1"/>
  <c r="DU176" i="1"/>
  <c r="CK176" i="1"/>
  <c r="CM176" i="1" s="1"/>
  <c r="CC176" i="1" s="1"/>
  <c r="HK171" i="1"/>
  <c r="DU171" i="1"/>
  <c r="CK171" i="1"/>
  <c r="CM171" i="1" s="1"/>
  <c r="CC171" i="1" s="1"/>
  <c r="DE199" i="1"/>
  <c r="DI458" i="1"/>
  <c r="DK458" i="1" s="1"/>
  <c r="DE201" i="1"/>
  <c r="DI201" i="1" s="1"/>
  <c r="DW216" i="1"/>
  <c r="BL216" i="1"/>
  <c r="IZ180" i="1"/>
  <c r="DU198" i="1"/>
  <c r="DI114" i="1"/>
  <c r="DO181" i="1"/>
  <c r="DN181" i="1"/>
  <c r="DI429" i="1"/>
  <c r="DM429" i="1" s="1"/>
  <c r="DK109" i="1"/>
  <c r="DM109" i="1"/>
  <c r="DN109" i="1"/>
  <c r="DP364" i="1"/>
  <c r="DY364" i="1"/>
  <c r="EI364" i="1"/>
  <c r="DM421" i="1"/>
  <c r="DL421" i="1"/>
  <c r="DN421" i="1"/>
  <c r="CB502" i="1"/>
  <c r="DE520" i="1"/>
  <c r="DI520" i="1" s="1"/>
  <c r="HE131" i="1"/>
  <c r="AF16" i="40" s="1"/>
  <c r="DB526" i="1"/>
  <c r="DD526" i="1"/>
  <c r="AV546" i="1"/>
  <c r="CB526" i="1"/>
  <c r="DK146" i="1"/>
  <c r="DL146" i="1"/>
  <c r="DL548" i="1" s="1"/>
  <c r="HE122" i="1"/>
  <c r="AF7" i="40" s="1"/>
  <c r="CB517" i="1"/>
  <c r="DI142" i="1"/>
  <c r="BG23" i="40"/>
  <c r="HE214" i="1"/>
  <c r="DI132" i="1"/>
  <c r="T76" i="40"/>
  <c r="GI110" i="1"/>
  <c r="DI451" i="1"/>
  <c r="DK451" i="1" s="1"/>
  <c r="BX215" i="1"/>
  <c r="GQ179" i="1"/>
  <c r="R118" i="23" s="1"/>
  <c r="DD513" i="1"/>
  <c r="DB513" i="1"/>
  <c r="DU507" i="1"/>
  <c r="CK507" i="1"/>
  <c r="CM507" i="1" s="1"/>
  <c r="DU508" i="1"/>
  <c r="CW507" i="1"/>
  <c r="AN507" i="1"/>
  <c r="AV507" i="1" s="1"/>
  <c r="CZ507" i="1"/>
  <c r="X507" i="1"/>
  <c r="CX507" i="1"/>
  <c r="AU188" i="1"/>
  <c r="CB512" i="1"/>
  <c r="DD512" i="1"/>
  <c r="DI512" i="1" s="1"/>
  <c r="DK512" i="1" s="1"/>
  <c r="DB512" i="1"/>
  <c r="T73" i="40"/>
  <c r="GI107" i="1"/>
  <c r="HE129" i="1"/>
  <c r="AF14" i="40" s="1"/>
  <c r="DL428" i="1"/>
  <c r="DM428" i="1"/>
  <c r="DP428" i="1" s="1"/>
  <c r="DN428" i="1"/>
  <c r="DI521" i="1"/>
  <c r="DK521" i="1" s="1"/>
  <c r="DF195" i="1"/>
  <c r="DF196" i="1"/>
  <c r="CB195" i="1"/>
  <c r="AV195" i="1"/>
  <c r="DG195" i="1"/>
  <c r="DG514" i="1"/>
  <c r="DE514" i="1"/>
  <c r="BG19" i="40"/>
  <c r="HE210" i="1"/>
  <c r="DD210" i="1"/>
  <c r="DB210" i="1"/>
  <c r="DK111" i="1"/>
  <c r="DM111" i="1"/>
  <c r="DL111" i="1"/>
  <c r="BL217" i="1"/>
  <c r="DW217" i="1"/>
  <c r="DG525" i="1"/>
  <c r="DI531" i="1"/>
  <c r="DL531" i="1" s="1"/>
  <c r="GQ176" i="1"/>
  <c r="R115" i="23" s="1"/>
  <c r="BX212" i="1"/>
  <c r="DY447" i="1"/>
  <c r="DI222" i="1"/>
  <c r="DL222" i="1" s="1"/>
  <c r="EI361" i="1"/>
  <c r="DP367" i="1"/>
  <c r="DY367" i="1"/>
  <c r="EI367" i="1"/>
  <c r="DN137" i="1"/>
  <c r="T81" i="40"/>
  <c r="GI115" i="1"/>
  <c r="DB532" i="1"/>
  <c r="DD532" i="1"/>
  <c r="DK106" i="1"/>
  <c r="DM106" i="1"/>
  <c r="DL430" i="1"/>
  <c r="DW218" i="1"/>
  <c r="GQ182" i="1"/>
  <c r="R121" i="23" s="1"/>
  <c r="BX218" i="1"/>
  <c r="DB183" i="1"/>
  <c r="DD183" i="1"/>
  <c r="AV183" i="1"/>
  <c r="CB183" i="1"/>
  <c r="DN120" i="1"/>
  <c r="DI539" i="1"/>
  <c r="DM539" i="1" s="1"/>
  <c r="AQ28" i="40"/>
  <c r="AJ28" i="40"/>
  <c r="DE505" i="1"/>
  <c r="DI505" i="1" s="1"/>
  <c r="DN505" i="1" s="1"/>
  <c r="DP344" i="1"/>
  <c r="DY344" i="1"/>
  <c r="EI344" i="1"/>
  <c r="BX197" i="1"/>
  <c r="DF199" i="1"/>
  <c r="DN444" i="1"/>
  <c r="DO342" i="1"/>
  <c r="DM342" i="1"/>
  <c r="T78" i="40"/>
  <c r="GI112" i="1"/>
  <c r="DL422" i="1"/>
  <c r="DN422" i="1"/>
  <c r="DM422" i="1"/>
  <c r="AV190" i="1"/>
  <c r="CB190" i="1"/>
  <c r="DB190" i="1"/>
  <c r="DD190" i="1"/>
  <c r="DD191" i="1"/>
  <c r="DD211" i="1"/>
  <c r="AV211" i="1"/>
  <c r="DG211" i="1"/>
  <c r="DN441" i="1"/>
  <c r="DM430" i="1"/>
  <c r="DF533" i="1"/>
  <c r="DI533" i="1" s="1"/>
  <c r="DF185" i="1"/>
  <c r="AV185" i="1"/>
  <c r="CB185" i="1"/>
  <c r="DB185" i="1"/>
  <c r="DD185" i="1"/>
  <c r="DE185" i="1"/>
  <c r="EI336" i="1"/>
  <c r="DP336" i="1"/>
  <c r="DY336" i="1"/>
  <c r="DM448" i="1"/>
  <c r="DL448" i="1"/>
  <c r="DN448" i="1"/>
  <c r="GQ165" i="1"/>
  <c r="R104" i="23" s="1"/>
  <c r="BX201" i="1"/>
  <c r="DH203" i="1"/>
  <c r="DH204" i="1"/>
  <c r="BG12" i="40"/>
  <c r="HE203" i="1"/>
  <c r="DG203" i="1"/>
  <c r="DG204" i="1"/>
  <c r="DO207" i="1"/>
  <c r="DL454" i="1"/>
  <c r="DF214" i="1"/>
  <c r="DL434" i="1"/>
  <c r="DM434" i="1"/>
  <c r="AV208" i="1"/>
  <c r="CB208" i="1"/>
  <c r="BB17" i="40" s="1"/>
  <c r="DD208" i="1"/>
  <c r="DI208" i="1" s="1"/>
  <c r="DM208" i="1" s="1"/>
  <c r="DB208" i="1"/>
  <c r="DN110" i="1"/>
  <c r="DP352" i="1"/>
  <c r="DH193" i="1"/>
  <c r="DM129" i="1"/>
  <c r="DI440" i="1"/>
  <c r="DK440" i="1" s="1"/>
  <c r="DD511" i="1"/>
  <c r="DI511" i="1" s="1"/>
  <c r="DL511" i="1" s="1"/>
  <c r="DB511" i="1"/>
  <c r="CB511" i="1"/>
  <c r="DB187" i="1"/>
  <c r="DD187" i="1"/>
  <c r="DN130" i="1"/>
  <c r="AV182" i="1"/>
  <c r="DL124" i="1"/>
  <c r="GI102" i="1"/>
  <c r="T68" i="40"/>
  <c r="DE186" i="1"/>
  <c r="DF186" i="1"/>
  <c r="FF295" i="1"/>
  <c r="CD295" i="1" s="1"/>
  <c r="FE296" i="1"/>
  <c r="EU271" i="1"/>
  <c r="DP356" i="1"/>
  <c r="EI356" i="1"/>
  <c r="DY356" i="1"/>
  <c r="DF503" i="1"/>
  <c r="DU220" i="1"/>
  <c r="DK425" i="1"/>
  <c r="DM425" i="1"/>
  <c r="DL346" i="1"/>
  <c r="DM346" i="1"/>
  <c r="DN346" i="1"/>
  <c r="DO346" i="1"/>
  <c r="GI103" i="1"/>
  <c r="T69" i="40"/>
  <c r="DI501" i="1"/>
  <c r="DN449" i="1"/>
  <c r="DF209" i="1"/>
  <c r="DE209" i="1"/>
  <c r="DG209" i="1"/>
  <c r="DB209" i="1"/>
  <c r="DD209" i="1"/>
  <c r="DG528" i="1"/>
  <c r="AV218" i="1"/>
  <c r="DF218" i="1"/>
  <c r="DP368" i="1"/>
  <c r="DY368" i="1"/>
  <c r="EI368" i="1"/>
  <c r="DY359" i="1"/>
  <c r="DP359" i="1"/>
  <c r="BX214" i="1"/>
  <c r="GQ178" i="1"/>
  <c r="R117" i="23" s="1"/>
  <c r="DL197" i="1"/>
  <c r="EI197" i="1" s="1"/>
  <c r="EW285" i="1"/>
  <c r="DY348" i="1"/>
  <c r="HE205" i="1"/>
  <c r="HE161" i="1"/>
  <c r="HE177" i="1"/>
  <c r="HE162" i="1"/>
  <c r="HE173" i="1"/>
  <c r="HE228" i="1"/>
  <c r="HE170" i="1"/>
  <c r="HE165" i="1"/>
  <c r="HE169" i="1"/>
  <c r="HE176" i="1"/>
  <c r="HE163" i="1"/>
  <c r="HE178" i="1"/>
  <c r="HE174" i="1"/>
  <c r="HE172" i="1"/>
  <c r="HE160" i="1"/>
  <c r="HE168" i="1"/>
  <c r="HE180" i="1"/>
  <c r="HE179" i="1"/>
  <c r="HE166" i="1"/>
  <c r="HE164" i="1"/>
  <c r="HE167" i="1"/>
  <c r="HE171" i="1"/>
  <c r="HE175" i="1"/>
  <c r="DY339" i="1"/>
  <c r="DP339" i="1"/>
  <c r="EI345" i="1"/>
  <c r="DH184" i="1"/>
  <c r="EI125" i="1"/>
  <c r="EI363" i="1"/>
  <c r="EP286" i="1"/>
  <c r="ET286" i="1" s="1"/>
  <c r="GO250" i="1"/>
  <c r="CO286" i="1"/>
  <c r="HK196" i="1"/>
  <c r="ID160" i="1" s="1"/>
  <c r="DU196" i="1"/>
  <c r="CK196" i="1"/>
  <c r="CM196" i="1" s="1"/>
  <c r="DN458" i="1"/>
  <c r="DI510" i="1"/>
  <c r="DI500" i="1"/>
  <c r="DK500" i="1" s="1"/>
  <c r="FD181" i="1"/>
  <c r="FE181" i="1" s="1"/>
  <c r="DY181" i="1"/>
  <c r="DZ181" i="1" s="1"/>
  <c r="DP181" i="1"/>
  <c r="EI181" i="1"/>
  <c r="EJ181" i="1" s="1"/>
  <c r="ET181" i="1"/>
  <c r="EU181" i="1" s="1"/>
  <c r="DK139" i="1"/>
  <c r="DI435" i="1"/>
  <c r="DK435" i="1" s="1"/>
  <c r="DI455" i="1"/>
  <c r="DK455" i="1" s="1"/>
  <c r="IZ175" i="1"/>
  <c r="DW211" i="1"/>
  <c r="BL211" i="1"/>
  <c r="T71" i="40"/>
  <c r="GI105" i="1"/>
  <c r="T75" i="40"/>
  <c r="GI109" i="1"/>
  <c r="DK145" i="1"/>
  <c r="DL145" i="1"/>
  <c r="DL547" i="1" s="1"/>
  <c r="DF517" i="1"/>
  <c r="DF518" i="1"/>
  <c r="DN515" i="1"/>
  <c r="BL222" i="1"/>
  <c r="DW222" i="1"/>
  <c r="DW166" i="1"/>
  <c r="DW167" i="1"/>
  <c r="DW175" i="1"/>
  <c r="DW163" i="1"/>
  <c r="DW170" i="1"/>
  <c r="DW177" i="1"/>
  <c r="DW172" i="1"/>
  <c r="DW179" i="1"/>
  <c r="DW178" i="1"/>
  <c r="DW164" i="1"/>
  <c r="BL182" i="1"/>
  <c r="ER182" i="1" s="1"/>
  <c r="DW182" i="1"/>
  <c r="DK144" i="1"/>
  <c r="DN144" i="1"/>
  <c r="DN546" i="1" s="1"/>
  <c r="CB194" i="1"/>
  <c r="AV194" i="1"/>
  <c r="BL194" i="1"/>
  <c r="DW194" i="1"/>
  <c r="DB112" i="1"/>
  <c r="DD112" i="1"/>
  <c r="DD113" i="1"/>
  <c r="DG112" i="1"/>
  <c r="DG113" i="1"/>
  <c r="DE112" i="1"/>
  <c r="DE113" i="1"/>
  <c r="DI117" i="1"/>
  <c r="DM117" i="1" s="1"/>
  <c r="DG426" i="1"/>
  <c r="DG427" i="1"/>
  <c r="DE426" i="1"/>
  <c r="DE427" i="1"/>
  <c r="DK126" i="1"/>
  <c r="DI116" i="1"/>
  <c r="DK116" i="1" s="1"/>
  <c r="BL195" i="1"/>
  <c r="ER195" i="1" s="1"/>
  <c r="DW195" i="1"/>
  <c r="BL210" i="1"/>
  <c r="IZ174" i="1"/>
  <c r="DW210" i="1"/>
  <c r="DD536" i="1"/>
  <c r="DI536" i="1" s="1"/>
  <c r="DK536" i="1" s="1"/>
  <c r="DB536" i="1"/>
  <c r="DI219" i="1"/>
  <c r="DL219" i="1" s="1"/>
  <c r="GI114" i="1"/>
  <c r="T80" i="40"/>
  <c r="DW200" i="1"/>
  <c r="IZ164" i="1"/>
  <c r="BL200" i="1"/>
  <c r="CB519" i="1"/>
  <c r="DL519" i="1"/>
  <c r="DB200" i="1"/>
  <c r="DD200" i="1"/>
  <c r="DG200" i="1"/>
  <c r="CB200" i="1"/>
  <c r="BB9" i="40" s="1"/>
  <c r="AV200" i="1"/>
  <c r="DI452" i="1"/>
  <c r="DM452" i="1" s="1"/>
  <c r="DI108" i="1"/>
  <c r="DK108" i="1" s="1"/>
  <c r="DK137" i="1"/>
  <c r="DM137" i="1"/>
  <c r="GI111" i="1"/>
  <c r="T77" i="40"/>
  <c r="AQ30" i="40"/>
  <c r="AJ30" i="40"/>
  <c r="GQ185" i="1"/>
  <c r="R124" i="23" s="1"/>
  <c r="R204" i="23" s="1"/>
  <c r="BX221" i="1"/>
  <c r="DL539" i="1"/>
  <c r="DL139" i="1"/>
  <c r="DP366" i="1"/>
  <c r="EI375" i="1"/>
  <c r="DY375" i="1"/>
  <c r="HE215" i="1"/>
  <c r="BG24" i="40"/>
  <c r="BG15" i="40"/>
  <c r="HE206" i="1"/>
  <c r="GQ166" i="1"/>
  <c r="R105" i="23" s="1"/>
  <c r="BX202" i="1"/>
  <c r="ER202" i="1"/>
  <c r="DI535" i="1"/>
  <c r="DK535" i="1" s="1"/>
  <c r="DP140" i="1"/>
  <c r="FD419" i="1"/>
  <c r="FE419" i="1" s="1"/>
  <c r="EI419" i="1"/>
  <c r="EJ419" i="1" s="1"/>
  <c r="DY419" i="1"/>
  <c r="DZ419" i="1" s="1"/>
  <c r="ET419" i="1"/>
  <c r="EU419" i="1" s="1"/>
  <c r="DP419" i="1"/>
  <c r="DL441" i="1"/>
  <c r="T65" i="40"/>
  <c r="GI99" i="1"/>
  <c r="DM435" i="1"/>
  <c r="DB184" i="1"/>
  <c r="DD184" i="1"/>
  <c r="DY358" i="1"/>
  <c r="IZ167" i="1"/>
  <c r="DW203" i="1"/>
  <c r="BL203" i="1"/>
  <c r="ER204" i="1" s="1"/>
  <c r="DB522" i="1"/>
  <c r="DD522" i="1"/>
  <c r="DW207" i="1"/>
  <c r="IZ171" i="1"/>
  <c r="BL207" i="1"/>
  <c r="AU228" i="1"/>
  <c r="HM206" i="1" s="1"/>
  <c r="IF170" i="1" s="1"/>
  <c r="CB547" i="1"/>
  <c r="GI123" i="1"/>
  <c r="GH123" i="1" s="1"/>
  <c r="BG7" i="40"/>
  <c r="HE198" i="1"/>
  <c r="AV198" i="1"/>
  <c r="CB198" i="1"/>
  <c r="BB7" i="40" s="1"/>
  <c r="DB198" i="1"/>
  <c r="DD198" i="1"/>
  <c r="BL208" i="1"/>
  <c r="DW208" i="1"/>
  <c r="IZ172" i="1"/>
  <c r="DB527" i="1"/>
  <c r="DD527" i="1"/>
  <c r="DI527" i="1" s="1"/>
  <c r="DK118" i="1"/>
  <c r="DM118" i="1"/>
  <c r="DE431" i="1"/>
  <c r="DE432" i="1"/>
  <c r="DB431" i="1"/>
  <c r="DD431" i="1"/>
  <c r="DD432" i="1"/>
  <c r="CB431" i="1"/>
  <c r="BL193" i="1"/>
  <c r="DW193" i="1"/>
  <c r="DF205" i="1"/>
  <c r="DF206" i="1"/>
  <c r="CB205" i="1"/>
  <c r="BB14" i="40" s="1"/>
  <c r="AV205" i="1"/>
  <c r="DE205" i="1"/>
  <c r="DE206" i="1"/>
  <c r="DD524" i="1"/>
  <c r="DB524" i="1"/>
  <c r="DP115" i="1"/>
  <c r="EI115" i="1"/>
  <c r="DY115" i="1"/>
  <c r="DB506" i="1"/>
  <c r="DD506" i="1"/>
  <c r="CB506" i="1"/>
  <c r="T74" i="40"/>
  <c r="GI108" i="1"/>
  <c r="DI182" i="1"/>
  <c r="DK182" i="1" s="1"/>
  <c r="HT162" i="1"/>
  <c r="ID262" i="1"/>
  <c r="ID185" i="1"/>
  <c r="ID338" i="1"/>
  <c r="GH257" i="1"/>
  <c r="HG293" i="1"/>
  <c r="HX257" i="1" s="1"/>
  <c r="DY337" i="1"/>
  <c r="HE213" i="1"/>
  <c r="BG22" i="40"/>
  <c r="DB213" i="1"/>
  <c r="DD213" i="1"/>
  <c r="DI541" i="1"/>
  <c r="DL541" i="1" s="1"/>
  <c r="DD218" i="1"/>
  <c r="DG218" i="1"/>
  <c r="DG537" i="1"/>
  <c r="AF38" i="40"/>
  <c r="GH98" i="1"/>
  <c r="AE38" i="40" s="1"/>
  <c r="EI366" i="1"/>
  <c r="DY366" i="1"/>
  <c r="DP197" i="1"/>
  <c r="HS165" i="1"/>
  <c r="DE193" i="1"/>
  <c r="HK187" i="1"/>
  <c r="DU187" i="1"/>
  <c r="CK187" i="1"/>
  <c r="CM187" i="1" s="1"/>
  <c r="DU192" i="1"/>
  <c r="HK192" i="1"/>
  <c r="CK192" i="1"/>
  <c r="CM192" i="1" s="1"/>
  <c r="HK194" i="1"/>
  <c r="DU194" i="1"/>
  <c r="CK194" i="1"/>
  <c r="CM194" i="1" s="1"/>
  <c r="DU216" i="1"/>
  <c r="HK216" i="1"/>
  <c r="ID180" i="1" s="1"/>
  <c r="CK216" i="1"/>
  <c r="CM216" i="1" s="1"/>
  <c r="HK191" i="1"/>
  <c r="DU191" i="1"/>
  <c r="CK191" i="1"/>
  <c r="CM191" i="1" s="1"/>
  <c r="DU186" i="1"/>
  <c r="HK186" i="1"/>
  <c r="CK186" i="1"/>
  <c r="CM186" i="1" s="1"/>
  <c r="HK203" i="1"/>
  <c r="ID167" i="1" s="1"/>
  <c r="DU203" i="1"/>
  <c r="CK203" i="1"/>
  <c r="CM203" i="1" s="1"/>
  <c r="HK202" i="1"/>
  <c r="ID166" i="1" s="1"/>
  <c r="DU202" i="1"/>
  <c r="CK202" i="1"/>
  <c r="CM202" i="1" s="1"/>
  <c r="DU185" i="1"/>
  <c r="HK185" i="1"/>
  <c r="CK185" i="1"/>
  <c r="CM185" i="1" s="1"/>
  <c r="DU217" i="1"/>
  <c r="HK217" i="1"/>
  <c r="CK217" i="1"/>
  <c r="CM217" i="1" s="1"/>
  <c r="HK204" i="1"/>
  <c r="ID168" i="1" s="1"/>
  <c r="DU204" i="1"/>
  <c r="CK204" i="1"/>
  <c r="CM204" i="1" s="1"/>
  <c r="HK181" i="1"/>
  <c r="DU181" i="1"/>
  <c r="CK181" i="1"/>
  <c r="CM181" i="1" s="1"/>
  <c r="DU222" i="1"/>
  <c r="CK222" i="1"/>
  <c r="CM222" i="1" s="1"/>
  <c r="HK172" i="1"/>
  <c r="DU172" i="1"/>
  <c r="CK172" i="1"/>
  <c r="CM172" i="1" s="1"/>
  <c r="CC172" i="1" s="1"/>
  <c r="HK173" i="1"/>
  <c r="DU173" i="1"/>
  <c r="CK173" i="1"/>
  <c r="CM173" i="1" s="1"/>
  <c r="CC173" i="1" s="1"/>
  <c r="HK166" i="1"/>
  <c r="DU166" i="1"/>
  <c r="CK166" i="1"/>
  <c r="CM166" i="1" s="1"/>
  <c r="CC166" i="1" s="1"/>
  <c r="HK180" i="1"/>
  <c r="DU180" i="1"/>
  <c r="CK180" i="1"/>
  <c r="CM180" i="1" s="1"/>
  <c r="CC180" i="1" s="1"/>
  <c r="HK167" i="1"/>
  <c r="DU167" i="1"/>
  <c r="CK167" i="1"/>
  <c r="CM167" i="1" s="1"/>
  <c r="CC167" i="1" s="1"/>
  <c r="DU164" i="1"/>
  <c r="HK164" i="1"/>
  <c r="CK164" i="1"/>
  <c r="CM164" i="1" s="1"/>
  <c r="CC164" i="1" s="1"/>
  <c r="DU177" i="1"/>
  <c r="HK177" i="1"/>
  <c r="CK177" i="1"/>
  <c r="CM177" i="1" s="1"/>
  <c r="CC177" i="1" s="1"/>
  <c r="CR160" i="1"/>
  <c r="CI160" i="1" s="1"/>
  <c r="CQ160" i="1"/>
  <c r="CF160" i="1" s="1"/>
  <c r="HK174" i="1"/>
  <c r="DU174" i="1"/>
  <c r="CK174" i="1"/>
  <c r="CM174" i="1" s="1"/>
  <c r="CC174" i="1" s="1"/>
  <c r="HK178" i="1"/>
  <c r="DU178" i="1"/>
  <c r="CK178" i="1"/>
  <c r="CM178" i="1" s="1"/>
  <c r="CC178" i="1" s="1"/>
  <c r="HK162" i="1"/>
  <c r="DU162" i="1"/>
  <c r="CK162" i="1"/>
  <c r="CM162" i="1" s="1"/>
  <c r="CC162" i="1" s="1"/>
  <c r="HE199" i="1"/>
  <c r="BG8" i="40"/>
  <c r="DL444" i="1"/>
  <c r="BG10" i="40"/>
  <c r="HE201" i="1"/>
  <c r="CB509" i="1"/>
  <c r="DB509" i="1"/>
  <c r="DD509" i="1"/>
  <c r="DL181" i="1"/>
  <c r="DL182" i="1"/>
  <c r="DM181" i="1"/>
  <c r="DN439" i="1"/>
  <c r="CB504" i="1"/>
  <c r="DD504" i="1"/>
  <c r="DB504" i="1"/>
  <c r="BL183" i="1"/>
  <c r="ER183" i="1" s="1"/>
  <c r="DW183" i="1"/>
  <c r="DB502" i="1"/>
  <c r="DD502" i="1"/>
  <c r="DI502" i="1" s="1"/>
  <c r="DK502" i="1" s="1"/>
  <c r="DI131" i="1"/>
  <c r="HE89" i="1"/>
  <c r="HE104" i="1"/>
  <c r="HE85" i="1"/>
  <c r="HE84" i="1"/>
  <c r="HE103" i="1"/>
  <c r="HF151" i="1"/>
  <c r="HE96" i="1"/>
  <c r="HE94" i="1"/>
  <c r="HE87" i="1"/>
  <c r="HE100" i="1"/>
  <c r="HE92" i="1"/>
  <c r="HE99" i="1"/>
  <c r="HE86" i="1"/>
  <c r="HE98" i="1"/>
  <c r="HE88" i="1"/>
  <c r="HE97" i="1"/>
  <c r="HE101" i="1"/>
  <c r="HE93" i="1"/>
  <c r="HE95" i="1"/>
  <c r="HE102" i="1"/>
  <c r="HE91" i="1"/>
  <c r="HE90" i="1"/>
  <c r="HE113" i="1"/>
  <c r="HE128" i="1"/>
  <c r="AF13" i="40" s="1"/>
  <c r="HE138" i="1"/>
  <c r="AF23" i="40" s="1"/>
  <c r="HE142" i="1"/>
  <c r="AF27" i="40" s="1"/>
  <c r="HE143" i="1"/>
  <c r="AF28" i="40" s="1"/>
  <c r="HE110" i="1"/>
  <c r="HE105" i="1"/>
  <c r="HE125" i="1"/>
  <c r="AF10" i="40" s="1"/>
  <c r="HE120" i="1"/>
  <c r="AF5" i="40" s="1"/>
  <c r="HE140" i="1"/>
  <c r="AF25" i="40" s="1"/>
  <c r="HE126" i="1"/>
  <c r="AF11" i="40" s="1"/>
  <c r="HE115" i="1"/>
  <c r="HE130" i="1"/>
  <c r="AF15" i="40" s="1"/>
  <c r="HE108" i="1"/>
  <c r="HE106" i="1"/>
  <c r="HE135" i="1"/>
  <c r="AF20" i="40" s="1"/>
  <c r="HE134" i="1"/>
  <c r="AF19" i="40" s="1"/>
  <c r="HE121" i="1"/>
  <c r="AF6" i="40" s="1"/>
  <c r="HE136" i="1"/>
  <c r="AF21" i="40" s="1"/>
  <c r="AQ16" i="40"/>
  <c r="AJ16" i="40"/>
  <c r="DB517" i="1"/>
  <c r="DD517" i="1"/>
  <c r="EI454" i="1"/>
  <c r="DE214" i="1"/>
  <c r="BL570" i="1"/>
  <c r="H9" i="84" s="1"/>
  <c r="H27" i="84" s="1"/>
  <c r="H44" i="84" s="1"/>
  <c r="H50" i="84" s="1"/>
  <c r="BX196" i="1"/>
  <c r="GQ160" i="1"/>
  <c r="R99" i="23" s="1"/>
  <c r="DM123" i="1"/>
  <c r="DI202" i="1"/>
  <c r="CB546" i="1"/>
  <c r="GI122" i="1"/>
  <c r="GH122" i="1" s="1"/>
  <c r="DO216" i="1"/>
  <c r="DL216" i="1"/>
  <c r="DN216" i="1"/>
  <c r="CB513" i="1"/>
  <c r="DP351" i="1"/>
  <c r="EI351" i="1"/>
  <c r="DY351" i="1"/>
  <c r="DF507" i="1"/>
  <c r="DF508" i="1"/>
  <c r="X188" i="1"/>
  <c r="CZ188" i="1"/>
  <c r="CX188" i="1"/>
  <c r="AN188" i="1"/>
  <c r="CW188" i="1"/>
  <c r="CG188" i="1"/>
  <c r="HE188" i="1" s="1"/>
  <c r="CY188" i="1"/>
  <c r="DD523" i="1"/>
  <c r="DI523" i="1" s="1"/>
  <c r="DK523" i="1" s="1"/>
  <c r="GI106" i="1"/>
  <c r="T72" i="40"/>
  <c r="DE195" i="1"/>
  <c r="DB195" i="1"/>
  <c r="DD195" i="1"/>
  <c r="CB514" i="1"/>
  <c r="DD514" i="1"/>
  <c r="DB514" i="1"/>
  <c r="AV210" i="1"/>
  <c r="CB210" i="1"/>
  <c r="BB19" i="40" s="1"/>
  <c r="DN111" i="1"/>
  <c r="DE525" i="1"/>
  <c r="DO219" i="1"/>
  <c r="DM219" i="1"/>
  <c r="DP136" i="1"/>
  <c r="DW212" i="1"/>
  <c r="DK420" i="1"/>
  <c r="DM420" i="1"/>
  <c r="EI447" i="1"/>
  <c r="DI221" i="1"/>
  <c r="DK221" i="1" s="1"/>
  <c r="DN436" i="1"/>
  <c r="DL423" i="1"/>
  <c r="DY361" i="1"/>
  <c r="DD503" i="1"/>
  <c r="CB532" i="1"/>
  <c r="DI457" i="1"/>
  <c r="DK135" i="1"/>
  <c r="DM135" i="1"/>
  <c r="DL120" i="1"/>
  <c r="DN539" i="1"/>
  <c r="DI446" i="1"/>
  <c r="DN446" i="1" s="1"/>
  <c r="BO62" i="40"/>
  <c r="BO67" i="40" s="1"/>
  <c r="BO71" i="40" s="1"/>
  <c r="GQ183" i="1"/>
  <c r="R122" i="23" s="1"/>
  <c r="R192" i="23" s="1"/>
  <c r="BX219" i="1"/>
  <c r="DP335" i="1"/>
  <c r="EI335" i="1"/>
  <c r="EJ335" i="1" s="1"/>
  <c r="DY335" i="1"/>
  <c r="DZ335" i="1" s="1"/>
  <c r="DP365" i="1"/>
  <c r="EI365" i="1"/>
  <c r="DY365" i="1"/>
  <c r="GC165" i="1"/>
  <c r="AV191" i="1"/>
  <c r="AV166" i="1"/>
  <c r="AV173" i="1"/>
  <c r="AV174" i="1"/>
  <c r="AV178" i="1"/>
  <c r="AV167" i="1"/>
  <c r="AV170" i="1"/>
  <c r="AV161" i="1"/>
  <c r="AV160" i="1"/>
  <c r="AV179" i="1"/>
  <c r="AV171" i="1"/>
  <c r="AV227" i="1"/>
  <c r="AV163" i="1"/>
  <c r="AV165" i="1"/>
  <c r="AV168" i="1"/>
  <c r="AV175" i="1"/>
  <c r="AV176" i="1"/>
  <c r="AV164" i="1"/>
  <c r="AV169" i="1"/>
  <c r="AV172" i="1"/>
  <c r="AV177" i="1"/>
  <c r="AV162" i="1"/>
  <c r="AV180" i="1"/>
  <c r="CB222" i="1"/>
  <c r="AV222" i="1"/>
  <c r="CB204" i="1"/>
  <c r="BB13" i="40" s="1"/>
  <c r="CB206" i="1"/>
  <c r="BB15" i="40" s="1"/>
  <c r="CB212" i="1"/>
  <c r="BB21" i="40" s="1"/>
  <c r="CB202" i="1"/>
  <c r="BB11" i="40" s="1"/>
  <c r="CB189" i="1"/>
  <c r="CB216" i="1"/>
  <c r="AV215" i="1"/>
  <c r="AV204" i="1"/>
  <c r="AV206" i="1"/>
  <c r="AV212" i="1"/>
  <c r="AV202" i="1"/>
  <c r="AV189" i="1"/>
  <c r="CB191" i="1"/>
  <c r="AV216" i="1"/>
  <c r="CB215" i="1"/>
  <c r="BB24" i="40" s="1"/>
  <c r="DU199" i="1"/>
  <c r="DI453" i="1"/>
  <c r="DL453" i="1" s="1"/>
  <c r="DK342" i="1"/>
  <c r="DK422" i="1"/>
  <c r="BL190" i="1"/>
  <c r="ER190" i="1" s="1"/>
  <c r="DW190" i="1"/>
  <c r="DF190" i="1"/>
  <c r="DF191" i="1"/>
  <c r="DG190" i="1"/>
  <c r="DG191" i="1"/>
  <c r="DE190" i="1"/>
  <c r="DE191" i="1"/>
  <c r="DW181" i="1"/>
  <c r="CB211" i="1"/>
  <c r="BB20" i="40" s="1"/>
  <c r="DI516" i="1"/>
  <c r="DK516" i="1" s="1"/>
  <c r="DG185" i="1"/>
  <c r="DP349" i="1"/>
  <c r="EI349" i="1"/>
  <c r="DY349" i="1"/>
  <c r="DK448" i="1"/>
  <c r="HE107" i="1"/>
  <c r="DI212" i="1"/>
  <c r="DM127" i="1"/>
  <c r="DF203" i="1"/>
  <c r="DF204" i="1"/>
  <c r="DE204" i="1"/>
  <c r="DE203" i="1"/>
  <c r="DB203" i="1"/>
  <c r="DD203" i="1"/>
  <c r="DD204" i="1"/>
  <c r="CB203" i="1"/>
  <c r="BB12" i="40" s="1"/>
  <c r="AV203" i="1"/>
  <c r="DI442" i="1"/>
  <c r="DL142" i="1"/>
  <c r="DK434" i="1"/>
  <c r="DD518" i="1"/>
  <c r="DW199" i="1"/>
  <c r="DL437" i="1"/>
  <c r="DL144" i="1"/>
  <c r="DL546" i="1" s="1"/>
  <c r="BG17" i="40"/>
  <c r="HE208" i="1"/>
  <c r="DI538" i="1"/>
  <c r="DN143" i="1"/>
  <c r="DN545" i="1" s="1"/>
  <c r="DI450" i="1"/>
  <c r="DK445" i="1"/>
  <c r="DM445" i="1"/>
  <c r="DN445" i="1"/>
  <c r="DL118" i="1"/>
  <c r="HE118" i="1"/>
  <c r="DM130" i="1"/>
  <c r="BL192" i="1"/>
  <c r="ER192" i="1" s="1"/>
  <c r="DW192" i="1"/>
  <c r="DN511" i="1"/>
  <c r="BL187" i="1"/>
  <c r="ER187" i="1" s="1"/>
  <c r="DW187" i="1"/>
  <c r="CB187" i="1"/>
  <c r="AV187" i="1"/>
  <c r="DI141" i="1"/>
  <c r="DU182" i="1"/>
  <c r="CB182" i="1"/>
  <c r="HE124" i="1"/>
  <c r="AF9" i="40" s="1"/>
  <c r="DG186" i="1"/>
  <c r="HB294" i="1"/>
  <c r="CR294" i="1"/>
  <c r="CI294" i="1" s="1"/>
  <c r="ID261" i="1"/>
  <c r="ID184" i="1"/>
  <c r="ID337" i="1"/>
  <c r="DK346" i="1"/>
  <c r="IZ177" i="1"/>
  <c r="BL213" i="1"/>
  <c r="DW213" i="1"/>
  <c r="DN106" i="1"/>
  <c r="DL135" i="1"/>
  <c r="DN135" i="1"/>
  <c r="BG18" i="40"/>
  <c r="HE209" i="1"/>
  <c r="AV209" i="1"/>
  <c r="CB209" i="1"/>
  <c r="BB18" i="40" s="1"/>
  <c r="DB528" i="1"/>
  <c r="DD528" i="1"/>
  <c r="CB528" i="1"/>
  <c r="DE528" i="1"/>
  <c r="DO221" i="1"/>
  <c r="CB218" i="1"/>
  <c r="DE218" i="1"/>
  <c r="DE537" i="1"/>
  <c r="DM120" i="1"/>
  <c r="AQ24" i="40"/>
  <c r="AJ24" i="40"/>
  <c r="DI456" i="1"/>
  <c r="DW186" i="1"/>
  <c r="DN342" i="1"/>
  <c r="EI359" i="1"/>
  <c r="DM444" i="1"/>
  <c r="CB197" i="1"/>
  <c r="BB6" i="40" s="1"/>
  <c r="DI215" i="1"/>
  <c r="BX204" i="1"/>
  <c r="GQ168" i="1"/>
  <c r="R107" i="23" s="1"/>
  <c r="EI348" i="1"/>
  <c r="HE207" i="1"/>
  <c r="DY345" i="1"/>
  <c r="DI138" i="1"/>
  <c r="DL138" i="1" s="1"/>
  <c r="DY363" i="1"/>
  <c r="DN128" i="1" l="1"/>
  <c r="HM190" i="1"/>
  <c r="HM183" i="1"/>
  <c r="DP125" i="1"/>
  <c r="DY459" i="1"/>
  <c r="ER199" i="1"/>
  <c r="DI537" i="1"/>
  <c r="HM187" i="1"/>
  <c r="DI514" i="1"/>
  <c r="DN438" i="1"/>
  <c r="DO222" i="1"/>
  <c r="BX199" i="1"/>
  <c r="ER197" i="1"/>
  <c r="HM208" i="1"/>
  <c r="IF172" i="1" s="1"/>
  <c r="EI459" i="1"/>
  <c r="DN117" i="1"/>
  <c r="DM128" i="1"/>
  <c r="DP128" i="1" s="1"/>
  <c r="BL588" i="1"/>
  <c r="BL595" i="1"/>
  <c r="BL604" i="1" s="1"/>
  <c r="EI121" i="1"/>
  <c r="DP121" i="1"/>
  <c r="DK127" i="1"/>
  <c r="DL127" i="1"/>
  <c r="DN127" i="1"/>
  <c r="DY140" i="1"/>
  <c r="DY341" i="1"/>
  <c r="HM193" i="1"/>
  <c r="DP421" i="1"/>
  <c r="DP454" i="1"/>
  <c r="DN536" i="1"/>
  <c r="DL208" i="1"/>
  <c r="DP106" i="1"/>
  <c r="HM213" i="1"/>
  <c r="IF177" i="1" s="1"/>
  <c r="HM192" i="1"/>
  <c r="DY428" i="1"/>
  <c r="DL512" i="1"/>
  <c r="EI421" i="1"/>
  <c r="DN124" i="1"/>
  <c r="DP441" i="1"/>
  <c r="EI140" i="1"/>
  <c r="DY421" i="1"/>
  <c r="DI199" i="1"/>
  <c r="DO199" i="1" s="1"/>
  <c r="DY454" i="1"/>
  <c r="DI186" i="1"/>
  <c r="DK186" i="1" s="1"/>
  <c r="DN208" i="1"/>
  <c r="EI428" i="1"/>
  <c r="ER196" i="1"/>
  <c r="DM222" i="1"/>
  <c r="DI184" i="1"/>
  <c r="DK184" i="1" s="1"/>
  <c r="DN222" i="1"/>
  <c r="DL217" i="1"/>
  <c r="DN134" i="1"/>
  <c r="ER185" i="1"/>
  <c r="DK539" i="1"/>
  <c r="EI539" i="1" s="1"/>
  <c r="DK222" i="1"/>
  <c r="EI222" i="1" s="1"/>
  <c r="DP341" i="1"/>
  <c r="DK531" i="1"/>
  <c r="DK207" i="1"/>
  <c r="DI203" i="1"/>
  <c r="DK203" i="1" s="1"/>
  <c r="DK446" i="1"/>
  <c r="DK541" i="1"/>
  <c r="HM207" i="1"/>
  <c r="IF171" i="1" s="1"/>
  <c r="DP110" i="1"/>
  <c r="ER191" i="1"/>
  <c r="EI120" i="1"/>
  <c r="EI150" i="1" s="1"/>
  <c r="DP444" i="1"/>
  <c r="DK537" i="1"/>
  <c r="DM537" i="1"/>
  <c r="DM533" i="1"/>
  <c r="DL533" i="1"/>
  <c r="DK533" i="1"/>
  <c r="DN533" i="1"/>
  <c r="DL520" i="1"/>
  <c r="DM520" i="1"/>
  <c r="DN520" i="1"/>
  <c r="DK520" i="1"/>
  <c r="DN201" i="1"/>
  <c r="DK201" i="1"/>
  <c r="DM201" i="1"/>
  <c r="DO201" i="1"/>
  <c r="DL215" i="1"/>
  <c r="DN215" i="1"/>
  <c r="DK215" i="1"/>
  <c r="DO215" i="1"/>
  <c r="DK456" i="1"/>
  <c r="DL456" i="1"/>
  <c r="DN456" i="1"/>
  <c r="DI528" i="1"/>
  <c r="DK528" i="1" s="1"/>
  <c r="GQ177" i="1"/>
  <c r="R116" i="23" s="1"/>
  <c r="BX213" i="1"/>
  <c r="DM141" i="1"/>
  <c r="DL141" i="1"/>
  <c r="DN141" i="1"/>
  <c r="DP445" i="1"/>
  <c r="EI445" i="1"/>
  <c r="DY445" i="1"/>
  <c r="DN450" i="1"/>
  <c r="DM450" i="1"/>
  <c r="DK538" i="1"/>
  <c r="DM538" i="1"/>
  <c r="DI518" i="1"/>
  <c r="DK518" i="1" s="1"/>
  <c r="DL442" i="1"/>
  <c r="DM442" i="1"/>
  <c r="DN442" i="1"/>
  <c r="DY422" i="1"/>
  <c r="DP422" i="1"/>
  <c r="EI422" i="1"/>
  <c r="DK457" i="1"/>
  <c r="DM457" i="1"/>
  <c r="DI503" i="1"/>
  <c r="DK503" i="1" s="1"/>
  <c r="DP420" i="1"/>
  <c r="DY420" i="1"/>
  <c r="DZ420" i="1" s="1"/>
  <c r="DZ421" i="1" s="1"/>
  <c r="EI420" i="1"/>
  <c r="EJ420" i="1" s="1"/>
  <c r="DK514" i="1"/>
  <c r="DM514" i="1"/>
  <c r="CB188" i="1"/>
  <c r="AV188" i="1"/>
  <c r="DG188" i="1"/>
  <c r="DG189" i="1"/>
  <c r="DO202" i="1"/>
  <c r="DN202" i="1"/>
  <c r="DL202" i="1"/>
  <c r="DK202" i="1"/>
  <c r="DK131" i="1"/>
  <c r="DM131" i="1"/>
  <c r="DI504" i="1"/>
  <c r="DK504" i="1" s="1"/>
  <c r="CR178" i="1"/>
  <c r="CI178" i="1" s="1"/>
  <c r="CQ178" i="1"/>
  <c r="CF178" i="1" s="1"/>
  <c r="CQ164" i="1"/>
  <c r="CF164" i="1" s="1"/>
  <c r="CR164" i="1"/>
  <c r="CI164" i="1" s="1"/>
  <c r="CR180" i="1"/>
  <c r="CI180" i="1" s="1"/>
  <c r="CQ180" i="1"/>
  <c r="CF180" i="1" s="1"/>
  <c r="CR173" i="1"/>
  <c r="CI173" i="1" s="1"/>
  <c r="CQ173" i="1"/>
  <c r="CF173" i="1" s="1"/>
  <c r="DI213" i="1"/>
  <c r="DK213" i="1" s="1"/>
  <c r="EI128" i="1"/>
  <c r="ER193" i="1"/>
  <c r="DI431" i="1"/>
  <c r="DK431" i="1" s="1"/>
  <c r="DP118" i="1"/>
  <c r="EI118" i="1"/>
  <c r="DY118" i="1"/>
  <c r="DK527" i="1"/>
  <c r="DM527" i="1"/>
  <c r="DN527" i="1"/>
  <c r="BX208" i="1"/>
  <c r="GQ172" i="1"/>
  <c r="R111" i="23" s="1"/>
  <c r="DI198" i="1"/>
  <c r="DK198" i="1" s="1"/>
  <c r="BX207" i="1"/>
  <c r="GQ171" i="1"/>
  <c r="R110" i="23" s="1"/>
  <c r="HM203" i="1"/>
  <c r="IF167" i="1" s="1"/>
  <c r="AF39" i="40"/>
  <c r="GH99" i="1"/>
  <c r="AE39" i="40" s="1"/>
  <c r="DY439" i="1"/>
  <c r="DP439" i="1"/>
  <c r="DN535" i="1"/>
  <c r="DM535" i="1"/>
  <c r="DL535" i="1"/>
  <c r="DY444" i="1"/>
  <c r="DK505" i="1"/>
  <c r="DM456" i="1"/>
  <c r="AF51" i="40"/>
  <c r="GH111" i="1"/>
  <c r="AE51" i="40" s="1"/>
  <c r="DP137" i="1"/>
  <c r="DY137" i="1"/>
  <c r="EI137" i="1"/>
  <c r="DM108" i="1"/>
  <c r="DL108" i="1"/>
  <c r="DK452" i="1"/>
  <c r="BM200" i="1"/>
  <c r="BX200" i="1"/>
  <c r="GQ164" i="1"/>
  <c r="R103" i="23" s="1"/>
  <c r="ER200" i="1"/>
  <c r="HM200" i="1"/>
  <c r="IF164" i="1" s="1"/>
  <c r="DK219" i="1"/>
  <c r="DN219" i="1"/>
  <c r="DY130" i="1"/>
  <c r="BX210" i="1"/>
  <c r="GQ174" i="1"/>
  <c r="R113" i="23" s="1"/>
  <c r="HM195" i="1"/>
  <c r="DK117" i="1"/>
  <c r="DI113" i="1"/>
  <c r="DN113" i="1" s="1"/>
  <c r="HM164" i="1"/>
  <c r="HM178" i="1"/>
  <c r="HM179" i="1"/>
  <c r="HM172" i="1"/>
  <c r="HM177" i="1"/>
  <c r="HM170" i="1"/>
  <c r="HM163" i="1"/>
  <c r="HM175" i="1"/>
  <c r="HM167" i="1"/>
  <c r="HM166" i="1"/>
  <c r="DI214" i="1"/>
  <c r="AF49" i="40"/>
  <c r="GH109" i="1"/>
  <c r="AE49" i="40" s="1"/>
  <c r="GH105" i="1"/>
  <c r="AE45" i="40" s="1"/>
  <c r="AF45" i="40"/>
  <c r="BX211" i="1"/>
  <c r="GQ175" i="1"/>
  <c r="R114" i="23" s="1"/>
  <c r="BL575" i="1"/>
  <c r="H14" i="84" s="1"/>
  <c r="H32" i="84" s="1"/>
  <c r="H45" i="84" s="1"/>
  <c r="H51" i="84" s="1"/>
  <c r="DM502" i="1"/>
  <c r="DN435" i="1"/>
  <c r="DL435" i="1"/>
  <c r="DP435" i="1" s="1"/>
  <c r="DP139" i="1"/>
  <c r="DY139" i="1"/>
  <c r="EI139" i="1"/>
  <c r="EI500" i="1"/>
  <c r="EJ500" i="1" s="1"/>
  <c r="DY500" i="1"/>
  <c r="DZ500" i="1" s="1"/>
  <c r="FR500" i="1"/>
  <c r="FS500" i="1" s="1"/>
  <c r="FD500" i="1"/>
  <c r="FE500" i="1" s="1"/>
  <c r="DP500" i="1"/>
  <c r="ET500" i="1"/>
  <c r="EU500" i="1" s="1"/>
  <c r="DN510" i="1"/>
  <c r="DM510" i="1"/>
  <c r="EW286" i="1"/>
  <c r="ER209" i="1" s="1"/>
  <c r="DM536" i="1"/>
  <c r="DY197" i="1"/>
  <c r="DM501" i="1"/>
  <c r="DL501" i="1"/>
  <c r="DN501" i="1"/>
  <c r="AF43" i="40"/>
  <c r="GH103" i="1"/>
  <c r="AE43" i="40" s="1"/>
  <c r="DY425" i="1"/>
  <c r="DP425" i="1"/>
  <c r="EI425" i="1"/>
  <c r="HB295" i="1"/>
  <c r="CR295" i="1"/>
  <c r="CI295" i="1" s="1"/>
  <c r="DL186" i="1"/>
  <c r="AF42" i="40"/>
  <c r="GH102" i="1"/>
  <c r="AE42" i="40" s="1"/>
  <c r="DI187" i="1"/>
  <c r="DK187" i="1" s="1"/>
  <c r="DM523" i="1"/>
  <c r="DK511" i="1"/>
  <c r="DM511" i="1"/>
  <c r="DL450" i="1"/>
  <c r="DN203" i="1"/>
  <c r="ER201" i="1"/>
  <c r="DZ336" i="1"/>
  <c r="EJ336" i="1"/>
  <c r="EJ337" i="1" s="1"/>
  <c r="DI185" i="1"/>
  <c r="DM185" i="1" s="1"/>
  <c r="DI211" i="1"/>
  <c r="DN211" i="1" s="1"/>
  <c r="DI190" i="1"/>
  <c r="DM199" i="1"/>
  <c r="EI106" i="1"/>
  <c r="EJ106" i="1" s="1"/>
  <c r="DY106" i="1"/>
  <c r="DZ106" i="1" s="1"/>
  <c r="DI532" i="1"/>
  <c r="DK532" i="1" s="1"/>
  <c r="GH115" i="1"/>
  <c r="AE55" i="40" s="1"/>
  <c r="AF55" i="40"/>
  <c r="DP111" i="1"/>
  <c r="EI111" i="1"/>
  <c r="DY111" i="1"/>
  <c r="DN514" i="1"/>
  <c r="BL188" i="1"/>
  <c r="HM188" i="1"/>
  <c r="DW188" i="1"/>
  <c r="DW189" i="1"/>
  <c r="DE507" i="1"/>
  <c r="DE508" i="1"/>
  <c r="CB507" i="1"/>
  <c r="DI513" i="1"/>
  <c r="DK513" i="1" s="1"/>
  <c r="GH110" i="1"/>
  <c r="AE50" i="40" s="1"/>
  <c r="AF50" i="40"/>
  <c r="DK132" i="1"/>
  <c r="DM132" i="1"/>
  <c r="DN132" i="1"/>
  <c r="DN142" i="1"/>
  <c r="DM142" i="1"/>
  <c r="DP146" i="1"/>
  <c r="DK548" i="1"/>
  <c r="EI146" i="1"/>
  <c r="DY146" i="1"/>
  <c r="DN131" i="1"/>
  <c r="DL429" i="1"/>
  <c r="DN429" i="1"/>
  <c r="DN114" i="1"/>
  <c r="DM114" i="1"/>
  <c r="DL114" i="1"/>
  <c r="DL199" i="1"/>
  <c r="CR176" i="1"/>
  <c r="CI176" i="1" s="1"/>
  <c r="CQ176" i="1"/>
  <c r="CF176" i="1" s="1"/>
  <c r="CR169" i="1"/>
  <c r="CI169" i="1" s="1"/>
  <c r="CQ169" i="1"/>
  <c r="CF169" i="1" s="1"/>
  <c r="CQ175" i="1"/>
  <c r="CF175" i="1" s="1"/>
  <c r="CR175" i="1"/>
  <c r="CI175" i="1" s="1"/>
  <c r="CQ165" i="1"/>
  <c r="CF165" i="1" s="1"/>
  <c r="CR165" i="1"/>
  <c r="CI165" i="1" s="1"/>
  <c r="CQ170" i="1"/>
  <c r="CF170" i="1" s="1"/>
  <c r="CR170" i="1"/>
  <c r="CI170" i="1" s="1"/>
  <c r="ID259" i="1"/>
  <c r="ID182" i="1"/>
  <c r="ID335" i="1"/>
  <c r="DI193" i="1"/>
  <c r="DK193" i="1" s="1"/>
  <c r="DY120" i="1"/>
  <c r="DP120" i="1"/>
  <c r="DK540" i="1"/>
  <c r="EI430" i="1"/>
  <c r="DY430" i="1"/>
  <c r="DP449" i="1"/>
  <c r="DY449" i="1"/>
  <c r="EI449" i="1"/>
  <c r="GH113" i="1"/>
  <c r="AE53" i="40" s="1"/>
  <c r="AF53" i="40"/>
  <c r="DM530" i="1"/>
  <c r="DN530" i="1"/>
  <c r="DL530" i="1"/>
  <c r="DM221" i="1"/>
  <c r="DK124" i="1"/>
  <c r="DI192" i="1"/>
  <c r="DK192" i="1" s="1"/>
  <c r="AF44" i="40"/>
  <c r="GH104" i="1"/>
  <c r="AE44" i="40" s="1"/>
  <c r="DN443" i="1"/>
  <c r="DM443" i="1"/>
  <c r="DL443" i="1"/>
  <c r="HM205" i="1"/>
  <c r="IF169" i="1" s="1"/>
  <c r="DI206" i="1"/>
  <c r="DI205" i="1"/>
  <c r="DL205" i="1" s="1"/>
  <c r="DL527" i="1"/>
  <c r="DP437" i="1"/>
  <c r="EI437" i="1"/>
  <c r="DY437" i="1"/>
  <c r="HM198" i="1"/>
  <c r="IF162" i="1" s="1"/>
  <c r="HM185" i="1"/>
  <c r="DN133" i="1"/>
  <c r="DM133" i="1"/>
  <c r="DL133" i="1"/>
  <c r="DN220" i="1"/>
  <c r="DM220" i="1"/>
  <c r="DO220" i="1"/>
  <c r="DL220" i="1"/>
  <c r="DN221" i="1"/>
  <c r="DK519" i="1"/>
  <c r="DM519" i="1"/>
  <c r="DL536" i="1"/>
  <c r="DK217" i="1"/>
  <c r="DO217" i="1"/>
  <c r="DM217" i="1"/>
  <c r="DN523" i="1"/>
  <c r="DI427" i="1"/>
  <c r="DL117" i="1"/>
  <c r="DI194" i="1"/>
  <c r="DK194" i="1" s="1"/>
  <c r="EI110" i="1"/>
  <c r="DY143" i="1"/>
  <c r="DP143" i="1"/>
  <c r="HM168" i="1"/>
  <c r="HM174" i="1"/>
  <c r="HM162" i="1"/>
  <c r="HM176" i="1"/>
  <c r="HM169" i="1"/>
  <c r="HM173" i="1"/>
  <c r="HM161" i="1"/>
  <c r="HM171" i="1"/>
  <c r="HM180" i="1"/>
  <c r="HM160" i="1"/>
  <c r="GH100" i="1"/>
  <c r="AE40" i="40" s="1"/>
  <c r="AF40" i="40"/>
  <c r="DM122" i="1"/>
  <c r="DL122" i="1"/>
  <c r="DN122" i="1"/>
  <c r="DL132" i="1"/>
  <c r="DY441" i="1"/>
  <c r="DM207" i="1"/>
  <c r="EI216" i="1"/>
  <c r="DP216" i="1"/>
  <c r="EP287" i="1"/>
  <c r="ET287" i="1" s="1"/>
  <c r="GO251" i="1"/>
  <c r="CO287" i="1"/>
  <c r="DM138" i="1"/>
  <c r="DN138" i="1"/>
  <c r="DK138" i="1"/>
  <c r="DL537" i="1"/>
  <c r="DP346" i="1"/>
  <c r="EI346" i="1"/>
  <c r="DY346" i="1"/>
  <c r="HG294" i="1"/>
  <c r="GH258" i="1"/>
  <c r="DK141" i="1"/>
  <c r="DK450" i="1"/>
  <c r="DP434" i="1"/>
  <c r="DY434" i="1"/>
  <c r="EI434" i="1"/>
  <c r="DK442" i="1"/>
  <c r="DI204" i="1"/>
  <c r="DK204" i="1" s="1"/>
  <c r="DL212" i="1"/>
  <c r="DN212" i="1"/>
  <c r="DK212" i="1"/>
  <c r="DO212" i="1"/>
  <c r="DP448" i="1"/>
  <c r="EI448" i="1"/>
  <c r="DY448" i="1"/>
  <c r="EI379" i="1"/>
  <c r="DL516" i="1"/>
  <c r="DN516" i="1"/>
  <c r="DP342" i="1"/>
  <c r="EI342" i="1"/>
  <c r="DY342" i="1"/>
  <c r="DK453" i="1"/>
  <c r="DN453" i="1"/>
  <c r="DM446" i="1"/>
  <c r="DL446" i="1"/>
  <c r="DP135" i="1"/>
  <c r="EI135" i="1"/>
  <c r="DY135" i="1"/>
  <c r="DN457" i="1"/>
  <c r="DI195" i="1"/>
  <c r="DO195" i="1" s="1"/>
  <c r="AF46" i="40"/>
  <c r="GH106" i="1"/>
  <c r="AE46" i="40" s="1"/>
  <c r="DF188" i="1"/>
  <c r="DF189" i="1"/>
  <c r="DB188" i="1"/>
  <c r="DD188" i="1"/>
  <c r="DD189" i="1"/>
  <c r="DE188" i="1"/>
  <c r="DE189" i="1"/>
  <c r="DI517" i="1"/>
  <c r="DM517" i="1" s="1"/>
  <c r="DN502" i="1"/>
  <c r="DM516" i="1"/>
  <c r="DI509" i="1"/>
  <c r="DK509" i="1" s="1"/>
  <c r="CR162" i="1"/>
  <c r="CI162" i="1" s="1"/>
  <c r="CQ162" i="1"/>
  <c r="CF162" i="1" s="1"/>
  <c r="CR174" i="1"/>
  <c r="CI174" i="1" s="1"/>
  <c r="CQ174" i="1"/>
  <c r="CF174" i="1" s="1"/>
  <c r="CQ177" i="1"/>
  <c r="CF177" i="1" s="1"/>
  <c r="CR177" i="1"/>
  <c r="CI177" i="1" s="1"/>
  <c r="CR167" i="1"/>
  <c r="CI167" i="1" s="1"/>
  <c r="CQ167" i="1"/>
  <c r="CF167" i="1" s="1"/>
  <c r="CQ166" i="1"/>
  <c r="CF166" i="1" s="1"/>
  <c r="CR166" i="1"/>
  <c r="CI166" i="1" s="1"/>
  <c r="CR172" i="1"/>
  <c r="CI172" i="1" s="1"/>
  <c r="CQ172" i="1"/>
  <c r="CF172" i="1" s="1"/>
  <c r="ID258" i="1"/>
  <c r="ID181" i="1"/>
  <c r="ID334" i="1"/>
  <c r="DN537" i="1"/>
  <c r="DI218" i="1"/>
  <c r="DN218" i="1" s="1"/>
  <c r="DN541" i="1"/>
  <c r="DM541" i="1"/>
  <c r="DZ337" i="1"/>
  <c r="DM453" i="1"/>
  <c r="DN182" i="1"/>
  <c r="DM182" i="1"/>
  <c r="DO182" i="1"/>
  <c r="GH108" i="1"/>
  <c r="AE48" i="40" s="1"/>
  <c r="AF48" i="40"/>
  <c r="DI506" i="1"/>
  <c r="DK506" i="1" s="1"/>
  <c r="DY128" i="1"/>
  <c r="DI524" i="1"/>
  <c r="DI432" i="1"/>
  <c r="DN432" i="1" s="1"/>
  <c r="DL538" i="1"/>
  <c r="HM209" i="1"/>
  <c r="IF173" i="1" s="1"/>
  <c r="HM204" i="1"/>
  <c r="IF168" i="1" s="1"/>
  <c r="HM214" i="1"/>
  <c r="IF178" i="1" s="1"/>
  <c r="HM186" i="1"/>
  <c r="HM189" i="1"/>
  <c r="HM199" i="1"/>
  <c r="IF163" i="1" s="1"/>
  <c r="HM201" i="1"/>
  <c r="IF165" i="1" s="1"/>
  <c r="HM218" i="1"/>
  <c r="HM212" i="1"/>
  <c r="IF176" i="1" s="1"/>
  <c r="HM196" i="1"/>
  <c r="IF160" i="1" s="1"/>
  <c r="HM220" i="1"/>
  <c r="HM181" i="1"/>
  <c r="HM191" i="1"/>
  <c r="HM197" i="1"/>
  <c r="IF161" i="1" s="1"/>
  <c r="HM219" i="1"/>
  <c r="HM215" i="1"/>
  <c r="IF179" i="1" s="1"/>
  <c r="HM202" i="1"/>
  <c r="IF166" i="1" s="1"/>
  <c r="HM221" i="1"/>
  <c r="DI522" i="1"/>
  <c r="BX203" i="1"/>
  <c r="GQ167" i="1"/>
  <c r="R106" i="23" s="1"/>
  <c r="ER203" i="1"/>
  <c r="DM212" i="1"/>
  <c r="EI439" i="1"/>
  <c r="EI444" i="1"/>
  <c r="DL505" i="1"/>
  <c r="DM505" i="1"/>
  <c r="DN452" i="1"/>
  <c r="DL452" i="1"/>
  <c r="DI200" i="1"/>
  <c r="DN200" i="1" s="1"/>
  <c r="GH114" i="1"/>
  <c r="AE54" i="40" s="1"/>
  <c r="AF54" i="40"/>
  <c r="EI130" i="1"/>
  <c r="HM210" i="1"/>
  <c r="IF174" i="1" s="1"/>
  <c r="DL523" i="1"/>
  <c r="DN116" i="1"/>
  <c r="DM116" i="1"/>
  <c r="DL116" i="1"/>
  <c r="DP126" i="1"/>
  <c r="DY126" i="1"/>
  <c r="EI126" i="1"/>
  <c r="DI112" i="1"/>
  <c r="DM112" i="1" s="1"/>
  <c r="HM194" i="1"/>
  <c r="ER194" i="1"/>
  <c r="DK546" i="1"/>
  <c r="DP144" i="1"/>
  <c r="EI144" i="1"/>
  <c r="DY144" i="1"/>
  <c r="HM182" i="1"/>
  <c r="BX222" i="1"/>
  <c r="BL580" i="1"/>
  <c r="H19" i="84" s="1"/>
  <c r="H37" i="84" s="1"/>
  <c r="H46" i="84" s="1"/>
  <c r="H52" i="84" s="1"/>
  <c r="DK547" i="1"/>
  <c r="DP145" i="1"/>
  <c r="DY145" i="1"/>
  <c r="EI145" i="1"/>
  <c r="HM211" i="1"/>
  <c r="IF175" i="1" s="1"/>
  <c r="DN455" i="1"/>
  <c r="DM455" i="1"/>
  <c r="DL455" i="1"/>
  <c r="DN500" i="1"/>
  <c r="DL500" i="1"/>
  <c r="DM500" i="1"/>
  <c r="DK510" i="1"/>
  <c r="DL510" i="1"/>
  <c r="DM202" i="1"/>
  <c r="DK199" i="1"/>
  <c r="ER207" i="1"/>
  <c r="DO184" i="1"/>
  <c r="ER208" i="1"/>
  <c r="DM218" i="1"/>
  <c r="DI209" i="1"/>
  <c r="DN209" i="1" s="1"/>
  <c r="DK501" i="1"/>
  <c r="EU272" i="1"/>
  <c r="FF296" i="1"/>
  <c r="CD296" i="1" s="1"/>
  <c r="FE297" i="1"/>
  <c r="DP130" i="1"/>
  <c r="DL440" i="1"/>
  <c r="DN440" i="1"/>
  <c r="DM440" i="1"/>
  <c r="DK208" i="1"/>
  <c r="DO208" i="1"/>
  <c r="DM214" i="1"/>
  <c r="DL185" i="1"/>
  <c r="DI191" i="1"/>
  <c r="DM191" i="1" s="1"/>
  <c r="AF52" i="40"/>
  <c r="GH112" i="1"/>
  <c r="AE52" i="40" s="1"/>
  <c r="DI183" i="1"/>
  <c r="DN531" i="1"/>
  <c r="DM531" i="1"/>
  <c r="HM217" i="1"/>
  <c r="BX217" i="1"/>
  <c r="GQ181" i="1"/>
  <c r="R120" i="23" s="1"/>
  <c r="DI210" i="1"/>
  <c r="DL514" i="1"/>
  <c r="DM521" i="1"/>
  <c r="DL521" i="1"/>
  <c r="DN521" i="1"/>
  <c r="AF47" i="40"/>
  <c r="GH107" i="1"/>
  <c r="AE47" i="40" s="1"/>
  <c r="DN512" i="1"/>
  <c r="DG507" i="1"/>
  <c r="DG508" i="1"/>
  <c r="DD507" i="1"/>
  <c r="DB507" i="1"/>
  <c r="DD508" i="1"/>
  <c r="DN451" i="1"/>
  <c r="DM451" i="1"/>
  <c r="DL451" i="1"/>
  <c r="DK142" i="1"/>
  <c r="DI526" i="1"/>
  <c r="DK526" i="1" s="1"/>
  <c r="DL502" i="1"/>
  <c r="DP109" i="1"/>
  <c r="EI109" i="1"/>
  <c r="DY109" i="1"/>
  <c r="DK429" i="1"/>
  <c r="DK114" i="1"/>
  <c r="BX216" i="1"/>
  <c r="GQ180" i="1"/>
  <c r="R119" i="23" s="1"/>
  <c r="HM216" i="1"/>
  <c r="IF180" i="1" s="1"/>
  <c r="DL201" i="1"/>
  <c r="DM458" i="1"/>
  <c r="DL458" i="1"/>
  <c r="CR171" i="1"/>
  <c r="CI171" i="1" s="1"/>
  <c r="CQ171" i="1"/>
  <c r="CF171" i="1" s="1"/>
  <c r="CQ161" i="1"/>
  <c r="CF161" i="1" s="1"/>
  <c r="CR161" i="1"/>
  <c r="CI161" i="1" s="1"/>
  <c r="CQ163" i="1"/>
  <c r="CF163" i="1" s="1"/>
  <c r="CR163" i="1"/>
  <c r="CI163" i="1" s="1"/>
  <c r="CQ168" i="1"/>
  <c r="CF168" i="1" s="1"/>
  <c r="CR168" i="1"/>
  <c r="CI168" i="1" s="1"/>
  <c r="CQ179" i="1"/>
  <c r="CF179" i="1" s="1"/>
  <c r="CR179" i="1"/>
  <c r="CI179" i="1" s="1"/>
  <c r="ID260" i="1"/>
  <c r="ID183" i="1"/>
  <c r="ID336" i="1"/>
  <c r="DN540" i="1"/>
  <c r="DM540" i="1"/>
  <c r="GQ173" i="1"/>
  <c r="R112" i="23" s="1"/>
  <c r="BX209" i="1"/>
  <c r="DP430" i="1"/>
  <c r="DP423" i="1"/>
  <c r="DY423" i="1"/>
  <c r="EI423" i="1"/>
  <c r="DM119" i="1"/>
  <c r="DN119" i="1"/>
  <c r="DL119" i="1"/>
  <c r="BX205" i="1"/>
  <c r="GQ169" i="1"/>
  <c r="R108" i="23" s="1"/>
  <c r="ER205" i="1"/>
  <c r="DN538" i="1"/>
  <c r="GQ162" i="1"/>
  <c r="R101" i="23" s="1"/>
  <c r="BX198" i="1"/>
  <c r="ER198" i="1"/>
  <c r="DL107" i="1"/>
  <c r="DM107" i="1"/>
  <c r="DN107" i="1"/>
  <c r="DL438" i="1"/>
  <c r="DM438" i="1"/>
  <c r="DM215" i="1"/>
  <c r="DN534" i="1"/>
  <c r="DM534" i="1"/>
  <c r="DL534" i="1"/>
  <c r="DP123" i="1"/>
  <c r="DY123" i="1"/>
  <c r="EI123" i="1"/>
  <c r="DL457" i="1"/>
  <c r="DN108" i="1"/>
  <c r="DP436" i="1"/>
  <c r="DY436" i="1"/>
  <c r="EI436" i="1"/>
  <c r="DL221" i="1"/>
  <c r="DM200" i="1"/>
  <c r="DI525" i="1"/>
  <c r="DI529" i="1"/>
  <c r="DI426" i="1"/>
  <c r="DK426" i="1" s="1"/>
  <c r="DN129" i="1"/>
  <c r="DL129" i="1"/>
  <c r="DM512" i="1"/>
  <c r="DY110" i="1"/>
  <c r="EI143" i="1"/>
  <c r="HM165" i="1"/>
  <c r="DK515" i="1"/>
  <c r="DM515" i="1"/>
  <c r="DL131" i="1"/>
  <c r="HM184" i="1"/>
  <c r="ER184" i="1"/>
  <c r="EI441" i="1"/>
  <c r="BX206" i="1"/>
  <c r="GQ170" i="1"/>
  <c r="R109" i="23" s="1"/>
  <c r="ER206" i="1"/>
  <c r="DM134" i="1"/>
  <c r="DL134" i="1"/>
  <c r="DN207" i="1"/>
  <c r="DI196" i="1"/>
  <c r="DM196" i="1" s="1"/>
  <c r="DY216" i="1"/>
  <c r="EI536" i="1" l="1"/>
  <c r="DY122" i="1"/>
  <c r="EI220" i="1"/>
  <c r="DP133" i="1"/>
  <c r="EI443" i="1"/>
  <c r="DM195" i="1"/>
  <c r="DP539" i="1"/>
  <c r="DN199" i="1"/>
  <c r="EI199" i="1" s="1"/>
  <c r="DN205" i="1"/>
  <c r="DM193" i="1"/>
  <c r="DM205" i="1"/>
  <c r="DY539" i="1"/>
  <c r="EI127" i="1"/>
  <c r="DO186" i="1"/>
  <c r="DP535" i="1"/>
  <c r="DY530" i="1"/>
  <c r="DY127" i="1"/>
  <c r="DN204" i="1"/>
  <c r="DM186" i="1"/>
  <c r="DP523" i="1"/>
  <c r="DN185" i="1"/>
  <c r="DN186" i="1"/>
  <c r="DY186" i="1" s="1"/>
  <c r="DN528" i="1"/>
  <c r="DP127" i="1"/>
  <c r="DP222" i="1"/>
  <c r="EJ421" i="1"/>
  <c r="EI133" i="1"/>
  <c r="DP443" i="1"/>
  <c r="DP530" i="1"/>
  <c r="DP536" i="1"/>
  <c r="DY435" i="1"/>
  <c r="EI535" i="1"/>
  <c r="DP220" i="1"/>
  <c r="DO204" i="1"/>
  <c r="DN184" i="1"/>
  <c r="DM203" i="1"/>
  <c r="DL528" i="1"/>
  <c r="EI122" i="1"/>
  <c r="DM184" i="1"/>
  <c r="DM528" i="1"/>
  <c r="DY222" i="1"/>
  <c r="DO203" i="1"/>
  <c r="DL184" i="1"/>
  <c r="EI184" i="1" s="1"/>
  <c r="DL203" i="1"/>
  <c r="EI203" i="1" s="1"/>
  <c r="DY443" i="1"/>
  <c r="EI530" i="1"/>
  <c r="DK211" i="1"/>
  <c r="EI435" i="1"/>
  <c r="DP129" i="1"/>
  <c r="DP451" i="1"/>
  <c r="DP521" i="1"/>
  <c r="DK200" i="1"/>
  <c r="EI107" i="1"/>
  <c r="EJ107" i="1" s="1"/>
  <c r="DY220" i="1"/>
  <c r="DY133" i="1"/>
  <c r="DK191" i="1"/>
  <c r="DY536" i="1"/>
  <c r="DY535" i="1"/>
  <c r="DP184" i="1"/>
  <c r="DP134" i="1"/>
  <c r="DP512" i="1"/>
  <c r="DP221" i="1"/>
  <c r="DP108" i="1"/>
  <c r="DP119" i="1"/>
  <c r="DY502" i="1"/>
  <c r="DI507" i="1"/>
  <c r="DK507" i="1" s="1"/>
  <c r="DN195" i="1"/>
  <c r="DP531" i="1"/>
  <c r="DP455" i="1"/>
  <c r="DK112" i="1"/>
  <c r="DN112" i="1"/>
  <c r="DP116" i="1"/>
  <c r="DP182" i="1"/>
  <c r="DL193" i="1"/>
  <c r="DL195" i="1"/>
  <c r="DK195" i="1"/>
  <c r="DP122" i="1"/>
  <c r="DN431" i="1"/>
  <c r="EP288" i="1"/>
  <c r="ET288" i="1" s="1"/>
  <c r="GO252" i="1"/>
  <c r="BF288" i="1"/>
  <c r="CO288" i="1"/>
  <c r="EI515" i="1"/>
  <c r="DY515" i="1"/>
  <c r="DL426" i="1"/>
  <c r="DM426" i="1"/>
  <c r="EI426" i="1" s="1"/>
  <c r="DK525" i="1"/>
  <c r="DM525" i="1"/>
  <c r="EI207" i="1"/>
  <c r="DP207" i="1"/>
  <c r="DP114" i="1"/>
  <c r="EI114" i="1"/>
  <c r="DY114" i="1"/>
  <c r="DM526" i="1"/>
  <c r="EI526" i="1" s="1"/>
  <c r="DL526" i="1"/>
  <c r="DN526" i="1"/>
  <c r="DO210" i="1"/>
  <c r="DM210" i="1"/>
  <c r="DN210" i="1"/>
  <c r="DL210" i="1"/>
  <c r="DN183" i="1"/>
  <c r="DO183" i="1"/>
  <c r="DM183" i="1"/>
  <c r="DL183" i="1"/>
  <c r="FF297" i="1"/>
  <c r="CD297" i="1" s="1"/>
  <c r="FE298" i="1"/>
  <c r="EU273" i="1"/>
  <c r="DM209" i="1"/>
  <c r="DO209" i="1"/>
  <c r="DP199" i="1"/>
  <c r="DY199" i="1"/>
  <c r="DN426" i="1"/>
  <c r="EI108" i="1"/>
  <c r="DM522" i="1"/>
  <c r="DN522" i="1"/>
  <c r="DL522" i="1"/>
  <c r="IF260" i="1"/>
  <c r="IF183" i="1"/>
  <c r="IF336" i="1"/>
  <c r="IF337" i="1"/>
  <c r="IF261" i="1"/>
  <c r="IF184" i="1"/>
  <c r="DK432" i="1"/>
  <c r="DM432" i="1"/>
  <c r="DL524" i="1"/>
  <c r="DN524" i="1"/>
  <c r="DM524" i="1"/>
  <c r="DZ338" i="1"/>
  <c r="EI502" i="1"/>
  <c r="DL517" i="1"/>
  <c r="DN517" i="1"/>
  <c r="DI189" i="1"/>
  <c r="DO189" i="1" s="1"/>
  <c r="DP453" i="1"/>
  <c r="DY453" i="1"/>
  <c r="EI453" i="1"/>
  <c r="EI464" i="1"/>
  <c r="DP141" i="1"/>
  <c r="EI141" i="1"/>
  <c r="DY141" i="1"/>
  <c r="DL427" i="1"/>
  <c r="DM427" i="1"/>
  <c r="DP217" i="1"/>
  <c r="EI217" i="1"/>
  <c r="DY217" i="1"/>
  <c r="DK206" i="1"/>
  <c r="DO206" i="1"/>
  <c r="DP124" i="1"/>
  <c r="DY124" i="1"/>
  <c r="EI124" i="1"/>
  <c r="EI540" i="1"/>
  <c r="DY540" i="1"/>
  <c r="DP132" i="1"/>
  <c r="EI132" i="1"/>
  <c r="DY132" i="1"/>
  <c r="EI451" i="1"/>
  <c r="DY512" i="1"/>
  <c r="EI521" i="1"/>
  <c r="DY531" i="1"/>
  <c r="DK190" i="1"/>
  <c r="DO190" i="1"/>
  <c r="DL211" i="1"/>
  <c r="DM211" i="1"/>
  <c r="DO211" i="1"/>
  <c r="EI440" i="1"/>
  <c r="DP440" i="1"/>
  <c r="DP511" i="1"/>
  <c r="EI511" i="1"/>
  <c r="DY511" i="1"/>
  <c r="DL209" i="1"/>
  <c r="DP458" i="1"/>
  <c r="DP502" i="1"/>
  <c r="DN214" i="1"/>
  <c r="DO214" i="1"/>
  <c r="DK214" i="1"/>
  <c r="DP117" i="1"/>
  <c r="EI117" i="1"/>
  <c r="DY117" i="1"/>
  <c r="DP219" i="1"/>
  <c r="EI219" i="1"/>
  <c r="DY219" i="1"/>
  <c r="DP452" i="1"/>
  <c r="EI452" i="1"/>
  <c r="DY452" i="1"/>
  <c r="DP527" i="1"/>
  <c r="DY527" i="1"/>
  <c r="EI527" i="1"/>
  <c r="DL432" i="1"/>
  <c r="DL431" i="1"/>
  <c r="DM431" i="1"/>
  <c r="DM206" i="1"/>
  <c r="DY182" i="1"/>
  <c r="DZ182" i="1" s="1"/>
  <c r="EI541" i="1"/>
  <c r="DP541" i="1"/>
  <c r="DL504" i="1"/>
  <c r="DN504" i="1"/>
  <c r="DM504" i="1"/>
  <c r="DP131" i="1"/>
  <c r="EI131" i="1"/>
  <c r="DY131" i="1"/>
  <c r="DL214" i="1"/>
  <c r="EI523" i="1"/>
  <c r="DY221" i="1"/>
  <c r="EI446" i="1"/>
  <c r="DP446" i="1"/>
  <c r="DZ422" i="1"/>
  <c r="DM190" i="1"/>
  <c r="DL190" i="1"/>
  <c r="EI516" i="1"/>
  <c r="DP516" i="1"/>
  <c r="DM204" i="1"/>
  <c r="DP456" i="1"/>
  <c r="DY456" i="1"/>
  <c r="EI456" i="1"/>
  <c r="DP215" i="1"/>
  <c r="EI215" i="1"/>
  <c r="DY215" i="1"/>
  <c r="EI134" i="1"/>
  <c r="DP515" i="1"/>
  <c r="EI129" i="1"/>
  <c r="DY107" i="1"/>
  <c r="DZ107" i="1" s="1"/>
  <c r="DP107" i="1"/>
  <c r="EI458" i="1"/>
  <c r="DP533" i="1"/>
  <c r="EI533" i="1"/>
  <c r="DY533" i="1"/>
  <c r="DY455" i="1"/>
  <c r="DY534" i="1"/>
  <c r="DP534" i="1"/>
  <c r="EI438" i="1"/>
  <c r="DP438" i="1"/>
  <c r="EI119" i="1"/>
  <c r="DP540" i="1"/>
  <c r="DY116" i="1"/>
  <c r="DL196" i="1"/>
  <c r="DK196" i="1"/>
  <c r="DN196" i="1"/>
  <c r="DO196" i="1"/>
  <c r="DK529" i="1"/>
  <c r="DN529" i="1"/>
  <c r="DL529" i="1"/>
  <c r="EJ338" i="1"/>
  <c r="DM529" i="1"/>
  <c r="DY207" i="1"/>
  <c r="DP429" i="1"/>
  <c r="DY429" i="1"/>
  <c r="EI429" i="1"/>
  <c r="DP142" i="1"/>
  <c r="DY142" i="1"/>
  <c r="EI142" i="1"/>
  <c r="DI508" i="1"/>
  <c r="DM508" i="1" s="1"/>
  <c r="DN507" i="1"/>
  <c r="DK210" i="1"/>
  <c r="IF334" i="1"/>
  <c r="IF258" i="1"/>
  <c r="IF181" i="1"/>
  <c r="DK183" i="1"/>
  <c r="DL191" i="1"/>
  <c r="DO191" i="1"/>
  <c r="DP208" i="1"/>
  <c r="DY208" i="1"/>
  <c r="EI208" i="1"/>
  <c r="HB296" i="1"/>
  <c r="CR296" i="1"/>
  <c r="CI296" i="1" s="1"/>
  <c r="DP501" i="1"/>
  <c r="EI501" i="1"/>
  <c r="EJ501" i="1" s="1"/>
  <c r="DY501" i="1"/>
  <c r="DZ501" i="1" s="1"/>
  <c r="DK209" i="1"/>
  <c r="DP510" i="1"/>
  <c r="EI510" i="1"/>
  <c r="DY510" i="1"/>
  <c r="DL112" i="1"/>
  <c r="DL200" i="1"/>
  <c r="DO200" i="1"/>
  <c r="DY108" i="1"/>
  <c r="DZ108" i="1" s="1"/>
  <c r="DZ109" i="1" s="1"/>
  <c r="DK522" i="1"/>
  <c r="IF185" i="1"/>
  <c r="IF338" i="1"/>
  <c r="HT164" i="1"/>
  <c r="IF262" i="1"/>
  <c r="IF182" i="1"/>
  <c r="IF335" i="1"/>
  <c r="IF259" i="1"/>
  <c r="DK524" i="1"/>
  <c r="DL506" i="1"/>
  <c r="DM506" i="1"/>
  <c r="DN506" i="1"/>
  <c r="DK218" i="1"/>
  <c r="DO218" i="1"/>
  <c r="DM509" i="1"/>
  <c r="DL509" i="1"/>
  <c r="DN509" i="1"/>
  <c r="DK517" i="1"/>
  <c r="DM507" i="1"/>
  <c r="DI188" i="1"/>
  <c r="DO188" i="1" s="1"/>
  <c r="DL525" i="1"/>
  <c r="DP457" i="1"/>
  <c r="DN191" i="1"/>
  <c r="DP212" i="1"/>
  <c r="DY212" i="1"/>
  <c r="EI212" i="1"/>
  <c r="DL204" i="1"/>
  <c r="DP442" i="1"/>
  <c r="EI442" i="1"/>
  <c r="DY442" i="1"/>
  <c r="DP450" i="1"/>
  <c r="DY450" i="1"/>
  <c r="EI450" i="1"/>
  <c r="EI138" i="1"/>
  <c r="DY138" i="1"/>
  <c r="EW287" i="1"/>
  <c r="ER210" i="1" s="1"/>
  <c r="DN194" i="1"/>
  <c r="DO194" i="1"/>
  <c r="DL194" i="1"/>
  <c r="DM194" i="1"/>
  <c r="DK427" i="1"/>
  <c r="DP519" i="1"/>
  <c r="DY519" i="1"/>
  <c r="EI519" i="1"/>
  <c r="DK205" i="1"/>
  <c r="DO205" i="1"/>
  <c r="DN206" i="1"/>
  <c r="DO192" i="1"/>
  <c r="DM192" i="1"/>
  <c r="DL192" i="1"/>
  <c r="DN192" i="1"/>
  <c r="DO193" i="1"/>
  <c r="DN193" i="1"/>
  <c r="DY451" i="1"/>
  <c r="DN513" i="1"/>
  <c r="DL513" i="1"/>
  <c r="DM513" i="1"/>
  <c r="ER188" i="1"/>
  <c r="ER189" i="1"/>
  <c r="EI512" i="1"/>
  <c r="DY521" i="1"/>
  <c r="DN525" i="1"/>
  <c r="EI531" i="1"/>
  <c r="DN532" i="1"/>
  <c r="DL532" i="1"/>
  <c r="DM532" i="1"/>
  <c r="DK185" i="1"/>
  <c r="DO185" i="1"/>
  <c r="DY440" i="1"/>
  <c r="DL187" i="1"/>
  <c r="DO187" i="1"/>
  <c r="DN187" i="1"/>
  <c r="DM187" i="1"/>
  <c r="GH259" i="1"/>
  <c r="HG295" i="1"/>
  <c r="DK113" i="1"/>
  <c r="DM113" i="1"/>
  <c r="DL113" i="1"/>
  <c r="DN427" i="1"/>
  <c r="DP505" i="1"/>
  <c r="EI505" i="1"/>
  <c r="DY505" i="1"/>
  <c r="DL198" i="1"/>
  <c r="DO198" i="1"/>
  <c r="DM198" i="1"/>
  <c r="DN198" i="1"/>
  <c r="DY431" i="1"/>
  <c r="DL206" i="1"/>
  <c r="EI182" i="1"/>
  <c r="EJ182" i="1" s="1"/>
  <c r="DL213" i="1"/>
  <c r="DO213" i="1"/>
  <c r="DN213" i="1"/>
  <c r="DM213" i="1"/>
  <c r="DY541" i="1"/>
  <c r="DY504" i="1"/>
  <c r="DP202" i="1"/>
  <c r="EI202" i="1"/>
  <c r="DY202" i="1"/>
  <c r="DN189" i="1"/>
  <c r="DY523" i="1"/>
  <c r="DP514" i="1"/>
  <c r="DY514" i="1"/>
  <c r="EI514" i="1"/>
  <c r="EI221" i="1"/>
  <c r="DM503" i="1"/>
  <c r="DN503" i="1"/>
  <c r="DL503" i="1"/>
  <c r="DY457" i="1"/>
  <c r="EI457" i="1"/>
  <c r="DY446" i="1"/>
  <c r="EJ422" i="1"/>
  <c r="DN190" i="1"/>
  <c r="DY516" i="1"/>
  <c r="DM518" i="1"/>
  <c r="DN518" i="1"/>
  <c r="DL518" i="1"/>
  <c r="DP538" i="1"/>
  <c r="EI538" i="1"/>
  <c r="DY538" i="1"/>
  <c r="DP528" i="1"/>
  <c r="DL218" i="1"/>
  <c r="DY134" i="1"/>
  <c r="DY129" i="1"/>
  <c r="DY458" i="1"/>
  <c r="DP201" i="1"/>
  <c r="DY201" i="1"/>
  <c r="EI201" i="1"/>
  <c r="DP520" i="1"/>
  <c r="DY520" i="1"/>
  <c r="EI520" i="1"/>
  <c r="EI455" i="1"/>
  <c r="DP186" i="1"/>
  <c r="EI186" i="1"/>
  <c r="DP537" i="1"/>
  <c r="DY537" i="1"/>
  <c r="EI537" i="1"/>
  <c r="EI534" i="1"/>
  <c r="DY438" i="1"/>
  <c r="DY119" i="1"/>
  <c r="EI116" i="1"/>
  <c r="DP138" i="1"/>
  <c r="DP203" i="1" l="1"/>
  <c r="DY195" i="1"/>
  <c r="EI211" i="1"/>
  <c r="DY184" i="1"/>
  <c r="DZ184" i="1" s="1"/>
  <c r="DP195" i="1"/>
  <c r="DY426" i="1"/>
  <c r="EI528" i="1"/>
  <c r="DM189" i="1"/>
  <c r="DP112" i="1"/>
  <c r="EJ108" i="1"/>
  <c r="EJ109" i="1" s="1"/>
  <c r="EI195" i="1"/>
  <c r="DP526" i="1"/>
  <c r="DY528" i="1"/>
  <c r="DP504" i="1"/>
  <c r="DP431" i="1"/>
  <c r="DP211" i="1"/>
  <c r="DY203" i="1"/>
  <c r="EI504" i="1"/>
  <c r="EI431" i="1"/>
  <c r="DY211" i="1"/>
  <c r="DL507" i="1"/>
  <c r="DP507" i="1" s="1"/>
  <c r="DP204" i="1"/>
  <c r="DY526" i="1"/>
  <c r="DP426" i="1"/>
  <c r="DP532" i="1"/>
  <c r="DP213" i="1"/>
  <c r="DP193" i="1"/>
  <c r="EI194" i="1"/>
  <c r="DY191" i="1"/>
  <c r="DP503" i="1"/>
  <c r="DP198" i="1"/>
  <c r="DY187" i="1"/>
  <c r="DY192" i="1"/>
  <c r="DK188" i="1"/>
  <c r="DL188" i="1"/>
  <c r="DK508" i="1"/>
  <c r="DZ110" i="1"/>
  <c r="DP113" i="1"/>
  <c r="DY113" i="1"/>
  <c r="EI113" i="1"/>
  <c r="DP205" i="1"/>
  <c r="DY205" i="1"/>
  <c r="EI205" i="1"/>
  <c r="DP427" i="1"/>
  <c r="DY427" i="1"/>
  <c r="EI427" i="1"/>
  <c r="DP517" i="1"/>
  <c r="DY517" i="1"/>
  <c r="EI517" i="1"/>
  <c r="DP524" i="1"/>
  <c r="DY524" i="1"/>
  <c r="EI524" i="1"/>
  <c r="DP522" i="1"/>
  <c r="DY522" i="1"/>
  <c r="EI522" i="1"/>
  <c r="DP209" i="1"/>
  <c r="DY209" i="1"/>
  <c r="EI209" i="1"/>
  <c r="HG296" i="1"/>
  <c r="GH260" i="1"/>
  <c r="DP183" i="1"/>
  <c r="DY183" i="1"/>
  <c r="DZ183" i="1" s="1"/>
  <c r="EI183" i="1"/>
  <c r="EJ183" i="1" s="1"/>
  <c r="EJ184" i="1" s="1"/>
  <c r="DP210" i="1"/>
  <c r="DY210" i="1"/>
  <c r="EI210" i="1"/>
  <c r="EI507" i="1"/>
  <c r="DP529" i="1"/>
  <c r="DY529" i="1"/>
  <c r="EI529" i="1"/>
  <c r="DP190" i="1"/>
  <c r="EI190" i="1"/>
  <c r="DY190" i="1"/>
  <c r="DL508" i="1"/>
  <c r="EI513" i="1"/>
  <c r="DP513" i="1"/>
  <c r="EI193" i="1"/>
  <c r="EI192" i="1"/>
  <c r="DP192" i="1"/>
  <c r="DP206" i="1"/>
  <c r="EI206" i="1"/>
  <c r="DY206" i="1"/>
  <c r="DY194" i="1"/>
  <c r="DP194" i="1"/>
  <c r="DY204" i="1"/>
  <c r="DK189" i="1"/>
  <c r="DL189" i="1"/>
  <c r="EJ502" i="1"/>
  <c r="DY509" i="1"/>
  <c r="DP509" i="1"/>
  <c r="EI506" i="1"/>
  <c r="DP506" i="1"/>
  <c r="DY200" i="1"/>
  <c r="DP200" i="1"/>
  <c r="DY112" i="1"/>
  <c r="EU303" i="1"/>
  <c r="EU274" i="1"/>
  <c r="FF298" i="1"/>
  <c r="CD298" i="1" s="1"/>
  <c r="FE299" i="1"/>
  <c r="FF299" i="1" s="1"/>
  <c r="CD299" i="1" s="1"/>
  <c r="CR299" i="1" s="1"/>
  <c r="CI299" i="1" s="1"/>
  <c r="EI191" i="1"/>
  <c r="DP191" i="1"/>
  <c r="DZ423" i="1"/>
  <c r="EI545" i="1"/>
  <c r="EW288" i="1"/>
  <c r="ER211" i="1" s="1"/>
  <c r="DY518" i="1"/>
  <c r="DP518" i="1"/>
  <c r="EI503" i="1"/>
  <c r="DY213" i="1"/>
  <c r="EI187" i="1"/>
  <c r="DP187" i="1"/>
  <c r="DY198" i="1"/>
  <c r="DY532" i="1"/>
  <c r="EP289" i="1"/>
  <c r="ET289" i="1" s="1"/>
  <c r="GO253" i="1"/>
  <c r="BF289" i="1"/>
  <c r="CO289" i="1"/>
  <c r="DP185" i="1"/>
  <c r="DY185" i="1"/>
  <c r="EI185" i="1"/>
  <c r="DP218" i="1"/>
  <c r="EI218" i="1"/>
  <c r="DY218" i="1"/>
  <c r="DY507" i="1"/>
  <c r="EJ339" i="1"/>
  <c r="EJ423" i="1"/>
  <c r="DP196" i="1"/>
  <c r="DY196" i="1"/>
  <c r="EI196" i="1"/>
  <c r="DN188" i="1"/>
  <c r="DP214" i="1"/>
  <c r="DY214" i="1"/>
  <c r="EI214" i="1"/>
  <c r="DY513" i="1"/>
  <c r="DY193" i="1"/>
  <c r="EJ110" i="1"/>
  <c r="EI204" i="1"/>
  <c r="DM188" i="1"/>
  <c r="EI509" i="1"/>
  <c r="DZ339" i="1"/>
  <c r="DY506" i="1"/>
  <c r="DP432" i="1"/>
  <c r="DY432" i="1"/>
  <c r="EI432" i="1"/>
  <c r="EI200" i="1"/>
  <c r="EI112" i="1"/>
  <c r="HB297" i="1"/>
  <c r="CR297" i="1"/>
  <c r="CI297" i="1" s="1"/>
  <c r="DN508" i="1"/>
  <c r="DP525" i="1"/>
  <c r="DY525" i="1"/>
  <c r="EI525" i="1"/>
  <c r="EI518" i="1"/>
  <c r="DY503" i="1"/>
  <c r="EI213" i="1"/>
  <c r="DZ502" i="1"/>
  <c r="EI198" i="1"/>
  <c r="EI532" i="1"/>
  <c r="EJ185" i="1" l="1"/>
  <c r="GH339" i="1"/>
  <c r="GH263" i="1"/>
  <c r="DZ503" i="1"/>
  <c r="DZ504" i="1" s="1"/>
  <c r="EI188" i="1"/>
  <c r="EI227" i="1"/>
  <c r="EJ424" i="1"/>
  <c r="DZ185" i="1"/>
  <c r="EW289" i="1"/>
  <c r="ER212" i="1" s="1"/>
  <c r="DZ424" i="1"/>
  <c r="EV274" i="1"/>
  <c r="CE274" i="1" s="1"/>
  <c r="EU275" i="1"/>
  <c r="EI508" i="1"/>
  <c r="DP508" i="1"/>
  <c r="DY188" i="1"/>
  <c r="DP188" i="1"/>
  <c r="EP290" i="1"/>
  <c r="ET290" i="1" s="1"/>
  <c r="GO254" i="1"/>
  <c r="BF290" i="1"/>
  <c r="CO290" i="1"/>
  <c r="HG297" i="1"/>
  <c r="GH261" i="1"/>
  <c r="DZ340" i="1"/>
  <c r="EJ111" i="1"/>
  <c r="EJ340" i="1"/>
  <c r="EJ186" i="1"/>
  <c r="EJ187" i="1" s="1"/>
  <c r="HB298" i="1"/>
  <c r="CR298" i="1"/>
  <c r="CI298" i="1" s="1"/>
  <c r="EV273" i="1"/>
  <c r="CE273" i="1" s="1"/>
  <c r="EV240" i="1"/>
  <c r="EV244" i="1"/>
  <c r="EV248" i="1"/>
  <c r="EV252" i="1"/>
  <c r="EV256" i="1"/>
  <c r="EV237" i="1"/>
  <c r="EV241" i="1"/>
  <c r="EV245" i="1"/>
  <c r="EV249" i="1"/>
  <c r="EV253" i="1"/>
  <c r="EV257" i="1"/>
  <c r="EV238" i="1"/>
  <c r="EV242" i="1"/>
  <c r="EV246" i="1"/>
  <c r="EV250" i="1"/>
  <c r="EV254" i="1"/>
  <c r="EV239" i="1"/>
  <c r="EV243" i="1"/>
  <c r="EV247" i="1"/>
  <c r="EV251" i="1"/>
  <c r="EV255" i="1"/>
  <c r="EV258" i="1"/>
  <c r="CE258" i="1" s="1"/>
  <c r="EV259" i="1"/>
  <c r="CE259" i="1" s="1"/>
  <c r="EV260" i="1"/>
  <c r="EV261" i="1"/>
  <c r="EV262" i="1"/>
  <c r="EV263" i="1"/>
  <c r="EV264" i="1"/>
  <c r="CE264" i="1" s="1"/>
  <c r="EV265" i="1"/>
  <c r="CE265" i="1" s="1"/>
  <c r="EV266" i="1"/>
  <c r="CE266" i="1" s="1"/>
  <c r="EV267" i="1"/>
  <c r="CE267" i="1" s="1"/>
  <c r="EV268" i="1"/>
  <c r="CE268" i="1" s="1"/>
  <c r="EV269" i="1"/>
  <c r="CE269" i="1" s="1"/>
  <c r="EV270" i="1"/>
  <c r="CE270" i="1" s="1"/>
  <c r="EV271" i="1"/>
  <c r="CE271" i="1" s="1"/>
  <c r="EV272" i="1"/>
  <c r="CE272" i="1" s="1"/>
  <c r="EJ503" i="1"/>
  <c r="DP189" i="1"/>
  <c r="DY189" i="1"/>
  <c r="EI189" i="1"/>
  <c r="DY508" i="1"/>
  <c r="DZ111" i="1"/>
  <c r="BF291" i="1" l="1"/>
  <c r="EP291" i="1"/>
  <c r="ET291" i="1" s="1"/>
  <c r="GO255" i="1"/>
  <c r="CO291" i="1"/>
  <c r="CQ272" i="1"/>
  <c r="CF272" i="1" s="1"/>
  <c r="CQ270" i="1"/>
  <c r="CF270" i="1" s="1"/>
  <c r="CQ268" i="1"/>
  <c r="CF268" i="1" s="1"/>
  <c r="CQ266" i="1"/>
  <c r="CF266" i="1" s="1"/>
  <c r="CQ264" i="1"/>
  <c r="CF264" i="1" s="1"/>
  <c r="ES262" i="1"/>
  <c r="CE262" i="1"/>
  <c r="ES260" i="1"/>
  <c r="CE260" i="1"/>
  <c r="CQ258" i="1"/>
  <c r="CF258" i="1" s="1"/>
  <c r="GI237" i="1"/>
  <c r="GJ237" i="1" s="1"/>
  <c r="CQ273" i="1"/>
  <c r="CF273" i="1" s="1"/>
  <c r="GH262" i="1"/>
  <c r="HG298" i="1"/>
  <c r="EV275" i="1"/>
  <c r="CE275" i="1" s="1"/>
  <c r="EU276" i="1"/>
  <c r="DZ186" i="1"/>
  <c r="EJ188" i="1"/>
  <c r="EJ189" i="1" s="1"/>
  <c r="EJ504" i="1"/>
  <c r="DZ112" i="1"/>
  <c r="CQ271" i="1"/>
  <c r="CF271" i="1" s="1"/>
  <c r="CQ269" i="1"/>
  <c r="CF269" i="1" s="1"/>
  <c r="CQ267" i="1"/>
  <c r="CF267" i="1" s="1"/>
  <c r="CQ265" i="1"/>
  <c r="CF265" i="1" s="1"/>
  <c r="ES263" i="1"/>
  <c r="CE263" i="1"/>
  <c r="ES261" i="1"/>
  <c r="CE261" i="1"/>
  <c r="CQ259" i="1"/>
  <c r="CF259" i="1" s="1"/>
  <c r="DZ505" i="1"/>
  <c r="EJ341" i="1"/>
  <c r="DZ341" i="1"/>
  <c r="EJ112" i="1"/>
  <c r="EW290" i="1"/>
  <c r="ER213" i="1" s="1"/>
  <c r="GI238" i="1"/>
  <c r="GJ238" i="1" s="1"/>
  <c r="CQ274" i="1"/>
  <c r="CF274" i="1" s="1"/>
  <c r="DZ425" i="1"/>
  <c r="EJ425" i="1"/>
  <c r="EP292" i="1" l="1"/>
  <c r="ET292" i="1" s="1"/>
  <c r="BF292" i="1"/>
  <c r="GO256" i="1"/>
  <c r="CO292" i="1"/>
  <c r="EJ426" i="1"/>
  <c r="EJ113" i="1"/>
  <c r="EJ505" i="1"/>
  <c r="EJ190" i="1"/>
  <c r="GI239" i="1"/>
  <c r="GJ239" i="1" s="1"/>
  <c r="CQ275" i="1"/>
  <c r="CF275" i="1" s="1"/>
  <c r="CQ260" i="1"/>
  <c r="CF260" i="1" s="1"/>
  <c r="CQ262" i="1"/>
  <c r="CF262" i="1" s="1"/>
  <c r="EW291" i="1"/>
  <c r="ER214" i="1" s="1"/>
  <c r="DZ426" i="1"/>
  <c r="DZ342" i="1"/>
  <c r="EJ342" i="1"/>
  <c r="DZ506" i="1"/>
  <c r="CQ261" i="1"/>
  <c r="CF261" i="1" s="1"/>
  <c r="CQ263" i="1"/>
  <c r="CF263" i="1" s="1"/>
  <c r="DZ113" i="1"/>
  <c r="DZ187" i="1"/>
  <c r="EV276" i="1"/>
  <c r="CE276" i="1" s="1"/>
  <c r="EU277" i="1"/>
  <c r="BF293" i="1" l="1"/>
  <c r="EP293" i="1"/>
  <c r="ET293" i="1" s="1"/>
  <c r="GO257" i="1"/>
  <c r="CO293" i="1"/>
  <c r="GI240" i="1"/>
  <c r="GJ240" i="1" s="1"/>
  <c r="CQ276" i="1"/>
  <c r="CF276" i="1" s="1"/>
  <c r="DZ507" i="1"/>
  <c r="EJ343" i="1"/>
  <c r="DZ343" i="1"/>
  <c r="EJ427" i="1"/>
  <c r="EV277" i="1"/>
  <c r="CE277" i="1" s="1"/>
  <c r="EU278" i="1"/>
  <c r="DZ188" i="1"/>
  <c r="DZ114" i="1"/>
  <c r="DZ427" i="1"/>
  <c r="EJ191" i="1"/>
  <c r="EJ506" i="1"/>
  <c r="EJ114" i="1"/>
  <c r="EW292" i="1"/>
  <c r="ER215" i="1" s="1"/>
  <c r="GI241" i="1" l="1"/>
  <c r="GJ241" i="1" s="1"/>
  <c r="CQ277" i="1"/>
  <c r="CF277" i="1" s="1"/>
  <c r="EW293" i="1"/>
  <c r="ER216" i="1" s="1"/>
  <c r="EP294" i="1"/>
  <c r="ET294" i="1" s="1"/>
  <c r="BF294" i="1"/>
  <c r="GO258" i="1"/>
  <c r="CO294" i="1"/>
  <c r="EJ115" i="1"/>
  <c r="EJ507" i="1"/>
  <c r="EJ192" i="1"/>
  <c r="DZ428" i="1"/>
  <c r="DZ115" i="1"/>
  <c r="DZ189" i="1"/>
  <c r="EV278" i="1"/>
  <c r="CE278" i="1" s="1"/>
  <c r="EU279" i="1"/>
  <c r="EJ428" i="1"/>
  <c r="DZ344" i="1"/>
  <c r="EJ344" i="1"/>
  <c r="DZ508" i="1"/>
  <c r="DZ509" i="1" l="1"/>
  <c r="EJ345" i="1"/>
  <c r="DZ345" i="1"/>
  <c r="EJ429" i="1"/>
  <c r="EV279" i="1"/>
  <c r="CE279" i="1" s="1"/>
  <c r="EU280" i="1"/>
  <c r="DZ190" i="1"/>
  <c r="DZ116" i="1"/>
  <c r="DZ429" i="1"/>
  <c r="EJ193" i="1"/>
  <c r="EJ508" i="1"/>
  <c r="EJ116" i="1"/>
  <c r="BF295" i="1"/>
  <c r="EP295" i="1"/>
  <c r="ET295" i="1" s="1"/>
  <c r="GO259" i="1"/>
  <c r="CO295" i="1"/>
  <c r="GI242" i="1"/>
  <c r="GJ242" i="1" s="1"/>
  <c r="CQ278" i="1"/>
  <c r="CF278" i="1" s="1"/>
  <c r="EW294" i="1"/>
  <c r="ER217" i="1" s="1"/>
  <c r="EW295" i="1" l="1"/>
  <c r="ER218" i="1" s="1"/>
  <c r="EJ117" i="1"/>
  <c r="EJ509" i="1"/>
  <c r="EJ194" i="1"/>
  <c r="DZ430" i="1"/>
  <c r="DZ117" i="1"/>
  <c r="DZ191" i="1"/>
  <c r="EV280" i="1"/>
  <c r="CE280" i="1" s="1"/>
  <c r="EU281" i="1"/>
  <c r="EJ430" i="1"/>
  <c r="DZ346" i="1"/>
  <c r="EJ346" i="1"/>
  <c r="DZ510" i="1"/>
  <c r="EP296" i="1"/>
  <c r="ET296" i="1" s="1"/>
  <c r="BF296" i="1"/>
  <c r="GO260" i="1"/>
  <c r="CO296" i="1"/>
  <c r="GI243" i="1"/>
  <c r="GJ243" i="1" s="1"/>
  <c r="CQ279" i="1"/>
  <c r="CF279" i="1" s="1"/>
  <c r="DZ511" i="1" l="1"/>
  <c r="EJ347" i="1"/>
  <c r="DZ347" i="1"/>
  <c r="EJ431" i="1"/>
  <c r="EV281" i="1"/>
  <c r="CE281" i="1" s="1"/>
  <c r="EU282" i="1"/>
  <c r="DZ192" i="1"/>
  <c r="DZ118" i="1"/>
  <c r="DZ431" i="1"/>
  <c r="EJ195" i="1"/>
  <c r="EJ510" i="1"/>
  <c r="EJ118" i="1"/>
  <c r="BF297" i="1"/>
  <c r="EP297" i="1"/>
  <c r="ET297" i="1" s="1"/>
  <c r="GO261" i="1"/>
  <c r="CO297" i="1"/>
  <c r="EW296" i="1"/>
  <c r="ER219" i="1" s="1"/>
  <c r="GI244" i="1"/>
  <c r="GJ244" i="1" s="1"/>
  <c r="CQ280" i="1"/>
  <c r="CF280" i="1" s="1"/>
  <c r="EW297" i="1" l="1"/>
  <c r="ER220" i="1" s="1"/>
  <c r="EJ119" i="1"/>
  <c r="EJ511" i="1"/>
  <c r="EJ196" i="1"/>
  <c r="DZ432" i="1"/>
  <c r="DZ119" i="1"/>
  <c r="DZ193" i="1"/>
  <c r="EV282" i="1"/>
  <c r="CE282" i="1" s="1"/>
  <c r="EU283" i="1"/>
  <c r="EJ432" i="1"/>
  <c r="DZ348" i="1"/>
  <c r="EJ348" i="1"/>
  <c r="DZ512" i="1"/>
  <c r="BF299" i="1"/>
  <c r="EP299" i="1"/>
  <c r="ET299" i="1" s="1"/>
  <c r="CO299" i="1"/>
  <c r="GI245" i="1"/>
  <c r="GJ245" i="1" s="1"/>
  <c r="CQ281" i="1"/>
  <c r="CF281" i="1" s="1"/>
  <c r="EW299" i="1" l="1"/>
  <c r="ER222" i="1" s="1"/>
  <c r="DZ513" i="1"/>
  <c r="EJ349" i="1"/>
  <c r="DZ349" i="1"/>
  <c r="EJ433" i="1"/>
  <c r="EV283" i="1"/>
  <c r="CE283" i="1" s="1"/>
  <c r="EU284" i="1"/>
  <c r="DZ194" i="1"/>
  <c r="DZ120" i="1"/>
  <c r="DZ433" i="1"/>
  <c r="EJ227" i="1"/>
  <c r="EJ197" i="1"/>
  <c r="EJ512" i="1"/>
  <c r="EJ120" i="1"/>
  <c r="GI246" i="1"/>
  <c r="GJ246" i="1" s="1"/>
  <c r="CQ282" i="1"/>
  <c r="CF282" i="1" s="1"/>
  <c r="BF298" i="1"/>
  <c r="EP298" i="1"/>
  <c r="ET298" i="1" s="1"/>
  <c r="GO262" i="1"/>
  <c r="CO298" i="1"/>
  <c r="EJ150" i="1" l="1"/>
  <c r="EJ121" i="1"/>
  <c r="EJ513" i="1"/>
  <c r="EK197" i="1"/>
  <c r="CC197" i="1" s="1"/>
  <c r="EJ198" i="1"/>
  <c r="EK162" i="1"/>
  <c r="EK178" i="1"/>
  <c r="EK166" i="1"/>
  <c r="EK180" i="1"/>
  <c r="EK168" i="1"/>
  <c r="EK173" i="1"/>
  <c r="EK160" i="1"/>
  <c r="EK177" i="1"/>
  <c r="EK172" i="1"/>
  <c r="EK161" i="1"/>
  <c r="EK171" i="1"/>
  <c r="EK176" i="1"/>
  <c r="EK170" i="1"/>
  <c r="EK164" i="1"/>
  <c r="EK175" i="1"/>
  <c r="EK163" i="1"/>
  <c r="EK179" i="1"/>
  <c r="EK169" i="1"/>
  <c r="EK167" i="1"/>
  <c r="EK174" i="1"/>
  <c r="EK165" i="1"/>
  <c r="EK181" i="1"/>
  <c r="CC181" i="1" s="1"/>
  <c r="EK182" i="1"/>
  <c r="CC182" i="1" s="1"/>
  <c r="EK183" i="1"/>
  <c r="CC183" i="1" s="1"/>
  <c r="EK185" i="1"/>
  <c r="CC185" i="1" s="1"/>
  <c r="EK184" i="1"/>
  <c r="CC184" i="1" s="1"/>
  <c r="EK186" i="1"/>
  <c r="CC186" i="1" s="1"/>
  <c r="EK187" i="1"/>
  <c r="CC187" i="1" s="1"/>
  <c r="EK189" i="1"/>
  <c r="CC189" i="1" s="1"/>
  <c r="EK188" i="1"/>
  <c r="CC188" i="1" s="1"/>
  <c r="EK190" i="1"/>
  <c r="CC190" i="1" s="1"/>
  <c r="EK191" i="1"/>
  <c r="CC191" i="1" s="1"/>
  <c r="EK192" i="1"/>
  <c r="CC192" i="1" s="1"/>
  <c r="EK193" i="1"/>
  <c r="CC193" i="1" s="1"/>
  <c r="EK194" i="1"/>
  <c r="CC194" i="1" s="1"/>
  <c r="EK195" i="1"/>
  <c r="CC195" i="1" s="1"/>
  <c r="GI247" i="1"/>
  <c r="GJ247" i="1" s="1"/>
  <c r="CQ283" i="1"/>
  <c r="CF283" i="1" s="1"/>
  <c r="EW298" i="1"/>
  <c r="ER221" i="1" s="1"/>
  <c r="EK196" i="1"/>
  <c r="CC196" i="1" s="1"/>
  <c r="DZ434" i="1"/>
  <c r="EA150" i="1"/>
  <c r="EA120" i="1" s="1"/>
  <c r="CS120" i="1" s="1"/>
  <c r="DZ121" i="1"/>
  <c r="DZ195" i="1"/>
  <c r="EV284" i="1"/>
  <c r="CE284" i="1" s="1"/>
  <c r="EU285" i="1"/>
  <c r="EJ434" i="1"/>
  <c r="DZ379" i="1"/>
  <c r="DZ350" i="1"/>
  <c r="EJ379" i="1"/>
  <c r="EJ350" i="1"/>
  <c r="DZ514" i="1"/>
  <c r="EK120" i="1" l="1"/>
  <c r="CC120" i="1" s="1"/>
  <c r="U64" i="40" s="1"/>
  <c r="EA513" i="1"/>
  <c r="CS513" i="1" s="1"/>
  <c r="EK349" i="1"/>
  <c r="CC349" i="1" s="1"/>
  <c r="EK322" i="1"/>
  <c r="EK321" i="1"/>
  <c r="EK314" i="1"/>
  <c r="EK313" i="1"/>
  <c r="EK327" i="1"/>
  <c r="EK333" i="1"/>
  <c r="EK328" i="1"/>
  <c r="EK319" i="1"/>
  <c r="EK325" i="1"/>
  <c r="EK320" i="1"/>
  <c r="EK317" i="1"/>
  <c r="EK331" i="1"/>
  <c r="EK326" i="1"/>
  <c r="EK332" i="1"/>
  <c r="EK323" i="1"/>
  <c r="EK318" i="1"/>
  <c r="EK324" i="1"/>
  <c r="EK315" i="1"/>
  <c r="EK316" i="1"/>
  <c r="EK330" i="1"/>
  <c r="EK329" i="1"/>
  <c r="EK334" i="1"/>
  <c r="CC334" i="1" s="1"/>
  <c r="EK335" i="1"/>
  <c r="CC335" i="1" s="1"/>
  <c r="EK336" i="1"/>
  <c r="CC336" i="1" s="1"/>
  <c r="EK337" i="1"/>
  <c r="CC337" i="1" s="1"/>
  <c r="EK338" i="1"/>
  <c r="CC338" i="1" s="1"/>
  <c r="EK339" i="1"/>
  <c r="CC339" i="1" s="1"/>
  <c r="EK340" i="1"/>
  <c r="CC340" i="1" s="1"/>
  <c r="EK341" i="1"/>
  <c r="CC341" i="1" s="1"/>
  <c r="EK342" i="1"/>
  <c r="CC342" i="1" s="1"/>
  <c r="EK343" i="1"/>
  <c r="CC343" i="1" s="1"/>
  <c r="EK344" i="1"/>
  <c r="CC344" i="1" s="1"/>
  <c r="EK345" i="1"/>
  <c r="CC345" i="1" s="1"/>
  <c r="EK346" i="1"/>
  <c r="CC346" i="1" s="1"/>
  <c r="EK347" i="1"/>
  <c r="CC347" i="1" s="1"/>
  <c r="EK348" i="1"/>
  <c r="CC348" i="1" s="1"/>
  <c r="EA349" i="1"/>
  <c r="CS349" i="1" s="1"/>
  <c r="EA332" i="1"/>
  <c r="EA333" i="1"/>
  <c r="EA319" i="1"/>
  <c r="EA320" i="1"/>
  <c r="EA316" i="1"/>
  <c r="EA317" i="1"/>
  <c r="EA318" i="1"/>
  <c r="EA324" i="1"/>
  <c r="EA325" i="1"/>
  <c r="EA326" i="1"/>
  <c r="EA321" i="1"/>
  <c r="EA322" i="1"/>
  <c r="EA323" i="1"/>
  <c r="EA329" i="1"/>
  <c r="EA330" i="1"/>
  <c r="EA331" i="1"/>
  <c r="EA327" i="1"/>
  <c r="EA328" i="1"/>
  <c r="EA313" i="1"/>
  <c r="EA314" i="1"/>
  <c r="EA315" i="1"/>
  <c r="EA334" i="1"/>
  <c r="CS334" i="1" s="1"/>
  <c r="EA335" i="1"/>
  <c r="CS335" i="1" s="1"/>
  <c r="EA336" i="1"/>
  <c r="CS336" i="1" s="1"/>
  <c r="EA337" i="1"/>
  <c r="CS337" i="1" s="1"/>
  <c r="EA338" i="1"/>
  <c r="CS338" i="1" s="1"/>
  <c r="EA339" i="1"/>
  <c r="CS339" i="1" s="1"/>
  <c r="EA340" i="1"/>
  <c r="CS340" i="1" s="1"/>
  <c r="EA341" i="1"/>
  <c r="CS341" i="1" s="1"/>
  <c r="EA342" i="1"/>
  <c r="CS342" i="1" s="1"/>
  <c r="EA343" i="1"/>
  <c r="CS343" i="1" s="1"/>
  <c r="EA344" i="1"/>
  <c r="CS344" i="1" s="1"/>
  <c r="EA345" i="1"/>
  <c r="CS345" i="1" s="1"/>
  <c r="EA346" i="1"/>
  <c r="CS346" i="1" s="1"/>
  <c r="EA347" i="1"/>
  <c r="CS347" i="1" s="1"/>
  <c r="EA348" i="1"/>
  <c r="CS348" i="1" s="1"/>
  <c r="GI248" i="1"/>
  <c r="GJ248" i="1" s="1"/>
  <c r="CE304" i="1"/>
  <c r="CQ284" i="1"/>
  <c r="CF284" i="1" s="1"/>
  <c r="DZ464" i="1"/>
  <c r="EA434" i="1"/>
  <c r="CS434" i="1" s="1"/>
  <c r="DZ435" i="1"/>
  <c r="BC5" i="40"/>
  <c r="BC6" i="40"/>
  <c r="EK512" i="1"/>
  <c r="CC512" i="1" s="1"/>
  <c r="EA514" i="1"/>
  <c r="CS514" i="1" s="1"/>
  <c r="DZ515" i="1"/>
  <c r="EK350" i="1"/>
  <c r="CC350" i="1" s="1"/>
  <c r="EJ351" i="1"/>
  <c r="EA350" i="1"/>
  <c r="CS350" i="1" s="1"/>
  <c r="DZ351" i="1"/>
  <c r="EJ464" i="1"/>
  <c r="EJ435" i="1"/>
  <c r="EV285" i="1"/>
  <c r="CE285" i="1" s="1"/>
  <c r="EU286" i="1"/>
  <c r="DZ196" i="1"/>
  <c r="EA121" i="1"/>
  <c r="CS121" i="1" s="1"/>
  <c r="DZ122" i="1"/>
  <c r="EA486" i="1"/>
  <c r="EA488" i="1"/>
  <c r="EA498" i="1"/>
  <c r="EA399" i="1"/>
  <c r="EA409" i="1"/>
  <c r="EA88" i="1"/>
  <c r="EA98" i="1"/>
  <c r="EA417" i="1"/>
  <c r="EA411" i="1"/>
  <c r="EA413" i="1"/>
  <c r="EA96" i="1"/>
  <c r="EA415" i="1"/>
  <c r="EA84" i="1"/>
  <c r="EA94" i="1"/>
  <c r="EA104" i="1"/>
  <c r="EA400" i="1"/>
  <c r="EA99" i="1"/>
  <c r="EA101" i="1"/>
  <c r="EA89" i="1"/>
  <c r="EA408" i="1"/>
  <c r="EA418" i="1"/>
  <c r="EA496" i="1"/>
  <c r="EA405" i="1"/>
  <c r="EA407" i="1"/>
  <c r="EA401" i="1"/>
  <c r="EA402" i="1"/>
  <c r="EA481" i="1"/>
  <c r="EA484" i="1"/>
  <c r="EA494" i="1"/>
  <c r="EA480" i="1"/>
  <c r="EA490" i="1"/>
  <c r="EA492" i="1"/>
  <c r="EA485" i="1"/>
  <c r="EA487" i="1"/>
  <c r="EA497" i="1"/>
  <c r="EA499" i="1"/>
  <c r="EA91" i="1"/>
  <c r="EA404" i="1"/>
  <c r="EA414" i="1"/>
  <c r="EA416" i="1"/>
  <c r="EA410" i="1"/>
  <c r="EA412" i="1"/>
  <c r="EA95" i="1"/>
  <c r="EA97" i="1"/>
  <c r="EA403" i="1"/>
  <c r="EA93" i="1"/>
  <c r="EA103" i="1"/>
  <c r="EA85" i="1"/>
  <c r="EA100" i="1"/>
  <c r="EA102" i="1"/>
  <c r="EA90" i="1"/>
  <c r="EA92" i="1"/>
  <c r="EA495" i="1"/>
  <c r="EA87" i="1"/>
  <c r="EA406" i="1"/>
  <c r="EA86" i="1"/>
  <c r="EA398" i="1"/>
  <c r="EA482" i="1"/>
  <c r="EA483" i="1"/>
  <c r="EA493" i="1"/>
  <c r="EA479" i="1"/>
  <c r="EA489" i="1"/>
  <c r="EA491" i="1"/>
  <c r="EA105" i="1"/>
  <c r="CS105" i="1" s="1"/>
  <c r="EA419" i="1"/>
  <c r="CS419" i="1" s="1"/>
  <c r="EA421" i="1"/>
  <c r="CS421" i="1" s="1"/>
  <c r="EA420" i="1"/>
  <c r="CS420" i="1" s="1"/>
  <c r="EA106" i="1"/>
  <c r="CS106" i="1" s="1"/>
  <c r="EA500" i="1"/>
  <c r="CS500" i="1" s="1"/>
  <c r="EA107" i="1"/>
  <c r="CS107" i="1" s="1"/>
  <c r="EA108" i="1"/>
  <c r="CS108" i="1" s="1"/>
  <c r="EA501" i="1"/>
  <c r="CS501" i="1" s="1"/>
  <c r="EA109" i="1"/>
  <c r="CS109" i="1" s="1"/>
  <c r="EA422" i="1"/>
  <c r="CS422" i="1" s="1"/>
  <c r="EA503" i="1"/>
  <c r="CS503" i="1" s="1"/>
  <c r="EA110" i="1"/>
  <c r="CS110" i="1" s="1"/>
  <c r="EA423" i="1"/>
  <c r="CS423" i="1" s="1"/>
  <c r="EA502" i="1"/>
  <c r="CS502" i="1" s="1"/>
  <c r="EA111" i="1"/>
  <c r="CS111" i="1" s="1"/>
  <c r="EA504" i="1"/>
  <c r="CS504" i="1" s="1"/>
  <c r="EA424" i="1"/>
  <c r="CS424" i="1" s="1"/>
  <c r="EA505" i="1"/>
  <c r="CS505" i="1" s="1"/>
  <c r="EA425" i="1"/>
  <c r="CS425" i="1" s="1"/>
  <c r="EA112" i="1"/>
  <c r="CS112" i="1" s="1"/>
  <c r="EA506" i="1"/>
  <c r="CS506" i="1" s="1"/>
  <c r="EA113" i="1"/>
  <c r="CS113" i="1" s="1"/>
  <c r="EA426" i="1"/>
  <c r="CS426" i="1" s="1"/>
  <c r="EA427" i="1"/>
  <c r="CS427" i="1" s="1"/>
  <c r="EA114" i="1"/>
  <c r="CS114" i="1" s="1"/>
  <c r="EA507" i="1"/>
  <c r="CS507" i="1" s="1"/>
  <c r="EA508" i="1"/>
  <c r="CS508" i="1" s="1"/>
  <c r="EA115" i="1"/>
  <c r="CS115" i="1" s="1"/>
  <c r="EA428" i="1"/>
  <c r="CS428" i="1" s="1"/>
  <c r="EA429" i="1"/>
  <c r="CS429" i="1" s="1"/>
  <c r="EA116" i="1"/>
  <c r="CS116" i="1" s="1"/>
  <c r="EA509" i="1"/>
  <c r="CS509" i="1" s="1"/>
  <c r="EA510" i="1"/>
  <c r="CS510" i="1" s="1"/>
  <c r="EA117" i="1"/>
  <c r="CS117" i="1" s="1"/>
  <c r="EA430" i="1"/>
  <c r="CS430" i="1" s="1"/>
  <c r="EA431" i="1"/>
  <c r="CS431" i="1" s="1"/>
  <c r="EA118" i="1"/>
  <c r="CS118" i="1" s="1"/>
  <c r="EA511" i="1"/>
  <c r="CS511" i="1" s="1"/>
  <c r="EA512" i="1"/>
  <c r="CS512" i="1" s="1"/>
  <c r="EA119" i="1"/>
  <c r="CS119" i="1" s="1"/>
  <c r="EA432" i="1"/>
  <c r="CS432" i="1" s="1"/>
  <c r="EA433" i="1"/>
  <c r="CS433" i="1" s="1"/>
  <c r="EK198" i="1"/>
  <c r="CC198" i="1" s="1"/>
  <c r="EJ199" i="1"/>
  <c r="EK513" i="1"/>
  <c r="CC513" i="1" s="1"/>
  <c r="EJ514" i="1"/>
  <c r="EJ515" i="1" s="1"/>
  <c r="EK121" i="1"/>
  <c r="CC121" i="1" s="1"/>
  <c r="EJ122" i="1"/>
  <c r="EK479" i="1"/>
  <c r="EK104" i="1"/>
  <c r="EK491" i="1"/>
  <c r="EK100" i="1"/>
  <c r="EK87" i="1"/>
  <c r="EK91" i="1"/>
  <c r="EK483" i="1"/>
  <c r="EK495" i="1"/>
  <c r="EK99" i="1"/>
  <c r="EK487" i="1"/>
  <c r="EK96" i="1"/>
  <c r="EK499" i="1"/>
  <c r="EK103" i="1"/>
  <c r="EK95" i="1"/>
  <c r="EK489" i="1"/>
  <c r="EK86" i="1"/>
  <c r="EK98" i="1"/>
  <c r="EK481" i="1"/>
  <c r="EK493" i="1"/>
  <c r="EK90" i="1"/>
  <c r="EK485" i="1"/>
  <c r="EK497" i="1"/>
  <c r="EK480" i="1"/>
  <c r="EK492" i="1"/>
  <c r="EK484" i="1"/>
  <c r="EK88" i="1"/>
  <c r="EK496" i="1"/>
  <c r="EK488" i="1"/>
  <c r="EK92" i="1"/>
  <c r="EK84" i="1"/>
  <c r="EK94" i="1"/>
  <c r="EK490" i="1"/>
  <c r="EK85" i="1"/>
  <c r="EK97" i="1"/>
  <c r="EK482" i="1"/>
  <c r="EK494" i="1"/>
  <c r="EK89" i="1"/>
  <c r="EK101" i="1"/>
  <c r="EK486" i="1"/>
  <c r="EK102" i="1"/>
  <c r="EK498" i="1"/>
  <c r="EK93" i="1"/>
  <c r="EK105" i="1"/>
  <c r="CC105" i="1" s="1"/>
  <c r="EK107" i="1"/>
  <c r="CC107" i="1" s="1"/>
  <c r="EK106" i="1"/>
  <c r="CC106" i="1" s="1"/>
  <c r="EK500" i="1"/>
  <c r="CC500" i="1" s="1"/>
  <c r="EK109" i="1"/>
  <c r="CC109" i="1" s="1"/>
  <c r="EK501" i="1"/>
  <c r="CC501" i="1" s="1"/>
  <c r="EK108" i="1"/>
  <c r="CC108" i="1" s="1"/>
  <c r="EK110" i="1"/>
  <c r="CC110" i="1" s="1"/>
  <c r="EK502" i="1"/>
  <c r="CC502" i="1" s="1"/>
  <c r="EK503" i="1"/>
  <c r="CC503" i="1" s="1"/>
  <c r="EK111" i="1"/>
  <c r="CC111" i="1" s="1"/>
  <c r="EK112" i="1"/>
  <c r="CC112" i="1" s="1"/>
  <c r="EK504" i="1"/>
  <c r="CC504" i="1" s="1"/>
  <c r="EK505" i="1"/>
  <c r="CC505" i="1" s="1"/>
  <c r="EK113" i="1"/>
  <c r="CC113" i="1" s="1"/>
  <c r="EK114" i="1"/>
  <c r="CC114" i="1" s="1"/>
  <c r="EK506" i="1"/>
  <c r="CC506" i="1" s="1"/>
  <c r="EK507" i="1"/>
  <c r="CC507" i="1" s="1"/>
  <c r="EK115" i="1"/>
  <c r="CC115" i="1" s="1"/>
  <c r="EK116" i="1"/>
  <c r="CC116" i="1" s="1"/>
  <c r="EK508" i="1"/>
  <c r="CC508" i="1" s="1"/>
  <c r="EK509" i="1"/>
  <c r="CC509" i="1" s="1"/>
  <c r="EK117" i="1"/>
  <c r="CC117" i="1" s="1"/>
  <c r="EK118" i="1"/>
  <c r="CC118" i="1" s="1"/>
  <c r="EK510" i="1"/>
  <c r="CC510" i="1" s="1"/>
  <c r="EK511" i="1"/>
  <c r="CC511" i="1" s="1"/>
  <c r="EK119" i="1"/>
  <c r="CC119" i="1" s="1"/>
  <c r="EK435" i="1" l="1"/>
  <c r="CC435" i="1" s="1"/>
  <c r="EK398" i="1"/>
  <c r="EK399" i="1"/>
  <c r="EK400" i="1"/>
  <c r="EK401" i="1"/>
  <c r="EK402" i="1"/>
  <c r="EK403" i="1"/>
  <c r="EK404" i="1"/>
  <c r="EK405" i="1"/>
  <c r="EK406" i="1"/>
  <c r="EK407" i="1"/>
  <c r="EK408" i="1"/>
  <c r="EK409" i="1"/>
  <c r="EK410" i="1"/>
  <c r="EK411" i="1"/>
  <c r="EK412" i="1"/>
  <c r="EK413" i="1"/>
  <c r="EK414" i="1"/>
  <c r="EK415" i="1"/>
  <c r="EK416" i="1"/>
  <c r="EK417" i="1"/>
  <c r="EK418" i="1"/>
  <c r="EK419" i="1"/>
  <c r="CC419" i="1" s="1"/>
  <c r="EK420" i="1"/>
  <c r="CC420" i="1" s="1"/>
  <c r="EK422" i="1"/>
  <c r="CC422" i="1" s="1"/>
  <c r="EK421" i="1"/>
  <c r="CC421" i="1" s="1"/>
  <c r="EK423" i="1"/>
  <c r="CC423" i="1" s="1"/>
  <c r="EK424" i="1"/>
  <c r="CC424" i="1" s="1"/>
  <c r="EK425" i="1"/>
  <c r="CC425" i="1" s="1"/>
  <c r="EK426" i="1"/>
  <c r="CC426" i="1" s="1"/>
  <c r="EK427" i="1"/>
  <c r="CC427" i="1" s="1"/>
  <c r="EK428" i="1"/>
  <c r="CC428" i="1" s="1"/>
  <c r="EK429" i="1"/>
  <c r="CC429" i="1" s="1"/>
  <c r="EK430" i="1"/>
  <c r="CC430" i="1" s="1"/>
  <c r="EK431" i="1"/>
  <c r="CC431" i="1" s="1"/>
  <c r="EK432" i="1"/>
  <c r="CC432" i="1" s="1"/>
  <c r="EK433" i="1"/>
  <c r="CC433" i="1" s="1"/>
  <c r="EK434" i="1"/>
  <c r="CC434" i="1" s="1"/>
  <c r="EK122" i="1"/>
  <c r="CC122" i="1" s="1"/>
  <c r="EJ123" i="1"/>
  <c r="EJ545" i="1"/>
  <c r="EK515" i="1"/>
  <c r="CC515" i="1" s="1"/>
  <c r="EJ516" i="1"/>
  <c r="EK199" i="1"/>
  <c r="CC199" i="1" s="1"/>
  <c r="EJ200" i="1"/>
  <c r="HC285" i="1"/>
  <c r="HY249" i="1" s="1"/>
  <c r="GI249" i="1"/>
  <c r="GJ249" i="1" s="1"/>
  <c r="CQ285" i="1"/>
  <c r="CF285" i="1" s="1"/>
  <c r="EA351" i="1"/>
  <c r="CS351" i="1" s="1"/>
  <c r="DZ352" i="1"/>
  <c r="EK351" i="1"/>
  <c r="CC351" i="1" s="1"/>
  <c r="EJ352" i="1"/>
  <c r="EA515" i="1"/>
  <c r="CS515" i="1" s="1"/>
  <c r="DZ545" i="1"/>
  <c r="DZ516" i="1"/>
  <c r="EA435" i="1"/>
  <c r="CS435" i="1" s="1"/>
  <c r="DZ436" i="1"/>
  <c r="HC284" i="1"/>
  <c r="HY248" i="1" s="1"/>
  <c r="HC237" i="1"/>
  <c r="HC238" i="1"/>
  <c r="HC252" i="1"/>
  <c r="HC249" i="1"/>
  <c r="HC256" i="1"/>
  <c r="HC245" i="1"/>
  <c r="HC246" i="1"/>
  <c r="HC251" i="1"/>
  <c r="HC240" i="1"/>
  <c r="HC243" i="1"/>
  <c r="HC255" i="1"/>
  <c r="HC253" i="1"/>
  <c r="HC254" i="1"/>
  <c r="HC248" i="1"/>
  <c r="HC247" i="1"/>
  <c r="HC239" i="1"/>
  <c r="HC304" i="1"/>
  <c r="HC250" i="1"/>
  <c r="HC242" i="1"/>
  <c r="HC241" i="1"/>
  <c r="HC257" i="1"/>
  <c r="HC244" i="1"/>
  <c r="HC272" i="1"/>
  <c r="HC270" i="1"/>
  <c r="HC268" i="1"/>
  <c r="HC266" i="1"/>
  <c r="HC264" i="1"/>
  <c r="HC258" i="1"/>
  <c r="HC273" i="1"/>
  <c r="HY237" i="1" s="1"/>
  <c r="HC271" i="1"/>
  <c r="HC269" i="1"/>
  <c r="HC267" i="1"/>
  <c r="HC265" i="1"/>
  <c r="HC259" i="1"/>
  <c r="HC274" i="1"/>
  <c r="HY238" i="1" s="1"/>
  <c r="HC260" i="1"/>
  <c r="HC262" i="1"/>
  <c r="HC275" i="1"/>
  <c r="HY239" i="1" s="1"/>
  <c r="HC261" i="1"/>
  <c r="HC263" i="1"/>
  <c r="HC276" i="1"/>
  <c r="HY240" i="1" s="1"/>
  <c r="HC277" i="1"/>
  <c r="HY241" i="1" s="1"/>
  <c r="HC278" i="1"/>
  <c r="HY242" i="1" s="1"/>
  <c r="HC279" i="1"/>
  <c r="HY243" i="1" s="1"/>
  <c r="HC280" i="1"/>
  <c r="HY244" i="1" s="1"/>
  <c r="HC281" i="1"/>
  <c r="HY245" i="1" s="1"/>
  <c r="HC282" i="1"/>
  <c r="HY246" i="1" s="1"/>
  <c r="HC283" i="1"/>
  <c r="HY247" i="1" s="1"/>
  <c r="EK514" i="1"/>
  <c r="CC514" i="1" s="1"/>
  <c r="U65" i="40"/>
  <c r="BC7" i="40"/>
  <c r="EA122" i="1"/>
  <c r="CS122" i="1" s="1"/>
  <c r="DZ123" i="1"/>
  <c r="DZ227" i="1"/>
  <c r="DZ197" i="1"/>
  <c r="EV286" i="1"/>
  <c r="CE286" i="1" s="1"/>
  <c r="EU287" i="1"/>
  <c r="EJ436" i="1"/>
  <c r="EK436" i="1" s="1"/>
  <c r="CF304" i="1"/>
  <c r="HD284" i="1" s="1"/>
  <c r="FO516" i="1"/>
  <c r="FR516" i="1" s="1"/>
  <c r="FO514" i="1"/>
  <c r="FR514" i="1" s="1"/>
  <c r="FO510" i="1"/>
  <c r="FR510" i="1" s="1"/>
  <c r="FO506" i="1"/>
  <c r="FR506" i="1" s="1"/>
  <c r="FO502" i="1"/>
  <c r="FR502" i="1" s="1"/>
  <c r="FO504" i="1" l="1"/>
  <c r="FR504" i="1" s="1"/>
  <c r="FO508" i="1"/>
  <c r="FR508" i="1" s="1"/>
  <c r="FO512" i="1"/>
  <c r="FR512" i="1" s="1"/>
  <c r="FO501" i="1"/>
  <c r="FR501" i="1" s="1"/>
  <c r="FS501" i="1" s="1"/>
  <c r="FS502" i="1" s="1"/>
  <c r="FO509" i="1"/>
  <c r="FR509" i="1" s="1"/>
  <c r="FO511" i="1"/>
  <c r="FR511" i="1" s="1"/>
  <c r="FO513" i="1"/>
  <c r="FR513" i="1" s="1"/>
  <c r="EV287" i="1"/>
  <c r="CE287" i="1" s="1"/>
  <c r="EU288" i="1"/>
  <c r="EA197" i="1"/>
  <c r="CS197" i="1" s="1"/>
  <c r="DZ198" i="1"/>
  <c r="EA166" i="1"/>
  <c r="EA174" i="1"/>
  <c r="EA162" i="1"/>
  <c r="EA169" i="1"/>
  <c r="EA177" i="1"/>
  <c r="EA160" i="1"/>
  <c r="EA168" i="1"/>
  <c r="EA176" i="1"/>
  <c r="EA163" i="1"/>
  <c r="EA171" i="1"/>
  <c r="EA179" i="1"/>
  <c r="EA161" i="1"/>
  <c r="EA170" i="1"/>
  <c r="EA178" i="1"/>
  <c r="EA165" i="1"/>
  <c r="EA173" i="1"/>
  <c r="EA164" i="1"/>
  <c r="EA172" i="1"/>
  <c r="EA180" i="1"/>
  <c r="EA167" i="1"/>
  <c r="EA175" i="1"/>
  <c r="EA181" i="1"/>
  <c r="CS181" i="1" s="1"/>
  <c r="EA182" i="1"/>
  <c r="CS182" i="1" s="1"/>
  <c r="EA184" i="1"/>
  <c r="CS184" i="1" s="1"/>
  <c r="EA183" i="1"/>
  <c r="CS183" i="1" s="1"/>
  <c r="EA185" i="1"/>
  <c r="CS185" i="1" s="1"/>
  <c r="EA186" i="1"/>
  <c r="CS186" i="1" s="1"/>
  <c r="EA187" i="1"/>
  <c r="CS187" i="1" s="1"/>
  <c r="EA188" i="1"/>
  <c r="CS188" i="1" s="1"/>
  <c r="EA189" i="1"/>
  <c r="CS189" i="1" s="1"/>
  <c r="EA190" i="1"/>
  <c r="CS190" i="1" s="1"/>
  <c r="EA191" i="1"/>
  <c r="CS191" i="1" s="1"/>
  <c r="EA192" i="1"/>
  <c r="CS192" i="1" s="1"/>
  <c r="EA193" i="1"/>
  <c r="CS193" i="1" s="1"/>
  <c r="EA194" i="1"/>
  <c r="CS194" i="1" s="1"/>
  <c r="EA195" i="1"/>
  <c r="CS195" i="1" s="1"/>
  <c r="EK352" i="1"/>
  <c r="CC352" i="1" s="1"/>
  <c r="EJ353" i="1"/>
  <c r="EA352" i="1"/>
  <c r="CS352" i="1" s="1"/>
  <c r="DZ353" i="1"/>
  <c r="EK200" i="1"/>
  <c r="CC200" i="1" s="1"/>
  <c r="EJ201" i="1"/>
  <c r="EK516" i="1"/>
  <c r="CC516" i="1" s="1"/>
  <c r="EJ517" i="1"/>
  <c r="U66" i="40"/>
  <c r="FO503" i="1"/>
  <c r="FR503" i="1" s="1"/>
  <c r="FO505" i="1"/>
  <c r="FR505" i="1" s="1"/>
  <c r="FO507" i="1"/>
  <c r="FR507" i="1" s="1"/>
  <c r="HD282" i="1"/>
  <c r="HD304" i="1"/>
  <c r="HD254" i="1"/>
  <c r="HD243" i="1"/>
  <c r="HD252" i="1"/>
  <c r="HD250" i="1"/>
  <c r="HD239" i="1"/>
  <c r="HD240" i="1"/>
  <c r="HD244" i="1"/>
  <c r="HD246" i="1"/>
  <c r="HD257" i="1"/>
  <c r="HD256" i="1"/>
  <c r="HD248" i="1"/>
  <c r="HD253" i="1"/>
  <c r="HD251" i="1"/>
  <c r="HD249" i="1"/>
  <c r="HD255" i="1"/>
  <c r="HD241" i="1"/>
  <c r="HD245" i="1"/>
  <c r="HD237" i="1"/>
  <c r="HD238" i="1"/>
  <c r="HD242" i="1"/>
  <c r="HD247" i="1"/>
  <c r="HD264" i="1"/>
  <c r="HD268" i="1"/>
  <c r="HD272" i="1"/>
  <c r="HD259" i="1"/>
  <c r="HD267" i="1"/>
  <c r="HD271" i="1"/>
  <c r="HD258" i="1"/>
  <c r="HD266" i="1"/>
  <c r="HD270" i="1"/>
  <c r="HD274" i="1"/>
  <c r="HD265" i="1"/>
  <c r="HD269" i="1"/>
  <c r="HD273" i="1"/>
  <c r="HD260" i="1"/>
  <c r="HD261" i="1"/>
  <c r="HD275" i="1"/>
  <c r="HD262" i="1"/>
  <c r="HD263" i="1"/>
  <c r="HD276" i="1"/>
  <c r="HD277" i="1"/>
  <c r="HD278" i="1"/>
  <c r="HD279" i="1"/>
  <c r="HD280" i="1"/>
  <c r="HD281" i="1"/>
  <c r="HD283" i="1"/>
  <c r="CC436" i="1"/>
  <c r="EJ437" i="1"/>
  <c r="EK437" i="1" s="1"/>
  <c r="HC286" i="1"/>
  <c r="HY250" i="1" s="1"/>
  <c r="GI250" i="1"/>
  <c r="GJ250" i="1" s="1"/>
  <c r="CQ286" i="1"/>
  <c r="EA196" i="1"/>
  <c r="CS196" i="1" s="1"/>
  <c r="EA123" i="1"/>
  <c r="CS123" i="1" s="1"/>
  <c r="DZ124" i="1"/>
  <c r="EA436" i="1"/>
  <c r="CS436" i="1" s="1"/>
  <c r="DZ437" i="1"/>
  <c r="EA516" i="1"/>
  <c r="CS516" i="1" s="1"/>
  <c r="DZ517" i="1"/>
  <c r="HD285" i="1"/>
  <c r="BC8" i="40"/>
  <c r="EK123" i="1"/>
  <c r="CC123" i="1" s="1"/>
  <c r="EJ124" i="1"/>
  <c r="FO515" i="1"/>
  <c r="FR515" i="1" s="1"/>
  <c r="FO517" i="1"/>
  <c r="FR517" i="1" s="1"/>
  <c r="CF286" i="1" l="1"/>
  <c r="HD286" i="1" s="1"/>
  <c r="FS503" i="1"/>
  <c r="FS504" i="1" s="1"/>
  <c r="EK124" i="1"/>
  <c r="CC124" i="1" s="1"/>
  <c r="EJ125" i="1"/>
  <c r="EA517" i="1"/>
  <c r="CS517" i="1" s="1"/>
  <c r="DZ518" i="1"/>
  <c r="EA437" i="1"/>
  <c r="CS437" i="1" s="1"/>
  <c r="DZ438" i="1"/>
  <c r="EA124" i="1"/>
  <c r="CS124" i="1" s="1"/>
  <c r="DZ125" i="1"/>
  <c r="CC437" i="1"/>
  <c r="EJ438" i="1"/>
  <c r="EK438" i="1" s="1"/>
  <c r="EK517" i="1"/>
  <c r="CC517" i="1" s="1"/>
  <c r="EJ518" i="1"/>
  <c r="EK201" i="1"/>
  <c r="CC201" i="1" s="1"/>
  <c r="EJ202" i="1"/>
  <c r="EA353" i="1"/>
  <c r="CS353" i="1" s="1"/>
  <c r="DZ354" i="1"/>
  <c r="EK353" i="1"/>
  <c r="CC353" i="1" s="1"/>
  <c r="EJ354" i="1"/>
  <c r="EA198" i="1"/>
  <c r="CS198" i="1" s="1"/>
  <c r="DZ199" i="1"/>
  <c r="EV288" i="1"/>
  <c r="CE288" i="1" s="1"/>
  <c r="EU289" i="1"/>
  <c r="FR545" i="1"/>
  <c r="U67" i="40"/>
  <c r="BC9" i="40"/>
  <c r="GI251" i="1"/>
  <c r="GJ251" i="1" s="1"/>
  <c r="HC287" i="1"/>
  <c r="HY251" i="1" s="1"/>
  <c r="CQ287" i="1"/>
  <c r="FO518" i="1"/>
  <c r="FR518" i="1" s="1"/>
  <c r="CF287" i="1" l="1"/>
  <c r="HD287" i="1" s="1"/>
  <c r="GI252" i="1"/>
  <c r="GJ252" i="1" s="1"/>
  <c r="HC288" i="1"/>
  <c r="HY252" i="1" s="1"/>
  <c r="CQ288" i="1"/>
  <c r="BC10" i="40"/>
  <c r="CC438" i="1"/>
  <c r="EJ439" i="1"/>
  <c r="EK439" i="1" s="1"/>
  <c r="EA125" i="1"/>
  <c r="CS125" i="1" s="1"/>
  <c r="DZ126" i="1"/>
  <c r="EA438" i="1"/>
  <c r="CS438" i="1" s="1"/>
  <c r="DZ439" i="1"/>
  <c r="EA518" i="1"/>
  <c r="CS518" i="1" s="1"/>
  <c r="DZ519" i="1"/>
  <c r="EK125" i="1"/>
  <c r="CC125" i="1" s="1"/>
  <c r="EJ126" i="1"/>
  <c r="FS505" i="1"/>
  <c r="EV289" i="1"/>
  <c r="CE289" i="1" s="1"/>
  <c r="EU290" i="1"/>
  <c r="EA199" i="1"/>
  <c r="CS199" i="1" s="1"/>
  <c r="DZ200" i="1"/>
  <c r="EK354" i="1"/>
  <c r="CC354" i="1" s="1"/>
  <c r="EJ355" i="1"/>
  <c r="EA354" i="1"/>
  <c r="CS354" i="1" s="1"/>
  <c r="DZ355" i="1"/>
  <c r="EK202" i="1"/>
  <c r="CC202" i="1" s="1"/>
  <c r="EJ203" i="1"/>
  <c r="EK518" i="1"/>
  <c r="CC518" i="1" s="1"/>
  <c r="EJ519" i="1"/>
  <c r="U68" i="40"/>
  <c r="FO519" i="1"/>
  <c r="FR519" i="1" s="1"/>
  <c r="CF288" i="1" l="1"/>
  <c r="HD288" i="1" s="1"/>
  <c r="BC11" i="40"/>
  <c r="HC289" i="1"/>
  <c r="HY253" i="1" s="1"/>
  <c r="GI253" i="1"/>
  <c r="GJ253" i="1" s="1"/>
  <c r="CQ289" i="1"/>
  <c r="U69" i="40"/>
  <c r="EK519" i="1"/>
  <c r="CC519" i="1" s="1"/>
  <c r="EJ520" i="1"/>
  <c r="EK203" i="1"/>
  <c r="CC203" i="1" s="1"/>
  <c r="EJ204" i="1"/>
  <c r="EA355" i="1"/>
  <c r="CS355" i="1" s="1"/>
  <c r="DZ356" i="1"/>
  <c r="EK355" i="1"/>
  <c r="CC355" i="1" s="1"/>
  <c r="EJ356" i="1"/>
  <c r="EA200" i="1"/>
  <c r="CS200" i="1" s="1"/>
  <c r="DZ201" i="1"/>
  <c r="EV290" i="1"/>
  <c r="CE290" i="1" s="1"/>
  <c r="EU291" i="1"/>
  <c r="FS506" i="1"/>
  <c r="EK126" i="1"/>
  <c r="CC126" i="1" s="1"/>
  <c r="EJ127" i="1"/>
  <c r="EA519" i="1"/>
  <c r="CS519" i="1" s="1"/>
  <c r="DZ520" i="1"/>
  <c r="EA439" i="1"/>
  <c r="CS439" i="1" s="1"/>
  <c r="DZ440" i="1"/>
  <c r="EA126" i="1"/>
  <c r="CS126" i="1" s="1"/>
  <c r="DZ127" i="1"/>
  <c r="CC439" i="1"/>
  <c r="EJ440" i="1"/>
  <c r="EK440" i="1" s="1"/>
  <c r="FO520" i="1"/>
  <c r="FR520" i="1" s="1"/>
  <c r="CF289" i="1" l="1"/>
  <c r="HD289" i="1" s="1"/>
  <c r="U70" i="40"/>
  <c r="GI254" i="1"/>
  <c r="GJ254" i="1" s="1"/>
  <c r="HC290" i="1"/>
  <c r="HY254" i="1" s="1"/>
  <c r="CQ290" i="1"/>
  <c r="BC12" i="40"/>
  <c r="CC440" i="1"/>
  <c r="EJ441" i="1"/>
  <c r="EK441" i="1" s="1"/>
  <c r="EA127" i="1"/>
  <c r="CS127" i="1" s="1"/>
  <c r="DZ128" i="1"/>
  <c r="EA440" i="1"/>
  <c r="CS440" i="1" s="1"/>
  <c r="DZ441" i="1"/>
  <c r="EA520" i="1"/>
  <c r="CS520" i="1" s="1"/>
  <c r="DZ521" i="1"/>
  <c r="EK127" i="1"/>
  <c r="CC127" i="1" s="1"/>
  <c r="EJ128" i="1"/>
  <c r="FS507" i="1"/>
  <c r="EV291" i="1"/>
  <c r="CE291" i="1" s="1"/>
  <c r="EU292" i="1"/>
  <c r="EA201" i="1"/>
  <c r="CS201" i="1" s="1"/>
  <c r="DZ202" i="1"/>
  <c r="EK356" i="1"/>
  <c r="CC356" i="1" s="1"/>
  <c r="EJ357" i="1"/>
  <c r="EA356" i="1"/>
  <c r="CS356" i="1" s="1"/>
  <c r="DZ357" i="1"/>
  <c r="EK204" i="1"/>
  <c r="CC204" i="1" s="1"/>
  <c r="EJ205" i="1"/>
  <c r="EK520" i="1"/>
  <c r="CC520" i="1" s="1"/>
  <c r="EJ521" i="1"/>
  <c r="FO521" i="1"/>
  <c r="FR521" i="1" s="1"/>
  <c r="CF290" i="1" l="1"/>
  <c r="HD290" i="1" s="1"/>
  <c r="BC13" i="40"/>
  <c r="GI255" i="1"/>
  <c r="GJ255" i="1" s="1"/>
  <c r="HC291" i="1"/>
  <c r="HY255" i="1" s="1"/>
  <c r="CQ291" i="1"/>
  <c r="U71" i="40"/>
  <c r="EK521" i="1"/>
  <c r="CC521" i="1" s="1"/>
  <c r="EJ522" i="1"/>
  <c r="EK205" i="1"/>
  <c r="CC205" i="1" s="1"/>
  <c r="EJ206" i="1"/>
  <c r="EA357" i="1"/>
  <c r="CS357" i="1" s="1"/>
  <c r="DZ358" i="1"/>
  <c r="EK357" i="1"/>
  <c r="CC357" i="1" s="1"/>
  <c r="EJ358" i="1"/>
  <c r="EA202" i="1"/>
  <c r="CS202" i="1" s="1"/>
  <c r="DZ203" i="1"/>
  <c r="EV292" i="1"/>
  <c r="CE292" i="1" s="1"/>
  <c r="EU293" i="1"/>
  <c r="FS508" i="1"/>
  <c r="EK128" i="1"/>
  <c r="CC128" i="1" s="1"/>
  <c r="EJ129" i="1"/>
  <c r="EA521" i="1"/>
  <c r="CS521" i="1" s="1"/>
  <c r="DZ522" i="1"/>
  <c r="EA441" i="1"/>
  <c r="CS441" i="1" s="1"/>
  <c r="DZ442" i="1"/>
  <c r="EA128" i="1"/>
  <c r="CS128" i="1" s="1"/>
  <c r="DZ129" i="1"/>
  <c r="CC441" i="1"/>
  <c r="EJ442" i="1"/>
  <c r="EK442" i="1" s="1"/>
  <c r="FO522" i="1"/>
  <c r="FR522" i="1" s="1"/>
  <c r="CF291" i="1" l="1"/>
  <c r="HD291" i="1" s="1"/>
  <c r="U72" i="40"/>
  <c r="HC292" i="1"/>
  <c r="HY256" i="1" s="1"/>
  <c r="GI256" i="1"/>
  <c r="GJ256" i="1" s="1"/>
  <c r="CQ292" i="1"/>
  <c r="BC14" i="40"/>
  <c r="CC442" i="1"/>
  <c r="EJ443" i="1"/>
  <c r="EK443" i="1" s="1"/>
  <c r="EA129" i="1"/>
  <c r="CS129" i="1" s="1"/>
  <c r="DZ130" i="1"/>
  <c r="EA442" i="1"/>
  <c r="CS442" i="1" s="1"/>
  <c r="DZ443" i="1"/>
  <c r="EA522" i="1"/>
  <c r="CS522" i="1" s="1"/>
  <c r="DZ523" i="1"/>
  <c r="EK129" i="1"/>
  <c r="CC129" i="1" s="1"/>
  <c r="EJ130" i="1"/>
  <c r="FS509" i="1"/>
  <c r="EV293" i="1"/>
  <c r="CE293" i="1" s="1"/>
  <c r="EU294" i="1"/>
  <c r="EA203" i="1"/>
  <c r="CS203" i="1" s="1"/>
  <c r="DZ204" i="1"/>
  <c r="EK358" i="1"/>
  <c r="CC358" i="1" s="1"/>
  <c r="EJ359" i="1"/>
  <c r="EA358" i="1"/>
  <c r="CS358" i="1" s="1"/>
  <c r="DZ359" i="1"/>
  <c r="EK206" i="1"/>
  <c r="CC206" i="1" s="1"/>
  <c r="EJ207" i="1"/>
  <c r="EK522" i="1"/>
  <c r="CC522" i="1" s="1"/>
  <c r="EJ523" i="1"/>
  <c r="FO523" i="1"/>
  <c r="FR523" i="1" s="1"/>
  <c r="CF292" i="1" l="1"/>
  <c r="HD292" i="1" s="1"/>
  <c r="BC15" i="40"/>
  <c r="HC293" i="1"/>
  <c r="HY257" i="1" s="1"/>
  <c r="GI257" i="1"/>
  <c r="GJ257" i="1" s="1"/>
  <c r="CQ293" i="1"/>
  <c r="U73" i="40"/>
  <c r="EK523" i="1"/>
  <c r="CC523" i="1" s="1"/>
  <c r="EJ524" i="1"/>
  <c r="EK207" i="1"/>
  <c r="CC207" i="1" s="1"/>
  <c r="EJ208" i="1"/>
  <c r="EA359" i="1"/>
  <c r="CS359" i="1" s="1"/>
  <c r="DZ360" i="1"/>
  <c r="EK359" i="1"/>
  <c r="CC359" i="1" s="1"/>
  <c r="EJ360" i="1"/>
  <c r="EA204" i="1"/>
  <c r="CS204" i="1" s="1"/>
  <c r="DZ205" i="1"/>
  <c r="EV294" i="1"/>
  <c r="CE294" i="1" s="1"/>
  <c r="EU295" i="1"/>
  <c r="FS510" i="1"/>
  <c r="EK130" i="1"/>
  <c r="CC130" i="1" s="1"/>
  <c r="EJ131" i="1"/>
  <c r="EA523" i="1"/>
  <c r="CS523" i="1" s="1"/>
  <c r="DZ524" i="1"/>
  <c r="EA443" i="1"/>
  <c r="CS443" i="1" s="1"/>
  <c r="DZ444" i="1"/>
  <c r="EA130" i="1"/>
  <c r="CS130" i="1" s="1"/>
  <c r="DZ131" i="1"/>
  <c r="CC443" i="1"/>
  <c r="EJ444" i="1"/>
  <c r="EK444" i="1" s="1"/>
  <c r="FO524" i="1"/>
  <c r="FR524" i="1" s="1"/>
  <c r="CF293" i="1" l="1"/>
  <c r="HD293" i="1" s="1"/>
  <c r="U74" i="40"/>
  <c r="CQ294" i="1"/>
  <c r="GI258" i="1"/>
  <c r="GJ258" i="1" s="1"/>
  <c r="HC294" i="1"/>
  <c r="BC16" i="40"/>
  <c r="CC228" i="1"/>
  <c r="HA207" i="1" s="1"/>
  <c r="CC444" i="1"/>
  <c r="EJ445" i="1"/>
  <c r="EK445" i="1" s="1"/>
  <c r="EA131" i="1"/>
  <c r="CS131" i="1" s="1"/>
  <c r="DZ132" i="1"/>
  <c r="EA444" i="1"/>
  <c r="CS444" i="1" s="1"/>
  <c r="DZ445" i="1"/>
  <c r="EA524" i="1"/>
  <c r="CS524" i="1" s="1"/>
  <c r="DZ525" i="1"/>
  <c r="EK131" i="1"/>
  <c r="CC131" i="1" s="1"/>
  <c r="EJ132" i="1"/>
  <c r="FS511" i="1"/>
  <c r="EV295" i="1"/>
  <c r="CE295" i="1" s="1"/>
  <c r="EU296" i="1"/>
  <c r="EA205" i="1"/>
  <c r="CS205" i="1" s="1"/>
  <c r="DZ206" i="1"/>
  <c r="EK360" i="1"/>
  <c r="CC360" i="1" s="1"/>
  <c r="EJ361" i="1"/>
  <c r="EA360" i="1"/>
  <c r="CS360" i="1" s="1"/>
  <c r="DZ361" i="1"/>
  <c r="EK208" i="1"/>
  <c r="CC208" i="1" s="1"/>
  <c r="EJ209" i="1"/>
  <c r="EK524" i="1"/>
  <c r="CC524" i="1" s="1"/>
  <c r="EJ525" i="1"/>
  <c r="FO525" i="1"/>
  <c r="FR525" i="1" s="1"/>
  <c r="CF294" i="1" l="1"/>
  <c r="HD294" i="1" s="1"/>
  <c r="GO398" i="1"/>
  <c r="O130" i="23" s="1"/>
  <c r="CO434" i="1"/>
  <c r="BC17" i="40"/>
  <c r="HA208" i="1"/>
  <c r="CC380" i="1"/>
  <c r="HA360" i="1" s="1"/>
  <c r="HC295" i="1"/>
  <c r="GI259" i="1"/>
  <c r="GJ259" i="1" s="1"/>
  <c r="CQ295" i="1"/>
  <c r="CF295" i="1" s="1"/>
  <c r="HD295" i="1" s="1"/>
  <c r="CD151" i="1"/>
  <c r="HA131" i="1" s="1"/>
  <c r="U75" i="40"/>
  <c r="EK525" i="1"/>
  <c r="CC525" i="1" s="1"/>
  <c r="EJ526" i="1"/>
  <c r="EK209" i="1"/>
  <c r="CC209" i="1" s="1"/>
  <c r="EJ210" i="1"/>
  <c r="EA361" i="1"/>
  <c r="CS361" i="1" s="1"/>
  <c r="DZ362" i="1"/>
  <c r="EK361" i="1"/>
  <c r="CC361" i="1" s="1"/>
  <c r="EJ362" i="1"/>
  <c r="EA206" i="1"/>
  <c r="CS206" i="1" s="1"/>
  <c r="DZ207" i="1"/>
  <c r="EV296" i="1"/>
  <c r="CE296" i="1" s="1"/>
  <c r="EU297" i="1"/>
  <c r="FS512" i="1"/>
  <c r="EK132" i="1"/>
  <c r="CC132" i="1" s="1"/>
  <c r="EJ133" i="1"/>
  <c r="EA525" i="1"/>
  <c r="CS525" i="1" s="1"/>
  <c r="DZ526" i="1"/>
  <c r="EA445" i="1"/>
  <c r="CS445" i="1" s="1"/>
  <c r="DZ446" i="1"/>
  <c r="EA132" i="1"/>
  <c r="CS132" i="1" s="1"/>
  <c r="DZ133" i="1"/>
  <c r="CC445" i="1"/>
  <c r="EJ446" i="1"/>
  <c r="EK446" i="1" s="1"/>
  <c r="HA228" i="1"/>
  <c r="HA160" i="1"/>
  <c r="HA180" i="1"/>
  <c r="HA176" i="1"/>
  <c r="HA175" i="1"/>
  <c r="HA170" i="1"/>
  <c r="HA162" i="1"/>
  <c r="HA167" i="1"/>
  <c r="HA172" i="1"/>
  <c r="HA171" i="1"/>
  <c r="HA163" i="1"/>
  <c r="HA179" i="1"/>
  <c r="HA178" i="1"/>
  <c r="HA164" i="1"/>
  <c r="HA173" i="1"/>
  <c r="HA169" i="1"/>
  <c r="HA165" i="1"/>
  <c r="HA174" i="1"/>
  <c r="HA177" i="1"/>
  <c r="HA166" i="1"/>
  <c r="HA161" i="1"/>
  <c r="HA168" i="1"/>
  <c r="HA192" i="1"/>
  <c r="HA189" i="1"/>
  <c r="HA185" i="1"/>
  <c r="HA195" i="1"/>
  <c r="HA191" i="1"/>
  <c r="HA187" i="1"/>
  <c r="HA183" i="1"/>
  <c r="HA196" i="1"/>
  <c r="HA194" i="1"/>
  <c r="HA190" i="1"/>
  <c r="HA186" i="1"/>
  <c r="HA182" i="1"/>
  <c r="HA197" i="1"/>
  <c r="HA193" i="1"/>
  <c r="HA188" i="1"/>
  <c r="HA184" i="1"/>
  <c r="HA181" i="1"/>
  <c r="HA198" i="1"/>
  <c r="HA199" i="1"/>
  <c r="HA200" i="1"/>
  <c r="HA201" i="1"/>
  <c r="HA202" i="1"/>
  <c r="HA203" i="1"/>
  <c r="HA204" i="1"/>
  <c r="HA205" i="1"/>
  <c r="HA206" i="1"/>
  <c r="FO526" i="1"/>
  <c r="FR526" i="1" s="1"/>
  <c r="EP432" i="1" l="1"/>
  <c r="ET432" i="1" s="1"/>
  <c r="CO432" i="1"/>
  <c r="EP430" i="1"/>
  <c r="ET430" i="1" s="1"/>
  <c r="CO430" i="1"/>
  <c r="EP428" i="1"/>
  <c r="ET428" i="1" s="1"/>
  <c r="CO428" i="1"/>
  <c r="EP426" i="1"/>
  <c r="ET426" i="1" s="1"/>
  <c r="CO426" i="1"/>
  <c r="EP424" i="1"/>
  <c r="ET424" i="1" s="1"/>
  <c r="CO424" i="1"/>
  <c r="EP422" i="1"/>
  <c r="ET422" i="1" s="1"/>
  <c r="CO422" i="1"/>
  <c r="EP420" i="1"/>
  <c r="ET420" i="1" s="1"/>
  <c r="EU420" i="1" s="1"/>
  <c r="CO420" i="1"/>
  <c r="CC446" i="1"/>
  <c r="EJ447" i="1"/>
  <c r="EK447" i="1" s="1"/>
  <c r="EA133" i="1"/>
  <c r="CS133" i="1" s="1"/>
  <c r="DZ134" i="1"/>
  <c r="EA446" i="1"/>
  <c r="CS446" i="1" s="1"/>
  <c r="DZ447" i="1"/>
  <c r="EA526" i="1"/>
  <c r="CS526" i="1" s="1"/>
  <c r="DZ527" i="1"/>
  <c r="EK133" i="1"/>
  <c r="CC133" i="1" s="1"/>
  <c r="EJ134" i="1"/>
  <c r="FS513" i="1"/>
  <c r="EV297" i="1"/>
  <c r="CE297" i="1" s="1"/>
  <c r="EU298" i="1"/>
  <c r="EA207" i="1"/>
  <c r="CS207" i="1" s="1"/>
  <c r="DZ208" i="1"/>
  <c r="EK362" i="1"/>
  <c r="CC362" i="1" s="1"/>
  <c r="EJ363" i="1"/>
  <c r="EA362" i="1"/>
  <c r="CS362" i="1" s="1"/>
  <c r="DZ363" i="1"/>
  <c r="EK210" i="1"/>
  <c r="CC210" i="1" s="1"/>
  <c r="EJ211" i="1"/>
  <c r="EK526" i="1"/>
  <c r="CC526" i="1" s="1"/>
  <c r="EJ527" i="1"/>
  <c r="HA94" i="1"/>
  <c r="HA100" i="1"/>
  <c r="HA102" i="1"/>
  <c r="HA103" i="1"/>
  <c r="HA84" i="1"/>
  <c r="HB151" i="1"/>
  <c r="HA95" i="1"/>
  <c r="HA97" i="1"/>
  <c r="HA96" i="1"/>
  <c r="HA92" i="1"/>
  <c r="HA93" i="1"/>
  <c r="HA89" i="1"/>
  <c r="HA91" i="1"/>
  <c r="HA87" i="1"/>
  <c r="HA90" i="1"/>
  <c r="HA85" i="1"/>
  <c r="HA101" i="1"/>
  <c r="HA104" i="1"/>
  <c r="HA98" i="1"/>
  <c r="HA99" i="1"/>
  <c r="HA86" i="1"/>
  <c r="HA88" i="1"/>
  <c r="HA120" i="1"/>
  <c r="HA118" i="1"/>
  <c r="HA114" i="1"/>
  <c r="HA109" i="1"/>
  <c r="HA115" i="1"/>
  <c r="HA112" i="1"/>
  <c r="HA108" i="1"/>
  <c r="HA107" i="1"/>
  <c r="HA121" i="1"/>
  <c r="HA119" i="1"/>
  <c r="HA116" i="1"/>
  <c r="HA110" i="1"/>
  <c r="HA117" i="1"/>
  <c r="HA113" i="1"/>
  <c r="HA111" i="1"/>
  <c r="HA106" i="1"/>
  <c r="HA105" i="1"/>
  <c r="HA122" i="1"/>
  <c r="HA123" i="1"/>
  <c r="HA124" i="1"/>
  <c r="HA125" i="1"/>
  <c r="HA126" i="1"/>
  <c r="HA127" i="1"/>
  <c r="HA128" i="1"/>
  <c r="HA129" i="1"/>
  <c r="HA130" i="1"/>
  <c r="EP433" i="1"/>
  <c r="ET433" i="1" s="1"/>
  <c r="CO433" i="1"/>
  <c r="EP431" i="1"/>
  <c r="ET431" i="1" s="1"/>
  <c r="CO431" i="1"/>
  <c r="EP429" i="1"/>
  <c r="ET429" i="1" s="1"/>
  <c r="CO429" i="1"/>
  <c r="EP427" i="1"/>
  <c r="ET427" i="1" s="1"/>
  <c r="CO427" i="1"/>
  <c r="EP425" i="1"/>
  <c r="ET425" i="1" s="1"/>
  <c r="CO425" i="1"/>
  <c r="EP423" i="1"/>
  <c r="ET423" i="1" s="1"/>
  <c r="CO423" i="1"/>
  <c r="EP421" i="1"/>
  <c r="ET421" i="1" s="1"/>
  <c r="CO421" i="1"/>
  <c r="EP419" i="1"/>
  <c r="CO419" i="1"/>
  <c r="GO399" i="1"/>
  <c r="O131" i="23" s="1"/>
  <c r="EP435" i="1"/>
  <c r="ET435" i="1" s="1"/>
  <c r="CO435" i="1"/>
  <c r="CC465" i="1"/>
  <c r="HA132" i="1"/>
  <c r="U76" i="40"/>
  <c r="GI260" i="1"/>
  <c r="GJ260" i="1" s="1"/>
  <c r="HC296" i="1"/>
  <c r="CQ296" i="1"/>
  <c r="CF296" i="1" s="1"/>
  <c r="HD296" i="1" s="1"/>
  <c r="HA361" i="1"/>
  <c r="HA209" i="1"/>
  <c r="BC18" i="40"/>
  <c r="HA332" i="1"/>
  <c r="HA316" i="1"/>
  <c r="HA323" i="1"/>
  <c r="HA331" i="1"/>
  <c r="HA327" i="1"/>
  <c r="HA326" i="1"/>
  <c r="HA324" i="1"/>
  <c r="HA315" i="1"/>
  <c r="HA320" i="1"/>
  <c r="HA328" i="1"/>
  <c r="HA318" i="1"/>
  <c r="HA330" i="1"/>
  <c r="HA321" i="1"/>
  <c r="HA333" i="1"/>
  <c r="HA314" i="1"/>
  <c r="HA317" i="1"/>
  <c r="HA325" i="1"/>
  <c r="HA322" i="1"/>
  <c r="HA380" i="1"/>
  <c r="HA319" i="1"/>
  <c r="HA329" i="1"/>
  <c r="HA313" i="1"/>
  <c r="HA348" i="1"/>
  <c r="HA344" i="1"/>
  <c r="HA340" i="1"/>
  <c r="HA336" i="1"/>
  <c r="HA349" i="1"/>
  <c r="HA347" i="1"/>
  <c r="HA343" i="1"/>
  <c r="HA339" i="1"/>
  <c r="HA335" i="1"/>
  <c r="HA346" i="1"/>
  <c r="HA342" i="1"/>
  <c r="HA338" i="1"/>
  <c r="HA334" i="1"/>
  <c r="HA350" i="1"/>
  <c r="HA345" i="1"/>
  <c r="HA341" i="1"/>
  <c r="HA337" i="1"/>
  <c r="HA351" i="1"/>
  <c r="HA352" i="1"/>
  <c r="HA353" i="1"/>
  <c r="HA354" i="1"/>
  <c r="HA355" i="1"/>
  <c r="HA356" i="1"/>
  <c r="HA357" i="1"/>
  <c r="HA358" i="1"/>
  <c r="HA359" i="1"/>
  <c r="EP434" i="1"/>
  <c r="ET434" i="1" s="1"/>
  <c r="FO527" i="1"/>
  <c r="FR527" i="1" s="1"/>
  <c r="EU421" i="1" l="1"/>
  <c r="ET464" i="1"/>
  <c r="EU422" i="1"/>
  <c r="EU423" i="1" s="1"/>
  <c r="EP436" i="1"/>
  <c r="ET436" i="1" s="1"/>
  <c r="GO400" i="1"/>
  <c r="O132" i="23" s="1"/>
  <c r="CO436" i="1"/>
  <c r="EK527" i="1"/>
  <c r="CC527" i="1" s="1"/>
  <c r="EJ528" i="1"/>
  <c r="EK211" i="1"/>
  <c r="CC211" i="1" s="1"/>
  <c r="EJ212" i="1"/>
  <c r="EA363" i="1"/>
  <c r="CS363" i="1" s="1"/>
  <c r="DZ364" i="1"/>
  <c r="EK363" i="1"/>
  <c r="CC363" i="1" s="1"/>
  <c r="EJ364" i="1"/>
  <c r="EA208" i="1"/>
  <c r="CS208" i="1" s="1"/>
  <c r="DZ209" i="1"/>
  <c r="EV298" i="1"/>
  <c r="CE298" i="1" s="1"/>
  <c r="EU299" i="1"/>
  <c r="EV299" i="1" s="1"/>
  <c r="CE299" i="1" s="1"/>
  <c r="FS514" i="1"/>
  <c r="FS515" i="1" s="1"/>
  <c r="FT513" i="1" s="1"/>
  <c r="N25" i="81" s="1"/>
  <c r="EK134" i="1"/>
  <c r="CC134" i="1" s="1"/>
  <c r="EJ135" i="1"/>
  <c r="EA527" i="1"/>
  <c r="CS527" i="1" s="1"/>
  <c r="DZ528" i="1"/>
  <c r="EA447" i="1"/>
  <c r="CS447" i="1" s="1"/>
  <c r="DZ448" i="1"/>
  <c r="EA134" i="1"/>
  <c r="CS134" i="1" s="1"/>
  <c r="DZ135" i="1"/>
  <c r="CC447" i="1"/>
  <c r="EJ448" i="1"/>
  <c r="EK448" i="1" s="1"/>
  <c r="HA210" i="1"/>
  <c r="BC19" i="40"/>
  <c r="HA362" i="1"/>
  <c r="HC297" i="1"/>
  <c r="GI261" i="1"/>
  <c r="GJ261" i="1" s="1"/>
  <c r="CQ297" i="1"/>
  <c r="CF297" i="1" s="1"/>
  <c r="HD297" i="1" s="1"/>
  <c r="U77" i="40"/>
  <c r="HA133" i="1"/>
  <c r="FO528" i="1"/>
  <c r="FR528" i="1" s="1"/>
  <c r="EU424" i="1" l="1"/>
  <c r="GI339" i="1"/>
  <c r="GI263" i="1"/>
  <c r="U78" i="40"/>
  <c r="HA134" i="1"/>
  <c r="FT514" i="1"/>
  <c r="N26" i="81" s="1"/>
  <c r="FS545" i="1"/>
  <c r="FT488" i="1"/>
  <c r="FT484" i="1"/>
  <c r="FT493" i="1"/>
  <c r="FT496" i="1"/>
  <c r="FT492" i="1"/>
  <c r="FT498" i="1"/>
  <c r="FT483" i="1"/>
  <c r="FT479" i="1"/>
  <c r="FT497" i="1"/>
  <c r="FT480" i="1"/>
  <c r="FT485" i="1"/>
  <c r="FT499" i="1"/>
  <c r="FT495" i="1"/>
  <c r="FT490" i="1"/>
  <c r="FT515" i="1"/>
  <c r="N27" i="81" s="1"/>
  <c r="FT494" i="1"/>
  <c r="FT486" i="1"/>
  <c r="FT481" i="1"/>
  <c r="FT489" i="1"/>
  <c r="FT482" i="1"/>
  <c r="FT491" i="1"/>
  <c r="FT487" i="1"/>
  <c r="FT500" i="1"/>
  <c r="N12" i="81" s="1"/>
  <c r="FS516" i="1"/>
  <c r="FT502" i="1"/>
  <c r="N14" i="81" s="1"/>
  <c r="FT501" i="1"/>
  <c r="N13" i="81" s="1"/>
  <c r="FT503" i="1"/>
  <c r="N15" i="81" s="1"/>
  <c r="FT504" i="1"/>
  <c r="N16" i="81" s="1"/>
  <c r="FT505" i="1"/>
  <c r="N17" i="81" s="1"/>
  <c r="FT506" i="1"/>
  <c r="N18" i="81" s="1"/>
  <c r="FT507" i="1"/>
  <c r="N19" i="81" s="1"/>
  <c r="FT508" i="1"/>
  <c r="N20" i="81" s="1"/>
  <c r="FT509" i="1"/>
  <c r="N21" i="81" s="1"/>
  <c r="FT510" i="1"/>
  <c r="N22" i="81" s="1"/>
  <c r="FT511" i="1"/>
  <c r="N23" i="81" s="1"/>
  <c r="FT512" i="1"/>
  <c r="N24" i="81" s="1"/>
  <c r="GI262" i="1"/>
  <c r="GJ262" i="1" s="1"/>
  <c r="HC298" i="1"/>
  <c r="CQ298" i="1"/>
  <c r="CF298" i="1" s="1"/>
  <c r="HD298" i="1" s="1"/>
  <c r="HA363" i="1"/>
  <c r="HA211" i="1"/>
  <c r="BC20" i="40"/>
  <c r="GO401" i="1"/>
  <c r="O133" i="23" s="1"/>
  <c r="EP437" i="1"/>
  <c r="ET437" i="1" s="1"/>
  <c r="CO437" i="1"/>
  <c r="CC448" i="1"/>
  <c r="EJ449" i="1"/>
  <c r="EK449" i="1" s="1"/>
  <c r="EA135" i="1"/>
  <c r="CS135" i="1" s="1"/>
  <c r="DZ136" i="1"/>
  <c r="EA448" i="1"/>
  <c r="CS448" i="1" s="1"/>
  <c r="DZ449" i="1"/>
  <c r="EA528" i="1"/>
  <c r="CS528" i="1" s="1"/>
  <c r="DZ529" i="1"/>
  <c r="EK135" i="1"/>
  <c r="CC135" i="1" s="1"/>
  <c r="EJ136" i="1"/>
  <c r="CQ299" i="1"/>
  <c r="CF299" i="1" s="1"/>
  <c r="EA209" i="1"/>
  <c r="CS209" i="1" s="1"/>
  <c r="DZ210" i="1"/>
  <c r="EK364" i="1"/>
  <c r="CC364" i="1" s="1"/>
  <c r="EJ365" i="1"/>
  <c r="EA364" i="1"/>
  <c r="CS364" i="1" s="1"/>
  <c r="DZ365" i="1"/>
  <c r="EK212" i="1"/>
  <c r="CC212" i="1" s="1"/>
  <c r="EJ213" i="1"/>
  <c r="EK528" i="1"/>
  <c r="CC528" i="1" s="1"/>
  <c r="EJ529" i="1"/>
  <c r="FO529" i="1"/>
  <c r="FR529" i="1" s="1"/>
  <c r="EU425" i="1" l="1"/>
  <c r="EZ334" i="1"/>
  <c r="CP334" i="1"/>
  <c r="EZ337" i="1"/>
  <c r="FD337" i="1" s="1"/>
  <c r="CP337" i="1"/>
  <c r="EZ342" i="1"/>
  <c r="FD342" i="1" s="1"/>
  <c r="CP342" i="1"/>
  <c r="EZ346" i="1"/>
  <c r="FD346" i="1" s="1"/>
  <c r="CP346" i="1"/>
  <c r="EZ335" i="1"/>
  <c r="FD335" i="1" s="1"/>
  <c r="FE335" i="1" s="1"/>
  <c r="CP335" i="1"/>
  <c r="EZ339" i="1"/>
  <c r="FD339" i="1" s="1"/>
  <c r="CP339" i="1"/>
  <c r="EZ343" i="1"/>
  <c r="FD343" i="1" s="1"/>
  <c r="CP343" i="1"/>
  <c r="EZ347" i="1"/>
  <c r="FD347" i="1" s="1"/>
  <c r="CP347" i="1"/>
  <c r="HA212" i="1"/>
  <c r="BC21" i="40"/>
  <c r="HA364" i="1"/>
  <c r="U79" i="40"/>
  <c r="HA135" i="1"/>
  <c r="EZ349" i="1"/>
  <c r="FD349" i="1" s="1"/>
  <c r="CP349" i="1"/>
  <c r="EZ338" i="1"/>
  <c r="FD338" i="1" s="1"/>
  <c r="CP338" i="1"/>
  <c r="EZ340" i="1"/>
  <c r="FD340" i="1" s="1"/>
  <c r="CP340" i="1"/>
  <c r="EZ344" i="1"/>
  <c r="FD344" i="1" s="1"/>
  <c r="CP344" i="1"/>
  <c r="EZ348" i="1"/>
  <c r="FD348" i="1" s="1"/>
  <c r="CP348" i="1"/>
  <c r="EZ350" i="1"/>
  <c r="FD350" i="1" s="1"/>
  <c r="CP350" i="1"/>
  <c r="EZ336" i="1"/>
  <c r="FD336" i="1" s="1"/>
  <c r="CP336" i="1"/>
  <c r="EZ341" i="1"/>
  <c r="FD341" i="1" s="1"/>
  <c r="CP341" i="1"/>
  <c r="EZ345" i="1"/>
  <c r="FD345" i="1" s="1"/>
  <c r="CP345" i="1"/>
  <c r="EP438" i="1"/>
  <c r="ET438" i="1" s="1"/>
  <c r="GO402" i="1"/>
  <c r="O134" i="23" s="1"/>
  <c r="CO438" i="1"/>
  <c r="EK529" i="1"/>
  <c r="CC529" i="1" s="1"/>
  <c r="EJ530" i="1"/>
  <c r="EK213" i="1"/>
  <c r="CC213" i="1" s="1"/>
  <c r="EJ214" i="1"/>
  <c r="EA365" i="1"/>
  <c r="CS365" i="1" s="1"/>
  <c r="DZ366" i="1"/>
  <c r="EK365" i="1"/>
  <c r="CC365" i="1" s="1"/>
  <c r="EJ366" i="1"/>
  <c r="EA210" i="1"/>
  <c r="CS210" i="1" s="1"/>
  <c r="DZ211" i="1"/>
  <c r="EK136" i="1"/>
  <c r="CC136" i="1" s="1"/>
  <c r="EJ137" i="1"/>
  <c r="EA529" i="1"/>
  <c r="CS529" i="1" s="1"/>
  <c r="DZ530" i="1"/>
  <c r="EA449" i="1"/>
  <c r="CS449" i="1" s="1"/>
  <c r="DZ450" i="1"/>
  <c r="EA136" i="1"/>
  <c r="CS136" i="1" s="1"/>
  <c r="DZ137" i="1"/>
  <c r="CC449" i="1"/>
  <c r="EJ450" i="1"/>
  <c r="EK450" i="1" s="1"/>
  <c r="FT516" i="1"/>
  <c r="N28" i="81" s="1"/>
  <c r="FS517" i="1"/>
  <c r="FO530" i="1"/>
  <c r="FR530" i="1" s="1"/>
  <c r="FE336" i="1" l="1"/>
  <c r="EU426" i="1"/>
  <c r="EZ182" i="1"/>
  <c r="FD182" i="1" s="1"/>
  <c r="FE182" i="1" s="1"/>
  <c r="CP182" i="1"/>
  <c r="EZ186" i="1"/>
  <c r="FD186" i="1" s="1"/>
  <c r="CP186" i="1"/>
  <c r="EZ190" i="1"/>
  <c r="FD190" i="1" s="1"/>
  <c r="CP190" i="1"/>
  <c r="EZ194" i="1"/>
  <c r="FD194" i="1" s="1"/>
  <c r="CP194" i="1"/>
  <c r="EP439" i="1"/>
  <c r="ET439" i="1" s="1"/>
  <c r="GO403" i="1"/>
  <c r="O135" i="23" s="1"/>
  <c r="CO439" i="1"/>
  <c r="EZ196" i="1"/>
  <c r="FD196" i="1" s="1"/>
  <c r="CP196" i="1"/>
  <c r="EZ181" i="1"/>
  <c r="CP181" i="1"/>
  <c r="EZ184" i="1"/>
  <c r="FD184" i="1" s="1"/>
  <c r="CP184" i="1"/>
  <c r="EZ189" i="1"/>
  <c r="FD189" i="1" s="1"/>
  <c r="CP189" i="1"/>
  <c r="EZ193" i="1"/>
  <c r="FD193" i="1" s="1"/>
  <c r="CP193" i="1"/>
  <c r="EZ197" i="1"/>
  <c r="FD197" i="1" s="1"/>
  <c r="CP197" i="1"/>
  <c r="EZ351" i="1"/>
  <c r="FD351" i="1" s="1"/>
  <c r="CP351" i="1"/>
  <c r="FT517" i="1"/>
  <c r="N29" i="81" s="1"/>
  <c r="FS518" i="1"/>
  <c r="CC450" i="1"/>
  <c r="EJ451" i="1"/>
  <c r="EK451" i="1" s="1"/>
  <c r="EA137" i="1"/>
  <c r="CS137" i="1" s="1"/>
  <c r="DZ138" i="1"/>
  <c r="EA450" i="1"/>
  <c r="CS450" i="1" s="1"/>
  <c r="DZ451" i="1"/>
  <c r="EA530" i="1"/>
  <c r="CS530" i="1" s="1"/>
  <c r="DZ531" i="1"/>
  <c r="EK137" i="1"/>
  <c r="CC137" i="1" s="1"/>
  <c r="EJ138" i="1"/>
  <c r="EA211" i="1"/>
  <c r="CS211" i="1" s="1"/>
  <c r="DZ212" i="1"/>
  <c r="EK366" i="1"/>
  <c r="CC366" i="1" s="1"/>
  <c r="EJ367" i="1"/>
  <c r="EA366" i="1"/>
  <c r="CS366" i="1" s="1"/>
  <c r="DZ367" i="1"/>
  <c r="EK214" i="1"/>
  <c r="CC214" i="1" s="1"/>
  <c r="EJ215" i="1"/>
  <c r="EK530" i="1"/>
  <c r="CC530" i="1" s="1"/>
  <c r="EJ531" i="1"/>
  <c r="FD379" i="1"/>
  <c r="EZ185" i="1"/>
  <c r="FD185" i="1" s="1"/>
  <c r="CP185" i="1"/>
  <c r="EZ188" i="1"/>
  <c r="FD188" i="1" s="1"/>
  <c r="CP188" i="1"/>
  <c r="EZ192" i="1"/>
  <c r="FD192" i="1" s="1"/>
  <c r="CP192" i="1"/>
  <c r="EZ183" i="1"/>
  <c r="FD183" i="1" s="1"/>
  <c r="CP183" i="1"/>
  <c r="EZ187" i="1"/>
  <c r="FD187" i="1" s="1"/>
  <c r="CP187" i="1"/>
  <c r="EZ191" i="1"/>
  <c r="FD191" i="1" s="1"/>
  <c r="CP191" i="1"/>
  <c r="EZ195" i="1"/>
  <c r="FD195" i="1" s="1"/>
  <c r="CP195" i="1"/>
  <c r="U80" i="40"/>
  <c r="HA136" i="1"/>
  <c r="HA365" i="1"/>
  <c r="HA213" i="1"/>
  <c r="BC22" i="40"/>
  <c r="FE337" i="1"/>
  <c r="FE338" i="1" s="1"/>
  <c r="FO531" i="1"/>
  <c r="FR531" i="1" s="1"/>
  <c r="EU427" i="1" l="1"/>
  <c r="EP440" i="1"/>
  <c r="ET440" i="1" s="1"/>
  <c r="GO404" i="1"/>
  <c r="O136" i="23" s="1"/>
  <c r="CO440" i="1"/>
  <c r="BC23" i="40"/>
  <c r="HA214" i="1"/>
  <c r="HA366" i="1"/>
  <c r="HA137" i="1"/>
  <c r="U81" i="40"/>
  <c r="EZ352" i="1"/>
  <c r="FD352" i="1" s="1"/>
  <c r="CP352" i="1"/>
  <c r="EZ198" i="1"/>
  <c r="FD198" i="1" s="1"/>
  <c r="CP198" i="1"/>
  <c r="FE183" i="1"/>
  <c r="FE339" i="1"/>
  <c r="EK531" i="1"/>
  <c r="CC531" i="1" s="1"/>
  <c r="EJ532" i="1"/>
  <c r="EK215" i="1"/>
  <c r="CC215" i="1" s="1"/>
  <c r="EJ216" i="1"/>
  <c r="EA367" i="1"/>
  <c r="CS367" i="1" s="1"/>
  <c r="DZ368" i="1"/>
  <c r="EK367" i="1"/>
  <c r="CC367" i="1" s="1"/>
  <c r="EJ368" i="1"/>
  <c r="EA212" i="1"/>
  <c r="CS212" i="1" s="1"/>
  <c r="DZ213" i="1"/>
  <c r="EK138" i="1"/>
  <c r="CC138" i="1" s="1"/>
  <c r="EJ139" i="1"/>
  <c r="EA531" i="1"/>
  <c r="CS531" i="1" s="1"/>
  <c r="DZ532" i="1"/>
  <c r="EA451" i="1"/>
  <c r="CS451" i="1" s="1"/>
  <c r="DZ452" i="1"/>
  <c r="EA138" i="1"/>
  <c r="CS138" i="1" s="1"/>
  <c r="DZ139" i="1"/>
  <c r="CC451" i="1"/>
  <c r="EJ452" i="1"/>
  <c r="EK452" i="1" s="1"/>
  <c r="FT518" i="1"/>
  <c r="N30" i="81" s="1"/>
  <c r="FS519" i="1"/>
  <c r="FE184" i="1"/>
  <c r="FE185" i="1" s="1"/>
  <c r="FD227" i="1"/>
  <c r="FO532" i="1"/>
  <c r="FR532" i="1" s="1"/>
  <c r="EU428" i="1" l="1"/>
  <c r="FE186" i="1"/>
  <c r="CP435" i="1"/>
  <c r="EZ422" i="1"/>
  <c r="FD422" i="1" s="1"/>
  <c r="CP422" i="1"/>
  <c r="EZ424" i="1"/>
  <c r="FD424" i="1" s="1"/>
  <c r="CP424" i="1"/>
  <c r="EZ428" i="1"/>
  <c r="FD428" i="1" s="1"/>
  <c r="CP428" i="1"/>
  <c r="EZ430" i="1"/>
  <c r="FD430" i="1" s="1"/>
  <c r="CP430" i="1"/>
  <c r="EP441" i="1"/>
  <c r="ET441" i="1" s="1"/>
  <c r="GO405" i="1"/>
  <c r="O137" i="23" s="1"/>
  <c r="CO441" i="1"/>
  <c r="EZ353" i="1"/>
  <c r="FD353" i="1" s="1"/>
  <c r="CP353" i="1"/>
  <c r="EZ423" i="1"/>
  <c r="FD423" i="1" s="1"/>
  <c r="CP423" i="1"/>
  <c r="FT519" i="1"/>
  <c r="N31" i="81" s="1"/>
  <c r="FS520" i="1"/>
  <c r="CC452" i="1"/>
  <c r="EJ453" i="1"/>
  <c r="EK453" i="1" s="1"/>
  <c r="EA139" i="1"/>
  <c r="CS139" i="1" s="1"/>
  <c r="DZ140" i="1"/>
  <c r="EA452" i="1"/>
  <c r="CS452" i="1" s="1"/>
  <c r="DZ453" i="1"/>
  <c r="EA532" i="1"/>
  <c r="CS532" i="1" s="1"/>
  <c r="DZ533" i="1"/>
  <c r="EK139" i="1"/>
  <c r="CC139" i="1" s="1"/>
  <c r="EJ140" i="1"/>
  <c r="EA213" i="1"/>
  <c r="CS213" i="1" s="1"/>
  <c r="DZ214" i="1"/>
  <c r="EK368" i="1"/>
  <c r="CC368" i="1" s="1"/>
  <c r="EJ369" i="1"/>
  <c r="EA368" i="1"/>
  <c r="CS368" i="1" s="1"/>
  <c r="DZ369" i="1"/>
  <c r="EK216" i="1"/>
  <c r="CC216" i="1" s="1"/>
  <c r="EJ217" i="1"/>
  <c r="EK532" i="1"/>
  <c r="CC532" i="1" s="1"/>
  <c r="EJ533" i="1"/>
  <c r="FE340" i="1"/>
  <c r="EZ420" i="1"/>
  <c r="FD420" i="1" s="1"/>
  <c r="FE420" i="1" s="1"/>
  <c r="CP420" i="1"/>
  <c r="EZ426" i="1"/>
  <c r="FD426" i="1" s="1"/>
  <c r="CP426" i="1"/>
  <c r="EZ432" i="1"/>
  <c r="FD432" i="1" s="1"/>
  <c r="CP432" i="1"/>
  <c r="CP120" i="1"/>
  <c r="EZ199" i="1"/>
  <c r="FD199" i="1" s="1"/>
  <c r="CP199" i="1"/>
  <c r="EZ419" i="1"/>
  <c r="CP419" i="1"/>
  <c r="EZ421" i="1"/>
  <c r="FD421" i="1" s="1"/>
  <c r="CP421" i="1"/>
  <c r="EZ425" i="1"/>
  <c r="FD425" i="1" s="1"/>
  <c r="CP425" i="1"/>
  <c r="EZ427" i="1"/>
  <c r="FD427" i="1" s="1"/>
  <c r="CP427" i="1"/>
  <c r="EZ429" i="1"/>
  <c r="FD429" i="1" s="1"/>
  <c r="CP429" i="1"/>
  <c r="EZ431" i="1"/>
  <c r="FD431" i="1" s="1"/>
  <c r="CP431" i="1"/>
  <c r="EZ433" i="1"/>
  <c r="FD433" i="1" s="1"/>
  <c r="CP433" i="1"/>
  <c r="U82" i="40"/>
  <c r="HA138" i="1"/>
  <c r="HA367" i="1"/>
  <c r="BC24" i="40"/>
  <c r="HA215" i="1"/>
  <c r="EZ120" i="1"/>
  <c r="FD120" i="1" s="1"/>
  <c r="FO533" i="1"/>
  <c r="FR533" i="1" s="1"/>
  <c r="FE421" i="1" l="1"/>
  <c r="FE422" i="1" s="1"/>
  <c r="EU429" i="1"/>
  <c r="FE150" i="1"/>
  <c r="EP442" i="1"/>
  <c r="ET442" i="1" s="1"/>
  <c r="GO406" i="1"/>
  <c r="O138" i="23" s="1"/>
  <c r="CO442" i="1"/>
  <c r="EZ108" i="1"/>
  <c r="FD108" i="1" s="1"/>
  <c r="CP108" i="1"/>
  <c r="EZ112" i="1"/>
  <c r="FD112" i="1" s="1"/>
  <c r="CP112" i="1"/>
  <c r="EZ116" i="1"/>
  <c r="FD116" i="1" s="1"/>
  <c r="CP116" i="1"/>
  <c r="EZ354" i="1"/>
  <c r="FD354" i="1" s="1"/>
  <c r="CP354" i="1"/>
  <c r="EZ109" i="1"/>
  <c r="FD109" i="1" s="1"/>
  <c r="CP109" i="1"/>
  <c r="EZ113" i="1"/>
  <c r="FD113" i="1" s="1"/>
  <c r="CP113" i="1"/>
  <c r="EZ117" i="1"/>
  <c r="FD117" i="1" s="1"/>
  <c r="CP117" i="1"/>
  <c r="HA216" i="1"/>
  <c r="HA368" i="1"/>
  <c r="HA139" i="1"/>
  <c r="U83" i="40"/>
  <c r="FE187" i="1"/>
  <c r="EZ436" i="1"/>
  <c r="FD436" i="1" s="1"/>
  <c r="CP436" i="1"/>
  <c r="EZ106" i="1"/>
  <c r="FD106" i="1" s="1"/>
  <c r="FE106" i="1" s="1"/>
  <c r="CP106" i="1"/>
  <c r="EZ110" i="1"/>
  <c r="FD110" i="1" s="1"/>
  <c r="CP110" i="1"/>
  <c r="EZ114" i="1"/>
  <c r="FD114" i="1" s="1"/>
  <c r="CP114" i="1"/>
  <c r="EZ118" i="1"/>
  <c r="FD118" i="1" s="1"/>
  <c r="CP118" i="1"/>
  <c r="EZ200" i="1"/>
  <c r="FD200" i="1" s="1"/>
  <c r="CP200" i="1"/>
  <c r="EZ121" i="1"/>
  <c r="FD121" i="1" s="1"/>
  <c r="CP121" i="1"/>
  <c r="EZ105" i="1"/>
  <c r="CP105" i="1"/>
  <c r="EZ107" i="1"/>
  <c r="FD107" i="1" s="1"/>
  <c r="CP107" i="1"/>
  <c r="EZ111" i="1"/>
  <c r="FD111" i="1" s="1"/>
  <c r="CP111" i="1"/>
  <c r="EZ115" i="1"/>
  <c r="FD115" i="1" s="1"/>
  <c r="CP115" i="1"/>
  <c r="EZ119" i="1"/>
  <c r="FD119" i="1" s="1"/>
  <c r="CP119" i="1"/>
  <c r="EZ434" i="1"/>
  <c r="FD434" i="1" s="1"/>
  <c r="CP434" i="1"/>
  <c r="FE341" i="1"/>
  <c r="EK533" i="1"/>
  <c r="CC533" i="1" s="1"/>
  <c r="EJ534" i="1"/>
  <c r="EK217" i="1"/>
  <c r="CC217" i="1" s="1"/>
  <c r="EJ218" i="1"/>
  <c r="EA369" i="1"/>
  <c r="CS369" i="1" s="1"/>
  <c r="DZ370" i="1"/>
  <c r="EK369" i="1"/>
  <c r="CC369" i="1" s="1"/>
  <c r="EJ370" i="1"/>
  <c r="EA214" i="1"/>
  <c r="CS214" i="1" s="1"/>
  <c r="DZ215" i="1"/>
  <c r="EK140" i="1"/>
  <c r="CC140" i="1" s="1"/>
  <c r="EJ141" i="1"/>
  <c r="EA533" i="1"/>
  <c r="CS533" i="1" s="1"/>
  <c r="DZ534" i="1"/>
  <c r="EA453" i="1"/>
  <c r="CS453" i="1" s="1"/>
  <c r="DZ454" i="1"/>
  <c r="EA140" i="1"/>
  <c r="CS140" i="1" s="1"/>
  <c r="DZ141" i="1"/>
  <c r="CC453" i="1"/>
  <c r="EJ454" i="1"/>
  <c r="EK454" i="1" s="1"/>
  <c r="FT520" i="1"/>
  <c r="N32" i="81" s="1"/>
  <c r="FS521" i="1"/>
  <c r="EZ435" i="1"/>
  <c r="FD435" i="1" s="1"/>
  <c r="FO534" i="1"/>
  <c r="FR534" i="1" s="1"/>
  <c r="FE107" i="1" l="1"/>
  <c r="FD464" i="1"/>
  <c r="FE423" i="1"/>
  <c r="EU430" i="1"/>
  <c r="FT521" i="1"/>
  <c r="N33" i="81" s="1"/>
  <c r="FS522" i="1"/>
  <c r="CC454" i="1"/>
  <c r="EJ455" i="1"/>
  <c r="EK455" i="1" s="1"/>
  <c r="EA141" i="1"/>
  <c r="CS141" i="1" s="1"/>
  <c r="DZ142" i="1"/>
  <c r="EA454" i="1"/>
  <c r="CS454" i="1" s="1"/>
  <c r="DZ455" i="1"/>
  <c r="EA534" i="1"/>
  <c r="CS534" i="1" s="1"/>
  <c r="DZ535" i="1"/>
  <c r="EK141" i="1"/>
  <c r="CC141" i="1" s="1"/>
  <c r="EJ142" i="1"/>
  <c r="EA215" i="1"/>
  <c r="CS215" i="1" s="1"/>
  <c r="DZ216" i="1"/>
  <c r="EK370" i="1"/>
  <c r="CC370" i="1" s="1"/>
  <c r="EJ371" i="1"/>
  <c r="EA370" i="1"/>
  <c r="CS370" i="1" s="1"/>
  <c r="DZ371" i="1"/>
  <c r="EK218" i="1"/>
  <c r="CC218" i="1" s="1"/>
  <c r="EJ219" i="1"/>
  <c r="EK534" i="1"/>
  <c r="CC534" i="1" s="1"/>
  <c r="EJ535" i="1"/>
  <c r="FE342" i="1"/>
  <c r="FE188" i="1"/>
  <c r="EZ437" i="1"/>
  <c r="FD437" i="1" s="1"/>
  <c r="CP437" i="1"/>
  <c r="EZ122" i="1"/>
  <c r="FD122" i="1" s="1"/>
  <c r="CP122" i="1"/>
  <c r="EZ201" i="1"/>
  <c r="FD201" i="1" s="1"/>
  <c r="CP201" i="1"/>
  <c r="EP443" i="1"/>
  <c r="ET443" i="1" s="1"/>
  <c r="GO407" i="1"/>
  <c r="O139" i="23" s="1"/>
  <c r="CO443" i="1"/>
  <c r="EZ355" i="1"/>
  <c r="FD355" i="1" s="1"/>
  <c r="CP355" i="1"/>
  <c r="HA140" i="1"/>
  <c r="HA369" i="1"/>
  <c r="HA217" i="1"/>
  <c r="FE108" i="1"/>
  <c r="FO535" i="1"/>
  <c r="FR535" i="1" s="1"/>
  <c r="FE424" i="1" l="1"/>
  <c r="EU431" i="1"/>
  <c r="EP444" i="1"/>
  <c r="ET444" i="1" s="1"/>
  <c r="GO408" i="1"/>
  <c r="O140" i="23" s="1"/>
  <c r="CO444" i="1"/>
  <c r="EZ356" i="1"/>
  <c r="FD356" i="1" s="1"/>
  <c r="CP356" i="1"/>
  <c r="FE189" i="1"/>
  <c r="FE343" i="1"/>
  <c r="EK535" i="1"/>
  <c r="CC535" i="1" s="1"/>
  <c r="EJ536" i="1"/>
  <c r="EK219" i="1"/>
  <c r="CC219" i="1" s="1"/>
  <c r="EJ220" i="1"/>
  <c r="EA371" i="1"/>
  <c r="CS371" i="1" s="1"/>
  <c r="DZ372" i="1"/>
  <c r="EK371" i="1"/>
  <c r="CC371" i="1" s="1"/>
  <c r="EJ372" i="1"/>
  <c r="EA216" i="1"/>
  <c r="CS216" i="1" s="1"/>
  <c r="DZ217" i="1"/>
  <c r="EK142" i="1"/>
  <c r="CC142" i="1" s="1"/>
  <c r="EJ143" i="1"/>
  <c r="EA535" i="1"/>
  <c r="CS535" i="1" s="1"/>
  <c r="DZ536" i="1"/>
  <c r="EA455" i="1"/>
  <c r="CS455" i="1" s="1"/>
  <c r="DZ456" i="1"/>
  <c r="EA142" i="1"/>
  <c r="CS142" i="1" s="1"/>
  <c r="DZ143" i="1"/>
  <c r="CC455" i="1"/>
  <c r="EJ456" i="1"/>
  <c r="EK456" i="1" s="1"/>
  <c r="FT522" i="1"/>
  <c r="N34" i="81" s="1"/>
  <c r="FS523" i="1"/>
  <c r="EZ202" i="1"/>
  <c r="FD202" i="1" s="1"/>
  <c r="CP202" i="1"/>
  <c r="EZ123" i="1"/>
  <c r="FD123" i="1" s="1"/>
  <c r="CP123" i="1"/>
  <c r="EZ438" i="1"/>
  <c r="FD438" i="1" s="1"/>
  <c r="CP438" i="1"/>
  <c r="FE109" i="1"/>
  <c r="HA218" i="1"/>
  <c r="HA370" i="1"/>
  <c r="HA141" i="1"/>
  <c r="FO536" i="1"/>
  <c r="FR536" i="1" s="1"/>
  <c r="FE425" i="1" l="1"/>
  <c r="EU432" i="1"/>
  <c r="EZ439" i="1"/>
  <c r="FD439" i="1" s="1"/>
  <c r="CP439" i="1"/>
  <c r="EZ124" i="1"/>
  <c r="FD124" i="1" s="1"/>
  <c r="CP124" i="1"/>
  <c r="EZ203" i="1"/>
  <c r="FD203" i="1" s="1"/>
  <c r="CP203" i="1"/>
  <c r="EZ357" i="1"/>
  <c r="FD357" i="1" s="1"/>
  <c r="CP357" i="1"/>
  <c r="FT523" i="1"/>
  <c r="N35" i="81" s="1"/>
  <c r="FS524" i="1"/>
  <c r="CC456" i="1"/>
  <c r="EJ457" i="1"/>
  <c r="EK457" i="1" s="1"/>
  <c r="EA143" i="1"/>
  <c r="CS143" i="1" s="1"/>
  <c r="DZ144" i="1"/>
  <c r="EA456" i="1"/>
  <c r="CS456" i="1" s="1"/>
  <c r="DZ457" i="1"/>
  <c r="EA536" i="1"/>
  <c r="CS536" i="1" s="1"/>
  <c r="DZ537" i="1"/>
  <c r="EK143" i="1"/>
  <c r="CC143" i="1" s="1"/>
  <c r="EJ144" i="1"/>
  <c r="EA217" i="1"/>
  <c r="CS217" i="1" s="1"/>
  <c r="DZ218" i="1"/>
  <c r="EK372" i="1"/>
  <c r="CC372" i="1" s="1"/>
  <c r="EJ373" i="1"/>
  <c r="EA372" i="1"/>
  <c r="CS372" i="1" s="1"/>
  <c r="DZ373" i="1"/>
  <c r="EK220" i="1"/>
  <c r="CC220" i="1" s="1"/>
  <c r="EJ221" i="1"/>
  <c r="EK536" i="1"/>
  <c r="CC536" i="1" s="1"/>
  <c r="EJ537" i="1"/>
  <c r="FE344" i="1"/>
  <c r="FE190" i="1"/>
  <c r="GO409" i="1"/>
  <c r="O141" i="23" s="1"/>
  <c r="EP445" i="1"/>
  <c r="ET445" i="1" s="1"/>
  <c r="CO445" i="1"/>
  <c r="FE110" i="1"/>
  <c r="HA142" i="1"/>
  <c r="HA371" i="1"/>
  <c r="HA219" i="1"/>
  <c r="FO537" i="1"/>
  <c r="FR537" i="1" s="1"/>
  <c r="FE426" i="1" l="1"/>
  <c r="EU433" i="1"/>
  <c r="EZ440" i="1"/>
  <c r="FD440" i="1" s="1"/>
  <c r="CP440" i="1"/>
  <c r="EZ358" i="1"/>
  <c r="FD358" i="1" s="1"/>
  <c r="CP358" i="1"/>
  <c r="HA220" i="1"/>
  <c r="HA372" i="1"/>
  <c r="HA143" i="1"/>
  <c r="EZ204" i="1"/>
  <c r="FD204" i="1" s="1"/>
  <c r="CP204" i="1"/>
  <c r="EZ125" i="1"/>
  <c r="FD125" i="1" s="1"/>
  <c r="CP125" i="1"/>
  <c r="EP446" i="1"/>
  <c r="ET446" i="1" s="1"/>
  <c r="GO410" i="1"/>
  <c r="O142" i="23" s="1"/>
  <c r="CO446" i="1"/>
  <c r="FE111" i="1"/>
  <c r="FE191" i="1"/>
  <c r="FE345" i="1"/>
  <c r="EK537" i="1"/>
  <c r="CC537" i="1" s="1"/>
  <c r="EJ538" i="1"/>
  <c r="EK221" i="1"/>
  <c r="CC221" i="1" s="1"/>
  <c r="EJ222" i="1"/>
  <c r="EK222" i="1" s="1"/>
  <c r="CC222" i="1" s="1"/>
  <c r="EA373" i="1"/>
  <c r="CS373" i="1" s="1"/>
  <c r="DZ374" i="1"/>
  <c r="EK373" i="1"/>
  <c r="CC373" i="1" s="1"/>
  <c r="EJ374" i="1"/>
  <c r="EA218" i="1"/>
  <c r="CS218" i="1" s="1"/>
  <c r="DZ219" i="1"/>
  <c r="EK144" i="1"/>
  <c r="CC144" i="1" s="1"/>
  <c r="EJ145" i="1"/>
  <c r="EA537" i="1"/>
  <c r="CS537" i="1" s="1"/>
  <c r="DZ538" i="1"/>
  <c r="EA457" i="1"/>
  <c r="CS457" i="1" s="1"/>
  <c r="DZ458" i="1"/>
  <c r="EA144" i="1"/>
  <c r="CS144" i="1" s="1"/>
  <c r="DZ145" i="1"/>
  <c r="CC457" i="1"/>
  <c r="EJ458" i="1"/>
  <c r="EK458" i="1" s="1"/>
  <c r="FT524" i="1"/>
  <c r="N36" i="81" s="1"/>
  <c r="FS525" i="1"/>
  <c r="FO538" i="1"/>
  <c r="FR538" i="1" s="1"/>
  <c r="FE427" i="1" l="1"/>
  <c r="EU434" i="1"/>
  <c r="EZ126" i="1"/>
  <c r="FD126" i="1" s="1"/>
  <c r="CP126" i="1"/>
  <c r="EZ205" i="1"/>
  <c r="FD205" i="1" s="1"/>
  <c r="CP205" i="1"/>
  <c r="EZ359" i="1"/>
  <c r="FD359" i="1" s="1"/>
  <c r="CP359" i="1"/>
  <c r="EZ441" i="1"/>
  <c r="FD441" i="1" s="1"/>
  <c r="CP441" i="1"/>
  <c r="CC546" i="1"/>
  <c r="HA373" i="1"/>
  <c r="HA221" i="1"/>
  <c r="EP447" i="1"/>
  <c r="ET447" i="1" s="1"/>
  <c r="GO411" i="1"/>
  <c r="O143" i="23" s="1"/>
  <c r="CO447" i="1"/>
  <c r="FT525" i="1"/>
  <c r="N37" i="81" s="1"/>
  <c r="FS526" i="1"/>
  <c r="CC458" i="1"/>
  <c r="EJ459" i="1"/>
  <c r="EK459" i="1" s="1"/>
  <c r="EA145" i="1"/>
  <c r="CS145" i="1" s="1"/>
  <c r="DZ146" i="1"/>
  <c r="EA146" i="1" s="1"/>
  <c r="CS146" i="1" s="1"/>
  <c r="EA458" i="1"/>
  <c r="CS458" i="1" s="1"/>
  <c r="DZ459" i="1"/>
  <c r="EA538" i="1"/>
  <c r="CS538" i="1" s="1"/>
  <c r="DZ539" i="1"/>
  <c r="EK145" i="1"/>
  <c r="CC145" i="1" s="1"/>
  <c r="EJ146" i="1"/>
  <c r="EK146" i="1" s="1"/>
  <c r="CC146" i="1" s="1"/>
  <c r="EA219" i="1"/>
  <c r="CS219" i="1" s="1"/>
  <c r="DZ220" i="1"/>
  <c r="EK374" i="1"/>
  <c r="CC374" i="1" s="1"/>
  <c r="EJ375" i="1"/>
  <c r="EK375" i="1" s="1"/>
  <c r="CC375" i="1" s="1"/>
  <c r="EA374" i="1"/>
  <c r="CS374" i="1" s="1"/>
  <c r="DZ375" i="1"/>
  <c r="EA375" i="1" s="1"/>
  <c r="CS375" i="1" s="1"/>
  <c r="EK538" i="1"/>
  <c r="CC538" i="1" s="1"/>
  <c r="EJ539" i="1"/>
  <c r="FE346" i="1"/>
  <c r="FE192" i="1"/>
  <c r="FE112" i="1"/>
  <c r="FO539" i="1"/>
  <c r="FR539" i="1" s="1"/>
  <c r="FE428" i="1" l="1"/>
  <c r="EU464" i="1"/>
  <c r="EV434" i="1" s="1"/>
  <c r="CE434" i="1" s="1"/>
  <c r="EU435" i="1"/>
  <c r="CC459" i="1"/>
  <c r="EJ460" i="1"/>
  <c r="EA459" i="1"/>
  <c r="CS459" i="1" s="1"/>
  <c r="DZ460" i="1"/>
  <c r="EA460" i="1" s="1"/>
  <c r="CS460" i="1" s="1"/>
  <c r="EZ206" i="1"/>
  <c r="FD206" i="1" s="1"/>
  <c r="CP206" i="1"/>
  <c r="EZ127" i="1"/>
  <c r="FD127" i="1" s="1"/>
  <c r="CP127" i="1"/>
  <c r="FO540" i="1"/>
  <c r="FR540" i="1" s="1"/>
  <c r="EZ360" i="1"/>
  <c r="FD360" i="1" s="1"/>
  <c r="CP360" i="1"/>
  <c r="EA220" i="1"/>
  <c r="CS220" i="1" s="1"/>
  <c r="DZ221" i="1"/>
  <c r="CC548" i="1"/>
  <c r="EA539" i="1"/>
  <c r="CS539" i="1" s="1"/>
  <c r="DZ540" i="1"/>
  <c r="FT526" i="1"/>
  <c r="N38" i="81" s="1"/>
  <c r="FS527" i="1"/>
  <c r="EP448" i="1"/>
  <c r="ET448" i="1" s="1"/>
  <c r="GO412" i="1"/>
  <c r="O144" i="23" s="1"/>
  <c r="CO448" i="1"/>
  <c r="EZ442" i="1"/>
  <c r="FD442" i="1" s="1"/>
  <c r="CP442" i="1"/>
  <c r="FE113" i="1"/>
  <c r="FE193" i="1"/>
  <c r="FE347" i="1"/>
  <c r="EK539" i="1"/>
  <c r="CC539" i="1" s="1"/>
  <c r="EJ540" i="1"/>
  <c r="HA374" i="1"/>
  <c r="CC547" i="1"/>
  <c r="FO541" i="1"/>
  <c r="FR541" i="1" s="1"/>
  <c r="EK460" i="1" l="1"/>
  <c r="CC460" i="1" s="1"/>
  <c r="FE429" i="1"/>
  <c r="GI398" i="1"/>
  <c r="BP5" i="40"/>
  <c r="EV435" i="1"/>
  <c r="CE435" i="1" s="1"/>
  <c r="EU436" i="1"/>
  <c r="EV484" i="1"/>
  <c r="EV410" i="1"/>
  <c r="EV409" i="1"/>
  <c r="EV498" i="1"/>
  <c r="EV487" i="1"/>
  <c r="EV416" i="1"/>
  <c r="EV407" i="1"/>
  <c r="EV493" i="1"/>
  <c r="EV486" i="1"/>
  <c r="EV414" i="1"/>
  <c r="EV413" i="1"/>
  <c r="EV415" i="1"/>
  <c r="EV497" i="1"/>
  <c r="EV490" i="1"/>
  <c r="EV479" i="1"/>
  <c r="EV402" i="1"/>
  <c r="EV496" i="1"/>
  <c r="EV485" i="1"/>
  <c r="EV412" i="1"/>
  <c r="EV398" i="1"/>
  <c r="EV499" i="1"/>
  <c r="EV419" i="1"/>
  <c r="CE419" i="1" s="1"/>
  <c r="EV400" i="1"/>
  <c r="EV489" i="1"/>
  <c r="EV481" i="1"/>
  <c r="EV406" i="1"/>
  <c r="EV405" i="1"/>
  <c r="EV488" i="1"/>
  <c r="EV418" i="1"/>
  <c r="EV417" i="1"/>
  <c r="EV403" i="1"/>
  <c r="EV491" i="1"/>
  <c r="EV492" i="1"/>
  <c r="EV482" i="1"/>
  <c r="EV404" i="1"/>
  <c r="EV411" i="1"/>
  <c r="EV495" i="1"/>
  <c r="EV480" i="1"/>
  <c r="EV401" i="1"/>
  <c r="EV399" i="1"/>
  <c r="EV494" i="1"/>
  <c r="EV483" i="1"/>
  <c r="EV408" i="1"/>
  <c r="EV421" i="1"/>
  <c r="CE421" i="1" s="1"/>
  <c r="EV420" i="1"/>
  <c r="CE420" i="1" s="1"/>
  <c r="EV423" i="1"/>
  <c r="CE423" i="1" s="1"/>
  <c r="EV422" i="1"/>
  <c r="CE422" i="1" s="1"/>
  <c r="EV424" i="1"/>
  <c r="CE424" i="1" s="1"/>
  <c r="EV425" i="1"/>
  <c r="CE425" i="1" s="1"/>
  <c r="EV426" i="1"/>
  <c r="CE426" i="1" s="1"/>
  <c r="EV427" i="1"/>
  <c r="CE427" i="1" s="1"/>
  <c r="EV428" i="1"/>
  <c r="CE428" i="1" s="1"/>
  <c r="EV429" i="1"/>
  <c r="CE429" i="1" s="1"/>
  <c r="EV430" i="1"/>
  <c r="CE430" i="1" s="1"/>
  <c r="EV431" i="1"/>
  <c r="CE431" i="1" s="1"/>
  <c r="EV432" i="1"/>
  <c r="CE432" i="1" s="1"/>
  <c r="EV433" i="1"/>
  <c r="CE433" i="1" s="1"/>
  <c r="EZ128" i="1"/>
  <c r="FD128" i="1" s="1"/>
  <c r="CP128" i="1"/>
  <c r="EZ361" i="1"/>
  <c r="FD361" i="1" s="1"/>
  <c r="CP361" i="1"/>
  <c r="EZ443" i="1"/>
  <c r="FD443" i="1" s="1"/>
  <c r="CP443" i="1"/>
  <c r="EZ207" i="1"/>
  <c r="FD207" i="1" s="1"/>
  <c r="CP207" i="1"/>
  <c r="FT527" i="1"/>
  <c r="N39" i="81" s="1"/>
  <c r="FS528" i="1"/>
  <c r="EA540" i="1"/>
  <c r="CS540" i="1" s="1"/>
  <c r="DZ541" i="1"/>
  <c r="EA541" i="1" s="1"/>
  <c r="CS541" i="1" s="1"/>
  <c r="EP449" i="1"/>
  <c r="ET449" i="1" s="1"/>
  <c r="GO413" i="1"/>
  <c r="O145" i="23" s="1"/>
  <c r="CO449" i="1"/>
  <c r="EK540" i="1"/>
  <c r="CC540" i="1" s="1"/>
  <c r="EJ541" i="1"/>
  <c r="EK541" i="1" s="1"/>
  <c r="CC541" i="1" s="1"/>
  <c r="FE348" i="1"/>
  <c r="FE194" i="1"/>
  <c r="FE114" i="1"/>
  <c r="EA221" i="1"/>
  <c r="CS221" i="1" s="1"/>
  <c r="DZ222" i="1"/>
  <c r="EA222" i="1" s="1"/>
  <c r="CS222" i="1" s="1"/>
  <c r="FE430" i="1" l="1"/>
  <c r="EV436" i="1"/>
  <c r="CE436" i="1" s="1"/>
  <c r="EU437" i="1"/>
  <c r="BP6" i="40"/>
  <c r="GI399" i="1"/>
  <c r="GU398" i="1"/>
  <c r="O160" i="23" s="1"/>
  <c r="EZ444" i="1"/>
  <c r="FD444" i="1" s="1"/>
  <c r="CP444" i="1"/>
  <c r="EZ208" i="1"/>
  <c r="FD208" i="1" s="1"/>
  <c r="CP208" i="1"/>
  <c r="EZ362" i="1"/>
  <c r="FD362" i="1" s="1"/>
  <c r="CP362" i="1"/>
  <c r="FE115" i="1"/>
  <c r="FE195" i="1"/>
  <c r="FE349" i="1"/>
  <c r="FT528" i="1"/>
  <c r="N40" i="81" s="1"/>
  <c r="FS529" i="1"/>
  <c r="EZ129" i="1"/>
  <c r="FD129" i="1" s="1"/>
  <c r="CP129" i="1"/>
  <c r="EP450" i="1"/>
  <c r="ET450" i="1" s="1"/>
  <c r="GO414" i="1"/>
  <c r="O146" i="23" s="1"/>
  <c r="CO450" i="1"/>
  <c r="FE431" i="1" l="1"/>
  <c r="EV437" i="1"/>
  <c r="CE437" i="1" s="1"/>
  <c r="EU438" i="1"/>
  <c r="GU399" i="1"/>
  <c r="O161" i="23" s="1"/>
  <c r="BP7" i="40"/>
  <c r="GI400" i="1"/>
  <c r="EP451" i="1"/>
  <c r="ET451" i="1" s="1"/>
  <c r="GO415" i="1"/>
  <c r="O147" i="23" s="1"/>
  <c r="CO451" i="1"/>
  <c r="EZ130" i="1"/>
  <c r="FD130" i="1" s="1"/>
  <c r="CP130" i="1"/>
  <c r="FT529" i="1"/>
  <c r="N41" i="81" s="1"/>
  <c r="FS530" i="1"/>
  <c r="FE379" i="1"/>
  <c r="FE350" i="1"/>
  <c r="FE196" i="1"/>
  <c r="FE116" i="1"/>
  <c r="EZ209" i="1"/>
  <c r="FD209" i="1" s="1"/>
  <c r="CP209" i="1"/>
  <c r="EZ445" i="1"/>
  <c r="FD445" i="1" s="1"/>
  <c r="CP445" i="1"/>
  <c r="EZ363" i="1"/>
  <c r="FD363" i="1" s="1"/>
  <c r="CP363" i="1"/>
  <c r="FE432" i="1" l="1"/>
  <c r="GI401" i="1"/>
  <c r="BP8" i="40"/>
  <c r="GU400" i="1"/>
  <c r="O162" i="23" s="1"/>
  <c r="EV438" i="1"/>
  <c r="CE438" i="1" s="1"/>
  <c r="EU439" i="1"/>
  <c r="EZ446" i="1"/>
  <c r="FD446" i="1" s="1"/>
  <c r="CP446" i="1"/>
  <c r="EZ210" i="1"/>
  <c r="FD210" i="1" s="1"/>
  <c r="CP210" i="1"/>
  <c r="EZ364" i="1"/>
  <c r="FD364" i="1" s="1"/>
  <c r="CP364" i="1"/>
  <c r="FE117" i="1"/>
  <c r="FE227" i="1"/>
  <c r="FE197" i="1"/>
  <c r="FF350" i="1"/>
  <c r="CD350" i="1" s="1"/>
  <c r="FE351" i="1"/>
  <c r="FF316" i="1"/>
  <c r="FF326" i="1"/>
  <c r="FF329" i="1"/>
  <c r="FF319" i="1"/>
  <c r="FF330" i="1"/>
  <c r="FF320" i="1"/>
  <c r="FF323" i="1"/>
  <c r="FF315" i="1"/>
  <c r="FF327" i="1"/>
  <c r="FF317" i="1"/>
  <c r="FF328" i="1"/>
  <c r="FF331" i="1"/>
  <c r="FF313" i="1"/>
  <c r="FF324" i="1"/>
  <c r="FF314" i="1"/>
  <c r="FF325" i="1"/>
  <c r="FF318" i="1"/>
  <c r="FF321" i="1"/>
  <c r="FF332" i="1"/>
  <c r="FF322" i="1"/>
  <c r="FF333" i="1"/>
  <c r="FF334" i="1"/>
  <c r="CD334" i="1" s="1"/>
  <c r="FF335" i="1"/>
  <c r="CD335" i="1" s="1"/>
  <c r="FF336" i="1"/>
  <c r="CD336" i="1" s="1"/>
  <c r="FF338" i="1"/>
  <c r="CD338" i="1" s="1"/>
  <c r="FF337" i="1"/>
  <c r="CD337" i="1" s="1"/>
  <c r="FF339" i="1"/>
  <c r="CD339" i="1" s="1"/>
  <c r="FF340" i="1"/>
  <c r="CD340" i="1" s="1"/>
  <c r="FF341" i="1"/>
  <c r="CD341" i="1" s="1"/>
  <c r="FF342" i="1"/>
  <c r="CD342" i="1" s="1"/>
  <c r="FF343" i="1"/>
  <c r="CD343" i="1" s="1"/>
  <c r="FF344" i="1"/>
  <c r="CD344" i="1" s="1"/>
  <c r="FF345" i="1"/>
  <c r="CD345" i="1" s="1"/>
  <c r="FF346" i="1"/>
  <c r="CD346" i="1" s="1"/>
  <c r="FF347" i="1"/>
  <c r="CD347" i="1" s="1"/>
  <c r="FF348" i="1"/>
  <c r="CD348" i="1" s="1"/>
  <c r="EZ131" i="1"/>
  <c r="FD131" i="1" s="1"/>
  <c r="CP131" i="1"/>
  <c r="EP452" i="1"/>
  <c r="ET452" i="1" s="1"/>
  <c r="GO416" i="1"/>
  <c r="O148" i="23" s="1"/>
  <c r="CO452" i="1"/>
  <c r="FF349" i="1"/>
  <c r="CD349" i="1" s="1"/>
  <c r="FT530" i="1"/>
  <c r="FS531" i="1"/>
  <c r="CR347" i="1" l="1"/>
  <c r="CI347" i="1" s="1"/>
  <c r="CR345" i="1"/>
  <c r="CI345" i="1" s="1"/>
  <c r="CR343" i="1"/>
  <c r="CI343" i="1" s="1"/>
  <c r="CR341" i="1"/>
  <c r="CI341" i="1" s="1"/>
  <c r="CR339" i="1"/>
  <c r="CI339" i="1" s="1"/>
  <c r="CR338" i="1"/>
  <c r="CI338" i="1" s="1"/>
  <c r="CR335" i="1"/>
  <c r="CI335" i="1" s="1"/>
  <c r="CR348" i="1"/>
  <c r="CI348" i="1" s="1"/>
  <c r="CR346" i="1"/>
  <c r="CI346" i="1" s="1"/>
  <c r="CR344" i="1"/>
  <c r="CI344" i="1" s="1"/>
  <c r="CR342" i="1"/>
  <c r="CI342" i="1" s="1"/>
  <c r="CR340" i="1"/>
  <c r="CI340" i="1" s="1"/>
  <c r="CR337" i="1"/>
  <c r="CI337" i="1" s="1"/>
  <c r="CR336" i="1"/>
  <c r="CI336" i="1" s="1"/>
  <c r="FE433" i="1"/>
  <c r="GI402" i="1"/>
  <c r="BP9" i="40"/>
  <c r="EV439" i="1"/>
  <c r="CE439" i="1" s="1"/>
  <c r="EU440" i="1"/>
  <c r="GU401" i="1"/>
  <c r="O163" i="23" s="1"/>
  <c r="EZ211" i="1"/>
  <c r="FD211" i="1" s="1"/>
  <c r="CP211" i="1"/>
  <c r="EZ513" i="1"/>
  <c r="FD513" i="1" s="1"/>
  <c r="CP513" i="1"/>
  <c r="EZ511" i="1"/>
  <c r="FD511" i="1" s="1"/>
  <c r="CP511" i="1"/>
  <c r="EZ509" i="1"/>
  <c r="FD509" i="1" s="1"/>
  <c r="CP509" i="1"/>
  <c r="EZ132" i="1"/>
  <c r="FD132" i="1" s="1"/>
  <c r="CP132" i="1"/>
  <c r="EZ516" i="1"/>
  <c r="FD516" i="1" s="1"/>
  <c r="CP516" i="1"/>
  <c r="EZ365" i="1"/>
  <c r="FD365" i="1" s="1"/>
  <c r="CP365" i="1"/>
  <c r="FT531" i="1"/>
  <c r="FS532" i="1"/>
  <c r="CR349" i="1"/>
  <c r="CI349" i="1" s="1"/>
  <c r="CR350" i="1"/>
  <c r="CI350" i="1" s="1"/>
  <c r="FF196" i="1"/>
  <c r="CD196" i="1" s="1"/>
  <c r="FF177" i="1"/>
  <c r="FF165" i="1"/>
  <c r="FF164" i="1"/>
  <c r="FF169" i="1"/>
  <c r="FF179" i="1"/>
  <c r="FF167" i="1"/>
  <c r="FF176" i="1"/>
  <c r="FF163" i="1"/>
  <c r="FF173" i="1"/>
  <c r="FF178" i="1"/>
  <c r="FF180" i="1"/>
  <c r="FF162" i="1"/>
  <c r="FF160" i="1"/>
  <c r="FF171" i="1"/>
  <c r="FF172" i="1"/>
  <c r="FF168" i="1"/>
  <c r="FF174" i="1"/>
  <c r="FF175" i="1"/>
  <c r="FF170" i="1"/>
  <c r="FF161" i="1"/>
  <c r="FF166" i="1"/>
  <c r="FF181" i="1"/>
  <c r="CD181" i="1" s="1"/>
  <c r="FF182" i="1"/>
  <c r="CD182" i="1" s="1"/>
  <c r="FF185" i="1"/>
  <c r="CD185" i="1" s="1"/>
  <c r="FF184" i="1"/>
  <c r="CD184" i="1" s="1"/>
  <c r="FF183" i="1"/>
  <c r="CD183" i="1" s="1"/>
  <c r="FF186" i="1"/>
  <c r="CD186" i="1" s="1"/>
  <c r="FF187" i="1"/>
  <c r="CD187" i="1" s="1"/>
  <c r="FF188" i="1"/>
  <c r="CD188" i="1" s="1"/>
  <c r="FF189" i="1"/>
  <c r="CD189" i="1" s="1"/>
  <c r="FF190" i="1"/>
  <c r="CD190" i="1" s="1"/>
  <c r="FF191" i="1"/>
  <c r="CD191" i="1" s="1"/>
  <c r="FF192" i="1"/>
  <c r="CD192" i="1" s="1"/>
  <c r="FF193" i="1"/>
  <c r="CD193" i="1" s="1"/>
  <c r="FF194" i="1"/>
  <c r="CD194" i="1" s="1"/>
  <c r="FF195" i="1"/>
  <c r="CD195" i="1" s="1"/>
  <c r="EZ514" i="1"/>
  <c r="FD514" i="1" s="1"/>
  <c r="CP514" i="1"/>
  <c r="EZ512" i="1"/>
  <c r="FD512" i="1" s="1"/>
  <c r="CP512" i="1"/>
  <c r="EZ510" i="1"/>
  <c r="FD510" i="1" s="1"/>
  <c r="CP510" i="1"/>
  <c r="EZ508" i="1"/>
  <c r="FD508" i="1" s="1"/>
  <c r="CP508" i="1"/>
  <c r="EZ515" i="1"/>
  <c r="FD515" i="1" s="1"/>
  <c r="CP515" i="1"/>
  <c r="EZ447" i="1"/>
  <c r="FD447" i="1" s="1"/>
  <c r="CP447" i="1"/>
  <c r="EP453" i="1"/>
  <c r="ET453" i="1" s="1"/>
  <c r="GO417" i="1"/>
  <c r="O149" i="23" s="1"/>
  <c r="CO453" i="1"/>
  <c r="CU548" i="1"/>
  <c r="N42" i="81"/>
  <c r="CR334" i="1"/>
  <c r="CI334" i="1" s="1"/>
  <c r="FF351" i="1"/>
  <c r="CD351" i="1" s="1"/>
  <c r="FE352" i="1"/>
  <c r="FF197" i="1"/>
  <c r="CD197" i="1" s="1"/>
  <c r="FE198" i="1"/>
  <c r="FE118" i="1"/>
  <c r="FE434" i="1" l="1"/>
  <c r="EV440" i="1"/>
  <c r="CE440" i="1" s="1"/>
  <c r="EU441" i="1"/>
  <c r="GI403" i="1"/>
  <c r="BP10" i="40"/>
  <c r="GU402" i="1"/>
  <c r="O164" i="23" s="1"/>
  <c r="EP454" i="1"/>
  <c r="ET454" i="1" s="1"/>
  <c r="GO418" i="1"/>
  <c r="O150" i="23" s="1"/>
  <c r="CO454" i="1"/>
  <c r="EZ212" i="1"/>
  <c r="FD212" i="1" s="1"/>
  <c r="CP212" i="1"/>
  <c r="FE119" i="1"/>
  <c r="FF198" i="1"/>
  <c r="CD198" i="1" s="1"/>
  <c r="FE199" i="1"/>
  <c r="FF352" i="1"/>
  <c r="CD352" i="1" s="1"/>
  <c r="FE353" i="1"/>
  <c r="FD545" i="1"/>
  <c r="CR194" i="1"/>
  <c r="CI194" i="1" s="1"/>
  <c r="CR192" i="1"/>
  <c r="CI192" i="1" s="1"/>
  <c r="CR190" i="1"/>
  <c r="CI190" i="1" s="1"/>
  <c r="CR188" i="1"/>
  <c r="CI188" i="1" s="1"/>
  <c r="CR186" i="1"/>
  <c r="CI186" i="1" s="1"/>
  <c r="CR184" i="1"/>
  <c r="CI184" i="1" s="1"/>
  <c r="CR182" i="1"/>
  <c r="CI182" i="1" s="1"/>
  <c r="GH314" i="1"/>
  <c r="GH313" i="1"/>
  <c r="FT532" i="1"/>
  <c r="FS533" i="1"/>
  <c r="EZ500" i="1"/>
  <c r="CP500" i="1"/>
  <c r="EZ502" i="1"/>
  <c r="FD502" i="1" s="1"/>
  <c r="CP502" i="1"/>
  <c r="EZ503" i="1"/>
  <c r="FD503" i="1" s="1"/>
  <c r="CP503" i="1"/>
  <c r="EZ505" i="1"/>
  <c r="FD505" i="1" s="1"/>
  <c r="CP505" i="1"/>
  <c r="EZ507" i="1"/>
  <c r="FD507" i="1" s="1"/>
  <c r="CP507" i="1"/>
  <c r="EZ517" i="1"/>
  <c r="FD517" i="1" s="1"/>
  <c r="CP517" i="1"/>
  <c r="EZ366" i="1"/>
  <c r="FD366" i="1" s="1"/>
  <c r="CP366" i="1"/>
  <c r="EZ448" i="1"/>
  <c r="FD448" i="1" s="1"/>
  <c r="CP448" i="1"/>
  <c r="EZ133" i="1"/>
  <c r="FD133" i="1" s="1"/>
  <c r="CP133" i="1"/>
  <c r="BD6" i="40"/>
  <c r="CR197" i="1"/>
  <c r="CI197" i="1" s="1"/>
  <c r="CR351" i="1"/>
  <c r="CI351" i="1" s="1"/>
  <c r="EZ501" i="1"/>
  <c r="FD501" i="1" s="1"/>
  <c r="FE501" i="1" s="1"/>
  <c r="CP501" i="1"/>
  <c r="EZ504" i="1"/>
  <c r="FD504" i="1" s="1"/>
  <c r="CP504" i="1"/>
  <c r="EZ506" i="1"/>
  <c r="FD506" i="1" s="1"/>
  <c r="CP506" i="1"/>
  <c r="CR195" i="1"/>
  <c r="CI195" i="1" s="1"/>
  <c r="CR193" i="1"/>
  <c r="CI193" i="1" s="1"/>
  <c r="CR191" i="1"/>
  <c r="CI191" i="1" s="1"/>
  <c r="CR189" i="1"/>
  <c r="CI189" i="1" s="1"/>
  <c r="CR187" i="1"/>
  <c r="CI187" i="1" s="1"/>
  <c r="CR183" i="1"/>
  <c r="CI183" i="1" s="1"/>
  <c r="CR185" i="1"/>
  <c r="CI185" i="1" s="1"/>
  <c r="CR181" i="1"/>
  <c r="CI181" i="1" s="1"/>
  <c r="BD5" i="40"/>
  <c r="CR196" i="1"/>
  <c r="CI196" i="1" s="1"/>
  <c r="CU549" i="1"/>
  <c r="N43" i="81"/>
  <c r="FE464" i="1" l="1"/>
  <c r="FF434" i="1" s="1"/>
  <c r="CD434" i="1" s="1"/>
  <c r="FE435" i="1"/>
  <c r="GU403" i="1"/>
  <c r="O165" i="23" s="1"/>
  <c r="BP11" i="40"/>
  <c r="GI404" i="1"/>
  <c r="EV441" i="1"/>
  <c r="CE441" i="1" s="1"/>
  <c r="EU442" i="1"/>
  <c r="EZ518" i="1"/>
  <c r="FD518" i="1" s="1"/>
  <c r="CP518" i="1"/>
  <c r="GO313" i="1"/>
  <c r="CO349" i="1"/>
  <c r="BV349" i="1"/>
  <c r="GH161" i="1"/>
  <c r="BI6" i="40"/>
  <c r="FE502" i="1"/>
  <c r="N44" i="81"/>
  <c r="CU550" i="1"/>
  <c r="CR352" i="1"/>
  <c r="CI352" i="1" s="1"/>
  <c r="BD7" i="40"/>
  <c r="CR198" i="1"/>
  <c r="CI198" i="1" s="1"/>
  <c r="EZ213" i="1"/>
  <c r="FD213" i="1" s="1"/>
  <c r="CP213" i="1"/>
  <c r="EZ449" i="1"/>
  <c r="FD449" i="1" s="1"/>
  <c r="CP449" i="1"/>
  <c r="BF449" i="1"/>
  <c r="EZ367" i="1"/>
  <c r="FD367" i="1" s="1"/>
  <c r="CP367" i="1"/>
  <c r="EP455" i="1"/>
  <c r="ET455" i="1" s="1"/>
  <c r="GO419" i="1"/>
  <c r="O151" i="23" s="1"/>
  <c r="CO455" i="1"/>
  <c r="EZ134" i="1"/>
  <c r="FD134" i="1" s="1"/>
  <c r="CP134" i="1"/>
  <c r="GH160" i="1"/>
  <c r="BI5" i="40"/>
  <c r="GH315" i="1"/>
  <c r="FT533" i="1"/>
  <c r="FS534" i="1"/>
  <c r="FF353" i="1"/>
  <c r="CD353" i="1" s="1"/>
  <c r="FE354" i="1"/>
  <c r="FF199" i="1"/>
  <c r="CD199" i="1" s="1"/>
  <c r="FE200" i="1"/>
  <c r="FE120" i="1"/>
  <c r="CR434" i="1" l="1"/>
  <c r="CI434" i="1" s="1"/>
  <c r="GH398" i="1" s="1"/>
  <c r="GJ398" i="1" s="1"/>
  <c r="CQ434" i="1"/>
  <c r="CF434" i="1" s="1"/>
  <c r="FF435" i="1"/>
  <c r="CD435" i="1" s="1"/>
  <c r="FE436" i="1"/>
  <c r="FF417" i="1"/>
  <c r="FF418" i="1"/>
  <c r="FF398" i="1"/>
  <c r="FF402" i="1"/>
  <c r="FF401" i="1"/>
  <c r="FF400" i="1"/>
  <c r="FF399" i="1"/>
  <c r="FF403" i="1"/>
  <c r="FF404" i="1"/>
  <c r="FF405" i="1"/>
  <c r="FF419" i="1"/>
  <c r="CD419" i="1" s="1"/>
  <c r="FF406" i="1"/>
  <c r="FF407" i="1"/>
  <c r="FF408" i="1"/>
  <c r="FF409" i="1"/>
  <c r="FF410" i="1"/>
  <c r="FF411" i="1"/>
  <c r="FF412" i="1"/>
  <c r="FF413" i="1"/>
  <c r="FF414" i="1"/>
  <c r="FF415" i="1"/>
  <c r="FF416" i="1"/>
  <c r="FF421" i="1"/>
  <c r="CD421" i="1" s="1"/>
  <c r="FF420" i="1"/>
  <c r="CD420" i="1" s="1"/>
  <c r="FF422" i="1"/>
  <c r="CD422" i="1" s="1"/>
  <c r="FF423" i="1"/>
  <c r="CD423" i="1" s="1"/>
  <c r="FF424" i="1"/>
  <c r="CD424" i="1" s="1"/>
  <c r="FF425" i="1"/>
  <c r="CD425" i="1" s="1"/>
  <c r="FF426" i="1"/>
  <c r="CD426" i="1" s="1"/>
  <c r="FF427" i="1"/>
  <c r="CD427" i="1" s="1"/>
  <c r="FF428" i="1"/>
  <c r="CD428" i="1" s="1"/>
  <c r="FF429" i="1"/>
  <c r="CD429" i="1" s="1"/>
  <c r="FF430" i="1"/>
  <c r="CD430" i="1" s="1"/>
  <c r="FF431" i="1"/>
  <c r="CD431" i="1" s="1"/>
  <c r="FF432" i="1"/>
  <c r="CD432" i="1" s="1"/>
  <c r="FF433" i="1"/>
  <c r="CD433" i="1" s="1"/>
  <c r="EV442" i="1"/>
  <c r="CE442" i="1" s="1"/>
  <c r="EU443" i="1"/>
  <c r="GI405" i="1"/>
  <c r="BP12" i="40"/>
  <c r="GU404" i="1"/>
  <c r="O166" i="23" s="1"/>
  <c r="EZ135" i="1"/>
  <c r="FD135" i="1" s="1"/>
  <c r="CP135" i="1"/>
  <c r="EP348" i="1"/>
  <c r="ET348" i="1" s="1"/>
  <c r="CO348" i="1"/>
  <c r="EP346" i="1"/>
  <c r="ET346" i="1" s="1"/>
  <c r="CO346" i="1"/>
  <c r="EP344" i="1"/>
  <c r="ET344" i="1" s="1"/>
  <c r="CO344" i="1"/>
  <c r="EP342" i="1"/>
  <c r="ET342" i="1" s="1"/>
  <c r="CO342" i="1"/>
  <c r="EP340" i="1"/>
  <c r="ET340" i="1" s="1"/>
  <c r="CO340" i="1"/>
  <c r="EP338" i="1"/>
  <c r="ET338" i="1" s="1"/>
  <c r="CO338" i="1"/>
  <c r="EP335" i="1"/>
  <c r="ET335" i="1" s="1"/>
  <c r="EU335" i="1" s="1"/>
  <c r="CO335" i="1"/>
  <c r="EP334" i="1"/>
  <c r="CO334" i="1"/>
  <c r="EP456" i="1"/>
  <c r="ET456" i="1" s="1"/>
  <c r="GO420" i="1"/>
  <c r="O152" i="23" s="1"/>
  <c r="CO456" i="1"/>
  <c r="BD8" i="40"/>
  <c r="CR199" i="1"/>
  <c r="CI199" i="1" s="1"/>
  <c r="CR353" i="1"/>
  <c r="CI353" i="1" s="1"/>
  <c r="CU551" i="1"/>
  <c r="N45" i="81"/>
  <c r="EZ214" i="1"/>
  <c r="FD214" i="1" s="1"/>
  <c r="CP214" i="1"/>
  <c r="EZ450" i="1"/>
  <c r="FD450" i="1" s="1"/>
  <c r="CP450" i="1"/>
  <c r="EP347" i="1"/>
  <c r="ET347" i="1" s="1"/>
  <c r="CO347" i="1"/>
  <c r="EP345" i="1"/>
  <c r="ET345" i="1" s="1"/>
  <c r="CO345" i="1"/>
  <c r="EP343" i="1"/>
  <c r="ET343" i="1" s="1"/>
  <c r="CO343" i="1"/>
  <c r="EP341" i="1"/>
  <c r="ET341" i="1" s="1"/>
  <c r="CO341" i="1"/>
  <c r="EP339" i="1"/>
  <c r="ET339" i="1" s="1"/>
  <c r="CO339" i="1"/>
  <c r="EP337" i="1"/>
  <c r="ET337" i="1" s="1"/>
  <c r="CO337" i="1"/>
  <c r="EP336" i="1"/>
  <c r="ET336" i="1" s="1"/>
  <c r="EU336" i="1" s="1"/>
  <c r="CO336" i="1"/>
  <c r="EP350" i="1"/>
  <c r="ET350" i="1" s="1"/>
  <c r="GO314" i="1"/>
  <c r="CO350" i="1"/>
  <c r="BV350" i="1"/>
  <c r="EZ519" i="1"/>
  <c r="FD519" i="1" s="1"/>
  <c r="CP519" i="1"/>
  <c r="EZ368" i="1"/>
  <c r="FD368" i="1" s="1"/>
  <c r="CP368" i="1"/>
  <c r="FF150" i="1"/>
  <c r="FE121" i="1"/>
  <c r="FF200" i="1"/>
  <c r="CD200" i="1" s="1"/>
  <c r="FE201" i="1"/>
  <c r="FF354" i="1"/>
  <c r="CD354" i="1" s="1"/>
  <c r="FE355" i="1"/>
  <c r="FT534" i="1"/>
  <c r="FS535" i="1"/>
  <c r="BI7" i="40"/>
  <c r="GH162" i="1"/>
  <c r="GH316" i="1"/>
  <c r="FE503" i="1"/>
  <c r="EP349" i="1"/>
  <c r="ET349" i="1" s="1"/>
  <c r="CR432" i="1" l="1"/>
  <c r="CI432" i="1" s="1"/>
  <c r="CQ432" i="1"/>
  <c r="CF432" i="1" s="1"/>
  <c r="CR430" i="1"/>
  <c r="CI430" i="1" s="1"/>
  <c r="CQ430" i="1"/>
  <c r="CF430" i="1" s="1"/>
  <c r="CR428" i="1"/>
  <c r="CI428" i="1" s="1"/>
  <c r="CQ428" i="1"/>
  <c r="CF428" i="1" s="1"/>
  <c r="CR426" i="1"/>
  <c r="CI426" i="1" s="1"/>
  <c r="CQ426" i="1"/>
  <c r="CF426" i="1" s="1"/>
  <c r="CR424" i="1"/>
  <c r="CI424" i="1" s="1"/>
  <c r="CQ424" i="1"/>
  <c r="CF424" i="1" s="1"/>
  <c r="CR422" i="1"/>
  <c r="CI422" i="1" s="1"/>
  <c r="CQ422" i="1"/>
  <c r="CF422" i="1" s="1"/>
  <c r="CR421" i="1"/>
  <c r="CI421" i="1" s="1"/>
  <c r="CQ421" i="1"/>
  <c r="CF421" i="1" s="1"/>
  <c r="CR419" i="1"/>
  <c r="CI419" i="1" s="1"/>
  <c r="CQ419" i="1"/>
  <c r="CF419" i="1" s="1"/>
  <c r="CR435" i="1"/>
  <c r="CI435" i="1" s="1"/>
  <c r="GH399" i="1" s="1"/>
  <c r="GJ399" i="1" s="1"/>
  <c r="CQ435" i="1"/>
  <c r="CF435" i="1" s="1"/>
  <c r="CR433" i="1"/>
  <c r="CI433" i="1" s="1"/>
  <c r="CQ433" i="1"/>
  <c r="CF433" i="1" s="1"/>
  <c r="CR431" i="1"/>
  <c r="CI431" i="1" s="1"/>
  <c r="CQ431" i="1"/>
  <c r="CF431" i="1" s="1"/>
  <c r="CR429" i="1"/>
  <c r="CI429" i="1" s="1"/>
  <c r="CQ429" i="1"/>
  <c r="CF429" i="1" s="1"/>
  <c r="CR427" i="1"/>
  <c r="CI427" i="1" s="1"/>
  <c r="CQ427" i="1"/>
  <c r="CF427" i="1" s="1"/>
  <c r="CR425" i="1"/>
  <c r="CI425" i="1" s="1"/>
  <c r="CQ425" i="1"/>
  <c r="CF425" i="1" s="1"/>
  <c r="CR423" i="1"/>
  <c r="CI423" i="1" s="1"/>
  <c r="CQ423" i="1"/>
  <c r="CF423" i="1" s="1"/>
  <c r="CR420" i="1"/>
  <c r="CI420" i="1" s="1"/>
  <c r="CQ420" i="1"/>
  <c r="CF420" i="1" s="1"/>
  <c r="FF436" i="1"/>
  <c r="CD436" i="1" s="1"/>
  <c r="FE437" i="1"/>
  <c r="GU405" i="1"/>
  <c r="O167" i="23" s="1"/>
  <c r="BP13" i="40"/>
  <c r="GI406" i="1"/>
  <c r="EV443" i="1"/>
  <c r="CE443" i="1" s="1"/>
  <c r="EU444" i="1"/>
  <c r="BL63" i="40"/>
  <c r="BL69" i="40" s="1"/>
  <c r="BL73" i="40" s="1"/>
  <c r="P197" i="23"/>
  <c r="EP457" i="1"/>
  <c r="ET457" i="1" s="1"/>
  <c r="GO421" i="1"/>
  <c r="O153" i="23" s="1"/>
  <c r="O194" i="23" s="1"/>
  <c r="CO457" i="1"/>
  <c r="EZ215" i="1"/>
  <c r="FD215" i="1" s="1"/>
  <c r="CP215" i="1"/>
  <c r="EZ369" i="1"/>
  <c r="FD369" i="1" s="1"/>
  <c r="CP369" i="1"/>
  <c r="FE504" i="1"/>
  <c r="FT535" i="1"/>
  <c r="FS536" i="1"/>
  <c r="FF355" i="1"/>
  <c r="CD355" i="1" s="1"/>
  <c r="FE356" i="1"/>
  <c r="FF201" i="1"/>
  <c r="CD201" i="1" s="1"/>
  <c r="FE202" i="1"/>
  <c r="FF121" i="1"/>
  <c r="CD121" i="1" s="1"/>
  <c r="FE122" i="1"/>
  <c r="FF100" i="1"/>
  <c r="FF95" i="1"/>
  <c r="FF94" i="1"/>
  <c r="FF101" i="1"/>
  <c r="FF96" i="1"/>
  <c r="FF84" i="1"/>
  <c r="FF97" i="1"/>
  <c r="FF85" i="1"/>
  <c r="FF103" i="1"/>
  <c r="FF102" i="1"/>
  <c r="FF91" i="1"/>
  <c r="FF90" i="1"/>
  <c r="FF104" i="1"/>
  <c r="FF92" i="1"/>
  <c r="FF87" i="1"/>
  <c r="FF86" i="1"/>
  <c r="FF93" i="1"/>
  <c r="FF88" i="1"/>
  <c r="FF99" i="1"/>
  <c r="FF98" i="1"/>
  <c r="FF89" i="1"/>
  <c r="FF105" i="1"/>
  <c r="CD105" i="1" s="1"/>
  <c r="FF106" i="1"/>
  <c r="CD106" i="1" s="1"/>
  <c r="FF107" i="1"/>
  <c r="CD107" i="1" s="1"/>
  <c r="FF108" i="1"/>
  <c r="CD108" i="1" s="1"/>
  <c r="FF109" i="1"/>
  <c r="CD109" i="1" s="1"/>
  <c r="FF110" i="1"/>
  <c r="CD110" i="1" s="1"/>
  <c r="FF111" i="1"/>
  <c r="CD111" i="1" s="1"/>
  <c r="FF112" i="1"/>
  <c r="CD112" i="1" s="1"/>
  <c r="FF113" i="1"/>
  <c r="CD113" i="1" s="1"/>
  <c r="FF114" i="1"/>
  <c r="CD114" i="1" s="1"/>
  <c r="FF115" i="1"/>
  <c r="CD115" i="1" s="1"/>
  <c r="FF116" i="1"/>
  <c r="CD116" i="1" s="1"/>
  <c r="FF117" i="1"/>
  <c r="CD117" i="1" s="1"/>
  <c r="FF118" i="1"/>
  <c r="CD118" i="1" s="1"/>
  <c r="FF119" i="1"/>
  <c r="CD119" i="1" s="1"/>
  <c r="EU337" i="1"/>
  <c r="BI8" i="40"/>
  <c r="GH163" i="1"/>
  <c r="EZ520" i="1"/>
  <c r="FD520" i="1" s="1"/>
  <c r="CP520" i="1"/>
  <c r="GO315" i="1"/>
  <c r="EP351" i="1"/>
  <c r="ET351" i="1" s="1"/>
  <c r="CO351" i="1"/>
  <c r="BV351" i="1"/>
  <c r="EZ136" i="1"/>
  <c r="FD136" i="1" s="1"/>
  <c r="CP136" i="1"/>
  <c r="EZ451" i="1"/>
  <c r="FD451" i="1" s="1"/>
  <c r="CP451" i="1"/>
  <c r="ET379" i="1"/>
  <c r="CU552" i="1"/>
  <c r="N46" i="81"/>
  <c r="CR354" i="1"/>
  <c r="CI354" i="1" s="1"/>
  <c r="BD9" i="40"/>
  <c r="CR200" i="1"/>
  <c r="CI200" i="1" s="1"/>
  <c r="FF120" i="1"/>
  <c r="CD120" i="1" s="1"/>
  <c r="GH317" i="1"/>
  <c r="EU338" i="1"/>
  <c r="CR436" i="1" l="1"/>
  <c r="CI436" i="1" s="1"/>
  <c r="GH400" i="1" s="1"/>
  <c r="GJ400" i="1" s="1"/>
  <c r="CQ436" i="1"/>
  <c r="CF436" i="1" s="1"/>
  <c r="FF437" i="1"/>
  <c r="CD437" i="1" s="1"/>
  <c r="FE438" i="1"/>
  <c r="EV444" i="1"/>
  <c r="CE444" i="1" s="1"/>
  <c r="EU445" i="1"/>
  <c r="GI407" i="1"/>
  <c r="BP14" i="40"/>
  <c r="GU406" i="1"/>
  <c r="O168" i="23" s="1"/>
  <c r="EZ452" i="1"/>
  <c r="FD452" i="1" s="1"/>
  <c r="CP452" i="1"/>
  <c r="EZ370" i="1"/>
  <c r="FD370" i="1" s="1"/>
  <c r="CP370" i="1"/>
  <c r="EZ216" i="1"/>
  <c r="FD216" i="1" s="1"/>
  <c r="CP216" i="1"/>
  <c r="EZ521" i="1"/>
  <c r="FD521" i="1" s="1"/>
  <c r="CP521" i="1"/>
  <c r="V64" i="40"/>
  <c r="CR120" i="1"/>
  <c r="CI120" i="1" s="1"/>
  <c r="GH164" i="1"/>
  <c r="BI9" i="40"/>
  <c r="CR118" i="1"/>
  <c r="CI118" i="1" s="1"/>
  <c r="CR116" i="1"/>
  <c r="CI116" i="1" s="1"/>
  <c r="CR114" i="1"/>
  <c r="CI114" i="1" s="1"/>
  <c r="CR112" i="1"/>
  <c r="CI112" i="1" s="1"/>
  <c r="CR110" i="1"/>
  <c r="CI110" i="1" s="1"/>
  <c r="CR108" i="1"/>
  <c r="CI108" i="1" s="1"/>
  <c r="CR106" i="1"/>
  <c r="CI106" i="1" s="1"/>
  <c r="V65" i="40"/>
  <c r="CR121" i="1"/>
  <c r="CI121" i="1" s="1"/>
  <c r="BD10" i="40"/>
  <c r="CR201" i="1"/>
  <c r="CI201" i="1" s="1"/>
  <c r="CR355" i="1"/>
  <c r="CI355" i="1" s="1"/>
  <c r="CU553" i="1"/>
  <c r="N47" i="81"/>
  <c r="EP352" i="1"/>
  <c r="ET352" i="1" s="1"/>
  <c r="GO316" i="1"/>
  <c r="BV352" i="1"/>
  <c r="CO352" i="1"/>
  <c r="EP458" i="1"/>
  <c r="ET458" i="1" s="1"/>
  <c r="GO422" i="1"/>
  <c r="O154" i="23" s="1"/>
  <c r="CO458" i="1"/>
  <c r="EZ137" i="1"/>
  <c r="FD137" i="1" s="1"/>
  <c r="CP137" i="1"/>
  <c r="GH318" i="1"/>
  <c r="EU339" i="1"/>
  <c r="CR119" i="1"/>
  <c r="CI119" i="1" s="1"/>
  <c r="CR117" i="1"/>
  <c r="CI117" i="1" s="1"/>
  <c r="CR115" i="1"/>
  <c r="CI115" i="1" s="1"/>
  <c r="CR113" i="1"/>
  <c r="CI113" i="1" s="1"/>
  <c r="CR111" i="1"/>
  <c r="CI111" i="1" s="1"/>
  <c r="CR109" i="1"/>
  <c r="CI109" i="1" s="1"/>
  <c r="CR107" i="1"/>
  <c r="CI107" i="1" s="1"/>
  <c r="CR105" i="1"/>
  <c r="CI105" i="1" s="1"/>
  <c r="FF122" i="1"/>
  <c r="CD122" i="1" s="1"/>
  <c r="FE123" i="1"/>
  <c r="FF202" i="1"/>
  <c r="CD202" i="1" s="1"/>
  <c r="FE203" i="1"/>
  <c r="FF356" i="1"/>
  <c r="CD356" i="1" s="1"/>
  <c r="FE357" i="1"/>
  <c r="FT536" i="1"/>
  <c r="FS537" i="1"/>
  <c r="FE505" i="1"/>
  <c r="CR437" i="1" l="1"/>
  <c r="CI437" i="1" s="1"/>
  <c r="GH401" i="1" s="1"/>
  <c r="GJ401" i="1" s="1"/>
  <c r="CQ437" i="1"/>
  <c r="CF437" i="1" s="1"/>
  <c r="FF438" i="1"/>
  <c r="CD438" i="1" s="1"/>
  <c r="FE439" i="1"/>
  <c r="GU407" i="1"/>
  <c r="O169" i="23" s="1"/>
  <c r="EV445" i="1"/>
  <c r="CE445" i="1" s="1"/>
  <c r="EU446" i="1"/>
  <c r="BP15" i="40"/>
  <c r="GI408" i="1"/>
  <c r="EZ453" i="1"/>
  <c r="FD453" i="1" s="1"/>
  <c r="CP453" i="1"/>
  <c r="GO160" i="1"/>
  <c r="O99" i="23" s="1"/>
  <c r="CO196" i="1"/>
  <c r="BV196" i="1"/>
  <c r="EZ522" i="1"/>
  <c r="FD522" i="1" s="1"/>
  <c r="CP522" i="1"/>
  <c r="N48" i="81"/>
  <c r="CU554" i="1"/>
  <c r="CR356" i="1"/>
  <c r="CI356" i="1" s="1"/>
  <c r="BD11" i="40"/>
  <c r="CR202" i="1"/>
  <c r="CI202" i="1" s="1"/>
  <c r="V66" i="40"/>
  <c r="CR122" i="1"/>
  <c r="CI122" i="1" s="1"/>
  <c r="GH319" i="1"/>
  <c r="AA64" i="40"/>
  <c r="EZ217" i="1"/>
  <c r="FD217" i="1" s="1"/>
  <c r="CP217" i="1"/>
  <c r="EZ138" i="1"/>
  <c r="FD138" i="1" s="1"/>
  <c r="CP138" i="1"/>
  <c r="EZ371" i="1"/>
  <c r="FD371" i="1" s="1"/>
  <c r="CP371" i="1"/>
  <c r="EP353" i="1"/>
  <c r="ET353" i="1" s="1"/>
  <c r="GO317" i="1"/>
  <c r="CO353" i="1"/>
  <c r="BV353" i="1"/>
  <c r="EP459" i="1"/>
  <c r="ET459" i="1" s="1"/>
  <c r="GO423" i="1"/>
  <c r="O155" i="23" s="1"/>
  <c r="O206" i="23" s="1"/>
  <c r="CO459" i="1"/>
  <c r="FE506" i="1"/>
  <c r="FT537" i="1"/>
  <c r="FS538" i="1"/>
  <c r="FF357" i="1"/>
  <c r="CD357" i="1" s="1"/>
  <c r="FE358" i="1"/>
  <c r="FF203" i="1"/>
  <c r="CD203" i="1" s="1"/>
  <c r="FE204" i="1"/>
  <c r="FF123" i="1"/>
  <c r="CD123" i="1" s="1"/>
  <c r="FE124" i="1"/>
  <c r="EU340" i="1"/>
  <c r="GH165" i="1"/>
  <c r="BI10" i="40"/>
  <c r="AA65" i="40"/>
  <c r="EP196" i="1"/>
  <c r="ET196" i="1" s="1"/>
  <c r="CR438" i="1" l="1"/>
  <c r="CI438" i="1" s="1"/>
  <c r="GH402" i="1" s="1"/>
  <c r="GJ402" i="1" s="1"/>
  <c r="CQ438" i="1"/>
  <c r="CF438" i="1" s="1"/>
  <c r="FF439" i="1"/>
  <c r="CD439" i="1" s="1"/>
  <c r="FE440" i="1"/>
  <c r="GU408" i="1"/>
  <c r="O170" i="23" s="1"/>
  <c r="EV446" i="1"/>
  <c r="CE446" i="1" s="1"/>
  <c r="EU447" i="1"/>
  <c r="BP16" i="40"/>
  <c r="CE465" i="1"/>
  <c r="GI409" i="1"/>
  <c r="ET227" i="1"/>
  <c r="EZ454" i="1"/>
  <c r="FD454" i="1" s="1"/>
  <c r="CP454" i="1"/>
  <c r="EZ139" i="1"/>
  <c r="FD139" i="1" s="1"/>
  <c r="CP139" i="1"/>
  <c r="EP194" i="1"/>
  <c r="ET194" i="1" s="1"/>
  <c r="CO194" i="1"/>
  <c r="EP192" i="1"/>
  <c r="ET192" i="1" s="1"/>
  <c r="CO192" i="1"/>
  <c r="EP190" i="1"/>
  <c r="ET190" i="1" s="1"/>
  <c r="CO190" i="1"/>
  <c r="EP188" i="1"/>
  <c r="ET188" i="1" s="1"/>
  <c r="CO188" i="1"/>
  <c r="EP186" i="1"/>
  <c r="ET186" i="1" s="1"/>
  <c r="CO186" i="1"/>
  <c r="EP184" i="1"/>
  <c r="ET184" i="1" s="1"/>
  <c r="CO184" i="1"/>
  <c r="EP182" i="1"/>
  <c r="ET182" i="1" s="1"/>
  <c r="EU182" i="1" s="1"/>
  <c r="CO182" i="1"/>
  <c r="GO161" i="1"/>
  <c r="O100" i="23" s="1"/>
  <c r="EP197" i="1"/>
  <c r="ET197" i="1" s="1"/>
  <c r="BV197" i="1"/>
  <c r="CO197" i="1"/>
  <c r="EP354" i="1"/>
  <c r="ET354" i="1" s="1"/>
  <c r="GO318" i="1"/>
  <c r="CO354" i="1"/>
  <c r="BV354" i="1"/>
  <c r="GO84" i="1"/>
  <c r="CO120" i="1"/>
  <c r="EZ523" i="1"/>
  <c r="FD523" i="1" s="1"/>
  <c r="CP523" i="1"/>
  <c r="FF124" i="1"/>
  <c r="CD124" i="1" s="1"/>
  <c r="FE125" i="1"/>
  <c r="FF204" i="1"/>
  <c r="CD204" i="1" s="1"/>
  <c r="FE205" i="1"/>
  <c r="FF358" i="1"/>
  <c r="CD358" i="1" s="1"/>
  <c r="FE359" i="1"/>
  <c r="FT538" i="1"/>
  <c r="FS539" i="1"/>
  <c r="FE507" i="1"/>
  <c r="GH166" i="1"/>
  <c r="BI11" i="40"/>
  <c r="EZ372" i="1"/>
  <c r="FD372" i="1" s="1"/>
  <c r="CP372" i="1"/>
  <c r="EP195" i="1"/>
  <c r="ET195" i="1" s="1"/>
  <c r="CO195" i="1"/>
  <c r="EP193" i="1"/>
  <c r="ET193" i="1" s="1"/>
  <c r="CO193" i="1"/>
  <c r="EP191" i="1"/>
  <c r="ET191" i="1" s="1"/>
  <c r="CO191" i="1"/>
  <c r="EP189" i="1"/>
  <c r="ET189" i="1" s="1"/>
  <c r="CO189" i="1"/>
  <c r="EP187" i="1"/>
  <c r="ET187" i="1" s="1"/>
  <c r="CO187" i="1"/>
  <c r="EP185" i="1"/>
  <c r="ET185" i="1" s="1"/>
  <c r="CO185" i="1"/>
  <c r="EP183" i="1"/>
  <c r="ET183" i="1" s="1"/>
  <c r="CO183" i="1"/>
  <c r="EP181" i="1"/>
  <c r="CO181" i="1"/>
  <c r="EZ218" i="1"/>
  <c r="FD218" i="1" s="1"/>
  <c r="CP218" i="1"/>
  <c r="EU341" i="1"/>
  <c r="V67" i="40"/>
  <c r="CR123" i="1"/>
  <c r="CI123" i="1" s="1"/>
  <c r="BD12" i="40"/>
  <c r="CR203" i="1"/>
  <c r="CI203" i="1" s="1"/>
  <c r="CR357" i="1"/>
  <c r="CI357" i="1" s="1"/>
  <c r="N49" i="81"/>
  <c r="CU555" i="1"/>
  <c r="AA66" i="40"/>
  <c r="GH320" i="1"/>
  <c r="BJ570" i="1"/>
  <c r="F9" i="84" s="1"/>
  <c r="F27" i="84" s="1"/>
  <c r="EU183" i="1" l="1"/>
  <c r="CR439" i="1"/>
  <c r="CI439" i="1" s="1"/>
  <c r="GH403" i="1" s="1"/>
  <c r="GJ403" i="1" s="1"/>
  <c r="CQ439" i="1"/>
  <c r="CF439" i="1" s="1"/>
  <c r="FF440" i="1"/>
  <c r="CD440" i="1" s="1"/>
  <c r="FE441" i="1"/>
  <c r="GU409" i="1"/>
  <c r="O171" i="23" s="1"/>
  <c r="BP17" i="40"/>
  <c r="GI410" i="1"/>
  <c r="EV447" i="1"/>
  <c r="CE447" i="1" s="1"/>
  <c r="EU448" i="1"/>
  <c r="EZ524" i="1"/>
  <c r="FD524" i="1" s="1"/>
  <c r="CP524" i="1"/>
  <c r="EZ455" i="1"/>
  <c r="FD455" i="1" s="1"/>
  <c r="CP455" i="1"/>
  <c r="EZ140" i="1"/>
  <c r="FD140" i="1" s="1"/>
  <c r="CP140" i="1"/>
  <c r="EP118" i="1"/>
  <c r="ET118" i="1" s="1"/>
  <c r="CO118" i="1"/>
  <c r="EP116" i="1"/>
  <c r="ET116" i="1" s="1"/>
  <c r="CO116" i="1"/>
  <c r="EP114" i="1"/>
  <c r="ET114" i="1" s="1"/>
  <c r="CO114" i="1"/>
  <c r="EP112" i="1"/>
  <c r="ET112" i="1" s="1"/>
  <c r="CO112" i="1"/>
  <c r="EP110" i="1"/>
  <c r="ET110" i="1" s="1"/>
  <c r="CO110" i="1"/>
  <c r="EP108" i="1"/>
  <c r="ET108" i="1" s="1"/>
  <c r="CO108" i="1"/>
  <c r="EP107" i="1"/>
  <c r="ET107" i="1" s="1"/>
  <c r="CO107" i="1"/>
  <c r="GO319" i="1"/>
  <c r="EP355" i="1"/>
  <c r="ET355" i="1" s="1"/>
  <c r="BV355" i="1"/>
  <c r="CO355" i="1"/>
  <c r="GH167" i="1"/>
  <c r="BI12" i="40"/>
  <c r="AA67" i="40"/>
  <c r="FE508" i="1"/>
  <c r="FT539" i="1"/>
  <c r="FS540" i="1"/>
  <c r="FF359" i="1"/>
  <c r="CD359" i="1" s="1"/>
  <c r="FE360" i="1"/>
  <c r="FF205" i="1"/>
  <c r="CD205" i="1" s="1"/>
  <c r="FE206" i="1"/>
  <c r="FF125" i="1"/>
  <c r="CD125" i="1" s="1"/>
  <c r="FE126" i="1"/>
  <c r="AW5" i="40"/>
  <c r="O68" i="23"/>
  <c r="AL38" i="40"/>
  <c r="EP198" i="1"/>
  <c r="ET198" i="1" s="1"/>
  <c r="GO162" i="1"/>
  <c r="O101" i="23" s="1"/>
  <c r="BV198" i="1"/>
  <c r="CO198" i="1"/>
  <c r="EZ373" i="1"/>
  <c r="FD373" i="1" s="1"/>
  <c r="CP373" i="1"/>
  <c r="EP119" i="1"/>
  <c r="ET119" i="1" s="1"/>
  <c r="CO119" i="1"/>
  <c r="EP117" i="1"/>
  <c r="ET117" i="1" s="1"/>
  <c r="CO117" i="1"/>
  <c r="EP115" i="1"/>
  <c r="ET115" i="1" s="1"/>
  <c r="CO115" i="1"/>
  <c r="EP113" i="1"/>
  <c r="ET113" i="1" s="1"/>
  <c r="CO113" i="1"/>
  <c r="EP111" i="1"/>
  <c r="ET111" i="1" s="1"/>
  <c r="CO111" i="1"/>
  <c r="EP109" i="1"/>
  <c r="ET109" i="1" s="1"/>
  <c r="CO109" i="1"/>
  <c r="EP106" i="1"/>
  <c r="ET106" i="1" s="1"/>
  <c r="EU106" i="1" s="1"/>
  <c r="CO106" i="1"/>
  <c r="EP105" i="1"/>
  <c r="CO105" i="1"/>
  <c r="EP121" i="1"/>
  <c r="ET121" i="1" s="1"/>
  <c r="GO85" i="1"/>
  <c r="CO121" i="1"/>
  <c r="EZ219" i="1"/>
  <c r="FD219" i="1" s="1"/>
  <c r="CP219" i="1"/>
  <c r="EZ374" i="1"/>
  <c r="FD374" i="1" s="1"/>
  <c r="CP374" i="1"/>
  <c r="GH321" i="1"/>
  <c r="EU342" i="1"/>
  <c r="N50" i="81"/>
  <c r="CU556" i="1"/>
  <c r="CR358" i="1"/>
  <c r="CI358" i="1" s="1"/>
  <c r="BD13" i="40"/>
  <c r="CR204" i="1"/>
  <c r="CI204" i="1" s="1"/>
  <c r="V68" i="40"/>
  <c r="CR124" i="1"/>
  <c r="CI124" i="1" s="1"/>
  <c r="EP120" i="1"/>
  <c r="ET120" i="1" s="1"/>
  <c r="BJ571" i="1"/>
  <c r="F10" i="84" s="1"/>
  <c r="F28" i="84" s="1"/>
  <c r="EU184" i="1"/>
  <c r="CR440" i="1" l="1"/>
  <c r="CI440" i="1" s="1"/>
  <c r="GH404" i="1" s="1"/>
  <c r="GJ404" i="1" s="1"/>
  <c r="CQ440" i="1"/>
  <c r="CF440" i="1" s="1"/>
  <c r="FF441" i="1"/>
  <c r="CD441" i="1" s="1"/>
  <c r="FE442" i="1"/>
  <c r="EV448" i="1"/>
  <c r="CE448" i="1" s="1"/>
  <c r="EU449" i="1"/>
  <c r="GU410" i="1"/>
  <c r="O172" i="23" s="1"/>
  <c r="GI411" i="1"/>
  <c r="BP18" i="40"/>
  <c r="GO86" i="1"/>
  <c r="EP122" i="1"/>
  <c r="ET122" i="1" s="1"/>
  <c r="CO122" i="1"/>
  <c r="EZ525" i="1"/>
  <c r="FD525" i="1" s="1"/>
  <c r="CP525" i="1"/>
  <c r="EZ221" i="1"/>
  <c r="FD221" i="1" s="1"/>
  <c r="CP221" i="1"/>
  <c r="EZ141" i="1"/>
  <c r="FD141" i="1" s="1"/>
  <c r="CP141" i="1"/>
  <c r="GH168" i="1"/>
  <c r="BI13" i="40"/>
  <c r="EU343" i="1"/>
  <c r="V69" i="40"/>
  <c r="CR125" i="1"/>
  <c r="CI125" i="1" s="1"/>
  <c r="BD14" i="40"/>
  <c r="CR205" i="1"/>
  <c r="CI205" i="1" s="1"/>
  <c r="CR359" i="1"/>
  <c r="CI359" i="1" s="1"/>
  <c r="N51" i="81"/>
  <c r="CU557" i="1"/>
  <c r="EP356" i="1"/>
  <c r="ET356" i="1" s="1"/>
  <c r="GO320" i="1"/>
  <c r="BV356" i="1"/>
  <c r="CO356" i="1"/>
  <c r="EZ220" i="1"/>
  <c r="FD220" i="1" s="1"/>
  <c r="CP220" i="1"/>
  <c r="EZ456" i="1"/>
  <c r="FD456" i="1" s="1"/>
  <c r="CP456" i="1"/>
  <c r="BP465" i="1"/>
  <c r="BQ465" i="1" s="1"/>
  <c r="EP199" i="1"/>
  <c r="ET199" i="1" s="1"/>
  <c r="GO163" i="1"/>
  <c r="O102" i="23" s="1"/>
  <c r="CO199" i="1"/>
  <c r="BV199" i="1"/>
  <c r="EU150" i="1"/>
  <c r="AA68" i="40"/>
  <c r="GH322" i="1"/>
  <c r="EU185" i="1"/>
  <c r="AW6" i="40"/>
  <c r="O69" i="23"/>
  <c r="AL39" i="40"/>
  <c r="FF126" i="1"/>
  <c r="CD126" i="1" s="1"/>
  <c r="FE127" i="1"/>
  <c r="FF206" i="1"/>
  <c r="CD206" i="1" s="1"/>
  <c r="FE207" i="1"/>
  <c r="FF360" i="1"/>
  <c r="CD360" i="1" s="1"/>
  <c r="FE361" i="1"/>
  <c r="FT540" i="1"/>
  <c r="FS541" i="1"/>
  <c r="FT541" i="1" s="1"/>
  <c r="FE509" i="1"/>
  <c r="EU107" i="1"/>
  <c r="CR441" i="1" l="1"/>
  <c r="CI441" i="1" s="1"/>
  <c r="GH405" i="1" s="1"/>
  <c r="GJ405" i="1" s="1"/>
  <c r="CQ441" i="1"/>
  <c r="CF441" i="1" s="1"/>
  <c r="FF442" i="1"/>
  <c r="CD442" i="1" s="1"/>
  <c r="FE443" i="1"/>
  <c r="EV449" i="1"/>
  <c r="CE449" i="1" s="1"/>
  <c r="EU450" i="1"/>
  <c r="GU411" i="1"/>
  <c r="O173" i="23" s="1"/>
  <c r="BP19" i="40"/>
  <c r="GI412" i="1"/>
  <c r="EP200" i="1"/>
  <c r="GO164" i="1"/>
  <c r="O103" i="23" s="1"/>
  <c r="BV200" i="1"/>
  <c r="CO200" i="1"/>
  <c r="EP357" i="1"/>
  <c r="ET357" i="1" s="1"/>
  <c r="GO321" i="1"/>
  <c r="CO357" i="1"/>
  <c r="BV357" i="1"/>
  <c r="CU558" i="1"/>
  <c r="N52" i="81"/>
  <c r="N57" i="81" s="1"/>
  <c r="CG550" i="1"/>
  <c r="CD380" i="1"/>
  <c r="CR360" i="1"/>
  <c r="CI360" i="1" s="1"/>
  <c r="BD15" i="40"/>
  <c r="CR206" i="1"/>
  <c r="CI206" i="1" s="1"/>
  <c r="V70" i="40"/>
  <c r="CR126" i="1"/>
  <c r="CI126" i="1" s="1"/>
  <c r="EU186" i="1"/>
  <c r="EZ375" i="1"/>
  <c r="FD375" i="1" s="1"/>
  <c r="CP375" i="1"/>
  <c r="GH323" i="1"/>
  <c r="EU344" i="1"/>
  <c r="EZ457" i="1"/>
  <c r="FD457" i="1" s="1"/>
  <c r="CP457" i="1"/>
  <c r="EZ526" i="1"/>
  <c r="FD526" i="1" s="1"/>
  <c r="CP526" i="1"/>
  <c r="EZ142" i="1"/>
  <c r="FD142" i="1" s="1"/>
  <c r="CP142" i="1"/>
  <c r="EP123" i="1"/>
  <c r="ET123" i="1" s="1"/>
  <c r="GO87" i="1"/>
  <c r="CO123" i="1"/>
  <c r="CP222" i="1"/>
  <c r="EZ222" i="1"/>
  <c r="FD222" i="1" s="1"/>
  <c r="EU108" i="1"/>
  <c r="FE510" i="1"/>
  <c r="N53" i="81"/>
  <c r="CU559" i="1"/>
  <c r="FF361" i="1"/>
  <c r="CD361" i="1" s="1"/>
  <c r="FE362" i="1"/>
  <c r="FF207" i="1"/>
  <c r="CD207" i="1" s="1"/>
  <c r="FE208" i="1"/>
  <c r="FF127" i="1"/>
  <c r="CD127" i="1" s="1"/>
  <c r="FE128" i="1"/>
  <c r="EM200" i="1"/>
  <c r="GH169" i="1"/>
  <c r="BI14" i="40"/>
  <c r="AA69" i="40"/>
  <c r="AL40" i="40"/>
  <c r="AW7" i="40"/>
  <c r="O70" i="23"/>
  <c r="CR442" i="1" l="1"/>
  <c r="CI442" i="1" s="1"/>
  <c r="GH406" i="1" s="1"/>
  <c r="GJ406" i="1" s="1"/>
  <c r="CQ442" i="1"/>
  <c r="CF442" i="1" s="1"/>
  <c r="FF443" i="1"/>
  <c r="CD443" i="1" s="1"/>
  <c r="FE444" i="1"/>
  <c r="GU412" i="1"/>
  <c r="O174" i="23" s="1"/>
  <c r="EV450" i="1"/>
  <c r="CE450" i="1" s="1"/>
  <c r="EU451" i="1"/>
  <c r="BP20" i="40"/>
  <c r="GI413" i="1"/>
  <c r="EZ527" i="1"/>
  <c r="FD527" i="1" s="1"/>
  <c r="CP527" i="1"/>
  <c r="EP358" i="1"/>
  <c r="ET358" i="1" s="1"/>
  <c r="GO322" i="1"/>
  <c r="BV358" i="1"/>
  <c r="CO358" i="1"/>
  <c r="EP124" i="1"/>
  <c r="GO88" i="1"/>
  <c r="CO124" i="1"/>
  <c r="EP201" i="1"/>
  <c r="GO165" i="1"/>
  <c r="O104" i="23" s="1"/>
  <c r="BV201" i="1"/>
  <c r="CO201" i="1"/>
  <c r="FF128" i="1"/>
  <c r="CD128" i="1" s="1"/>
  <c r="FE129" i="1"/>
  <c r="FF208" i="1"/>
  <c r="CD208" i="1" s="1"/>
  <c r="FE209" i="1"/>
  <c r="FF362" i="1"/>
  <c r="CD362" i="1" s="1"/>
  <c r="FE363" i="1"/>
  <c r="FE511" i="1"/>
  <c r="EU109" i="1"/>
  <c r="O71" i="23"/>
  <c r="AL41" i="40"/>
  <c r="AW8" i="40"/>
  <c r="GH170" i="1"/>
  <c r="BI15" i="40"/>
  <c r="CI380" i="1"/>
  <c r="HG360" i="1" s="1"/>
  <c r="HX324" i="1" s="1"/>
  <c r="GH324" i="1"/>
  <c r="EZ458" i="1"/>
  <c r="FD458" i="1" s="1"/>
  <c r="CP458" i="1"/>
  <c r="EZ459" i="1"/>
  <c r="FD459" i="1" s="1"/>
  <c r="CP459" i="1"/>
  <c r="V71" i="40"/>
  <c r="CR127" i="1"/>
  <c r="CI127" i="1" s="1"/>
  <c r="CD228" i="1"/>
  <c r="BD16" i="40"/>
  <c r="CR207" i="1"/>
  <c r="CI207" i="1" s="1"/>
  <c r="HB361" i="1"/>
  <c r="CR361" i="1"/>
  <c r="CI361" i="1" s="1"/>
  <c r="EU345" i="1"/>
  <c r="EU187" i="1"/>
  <c r="AA70" i="40"/>
  <c r="HB360" i="1"/>
  <c r="HB320" i="1"/>
  <c r="HB328" i="1"/>
  <c r="HB333" i="1"/>
  <c r="HB330" i="1"/>
  <c r="HB319" i="1"/>
  <c r="HB380" i="1"/>
  <c r="HB326" i="1"/>
  <c r="HB322" i="1"/>
  <c r="HB317" i="1"/>
  <c r="HB327" i="1"/>
  <c r="HB314" i="1"/>
  <c r="HB313" i="1"/>
  <c r="HB321" i="1"/>
  <c r="HB323" i="1"/>
  <c r="HB329" i="1"/>
  <c r="HB318" i="1"/>
  <c r="HB315" i="1"/>
  <c r="HB331" i="1"/>
  <c r="HB325" i="1"/>
  <c r="HB316" i="1"/>
  <c r="HB324" i="1"/>
  <c r="HB332" i="1"/>
  <c r="HB342" i="1"/>
  <c r="HB341" i="1"/>
  <c r="HB348" i="1"/>
  <c r="HB340" i="1"/>
  <c r="HB347" i="1"/>
  <c r="HB339" i="1"/>
  <c r="HB346" i="1"/>
  <c r="HB337" i="1"/>
  <c r="HB345" i="1"/>
  <c r="HB336" i="1"/>
  <c r="HB344" i="1"/>
  <c r="HB338" i="1"/>
  <c r="HB343" i="1"/>
  <c r="HB335" i="1"/>
  <c r="HB349" i="1"/>
  <c r="HB350" i="1"/>
  <c r="HB334" i="1"/>
  <c r="HB351" i="1"/>
  <c r="HB352" i="1"/>
  <c r="HB353" i="1"/>
  <c r="HB354" i="1"/>
  <c r="HB355" i="1"/>
  <c r="HB356" i="1"/>
  <c r="HB357" i="1"/>
  <c r="HB358" i="1"/>
  <c r="HB359" i="1"/>
  <c r="ET200" i="1"/>
  <c r="CR443" i="1" l="1"/>
  <c r="CI443" i="1" s="1"/>
  <c r="GH407" i="1" s="1"/>
  <c r="GJ407" i="1" s="1"/>
  <c r="CQ443" i="1"/>
  <c r="CF443" i="1" s="1"/>
  <c r="FF444" i="1"/>
  <c r="CD444" i="1" s="1"/>
  <c r="FE445" i="1"/>
  <c r="GI414" i="1"/>
  <c r="BP21" i="40"/>
  <c r="GU413" i="1"/>
  <c r="O175" i="23" s="1"/>
  <c r="EV451" i="1"/>
  <c r="CE451" i="1" s="1"/>
  <c r="EU452" i="1"/>
  <c r="EZ144" i="1"/>
  <c r="FD144" i="1" s="1"/>
  <c r="CP144" i="1"/>
  <c r="EZ143" i="1"/>
  <c r="FD143" i="1" s="1"/>
  <c r="CP143" i="1"/>
  <c r="EP202" i="1"/>
  <c r="ET202" i="1" s="1"/>
  <c r="GO166" i="1"/>
  <c r="O105" i="23" s="1"/>
  <c r="BV202" i="1"/>
  <c r="CO202" i="1"/>
  <c r="EP359" i="1"/>
  <c r="ET359" i="1" s="1"/>
  <c r="GO323" i="1"/>
  <c r="CO359" i="1"/>
  <c r="BV359" i="1"/>
  <c r="EZ145" i="1"/>
  <c r="FD145" i="1" s="1"/>
  <c r="CP145" i="1"/>
  <c r="EU188" i="1"/>
  <c r="EU346" i="1"/>
  <c r="AA71" i="40"/>
  <c r="HG330" i="1"/>
  <c r="HG323" i="1"/>
  <c r="HG314" i="1"/>
  <c r="HG317" i="1"/>
  <c r="HG331" i="1"/>
  <c r="HG380" i="1"/>
  <c r="HG328" i="1"/>
  <c r="HG332" i="1"/>
  <c r="HG316" i="1"/>
  <c r="HG326" i="1"/>
  <c r="HG318" i="1"/>
  <c r="HG313" i="1"/>
  <c r="HG333" i="1"/>
  <c r="HG321" i="1"/>
  <c r="HG327" i="1"/>
  <c r="HG325" i="1"/>
  <c r="HG319" i="1"/>
  <c r="HG329" i="1"/>
  <c r="HG320" i="1"/>
  <c r="HG324" i="1"/>
  <c r="HG322" i="1"/>
  <c r="HG315" i="1"/>
  <c r="HG347" i="1"/>
  <c r="HG340" i="1"/>
  <c r="HG345" i="1"/>
  <c r="HG346" i="1"/>
  <c r="HG335" i="1"/>
  <c r="HG344" i="1"/>
  <c r="HG341" i="1"/>
  <c r="HG342" i="1"/>
  <c r="HG339" i="1"/>
  <c r="HG338" i="1"/>
  <c r="HG348" i="1"/>
  <c r="HG337" i="1"/>
  <c r="HG343" i="1"/>
  <c r="HG336" i="1"/>
  <c r="HG350" i="1"/>
  <c r="HX314" i="1" s="1"/>
  <c r="HG349" i="1"/>
  <c r="HX313" i="1" s="1"/>
  <c r="HG334" i="1"/>
  <c r="HG351" i="1"/>
  <c r="HX315" i="1" s="1"/>
  <c r="HG352" i="1"/>
  <c r="HX316" i="1" s="1"/>
  <c r="HG353" i="1"/>
  <c r="HX317" i="1" s="1"/>
  <c r="HG354" i="1"/>
  <c r="HX318" i="1" s="1"/>
  <c r="HG355" i="1"/>
  <c r="HX319" i="1" s="1"/>
  <c r="HG356" i="1"/>
  <c r="HX320" i="1" s="1"/>
  <c r="HG357" i="1"/>
  <c r="HX321" i="1" s="1"/>
  <c r="HG358" i="1"/>
  <c r="HX322" i="1" s="1"/>
  <c r="HG359" i="1"/>
  <c r="HX323" i="1" s="1"/>
  <c r="HB362" i="1"/>
  <c r="CR362" i="1"/>
  <c r="CI362" i="1" s="1"/>
  <c r="BD17" i="40"/>
  <c r="HB208" i="1"/>
  <c r="CR208" i="1"/>
  <c r="CI208" i="1" s="1"/>
  <c r="V72" i="40"/>
  <c r="CR128" i="1"/>
  <c r="CI128" i="1" s="1"/>
  <c r="ET201" i="1"/>
  <c r="AW9" i="40"/>
  <c r="O72" i="23"/>
  <c r="AL42" i="40"/>
  <c r="EP125" i="1"/>
  <c r="GO89" i="1"/>
  <c r="CO125" i="1"/>
  <c r="EZ528" i="1"/>
  <c r="FD528" i="1" s="1"/>
  <c r="CP528" i="1"/>
  <c r="HG361" i="1"/>
  <c r="HX325" i="1" s="1"/>
  <c r="GH325" i="1"/>
  <c r="CI228" i="1"/>
  <c r="GH171" i="1"/>
  <c r="BI16" i="40"/>
  <c r="HB207" i="1"/>
  <c r="HB163" i="1"/>
  <c r="HB172" i="1"/>
  <c r="HB164" i="1"/>
  <c r="HB174" i="1"/>
  <c r="HB161" i="1"/>
  <c r="HB228" i="1"/>
  <c r="HB179" i="1"/>
  <c r="HB168" i="1"/>
  <c r="HB170" i="1"/>
  <c r="HB167" i="1"/>
  <c r="HB169" i="1"/>
  <c r="HB160" i="1"/>
  <c r="HB176" i="1"/>
  <c r="HB171" i="1"/>
  <c r="HB175" i="1"/>
  <c r="HB166" i="1"/>
  <c r="HB178" i="1"/>
  <c r="HB165" i="1"/>
  <c r="HB180" i="1"/>
  <c r="HB173" i="1"/>
  <c r="HB177" i="1"/>
  <c r="HB162" i="1"/>
  <c r="HB194" i="1"/>
  <c r="HB190" i="1"/>
  <c r="HB186" i="1"/>
  <c r="HB182" i="1"/>
  <c r="HB193" i="1"/>
  <c r="HB189" i="1"/>
  <c r="HB183" i="1"/>
  <c r="HB181" i="1"/>
  <c r="HB192" i="1"/>
  <c r="HB188" i="1"/>
  <c r="HB184" i="1"/>
  <c r="HB197" i="1"/>
  <c r="HB195" i="1"/>
  <c r="HB191" i="1"/>
  <c r="HB187" i="1"/>
  <c r="HB185" i="1"/>
  <c r="HB196" i="1"/>
  <c r="HB198" i="1"/>
  <c r="HB199" i="1"/>
  <c r="HB200" i="1"/>
  <c r="HB201" i="1"/>
  <c r="HB202" i="1"/>
  <c r="HB203" i="1"/>
  <c r="HB204" i="1"/>
  <c r="HB205" i="1"/>
  <c r="HB206" i="1"/>
  <c r="EU110" i="1"/>
  <c r="FE512" i="1"/>
  <c r="FF363" i="1"/>
  <c r="CD363" i="1" s="1"/>
  <c r="FE364" i="1"/>
  <c r="FF209" i="1"/>
  <c r="CD209" i="1" s="1"/>
  <c r="FE210" i="1"/>
  <c r="FF129" i="1"/>
  <c r="CD129" i="1" s="1"/>
  <c r="FE130" i="1"/>
  <c r="ET124" i="1"/>
  <c r="FF445" i="1" l="1"/>
  <c r="CD445" i="1" s="1"/>
  <c r="FE446" i="1"/>
  <c r="CR444" i="1"/>
  <c r="CI444" i="1" s="1"/>
  <c r="GH408" i="1" s="1"/>
  <c r="GJ408" i="1" s="1"/>
  <c r="CQ444" i="1"/>
  <c r="CF444" i="1" s="1"/>
  <c r="EV452" i="1"/>
  <c r="CE452" i="1" s="1"/>
  <c r="EU453" i="1"/>
  <c r="GI415" i="1"/>
  <c r="BP22" i="40"/>
  <c r="GU414" i="1"/>
  <c r="O176" i="23" s="1"/>
  <c r="EP126" i="1"/>
  <c r="ET126" i="1" s="1"/>
  <c r="GO90" i="1"/>
  <c r="CO126" i="1"/>
  <c r="EP360" i="1"/>
  <c r="ET360" i="1" s="1"/>
  <c r="GO324" i="1"/>
  <c r="BV360" i="1"/>
  <c r="CO360" i="1"/>
  <c r="EP203" i="1"/>
  <c r="ET203" i="1" s="1"/>
  <c r="GO167" i="1"/>
  <c r="O106" i="23" s="1"/>
  <c r="CO203" i="1"/>
  <c r="BV203" i="1"/>
  <c r="FF130" i="1"/>
  <c r="CD130" i="1" s="1"/>
  <c r="FE131" i="1"/>
  <c r="FF210" i="1"/>
  <c r="CD210" i="1" s="1"/>
  <c r="FE211" i="1"/>
  <c r="FF364" i="1"/>
  <c r="CD364" i="1" s="1"/>
  <c r="FE365" i="1"/>
  <c r="FE513" i="1"/>
  <c r="EU111" i="1"/>
  <c r="HG207" i="1"/>
  <c r="HX171" i="1" s="1"/>
  <c r="HG228" i="1"/>
  <c r="HG160" i="1"/>
  <c r="HG169" i="1"/>
  <c r="HG173" i="1"/>
  <c r="HG171" i="1"/>
  <c r="HG172" i="1"/>
  <c r="HG167" i="1"/>
  <c r="HG176" i="1"/>
  <c r="HG164" i="1"/>
  <c r="HG179" i="1"/>
  <c r="HG163" i="1"/>
  <c r="HG174" i="1"/>
  <c r="HG170" i="1"/>
  <c r="HG175" i="1"/>
  <c r="HG178" i="1"/>
  <c r="HG168" i="1"/>
  <c r="HG161" i="1"/>
  <c r="HG166" i="1"/>
  <c r="HG177" i="1"/>
  <c r="HG162" i="1"/>
  <c r="HG165" i="1"/>
  <c r="HG180" i="1"/>
  <c r="HG183" i="1"/>
  <c r="HG189" i="1"/>
  <c r="HG195" i="1"/>
  <c r="HG197" i="1"/>
  <c r="HX161" i="1" s="1"/>
  <c r="HG186" i="1"/>
  <c r="HG190" i="1"/>
  <c r="HG196" i="1"/>
  <c r="HX160" i="1" s="1"/>
  <c r="HG185" i="1"/>
  <c r="HG192" i="1"/>
  <c r="HG187" i="1"/>
  <c r="HG191" i="1"/>
  <c r="HG184" i="1"/>
  <c r="HG188" i="1"/>
  <c r="HG194" i="1"/>
  <c r="HG181" i="1"/>
  <c r="HG193" i="1"/>
  <c r="HG182" i="1"/>
  <c r="HG198" i="1"/>
  <c r="HX162" i="1" s="1"/>
  <c r="HG199" i="1"/>
  <c r="HX163" i="1" s="1"/>
  <c r="HG200" i="1"/>
  <c r="HX164" i="1" s="1"/>
  <c r="HG201" i="1"/>
  <c r="HX165" i="1" s="1"/>
  <c r="HG202" i="1"/>
  <c r="HX166" i="1" s="1"/>
  <c r="HG203" i="1"/>
  <c r="HX167" i="1" s="1"/>
  <c r="HG204" i="1"/>
  <c r="HX168" i="1" s="1"/>
  <c r="HG205" i="1"/>
  <c r="HX169" i="1" s="1"/>
  <c r="HG206" i="1"/>
  <c r="HX170" i="1" s="1"/>
  <c r="O73" i="23"/>
  <c r="AW10" i="40"/>
  <c r="AL43" i="40"/>
  <c r="AA72" i="40"/>
  <c r="GH172" i="1"/>
  <c r="BI17" i="40"/>
  <c r="HG208" i="1"/>
  <c r="HX172" i="1" s="1"/>
  <c r="HG362" i="1"/>
  <c r="HX326" i="1" s="1"/>
  <c r="GH326" i="1"/>
  <c r="EU347" i="1"/>
  <c r="EU189" i="1"/>
  <c r="EZ529" i="1"/>
  <c r="FD529" i="1" s="1"/>
  <c r="CP529" i="1"/>
  <c r="EZ146" i="1"/>
  <c r="FD146" i="1" s="1"/>
  <c r="CP146" i="1"/>
  <c r="V73" i="40"/>
  <c r="CR129" i="1"/>
  <c r="CI129" i="1" s="1"/>
  <c r="HB209" i="1"/>
  <c r="BD18" i="40"/>
  <c r="CR209" i="1"/>
  <c r="CI209" i="1" s="1"/>
  <c r="HB363" i="1"/>
  <c r="CR363" i="1"/>
  <c r="CI363" i="1" s="1"/>
  <c r="ET125" i="1"/>
  <c r="FF446" i="1" l="1"/>
  <c r="CD446" i="1" s="1"/>
  <c r="FE447" i="1"/>
  <c r="CD465" i="1"/>
  <c r="CR445" i="1"/>
  <c r="CI445" i="1" s="1"/>
  <c r="CQ445" i="1"/>
  <c r="GU415" i="1"/>
  <c r="O177" i="23" s="1"/>
  <c r="EV453" i="1"/>
  <c r="CE453" i="1" s="1"/>
  <c r="EU454" i="1"/>
  <c r="GI416" i="1"/>
  <c r="BP23" i="40"/>
  <c r="EP127" i="1"/>
  <c r="ET127" i="1" s="1"/>
  <c r="GO91" i="1"/>
  <c r="CO127" i="1"/>
  <c r="HB364" i="1"/>
  <c r="CR364" i="1"/>
  <c r="CI364" i="1" s="1"/>
  <c r="BD19" i="40"/>
  <c r="HB210" i="1"/>
  <c r="CR210" i="1"/>
  <c r="CI210" i="1" s="1"/>
  <c r="V74" i="40"/>
  <c r="CR130" i="1"/>
  <c r="CI130" i="1" s="1"/>
  <c r="O74" i="23"/>
  <c r="AW11" i="40"/>
  <c r="AL44" i="40"/>
  <c r="EP204" i="1"/>
  <c r="ET204" i="1" s="1"/>
  <c r="GO168" i="1"/>
  <c r="O107" i="23" s="1"/>
  <c r="BV204" i="1"/>
  <c r="CO204" i="1"/>
  <c r="GO325" i="1"/>
  <c r="EP361" i="1"/>
  <c r="ET361" i="1" s="1"/>
  <c r="BV361" i="1"/>
  <c r="CO361" i="1"/>
  <c r="EZ530" i="1"/>
  <c r="FD530" i="1" s="1"/>
  <c r="CP530" i="1"/>
  <c r="GH327" i="1"/>
  <c r="HG363" i="1"/>
  <c r="HX327" i="1" s="1"/>
  <c r="GH173" i="1"/>
  <c r="BI18" i="40"/>
  <c r="HG209" i="1"/>
  <c r="HX173" i="1" s="1"/>
  <c r="AA73" i="40"/>
  <c r="EU190" i="1"/>
  <c r="EU348" i="1"/>
  <c r="EU112" i="1"/>
  <c r="FE514" i="1"/>
  <c r="FF365" i="1"/>
  <c r="CD365" i="1" s="1"/>
  <c r="FE366" i="1"/>
  <c r="FF211" i="1"/>
  <c r="CD211" i="1" s="1"/>
  <c r="FE212" i="1"/>
  <c r="FF131" i="1"/>
  <c r="CD131" i="1" s="1"/>
  <c r="FE132" i="1"/>
  <c r="GH409" i="1" l="1"/>
  <c r="GJ409" i="1" s="1"/>
  <c r="CI465" i="1"/>
  <c r="FF447" i="1"/>
  <c r="CD447" i="1" s="1"/>
  <c r="FE448" i="1"/>
  <c r="CF445" i="1"/>
  <c r="CF465" i="1"/>
  <c r="CR446" i="1"/>
  <c r="CI446" i="1" s="1"/>
  <c r="GH410" i="1" s="1"/>
  <c r="GJ410" i="1" s="1"/>
  <c r="CQ446" i="1"/>
  <c r="CF446" i="1" s="1"/>
  <c r="GU416" i="1"/>
  <c r="O178" i="23" s="1"/>
  <c r="EV454" i="1"/>
  <c r="CE454" i="1" s="1"/>
  <c r="EU455" i="1"/>
  <c r="GI417" i="1"/>
  <c r="BP24" i="40"/>
  <c r="EP205" i="1"/>
  <c r="ET205" i="1" s="1"/>
  <c r="GO169" i="1"/>
  <c r="O108" i="23" s="1"/>
  <c r="CO205" i="1"/>
  <c r="BV205" i="1"/>
  <c r="FF132" i="1"/>
  <c r="CD132" i="1" s="1"/>
  <c r="FE133" i="1"/>
  <c r="FF212" i="1"/>
  <c r="CD212" i="1" s="1"/>
  <c r="FE213" i="1"/>
  <c r="FF366" i="1"/>
  <c r="CD366" i="1" s="1"/>
  <c r="FE367" i="1"/>
  <c r="FE515" i="1"/>
  <c r="EU113" i="1"/>
  <c r="EU349" i="1"/>
  <c r="EU191" i="1"/>
  <c r="O75" i="23"/>
  <c r="AW12" i="40"/>
  <c r="AL45" i="40"/>
  <c r="EZ531" i="1"/>
  <c r="FD531" i="1" s="1"/>
  <c r="CP531" i="1"/>
  <c r="EP362" i="1"/>
  <c r="ET362" i="1" s="1"/>
  <c r="GO326" i="1"/>
  <c r="CO362" i="1"/>
  <c r="BV362" i="1"/>
  <c r="EP128" i="1"/>
  <c r="ET128" i="1" s="1"/>
  <c r="GO92" i="1"/>
  <c r="CO128" i="1"/>
  <c r="V75" i="40"/>
  <c r="CE151" i="1"/>
  <c r="CR131" i="1"/>
  <c r="CI131" i="1" s="1"/>
  <c r="HB211" i="1"/>
  <c r="BD20" i="40"/>
  <c r="CR211" i="1"/>
  <c r="CI211" i="1" s="1"/>
  <c r="HB365" i="1"/>
  <c r="CR365" i="1"/>
  <c r="CI365" i="1" s="1"/>
  <c r="AA74" i="40"/>
  <c r="HG210" i="1"/>
  <c r="HX174" i="1" s="1"/>
  <c r="BI19" i="40"/>
  <c r="GH174" i="1"/>
  <c r="HG364" i="1"/>
  <c r="HX328" i="1" s="1"/>
  <c r="GH328" i="1"/>
  <c r="FF448" i="1" l="1"/>
  <c r="CD448" i="1" s="1"/>
  <c r="FE449" i="1"/>
  <c r="CR447" i="1"/>
  <c r="CI447" i="1" s="1"/>
  <c r="GH411" i="1" s="1"/>
  <c r="GJ411" i="1" s="1"/>
  <c r="CQ447" i="1"/>
  <c r="CF447" i="1" s="1"/>
  <c r="EV455" i="1"/>
  <c r="CE455" i="1" s="1"/>
  <c r="EU456" i="1"/>
  <c r="GU417" i="1"/>
  <c r="O179" i="23" s="1"/>
  <c r="GI418" i="1"/>
  <c r="BP25" i="40"/>
  <c r="EP206" i="1"/>
  <c r="ET206" i="1" s="1"/>
  <c r="GO170" i="1"/>
  <c r="O109" i="23" s="1"/>
  <c r="BV206" i="1"/>
  <c r="CO206" i="1"/>
  <c r="EP129" i="1"/>
  <c r="ET129" i="1" s="1"/>
  <c r="GO93" i="1"/>
  <c r="CO129" i="1"/>
  <c r="GH329" i="1"/>
  <c r="HG365" i="1"/>
  <c r="HX329" i="1" s="1"/>
  <c r="HG211" i="1"/>
  <c r="HX175" i="1" s="1"/>
  <c r="GH175" i="1"/>
  <c r="BI20" i="40"/>
  <c r="HC151" i="1"/>
  <c r="HB95" i="1"/>
  <c r="HB101" i="1"/>
  <c r="HB94" i="1"/>
  <c r="HB93" i="1"/>
  <c r="HB97" i="1"/>
  <c r="HB92" i="1"/>
  <c r="HB88" i="1"/>
  <c r="HB89" i="1"/>
  <c r="HB96" i="1"/>
  <c r="HB103" i="1"/>
  <c r="HB91" i="1"/>
  <c r="HB100" i="1"/>
  <c r="HB98" i="1"/>
  <c r="HB87" i="1"/>
  <c r="HB99" i="1"/>
  <c r="HB84" i="1"/>
  <c r="HB85" i="1"/>
  <c r="HB86" i="1"/>
  <c r="HB104" i="1"/>
  <c r="HB90" i="1"/>
  <c r="HB102" i="1"/>
  <c r="HB120" i="1"/>
  <c r="HB118" i="1"/>
  <c r="HB114" i="1"/>
  <c r="HB110" i="1"/>
  <c r="HB106" i="1"/>
  <c r="HB121" i="1"/>
  <c r="HB117" i="1"/>
  <c r="HB113" i="1"/>
  <c r="HB109" i="1"/>
  <c r="HB105" i="1"/>
  <c r="HB116" i="1"/>
  <c r="HB112" i="1"/>
  <c r="HB108" i="1"/>
  <c r="HB119" i="1"/>
  <c r="HB115" i="1"/>
  <c r="HB111" i="1"/>
  <c r="HB107" i="1"/>
  <c r="HB122" i="1"/>
  <c r="HB123" i="1"/>
  <c r="HB124" i="1"/>
  <c r="HB125" i="1"/>
  <c r="HB126" i="1"/>
  <c r="HB127" i="1"/>
  <c r="HB128" i="1"/>
  <c r="HB129" i="1"/>
  <c r="HB130" i="1"/>
  <c r="EU192" i="1"/>
  <c r="EU379" i="1"/>
  <c r="EU350" i="1"/>
  <c r="EU114" i="1"/>
  <c r="FE545" i="1"/>
  <c r="FE516" i="1"/>
  <c r="FF367" i="1"/>
  <c r="CD367" i="1" s="1"/>
  <c r="FE368" i="1"/>
  <c r="FF213" i="1"/>
  <c r="CD213" i="1" s="1"/>
  <c r="FE214" i="1"/>
  <c r="FF133" i="1"/>
  <c r="CD133" i="1" s="1"/>
  <c r="FE134" i="1"/>
  <c r="GO327" i="1"/>
  <c r="EP363" i="1"/>
  <c r="ET363" i="1" s="1"/>
  <c r="CO363" i="1"/>
  <c r="BV363" i="1"/>
  <c r="AA75" i="40"/>
  <c r="CJ151" i="1"/>
  <c r="HB131" i="1"/>
  <c r="AW13" i="40"/>
  <c r="O76" i="23"/>
  <c r="AL46" i="40"/>
  <c r="HB366" i="1"/>
  <c r="CR366" i="1"/>
  <c r="CI366" i="1" s="1"/>
  <c r="HB212" i="1"/>
  <c r="BD21" i="40"/>
  <c r="CR212" i="1"/>
  <c r="CI212" i="1" s="1"/>
  <c r="HB132" i="1"/>
  <c r="V76" i="40"/>
  <c r="CR132" i="1"/>
  <c r="CI132" i="1" s="1"/>
  <c r="FF449" i="1" l="1"/>
  <c r="CD449" i="1" s="1"/>
  <c r="FE450" i="1"/>
  <c r="CR448" i="1"/>
  <c r="CI448" i="1" s="1"/>
  <c r="GH412" i="1" s="1"/>
  <c r="GJ412" i="1" s="1"/>
  <c r="CQ448" i="1"/>
  <c r="CF448" i="1" s="1"/>
  <c r="EV456" i="1"/>
  <c r="CE456" i="1" s="1"/>
  <c r="EU457" i="1"/>
  <c r="GU418" i="1"/>
  <c r="O180" i="23" s="1"/>
  <c r="BP26" i="40"/>
  <c r="GI419" i="1"/>
  <c r="EP130" i="1"/>
  <c r="ET130" i="1" s="1"/>
  <c r="GO94" i="1"/>
  <c r="CO130" i="1"/>
  <c r="GH176" i="1"/>
  <c r="BI21" i="40"/>
  <c r="HG212" i="1"/>
  <c r="HX176" i="1" s="1"/>
  <c r="HG366" i="1"/>
  <c r="HX330" i="1" s="1"/>
  <c r="GH330" i="1"/>
  <c r="HG84" i="1"/>
  <c r="HG90" i="1"/>
  <c r="HG86" i="1"/>
  <c r="HG98" i="1"/>
  <c r="HG91" i="1"/>
  <c r="HG92" i="1"/>
  <c r="HG102" i="1"/>
  <c r="HG100" i="1"/>
  <c r="HG88" i="1"/>
  <c r="HG101" i="1"/>
  <c r="HG103" i="1"/>
  <c r="HG97" i="1"/>
  <c r="HG87" i="1"/>
  <c r="HG85" i="1"/>
  <c r="HG95" i="1"/>
  <c r="HG93" i="1"/>
  <c r="HH151" i="1"/>
  <c r="HG99" i="1"/>
  <c r="HG94" i="1"/>
  <c r="HG89" i="1"/>
  <c r="HG104" i="1"/>
  <c r="HG96" i="1"/>
  <c r="HG113" i="1"/>
  <c r="HG119" i="1"/>
  <c r="HG108" i="1"/>
  <c r="HG114" i="1"/>
  <c r="HG105" i="1"/>
  <c r="HG109" i="1"/>
  <c r="HG117" i="1"/>
  <c r="HG121" i="1"/>
  <c r="HX85" i="1" s="1"/>
  <c r="AD6" i="40" s="1"/>
  <c r="HG116" i="1"/>
  <c r="HG115" i="1"/>
  <c r="HG106" i="1"/>
  <c r="HG110" i="1"/>
  <c r="HG120" i="1"/>
  <c r="HX84" i="1" s="1"/>
  <c r="AD5" i="40" s="1"/>
  <c r="HG107" i="1"/>
  <c r="HG111" i="1"/>
  <c r="HG112" i="1"/>
  <c r="HG118" i="1"/>
  <c r="HG122" i="1"/>
  <c r="HX86" i="1" s="1"/>
  <c r="AD7" i="40" s="1"/>
  <c r="HG123" i="1"/>
  <c r="HX87" i="1" s="1"/>
  <c r="AD8" i="40" s="1"/>
  <c r="HG124" i="1"/>
  <c r="HX88" i="1" s="1"/>
  <c r="AD9" i="40" s="1"/>
  <c r="HG125" i="1"/>
  <c r="HX89" i="1" s="1"/>
  <c r="AD10" i="40" s="1"/>
  <c r="HG126" i="1"/>
  <c r="HX90" i="1" s="1"/>
  <c r="AD11" i="40" s="1"/>
  <c r="HG127" i="1"/>
  <c r="HX91" i="1" s="1"/>
  <c r="AD12" i="40" s="1"/>
  <c r="HG128" i="1"/>
  <c r="HX92" i="1" s="1"/>
  <c r="AD13" i="40" s="1"/>
  <c r="HG129" i="1"/>
  <c r="HX93" i="1" s="1"/>
  <c r="AD14" i="40" s="1"/>
  <c r="HG130" i="1"/>
  <c r="HX94" i="1" s="1"/>
  <c r="AD15" i="40" s="1"/>
  <c r="EZ532" i="1"/>
  <c r="FD532" i="1" s="1"/>
  <c r="CP532" i="1"/>
  <c r="FF134" i="1"/>
  <c r="CD134" i="1" s="1"/>
  <c r="FE135" i="1"/>
  <c r="FF214" i="1"/>
  <c r="CD214" i="1" s="1"/>
  <c r="FE215" i="1"/>
  <c r="FF368" i="1"/>
  <c r="CD368" i="1" s="1"/>
  <c r="FE369" i="1"/>
  <c r="FF516" i="1"/>
  <c r="CD516" i="1" s="1"/>
  <c r="FE517" i="1"/>
  <c r="EU115" i="1"/>
  <c r="EV350" i="1"/>
  <c r="CE350" i="1" s="1"/>
  <c r="EU351" i="1"/>
  <c r="EV314" i="1"/>
  <c r="EV330" i="1"/>
  <c r="EV323" i="1"/>
  <c r="EV320" i="1"/>
  <c r="EV313" i="1"/>
  <c r="EV329" i="1"/>
  <c r="EV318" i="1"/>
  <c r="EV327" i="1"/>
  <c r="EV324" i="1"/>
  <c r="EV317" i="1"/>
  <c r="EV333" i="1"/>
  <c r="EV322" i="1"/>
  <c r="EV315" i="1"/>
  <c r="EV331" i="1"/>
  <c r="EV328" i="1"/>
  <c r="EV321" i="1"/>
  <c r="EV326" i="1"/>
  <c r="EV319" i="1"/>
  <c r="EV316" i="1"/>
  <c r="EV332" i="1"/>
  <c r="EV325" i="1"/>
  <c r="EV334" i="1"/>
  <c r="CE334" i="1" s="1"/>
  <c r="EV335" i="1"/>
  <c r="CE335" i="1" s="1"/>
  <c r="CQ335" i="1" s="1"/>
  <c r="EV336" i="1"/>
  <c r="CE336" i="1" s="1"/>
  <c r="CQ336" i="1" s="1"/>
  <c r="EV338" i="1"/>
  <c r="CE338" i="1" s="1"/>
  <c r="CQ338" i="1" s="1"/>
  <c r="EV337" i="1"/>
  <c r="CE337" i="1" s="1"/>
  <c r="CQ337" i="1" s="1"/>
  <c r="EV339" i="1"/>
  <c r="CE339" i="1" s="1"/>
  <c r="CQ339" i="1" s="1"/>
  <c r="EV340" i="1"/>
  <c r="CE340" i="1" s="1"/>
  <c r="CQ340" i="1" s="1"/>
  <c r="EV341" i="1"/>
  <c r="CE341" i="1" s="1"/>
  <c r="CQ341" i="1" s="1"/>
  <c r="EV342" i="1"/>
  <c r="CE342" i="1" s="1"/>
  <c r="CQ342" i="1" s="1"/>
  <c r="EV343" i="1"/>
  <c r="CE343" i="1" s="1"/>
  <c r="CQ343" i="1" s="1"/>
  <c r="EV344" i="1"/>
  <c r="CE344" i="1" s="1"/>
  <c r="CQ344" i="1" s="1"/>
  <c r="EV345" i="1"/>
  <c r="CE345" i="1" s="1"/>
  <c r="CQ345" i="1" s="1"/>
  <c r="EV346" i="1"/>
  <c r="CE346" i="1" s="1"/>
  <c r="CQ346" i="1" s="1"/>
  <c r="EV347" i="1"/>
  <c r="CE347" i="1" s="1"/>
  <c r="CQ347" i="1" s="1"/>
  <c r="EV348" i="1"/>
  <c r="CE348" i="1" s="1"/>
  <c r="CQ348" i="1" s="1"/>
  <c r="AW14" i="40"/>
  <c r="AL47" i="40"/>
  <c r="O77" i="23"/>
  <c r="EP207" i="1"/>
  <c r="ET207" i="1" s="1"/>
  <c r="GO171" i="1"/>
  <c r="O110" i="23" s="1"/>
  <c r="CO207" i="1"/>
  <c r="BV207" i="1"/>
  <c r="EP364" i="1"/>
  <c r="ET364" i="1" s="1"/>
  <c r="GO328" i="1"/>
  <c r="CO364" i="1"/>
  <c r="BV364" i="1"/>
  <c r="AA76" i="40"/>
  <c r="HG132" i="1"/>
  <c r="HX96" i="1" s="1"/>
  <c r="AD17" i="40" s="1"/>
  <c r="HG131" i="1"/>
  <c r="HX95" i="1" s="1"/>
  <c r="AD16" i="40" s="1"/>
  <c r="V77" i="40"/>
  <c r="HB133" i="1"/>
  <c r="CR133" i="1"/>
  <c r="CI133" i="1" s="1"/>
  <c r="BD22" i="40"/>
  <c r="HB213" i="1"/>
  <c r="CR213" i="1"/>
  <c r="CI213" i="1" s="1"/>
  <c r="HB367" i="1"/>
  <c r="CR367" i="1"/>
  <c r="CI367" i="1" s="1"/>
  <c r="FF515" i="1"/>
  <c r="CD515" i="1" s="1"/>
  <c r="FF487" i="1"/>
  <c r="FF498" i="1"/>
  <c r="FF488" i="1"/>
  <c r="FF499" i="1"/>
  <c r="FF489" i="1"/>
  <c r="FF484" i="1"/>
  <c r="FF495" i="1"/>
  <c r="FF485" i="1"/>
  <c r="FF496" i="1"/>
  <c r="FF486" i="1"/>
  <c r="FF497" i="1"/>
  <c r="FF492" i="1"/>
  <c r="FF481" i="1"/>
  <c r="FF493" i="1"/>
  <c r="FF483" i="1"/>
  <c r="FF494" i="1"/>
  <c r="FF479" i="1"/>
  <c r="FF490" i="1"/>
  <c r="FF480" i="1"/>
  <c r="FF491" i="1"/>
  <c r="FF482" i="1"/>
  <c r="FF500" i="1"/>
  <c r="CD500" i="1" s="1"/>
  <c r="FF501" i="1"/>
  <c r="CD501" i="1" s="1"/>
  <c r="FF502" i="1"/>
  <c r="CD502" i="1" s="1"/>
  <c r="FF503" i="1"/>
  <c r="CD503" i="1" s="1"/>
  <c r="FF504" i="1"/>
  <c r="CD504" i="1" s="1"/>
  <c r="FF505" i="1"/>
  <c r="CD505" i="1" s="1"/>
  <c r="FF506" i="1"/>
  <c r="CD506" i="1" s="1"/>
  <c r="FF507" i="1"/>
  <c r="CD507" i="1" s="1"/>
  <c r="FF508" i="1"/>
  <c r="CD508" i="1" s="1"/>
  <c r="FF509" i="1"/>
  <c r="CD509" i="1" s="1"/>
  <c r="FF510" i="1"/>
  <c r="CD510" i="1" s="1"/>
  <c r="FF511" i="1"/>
  <c r="CD511" i="1" s="1"/>
  <c r="FF512" i="1"/>
  <c r="CD512" i="1" s="1"/>
  <c r="FF513" i="1"/>
  <c r="CD513" i="1" s="1"/>
  <c r="FF514" i="1"/>
  <c r="CD514" i="1" s="1"/>
  <c r="EV349" i="1"/>
  <c r="CE349" i="1" s="1"/>
  <c r="EU193" i="1"/>
  <c r="FF450" i="1" l="1"/>
  <c r="CD450" i="1" s="1"/>
  <c r="FE451" i="1"/>
  <c r="CR449" i="1"/>
  <c r="CI449" i="1" s="1"/>
  <c r="GH413" i="1" s="1"/>
  <c r="GJ413" i="1" s="1"/>
  <c r="CQ449" i="1"/>
  <c r="CF449" i="1" s="1"/>
  <c r="GU419" i="1"/>
  <c r="O181" i="23" s="1"/>
  <c r="EV457" i="1"/>
  <c r="CE457" i="1" s="1"/>
  <c r="EU458" i="1"/>
  <c r="GI420" i="1"/>
  <c r="BP27" i="40"/>
  <c r="GI313" i="1"/>
  <c r="GJ313" i="1" s="1"/>
  <c r="CQ349" i="1"/>
  <c r="CF349" i="1" s="1"/>
  <c r="CR511" i="1"/>
  <c r="CI511" i="1" s="1"/>
  <c r="CR505" i="1"/>
  <c r="CI505" i="1" s="1"/>
  <c r="CR501" i="1"/>
  <c r="CI501" i="1" s="1"/>
  <c r="BI22" i="40"/>
  <c r="HG213" i="1"/>
  <c r="HX177" i="1" s="1"/>
  <c r="EZ533" i="1"/>
  <c r="FD533" i="1" s="1"/>
  <c r="CP533" i="1"/>
  <c r="CQ334" i="1"/>
  <c r="CF334" i="1" s="1"/>
  <c r="EV351" i="1"/>
  <c r="CE351" i="1" s="1"/>
  <c r="EU352" i="1"/>
  <c r="EU116" i="1"/>
  <c r="FF369" i="1"/>
  <c r="CD369" i="1" s="1"/>
  <c r="FE370" i="1"/>
  <c r="FF215" i="1"/>
  <c r="CD215" i="1" s="1"/>
  <c r="FE216" i="1"/>
  <c r="FF135" i="1"/>
  <c r="CD135" i="1" s="1"/>
  <c r="FE136" i="1"/>
  <c r="AL48" i="40"/>
  <c r="O78" i="23"/>
  <c r="AW15" i="40"/>
  <c r="EP131" i="1"/>
  <c r="ET131" i="1" s="1"/>
  <c r="GO95" i="1"/>
  <c r="CO131" i="1"/>
  <c r="EU194" i="1"/>
  <c r="CR513" i="1"/>
  <c r="CI513" i="1" s="1"/>
  <c r="CR509" i="1"/>
  <c r="CI509" i="1" s="1"/>
  <c r="CR507" i="1"/>
  <c r="CI507" i="1" s="1"/>
  <c r="CR503" i="1"/>
  <c r="CI503" i="1" s="1"/>
  <c r="CF348" i="1"/>
  <c r="CF346" i="1"/>
  <c r="CF344" i="1"/>
  <c r="CF342" i="1"/>
  <c r="CF340" i="1"/>
  <c r="CF337" i="1"/>
  <c r="CF336" i="1"/>
  <c r="FF517" i="1"/>
  <c r="CD517" i="1" s="1"/>
  <c r="FE518" i="1"/>
  <c r="EP208" i="1"/>
  <c r="ET208" i="1" s="1"/>
  <c r="BV208" i="1"/>
  <c r="GO172" i="1"/>
  <c r="O111" i="23" s="1"/>
  <c r="CO208" i="1"/>
  <c r="EP365" i="1"/>
  <c r="ET365" i="1" s="1"/>
  <c r="GO329" i="1"/>
  <c r="BV365" i="1"/>
  <c r="CO365" i="1"/>
  <c r="CR514" i="1"/>
  <c r="CI514" i="1" s="1"/>
  <c r="CR512" i="1"/>
  <c r="CI512" i="1" s="1"/>
  <c r="CR510" i="1"/>
  <c r="CI510" i="1" s="1"/>
  <c r="CR508" i="1"/>
  <c r="CI508" i="1" s="1"/>
  <c r="CR506" i="1"/>
  <c r="CI506" i="1" s="1"/>
  <c r="CR504" i="1"/>
  <c r="CI504" i="1" s="1"/>
  <c r="CR502" i="1"/>
  <c r="CI502" i="1" s="1"/>
  <c r="CR500" i="1"/>
  <c r="CI500" i="1" s="1"/>
  <c r="CR515" i="1"/>
  <c r="CI515" i="1" s="1"/>
  <c r="GH331" i="1"/>
  <c r="HG367" i="1"/>
  <c r="HX331" i="1" s="1"/>
  <c r="AA77" i="40"/>
  <c r="HG133" i="1"/>
  <c r="HX97" i="1" s="1"/>
  <c r="AD18" i="40" s="1"/>
  <c r="CF347" i="1"/>
  <c r="CF345" i="1"/>
  <c r="CF343" i="1"/>
  <c r="CF341" i="1"/>
  <c r="CF339" i="1"/>
  <c r="CF338" i="1"/>
  <c r="CF335" i="1"/>
  <c r="GI314" i="1"/>
  <c r="GJ314" i="1" s="1"/>
  <c r="CQ350" i="1"/>
  <c r="CF350" i="1" s="1"/>
  <c r="CR516" i="1"/>
  <c r="CI516" i="1" s="1"/>
  <c r="HB368" i="1"/>
  <c r="CR368" i="1"/>
  <c r="CI368" i="1" s="1"/>
  <c r="BD23" i="40"/>
  <c r="HB214" i="1"/>
  <c r="CR214" i="1"/>
  <c r="CI214" i="1" s="1"/>
  <c r="V78" i="40"/>
  <c r="HB134" i="1"/>
  <c r="CR134" i="1"/>
  <c r="CI134" i="1" s="1"/>
  <c r="FF451" i="1" l="1"/>
  <c r="CD451" i="1" s="1"/>
  <c r="FE452" i="1"/>
  <c r="CR450" i="1"/>
  <c r="CI450" i="1" s="1"/>
  <c r="GH414" i="1" s="1"/>
  <c r="GJ414" i="1" s="1"/>
  <c r="CQ450" i="1"/>
  <c r="CF450" i="1" s="1"/>
  <c r="EV458" i="1"/>
  <c r="CE458" i="1" s="1"/>
  <c r="EU459" i="1"/>
  <c r="GU420" i="1"/>
  <c r="O182" i="23" s="1"/>
  <c r="BP28" i="40"/>
  <c r="GI421" i="1"/>
  <c r="EP366" i="1"/>
  <c r="ET366" i="1" s="1"/>
  <c r="GO330" i="1"/>
  <c r="BV366" i="1"/>
  <c r="CO366" i="1"/>
  <c r="EZ534" i="1"/>
  <c r="FD534" i="1" s="1"/>
  <c r="CP534" i="1"/>
  <c r="FF518" i="1"/>
  <c r="CD518" i="1" s="1"/>
  <c r="FE519" i="1"/>
  <c r="O79" i="23"/>
  <c r="AL49" i="40"/>
  <c r="AW16" i="40"/>
  <c r="FF136" i="1"/>
  <c r="CD136" i="1" s="1"/>
  <c r="FE137" i="1"/>
  <c r="FF216" i="1"/>
  <c r="CD216" i="1" s="1"/>
  <c r="FE217" i="1"/>
  <c r="FF370" i="1"/>
  <c r="CD370" i="1" s="1"/>
  <c r="FE371" i="1"/>
  <c r="EU117" i="1"/>
  <c r="EV352" i="1"/>
  <c r="CE352" i="1" s="1"/>
  <c r="EU353" i="1"/>
  <c r="EP132" i="1"/>
  <c r="ET132" i="1" s="1"/>
  <c r="GO96" i="1"/>
  <c r="CO132" i="1"/>
  <c r="EP209" i="1"/>
  <c r="ET209" i="1" s="1"/>
  <c r="GO173" i="1"/>
  <c r="O112" i="23" s="1"/>
  <c r="CO209" i="1"/>
  <c r="BV209" i="1"/>
  <c r="AA78" i="40"/>
  <c r="HG134" i="1"/>
  <c r="HX98" i="1" s="1"/>
  <c r="AD19" i="40" s="1"/>
  <c r="GH178" i="1"/>
  <c r="BI23" i="40"/>
  <c r="HG214" i="1"/>
  <c r="HX178" i="1" s="1"/>
  <c r="GH332" i="1"/>
  <c r="HG368" i="1"/>
  <c r="HX332" i="1" s="1"/>
  <c r="CR517" i="1"/>
  <c r="CI517" i="1" s="1"/>
  <c r="EU195" i="1"/>
  <c r="V79" i="40"/>
  <c r="CO548" i="1"/>
  <c r="HB135" i="1"/>
  <c r="CR135" i="1"/>
  <c r="CI135" i="1" s="1"/>
  <c r="BD24" i="40"/>
  <c r="HB215" i="1"/>
  <c r="CR215" i="1"/>
  <c r="CI215" i="1" s="1"/>
  <c r="HB369" i="1"/>
  <c r="CR369" i="1"/>
  <c r="CI369" i="1" s="1"/>
  <c r="GI315" i="1"/>
  <c r="GJ315" i="1" s="1"/>
  <c r="CQ351" i="1"/>
  <c r="CF351" i="1" s="1"/>
  <c r="FF452" i="1" l="1"/>
  <c r="CD452" i="1" s="1"/>
  <c r="FE453" i="1"/>
  <c r="CR451" i="1"/>
  <c r="CI451" i="1" s="1"/>
  <c r="GH415" i="1" s="1"/>
  <c r="GJ415" i="1" s="1"/>
  <c r="CQ451" i="1"/>
  <c r="CF451" i="1" s="1"/>
  <c r="GU421" i="1"/>
  <c r="O183" i="23" s="1"/>
  <c r="EU460" i="1"/>
  <c r="EV460" i="1" s="1"/>
  <c r="CE460" i="1" s="1"/>
  <c r="EV459" i="1"/>
  <c r="CE459" i="1" s="1"/>
  <c r="GI422" i="1"/>
  <c r="HG369" i="1"/>
  <c r="HX333" i="1" s="1"/>
  <c r="GH333" i="1"/>
  <c r="AW17" i="40"/>
  <c r="AL50" i="40"/>
  <c r="O80" i="23"/>
  <c r="U80" i="23" s="1"/>
  <c r="EV353" i="1"/>
  <c r="CE353" i="1" s="1"/>
  <c r="EU354" i="1"/>
  <c r="EU118" i="1"/>
  <c r="FF371" i="1"/>
  <c r="CD371" i="1" s="1"/>
  <c r="FE372" i="1"/>
  <c r="FF217" i="1"/>
  <c r="CD217" i="1" s="1"/>
  <c r="FE218" i="1"/>
  <c r="FF137" i="1"/>
  <c r="CD137" i="1" s="1"/>
  <c r="FE138" i="1"/>
  <c r="U78" i="23"/>
  <c r="U79" i="23"/>
  <c r="U68" i="23"/>
  <c r="U69" i="23"/>
  <c r="U70" i="23"/>
  <c r="U71" i="23"/>
  <c r="U72" i="23"/>
  <c r="U73" i="23"/>
  <c r="U74" i="23"/>
  <c r="U75" i="23"/>
  <c r="U76" i="23"/>
  <c r="U77" i="23"/>
  <c r="FF519" i="1"/>
  <c r="CD519" i="1" s="1"/>
  <c r="FE520" i="1"/>
  <c r="EP133" i="1"/>
  <c r="ET133" i="1" s="1"/>
  <c r="GO97" i="1"/>
  <c r="CO133" i="1"/>
  <c r="EP210" i="1"/>
  <c r="ET210" i="1" s="1"/>
  <c r="BV210" i="1"/>
  <c r="GO174" i="1"/>
  <c r="O113" i="23" s="1"/>
  <c r="CO210" i="1"/>
  <c r="EP367" i="1"/>
  <c r="ET367" i="1" s="1"/>
  <c r="GO331" i="1"/>
  <c r="CO367" i="1"/>
  <c r="BV367" i="1"/>
  <c r="O22" i="84"/>
  <c r="CO515" i="1"/>
  <c r="HG215" i="1"/>
  <c r="HX179" i="1" s="1"/>
  <c r="GH179" i="1"/>
  <c r="BI24" i="40"/>
  <c r="AA79" i="40"/>
  <c r="HG135" i="1"/>
  <c r="HX99" i="1" s="1"/>
  <c r="AD20" i="40" s="1"/>
  <c r="EU196" i="1"/>
  <c r="EZ535" i="1"/>
  <c r="FD535" i="1" s="1"/>
  <c r="CP535" i="1"/>
  <c r="GI316" i="1"/>
  <c r="GJ316" i="1" s="1"/>
  <c r="CQ352" i="1"/>
  <c r="CF352" i="1" s="1"/>
  <c r="HB370" i="1"/>
  <c r="CR370" i="1"/>
  <c r="CI370" i="1" s="1"/>
  <c r="HB216" i="1"/>
  <c r="CR216" i="1"/>
  <c r="CI216" i="1" s="1"/>
  <c r="HB136" i="1"/>
  <c r="CO549" i="1"/>
  <c r="V80" i="40"/>
  <c r="CR136" i="1"/>
  <c r="CI136" i="1" s="1"/>
  <c r="CR518" i="1"/>
  <c r="CI518" i="1" s="1"/>
  <c r="FF453" i="1" l="1"/>
  <c r="CD453" i="1" s="1"/>
  <c r="FE454" i="1"/>
  <c r="CR452" i="1"/>
  <c r="CI452" i="1" s="1"/>
  <c r="GH416" i="1" s="1"/>
  <c r="GJ416" i="1" s="1"/>
  <c r="CQ452" i="1"/>
  <c r="CF452" i="1" s="1"/>
  <c r="GI423" i="1"/>
  <c r="GU422" i="1"/>
  <c r="O184" i="23" s="1"/>
  <c r="O23" i="84"/>
  <c r="EP516" i="1"/>
  <c r="ET516" i="1" s="1"/>
  <c r="CO516" i="1"/>
  <c r="O7" i="84"/>
  <c r="EP500" i="1"/>
  <c r="CO500" i="1"/>
  <c r="O10" i="84"/>
  <c r="EP503" i="1"/>
  <c r="ET503" i="1" s="1"/>
  <c r="CO503" i="1"/>
  <c r="O12" i="84"/>
  <c r="EP505" i="1"/>
  <c r="ET505" i="1" s="1"/>
  <c r="CO505" i="1"/>
  <c r="O14" i="84"/>
  <c r="EP507" i="1"/>
  <c r="ET507" i="1" s="1"/>
  <c r="CO507" i="1"/>
  <c r="O16" i="84"/>
  <c r="EP509" i="1"/>
  <c r="ET509" i="1" s="1"/>
  <c r="CO509" i="1"/>
  <c r="O18" i="84"/>
  <c r="EP511" i="1"/>
  <c r="ET511" i="1" s="1"/>
  <c r="CO511" i="1"/>
  <c r="EP134" i="1"/>
  <c r="ET134" i="1" s="1"/>
  <c r="GO98" i="1"/>
  <c r="CO134" i="1"/>
  <c r="O8" i="84"/>
  <c r="EP501" i="1"/>
  <c r="ET501" i="1" s="1"/>
  <c r="EU501" i="1" s="1"/>
  <c r="CO501" i="1"/>
  <c r="AA80" i="40"/>
  <c r="HG136" i="1"/>
  <c r="HX100" i="1" s="1"/>
  <c r="AD21" i="40" s="1"/>
  <c r="GH334" i="1"/>
  <c r="HG370" i="1"/>
  <c r="BJ572" i="1"/>
  <c r="F11" i="84" s="1"/>
  <c r="F29" i="84" s="1"/>
  <c r="F44" i="84" s="1"/>
  <c r="F50" i="84" s="1"/>
  <c r="EZ536" i="1"/>
  <c r="FD536" i="1" s="1"/>
  <c r="CP536" i="1"/>
  <c r="CR519" i="1"/>
  <c r="CI519" i="1" s="1"/>
  <c r="CO550" i="1"/>
  <c r="HB137" i="1"/>
  <c r="V81" i="40"/>
  <c r="CR137" i="1"/>
  <c r="CI137" i="1" s="1"/>
  <c r="HB217" i="1"/>
  <c r="CR217" i="1"/>
  <c r="CI217" i="1" s="1"/>
  <c r="HB371" i="1"/>
  <c r="CR371" i="1"/>
  <c r="CI371" i="1" s="1"/>
  <c r="GI317" i="1"/>
  <c r="GJ317" i="1" s="1"/>
  <c r="CQ353" i="1"/>
  <c r="CF353" i="1" s="1"/>
  <c r="EP368" i="1"/>
  <c r="ET368" i="1" s="1"/>
  <c r="GO332" i="1"/>
  <c r="BV368" i="1"/>
  <c r="CO368" i="1"/>
  <c r="BJ575" i="1"/>
  <c r="F14" i="84" s="1"/>
  <c r="F32" i="84" s="1"/>
  <c r="BF211" i="1"/>
  <c r="EP211" i="1"/>
  <c r="ET211" i="1" s="1"/>
  <c r="GO175" i="1"/>
  <c r="O114" i="23" s="1"/>
  <c r="CO211" i="1"/>
  <c r="BV211" i="1"/>
  <c r="O9" i="84"/>
  <c r="EP502" i="1"/>
  <c r="ET502" i="1" s="1"/>
  <c r="CO502" i="1"/>
  <c r="O20" i="84"/>
  <c r="EP513" i="1"/>
  <c r="ET513" i="1" s="1"/>
  <c r="CO513" i="1"/>
  <c r="O11" i="84"/>
  <c r="EP504" i="1"/>
  <c r="ET504" i="1" s="1"/>
  <c r="CO504" i="1"/>
  <c r="O15" i="84"/>
  <c r="EP508" i="1"/>
  <c r="ET508" i="1" s="1"/>
  <c r="CO508" i="1"/>
  <c r="O19" i="84"/>
  <c r="EP512" i="1"/>
  <c r="ET512" i="1" s="1"/>
  <c r="CO512" i="1"/>
  <c r="O21" i="84"/>
  <c r="EP514" i="1"/>
  <c r="ET514" i="1" s="1"/>
  <c r="CO514" i="1"/>
  <c r="O13" i="84"/>
  <c r="EP506" i="1"/>
  <c r="ET506" i="1" s="1"/>
  <c r="CO506" i="1"/>
  <c r="O17" i="84"/>
  <c r="EP510" i="1"/>
  <c r="ET510" i="1" s="1"/>
  <c r="CO510" i="1"/>
  <c r="GH180" i="1"/>
  <c r="HG216" i="1"/>
  <c r="HX180" i="1" s="1"/>
  <c r="EU227" i="1"/>
  <c r="EU197" i="1"/>
  <c r="EP515" i="1"/>
  <c r="ET515" i="1" s="1"/>
  <c r="O81" i="23"/>
  <c r="U81" i="23" s="1"/>
  <c r="AL51" i="40"/>
  <c r="AW18" i="40"/>
  <c r="FF520" i="1"/>
  <c r="CD520" i="1" s="1"/>
  <c r="FE521" i="1"/>
  <c r="FF138" i="1"/>
  <c r="CD138" i="1" s="1"/>
  <c r="FE139" i="1"/>
  <c r="FF218" i="1"/>
  <c r="CD218" i="1" s="1"/>
  <c r="FE219" i="1"/>
  <c r="FF372" i="1"/>
  <c r="CD372" i="1" s="1"/>
  <c r="FE373" i="1"/>
  <c r="EU119" i="1"/>
  <c r="EV354" i="1"/>
  <c r="CE354" i="1" s="1"/>
  <c r="EU355" i="1"/>
  <c r="FF454" i="1" l="1"/>
  <c r="CD454" i="1" s="1"/>
  <c r="FE455" i="1"/>
  <c r="CR453" i="1"/>
  <c r="CI453" i="1" s="1"/>
  <c r="GH417" i="1" s="1"/>
  <c r="GJ417" i="1" s="1"/>
  <c r="CQ453" i="1"/>
  <c r="CF453" i="1" s="1"/>
  <c r="GU423" i="1"/>
  <c r="O185" i="23" s="1"/>
  <c r="EU502" i="1"/>
  <c r="BJ576" i="1"/>
  <c r="F15" i="84" s="1"/>
  <c r="F33" i="84" s="1"/>
  <c r="EP135" i="1"/>
  <c r="ET135" i="1" s="1"/>
  <c r="GO99" i="1"/>
  <c r="CO135" i="1"/>
  <c r="EP212" i="1"/>
  <c r="ET212" i="1" s="1"/>
  <c r="BV212" i="1"/>
  <c r="GO176" i="1"/>
  <c r="O115" i="23" s="1"/>
  <c r="CO212" i="1"/>
  <c r="EP369" i="1"/>
  <c r="ET369" i="1" s="1"/>
  <c r="GO333" i="1"/>
  <c r="CO369" i="1"/>
  <c r="BV369" i="1"/>
  <c r="EV355" i="1"/>
  <c r="CE355" i="1" s="1"/>
  <c r="EU356" i="1"/>
  <c r="EU120" i="1"/>
  <c r="FF373" i="1"/>
  <c r="CD373" i="1" s="1"/>
  <c r="FE374" i="1"/>
  <c r="FF219" i="1"/>
  <c r="CD219" i="1" s="1"/>
  <c r="FE220" i="1"/>
  <c r="FF139" i="1"/>
  <c r="CD139" i="1" s="1"/>
  <c r="FE140" i="1"/>
  <c r="FF521" i="1"/>
  <c r="CD521" i="1" s="1"/>
  <c r="FE522" i="1"/>
  <c r="EV197" i="1"/>
  <c r="CE197" i="1" s="1"/>
  <c r="EU198" i="1"/>
  <c r="EU503" i="1"/>
  <c r="EU504" i="1" s="1"/>
  <c r="EU505" i="1" s="1"/>
  <c r="O24" i="84"/>
  <c r="EP517" i="1"/>
  <c r="ET517" i="1" s="1"/>
  <c r="CO517" i="1"/>
  <c r="GI318" i="1"/>
  <c r="GJ318" i="1" s="1"/>
  <c r="CQ354" i="1"/>
  <c r="CF354" i="1" s="1"/>
  <c r="HB372" i="1"/>
  <c r="CR372" i="1"/>
  <c r="CI372" i="1" s="1"/>
  <c r="HB218" i="1"/>
  <c r="CR218" i="1"/>
  <c r="CI218" i="1" s="1"/>
  <c r="CO551" i="1"/>
  <c r="HB138" i="1"/>
  <c r="V82" i="40"/>
  <c r="CR138" i="1"/>
  <c r="CI138" i="1" s="1"/>
  <c r="CR520" i="1"/>
  <c r="CI520" i="1" s="1"/>
  <c r="ET545" i="1"/>
  <c r="EV196" i="1"/>
  <c r="CE196" i="1" s="1"/>
  <c r="EV162" i="1"/>
  <c r="EV165" i="1"/>
  <c r="EV163" i="1"/>
  <c r="EV178" i="1"/>
  <c r="EV164" i="1"/>
  <c r="EV179" i="1"/>
  <c r="EV169" i="1"/>
  <c r="EV180" i="1"/>
  <c r="EV174" i="1"/>
  <c r="EV160" i="1"/>
  <c r="EV175" i="1"/>
  <c r="EV176" i="1"/>
  <c r="EV170" i="1"/>
  <c r="EV173" i="1"/>
  <c r="EV171" i="1"/>
  <c r="EV161" i="1"/>
  <c r="EV172" i="1"/>
  <c r="EV166" i="1"/>
  <c r="EV177" i="1"/>
  <c r="EV167" i="1"/>
  <c r="EV168" i="1"/>
  <c r="EV181" i="1"/>
  <c r="CE181" i="1" s="1"/>
  <c r="EV183" i="1"/>
  <c r="CE183" i="1" s="1"/>
  <c r="EV182" i="1"/>
  <c r="CE182" i="1" s="1"/>
  <c r="EV184" i="1"/>
  <c r="CE184" i="1" s="1"/>
  <c r="EV185" i="1"/>
  <c r="CE185" i="1" s="1"/>
  <c r="EV186" i="1"/>
  <c r="CE186" i="1" s="1"/>
  <c r="EV187" i="1"/>
  <c r="CE187" i="1" s="1"/>
  <c r="EV188" i="1"/>
  <c r="CE188" i="1" s="1"/>
  <c r="EV189" i="1"/>
  <c r="CE189" i="1" s="1"/>
  <c r="EV190" i="1"/>
  <c r="CE190" i="1" s="1"/>
  <c r="EV191" i="1"/>
  <c r="CE191" i="1" s="1"/>
  <c r="EV192" i="1"/>
  <c r="CE192" i="1" s="1"/>
  <c r="EV193" i="1"/>
  <c r="CE193" i="1" s="1"/>
  <c r="EV194" i="1"/>
  <c r="CE194" i="1" s="1"/>
  <c r="EV195" i="1"/>
  <c r="CE195" i="1" s="1"/>
  <c r="EZ537" i="1"/>
  <c r="FD537" i="1" s="1"/>
  <c r="CP537" i="1"/>
  <c r="HG371" i="1"/>
  <c r="GH335" i="1"/>
  <c r="HG217" i="1"/>
  <c r="GH181" i="1"/>
  <c r="AA81" i="40"/>
  <c r="HG137" i="1"/>
  <c r="HX101" i="1" s="1"/>
  <c r="AD22" i="40" s="1"/>
  <c r="AW19" i="40"/>
  <c r="AL52" i="40"/>
  <c r="O82" i="23"/>
  <c r="U82" i="23" s="1"/>
  <c r="FF455" i="1" l="1"/>
  <c r="CD455" i="1" s="1"/>
  <c r="FE456" i="1"/>
  <c r="CR454" i="1"/>
  <c r="CI454" i="1" s="1"/>
  <c r="GH418" i="1" s="1"/>
  <c r="GJ418" i="1" s="1"/>
  <c r="CQ454" i="1"/>
  <c r="CF454" i="1" s="1"/>
  <c r="EU506" i="1"/>
  <c r="Y26" i="81"/>
  <c r="CQ195" i="1"/>
  <c r="CF195" i="1" s="1"/>
  <c r="Y24" i="81"/>
  <c r="CQ193" i="1"/>
  <c r="CF193" i="1" s="1"/>
  <c r="Y22" i="81"/>
  <c r="CQ191" i="1"/>
  <c r="CF191" i="1" s="1"/>
  <c r="Y20" i="81"/>
  <c r="CQ189" i="1"/>
  <c r="CF189" i="1" s="1"/>
  <c r="Y18" i="81"/>
  <c r="CQ187" i="1"/>
  <c r="CF187" i="1" s="1"/>
  <c r="Y16" i="81"/>
  <c r="CQ185" i="1"/>
  <c r="CF185" i="1" s="1"/>
  <c r="Y13" i="81"/>
  <c r="CQ182" i="1"/>
  <c r="CF182" i="1" s="1"/>
  <c r="Y12" i="81"/>
  <c r="CQ181" i="1"/>
  <c r="CF181" i="1" s="1"/>
  <c r="BE5" i="40"/>
  <c r="BM5" i="40"/>
  <c r="BR5" i="40" s="1"/>
  <c r="Y27" i="81"/>
  <c r="GI160" i="1"/>
  <c r="GJ160" i="1" s="1"/>
  <c r="BM570" i="1"/>
  <c r="I9" i="84" s="1"/>
  <c r="I27" i="84" s="1"/>
  <c r="CQ196" i="1"/>
  <c r="CF196" i="1" s="1"/>
  <c r="GH182" i="1"/>
  <c r="HG218" i="1"/>
  <c r="GH336" i="1"/>
  <c r="HG372" i="1"/>
  <c r="GI161" i="1"/>
  <c r="GJ161" i="1" s="1"/>
  <c r="BM6" i="40"/>
  <c r="BR6" i="40" s="1"/>
  <c r="BE6" i="40"/>
  <c r="Y28" i="81"/>
  <c r="CQ197" i="1"/>
  <c r="CF197" i="1" s="1"/>
  <c r="CR521" i="1"/>
  <c r="CI521" i="1" s="1"/>
  <c r="CO552" i="1"/>
  <c r="HB139" i="1"/>
  <c r="V83" i="40"/>
  <c r="CR139" i="1"/>
  <c r="CI139" i="1" s="1"/>
  <c r="HB219" i="1"/>
  <c r="CR219" i="1"/>
  <c r="CI219" i="1" s="1"/>
  <c r="HB373" i="1"/>
  <c r="CR373" i="1"/>
  <c r="CI373" i="1" s="1"/>
  <c r="GI319" i="1"/>
  <c r="GJ319" i="1" s="1"/>
  <c r="CQ355" i="1"/>
  <c r="CF355" i="1" s="1"/>
  <c r="AW20" i="40"/>
  <c r="O83" i="23"/>
  <c r="U83" i="23" s="1"/>
  <c r="AL53" i="40"/>
  <c r="O25" i="84"/>
  <c r="EP518" i="1"/>
  <c r="ET518" i="1" s="1"/>
  <c r="CO518" i="1"/>
  <c r="EP370" i="1"/>
  <c r="ET370" i="1" s="1"/>
  <c r="BV370" i="1"/>
  <c r="GO334" i="1"/>
  <c r="CO370" i="1"/>
  <c r="EP213" i="1"/>
  <c r="ET213" i="1" s="1"/>
  <c r="BV213" i="1"/>
  <c r="GO177" i="1"/>
  <c r="O116" i="23" s="1"/>
  <c r="CO213" i="1"/>
  <c r="EP136" i="1"/>
  <c r="ET136" i="1" s="1"/>
  <c r="GO100" i="1"/>
  <c r="CO136" i="1"/>
  <c r="HX181" i="1"/>
  <c r="HX258" i="1"/>
  <c r="HX334" i="1"/>
  <c r="Y25" i="81"/>
  <c r="CQ194" i="1"/>
  <c r="CF194" i="1" s="1"/>
  <c r="Y23" i="81"/>
  <c r="CQ192" i="1"/>
  <c r="CF192" i="1" s="1"/>
  <c r="Y21" i="81"/>
  <c r="CQ190" i="1"/>
  <c r="CF190" i="1" s="1"/>
  <c r="Y19" i="81"/>
  <c r="CQ188" i="1"/>
  <c r="CF188" i="1" s="1"/>
  <c r="Y17" i="81"/>
  <c r="CQ186" i="1"/>
  <c r="CF186" i="1" s="1"/>
  <c r="Y15" i="81"/>
  <c r="CQ184" i="1"/>
  <c r="CF184" i="1" s="1"/>
  <c r="Y14" i="81"/>
  <c r="CQ183" i="1"/>
  <c r="CF183" i="1" s="1"/>
  <c r="HG138" i="1"/>
  <c r="HX102" i="1" s="1"/>
  <c r="AD23" i="40" s="1"/>
  <c r="AA82" i="40"/>
  <c r="EV198" i="1"/>
  <c r="CE198" i="1" s="1"/>
  <c r="EU199" i="1"/>
  <c r="FF522" i="1"/>
  <c r="CD522" i="1" s="1"/>
  <c r="FE523" i="1"/>
  <c r="FF140" i="1"/>
  <c r="CD140" i="1" s="1"/>
  <c r="FE141" i="1"/>
  <c r="FF220" i="1"/>
  <c r="CD220" i="1" s="1"/>
  <c r="FE221" i="1"/>
  <c r="FF374" i="1"/>
  <c r="CD374" i="1" s="1"/>
  <c r="FE375" i="1"/>
  <c r="FF375" i="1" s="1"/>
  <c r="CD375" i="1" s="1"/>
  <c r="EV150" i="1"/>
  <c r="EU121" i="1"/>
  <c r="EV356" i="1"/>
  <c r="CE356" i="1" s="1"/>
  <c r="EU357" i="1"/>
  <c r="EZ538" i="1"/>
  <c r="FD538" i="1" s="1"/>
  <c r="CP538" i="1"/>
  <c r="FF456" i="1" l="1"/>
  <c r="CD456" i="1" s="1"/>
  <c r="FE457" i="1"/>
  <c r="CR455" i="1"/>
  <c r="CI455" i="1" s="1"/>
  <c r="GH419" i="1" s="1"/>
  <c r="GJ419" i="1" s="1"/>
  <c r="CQ455" i="1"/>
  <c r="CF455" i="1" s="1"/>
  <c r="EP214" i="1"/>
  <c r="ET214" i="1" s="1"/>
  <c r="BV214" i="1"/>
  <c r="GO178" i="1"/>
  <c r="O117" i="23" s="1"/>
  <c r="CO214" i="1"/>
  <c r="O26" i="84"/>
  <c r="EP519" i="1"/>
  <c r="ET519" i="1" s="1"/>
  <c r="CO519" i="1"/>
  <c r="CP541" i="1"/>
  <c r="EV357" i="1"/>
  <c r="CE357" i="1" s="1"/>
  <c r="EU358" i="1"/>
  <c r="EV121" i="1"/>
  <c r="CE121" i="1" s="1"/>
  <c r="EU122" i="1"/>
  <c r="CR375" i="1"/>
  <c r="CI375" i="1" s="1"/>
  <c r="FF221" i="1"/>
  <c r="CD221" i="1" s="1"/>
  <c r="FE222" i="1"/>
  <c r="FF222" i="1" s="1"/>
  <c r="CD222" i="1" s="1"/>
  <c r="FF141" i="1"/>
  <c r="CD141" i="1" s="1"/>
  <c r="FE142" i="1"/>
  <c r="FF523" i="1"/>
  <c r="CD523" i="1" s="1"/>
  <c r="FE524" i="1"/>
  <c r="EV199" i="1"/>
  <c r="CE199" i="1" s="1"/>
  <c r="EU200" i="1"/>
  <c r="GH337" i="1"/>
  <c r="HG373" i="1"/>
  <c r="GH183" i="1"/>
  <c r="HG219" i="1"/>
  <c r="AA83" i="40"/>
  <c r="HG139" i="1"/>
  <c r="HX103" i="1" s="1"/>
  <c r="AD24" i="40" s="1"/>
  <c r="BF6" i="40"/>
  <c r="HX182" i="1"/>
  <c r="HX259" i="1"/>
  <c r="HX335" i="1"/>
  <c r="BF5" i="40"/>
  <c r="EU507" i="1"/>
  <c r="EP371" i="1"/>
  <c r="ET371" i="1" s="1"/>
  <c r="BV371" i="1"/>
  <c r="GO335" i="1"/>
  <c r="CO371" i="1"/>
  <c r="EP137" i="1"/>
  <c r="ET137" i="1" s="1"/>
  <c r="GO101" i="1"/>
  <c r="CO137" i="1"/>
  <c r="GI320" i="1"/>
  <c r="GJ320" i="1" s="1"/>
  <c r="CQ356" i="1"/>
  <c r="CF356" i="1" s="1"/>
  <c r="EV120" i="1"/>
  <c r="CE120" i="1" s="1"/>
  <c r="EV87" i="1"/>
  <c r="EV88" i="1"/>
  <c r="EV93" i="1"/>
  <c r="EV95" i="1"/>
  <c r="EV96" i="1"/>
  <c r="EV101" i="1"/>
  <c r="EV85" i="1"/>
  <c r="EV104" i="1"/>
  <c r="EV94" i="1"/>
  <c r="EV91" i="1"/>
  <c r="EV102" i="1"/>
  <c r="EV99" i="1"/>
  <c r="EV86" i="1"/>
  <c r="EV89" i="1"/>
  <c r="EV90" i="1"/>
  <c r="EV92" i="1"/>
  <c r="EV97" i="1"/>
  <c r="EV98" i="1"/>
  <c r="EV100" i="1"/>
  <c r="EV103" i="1"/>
  <c r="EV84" i="1"/>
  <c r="EV105" i="1"/>
  <c r="CE105" i="1" s="1"/>
  <c r="EV106" i="1"/>
  <c r="CE106" i="1" s="1"/>
  <c r="EV107" i="1"/>
  <c r="CE107" i="1" s="1"/>
  <c r="EV108" i="1"/>
  <c r="CE108" i="1" s="1"/>
  <c r="EV109" i="1"/>
  <c r="CE109" i="1" s="1"/>
  <c r="EV110" i="1"/>
  <c r="CE110" i="1" s="1"/>
  <c r="EV111" i="1"/>
  <c r="CE111" i="1" s="1"/>
  <c r="EV112" i="1"/>
  <c r="CE112" i="1" s="1"/>
  <c r="EV113" i="1"/>
  <c r="CE113" i="1" s="1"/>
  <c r="EV114" i="1"/>
  <c r="CE114" i="1" s="1"/>
  <c r="EV115" i="1"/>
  <c r="CE115" i="1" s="1"/>
  <c r="EV116" i="1"/>
  <c r="CE116" i="1" s="1"/>
  <c r="EV117" i="1"/>
  <c r="CE117" i="1" s="1"/>
  <c r="EV118" i="1"/>
  <c r="CE118" i="1" s="1"/>
  <c r="EV119" i="1"/>
  <c r="CE119" i="1" s="1"/>
  <c r="HB374" i="1"/>
  <c r="CR374" i="1"/>
  <c r="CI374" i="1" s="1"/>
  <c r="HB220" i="1"/>
  <c r="CR220" i="1"/>
  <c r="CI220" i="1" s="1"/>
  <c r="HB140" i="1"/>
  <c r="CO553" i="1"/>
  <c r="CR140" i="1"/>
  <c r="CI140" i="1" s="1"/>
  <c r="HG140" i="1" s="1"/>
  <c r="HX104" i="1" s="1"/>
  <c r="AD25" i="40" s="1"/>
  <c r="CR522" i="1"/>
  <c r="CI522" i="1" s="1"/>
  <c r="GI162" i="1"/>
  <c r="GJ162" i="1" s="1"/>
  <c r="BE7" i="40"/>
  <c r="Y29" i="81"/>
  <c r="BM7" i="40"/>
  <c r="BR7" i="40" s="1"/>
  <c r="CQ198" i="1"/>
  <c r="CF198" i="1" s="1"/>
  <c r="O84" i="23"/>
  <c r="U84" i="23" s="1"/>
  <c r="AL54" i="40"/>
  <c r="AW21" i="40"/>
  <c r="EZ539" i="1"/>
  <c r="FD539" i="1" s="1"/>
  <c r="CP539" i="1"/>
  <c r="FF457" i="1" l="1"/>
  <c r="CD457" i="1" s="1"/>
  <c r="FE458" i="1"/>
  <c r="CR456" i="1"/>
  <c r="CI456" i="1" s="1"/>
  <c r="GH420" i="1" s="1"/>
  <c r="GJ420" i="1" s="1"/>
  <c r="CQ456" i="1"/>
  <c r="CF456" i="1" s="1"/>
  <c r="O27" i="84"/>
  <c r="EP520" i="1"/>
  <c r="ET520" i="1" s="1"/>
  <c r="CO520" i="1"/>
  <c r="GH338" i="1"/>
  <c r="HG374" i="1"/>
  <c r="X26" i="81"/>
  <c r="P42" i="39"/>
  <c r="CQ119" i="1"/>
  <c r="CF119" i="1" s="1"/>
  <c r="P40" i="39"/>
  <c r="X24" i="81"/>
  <c r="CQ117" i="1"/>
  <c r="CF117" i="1" s="1"/>
  <c r="X22" i="81"/>
  <c r="P38" i="39"/>
  <c r="CQ115" i="1"/>
  <c r="CF115" i="1" s="1"/>
  <c r="P36" i="39"/>
  <c r="X20" i="81"/>
  <c r="CQ113" i="1"/>
  <c r="CF113" i="1" s="1"/>
  <c r="X18" i="81"/>
  <c r="P34" i="39"/>
  <c r="CQ111" i="1"/>
  <c r="CF111" i="1" s="1"/>
  <c r="P32" i="39"/>
  <c r="X16" i="81"/>
  <c r="CQ109" i="1"/>
  <c r="CF109" i="1" s="1"/>
  <c r="P30" i="39"/>
  <c r="X14" i="81"/>
  <c r="CQ107" i="1"/>
  <c r="CF107" i="1" s="1"/>
  <c r="X12" i="81"/>
  <c r="P28" i="39"/>
  <c r="CQ105" i="1"/>
  <c r="BL5" i="40"/>
  <c r="BQ5" i="40" s="1"/>
  <c r="BM571" i="1"/>
  <c r="I10" i="84" s="1"/>
  <c r="I28" i="84" s="1"/>
  <c r="I44" i="84" s="1"/>
  <c r="I50" i="84" s="1"/>
  <c r="GK98" i="1"/>
  <c r="AH52" i="40" s="1"/>
  <c r="P43" i="39"/>
  <c r="R36" i="23" s="1"/>
  <c r="GJ98" i="1"/>
  <c r="GV398" i="1"/>
  <c r="X27" i="81"/>
  <c r="W64" i="40"/>
  <c r="CQ120" i="1"/>
  <c r="CF120" i="1" s="1"/>
  <c r="EZ540" i="1"/>
  <c r="FD540" i="1" s="1"/>
  <c r="CP540" i="1"/>
  <c r="GI163" i="1"/>
  <c r="GJ163" i="1" s="1"/>
  <c r="Y30" i="81"/>
  <c r="BE8" i="40"/>
  <c r="BM8" i="40"/>
  <c r="BR8" i="40" s="1"/>
  <c r="CQ199" i="1"/>
  <c r="CF199" i="1" s="1"/>
  <c r="CR523" i="1"/>
  <c r="CI523" i="1" s="1"/>
  <c r="CO554" i="1"/>
  <c r="HB141" i="1"/>
  <c r="CR141" i="1"/>
  <c r="CI141" i="1" s="1"/>
  <c r="HG141" i="1" s="1"/>
  <c r="HX105" i="1" s="1"/>
  <c r="AD26" i="40" s="1"/>
  <c r="HB221" i="1"/>
  <c r="CR221" i="1"/>
  <c r="CI221" i="1" s="1"/>
  <c r="GJ99" i="1"/>
  <c r="X28" i="81"/>
  <c r="BL6" i="40"/>
  <c r="BQ6" i="40" s="1"/>
  <c r="W65" i="40"/>
  <c r="P44" i="39"/>
  <c r="R37" i="23" s="1"/>
  <c r="GV399" i="1"/>
  <c r="CQ121" i="1"/>
  <c r="CF121" i="1" s="1"/>
  <c r="GI321" i="1"/>
  <c r="GJ321" i="1" s="1"/>
  <c r="CQ357" i="1"/>
  <c r="CF357" i="1" s="1"/>
  <c r="EZ541" i="1"/>
  <c r="FD541" i="1" s="1"/>
  <c r="EP138" i="1"/>
  <c r="ET138" i="1" s="1"/>
  <c r="GO102" i="1"/>
  <c r="CO138" i="1"/>
  <c r="EP372" i="1"/>
  <c r="ET372" i="1" s="1"/>
  <c r="GO336" i="1"/>
  <c r="CO372" i="1"/>
  <c r="BV372" i="1"/>
  <c r="EP215" i="1"/>
  <c r="ET215" i="1" s="1"/>
  <c r="BV215" i="1"/>
  <c r="GO179" i="1"/>
  <c r="O118" i="23" s="1"/>
  <c r="CO215" i="1"/>
  <c r="BF7" i="40"/>
  <c r="GH184" i="1"/>
  <c r="HG220" i="1"/>
  <c r="X25" i="81"/>
  <c r="P41" i="39"/>
  <c r="CQ118" i="1"/>
  <c r="CF118" i="1" s="1"/>
  <c r="P39" i="39"/>
  <c r="X23" i="81"/>
  <c r="CQ116" i="1"/>
  <c r="CF116" i="1" s="1"/>
  <c r="X21" i="81"/>
  <c r="P37" i="39"/>
  <c r="CQ114" i="1"/>
  <c r="CF114" i="1" s="1"/>
  <c r="P35" i="39"/>
  <c r="X19" i="81"/>
  <c r="CQ112" i="1"/>
  <c r="CF112" i="1" s="1"/>
  <c r="P33" i="39"/>
  <c r="X17" i="81"/>
  <c r="CQ110" i="1"/>
  <c r="CF110" i="1" s="1"/>
  <c r="P31" i="39"/>
  <c r="X15" i="81"/>
  <c r="CQ108" i="1"/>
  <c r="CF108" i="1" s="1"/>
  <c r="P29" i="39"/>
  <c r="X13" i="81"/>
  <c r="CQ106" i="1"/>
  <c r="CF106" i="1" s="1"/>
  <c r="O85" i="23"/>
  <c r="U85" i="23" s="1"/>
  <c r="AW22" i="40"/>
  <c r="AL55" i="40"/>
  <c r="EU508" i="1"/>
  <c r="HX336" i="1"/>
  <c r="HX260" i="1"/>
  <c r="HX183" i="1"/>
  <c r="EV200" i="1"/>
  <c r="CE200" i="1" s="1"/>
  <c r="EU201" i="1"/>
  <c r="FF524" i="1"/>
  <c r="CD524" i="1" s="1"/>
  <c r="FE525" i="1"/>
  <c r="FF142" i="1"/>
  <c r="CD142" i="1" s="1"/>
  <c r="FE143" i="1"/>
  <c r="CR222" i="1"/>
  <c r="CI222" i="1" s="1"/>
  <c r="GH186" i="1" s="1"/>
  <c r="EV122" i="1"/>
  <c r="CE122" i="1" s="1"/>
  <c r="EU123" i="1"/>
  <c r="EV358" i="1"/>
  <c r="CE358" i="1" s="1"/>
  <c r="EU359" i="1"/>
  <c r="FF458" i="1" l="1"/>
  <c r="CD458" i="1" s="1"/>
  <c r="FE459" i="1"/>
  <c r="CR457" i="1"/>
  <c r="CI457" i="1" s="1"/>
  <c r="GH421" i="1" s="1"/>
  <c r="GJ421" i="1" s="1"/>
  <c r="CQ457" i="1"/>
  <c r="CF457" i="1" s="1"/>
  <c r="GI322" i="1"/>
  <c r="GJ322" i="1" s="1"/>
  <c r="CQ358" i="1"/>
  <c r="CF358" i="1" s="1"/>
  <c r="CR524" i="1"/>
  <c r="CI524" i="1" s="1"/>
  <c r="BM9" i="40"/>
  <c r="BR9" i="40" s="1"/>
  <c r="Y31" i="81"/>
  <c r="GI164" i="1"/>
  <c r="GJ164" i="1" s="1"/>
  <c r="BE9" i="40"/>
  <c r="CQ200" i="1"/>
  <c r="CF200" i="1" s="1"/>
  <c r="EU509" i="1"/>
  <c r="HX337" i="1"/>
  <c r="HX184" i="1"/>
  <c r="HX261" i="1"/>
  <c r="GT399" i="1"/>
  <c r="N161" i="23" s="1"/>
  <c r="AG39" i="40"/>
  <c r="BF8" i="40"/>
  <c r="GT398" i="1"/>
  <c r="N160" i="23" s="1"/>
  <c r="AG38" i="40"/>
  <c r="GV400" i="1"/>
  <c r="BL7" i="40"/>
  <c r="BQ7" i="40" s="1"/>
  <c r="P45" i="39"/>
  <c r="R38" i="23" s="1"/>
  <c r="X29" i="81"/>
  <c r="W66" i="40"/>
  <c r="GJ100" i="1"/>
  <c r="CQ122" i="1"/>
  <c r="CF122" i="1" s="1"/>
  <c r="HB142" i="1"/>
  <c r="CO555" i="1"/>
  <c r="CR142" i="1"/>
  <c r="CI142" i="1" s="1"/>
  <c r="HG142" i="1" s="1"/>
  <c r="HX106" i="1" s="1"/>
  <c r="AD27" i="40" s="1"/>
  <c r="O28" i="84"/>
  <c r="EP521" i="1"/>
  <c r="ET521" i="1" s="1"/>
  <c r="CO521" i="1"/>
  <c r="EP216" i="1"/>
  <c r="ET216" i="1" s="1"/>
  <c r="GO180" i="1"/>
  <c r="O119" i="23" s="1"/>
  <c r="CO216" i="1"/>
  <c r="BV216" i="1"/>
  <c r="EP373" i="1"/>
  <c r="ET373" i="1" s="1"/>
  <c r="BV373" i="1"/>
  <c r="GO337" i="1"/>
  <c r="CO373" i="1"/>
  <c r="EP139" i="1"/>
  <c r="ET139" i="1" s="1"/>
  <c r="GO103" i="1"/>
  <c r="CO139" i="1"/>
  <c r="EV359" i="1"/>
  <c r="CE359" i="1" s="1"/>
  <c r="EU360" i="1"/>
  <c r="EV123" i="1"/>
  <c r="CE123" i="1" s="1"/>
  <c r="EU124" i="1"/>
  <c r="FF143" i="1"/>
  <c r="CD143" i="1" s="1"/>
  <c r="FE144" i="1"/>
  <c r="FF525" i="1"/>
  <c r="CD525" i="1" s="1"/>
  <c r="FE526" i="1"/>
  <c r="EV201" i="1"/>
  <c r="CE201" i="1" s="1"/>
  <c r="EU202" i="1"/>
  <c r="O86" i="23"/>
  <c r="U86" i="23" s="1"/>
  <c r="AR23" i="23"/>
  <c r="AW23" i="40"/>
  <c r="X65" i="40"/>
  <c r="GQ399" i="1"/>
  <c r="R131" i="23" s="1"/>
  <c r="P161" i="23"/>
  <c r="GH185" i="1"/>
  <c r="HG221" i="1"/>
  <c r="X64" i="40"/>
  <c r="GQ398" i="1"/>
  <c r="R130" i="23" s="1"/>
  <c r="P160" i="23"/>
  <c r="CF105" i="1"/>
  <c r="FE460" i="1" l="1"/>
  <c r="FF460" i="1" s="1"/>
  <c r="CD460" i="1" s="1"/>
  <c r="FF459" i="1"/>
  <c r="CD459" i="1" s="1"/>
  <c r="CR458" i="1"/>
  <c r="CI458" i="1" s="1"/>
  <c r="GH422" i="1" s="1"/>
  <c r="GJ422" i="1" s="1"/>
  <c r="CQ458" i="1"/>
  <c r="CF458" i="1" s="1"/>
  <c r="EP217" i="1"/>
  <c r="ET217" i="1" s="1"/>
  <c r="BV217" i="1"/>
  <c r="GO181" i="1"/>
  <c r="O120" i="23" s="1"/>
  <c r="CO217" i="1"/>
  <c r="EV202" i="1"/>
  <c r="CE202" i="1" s="1"/>
  <c r="EU203" i="1"/>
  <c r="FF526" i="1"/>
  <c r="CD526" i="1" s="1"/>
  <c r="FE527" i="1"/>
  <c r="FF144" i="1"/>
  <c r="CD144" i="1" s="1"/>
  <c r="FE145" i="1"/>
  <c r="EV124" i="1"/>
  <c r="CE124" i="1" s="1"/>
  <c r="EU125" i="1"/>
  <c r="EV360" i="1"/>
  <c r="CE360" i="1" s="1"/>
  <c r="EU361" i="1"/>
  <c r="X66" i="40"/>
  <c r="GT400" i="1"/>
  <c r="N162" i="23" s="1"/>
  <c r="AG40" i="40"/>
  <c r="EU510" i="1"/>
  <c r="BF9" i="40"/>
  <c r="O29" i="84"/>
  <c r="EP522" i="1"/>
  <c r="ET522" i="1" s="1"/>
  <c r="CO522" i="1"/>
  <c r="EP375" i="1"/>
  <c r="ET375" i="1" s="1"/>
  <c r="EP140" i="1"/>
  <c r="ET140" i="1" s="1"/>
  <c r="GO104" i="1"/>
  <c r="CO140" i="1"/>
  <c r="BV375" i="1"/>
  <c r="CO375" i="1"/>
  <c r="HX338" i="1"/>
  <c r="HX262" i="1"/>
  <c r="HX185" i="1"/>
  <c r="Y32" i="81"/>
  <c r="BE10" i="40"/>
  <c r="GI165" i="1"/>
  <c r="GJ165" i="1" s="1"/>
  <c r="BM10" i="40"/>
  <c r="BR10" i="40" s="1"/>
  <c r="CQ201" i="1"/>
  <c r="CF201" i="1" s="1"/>
  <c r="CR525" i="1"/>
  <c r="CI525" i="1" s="1"/>
  <c r="CO556" i="1"/>
  <c r="HB143" i="1"/>
  <c r="CR143" i="1"/>
  <c r="CI143" i="1" s="1"/>
  <c r="HG143" i="1" s="1"/>
  <c r="HX107" i="1" s="1"/>
  <c r="AD28" i="40" s="1"/>
  <c r="W67" i="40"/>
  <c r="GV401" i="1"/>
  <c r="X30" i="81"/>
  <c r="BL8" i="40"/>
  <c r="BQ8" i="40" s="1"/>
  <c r="P46" i="39"/>
  <c r="R39" i="23" s="1"/>
  <c r="GJ101" i="1"/>
  <c r="CQ123" i="1"/>
  <c r="CF123" i="1" s="1"/>
  <c r="GI323" i="1"/>
  <c r="GJ323" i="1" s="1"/>
  <c r="CQ359" i="1"/>
  <c r="CF359" i="1" s="1"/>
  <c r="O87" i="23"/>
  <c r="U87" i="23" s="1"/>
  <c r="AW24" i="40"/>
  <c r="GQ400" i="1"/>
  <c r="R132" i="23" s="1"/>
  <c r="P162" i="23"/>
  <c r="CR459" i="1" l="1"/>
  <c r="CI459" i="1" s="1"/>
  <c r="GH423" i="1" s="1"/>
  <c r="GJ423" i="1" s="1"/>
  <c r="CQ459" i="1"/>
  <c r="CF459" i="1" s="1"/>
  <c r="CR460" i="1"/>
  <c r="CI460" i="1" s="1"/>
  <c r="CQ460" i="1"/>
  <c r="CF460" i="1" s="1"/>
  <c r="EP141" i="1"/>
  <c r="ET141" i="1" s="1"/>
  <c r="GO105" i="1"/>
  <c r="CO141" i="1"/>
  <c r="CE380" i="1"/>
  <c r="HC360" i="1" s="1"/>
  <c r="HY324" i="1" s="1"/>
  <c r="GI324" i="1"/>
  <c r="GJ324" i="1" s="1"/>
  <c r="CQ360" i="1"/>
  <c r="CF360" i="1" s="1"/>
  <c r="W68" i="40"/>
  <c r="BL9" i="40"/>
  <c r="BQ9" i="40" s="1"/>
  <c r="GJ102" i="1"/>
  <c r="X31" i="81"/>
  <c r="GV402" i="1"/>
  <c r="P47" i="39"/>
  <c r="R40" i="23" s="1"/>
  <c r="CQ124" i="1"/>
  <c r="CF124" i="1" s="1"/>
  <c r="CO557" i="1"/>
  <c r="HB144" i="1"/>
  <c r="CR144" i="1"/>
  <c r="CD546" i="1"/>
  <c r="CR526" i="1"/>
  <c r="CI526" i="1" s="1"/>
  <c r="CI546" i="1" s="1"/>
  <c r="Y33" i="81"/>
  <c r="BE11" i="40"/>
  <c r="BM11" i="40"/>
  <c r="BR11" i="40" s="1"/>
  <c r="GI166" i="1"/>
  <c r="GJ166" i="1" s="1"/>
  <c r="CQ202" i="1"/>
  <c r="CF202" i="1" s="1"/>
  <c r="EP218" i="1"/>
  <c r="ET218" i="1" s="1"/>
  <c r="BV218" i="1"/>
  <c r="GO182" i="1"/>
  <c r="O121" i="23" s="1"/>
  <c r="CO218" i="1"/>
  <c r="O30" i="84"/>
  <c r="EP523" i="1"/>
  <c r="ET523" i="1" s="1"/>
  <c r="CO523" i="1"/>
  <c r="X67" i="40"/>
  <c r="AG41" i="40"/>
  <c r="GT401" i="1"/>
  <c r="N163" i="23" s="1"/>
  <c r="GQ401" i="1"/>
  <c r="R133" i="23" s="1"/>
  <c r="P163" i="23"/>
  <c r="BF10" i="40"/>
  <c r="AW25" i="40"/>
  <c r="O88" i="23"/>
  <c r="EP374" i="1"/>
  <c r="ET374" i="1" s="1"/>
  <c r="BV374" i="1"/>
  <c r="GO338" i="1"/>
  <c r="CO374" i="1"/>
  <c r="EU511" i="1"/>
  <c r="EV361" i="1"/>
  <c r="CE361" i="1" s="1"/>
  <c r="EU362" i="1"/>
  <c r="EV125" i="1"/>
  <c r="CE125" i="1" s="1"/>
  <c r="EU126" i="1"/>
  <c r="FF145" i="1"/>
  <c r="CD145" i="1" s="1"/>
  <c r="FE146" i="1"/>
  <c r="FF146" i="1" s="1"/>
  <c r="CD146" i="1" s="1"/>
  <c r="FF527" i="1"/>
  <c r="CD527" i="1" s="1"/>
  <c r="FE528" i="1"/>
  <c r="EV203" i="1"/>
  <c r="CE203" i="1" s="1"/>
  <c r="EU204" i="1"/>
  <c r="EP219" i="1" l="1"/>
  <c r="ET219" i="1" s="1"/>
  <c r="BL62" i="40"/>
  <c r="BL67" i="40" s="1"/>
  <c r="BL71" i="40" s="1"/>
  <c r="BV219" i="1"/>
  <c r="GO183" i="1"/>
  <c r="O122" i="23" s="1"/>
  <c r="O192" i="23" s="1"/>
  <c r="CO219" i="1"/>
  <c r="GI167" i="1"/>
  <c r="GJ167" i="1" s="1"/>
  <c r="Y34" i="81"/>
  <c r="BE12" i="40"/>
  <c r="BM12" i="40"/>
  <c r="BR12" i="40" s="1"/>
  <c r="CQ203" i="1"/>
  <c r="CF203" i="1" s="1"/>
  <c r="CR527" i="1"/>
  <c r="CI527" i="1" s="1"/>
  <c r="CO558" i="1"/>
  <c r="CD548" i="1"/>
  <c r="HB145" i="1"/>
  <c r="CR145" i="1"/>
  <c r="BL10" i="40"/>
  <c r="BQ10" i="40" s="1"/>
  <c r="X32" i="81"/>
  <c r="GJ103" i="1"/>
  <c r="P48" i="39"/>
  <c r="R41" i="23" s="1"/>
  <c r="W69" i="40"/>
  <c r="GV403" i="1"/>
  <c r="CQ125" i="1"/>
  <c r="CF125" i="1" s="1"/>
  <c r="GI325" i="1"/>
  <c r="GJ325" i="1" s="1"/>
  <c r="HC361" i="1"/>
  <c r="HY325" i="1" s="1"/>
  <c r="CQ361" i="1"/>
  <c r="CF361" i="1" s="1"/>
  <c r="BF11" i="40"/>
  <c r="CI144" i="1"/>
  <c r="HG144" i="1" s="1"/>
  <c r="HX108" i="1" s="1"/>
  <c r="AD29" i="40" s="1"/>
  <c r="X68" i="40"/>
  <c r="CF380" i="1"/>
  <c r="HD360" i="1" s="1"/>
  <c r="HC318" i="1"/>
  <c r="HC314" i="1"/>
  <c r="HC328" i="1"/>
  <c r="HC320" i="1"/>
  <c r="HC324" i="1"/>
  <c r="HC380" i="1"/>
  <c r="HC330" i="1"/>
  <c r="HC332" i="1"/>
  <c r="HC331" i="1"/>
  <c r="HC321" i="1"/>
  <c r="HC315" i="1"/>
  <c r="HC313" i="1"/>
  <c r="HC316" i="1"/>
  <c r="HC325" i="1"/>
  <c r="HC322" i="1"/>
  <c r="HC326" i="1"/>
  <c r="HC319" i="1"/>
  <c r="HC333" i="1"/>
  <c r="HC329" i="1"/>
  <c r="HC317" i="1"/>
  <c r="HC323" i="1"/>
  <c r="HC327" i="1"/>
  <c r="HC349" i="1"/>
  <c r="HY313" i="1" s="1"/>
  <c r="HC334" i="1"/>
  <c r="HC348" i="1"/>
  <c r="HC346" i="1"/>
  <c r="HC344" i="1"/>
  <c r="HC342" i="1"/>
  <c r="HC340" i="1"/>
  <c r="HC337" i="1"/>
  <c r="HC336" i="1"/>
  <c r="HC347" i="1"/>
  <c r="HC345" i="1"/>
  <c r="HC343" i="1"/>
  <c r="HC341" i="1"/>
  <c r="HC339" i="1"/>
  <c r="HC338" i="1"/>
  <c r="HC335" i="1"/>
  <c r="HC350" i="1"/>
  <c r="HY314" i="1" s="1"/>
  <c r="HC351" i="1"/>
  <c r="HY315" i="1" s="1"/>
  <c r="HC352" i="1"/>
  <c r="HY316" i="1" s="1"/>
  <c r="HC353" i="1"/>
  <c r="HY317" i="1" s="1"/>
  <c r="HC354" i="1"/>
  <c r="HY318" i="1" s="1"/>
  <c r="HC355" i="1"/>
  <c r="HY319" i="1" s="1"/>
  <c r="HC356" i="1"/>
  <c r="HY320" i="1" s="1"/>
  <c r="HC357" i="1"/>
  <c r="HY321" i="1" s="1"/>
  <c r="HC358" i="1"/>
  <c r="HY322" i="1" s="1"/>
  <c r="HC359" i="1"/>
  <c r="HY323" i="1" s="1"/>
  <c r="O89" i="23"/>
  <c r="AW26" i="40"/>
  <c r="O31" i="84"/>
  <c r="EP524" i="1"/>
  <c r="ET524" i="1" s="1"/>
  <c r="CO524" i="1"/>
  <c r="EP142" i="1"/>
  <c r="ET142" i="1" s="1"/>
  <c r="BF142" i="1"/>
  <c r="GO106" i="1"/>
  <c r="CO142" i="1"/>
  <c r="EV204" i="1"/>
  <c r="CE204" i="1" s="1"/>
  <c r="EU205" i="1"/>
  <c r="FF528" i="1"/>
  <c r="CD528" i="1" s="1"/>
  <c r="FE529" i="1"/>
  <c r="CO559" i="1"/>
  <c r="CR146" i="1"/>
  <c r="CI146" i="1" s="1"/>
  <c r="EV126" i="1"/>
  <c r="CE126" i="1" s="1"/>
  <c r="EU127" i="1"/>
  <c r="EV362" i="1"/>
  <c r="CE362" i="1" s="1"/>
  <c r="EU363" i="1"/>
  <c r="EU512" i="1"/>
  <c r="GQ402" i="1"/>
  <c r="R134" i="23" s="1"/>
  <c r="P164" i="23"/>
  <c r="AG42" i="40"/>
  <c r="GT402" i="1"/>
  <c r="N164" i="23" s="1"/>
  <c r="O32" i="84" l="1"/>
  <c r="EP525" i="1"/>
  <c r="ET525" i="1" s="1"/>
  <c r="CO525" i="1"/>
  <c r="GI326" i="1"/>
  <c r="GJ326" i="1" s="1"/>
  <c r="HC362" i="1"/>
  <c r="HY326" i="1" s="1"/>
  <c r="CQ362" i="1"/>
  <c r="CF362" i="1" s="1"/>
  <c r="HD362" i="1" s="1"/>
  <c r="X33" i="81"/>
  <c r="GJ104" i="1"/>
  <c r="BL11" i="40"/>
  <c r="BQ11" i="40" s="1"/>
  <c r="P49" i="39"/>
  <c r="R42" i="23" s="1"/>
  <c r="W70" i="40"/>
  <c r="GV404" i="1"/>
  <c r="CQ126" i="1"/>
  <c r="CF126" i="1" s="1"/>
  <c r="FF529" i="1"/>
  <c r="CD529" i="1" s="1"/>
  <c r="FE530" i="1"/>
  <c r="EV205" i="1"/>
  <c r="CE205" i="1" s="1"/>
  <c r="EU206" i="1"/>
  <c r="O90" i="23"/>
  <c r="AW27" i="40"/>
  <c r="AG43" i="40"/>
  <c r="GT403" i="1"/>
  <c r="N165" i="23" s="1"/>
  <c r="CI145" i="1"/>
  <c r="HG145" i="1" s="1"/>
  <c r="HX109" i="1" s="1"/>
  <c r="AD30" i="40" s="1"/>
  <c r="EP220" i="1"/>
  <c r="ET220" i="1" s="1"/>
  <c r="BV220" i="1"/>
  <c r="GO184" i="1"/>
  <c r="O123" i="23" s="1"/>
  <c r="CO220" i="1"/>
  <c r="EU513" i="1"/>
  <c r="EV363" i="1"/>
  <c r="CE363" i="1" s="1"/>
  <c r="EU364" i="1"/>
  <c r="EV127" i="1"/>
  <c r="CE127" i="1" s="1"/>
  <c r="EU128" i="1"/>
  <c r="CR528" i="1"/>
  <c r="CI528" i="1" s="1"/>
  <c r="BE13" i="40"/>
  <c r="BM13" i="40"/>
  <c r="BR13" i="40" s="1"/>
  <c r="Y35" i="81"/>
  <c r="GI168" i="1"/>
  <c r="GJ168" i="1" s="1"/>
  <c r="CQ204" i="1"/>
  <c r="CF204" i="1" s="1"/>
  <c r="HD359" i="1"/>
  <c r="HD320" i="1"/>
  <c r="HD321" i="1"/>
  <c r="HD319" i="1"/>
  <c r="HD322" i="1"/>
  <c r="HD323" i="1"/>
  <c r="HD324" i="1"/>
  <c r="HD328" i="1"/>
  <c r="HD331" i="1"/>
  <c r="HD315" i="1"/>
  <c r="HD325" i="1"/>
  <c r="HD317" i="1"/>
  <c r="HD314" i="1"/>
  <c r="HD332" i="1"/>
  <c r="HD313" i="1"/>
  <c r="HD316" i="1"/>
  <c r="HD329" i="1"/>
  <c r="HD380" i="1"/>
  <c r="HD318" i="1"/>
  <c r="HD330" i="1"/>
  <c r="HD326" i="1"/>
  <c r="HD327" i="1"/>
  <c r="HD333" i="1"/>
  <c r="HD350" i="1"/>
  <c r="HD338" i="1"/>
  <c r="HD341" i="1"/>
  <c r="HD345" i="1"/>
  <c r="HD336" i="1"/>
  <c r="HD340" i="1"/>
  <c r="HD344" i="1"/>
  <c r="HD348" i="1"/>
  <c r="HD334" i="1"/>
  <c r="HD335" i="1"/>
  <c r="HD339" i="1"/>
  <c r="HD343" i="1"/>
  <c r="HD347" i="1"/>
  <c r="HD337" i="1"/>
  <c r="HD342" i="1"/>
  <c r="HD346" i="1"/>
  <c r="HD349" i="1"/>
  <c r="HD351" i="1"/>
  <c r="HD352" i="1"/>
  <c r="HD353" i="1"/>
  <c r="HD354" i="1"/>
  <c r="HD355" i="1"/>
  <c r="HD356" i="1"/>
  <c r="HD357" i="1"/>
  <c r="HD358" i="1"/>
  <c r="HD361" i="1"/>
  <c r="X69" i="40"/>
  <c r="P165" i="23"/>
  <c r="GQ403" i="1"/>
  <c r="R135" i="23" s="1"/>
  <c r="BF12" i="40"/>
  <c r="BF143" i="1" l="1"/>
  <c r="EP143" i="1"/>
  <c r="ET143" i="1" s="1"/>
  <c r="BL61" i="40"/>
  <c r="BL68" i="40" s="1"/>
  <c r="BL72" i="40" s="1"/>
  <c r="GO107" i="1"/>
  <c r="CO143" i="1"/>
  <c r="O33" i="84"/>
  <c r="EP526" i="1"/>
  <c r="ET526" i="1" s="1"/>
  <c r="CO526" i="1"/>
  <c r="BJ580" i="1"/>
  <c r="F19" i="84" s="1"/>
  <c r="F37" i="84" s="1"/>
  <c r="CO222" i="1"/>
  <c r="BV222" i="1"/>
  <c r="BF222" i="1"/>
  <c r="BF13" i="40"/>
  <c r="EV128" i="1"/>
  <c r="CE128" i="1" s="1"/>
  <c r="EU129" i="1"/>
  <c r="EV364" i="1"/>
  <c r="CE364" i="1" s="1"/>
  <c r="EU365" i="1"/>
  <c r="EU514" i="1"/>
  <c r="EU515" i="1" s="1"/>
  <c r="EV513" i="1" s="1"/>
  <c r="CE513" i="1" s="1"/>
  <c r="GI169" i="1"/>
  <c r="GJ169" i="1" s="1"/>
  <c r="Y36" i="81"/>
  <c r="BE14" i="40"/>
  <c r="BM14" i="40"/>
  <c r="BR14" i="40" s="1"/>
  <c r="CQ205" i="1"/>
  <c r="CF205" i="1" s="1"/>
  <c r="CR529" i="1"/>
  <c r="CI529" i="1" s="1"/>
  <c r="BF144" i="1"/>
  <c r="EP144" i="1"/>
  <c r="ET144" i="1" s="1"/>
  <c r="GO108" i="1"/>
  <c r="O92" i="23" s="1"/>
  <c r="CO144" i="1"/>
  <c r="BL12" i="40"/>
  <c r="BQ12" i="40" s="1"/>
  <c r="X34" i="81"/>
  <c r="P50" i="39"/>
  <c r="R43" i="23" s="1"/>
  <c r="GV405" i="1"/>
  <c r="GJ105" i="1"/>
  <c r="W71" i="40"/>
  <c r="CQ127" i="1"/>
  <c r="CF127" i="1" s="1"/>
  <c r="HC363" i="1"/>
  <c r="HY327" i="1" s="1"/>
  <c r="GI327" i="1"/>
  <c r="GJ327" i="1" s="1"/>
  <c r="CQ363" i="1"/>
  <c r="CF363" i="1" s="1"/>
  <c r="HD363" i="1" s="1"/>
  <c r="EV206" i="1"/>
  <c r="CE206" i="1" s="1"/>
  <c r="EU207" i="1"/>
  <c r="FF530" i="1"/>
  <c r="CD530" i="1" s="1"/>
  <c r="FE531" i="1"/>
  <c r="X70" i="40"/>
  <c r="P166" i="23"/>
  <c r="GQ404" i="1"/>
  <c r="R136" i="23" s="1"/>
  <c r="AG44" i="40"/>
  <c r="GT404" i="1"/>
  <c r="N166" i="23" s="1"/>
  <c r="M25" i="81" l="1"/>
  <c r="CQ513" i="1"/>
  <c r="CF513" i="1" s="1"/>
  <c r="O34" i="84"/>
  <c r="EP527" i="1"/>
  <c r="ET527" i="1" s="1"/>
  <c r="CO527" i="1"/>
  <c r="FF531" i="1"/>
  <c r="CD531" i="1" s="1"/>
  <c r="FE532" i="1"/>
  <c r="EV207" i="1"/>
  <c r="CE207" i="1" s="1"/>
  <c r="EU208" i="1"/>
  <c r="AG45" i="40"/>
  <c r="GT405" i="1"/>
  <c r="N167" i="23" s="1"/>
  <c r="BF14" i="40"/>
  <c r="GI328" i="1"/>
  <c r="GJ328" i="1" s="1"/>
  <c r="HC364" i="1"/>
  <c r="HY328" i="1" s="1"/>
  <c r="CQ364" i="1"/>
  <c r="CF364" i="1" s="1"/>
  <c r="HD364" i="1" s="1"/>
  <c r="BL13" i="40"/>
  <c r="BQ13" i="40" s="1"/>
  <c r="X35" i="81"/>
  <c r="GJ106" i="1"/>
  <c r="W72" i="40"/>
  <c r="P51" i="39"/>
  <c r="R44" i="23" s="1"/>
  <c r="GV406" i="1"/>
  <c r="CQ128" i="1"/>
  <c r="CF128" i="1" s="1"/>
  <c r="AW28" i="40"/>
  <c r="O91" i="23"/>
  <c r="O193" i="23" s="1"/>
  <c r="BJ581" i="1"/>
  <c r="F20" i="84" s="1"/>
  <c r="F38" i="84" s="1"/>
  <c r="EP146" i="1"/>
  <c r="ET146" i="1" s="1"/>
  <c r="BF146" i="1"/>
  <c r="CO146" i="1"/>
  <c r="CS548" i="1"/>
  <c r="CR530" i="1"/>
  <c r="CI530" i="1" s="1"/>
  <c r="BE15" i="40"/>
  <c r="BM15" i="40"/>
  <c r="BR15" i="40" s="1"/>
  <c r="GI170" i="1"/>
  <c r="GJ170" i="1" s="1"/>
  <c r="Y37" i="81"/>
  <c r="CQ206" i="1"/>
  <c r="CF206" i="1" s="1"/>
  <c r="X71" i="40"/>
  <c r="GQ405" i="1"/>
  <c r="R137" i="23" s="1"/>
  <c r="P167" i="23"/>
  <c r="BF221" i="1"/>
  <c r="EP221" i="1"/>
  <c r="ET221" i="1" s="1"/>
  <c r="BV221" i="1"/>
  <c r="GO185" i="1"/>
  <c r="O124" i="23" s="1"/>
  <c r="O204" i="23" s="1"/>
  <c r="CO221" i="1"/>
  <c r="EV514" i="1"/>
  <c r="CE514" i="1" s="1"/>
  <c r="EU545" i="1"/>
  <c r="EV515" i="1"/>
  <c r="CE515" i="1" s="1"/>
  <c r="EV500" i="1"/>
  <c r="CE500" i="1" s="1"/>
  <c r="EU516" i="1"/>
  <c r="EV502" i="1"/>
  <c r="CE502" i="1" s="1"/>
  <c r="EV501" i="1"/>
  <c r="CE501" i="1" s="1"/>
  <c r="EV505" i="1"/>
  <c r="CE505" i="1" s="1"/>
  <c r="EV504" i="1"/>
  <c r="CE504" i="1" s="1"/>
  <c r="EV503" i="1"/>
  <c r="CE503" i="1" s="1"/>
  <c r="EV506" i="1"/>
  <c r="CE506" i="1" s="1"/>
  <c r="EV507" i="1"/>
  <c r="CE507" i="1" s="1"/>
  <c r="EV508" i="1"/>
  <c r="CE508" i="1" s="1"/>
  <c r="EV509" i="1"/>
  <c r="CE509" i="1" s="1"/>
  <c r="EV510" i="1"/>
  <c r="CE510" i="1" s="1"/>
  <c r="EV511" i="1"/>
  <c r="CE511" i="1" s="1"/>
  <c r="EV512" i="1"/>
  <c r="CE512" i="1" s="1"/>
  <c r="EV365" i="1"/>
  <c r="CE365" i="1" s="1"/>
  <c r="EU366" i="1"/>
  <c r="EV129" i="1"/>
  <c r="CE129" i="1" s="1"/>
  <c r="EU130" i="1"/>
  <c r="EP222" i="1"/>
  <c r="ET222" i="1" s="1"/>
  <c r="O35" i="84" l="1"/>
  <c r="EP528" i="1"/>
  <c r="ET528" i="1" s="1"/>
  <c r="CO528" i="1"/>
  <c r="EV130" i="1"/>
  <c r="CE130" i="1" s="1"/>
  <c r="EU131" i="1"/>
  <c r="EV366" i="1"/>
  <c r="CE366" i="1" s="1"/>
  <c r="EU367" i="1"/>
  <c r="M24" i="81"/>
  <c r="CQ512" i="1"/>
  <c r="CF512" i="1" s="1"/>
  <c r="M22" i="81"/>
  <c r="CQ510" i="1"/>
  <c r="CF510" i="1" s="1"/>
  <c r="M20" i="81"/>
  <c r="CQ508" i="1"/>
  <c r="CF508" i="1" s="1"/>
  <c r="M18" i="81"/>
  <c r="CQ506" i="1"/>
  <c r="CF506" i="1" s="1"/>
  <c r="M16" i="81"/>
  <c r="CQ504" i="1"/>
  <c r="CF504" i="1" s="1"/>
  <c r="M13" i="81"/>
  <c r="CQ501" i="1"/>
  <c r="CF501" i="1" s="1"/>
  <c r="EV516" i="1"/>
  <c r="CE516" i="1" s="1"/>
  <c r="EU517" i="1"/>
  <c r="M27" i="81"/>
  <c r="CQ515" i="1"/>
  <c r="CF515" i="1" s="1"/>
  <c r="M26" i="81"/>
  <c r="CQ514" i="1"/>
  <c r="CF514" i="1" s="1"/>
  <c r="AG46" i="40"/>
  <c r="GT406" i="1"/>
  <c r="N168" i="23" s="1"/>
  <c r="Y38" i="81"/>
  <c r="CE228" i="1"/>
  <c r="HC207" i="1" s="1"/>
  <c r="HY171" i="1" s="1"/>
  <c r="BM16" i="40"/>
  <c r="BR16" i="40" s="1"/>
  <c r="GI171" i="1"/>
  <c r="GJ171" i="1" s="1"/>
  <c r="BE16" i="40"/>
  <c r="CQ207" i="1"/>
  <c r="CF207" i="1" s="1"/>
  <c r="CS549" i="1"/>
  <c r="CR531" i="1"/>
  <c r="CI531" i="1" s="1"/>
  <c r="BL14" i="40"/>
  <c r="BQ14" i="40" s="1"/>
  <c r="P52" i="39"/>
  <c r="R45" i="23" s="1"/>
  <c r="W73" i="40"/>
  <c r="X36" i="81"/>
  <c r="GJ107" i="1"/>
  <c r="GV407" i="1"/>
  <c r="CQ129" i="1"/>
  <c r="CF129" i="1" s="1"/>
  <c r="GI329" i="1"/>
  <c r="GJ329" i="1" s="1"/>
  <c r="HC365" i="1"/>
  <c r="HY329" i="1" s="1"/>
  <c r="CQ365" i="1"/>
  <c r="CF365" i="1" s="1"/>
  <c r="HD365" i="1" s="1"/>
  <c r="M23" i="81"/>
  <c r="CQ511" i="1"/>
  <c r="CF511" i="1" s="1"/>
  <c r="M21" i="81"/>
  <c r="CQ509" i="1"/>
  <c r="CF509" i="1" s="1"/>
  <c r="M19" i="81"/>
  <c r="CQ507" i="1"/>
  <c r="CF507" i="1" s="1"/>
  <c r="M15" i="81"/>
  <c r="CQ503" i="1"/>
  <c r="CF503" i="1" s="1"/>
  <c r="M17" i="81"/>
  <c r="CQ505" i="1"/>
  <c r="CF505" i="1" s="1"/>
  <c r="M14" i="81"/>
  <c r="CQ502" i="1"/>
  <c r="CF502" i="1" s="1"/>
  <c r="M12" i="81"/>
  <c r="CQ500" i="1"/>
  <c r="CF500" i="1" s="1"/>
  <c r="BF15" i="40"/>
  <c r="X72" i="40"/>
  <c r="P168" i="23"/>
  <c r="GQ406" i="1"/>
  <c r="R138" i="23" s="1"/>
  <c r="EV208" i="1"/>
  <c r="CE208" i="1" s="1"/>
  <c r="EU209" i="1"/>
  <c r="FF532" i="1"/>
  <c r="CD532" i="1" s="1"/>
  <c r="FE533" i="1"/>
  <c r="BJ551" i="1"/>
  <c r="BF145" i="1"/>
  <c r="EP145" i="1"/>
  <c r="ET145" i="1" s="1"/>
  <c r="GO109" i="1"/>
  <c r="O93" i="23" s="1"/>
  <c r="O205" i="23" s="1"/>
  <c r="CO145" i="1"/>
  <c r="FF533" i="1" l="1"/>
  <c r="CD533" i="1" s="1"/>
  <c r="FE534" i="1"/>
  <c r="CS550" i="1"/>
  <c r="CR532" i="1"/>
  <c r="CI532" i="1" s="1"/>
  <c r="BE17" i="40"/>
  <c r="BM17" i="40"/>
  <c r="BR17" i="40" s="1"/>
  <c r="HC208" i="1"/>
  <c r="HY172" i="1" s="1"/>
  <c r="GI172" i="1"/>
  <c r="GJ172" i="1" s="1"/>
  <c r="Y39" i="81"/>
  <c r="CQ208" i="1"/>
  <c r="CF208" i="1" s="1"/>
  <c r="GT407" i="1"/>
  <c r="N169" i="23" s="1"/>
  <c r="AG47" i="40"/>
  <c r="BF16" i="40"/>
  <c r="CF228" i="1"/>
  <c r="HC170" i="1"/>
  <c r="HC168" i="1"/>
  <c r="HC180" i="1"/>
  <c r="HC161" i="1"/>
  <c r="HC175" i="1"/>
  <c r="HC228" i="1"/>
  <c r="HC176" i="1"/>
  <c r="HC169" i="1"/>
  <c r="HC167" i="1"/>
  <c r="HC166" i="1"/>
  <c r="HC164" i="1"/>
  <c r="HC160" i="1"/>
  <c r="HC174" i="1"/>
  <c r="HC172" i="1"/>
  <c r="HC165" i="1"/>
  <c r="HC163" i="1"/>
  <c r="HC162" i="1"/>
  <c r="HC173" i="1"/>
  <c r="HC171" i="1"/>
  <c r="HC178" i="1"/>
  <c r="HC179" i="1"/>
  <c r="HC177" i="1"/>
  <c r="HC193" i="1"/>
  <c r="HC189" i="1"/>
  <c r="HC185" i="1"/>
  <c r="HC181" i="1"/>
  <c r="HC197" i="1"/>
  <c r="HY161" i="1" s="1"/>
  <c r="HC194" i="1"/>
  <c r="HC190" i="1"/>
  <c r="HC186" i="1"/>
  <c r="HC183" i="1"/>
  <c r="HC195" i="1"/>
  <c r="HC191" i="1"/>
  <c r="HC187" i="1"/>
  <c r="HC182" i="1"/>
  <c r="HC196" i="1"/>
  <c r="HY160" i="1" s="1"/>
  <c r="HC192" i="1"/>
  <c r="HC188" i="1"/>
  <c r="HC184" i="1"/>
  <c r="HC198" i="1"/>
  <c r="HY162" i="1" s="1"/>
  <c r="HC199" i="1"/>
  <c r="HY163" i="1" s="1"/>
  <c r="HC200" i="1"/>
  <c r="HY164" i="1" s="1"/>
  <c r="HC201" i="1"/>
  <c r="HY165" i="1" s="1"/>
  <c r="HC202" i="1"/>
  <c r="HY166" i="1" s="1"/>
  <c r="HC203" i="1"/>
  <c r="HY167" i="1" s="1"/>
  <c r="HC204" i="1"/>
  <c r="HY168" i="1" s="1"/>
  <c r="HC205" i="1"/>
  <c r="HY169" i="1" s="1"/>
  <c r="HC206" i="1"/>
  <c r="HY170" i="1" s="1"/>
  <c r="M28" i="81"/>
  <c r="CQ516" i="1"/>
  <c r="CF516" i="1" s="1"/>
  <c r="HC366" i="1"/>
  <c r="HY330" i="1" s="1"/>
  <c r="GI330" i="1"/>
  <c r="GJ330" i="1" s="1"/>
  <c r="CQ366" i="1"/>
  <c r="CF366" i="1" s="1"/>
  <c r="HD366" i="1" s="1"/>
  <c r="P53" i="39"/>
  <c r="R46" i="23" s="1"/>
  <c r="X37" i="81"/>
  <c r="GJ108" i="1"/>
  <c r="W74" i="40"/>
  <c r="BL15" i="40"/>
  <c r="BQ15" i="40" s="1"/>
  <c r="GV408" i="1"/>
  <c r="CQ130" i="1"/>
  <c r="CF130" i="1" s="1"/>
  <c r="O36" i="84"/>
  <c r="EP529" i="1"/>
  <c r="ET529" i="1" s="1"/>
  <c r="CO529" i="1"/>
  <c r="EV209" i="1"/>
  <c r="CE209" i="1" s="1"/>
  <c r="BM588" i="1" s="1"/>
  <c r="EU210" i="1"/>
  <c r="X73" i="40"/>
  <c r="P169" i="23"/>
  <c r="GQ407" i="1"/>
  <c r="R139" i="23" s="1"/>
  <c r="EV517" i="1"/>
  <c r="CE517" i="1" s="1"/>
  <c r="EU518" i="1"/>
  <c r="EV367" i="1"/>
  <c r="CE367" i="1" s="1"/>
  <c r="EU368" i="1"/>
  <c r="EV131" i="1"/>
  <c r="CE131" i="1" s="1"/>
  <c r="EU132" i="1"/>
  <c r="BJ577" i="1" l="1"/>
  <c r="F16" i="84" s="1"/>
  <c r="F34" i="84" s="1"/>
  <c r="F45" i="84" s="1"/>
  <c r="F51" i="84" s="1"/>
  <c r="O37" i="84"/>
  <c r="BF530" i="1"/>
  <c r="EP530" i="1"/>
  <c r="ET530" i="1" s="1"/>
  <c r="CO530" i="1"/>
  <c r="EV132" i="1"/>
  <c r="CE132" i="1" s="1"/>
  <c r="EU133" i="1"/>
  <c r="EV518" i="1"/>
  <c r="CE518" i="1" s="1"/>
  <c r="EU519" i="1"/>
  <c r="HC209" i="1"/>
  <c r="HY173" i="1" s="1"/>
  <c r="BE18" i="40"/>
  <c r="GI173" i="1"/>
  <c r="GJ173" i="1" s="1"/>
  <c r="BM18" i="40"/>
  <c r="BR18" i="40" s="1"/>
  <c r="Y40" i="81"/>
  <c r="CQ209" i="1"/>
  <c r="CF209" i="1" s="1"/>
  <c r="GT408" i="1"/>
  <c r="N170" i="23" s="1"/>
  <c r="AG48" i="40"/>
  <c r="FF534" i="1"/>
  <c r="CD534" i="1" s="1"/>
  <c r="FE535" i="1"/>
  <c r="EV368" i="1"/>
  <c r="CE368" i="1" s="1"/>
  <c r="EU369" i="1"/>
  <c r="P54" i="39"/>
  <c r="R47" i="23" s="1"/>
  <c r="GJ109" i="1"/>
  <c r="X38" i="81"/>
  <c r="BL16" i="40"/>
  <c r="BQ16" i="40" s="1"/>
  <c r="W75" i="40"/>
  <c r="CF151" i="1"/>
  <c r="GV409" i="1"/>
  <c r="CQ131" i="1"/>
  <c r="CF131" i="1" s="1"/>
  <c r="GI331" i="1"/>
  <c r="GJ331" i="1" s="1"/>
  <c r="HC367" i="1"/>
  <c r="HY331" i="1" s="1"/>
  <c r="CQ367" i="1"/>
  <c r="CF367" i="1" s="1"/>
  <c r="HD367" i="1" s="1"/>
  <c r="M29" i="81"/>
  <c r="CQ517" i="1"/>
  <c r="CF517" i="1" s="1"/>
  <c r="EV210" i="1"/>
  <c r="CE210" i="1" s="1"/>
  <c r="EU211" i="1"/>
  <c r="X74" i="40"/>
  <c r="GQ408" i="1"/>
  <c r="R140" i="23" s="1"/>
  <c r="P170" i="23"/>
  <c r="HD207" i="1"/>
  <c r="HD228" i="1"/>
  <c r="HD160" i="1"/>
  <c r="HD168" i="1"/>
  <c r="HD161" i="1"/>
  <c r="HD166" i="1"/>
  <c r="HD177" i="1"/>
  <c r="HD162" i="1"/>
  <c r="HD165" i="1"/>
  <c r="HD164" i="1"/>
  <c r="HD179" i="1"/>
  <c r="HD163" i="1"/>
  <c r="HD174" i="1"/>
  <c r="HD170" i="1"/>
  <c r="HD175" i="1"/>
  <c r="HD173" i="1"/>
  <c r="HD171" i="1"/>
  <c r="HD172" i="1"/>
  <c r="HD167" i="1"/>
  <c r="HD176" i="1"/>
  <c r="HD180" i="1"/>
  <c r="HD169" i="1"/>
  <c r="HD178" i="1"/>
  <c r="HD186" i="1"/>
  <c r="HD194" i="1"/>
  <c r="HD196" i="1"/>
  <c r="HD185" i="1"/>
  <c r="HD193" i="1"/>
  <c r="HD188" i="1"/>
  <c r="HD187" i="1"/>
  <c r="HD195" i="1"/>
  <c r="HD183" i="1"/>
  <c r="HD190" i="1"/>
  <c r="HD197" i="1"/>
  <c r="HD181" i="1"/>
  <c r="HD189" i="1"/>
  <c r="HD184" i="1"/>
  <c r="HD192" i="1"/>
  <c r="HD182" i="1"/>
  <c r="HD191" i="1"/>
  <c r="HD198" i="1"/>
  <c r="HD199" i="1"/>
  <c r="HD200" i="1"/>
  <c r="HD201" i="1"/>
  <c r="HD202" i="1"/>
  <c r="HD203" i="1"/>
  <c r="HD204" i="1"/>
  <c r="HD205" i="1"/>
  <c r="HD206" i="1"/>
  <c r="BF17" i="40"/>
  <c r="HD208" i="1"/>
  <c r="CS551" i="1"/>
  <c r="CR533" i="1"/>
  <c r="CI533" i="1" s="1"/>
  <c r="BM19" i="40" l="1"/>
  <c r="BR19" i="40" s="1"/>
  <c r="Y41" i="81"/>
  <c r="BE19" i="40"/>
  <c r="HC210" i="1"/>
  <c r="HY174" i="1" s="1"/>
  <c r="GI174" i="1"/>
  <c r="GJ174" i="1" s="1"/>
  <c r="CQ210" i="1"/>
  <c r="CF210" i="1" s="1"/>
  <c r="P171" i="23"/>
  <c r="GQ409" i="1"/>
  <c r="R141" i="23" s="1"/>
  <c r="HC89" i="1"/>
  <c r="HC97" i="1"/>
  <c r="HC95" i="1"/>
  <c r="HC85" i="1"/>
  <c r="HC96" i="1"/>
  <c r="HD151" i="1"/>
  <c r="HC84" i="1"/>
  <c r="HC93" i="1"/>
  <c r="HC92" i="1"/>
  <c r="HC102" i="1"/>
  <c r="HC88" i="1"/>
  <c r="HC87" i="1"/>
  <c r="HC101" i="1"/>
  <c r="HC98" i="1"/>
  <c r="HC100" i="1"/>
  <c r="HC99" i="1"/>
  <c r="HC91" i="1"/>
  <c r="HC103" i="1"/>
  <c r="HC86" i="1"/>
  <c r="HC104" i="1"/>
  <c r="HC94" i="1"/>
  <c r="HC90" i="1"/>
  <c r="HC118" i="1"/>
  <c r="HC116" i="1"/>
  <c r="HC114" i="1"/>
  <c r="HC112" i="1"/>
  <c r="HC110" i="1"/>
  <c r="HC108" i="1"/>
  <c r="HC106" i="1"/>
  <c r="HC119" i="1"/>
  <c r="HC117" i="1"/>
  <c r="HC115" i="1"/>
  <c r="HC113" i="1"/>
  <c r="HC111" i="1"/>
  <c r="HC109" i="1"/>
  <c r="HC107" i="1"/>
  <c r="HC105" i="1"/>
  <c r="HC120" i="1"/>
  <c r="HY84" i="1" s="1"/>
  <c r="AE5" i="40" s="1"/>
  <c r="HC121" i="1"/>
  <c r="HY85" i="1" s="1"/>
  <c r="AE6" i="40" s="1"/>
  <c r="HC122" i="1"/>
  <c r="HY86" i="1" s="1"/>
  <c r="AE7" i="40" s="1"/>
  <c r="HC123" i="1"/>
  <c r="HY87" i="1" s="1"/>
  <c r="AE8" i="40" s="1"/>
  <c r="HC124" i="1"/>
  <c r="HY88" i="1" s="1"/>
  <c r="AE9" i="40" s="1"/>
  <c r="HC125" i="1"/>
  <c r="HY89" i="1" s="1"/>
  <c r="AE10" i="40" s="1"/>
  <c r="HC126" i="1"/>
  <c r="HY90" i="1" s="1"/>
  <c r="AE11" i="40" s="1"/>
  <c r="HC127" i="1"/>
  <c r="HY91" i="1" s="1"/>
  <c r="AE12" i="40" s="1"/>
  <c r="HC128" i="1"/>
  <c r="HY92" i="1" s="1"/>
  <c r="AE13" i="40" s="1"/>
  <c r="HC129" i="1"/>
  <c r="HY93" i="1" s="1"/>
  <c r="AE14" i="40" s="1"/>
  <c r="HC130" i="1"/>
  <c r="HY94" i="1" s="1"/>
  <c r="AE15" i="40" s="1"/>
  <c r="GT409" i="1"/>
  <c r="N171" i="23" s="1"/>
  <c r="AG49" i="40"/>
  <c r="EV369" i="1"/>
  <c r="CE369" i="1" s="1"/>
  <c r="EU370" i="1"/>
  <c r="FF535" i="1"/>
  <c r="CD535" i="1" s="1"/>
  <c r="FE536" i="1"/>
  <c r="HD209" i="1"/>
  <c r="BF18" i="40"/>
  <c r="M30" i="81"/>
  <c r="CQ518" i="1"/>
  <c r="CF518" i="1" s="1"/>
  <c r="HC132" i="1"/>
  <c r="HY96" i="1" s="1"/>
  <c r="AE17" i="40" s="1"/>
  <c r="W76" i="40"/>
  <c r="GJ110" i="1"/>
  <c r="X39" i="81"/>
  <c r="P55" i="39"/>
  <c r="R48" i="23" s="1"/>
  <c r="BL17" i="40"/>
  <c r="BQ17" i="40" s="1"/>
  <c r="GV410" i="1"/>
  <c r="CQ132" i="1"/>
  <c r="CF132" i="1" s="1"/>
  <c r="O38" i="84"/>
  <c r="EP531" i="1"/>
  <c r="ET531" i="1" s="1"/>
  <c r="CO531" i="1"/>
  <c r="EV211" i="1"/>
  <c r="CE211" i="1" s="1"/>
  <c r="EU212" i="1"/>
  <c r="X75" i="40"/>
  <c r="CG151" i="1"/>
  <c r="HC131" i="1"/>
  <c r="HY95" i="1" s="1"/>
  <c r="AE16" i="40" s="1"/>
  <c r="GI332" i="1"/>
  <c r="GJ332" i="1" s="1"/>
  <c r="HC368" i="1"/>
  <c r="HY332" i="1" s="1"/>
  <c r="CQ368" i="1"/>
  <c r="CF368" i="1" s="1"/>
  <c r="HD368" i="1" s="1"/>
  <c r="CS552" i="1"/>
  <c r="CR534" i="1"/>
  <c r="CI534" i="1" s="1"/>
  <c r="EV519" i="1"/>
  <c r="CE519" i="1" s="1"/>
  <c r="EU520" i="1"/>
  <c r="EV133" i="1"/>
  <c r="CE133" i="1" s="1"/>
  <c r="BM589" i="1" s="1"/>
  <c r="EU134" i="1"/>
  <c r="HC133" i="1" l="1"/>
  <c r="HY97" i="1" s="1"/>
  <c r="AE18" i="40" s="1"/>
  <c r="GJ111" i="1"/>
  <c r="P56" i="39"/>
  <c r="R49" i="23" s="1"/>
  <c r="BL18" i="40"/>
  <c r="BQ18" i="40" s="1"/>
  <c r="GV411" i="1"/>
  <c r="W77" i="40"/>
  <c r="X40" i="81"/>
  <c r="CQ133" i="1"/>
  <c r="CF133" i="1" s="1"/>
  <c r="HD89" i="1"/>
  <c r="HD103" i="1"/>
  <c r="HD94" i="1"/>
  <c r="HD100" i="1"/>
  <c r="HD90" i="1"/>
  <c r="HD92" i="1"/>
  <c r="HD101" i="1"/>
  <c r="HD84" i="1"/>
  <c r="HD87" i="1"/>
  <c r="HD96" i="1"/>
  <c r="HD85" i="1"/>
  <c r="HE151" i="1"/>
  <c r="HD98" i="1"/>
  <c r="HD93" i="1"/>
  <c r="HD104" i="1"/>
  <c r="HD88" i="1"/>
  <c r="HD102" i="1"/>
  <c r="HD97" i="1"/>
  <c r="HD86" i="1"/>
  <c r="HD95" i="1"/>
  <c r="HD91" i="1"/>
  <c r="HD99" i="1"/>
  <c r="HD121" i="1"/>
  <c r="HD120" i="1"/>
  <c r="HD105" i="1"/>
  <c r="HD107" i="1"/>
  <c r="HD109" i="1"/>
  <c r="HD111" i="1"/>
  <c r="HD113" i="1"/>
  <c r="HD115" i="1"/>
  <c r="HD117" i="1"/>
  <c r="HD119" i="1"/>
  <c r="HD108" i="1"/>
  <c r="HD116" i="1"/>
  <c r="HD106" i="1"/>
  <c r="HD110" i="1"/>
  <c r="HD112" i="1"/>
  <c r="HD114" i="1"/>
  <c r="HD118" i="1"/>
  <c r="HD122" i="1"/>
  <c r="HD123" i="1"/>
  <c r="HE144" i="1"/>
  <c r="AF29" i="40" s="1"/>
  <c r="HD124" i="1"/>
  <c r="HE145" i="1"/>
  <c r="AF30" i="40" s="1"/>
  <c r="HD125" i="1"/>
  <c r="HD126" i="1"/>
  <c r="HD127" i="1"/>
  <c r="HD128" i="1"/>
  <c r="HD129" i="1"/>
  <c r="HD130" i="1"/>
  <c r="EV212" i="1"/>
  <c r="CE212" i="1" s="1"/>
  <c r="EU213" i="1"/>
  <c r="GQ410" i="1"/>
  <c r="R142" i="23" s="1"/>
  <c r="P172" i="23"/>
  <c r="GT410" i="1"/>
  <c r="N172" i="23" s="1"/>
  <c r="AG50" i="40"/>
  <c r="CS553" i="1"/>
  <c r="CR535" i="1"/>
  <c r="CI535" i="1" s="1"/>
  <c r="HC369" i="1"/>
  <c r="HY333" i="1" s="1"/>
  <c r="GI333" i="1"/>
  <c r="GJ333" i="1" s="1"/>
  <c r="CQ369" i="1"/>
  <c r="CF369" i="1" s="1"/>
  <c r="HD369" i="1" s="1"/>
  <c r="O39" i="84"/>
  <c r="EP532" i="1"/>
  <c r="ET532" i="1" s="1"/>
  <c r="CO532" i="1"/>
  <c r="M31" i="81"/>
  <c r="CQ519" i="1"/>
  <c r="CF519" i="1" s="1"/>
  <c r="EV134" i="1"/>
  <c r="CE134" i="1" s="1"/>
  <c r="EU135" i="1"/>
  <c r="EV520" i="1"/>
  <c r="CE520" i="1" s="1"/>
  <c r="EU521" i="1"/>
  <c r="HD131" i="1"/>
  <c r="Y42" i="81"/>
  <c r="HC211" i="1"/>
  <c r="HY175" i="1" s="1"/>
  <c r="BM575" i="1"/>
  <c r="I14" i="84" s="1"/>
  <c r="I32" i="84" s="1"/>
  <c r="BM20" i="40"/>
  <c r="BR20" i="40" s="1"/>
  <c r="GI175" i="1"/>
  <c r="GJ175" i="1" s="1"/>
  <c r="BE20" i="40"/>
  <c r="CQ211" i="1"/>
  <c r="CF211" i="1" s="1"/>
  <c r="X76" i="40"/>
  <c r="HD132" i="1"/>
  <c r="FF536" i="1"/>
  <c r="CD536" i="1" s="1"/>
  <c r="FE537" i="1"/>
  <c r="EV370" i="1"/>
  <c r="CE370" i="1" s="1"/>
  <c r="EU371" i="1"/>
  <c r="HD210" i="1"/>
  <c r="BF19" i="40"/>
  <c r="CS554" i="1" l="1"/>
  <c r="CR536" i="1"/>
  <c r="CI536" i="1" s="1"/>
  <c r="M32" i="81"/>
  <c r="CQ520" i="1"/>
  <c r="CF520" i="1" s="1"/>
  <c r="W78" i="40"/>
  <c r="HC134" i="1"/>
  <c r="HY98" i="1" s="1"/>
  <c r="AE19" i="40" s="1"/>
  <c r="GJ112" i="1"/>
  <c r="BL19" i="40"/>
  <c r="BQ19" i="40" s="1"/>
  <c r="P57" i="39"/>
  <c r="R50" i="23" s="1"/>
  <c r="GV412" i="1"/>
  <c r="X41" i="81"/>
  <c r="CQ134" i="1"/>
  <c r="CF134" i="1" s="1"/>
  <c r="EV213" i="1"/>
  <c r="CE213" i="1" s="1"/>
  <c r="EU214" i="1"/>
  <c r="X77" i="40"/>
  <c r="HD133" i="1"/>
  <c r="AG51" i="40"/>
  <c r="GT411" i="1"/>
  <c r="N173" i="23" s="1"/>
  <c r="HC370" i="1"/>
  <c r="GI334" i="1"/>
  <c r="GJ334" i="1" s="1"/>
  <c r="CQ370" i="1"/>
  <c r="CF370" i="1" s="1"/>
  <c r="HD370" i="1" s="1"/>
  <c r="O40" i="84"/>
  <c r="EP533" i="1"/>
  <c r="ET533" i="1" s="1"/>
  <c r="CO533" i="1"/>
  <c r="EV371" i="1"/>
  <c r="CE371" i="1" s="1"/>
  <c r="EU372" i="1"/>
  <c r="FF537" i="1"/>
  <c r="CD537" i="1" s="1"/>
  <c r="FE538" i="1"/>
  <c r="BF20" i="40"/>
  <c r="HD211" i="1"/>
  <c r="EV521" i="1"/>
  <c r="CE521" i="1" s="1"/>
  <c r="EU522" i="1"/>
  <c r="EV135" i="1"/>
  <c r="CE135" i="1" s="1"/>
  <c r="EU136" i="1"/>
  <c r="BE21" i="40"/>
  <c r="HC212" i="1"/>
  <c r="HY176" i="1" s="1"/>
  <c r="BM21" i="40"/>
  <c r="BR21" i="40" s="1"/>
  <c r="Y43" i="81"/>
  <c r="GI176" i="1"/>
  <c r="GJ176" i="1" s="1"/>
  <c r="CQ212" i="1"/>
  <c r="CF212" i="1" s="1"/>
  <c r="GQ411" i="1"/>
  <c r="R143" i="23" s="1"/>
  <c r="P173" i="23"/>
  <c r="O41" i="84" l="1"/>
  <c r="EP534" i="1"/>
  <c r="ET534" i="1" s="1"/>
  <c r="CO534" i="1"/>
  <c r="HD212" i="1"/>
  <c r="BF21" i="40"/>
  <c r="EV136" i="1"/>
  <c r="CE136" i="1" s="1"/>
  <c r="EU137" i="1"/>
  <c r="EV522" i="1"/>
  <c r="CE522" i="1" s="1"/>
  <c r="EU523" i="1"/>
  <c r="FF538" i="1"/>
  <c r="CD538" i="1" s="1"/>
  <c r="FE539" i="1"/>
  <c r="EV372" i="1"/>
  <c r="CE372" i="1" s="1"/>
  <c r="EU373" i="1"/>
  <c r="BE22" i="40"/>
  <c r="BM22" i="40"/>
  <c r="BR22" i="40" s="1"/>
  <c r="HC213" i="1"/>
  <c r="HY177" i="1" s="1"/>
  <c r="Y44" i="81"/>
  <c r="CQ213" i="1"/>
  <c r="CF213" i="1" s="1"/>
  <c r="GT412" i="1"/>
  <c r="N174" i="23" s="1"/>
  <c r="AG52" i="40"/>
  <c r="GV413" i="1"/>
  <c r="P58" i="39"/>
  <c r="R51" i="23" s="1"/>
  <c r="HC135" i="1"/>
  <c r="HY99" i="1" s="1"/>
  <c r="AE20" i="40" s="1"/>
  <c r="X42" i="81"/>
  <c r="W79" i="40"/>
  <c r="BM576" i="1"/>
  <c r="I15" i="84" s="1"/>
  <c r="I33" i="84" s="1"/>
  <c r="I45" i="84" s="1"/>
  <c r="I51" i="84" s="1"/>
  <c r="CP548" i="1"/>
  <c r="CQ548" i="1" s="1"/>
  <c r="BL20" i="40"/>
  <c r="BQ20" i="40" s="1"/>
  <c r="GJ113" i="1"/>
  <c r="CQ135" i="1"/>
  <c r="CF135" i="1" s="1"/>
  <c r="M33" i="81"/>
  <c r="CQ521" i="1"/>
  <c r="CF521" i="1" s="1"/>
  <c r="CS555" i="1"/>
  <c r="CR537" i="1"/>
  <c r="CI537" i="1" s="1"/>
  <c r="GI335" i="1"/>
  <c r="GJ335" i="1" s="1"/>
  <c r="HC371" i="1"/>
  <c r="CQ371" i="1"/>
  <c r="CF371" i="1" s="1"/>
  <c r="HD371" i="1" s="1"/>
  <c r="EV214" i="1"/>
  <c r="CE214" i="1" s="1"/>
  <c r="EU215" i="1"/>
  <c r="HD134" i="1"/>
  <c r="X78" i="40"/>
  <c r="P174" i="23"/>
  <c r="GQ412" i="1"/>
  <c r="R144" i="23" s="1"/>
  <c r="O42" i="84" l="1"/>
  <c r="EP535" i="1"/>
  <c r="ET535" i="1" s="1"/>
  <c r="CO535" i="1"/>
  <c r="X79" i="40"/>
  <c r="HD135" i="1"/>
  <c r="BF22" i="40"/>
  <c r="HD213" i="1"/>
  <c r="GI336" i="1"/>
  <c r="GJ336" i="1" s="1"/>
  <c r="HC372" i="1"/>
  <c r="CQ372" i="1"/>
  <c r="CF372" i="1" s="1"/>
  <c r="HD372" i="1" s="1"/>
  <c r="CS556" i="1"/>
  <c r="CR538" i="1"/>
  <c r="CI538" i="1" s="1"/>
  <c r="M34" i="81"/>
  <c r="CQ522" i="1"/>
  <c r="CF522" i="1" s="1"/>
  <c r="HC136" i="1"/>
  <c r="HY100" i="1" s="1"/>
  <c r="AE21" i="40" s="1"/>
  <c r="GJ114" i="1"/>
  <c r="CP549" i="1"/>
  <c r="CQ549" i="1" s="1"/>
  <c r="X43" i="81"/>
  <c r="P59" i="39"/>
  <c r="R52" i="23" s="1"/>
  <c r="BL21" i="40"/>
  <c r="BQ21" i="40" s="1"/>
  <c r="W80" i="40"/>
  <c r="GV414" i="1"/>
  <c r="CQ136" i="1"/>
  <c r="CF136" i="1" s="1"/>
  <c r="EV215" i="1"/>
  <c r="CE215" i="1" s="1"/>
  <c r="EU216" i="1"/>
  <c r="Y45" i="81"/>
  <c r="BM23" i="40"/>
  <c r="BR23" i="40" s="1"/>
  <c r="BE23" i="40"/>
  <c r="GI178" i="1"/>
  <c r="GJ178" i="1" s="1"/>
  <c r="HC214" i="1"/>
  <c r="HY178" i="1" s="1"/>
  <c r="CQ214" i="1"/>
  <c r="CF214" i="1" s="1"/>
  <c r="GT413" i="1"/>
  <c r="N175" i="23" s="1"/>
  <c r="AG53" i="40"/>
  <c r="P175" i="23"/>
  <c r="GQ413" i="1"/>
  <c r="R145" i="23" s="1"/>
  <c r="EV373" i="1"/>
  <c r="CE373" i="1" s="1"/>
  <c r="EU374" i="1"/>
  <c r="FF539" i="1"/>
  <c r="CD539" i="1" s="1"/>
  <c r="FE540" i="1"/>
  <c r="EV523" i="1"/>
  <c r="CE523" i="1" s="1"/>
  <c r="EU524" i="1"/>
  <c r="EV137" i="1"/>
  <c r="CE137" i="1" s="1"/>
  <c r="EU138" i="1"/>
  <c r="CS557" i="1" l="1"/>
  <c r="CR539" i="1"/>
  <c r="CI539" i="1" s="1"/>
  <c r="GI337" i="1"/>
  <c r="GJ337" i="1" s="1"/>
  <c r="HC373" i="1"/>
  <c r="CQ373" i="1"/>
  <c r="CF373" i="1" s="1"/>
  <c r="HD373" i="1" s="1"/>
  <c r="HD214" i="1"/>
  <c r="BF23" i="40"/>
  <c r="EV216" i="1"/>
  <c r="CE216" i="1" s="1"/>
  <c r="EU217" i="1"/>
  <c r="GQ414" i="1"/>
  <c r="R146" i="23" s="1"/>
  <c r="P176" i="23"/>
  <c r="GT414" i="1"/>
  <c r="N176" i="23" s="1"/>
  <c r="AG54" i="40"/>
  <c r="HC137" i="1"/>
  <c r="HY101" i="1" s="1"/>
  <c r="AE22" i="40" s="1"/>
  <c r="X44" i="81"/>
  <c r="BL22" i="40"/>
  <c r="BQ22" i="40" s="1"/>
  <c r="P60" i="39"/>
  <c r="R53" i="23" s="1"/>
  <c r="CP550" i="1"/>
  <c r="CQ550" i="1" s="1"/>
  <c r="W81" i="40"/>
  <c r="GJ115" i="1"/>
  <c r="GV415" i="1"/>
  <c r="CQ137" i="1"/>
  <c r="CF137" i="1" s="1"/>
  <c r="M35" i="81"/>
  <c r="CQ523" i="1"/>
  <c r="CF523" i="1" s="1"/>
  <c r="O43" i="84"/>
  <c r="EP536" i="1"/>
  <c r="ET536" i="1" s="1"/>
  <c r="CO536" i="1"/>
  <c r="EV138" i="1"/>
  <c r="CE138" i="1" s="1"/>
  <c r="EU139" i="1"/>
  <c r="EV524" i="1"/>
  <c r="CE524" i="1" s="1"/>
  <c r="EU525" i="1"/>
  <c r="FF540" i="1"/>
  <c r="CD540" i="1" s="1"/>
  <c r="FE541" i="1"/>
  <c r="FF541" i="1" s="1"/>
  <c r="CD541" i="1" s="1"/>
  <c r="EV374" i="1"/>
  <c r="CE374" i="1" s="1"/>
  <c r="EU375" i="1"/>
  <c r="EV375" i="1" s="1"/>
  <c r="CE375" i="1" s="1"/>
  <c r="CQ375" i="1" s="1"/>
  <c r="CF375" i="1" s="1"/>
  <c r="BE24" i="40"/>
  <c r="HC215" i="1"/>
  <c r="HY179" i="1" s="1"/>
  <c r="BM24" i="40"/>
  <c r="BR24" i="40" s="1"/>
  <c r="GI179" i="1"/>
  <c r="GJ179" i="1" s="1"/>
  <c r="Y46" i="81"/>
  <c r="CQ215" i="1"/>
  <c r="CF215" i="1" s="1"/>
  <c r="X80" i="40"/>
  <c r="HD136" i="1"/>
  <c r="O44" i="84" l="1"/>
  <c r="EP537" i="1"/>
  <c r="ET537" i="1" s="1"/>
  <c r="CO537" i="1"/>
  <c r="BP546" i="1"/>
  <c r="BQ546" i="1" s="1"/>
  <c r="BF24" i="40"/>
  <c r="HD215" i="1"/>
  <c r="CS559" i="1"/>
  <c r="CR541" i="1"/>
  <c r="CI541" i="1" s="1"/>
  <c r="EV525" i="1"/>
  <c r="CE525" i="1" s="1"/>
  <c r="EU526" i="1"/>
  <c r="EV139" i="1"/>
  <c r="CE139" i="1" s="1"/>
  <c r="EU140" i="1"/>
  <c r="P177" i="23"/>
  <c r="GQ415" i="1"/>
  <c r="R147" i="23" s="1"/>
  <c r="EV217" i="1"/>
  <c r="CE217" i="1" s="1"/>
  <c r="EU218" i="1"/>
  <c r="GI338" i="1"/>
  <c r="GJ338" i="1" s="1"/>
  <c r="HC374" i="1"/>
  <c r="CQ374" i="1"/>
  <c r="CF374" i="1" s="1"/>
  <c r="HD374" i="1" s="1"/>
  <c r="CS558" i="1"/>
  <c r="CG548" i="1"/>
  <c r="CR540" i="1"/>
  <c r="CI540" i="1" s="1"/>
  <c r="M36" i="81"/>
  <c r="CQ524" i="1"/>
  <c r="CF524" i="1" s="1"/>
  <c r="GJ116" i="1"/>
  <c r="GT416" i="1" s="1"/>
  <c r="N178" i="23" s="1"/>
  <c r="HC138" i="1"/>
  <c r="HY102" i="1" s="1"/>
  <c r="AE23" i="40" s="1"/>
  <c r="P61" i="39"/>
  <c r="R54" i="23" s="1"/>
  <c r="CP551" i="1"/>
  <c r="CQ551" i="1" s="1"/>
  <c r="W82" i="40"/>
  <c r="BL23" i="40"/>
  <c r="BQ23" i="40" s="1"/>
  <c r="X45" i="81"/>
  <c r="GV416" i="1"/>
  <c r="CQ138" i="1"/>
  <c r="CF138" i="1" s="1"/>
  <c r="HD137" i="1"/>
  <c r="X81" i="40"/>
  <c r="AG55" i="40"/>
  <c r="GT415" i="1"/>
  <c r="N177" i="23" s="1"/>
  <c r="BM25" i="40"/>
  <c r="BR25" i="40" s="1"/>
  <c r="GI180" i="1"/>
  <c r="GJ180" i="1" s="1"/>
  <c r="HC216" i="1"/>
  <c r="HY180" i="1" s="1"/>
  <c r="Y47" i="81"/>
  <c r="CQ216" i="1"/>
  <c r="CF216" i="1" s="1"/>
  <c r="HD216" i="1" s="1"/>
  <c r="O45" i="84" l="1"/>
  <c r="EP538" i="1"/>
  <c r="ET538" i="1" s="1"/>
  <c r="CO538" i="1"/>
  <c r="P178" i="23"/>
  <c r="GQ416" i="1"/>
  <c r="R148" i="23" s="1"/>
  <c r="Y48" i="81"/>
  <c r="BM26" i="40"/>
  <c r="BR26" i="40" s="1"/>
  <c r="GI181" i="1"/>
  <c r="GJ181" i="1" s="1"/>
  <c r="HC217" i="1"/>
  <c r="CQ217" i="1"/>
  <c r="CF217" i="1" s="1"/>
  <c r="HD217" i="1" s="1"/>
  <c r="P62" i="39"/>
  <c r="R55" i="23" s="1"/>
  <c r="GJ117" i="1"/>
  <c r="GT417" i="1" s="1"/>
  <c r="N179" i="23" s="1"/>
  <c r="BL24" i="40"/>
  <c r="BQ24" i="40" s="1"/>
  <c r="X46" i="81"/>
  <c r="W83" i="40"/>
  <c r="HC139" i="1"/>
  <c r="HY103" i="1" s="1"/>
  <c r="AE24" i="40" s="1"/>
  <c r="CP552" i="1"/>
  <c r="CQ552" i="1" s="1"/>
  <c r="GV417" i="1"/>
  <c r="CQ139" i="1"/>
  <c r="CF139" i="1" s="1"/>
  <c r="M37" i="81"/>
  <c r="CQ525" i="1"/>
  <c r="CF525" i="1" s="1"/>
  <c r="X82" i="40"/>
  <c r="HD138" i="1"/>
  <c r="EV218" i="1"/>
  <c r="CE218" i="1" s="1"/>
  <c r="EU219" i="1"/>
  <c r="EV140" i="1"/>
  <c r="CE140" i="1" s="1"/>
  <c r="EU141" i="1"/>
  <c r="EV526" i="1"/>
  <c r="CE526" i="1" s="1"/>
  <c r="EU527" i="1"/>
  <c r="EP539" i="1" l="1"/>
  <c r="ET539" i="1" s="1"/>
  <c r="O46" i="84"/>
  <c r="CO539" i="1"/>
  <c r="EV527" i="1"/>
  <c r="CE527" i="1" s="1"/>
  <c r="EU528" i="1"/>
  <c r="EV141" i="1"/>
  <c r="CE141" i="1" s="1"/>
  <c r="EU142" i="1"/>
  <c r="EV219" i="1"/>
  <c r="CE219" i="1" s="1"/>
  <c r="EU220" i="1"/>
  <c r="X83" i="40"/>
  <c r="HD139" i="1"/>
  <c r="HY181" i="1"/>
  <c r="HY334" i="1"/>
  <c r="HY258" i="1"/>
  <c r="M38" i="81"/>
  <c r="CE546" i="1"/>
  <c r="CQ526" i="1"/>
  <c r="X47" i="81"/>
  <c r="P63" i="39"/>
  <c r="R56" i="23" s="1"/>
  <c r="BL25" i="40"/>
  <c r="BQ25" i="40" s="1"/>
  <c r="CP553" i="1"/>
  <c r="CQ553" i="1" s="1"/>
  <c r="GJ118" i="1"/>
  <c r="GT418" i="1" s="1"/>
  <c r="N180" i="23" s="1"/>
  <c r="HC140" i="1"/>
  <c r="HY104" i="1" s="1"/>
  <c r="AE25" i="40" s="1"/>
  <c r="GV418" i="1"/>
  <c r="CQ140" i="1"/>
  <c r="CF140" i="1" s="1"/>
  <c r="BM27" i="40"/>
  <c r="BR27" i="40" s="1"/>
  <c r="GI182" i="1"/>
  <c r="GJ182" i="1" s="1"/>
  <c r="Y49" i="81"/>
  <c r="HC218" i="1"/>
  <c r="CQ218" i="1"/>
  <c r="CF218" i="1" s="1"/>
  <c r="HD218" i="1" s="1"/>
  <c r="P179" i="23"/>
  <c r="GQ417" i="1"/>
  <c r="R149" i="23" s="1"/>
  <c r="HY182" i="1" l="1"/>
  <c r="HY259" i="1"/>
  <c r="HY335" i="1"/>
  <c r="HD140" i="1"/>
  <c r="CF546" i="1"/>
  <c r="CF526" i="1"/>
  <c r="BM28" i="40"/>
  <c r="BR28" i="40" s="1"/>
  <c r="Y50" i="81"/>
  <c r="GI183" i="1"/>
  <c r="GJ183" i="1" s="1"/>
  <c r="HC219" i="1"/>
  <c r="CQ219" i="1"/>
  <c r="CF219" i="1" s="1"/>
  <c r="HD219" i="1" s="1"/>
  <c r="GJ119" i="1"/>
  <c r="GT419" i="1" s="1"/>
  <c r="N181" i="23" s="1"/>
  <c r="CP554" i="1"/>
  <c r="CQ554" i="1" s="1"/>
  <c r="X48" i="81"/>
  <c r="P64" i="39"/>
  <c r="R57" i="23" s="1"/>
  <c r="GV419" i="1"/>
  <c r="HC141" i="1"/>
  <c r="HY105" i="1" s="1"/>
  <c r="AE26" i="40" s="1"/>
  <c r="BL26" i="40"/>
  <c r="BQ26" i="40" s="1"/>
  <c r="CQ141" i="1"/>
  <c r="CF141" i="1" s="1"/>
  <c r="M39" i="81"/>
  <c r="CQ527" i="1"/>
  <c r="CF527" i="1" s="1"/>
  <c r="BJ582" i="1"/>
  <c r="F21" i="84" s="1"/>
  <c r="F39" i="84" s="1"/>
  <c r="F46" i="84" s="1"/>
  <c r="F52" i="84" s="1"/>
  <c r="EP541" i="1"/>
  <c r="ET541" i="1" s="1"/>
  <c r="O48" i="84"/>
  <c r="BF541" i="1"/>
  <c r="CO541" i="1"/>
  <c r="GQ418" i="1"/>
  <c r="R150" i="23" s="1"/>
  <c r="P180" i="23"/>
  <c r="EV220" i="1"/>
  <c r="CE220" i="1" s="1"/>
  <c r="EU221" i="1"/>
  <c r="EV142" i="1"/>
  <c r="CE142" i="1" s="1"/>
  <c r="EU143" i="1"/>
  <c r="EV528" i="1"/>
  <c r="CE528" i="1" s="1"/>
  <c r="EU529" i="1"/>
  <c r="EV529" i="1" l="1"/>
  <c r="CE529" i="1" s="1"/>
  <c r="EU530" i="1"/>
  <c r="EV143" i="1"/>
  <c r="CE143" i="1" s="1"/>
  <c r="EU144" i="1"/>
  <c r="EV221" i="1"/>
  <c r="CE221" i="1" s="1"/>
  <c r="EU222" i="1"/>
  <c r="EV222" i="1" s="1"/>
  <c r="CE222" i="1" s="1"/>
  <c r="GI186" i="1" s="1"/>
  <c r="P181" i="23"/>
  <c r="GQ419" i="1"/>
  <c r="R151" i="23" s="1"/>
  <c r="BF540" i="1"/>
  <c r="EP540" i="1"/>
  <c r="ET540" i="1" s="1"/>
  <c r="O47" i="84"/>
  <c r="BJ553" i="1"/>
  <c r="CO540" i="1"/>
  <c r="M40" i="81"/>
  <c r="CQ528" i="1"/>
  <c r="CF528" i="1" s="1"/>
  <c r="BL27" i="40"/>
  <c r="BQ27" i="40" s="1"/>
  <c r="GV420" i="1"/>
  <c r="X49" i="81"/>
  <c r="GJ120" i="1"/>
  <c r="GT420" i="1" s="1"/>
  <c r="N182" i="23" s="1"/>
  <c r="HC142" i="1"/>
  <c r="HY106" i="1" s="1"/>
  <c r="AE27" i="40" s="1"/>
  <c r="CP555" i="1"/>
  <c r="CQ555" i="1" s="1"/>
  <c r="P65" i="39"/>
  <c r="R58" i="23" s="1"/>
  <c r="CQ142" i="1"/>
  <c r="HC220" i="1"/>
  <c r="GI184" i="1"/>
  <c r="GJ184" i="1" s="1"/>
  <c r="Y51" i="81"/>
  <c r="BM29" i="40"/>
  <c r="CQ220" i="1"/>
  <c r="CF220" i="1" s="1"/>
  <c r="HD220" i="1" s="1"/>
  <c r="BF544" i="1"/>
  <c r="BF547" i="1"/>
  <c r="HD141" i="1"/>
  <c r="HY336" i="1"/>
  <c r="HY183" i="1"/>
  <c r="HY260" i="1"/>
  <c r="HY261" i="1" l="1"/>
  <c r="HY337" i="1"/>
  <c r="HY184" i="1"/>
  <c r="BM580" i="1"/>
  <c r="I19" i="84" s="1"/>
  <c r="I37" i="84" s="1"/>
  <c r="Y53" i="81"/>
  <c r="CQ222" i="1"/>
  <c r="CF222" i="1" s="1"/>
  <c r="EV144" i="1"/>
  <c r="CE144" i="1" s="1"/>
  <c r="EU145" i="1"/>
  <c r="EV530" i="1"/>
  <c r="CE530" i="1" s="1"/>
  <c r="EU531" i="1"/>
  <c r="HD142" i="1"/>
  <c r="CF142" i="1"/>
  <c r="GQ420" i="1"/>
  <c r="R152" i="23" s="1"/>
  <c r="P182" i="23"/>
  <c r="GI185" i="1"/>
  <c r="GJ185" i="1" s="1"/>
  <c r="Y52" i="81"/>
  <c r="BM30" i="40"/>
  <c r="HC221" i="1"/>
  <c r="CQ221" i="1"/>
  <c r="CF221" i="1" s="1"/>
  <c r="HD221" i="1" s="1"/>
  <c r="GV421" i="1"/>
  <c r="CP556" i="1"/>
  <c r="CQ556" i="1" s="1"/>
  <c r="X50" i="81"/>
  <c r="P66" i="39"/>
  <c r="HC143" i="1"/>
  <c r="HY107" i="1" s="1"/>
  <c r="AE28" i="40" s="1"/>
  <c r="GJ121" i="1"/>
  <c r="GT421" i="1" s="1"/>
  <c r="N183" i="23" s="1"/>
  <c r="BL28" i="40"/>
  <c r="BQ28" i="40" s="1"/>
  <c r="BP30" i="40" s="1"/>
  <c r="CQ143" i="1"/>
  <c r="M41" i="81"/>
  <c r="CQ529" i="1"/>
  <c r="CF529" i="1" s="1"/>
  <c r="HD143" i="1" l="1"/>
  <c r="CF143" i="1"/>
  <c r="R66" i="39"/>
  <c r="R59" i="23"/>
  <c r="R62" i="23" s="1"/>
  <c r="HY262" i="1"/>
  <c r="HY185" i="1"/>
  <c r="HY338" i="1"/>
  <c r="EV531" i="1"/>
  <c r="CE531" i="1" s="1"/>
  <c r="EU532" i="1"/>
  <c r="EV145" i="1"/>
  <c r="CE145" i="1" s="1"/>
  <c r="EU146" i="1"/>
  <c r="EV146" i="1" s="1"/>
  <c r="CE146" i="1" s="1"/>
  <c r="GQ421" i="1"/>
  <c r="R153" i="23" s="1"/>
  <c r="P183" i="23"/>
  <c r="M42" i="81"/>
  <c r="CT548" i="1"/>
  <c r="CR548" i="1" s="1"/>
  <c r="CQ530" i="1"/>
  <c r="CF530" i="1" s="1"/>
  <c r="GJ122" i="1"/>
  <c r="GT422" i="1" s="1"/>
  <c r="N184" i="23" s="1"/>
  <c r="X51" i="81"/>
  <c r="CP557" i="1"/>
  <c r="CQ557" i="1" s="1"/>
  <c r="P67" i="39"/>
  <c r="R60" i="23" s="1"/>
  <c r="HC144" i="1"/>
  <c r="HY108" i="1" s="1"/>
  <c r="AE29" i="40" s="1"/>
  <c r="BL29" i="40"/>
  <c r="GV422" i="1"/>
  <c r="CQ144" i="1"/>
  <c r="CF144" i="1" s="1"/>
  <c r="HD144" i="1" s="1"/>
  <c r="BL30" i="40" l="1"/>
  <c r="HC145" i="1"/>
  <c r="HY109" i="1" s="1"/>
  <c r="AE30" i="40" s="1"/>
  <c r="X52" i="81"/>
  <c r="GJ123" i="1"/>
  <c r="GT423" i="1" s="1"/>
  <c r="N185" i="23" s="1"/>
  <c r="CP558" i="1"/>
  <c r="CQ558" i="1" s="1"/>
  <c r="P68" i="39"/>
  <c r="R61" i="23" s="1"/>
  <c r="CD549" i="1"/>
  <c r="CD551" i="1" s="1"/>
  <c r="GV423" i="1"/>
  <c r="CQ145" i="1"/>
  <c r="CF145" i="1" s="1"/>
  <c r="HD145" i="1" s="1"/>
  <c r="M43" i="81"/>
  <c r="CT549" i="1"/>
  <c r="CR549" i="1" s="1"/>
  <c r="CQ531" i="1"/>
  <c r="CF531" i="1" s="1"/>
  <c r="GQ422" i="1"/>
  <c r="R154" i="23" s="1"/>
  <c r="P184" i="23"/>
  <c r="P69" i="39"/>
  <c r="P72" i="39" s="1"/>
  <c r="BM581" i="1"/>
  <c r="I20" i="84" s="1"/>
  <c r="I38" i="84" s="1"/>
  <c r="I46" i="84" s="1"/>
  <c r="I52" i="84" s="1"/>
  <c r="X53" i="81"/>
  <c r="Z53" i="81" s="1"/>
  <c r="CP559" i="1"/>
  <c r="CQ559" i="1" s="1"/>
  <c r="CQ146" i="1"/>
  <c r="CF146" i="1" s="1"/>
  <c r="EV532" i="1"/>
  <c r="CE532" i="1" s="1"/>
  <c r="EU533" i="1"/>
  <c r="EV533" i="1" l="1"/>
  <c r="CE533" i="1" s="1"/>
  <c r="EU534" i="1"/>
  <c r="P73" i="39"/>
  <c r="E58" i="84" s="1"/>
  <c r="E57" i="84"/>
  <c r="P185" i="23"/>
  <c r="GQ423" i="1"/>
  <c r="R155" i="23" s="1"/>
  <c r="CT550" i="1"/>
  <c r="CR550" i="1" s="1"/>
  <c r="M44" i="81"/>
  <c r="CQ532" i="1"/>
  <c r="CF532" i="1" s="1"/>
  <c r="EV534" i="1" l="1"/>
  <c r="CE534" i="1" s="1"/>
  <c r="EU535" i="1"/>
  <c r="M45" i="81"/>
  <c r="CT551" i="1"/>
  <c r="CR551" i="1" s="1"/>
  <c r="CQ533" i="1"/>
  <c r="CF533" i="1" s="1"/>
  <c r="EV535" i="1" l="1"/>
  <c r="CE535" i="1" s="1"/>
  <c r="EU536" i="1"/>
  <c r="M46" i="81"/>
  <c r="CT552" i="1"/>
  <c r="CR552" i="1" s="1"/>
  <c r="CQ534" i="1"/>
  <c r="CF534" i="1" s="1"/>
  <c r="EV536" i="1" l="1"/>
  <c r="CE536" i="1" s="1"/>
  <c r="EU537" i="1"/>
  <c r="CT553" i="1"/>
  <c r="CR553" i="1" s="1"/>
  <c r="M47" i="81"/>
  <c r="CQ535" i="1"/>
  <c r="CF535" i="1" s="1"/>
  <c r="EV537" i="1" l="1"/>
  <c r="CE537" i="1" s="1"/>
  <c r="EU538" i="1"/>
  <c r="CT554" i="1"/>
  <c r="CR554" i="1" s="1"/>
  <c r="M48" i="81"/>
  <c r="CQ536" i="1"/>
  <c r="CF536" i="1" s="1"/>
  <c r="EV538" i="1" l="1"/>
  <c r="CE538" i="1" s="1"/>
  <c r="EU539" i="1"/>
  <c r="CT555" i="1"/>
  <c r="CR555" i="1" s="1"/>
  <c r="M49" i="81"/>
  <c r="CQ537" i="1"/>
  <c r="CF537" i="1" s="1"/>
  <c r="EV539" i="1" l="1"/>
  <c r="CE539" i="1" s="1"/>
  <c r="EU540" i="1"/>
  <c r="M50" i="81"/>
  <c r="CT556" i="1"/>
  <c r="CR556" i="1" s="1"/>
  <c r="CQ538" i="1"/>
  <c r="CF538" i="1" s="1"/>
  <c r="EV540" i="1" l="1"/>
  <c r="CE540" i="1" s="1"/>
  <c r="EU541" i="1"/>
  <c r="EV541" i="1" s="1"/>
  <c r="CE541" i="1" s="1"/>
  <c r="CT557" i="1"/>
  <c r="CR557" i="1" s="1"/>
  <c r="M51" i="81"/>
  <c r="CQ539" i="1"/>
  <c r="CF539" i="1" s="1"/>
  <c r="CT559" i="1" l="1"/>
  <c r="CR559" i="1" s="1"/>
  <c r="M53" i="81"/>
  <c r="O53" i="81" s="1"/>
  <c r="CQ541" i="1"/>
  <c r="CF541" i="1" s="1"/>
  <c r="CG549" i="1"/>
  <c r="CG551" i="1" s="1"/>
  <c r="M52" i="81"/>
  <c r="CT558" i="1"/>
  <c r="CR558" i="1" s="1"/>
  <c r="CQ540" i="1"/>
  <c r="CF540" i="1" s="1"/>
  <c r="M55" i="81" l="1"/>
  <c r="N55" i="81" s="1"/>
  <c r="O57" i="81" s="1"/>
  <c r="N56" i="81"/>
  <c r="O56" i="81" l="1"/>
</calcChain>
</file>

<file path=xl/comments1.xml><?xml version="1.0" encoding="utf-8"?>
<comments xmlns="http://schemas.openxmlformats.org/spreadsheetml/2006/main">
  <authors>
    <author>David B. Belzer</author>
  </authors>
  <commentList>
    <comment ref="BR181" authorId="0" shapeId="0">
      <text>
        <r>
          <rPr>
            <b/>
            <sz val="8"/>
            <color indexed="81"/>
            <rFont val="Tahoma"/>
            <family val="2"/>
          </rPr>
          <t>David B. Belzer:</t>
        </r>
        <r>
          <rPr>
            <sz val="8"/>
            <color indexed="81"/>
            <rFont val="Tahoma"/>
            <family val="2"/>
          </rPr>
          <t xml:space="preserve">
Computed implicitly:  Total losses/sales for delivered electricity divided by the intensity index developed from bottom up in the electric power sector.  This factor will include transmission and unallocated  losses in the electric sector (5/24/2006)
</t>
        </r>
      </text>
    </comment>
    <comment ref="BR196" authorId="0" shapeId="0">
      <text>
        <r>
          <rPr>
            <b/>
            <sz val="8"/>
            <color indexed="81"/>
            <rFont val="Tahoma"/>
            <family val="2"/>
          </rPr>
          <t>David B. Belzer:</t>
        </r>
        <r>
          <rPr>
            <sz val="8"/>
            <color indexed="81"/>
            <rFont val="Tahoma"/>
            <family val="2"/>
          </rPr>
          <t xml:space="preserve">
Computed implicitly:  Total losses/sales for delivered electricity divided by the intensity index developed from bottom up in the electric power sector.  This factor will include transmission and unallocated  losses in the electric sector (5/24/2006)
</t>
        </r>
      </text>
    </comment>
  </commentList>
</comments>
</file>

<file path=xl/sharedStrings.xml><?xml version="1.0" encoding="utf-8"?>
<sst xmlns="http://schemas.openxmlformats.org/spreadsheetml/2006/main" count="12722" uniqueCount="1795">
  <si>
    <r>
      <t>Petroleum </t>
    </r>
    <r>
      <rPr>
        <vertAlign val="superscript"/>
        <sz val="5"/>
        <color indexed="8"/>
        <rFont val="Arial"/>
        <family val="2"/>
      </rPr>
      <t>4</t>
    </r>
  </si>
  <si>
    <r>
      <t>Gas </t>
    </r>
    <r>
      <rPr>
        <vertAlign val="superscript"/>
        <sz val="5"/>
        <color indexed="8"/>
        <rFont val="Arial"/>
        <family val="2"/>
      </rPr>
      <t>3</t>
    </r>
  </si>
  <si>
    <r>
      <t>Power </t>
    </r>
    <r>
      <rPr>
        <vertAlign val="superscript"/>
        <sz val="5"/>
        <color indexed="8"/>
        <rFont val="Arial"/>
        <family val="2"/>
      </rPr>
      <t>5</t>
    </r>
  </si>
  <si>
    <r>
      <t>2</t>
    </r>
    <r>
      <rPr>
        <sz val="7"/>
        <color indexed="8"/>
        <rFont val="Arial"/>
        <family val="2"/>
      </rPr>
      <t>See Table 10.2c for notes on series components.</t>
    </r>
  </si>
  <si>
    <r>
      <t>4</t>
    </r>
    <r>
      <rPr>
        <sz val="7"/>
        <color indexed="8"/>
        <rFont val="Arial"/>
        <family val="2"/>
      </rPr>
      <t>See Table 5.14c for series components.</t>
    </r>
  </si>
  <si>
    <r>
      <t>Notes:  </t>
    </r>
    <r>
      <rPr>
        <sz val="7"/>
        <color indexed="8"/>
        <rFont val="Symbol"/>
        <family val="1"/>
        <charset val="2"/>
      </rPr>
      <t>·</t>
    </r>
    <r>
      <rPr>
        <sz val="7"/>
        <color indexed="8"/>
        <rFont val="Arial"/>
        <family val="2"/>
      </rPr>
      <t>  Data are for fuels consumed to produce electricity and useful thermal output.  </t>
    </r>
    <r>
      <rPr>
        <sz val="7"/>
        <color indexed="8"/>
        <rFont val="Symbol"/>
        <family val="1"/>
        <charset val="2"/>
      </rPr>
      <t>·</t>
    </r>
    <r>
      <rPr>
        <sz val="7"/>
        <color indexed="8"/>
        <rFont val="Arial"/>
        <family val="2"/>
      </rPr>
      <t>  The electric power</t>
    </r>
  </si>
  <si>
    <r>
      <t>whose primary business is to sell electricity, or electricity and heat, to the public.  </t>
    </r>
    <r>
      <rPr>
        <sz val="7"/>
        <color indexed="8"/>
        <rFont val="Symbol"/>
        <family val="1"/>
        <charset val="2"/>
      </rPr>
      <t>·</t>
    </r>
    <r>
      <rPr>
        <sz val="7"/>
        <color indexed="8"/>
        <rFont val="Arial"/>
        <family val="2"/>
      </rPr>
      <t>  See Note 3, "Electricity</t>
    </r>
  </si>
  <si>
    <r>
      <t>Imports and Exports," at end of Section 8.  </t>
    </r>
    <r>
      <rPr>
        <sz val="7"/>
        <color indexed="8"/>
        <rFont val="Symbol"/>
        <family val="1"/>
        <charset val="2"/>
      </rPr>
      <t>·</t>
    </r>
    <r>
      <rPr>
        <sz val="7"/>
        <color indexed="8"/>
        <rFont val="Arial"/>
        <family val="2"/>
      </rPr>
      <t>  Totals may not equal sum of components due to independent</t>
    </r>
  </si>
  <si>
    <t xml:space="preserve">   For industrial sector, the indicators system includes only energy for heat and power and excludes feedstocks and asphalt.  No data for feedstocks is available for 2007 and 2008.  Total feed stock use is extrapolated from the 2006 MECS value by Gross Output in the Chemicals industry (NAICS 325)</t>
  </si>
  <si>
    <t xml:space="preserve">Table for Delivered Energy Indexes for Delivered </t>
  </si>
  <si>
    <t>Trans</t>
  </si>
  <si>
    <t>Utilities</t>
  </si>
  <si>
    <t>Adj. Srce</t>
  </si>
  <si>
    <t>For Table (convert to %)</t>
  </si>
  <si>
    <t>Adj. Source</t>
  </si>
  <si>
    <t>Percent electricity in 2008</t>
  </si>
  <si>
    <t>Total Delivered</t>
  </si>
  <si>
    <t>Share Elec</t>
  </si>
  <si>
    <t xml:space="preserve">Adjust intensity measure </t>
  </si>
  <si>
    <t>to include elec. Intensity</t>
  </si>
  <si>
    <t xml:space="preserve"> (bill. 2005$)</t>
  </si>
  <si>
    <t xml:space="preserve">   For transportation sector, the indicators system excludes fuel use for military aircraft.  Ratio of total transportation energy for non-military uses is assumed to be the same as in 2001.</t>
  </si>
  <si>
    <t xml:space="preserve">   See extensive comment in cell BI134.</t>
  </si>
  <si>
    <t>Index 1985=1.0</t>
  </si>
  <si>
    <t>GDP</t>
  </si>
  <si>
    <t xml:space="preserve">Source of Total GDP is </t>
  </si>
  <si>
    <t>Other data copied from Level_0 sheet.</t>
  </si>
  <si>
    <t>Figure 1</t>
  </si>
  <si>
    <t>Energy Consumption by End-Use Sector</t>
  </si>
  <si>
    <t>The Charts on this page are posted on the Intensity Indicators website (intensityindicators.pnl.gov)</t>
  </si>
  <si>
    <t>see 'Long Chart' tab for data</t>
  </si>
  <si>
    <t>"Chart 4a-1985" on the Level_0 worksheet</t>
  </si>
  <si>
    <t>In most cases, the associated data is included to the right of each chart</t>
  </si>
  <si>
    <t>Intensity Index</t>
  </si>
  <si>
    <t>The name of the image file (.png), html page and figure number are listed as a reference</t>
  </si>
  <si>
    <t>The Charts on this page may be of interest to analysts, but are not included on the indicators website</t>
  </si>
  <si>
    <t>draft People.html</t>
  </si>
  <si>
    <t xml:space="preserve"> (Million kWhj</t>
  </si>
  <si>
    <t>Indicators of Energy Intensity for Five Sectors - Delivered Energy</t>
  </si>
  <si>
    <t>Changes in Selected Explanatory Factors, Delivered and Total Energy</t>
  </si>
  <si>
    <t>see 'Charts (other)' tab for data</t>
  </si>
  <si>
    <t>1985 Base</t>
  </si>
  <si>
    <t>1996 Base</t>
  </si>
  <si>
    <t>Indicators of Energy Intensity for Four End Use Sectors– Total (rebased to 1996)</t>
  </si>
  <si>
    <t xml:space="preserve">Figure 2. </t>
  </si>
  <si>
    <t>'Changing the Base Year for the Index' MSWord file</t>
  </si>
  <si>
    <t>Methodology.html</t>
  </si>
  <si>
    <t>see also Figure 1 in 'Changing the Base Year for the Index' MSWord file</t>
  </si>
  <si>
    <t>total_highlights.stm</t>
  </si>
  <si>
    <t>Methodology.stm</t>
  </si>
  <si>
    <t>indicators_sectors.png *</t>
  </si>
  <si>
    <t>trend_graphic.stm</t>
  </si>
  <si>
    <t>trend_graphic_econ.png</t>
  </si>
  <si>
    <t>delivered_highlights.stm</t>
  </si>
  <si>
    <t>indicators_delivered.png</t>
  </si>
  <si>
    <t>explanatory_factors.png</t>
  </si>
  <si>
    <t>Compare Economy-wide Intensity Measures</t>
  </si>
  <si>
    <t>Delivered Energy        (5 sectors)</t>
  </si>
  <si>
    <t>Figure 1 for Delivered Energy</t>
  </si>
  <si>
    <t>Figure 1 - old</t>
  </si>
  <si>
    <t>Intensity Indexes for U.S. Economy -- Constructed from Total Energy vs. Delivered Energy</t>
  </si>
  <si>
    <t>indexes_compare.png</t>
  </si>
  <si>
    <t>energy_use_1949-2004.png</t>
  </si>
  <si>
    <t>                        (Billion Btu)</t>
  </si>
  <si>
    <t>Fossil Fuels</t>
  </si>
  <si>
    <t>energy content of electricity retail sales.  Total losses are allocated to the end-use sectors in proportion to</t>
  </si>
  <si>
    <t>each sector's share of total electricity retail sales.  See Note, "Electrical System Energy Losses," at end of</t>
  </si>
  <si>
    <t>section.</t>
  </si>
  <si>
    <t>R=Revised.  P=Preliminary.  NA=Not available.  </t>
  </si>
  <si>
    <t>Note:  Totals may not equal sum of components due to independent rounding.</t>
  </si>
  <si>
    <t>Sources:  Tables 2.1f, 5.14a, 6.5, 7.3, 8.9, 10.2a, A4, A5, and A6.</t>
  </si>
  <si>
    <t>energy service providers.</t>
  </si>
  <si>
    <t>R=Revised.  P=Preliminary.  NA=Not available.  (s)=Less than 0.5 trillion Btu.  </t>
  </si>
  <si>
    <t>electricity-only plants.  See Note 2, "Classification of Power Plants Into Energy-Use Sectors," at end of</t>
  </si>
  <si>
    <t>Coal Coke</t>
  </si>
  <si>
    <t>Net Imports</t>
  </si>
  <si>
    <t>service providers.</t>
  </si>
  <si>
    <t>content of electricity retail sales.  Total losses are allocated to the end-use sectors in proportion to each sector's</t>
  </si>
  <si>
    <t>share of total electricity retail sales.  See Note, "Electrical System Energy Losses," at end of section.</t>
  </si>
  <si>
    <t>electricity-only plants.  See Note 2, "Classification of Power Plants Into Energy-Use Sectors," at end of Section 8.</t>
  </si>
  <si>
    <t>Sources:  Tables 2.1f, 5.14b, 6.5, 7.3, 7.7, 8.9, 10.2b, A4, A5, and A6.</t>
  </si>
  <si>
    <t>Total </t>
  </si>
  <si>
    <t>sector consumption.</t>
  </si>
  <si>
    <t>"Supplemental Gaseous Fuels," at end of Section 6.</t>
  </si>
  <si>
    <t>Fuels," at end of Section 6.  Data are for natural gas consumed in the operation of pipelines (primarily in</t>
  </si>
  <si>
    <t>compressors) and small amounts consumed as vehicle fuelsee Table 6.5.</t>
  </si>
  <si>
    <t>sector comprises electricity-only and combined-heat-and-power (CHP) plants within the NAICS 22 category</t>
  </si>
  <si>
    <t>rounding.</t>
  </si>
  <si>
    <t>Sources:  Tables 2.1f, 5.14c, 6.5, 7.3, 8.9, 10.2b, A4, A5, and A6.</t>
  </si>
  <si>
    <t>                      (Billion Btu)</t>
  </si>
  <si>
    <t>independent power producers.</t>
  </si>
  <si>
    <t>Sources:  Tables 5.14c, 6.5, 7.3, 8.1, 8.2b, 10.2c, A4, A5, and A6.</t>
  </si>
  <si>
    <t xml:space="preserve"> (bill. 2000$)</t>
  </si>
  <si>
    <t xml:space="preserve"> kBtu/2000$</t>
  </si>
  <si>
    <t>Sector Activity worksheet</t>
  </si>
  <si>
    <t xml:space="preserve"> (mill. 2000$)</t>
  </si>
  <si>
    <t>Highlights.html - Figure 2 (old)</t>
  </si>
  <si>
    <t>Residential</t>
  </si>
  <si>
    <t xml:space="preserve"> (millions)</t>
  </si>
  <si>
    <t xml:space="preserve"> Households</t>
  </si>
  <si>
    <t xml:space="preserve"> Primary</t>
  </si>
  <si>
    <t xml:space="preserve">   Sector:</t>
  </si>
  <si>
    <t xml:space="preserve">      Fuel:</t>
  </si>
  <si>
    <t xml:space="preserve">   Year</t>
  </si>
  <si>
    <t>Commercial</t>
  </si>
  <si>
    <t>Industrial</t>
  </si>
  <si>
    <t>Transportation</t>
  </si>
  <si>
    <t>Total</t>
  </si>
  <si>
    <t xml:space="preserve">  Total</t>
  </si>
  <si>
    <t>Energy Consumption</t>
  </si>
  <si>
    <t>Activity</t>
  </si>
  <si>
    <t xml:space="preserve"> Total</t>
  </si>
  <si>
    <t xml:space="preserve"> Square Feet</t>
  </si>
  <si>
    <t xml:space="preserve"> Ind. GDP</t>
  </si>
  <si>
    <t xml:space="preserve">    Index</t>
  </si>
  <si>
    <t xml:space="preserve">  GDP</t>
  </si>
  <si>
    <t>Primary</t>
  </si>
  <si>
    <t xml:space="preserve"> (Thousands)</t>
  </si>
  <si>
    <t xml:space="preserve"> (1985 = 1)</t>
  </si>
  <si>
    <t xml:space="preserve"> (mill. 96$)</t>
  </si>
  <si>
    <t>MMBtu/HH</t>
  </si>
  <si>
    <t>Energy Intensity (nominal-physical units)</t>
  </si>
  <si>
    <t>Energy Intensity (nominal-index)</t>
  </si>
  <si>
    <t>Base Year</t>
  </si>
  <si>
    <t xml:space="preserve">  Kbtu/SF</t>
  </si>
  <si>
    <t xml:space="preserve"> Kbtu/$</t>
  </si>
  <si>
    <t xml:space="preserve">   1985 = 1.0</t>
  </si>
  <si>
    <t>kBtu/$</t>
  </si>
  <si>
    <t xml:space="preserve"> 1985 = 1</t>
  </si>
  <si>
    <t xml:space="preserve">  Sq. Ft.</t>
  </si>
  <si>
    <t>Structure (+1)</t>
  </si>
  <si>
    <t>Energy Consumption Shares</t>
  </si>
  <si>
    <t>Log-Mean Weights (unnormalized)</t>
  </si>
  <si>
    <t xml:space="preserve">  (share)</t>
  </si>
  <si>
    <t>Log-Mean Weights (normalized)</t>
  </si>
  <si>
    <t>Intensity (log changes)</t>
  </si>
  <si>
    <t xml:space="preserve">  Index </t>
  </si>
  <si>
    <t xml:space="preserve">  Index</t>
  </si>
  <si>
    <t>(unnorm.)</t>
  </si>
  <si>
    <t>Structure (+1) (log changes)</t>
  </si>
  <si>
    <t xml:space="preserve">Index chg. </t>
  </si>
  <si>
    <t>Final Indexes</t>
  </si>
  <si>
    <t>Structure(0)</t>
  </si>
  <si>
    <t xml:space="preserve"> Intensity</t>
  </si>
  <si>
    <t>Product</t>
  </si>
  <si>
    <t>Energy Use</t>
  </si>
  <si>
    <t>General Inputs</t>
  </si>
  <si>
    <t>Base Year for Indexes:</t>
  </si>
  <si>
    <t>Structure</t>
  </si>
  <si>
    <t>Chart Data</t>
  </si>
  <si>
    <t>Ending year for charts:</t>
  </si>
  <si>
    <t>Starting year for charts:</t>
  </si>
  <si>
    <t xml:space="preserve"> Row Offset</t>
  </si>
  <si>
    <t>Begin_index</t>
  </si>
  <si>
    <t>End_index</t>
  </si>
  <si>
    <t xml:space="preserve"> Structure</t>
  </si>
  <si>
    <t xml:space="preserve">  Intensity</t>
  </si>
  <si>
    <t>Cake Chart</t>
  </si>
  <si>
    <t>Base_index</t>
  </si>
  <si>
    <t>Intensity by Sector</t>
  </si>
  <si>
    <t>GDP, Structure, and Intensity</t>
  </si>
  <si>
    <t>Energy Intensity by Sector</t>
  </si>
  <si>
    <t>Activity, Structure, &amp; Intensity</t>
  </si>
  <si>
    <t>Chart Indexes</t>
  </si>
  <si>
    <t xml:space="preserve"> In Range?</t>
  </si>
  <si>
    <t>Fuel Type</t>
  </si>
  <si>
    <t xml:space="preserve">     Electricity</t>
  </si>
  <si>
    <t>Activity, Structure, and Energy Use by Sector</t>
  </si>
  <si>
    <t>Secondary Base Year</t>
  </si>
  <si>
    <t>Base2</t>
  </si>
  <si>
    <t xml:space="preserve">    Primary</t>
  </si>
  <si>
    <t xml:space="preserve">    Secondary</t>
  </si>
  <si>
    <t>Intensity</t>
  </si>
  <si>
    <t xml:space="preserve"> Residential</t>
  </si>
  <si>
    <t xml:space="preserve">                 </t>
  </si>
  <si>
    <t>Selected:</t>
  </si>
  <si>
    <t>Shares</t>
  </si>
  <si>
    <t>1999 Inten</t>
  </si>
  <si>
    <t>Delivered</t>
  </si>
  <si>
    <t>Elec Utilities</t>
  </si>
  <si>
    <t>Elec. Utilities</t>
  </si>
  <si>
    <t>(delivered elec.)</t>
  </si>
  <si>
    <t xml:space="preserve">      Tbtu</t>
  </si>
  <si>
    <t>Current Fuel Type</t>
  </si>
  <si>
    <t xml:space="preserve"> Losses/Sales</t>
  </si>
  <si>
    <t xml:space="preserve">   Ratio</t>
  </si>
  <si>
    <t>Labels</t>
  </si>
  <si>
    <t>Elec. Util.</t>
  </si>
  <si>
    <t>Loss/Sales</t>
  </si>
  <si>
    <t xml:space="preserve">     Total</t>
  </si>
  <si>
    <t xml:space="preserve">     Delivered</t>
  </si>
  <si>
    <t xml:space="preserve">     Primary </t>
  </si>
  <si>
    <t xml:space="preserve">     Fossil</t>
  </si>
  <si>
    <t xml:space="preserve">     Renewables</t>
  </si>
  <si>
    <t xml:space="preserve"> Delivered</t>
  </si>
  <si>
    <t>Transport.</t>
  </si>
  <si>
    <t>2000 Inten</t>
  </si>
  <si>
    <t xml:space="preserve">Chart 3 - </t>
  </si>
  <si>
    <t>Chart 4 -</t>
  </si>
  <si>
    <t>Electricity</t>
  </si>
  <si>
    <t>Elec</t>
  </si>
  <si>
    <t xml:space="preserve">  Electricity</t>
  </si>
  <si>
    <t>Deliv</t>
  </si>
  <si>
    <t xml:space="preserve"> Electricity</t>
  </si>
  <si>
    <t>(bill. kWh)</t>
  </si>
  <si>
    <t xml:space="preserve"> Elec. Utilities</t>
  </si>
  <si>
    <t>Primary (Non-Elec)</t>
  </si>
  <si>
    <t>NA</t>
  </si>
  <si>
    <t xml:space="preserve">  Primary</t>
  </si>
  <si>
    <t>2000 Index</t>
  </si>
  <si>
    <t>Chart 1a</t>
  </si>
  <si>
    <t>Chart 1b</t>
  </si>
  <si>
    <t>Chart 1a-1985</t>
  </si>
  <si>
    <t>Chart 1b-1985</t>
  </si>
  <si>
    <t xml:space="preserve">Chart 1a-1996 </t>
  </si>
  <si>
    <t xml:space="preserve">Chart 2b-1996 </t>
  </si>
  <si>
    <t>GDP, Structure, and Delivered Energy Intensity</t>
  </si>
  <si>
    <t>Chart 2a-1985</t>
  </si>
  <si>
    <t xml:space="preserve">Chart 2b-1985 </t>
  </si>
  <si>
    <t>Delivered Energy Intensity by End-Use Sector</t>
  </si>
  <si>
    <t>Chart 3a-1985</t>
  </si>
  <si>
    <t>GDP, Structure, and Electricity Intensity</t>
  </si>
  <si>
    <t>Delivered Electricity Intensity by End-Use Sector</t>
  </si>
  <si>
    <t xml:space="preserve">Chart 3b-1985 </t>
  </si>
  <si>
    <t xml:space="preserve">Chart 1b-1985 </t>
  </si>
  <si>
    <t>Chart 4a-1985</t>
  </si>
  <si>
    <t xml:space="preserve">Chart 4b-1985 </t>
  </si>
  <si>
    <t>GDP, Structure, and Primary Energy Intensity</t>
  </si>
  <si>
    <t>Primary Energy Intensity by End-Use Sector</t>
  </si>
  <si>
    <t>Eng. Type:</t>
  </si>
  <si>
    <t xml:space="preserve"> (TBtu)</t>
  </si>
  <si>
    <t xml:space="preserve"> Source</t>
  </si>
  <si>
    <t xml:space="preserve"> (thousands)</t>
  </si>
  <si>
    <t>Aggregate</t>
  </si>
  <si>
    <t>Intensity (+1)</t>
  </si>
  <si>
    <t xml:space="preserve"> (billion 96$)</t>
  </si>
  <si>
    <t>Intensity, Level 0 (log changes)</t>
  </si>
  <si>
    <t>Structure (0)    (Ratio of Activity to Total GDP)</t>
  </si>
  <si>
    <t>(1)</t>
  </si>
  <si>
    <t>Source</t>
  </si>
  <si>
    <t>Total Structure</t>
  </si>
  <si>
    <t>(2)</t>
  </si>
  <si>
    <t>(3)</t>
  </si>
  <si>
    <t>(4)</t>
  </si>
  <si>
    <t>(5)</t>
  </si>
  <si>
    <t>(6)</t>
  </si>
  <si>
    <t>(7)</t>
  </si>
  <si>
    <t>(8)</t>
  </si>
  <si>
    <t>(9)</t>
  </si>
  <si>
    <t>Intensity (+1) (log changes)</t>
  </si>
  <si>
    <t xml:space="preserve"> Product (b)</t>
  </si>
  <si>
    <t>Tot. Struc</t>
  </si>
  <si>
    <t>Published Data from EIA</t>
  </si>
  <si>
    <t xml:space="preserve"> Annual Energy Review</t>
  </si>
  <si>
    <t>Energy Coverage:   Indicators System / Published</t>
  </si>
  <si>
    <t xml:space="preserve"> Indicators</t>
  </si>
  <si>
    <t xml:space="preserve">   System</t>
  </si>
  <si>
    <t>from Pub-</t>
  </si>
  <si>
    <t>lished Data</t>
  </si>
  <si>
    <t>Adjusted for Indicators System</t>
  </si>
  <si>
    <t>Delivered Energy</t>
  </si>
  <si>
    <t xml:space="preserve">Delivered Energy  </t>
  </si>
  <si>
    <t xml:space="preserve"> Sector:</t>
  </si>
  <si>
    <t>Activity:</t>
  </si>
  <si>
    <t xml:space="preserve"> Units:</t>
  </si>
  <si>
    <t>Primary Energy</t>
  </si>
  <si>
    <t xml:space="preserve">    Valid Data Flags</t>
  </si>
  <si>
    <t xml:space="preserve">       Level 0</t>
  </si>
  <si>
    <t xml:space="preserve">       Level 1</t>
  </si>
  <si>
    <t xml:space="preserve">   Product of Sectors</t>
  </si>
  <si>
    <t xml:space="preserve"> Energy</t>
  </si>
  <si>
    <t xml:space="preserve"> Use Check</t>
  </si>
  <si>
    <t>Data Flags for Table of Final Indexes  (Used to insert "NA" for appropriate years)</t>
  </si>
  <si>
    <t>Note:  Level 1 intensities, start with column BD</t>
  </si>
  <si>
    <t xml:space="preserve">          Level 0 intensities, start with column Ao</t>
  </si>
  <si>
    <t xml:space="preserve">  kBtu/SF</t>
  </si>
  <si>
    <t>kBtu/Index</t>
  </si>
  <si>
    <t>Check Intensity Disaggregation</t>
  </si>
  <si>
    <t>Electric Utilility</t>
  </si>
  <si>
    <t>Electric Utility</t>
  </si>
  <si>
    <t xml:space="preserve">The second worksheet (General_inputs) is still under development.   Cell F6 (primary base year) can be </t>
  </si>
  <si>
    <t>changed to renormalize all the time series indexes to a different base year.  As delivered, the base year is 1985.</t>
  </si>
  <si>
    <t xml:space="preserve">   Level:</t>
  </si>
  <si>
    <t xml:space="preserve">      Primary Data for Each Activity in this Level of the Hierarchy</t>
  </si>
  <si>
    <t>Year</t>
  </si>
  <si>
    <t>Energy Type (1)</t>
  </si>
  <si>
    <t>Energy Intensity Indexes</t>
  </si>
  <si>
    <t xml:space="preserve"> Energy Intensity Indexes</t>
  </si>
  <si>
    <t xml:space="preserve">Struc-tural Indexes </t>
  </si>
  <si>
    <t>xx</t>
  </si>
  <si>
    <t xml:space="preserve">     :</t>
  </si>
  <si>
    <t>:</t>
  </si>
  <si>
    <t>Notes:</t>
  </si>
  <si>
    <t>This section contains about 10 sets of columns that are used to develop the log mean Divisia weights and then</t>
  </si>
  <si>
    <t xml:space="preserve">the application of these weights to develop the final intensity and structural indexes.  Because there are gaps in the </t>
  </si>
  <si>
    <t>Basic Data</t>
  </si>
  <si>
    <t xml:space="preserve">   Economy-wide Energy Intensity Indicators</t>
  </si>
  <si>
    <t>This spreadsheet contains energy intensity indicators and underlying basic data for the economy as a whole.</t>
  </si>
  <si>
    <t>Economy-wide</t>
  </si>
  <si>
    <t>The energy intensity indicators are defined for four energy types:</t>
  </si>
  <si>
    <t xml:space="preserve">Source or total energy includes all energy forms, including electric utility generation and transmission losses </t>
  </si>
  <si>
    <t>Delivered energy includes all energy delivered to the end user, but excludes utility generation and transmission losses</t>
  </si>
  <si>
    <t>All fuels and renewable energy, excluding electricity use</t>
  </si>
  <si>
    <t>The derivation of the energy intensity indicators is similar for each energy type.  For each energy type, the layout of the data in</t>
  </si>
  <si>
    <t xml:space="preserve"> (industrial), and weighted index of passenger-miles and freight ton-miles (transportation). </t>
  </si>
  <si>
    <t>system excludes portions of industrial and transportation consumption (chemical feedstocks, asphalt, lubricants for industrial,</t>
  </si>
  <si>
    <t>Published EIA data is shown as well as adjusted consumption values for the indicators system.   Currently, the indicators</t>
  </si>
  <si>
    <t xml:space="preserve"> Activity Levels (3)</t>
  </si>
  <si>
    <t xml:space="preserve">  (From next lower level)[4]</t>
  </si>
  <si>
    <t xml:space="preserve">linked to this location in this spreadsheet.   </t>
  </si>
  <si>
    <t xml:space="preserve">  See separate discussion for treatment of structural effects in the indicators hierarchy</t>
  </si>
  <si>
    <t xml:space="preserve"> Nominal Energy Intensities (e.g., Tbtu/sq.ft)</t>
  </si>
  <si>
    <t xml:space="preserve"> (1985  = 1)</t>
  </si>
  <si>
    <t>Sources</t>
  </si>
  <si>
    <t>Households</t>
  </si>
  <si>
    <t>Commercial Floor Space</t>
  </si>
  <si>
    <t>Estimates from Pacific Northwest National Laboratory.  Based upon annual new floorspace from F.W. Dodge and assume survival function.</t>
  </si>
  <si>
    <t>F.W. Dodge data adjusted for undercoverage.  Resulting series for all commercial buildings benchmarked to the 1989 Commercial</t>
  </si>
  <si>
    <t>Building Energy Consumption (CBECS) survey published by EIA.</t>
  </si>
  <si>
    <t>Industrial GDP</t>
  </si>
  <si>
    <t>GDP by industry data developed by Bureau of Economic Analysis.  See industrial indicators spreadsheet for further details.</t>
  </si>
  <si>
    <t xml:space="preserve">Measures of Activity by End-Use Sector </t>
  </si>
  <si>
    <t>Transportation Index</t>
  </si>
  <si>
    <t>Energy-weighted index of total passenger-miles and freight ton-miles.  Derived in transportation energy indicators spreadsheet:</t>
  </si>
  <si>
    <t>Transportation_indicators.xls.</t>
  </si>
  <si>
    <t>Delivered Electricity</t>
  </si>
  <si>
    <t>Electric Utilities</t>
  </si>
  <si>
    <t xml:space="preserve">Delivered </t>
  </si>
  <si>
    <t xml:space="preserve">Source  </t>
  </si>
  <si>
    <t>and transportation) based upon final sales of electricity.   No energy use is allocated to electric utilities</t>
  </si>
  <si>
    <t>The number of sectors used to define the economy-wide indicators varies by energy type:</t>
  </si>
  <si>
    <t>Electricity consumption (sales), converted at 3,412 Btu/kWh.</t>
  </si>
  <si>
    <t>For each sector, delivered energy is the sum of electricity and primary energy.</t>
  </si>
  <si>
    <t>Total GDP</t>
  </si>
  <si>
    <t>Not Used</t>
  </si>
  <si>
    <t xml:space="preserve"> Final Aggregate Indicators (5)</t>
  </si>
  <si>
    <t xml:space="preserve">  Activity (GDP) and Energy-GDP Ratios </t>
  </si>
  <si>
    <t xml:space="preserve">Total Structural Index </t>
  </si>
  <si>
    <t>Development of Indexes, log mean Divisia method (6)</t>
  </si>
  <si>
    <t>Table of Final Aggregate Indicators</t>
  </si>
  <si>
    <t>2000</t>
  </si>
  <si>
    <t>of the electricity utility sector.  Activity (output) of the electricity sector is total electricity sales to final end users</t>
  </si>
  <si>
    <r>
      <t xml:space="preserve">Utility sector included.  </t>
    </r>
    <r>
      <rPr>
        <sz val="11"/>
        <rFont val="Times New Roman"/>
        <family val="1"/>
      </rPr>
      <t xml:space="preserve">Total electricity generation and transmission losses are assigned as energy consumption </t>
    </r>
  </si>
  <si>
    <r>
      <t>Utility sector included</t>
    </r>
    <r>
      <rPr>
        <sz val="11"/>
        <rFont val="Times New Roman"/>
        <family val="1"/>
      </rPr>
      <t xml:space="preserve">.  Consumption for all sectors only includes fossil fuels and renewable energy.   </t>
    </r>
  </si>
  <si>
    <t>Index of total U.S. GDP, base year of index selected by user (as illustrated = 1985)</t>
  </si>
  <si>
    <t>Final Indicators</t>
  </si>
  <si>
    <t>Index of the published Energy-GDP ratio, based upon EIA total U.S. energy consumption</t>
  </si>
  <si>
    <t>(Starts in Column BX of Level_0 worksheet)</t>
  </si>
  <si>
    <t>the worksheet is the same.  The following schematic show how the data and computed indexes are generally arranged:</t>
  </si>
  <si>
    <t>Energy Consump-tion [Trillion Btu, (TBtu)] (2)</t>
  </si>
  <si>
    <t>(a)</t>
  </si>
  <si>
    <t>Column numbers are shown in top row.  Some key relationships between the columns are shown in lower part of the tan</t>
  </si>
  <si>
    <t>(b)</t>
  </si>
  <si>
    <t>Specific notes for each column are:</t>
  </si>
  <si>
    <t>Column</t>
  </si>
  <si>
    <t xml:space="preserve">Layout of Data and Indicators   </t>
  </si>
  <si>
    <t>(Worksheet Level_0)</t>
  </si>
  <si>
    <t>Index of adjusted Energy-GDP ratio.  Total energy consumption is adjusted for indicators system, see note(2) under layout</t>
  </si>
  <si>
    <t xml:space="preserve">  Total GDP</t>
  </si>
  <si>
    <t>Pub. Energy-GDP Ratio</t>
  </si>
  <si>
    <t>Adj . Energy-GDP Ratio</t>
  </si>
  <si>
    <t xml:space="preserve">Among other aims, the structure of system of indicators is designed to show how the conventional Energy-GDP ratio can be decomposed </t>
  </si>
  <si>
    <t>into indicators that reflects both energy intensity and structural influences.  To take a simple example, a change in energy use per square</t>
  </si>
  <si>
    <t>foot of commercial floor space can be considered a broad measure of energy intensity in the commercial sector.  However, the ratio of floor space</t>
  </si>
  <si>
    <t>per dollar of GDP may change as the U.S. moves to a more service-oriented economy.  This change will influence the Energy-GDP ratio in and</t>
  </si>
  <si>
    <t xml:space="preserve">of itself and is termed a structural effect in the system of indicators.  </t>
  </si>
  <si>
    <t>The hierarchical structure of the system is classified in terms of levels, beginning with Level 0.  Level 0 defines the most aggregate measure of</t>
  </si>
  <si>
    <t>energy intensity for the economy--the Energy-GDP ratio.   As shown in the green highlighted area below, the next level is defined by the broad</t>
  </si>
  <si>
    <t>end-use sectors covered by the Energy Information Administration energy data.  The total electric utility sector is also defined at this level;  it</t>
  </si>
  <si>
    <t>Indicators Hierarchy</t>
  </si>
  <si>
    <t>Energy Classification</t>
  </si>
  <si>
    <t>index and the Level 1 intensity index.</t>
  </si>
  <si>
    <t>been removed (to the extent possible).  This index is similar to a chained price index aggregated over specific sub-sectors of the economy.</t>
  </si>
  <si>
    <t xml:space="preserve">(3) </t>
  </si>
  <si>
    <t>In this spreadsheet, the energy type is shown in column A:  source, delivered, electricity, or primary</t>
  </si>
  <si>
    <t xml:space="preserve">Structure and intensity indicators for the industrial sector and transportion are developed in separate spreadsheets and   </t>
  </si>
  <si>
    <t>See section below for notes related to table of final aggregate indicators.</t>
  </si>
  <si>
    <t>Column is shown as one check of the integrity of the log mean Divisia weighting procedure.  The product of the economy-wide</t>
  </si>
  <si>
    <t>of total energy consumption.</t>
  </si>
  <si>
    <t>is included in the derivation of indicators depending upon the definition of energy (see discussion below).</t>
  </si>
  <si>
    <r>
      <t>Utility sector excluded</t>
    </r>
    <r>
      <rPr>
        <sz val="11"/>
        <rFont val="Times New Roman"/>
        <family val="1"/>
      </rPr>
      <t xml:space="preserve">. Delivered electricity to each of the four end-use sectors.  </t>
    </r>
  </si>
  <si>
    <t>Level :</t>
  </si>
  <si>
    <t>Manufacturing</t>
  </si>
  <si>
    <t xml:space="preserve">  </t>
  </si>
  <si>
    <t xml:space="preserve">Passenger Transportation  </t>
  </si>
  <si>
    <t xml:space="preserve">Busses </t>
  </si>
  <si>
    <t>Automobiles</t>
  </si>
  <si>
    <t>Light-duty trucks</t>
  </si>
  <si>
    <t>Scheduled carriers</t>
  </si>
  <si>
    <t>Heavy rail</t>
  </si>
  <si>
    <t>Light rail</t>
  </si>
  <si>
    <t>Urban rail</t>
  </si>
  <si>
    <t>Intercity rail</t>
  </si>
  <si>
    <t xml:space="preserve">Rail transportation </t>
  </si>
  <si>
    <t xml:space="preserve">Air transportation   </t>
  </si>
  <si>
    <t>Single-unit</t>
  </si>
  <si>
    <t>Combination</t>
  </si>
  <si>
    <t xml:space="preserve">Trucking </t>
  </si>
  <si>
    <t>Pipelines</t>
  </si>
  <si>
    <t>Natural gas</t>
  </si>
  <si>
    <t>Petroleum</t>
  </si>
  <si>
    <t>Air</t>
  </si>
  <si>
    <t>Water</t>
  </si>
  <si>
    <t>Floor Space</t>
  </si>
  <si>
    <t>Level:</t>
  </si>
  <si>
    <t>E/GDP</t>
  </si>
  <si>
    <t>Ton-miles (T-M)</t>
  </si>
  <si>
    <t>E/SF</t>
  </si>
  <si>
    <t>E/GDPind</t>
  </si>
  <si>
    <t>E/wgted index</t>
  </si>
  <si>
    <t>Passenger-miles (P-M)</t>
  </si>
  <si>
    <t>HH/GDP</t>
  </si>
  <si>
    <t>SF/GDP</t>
  </si>
  <si>
    <t>GDPind/GDP</t>
  </si>
  <si>
    <t>wgted index/GDP</t>
  </si>
  <si>
    <t xml:space="preserve"> </t>
  </si>
  <si>
    <t xml:space="preserve"> Level 1 Inten.</t>
  </si>
  <si>
    <r>
      <t xml:space="preserve">Economy-wide intensity index based upon a (log mean Divisia) weighted average of Level 1 </t>
    </r>
    <r>
      <rPr>
        <i/>
        <sz val="10"/>
        <rFont val="Arial"/>
        <family val="2"/>
      </rPr>
      <t>aggregate</t>
    </r>
    <r>
      <rPr>
        <sz val="10"/>
        <rFont val="Arial"/>
        <family val="2"/>
      </rPr>
      <t xml:space="preserve"> intensities.  By construction, the Level 0</t>
    </r>
  </si>
  <si>
    <t xml:space="preserve">not the best measure of changes in energy intensity throughout the economy.  </t>
  </si>
  <si>
    <t>Since this index contains elements of structural change within each end-use sector, this index is</t>
  </si>
  <si>
    <t>GDP, changing amount of floor space per dollar of GDP, etc.</t>
  </si>
  <si>
    <t>Economy-wide component-based intensity index--the most comprehensive measure of changes in specific energy intensities for the economy.</t>
  </si>
  <si>
    <t>Published Energy-GDP Ratio</t>
  </si>
  <si>
    <t>Elec Util</t>
  </si>
  <si>
    <t xml:space="preserve">        Index of Energy Use</t>
  </si>
  <si>
    <t xml:space="preserve">        Index of Activity</t>
  </si>
  <si>
    <t>Elec. Sales</t>
  </si>
  <si>
    <t xml:space="preserve"> 2000 Energy</t>
  </si>
  <si>
    <t>2000 Energy (TBtu)</t>
  </si>
  <si>
    <t>The basic activity data used for the economy-wide indicators is found in worksheet Sector_Activity:</t>
  </si>
  <si>
    <t>Note:  Rows 1 to 71 are not yet functional</t>
  </si>
  <si>
    <t>Nonmanufacturing (ag., mining, &amp; constr.)</t>
  </si>
  <si>
    <t xml:space="preserve">Freight Transportation </t>
  </si>
  <si>
    <t xml:space="preserve">Weighted Index </t>
  </si>
  <si>
    <t xml:space="preserve">Highway transportation </t>
  </si>
  <si>
    <t xml:space="preserve">Personal vehicles  </t>
  </si>
  <si>
    <t>General aviation</t>
  </si>
  <si>
    <t>Electricity Generation</t>
  </si>
  <si>
    <t xml:space="preserve">activity index (GDP), the Level 0' structural index,  the Level 0" structural index, and the Level 0 intensity index should equal the index </t>
  </si>
  <si>
    <t>index of aggregate energy intensity (adjusted Energy-GDP ratio converted to an index) can be expressed as the product of the Level 0 structural .</t>
  </si>
  <si>
    <t xml:space="preserve">In the indicators hierarchy, the adjusted Energy-GDP ratio is the Level_0 index of aggregate energy intensity. </t>
  </si>
  <si>
    <t>Component-based Intensity(0)</t>
  </si>
  <si>
    <t>Index of Aggregate Intensity</t>
  </si>
  <si>
    <t>=(4) x (5)</t>
  </si>
  <si>
    <t>WgtedInten</t>
  </si>
  <si>
    <t>Wgted Level 1 aggregate intensities</t>
  </si>
  <si>
    <t>Struc. (0')</t>
  </si>
  <si>
    <t xml:space="preserve"> Struc (0")</t>
  </si>
  <si>
    <t>=(1) x (4) x   (5) x (6)</t>
  </si>
  <si>
    <r>
      <t>Index of Aggregate Intensity, I</t>
    </r>
    <r>
      <rPr>
        <vertAlign val="subscript"/>
        <sz val="10"/>
        <rFont val="Arial"/>
        <family val="2"/>
      </rPr>
      <t>agg</t>
    </r>
    <r>
      <rPr>
        <sz val="10"/>
        <rFont val="Arial"/>
        <family val="2"/>
      </rPr>
      <t>(0)</t>
    </r>
  </si>
  <si>
    <t xml:space="preserve">Index of structural change at Level 0--Activity-to-GDP effect [0'].  This index reflects the overall impact of the changing ratios of the end-use  </t>
  </si>
  <si>
    <r>
      <t xml:space="preserve">Utility sector excluded. </t>
    </r>
    <r>
      <rPr>
        <sz val="11"/>
        <rFont val="Times New Roman"/>
        <family val="1"/>
      </rPr>
      <t xml:space="preserve"> Electricity losses are prorated to each end-use sector (residential, commercial, industrial</t>
    </r>
  </si>
  <si>
    <t xml:space="preserve">  Structure and Energy Intensity: (Level 0) </t>
  </si>
  <si>
    <t>Structure (0')    (Ratio of Activity to Total GDP)</t>
  </si>
  <si>
    <t>Intensity (Level 1 )</t>
  </si>
  <si>
    <t>Structure (Level 1 )</t>
  </si>
  <si>
    <t>From Next Lower Level (Level 1)</t>
  </si>
  <si>
    <t>=(5) x (6)</t>
  </si>
  <si>
    <t>Structure [Level 1] (log changes)</t>
  </si>
  <si>
    <t>Intensity [Level 1] (log changes)</t>
  </si>
  <si>
    <t>Structure [Level 0', Activity/GDP] (log changes)</t>
  </si>
  <si>
    <t>Total Structural Effect</t>
  </si>
  <si>
    <r>
      <t xml:space="preserve">The Level 0" structural index shows impact of the changing composition of activites </t>
    </r>
    <r>
      <rPr>
        <i/>
        <sz val="10"/>
        <rFont val="Arial"/>
        <family val="2"/>
      </rPr>
      <t xml:space="preserve">within </t>
    </r>
    <r>
      <rPr>
        <sz val="10"/>
        <rFont val="Arial"/>
        <family val="2"/>
      </rPr>
      <t xml:space="preserve">the broad end-use sectors.  This impact is </t>
    </r>
  </si>
  <si>
    <t>cumulated up through all levels for each each end-use sector--the cumulative index is denoted with a " (double prime).  Thus, for example,</t>
  </si>
  <si>
    <t>the Level 1" structural index for the industrial sector shows the effect of compositional shifts among manufacturing sectors as well as</t>
  </si>
  <si>
    <t>weighting of the Level 1 structural indexes for each end-use sector.</t>
  </si>
  <si>
    <t xml:space="preserve">the effect of shifts among non-manufacturing sectors (agriculture, mining construction).  </t>
  </si>
  <si>
    <r>
      <t xml:space="preserve">Column (9) of the yellow highlighted area shows the </t>
    </r>
    <r>
      <rPr>
        <i/>
        <sz val="10"/>
        <rFont val="Arial"/>
        <family val="2"/>
      </rPr>
      <t>overall</t>
    </r>
    <r>
      <rPr>
        <sz val="10"/>
        <rFont val="Arial"/>
        <family val="2"/>
      </rPr>
      <t xml:space="preserve"> structural index, defined as the product of the structure index at</t>
    </r>
  </si>
  <si>
    <t>Level 0' (Activity-to-GDP) times the "within sector" structural index, 0". [= Column (4) times Column (5)].</t>
  </si>
  <si>
    <t>The index is an appropriately weighted average of the end-use sector (Level 1) intensity indexes,  each of which the structural effects have</t>
  </si>
  <si>
    <t>Chart_s1.png</t>
  </si>
  <si>
    <t>Figure 2</t>
  </si>
  <si>
    <t>figure 1</t>
  </si>
  <si>
    <t>Chart_s2.png</t>
  </si>
  <si>
    <t>Electric</t>
  </si>
  <si>
    <t>Power</t>
  </si>
  <si>
    <t>[R]</t>
  </si>
  <si>
    <t>Sector GDP</t>
  </si>
  <si>
    <t xml:space="preserve">Index </t>
  </si>
  <si>
    <t>figure 2</t>
  </si>
  <si>
    <t>Energy Type</t>
  </si>
  <si>
    <t>Btu/SF</t>
  </si>
  <si>
    <t xml:space="preserve"> Btu/$GDP</t>
  </si>
  <si>
    <t>Btu/Index</t>
  </si>
  <si>
    <t>Composition,Size &amp; Weather</t>
  </si>
  <si>
    <t>Weather</t>
  </si>
  <si>
    <t>Northeast</t>
  </si>
  <si>
    <t>Midwest</t>
  </si>
  <si>
    <t>South</t>
  </si>
  <si>
    <t>West</t>
  </si>
  <si>
    <t>Housing types (for all regions)</t>
  </si>
  <si>
    <t>Electric Power Sector</t>
  </si>
  <si>
    <t>Electricity-only plants</t>
  </si>
  <si>
    <t>Floor space (Sq. Ft = SF)</t>
  </si>
  <si>
    <t>Fossil Fuel</t>
  </si>
  <si>
    <t>Coal</t>
  </si>
  <si>
    <t xml:space="preserve">Petroleum </t>
  </si>
  <si>
    <t>Natural Gas</t>
  </si>
  <si>
    <t>Other Gases</t>
  </si>
  <si>
    <t>Delivered electricity (kWh)</t>
  </si>
  <si>
    <t>Nuclear</t>
  </si>
  <si>
    <t>Hydroelectric</t>
  </si>
  <si>
    <t>Renewable</t>
  </si>
  <si>
    <t>Households (HH) &amp;</t>
  </si>
  <si>
    <t>Wood</t>
  </si>
  <si>
    <t>Waste</t>
  </si>
  <si>
    <t>Geothermal</t>
  </si>
  <si>
    <t>Solar</t>
  </si>
  <si>
    <t>Wind</t>
  </si>
  <si>
    <t>Combined Heat and Power (CHP) plants</t>
  </si>
  <si>
    <t>Other</t>
  </si>
  <si>
    <t>Electrical</t>
  </si>
  <si>
    <t>System</t>
  </si>
  <si>
    <t>Retail</t>
  </si>
  <si>
    <t>Energy</t>
  </si>
  <si>
    <t>Natural</t>
  </si>
  <si>
    <t>Calculate Divisia Indexes</t>
  </si>
  <si>
    <t>Eng Type:</t>
  </si>
  <si>
    <t>Elec Power</t>
  </si>
  <si>
    <t>Elec Sales</t>
  </si>
  <si>
    <t>Prim/Sales</t>
  </si>
  <si>
    <t>Prim./Sales</t>
  </si>
  <si>
    <t>Note:  Structure index for electric power derived implicitly</t>
  </si>
  <si>
    <t>Million kWh</t>
  </si>
  <si>
    <t>Btu/kWh</t>
  </si>
  <si>
    <t>Elec. Power</t>
  </si>
  <si>
    <t xml:space="preserve"> Btu/SF</t>
  </si>
  <si>
    <t>Btu/Ind. GDP</t>
  </si>
  <si>
    <t>Btu/GDP</t>
  </si>
  <si>
    <t>kWh Gen.</t>
  </si>
  <si>
    <t xml:space="preserve"> Elec. Power</t>
  </si>
  <si>
    <t>Elec. Power.</t>
  </si>
  <si>
    <t>Activity/GDPStructure'(0)</t>
  </si>
  <si>
    <t>"Within Sectors" Structure"(0)</t>
  </si>
  <si>
    <t>Structure'(0)x Structure"(0)</t>
  </si>
  <si>
    <t>sector activity levels to total GDP.  Thus, the index incorporates the effects of the changing number of households per dollar of</t>
  </si>
  <si>
    <t>Index of total energy consumption.   A match between columns (7) and (8) provide a test of whether the Divisia method is implemented properly.</t>
  </si>
  <si>
    <t xml:space="preserve"> Level 0' Struc.</t>
  </si>
  <si>
    <t>kWh/GDP</t>
  </si>
  <si>
    <t xml:space="preserve"> Level 0 Inten.</t>
  </si>
  <si>
    <t>E/HH</t>
  </si>
  <si>
    <t xml:space="preserve">This spreadsheet employs the Level 1 indicators developed for the four major end-use sectors as well as the electric power sector.  Cells that  </t>
  </si>
  <si>
    <t xml:space="preserve">contain the indicators tranferred from these spreadsheets are shown in lime green:   </t>
  </si>
  <si>
    <t xml:space="preserve">military jet fuel and recreational boating for the transportation sector).  </t>
  </si>
  <si>
    <t>Activities for the four major end-use sectors are households (residential), floorspace (commercial), GDP by industry</t>
  </si>
  <si>
    <t xml:space="preserve">underlying data, some entries in this portion of the worksheet will show #DIV/0! entries.   </t>
  </si>
  <si>
    <t>section.  Ex.  Column (9) is equal to the product of Column (4) times Column (5).</t>
  </si>
  <si>
    <t>The economy-wide index measures the total effect across all of the major end-use sectors.  It is computed with a (log mean Divisia).D86+D84</t>
  </si>
  <si>
    <t>Product of all indexes (=Energy Use)</t>
  </si>
  <si>
    <t xml:space="preserve"> Total GDP</t>
  </si>
  <si>
    <t>Elec Power     (if applicable)</t>
  </si>
  <si>
    <t>Net</t>
  </si>
  <si>
    <t xml:space="preserve"> E/GDP</t>
  </si>
  <si>
    <t xml:space="preserve"> Elec Losse/Sales</t>
  </si>
  <si>
    <t xml:space="preserve">  Intensity Index</t>
  </si>
  <si>
    <t xml:space="preserve">  E/GDP</t>
  </si>
  <si>
    <r>
      <t>Primary Consumption </t>
    </r>
    <r>
      <rPr>
        <vertAlign val="superscript"/>
        <sz val="5"/>
        <color indexed="8"/>
        <rFont val="Arial"/>
        <family val="2"/>
      </rPr>
      <t>1</t>
    </r>
  </si>
  <si>
    <r>
      <t>Renewable Energy </t>
    </r>
    <r>
      <rPr>
        <vertAlign val="superscript"/>
        <sz val="5"/>
        <color indexed="8"/>
        <rFont val="Arial"/>
        <family val="2"/>
      </rPr>
      <t>2</t>
    </r>
  </si>
  <si>
    <r>
      <t>Natural Gas </t>
    </r>
    <r>
      <rPr>
        <vertAlign val="superscript"/>
        <sz val="5"/>
        <color indexed="8"/>
        <rFont val="Arial"/>
        <family val="2"/>
      </rPr>
      <t>3</t>
    </r>
  </si>
  <si>
    <r>
      <t>1</t>
    </r>
    <r>
      <rPr>
        <sz val="7"/>
        <color indexed="8"/>
        <rFont val="Arial"/>
        <family val="2"/>
      </rPr>
      <t>See "Primary Energy Consumption" in Glossary.</t>
    </r>
  </si>
  <si>
    <r>
      <t>2</t>
    </r>
    <r>
      <rPr>
        <sz val="7"/>
        <color indexed="8"/>
        <rFont val="Arial"/>
        <family val="2"/>
      </rPr>
      <t>Data are estimates.  See Table 10.2a for notes on series components.</t>
    </r>
  </si>
  <si>
    <r>
      <t>3</t>
    </r>
    <r>
      <rPr>
        <sz val="7"/>
        <color indexed="8"/>
        <rFont val="Arial"/>
        <family val="2"/>
      </rPr>
      <t>Natural gas only; excludes the estimated portion of supplemental gaseous fuels.  See Note 1,</t>
    </r>
  </si>
  <si>
    <t xml:space="preserve"> (mill. 2005$)</t>
  </si>
  <si>
    <t>Delivered (losses)</t>
  </si>
  <si>
    <t>Source_Adj</t>
  </si>
  <si>
    <t>Source Adjusted uses constant 1985 Source-Site conversion factors to calculate source energy and associated intensity indexes</t>
  </si>
  <si>
    <t>Structure Index</t>
  </si>
  <si>
    <t>Source Energy                (4 sectors)</t>
  </si>
  <si>
    <t>Source Energy Intensity by End-Use Sector</t>
  </si>
  <si>
    <t>GDP, Structure, and Source Energy Intensity</t>
  </si>
  <si>
    <t>Indicators of Energy Intensity for Four End-Use Sectors - Source Energy</t>
  </si>
  <si>
    <t>Source Energy Intensity by End-Use Sector (1985 Elec. Util. Intensity)</t>
  </si>
  <si>
    <t xml:space="preserve">Indicators of Energy Intensity for Four End-Use Sectors - Source Energy </t>
  </si>
  <si>
    <t>(Constant 1985 Electric Utility Intensity)</t>
  </si>
  <si>
    <t>Source Intensity, with Utility Intensity Change</t>
  </si>
  <si>
    <t>Source Intensity, no Utility Intensity Change</t>
  </si>
  <si>
    <t>Contribution from Utility Intensity Change</t>
  </si>
  <si>
    <t>Summary Table for Delivered Energy</t>
  </si>
  <si>
    <t>Delivered energy</t>
  </si>
  <si>
    <t>Source energy</t>
  </si>
  <si>
    <t>Source energy, adjusted</t>
  </si>
  <si>
    <t>for Utility Changes</t>
  </si>
  <si>
    <t>n/a</t>
  </si>
  <si>
    <t>Energy Use, GDP, and E/GDP for the U.S. Economy, 1949-2008</t>
  </si>
  <si>
    <t></t>
  </si>
  <si>
    <t>Utility Adjustment for Delivered</t>
  </si>
  <si>
    <t>*</t>
  </si>
  <si>
    <t xml:space="preserve">   Intensity (1 = yes, 0 = no)</t>
  </si>
  <si>
    <t>Delivered Energy - Difference from source index reflects electrification</t>
  </si>
  <si>
    <t xml:space="preserve">Adjusted Source Energy (Difference from source index reflects utility efficiency) </t>
  </si>
  <si>
    <t>Source (energy) index</t>
  </si>
  <si>
    <t>Energy Intensity Index</t>
  </si>
  <si>
    <t>Figure 3</t>
  </si>
  <si>
    <t>Current-Dollar and "Real" Gross Domestic Product</t>
  </si>
  <si>
    <t>Annual</t>
  </si>
  <si>
    <t>Quarterly</t>
  </si>
  <si>
    <t xml:space="preserve">  (Seasonally adjusted annual rates)</t>
  </si>
  <si>
    <t>GDP in billions of current dollars</t>
  </si>
  <si>
    <t>1947q1</t>
  </si>
  <si>
    <t>1947q2</t>
  </si>
  <si>
    <t>1947q3</t>
  </si>
  <si>
    <t>1947q4</t>
  </si>
  <si>
    <t>1948q1</t>
  </si>
  <si>
    <t>1948q2</t>
  </si>
  <si>
    <t>1948q3</t>
  </si>
  <si>
    <t>1948q4</t>
  </si>
  <si>
    <t>1949q1</t>
  </si>
  <si>
    <t>1949q2</t>
  </si>
  <si>
    <t>1949q3</t>
  </si>
  <si>
    <t>1949q4</t>
  </si>
  <si>
    <t>1950q1</t>
  </si>
  <si>
    <t>1950q2</t>
  </si>
  <si>
    <t>1950q3</t>
  </si>
  <si>
    <t>1950q4</t>
  </si>
  <si>
    <t>1951q1</t>
  </si>
  <si>
    <t>1951q2</t>
  </si>
  <si>
    <t>1951q3</t>
  </si>
  <si>
    <t>1951q4</t>
  </si>
  <si>
    <t>1952q1</t>
  </si>
  <si>
    <t>1952q2</t>
  </si>
  <si>
    <t>1952q3</t>
  </si>
  <si>
    <t>1952q4</t>
  </si>
  <si>
    <t>1953q1</t>
  </si>
  <si>
    <t>1953q2</t>
  </si>
  <si>
    <t>1953q3</t>
  </si>
  <si>
    <t>1953q4</t>
  </si>
  <si>
    <t>1954q1</t>
  </si>
  <si>
    <t>1954q2</t>
  </si>
  <si>
    <t>1954q3</t>
  </si>
  <si>
    <t>1954q4</t>
  </si>
  <si>
    <t>1955q1</t>
  </si>
  <si>
    <t>1955q2</t>
  </si>
  <si>
    <t>1955q3</t>
  </si>
  <si>
    <t>1955q4</t>
  </si>
  <si>
    <t>1956q1</t>
  </si>
  <si>
    <t>1956q2</t>
  </si>
  <si>
    <t>1956q3</t>
  </si>
  <si>
    <t>1956q4</t>
  </si>
  <si>
    <t>1957q1</t>
  </si>
  <si>
    <t>1957q2</t>
  </si>
  <si>
    <t>1957q3</t>
  </si>
  <si>
    <t>1957q4</t>
  </si>
  <si>
    <t>1958q1</t>
  </si>
  <si>
    <t>1958q2</t>
  </si>
  <si>
    <t>1958q3</t>
  </si>
  <si>
    <t>1958q4</t>
  </si>
  <si>
    <t>1959q1</t>
  </si>
  <si>
    <t>1959q2</t>
  </si>
  <si>
    <t>1959q3</t>
  </si>
  <si>
    <t>1959q4</t>
  </si>
  <si>
    <t>1960q1</t>
  </si>
  <si>
    <t>1960q2</t>
  </si>
  <si>
    <t>1960q3</t>
  </si>
  <si>
    <t>1960q4</t>
  </si>
  <si>
    <t>1961q1</t>
  </si>
  <si>
    <t>1961q2</t>
  </si>
  <si>
    <t>1961q3</t>
  </si>
  <si>
    <t>1961q4</t>
  </si>
  <si>
    <t>1962q1</t>
  </si>
  <si>
    <t>1962q2</t>
  </si>
  <si>
    <t>1962q3</t>
  </si>
  <si>
    <t>1962q4</t>
  </si>
  <si>
    <t>1963q1</t>
  </si>
  <si>
    <t>1963q2</t>
  </si>
  <si>
    <t>1963q3</t>
  </si>
  <si>
    <t>1963q4</t>
  </si>
  <si>
    <t>1964q1</t>
  </si>
  <si>
    <t>1964q2</t>
  </si>
  <si>
    <t>1964q3</t>
  </si>
  <si>
    <t>1964q4</t>
  </si>
  <si>
    <t>1965q1</t>
  </si>
  <si>
    <t>1965q2</t>
  </si>
  <si>
    <t>1965q3</t>
  </si>
  <si>
    <t>1965q4</t>
  </si>
  <si>
    <t>1966q1</t>
  </si>
  <si>
    <t>1966q2</t>
  </si>
  <si>
    <t>1966q3</t>
  </si>
  <si>
    <t>1966q4</t>
  </si>
  <si>
    <t>1967q1</t>
  </si>
  <si>
    <t>1967q2</t>
  </si>
  <si>
    <t>1967q3</t>
  </si>
  <si>
    <t>1967q4</t>
  </si>
  <si>
    <t>1968q1</t>
  </si>
  <si>
    <t>1968q2</t>
  </si>
  <si>
    <t>1968q3</t>
  </si>
  <si>
    <t>1968q4</t>
  </si>
  <si>
    <t>1969q1</t>
  </si>
  <si>
    <t>1969q2</t>
  </si>
  <si>
    <t>1969q3</t>
  </si>
  <si>
    <t>1969q4</t>
  </si>
  <si>
    <t>1970q1</t>
  </si>
  <si>
    <t>1970q2</t>
  </si>
  <si>
    <t>1970q3</t>
  </si>
  <si>
    <t>1970q4</t>
  </si>
  <si>
    <t>1971q1</t>
  </si>
  <si>
    <t>1971q2</t>
  </si>
  <si>
    <t>1971q3</t>
  </si>
  <si>
    <t>1971q4</t>
  </si>
  <si>
    <t>1972q1</t>
  </si>
  <si>
    <t>1972q2</t>
  </si>
  <si>
    <t>1972q3</t>
  </si>
  <si>
    <t>1972q4</t>
  </si>
  <si>
    <t>1973q1</t>
  </si>
  <si>
    <t>1973q2</t>
  </si>
  <si>
    <t>1973q3</t>
  </si>
  <si>
    <t>1973q4</t>
  </si>
  <si>
    <t>1974q1</t>
  </si>
  <si>
    <t>1974q2</t>
  </si>
  <si>
    <t>1974q3</t>
  </si>
  <si>
    <t>1974q4</t>
  </si>
  <si>
    <t>1975q1</t>
  </si>
  <si>
    <t>1975q2</t>
  </si>
  <si>
    <t>1975q3</t>
  </si>
  <si>
    <t>1975q4</t>
  </si>
  <si>
    <t>1976q1</t>
  </si>
  <si>
    <t>1976q2</t>
  </si>
  <si>
    <t>1976q3</t>
  </si>
  <si>
    <t>1976q4</t>
  </si>
  <si>
    <t>1977q1</t>
  </si>
  <si>
    <t>1977q2</t>
  </si>
  <si>
    <t>1977q3</t>
  </si>
  <si>
    <t>1977q4</t>
  </si>
  <si>
    <t>1978q1</t>
  </si>
  <si>
    <t>1978q2</t>
  </si>
  <si>
    <t>1978q3</t>
  </si>
  <si>
    <t>1978q4</t>
  </si>
  <si>
    <t>1979q1</t>
  </si>
  <si>
    <t>1979q2</t>
  </si>
  <si>
    <t>1979q3</t>
  </si>
  <si>
    <t>1979q4</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</si>
  <si>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</si>
  <si>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</si>
  <si>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</si>
  <si>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</si>
  <si>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</si>
  <si>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</si>
  <si>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</si>
  <si>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</si>
  <si>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</si>
  <si>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</si>
  <si>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</si>
  <si>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</si>
  <si>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</si>
  <si>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</si>
  <si>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</si>
  <si>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</si>
  <si>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</si>
  <si>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</si>
  <si>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</si>
  <si>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</si>
  <si>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</si>
  <si>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</si>
  <si>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</si>
  <si>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</si>
  <si>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</si>
  <si>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</si>
  <si>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</si>
  <si>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</si>
  <si>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</si>
  <si>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</si>
  <si>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</si>
  <si>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</si>
  <si>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</si>
  <si>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</si>
  <si>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</si>
  <si>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</si>
  <si>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</si>
  <si>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</si>
  <si>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</si>
  <si>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</si>
  <si>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</si>
  <si>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</si>
  <si>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</si>
  <si>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</si>
  <si>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</si>
  <si>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</si>
  <si>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</si>
  <si>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</si>
  <si>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</si>
  <si>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</si>
  <si>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</si>
  <si>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</si>
  <si>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</si>
  <si>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</si>
  <si>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</si>
  <si>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</si>
  <si>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</si>
  <si>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</si>
  <si>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</si>
  <si>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</si>
  <si>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</si>
  <si>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</si>
  <si>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</si>
  <si>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</si>
  <si>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</si>
  <si>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</si>
  <si>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</si>
  <si>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</si>
  <si>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</si>
  <si>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</si>
  <si>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</si>
  <si>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</si>
  <si>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</si>
  <si>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</si>
  <si>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</si>
  <si>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</si>
  <si>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</si>
  <si>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</si>
  <si>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</si>
  <si>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</si>
  <si>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</si>
  <si>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</si>
  <si>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</si>
  <si>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</si>
  <si>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</si>
  <si>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</si>
  <si>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</si>
  <si>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</si>
  <si>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</si>
  <si>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</si>
  <si>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</si>
  <si>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</si>
  <si>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</si>
  <si>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</si>
  <si>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</si>
  <si>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</si>
  <si>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</si>
  <si>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</si>
  <si>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</si>
  <si>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</si>
  <si>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</si>
  <si>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</si>
  <si>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</si>
  <si>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</si>
  <si>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</si>
  <si>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</si>
  <si>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</si>
  <si>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</si>
  <si>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</si>
  <si>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</si>
  <si>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</si>
  <si>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</si>
  <si>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</si>
  <si>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</si>
  <si>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</si>
  <si>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</si>
  <si>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</si>
  <si>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</si>
  <si>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</si>
  <si>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</si>
  <si>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</si>
  <si>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</si>
  <si>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</si>
  <si>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</si>
  <si>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</si>
  <si>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</si>
  <si>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</si>
  <si>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Table 2.1b  Residential Sector Energy Consumption Estimates, 1949-2010</t>
  </si>
  <si>
    <r>
      <t>Sales </t>
    </r>
    <r>
      <rPr>
        <vertAlign val="superscript"/>
        <sz val="5"/>
        <color indexed="8"/>
        <rFont val="Arial"/>
        <family val="2"/>
      </rPr>
      <t>8</t>
    </r>
  </si>
  <si>
    <r>
      <t>Losses </t>
    </r>
    <r>
      <rPr>
        <vertAlign val="superscript"/>
        <sz val="5"/>
        <color indexed="8"/>
        <rFont val="Arial"/>
        <family val="2"/>
      </rPr>
      <t>9</t>
    </r>
  </si>
  <si>
    <r>
      <t>Geothermal </t>
    </r>
    <r>
      <rPr>
        <vertAlign val="superscript"/>
        <sz val="5"/>
        <color indexed="8"/>
        <rFont val="Arial"/>
        <family val="2"/>
      </rPr>
      <t>5</t>
    </r>
  </si>
  <si>
    <r>
      <t>Solar/PV </t>
    </r>
    <r>
      <rPr>
        <vertAlign val="superscript"/>
        <sz val="5"/>
        <color indexed="8"/>
        <rFont val="Arial"/>
        <family val="2"/>
      </rPr>
      <t>6</t>
    </r>
  </si>
  <si>
    <r>
      <t>Biomass </t>
    </r>
    <r>
      <rPr>
        <vertAlign val="superscript"/>
        <sz val="5"/>
        <color indexed="8"/>
        <rFont val="Arial"/>
        <family val="2"/>
      </rPr>
      <t>7</t>
    </r>
  </si>
  <si>
    <r>
      <t>2010</t>
    </r>
    <r>
      <rPr>
        <vertAlign val="superscript"/>
        <sz val="5"/>
        <color indexed="8"/>
        <rFont val="Arial"/>
        <family val="2"/>
      </rPr>
      <t>P</t>
    </r>
  </si>
  <si>
    <r>
      <t>7</t>
    </r>
    <r>
      <rPr>
        <sz val="7"/>
        <color indexed="8"/>
        <rFont val="Arial"/>
        <family val="2"/>
      </rPr>
      <t>Wood and wood-derived fuels.</t>
    </r>
  </si>
  <si>
    <r>
      <t>8</t>
    </r>
    <r>
      <rPr>
        <sz val="7"/>
        <color indexed="8"/>
        <rFont val="Arial"/>
        <family val="2"/>
      </rPr>
      <t>Electricity retail sales to ultimate customers reported by electric utilities and, beginning in 1996, other</t>
    </r>
  </si>
  <si>
    <r>
      <t>9</t>
    </r>
    <r>
      <rPr>
        <sz val="7"/>
        <color indexed="8"/>
        <rFont val="Arial"/>
        <family val="2"/>
      </rPr>
      <t>Total losses are calculated as the primary energy consumed by the electric power sector minus the</t>
    </r>
  </si>
  <si>
    <r>
      <t>4</t>
    </r>
    <r>
      <rPr>
        <sz val="7"/>
        <color indexed="8"/>
        <rFont val="Arial"/>
        <family val="2"/>
      </rPr>
      <t>Based on petroleum product supplied.  For petroleum, product supplied is used as an approximation of</t>
    </r>
  </si>
  <si>
    <t>petroleum consumption.  See Note 1, "Petroleum Products Supplied and Petroleum Consumption," at end</t>
  </si>
  <si>
    <t>of Section 5.</t>
  </si>
  <si>
    <r>
      <t>5</t>
    </r>
    <r>
      <rPr>
        <sz val="7"/>
        <color indexed="8"/>
        <rFont val="Arial"/>
        <family val="2"/>
      </rPr>
      <t>Geothermal heat pump and direct use energy.</t>
    </r>
  </si>
  <si>
    <r>
      <t>6</t>
    </r>
    <r>
      <rPr>
        <sz val="7"/>
        <color indexed="8"/>
        <rFont val="Arial"/>
        <family val="2"/>
      </rPr>
      <t>Solar thermal direct use energy, and photovoltaic (PV) electricity net generation (converted to Btu</t>
    </r>
  </si>
  <si>
    <t>using the fossil-fuels heat ratesee Table A6).  Includes small amounts of distributed solar thermal and PV</t>
  </si>
  <si>
    <t>energy used in the commercial, industrial, and electric power sectors.</t>
  </si>
  <si>
    <t>Table 2.1c  Commercial Sector Energy Consumption Estimates, 1949-2010</t>
  </si>
  <si>
    <r>
      <t>Sales </t>
    </r>
    <r>
      <rPr>
        <vertAlign val="superscript"/>
        <sz val="5"/>
        <color indexed="8"/>
        <rFont val="Arial"/>
        <family val="2"/>
      </rPr>
      <t>11</t>
    </r>
  </si>
  <si>
    <r>
      <t>Losses </t>
    </r>
    <r>
      <rPr>
        <vertAlign val="superscript"/>
        <sz val="5"/>
        <color indexed="8"/>
        <rFont val="Arial"/>
        <family val="2"/>
      </rPr>
      <t>12</t>
    </r>
  </si>
  <si>
    <r>
      <t>Petroleum </t>
    </r>
    <r>
      <rPr>
        <vertAlign val="superscript"/>
        <sz val="5"/>
        <color indexed="8"/>
        <rFont val="Arial"/>
        <family val="2"/>
      </rPr>
      <t>4,5</t>
    </r>
  </si>
  <si>
    <r>
      <t>Geothermal </t>
    </r>
    <r>
      <rPr>
        <vertAlign val="superscript"/>
        <sz val="5"/>
        <color indexed="8"/>
        <rFont val="Arial"/>
        <family val="2"/>
      </rPr>
      <t>7</t>
    </r>
  </si>
  <si>
    <r>
      <t>Solar/PV </t>
    </r>
    <r>
      <rPr>
        <vertAlign val="superscript"/>
        <sz val="5"/>
        <color indexed="8"/>
        <rFont val="Arial"/>
        <family val="2"/>
      </rPr>
      <t>8</t>
    </r>
  </si>
  <si>
    <r>
      <t>WInd </t>
    </r>
    <r>
      <rPr>
        <vertAlign val="superscript"/>
        <sz val="5"/>
        <color indexed="8"/>
        <rFont val="Arial"/>
        <family val="2"/>
      </rPr>
      <t>9</t>
    </r>
  </si>
  <si>
    <r>
      <t>Biomass </t>
    </r>
    <r>
      <rPr>
        <vertAlign val="superscript"/>
        <sz val="5"/>
        <color indexed="8"/>
        <rFont val="Arial"/>
        <family val="2"/>
      </rPr>
      <t>10</t>
    </r>
  </si>
  <si>
    <r>
      <t>Power </t>
    </r>
    <r>
      <rPr>
        <vertAlign val="superscript"/>
        <sz val="5"/>
        <color indexed="8"/>
        <rFont val="Arial"/>
        <family val="2"/>
      </rPr>
      <t>6</t>
    </r>
  </si>
  <si>
    <t>-</t>
  </si>
  <si>
    <t>(s)</t>
  </si>
  <si>
    <r>
      <t>9</t>
    </r>
    <r>
      <rPr>
        <sz val="7"/>
        <color indexed="8"/>
        <rFont val="Arial"/>
        <family val="2"/>
      </rPr>
      <t>Wind electricity net generation (converted to Btu using the fossil-fuels heat ratesee Table A6).</t>
    </r>
  </si>
  <si>
    <r>
      <t>2</t>
    </r>
    <r>
      <rPr>
        <sz val="7"/>
        <color indexed="8"/>
        <rFont val="Arial"/>
        <family val="2"/>
      </rPr>
      <t>Most data are estimates.  See Table 10.2a for notes on series components and estimation.</t>
    </r>
  </si>
  <si>
    <r>
      <t>10</t>
    </r>
    <r>
      <rPr>
        <sz val="7"/>
        <color indexed="8"/>
        <rFont val="Arial"/>
        <family val="2"/>
      </rPr>
      <t>Wood and wood-derived fuels; municipal solid waste from biogenic sources, landfill gas, sludge waste,</t>
    </r>
  </si>
  <si>
    <t>agricultural byproducts, and other biomass.  Through 2000, also includes non-renewable waste (municipal</t>
  </si>
  <si>
    <t>solid waste from non-biogenic sources, and tire-derived fuels); and fuel ethanol (minus denaturant).</t>
  </si>
  <si>
    <r>
      <t>11</t>
    </r>
    <r>
      <rPr>
        <sz val="7"/>
        <color indexed="8"/>
        <rFont val="Arial"/>
        <family val="2"/>
      </rPr>
      <t>Electricity retail sales to ultimate customers reported by electric utilities and, beginning in 1996, other</t>
    </r>
  </si>
  <si>
    <r>
      <t>12</t>
    </r>
    <r>
      <rPr>
        <sz val="7"/>
        <color indexed="8"/>
        <rFont val="Arial"/>
        <family val="2"/>
      </rPr>
      <t>Total losses are calculated as the primary energy consumed by the electric power sector minus the</t>
    </r>
  </si>
  <si>
    <r>
      <t>5</t>
    </r>
    <r>
      <rPr>
        <sz val="7"/>
        <color indexed="8"/>
        <rFont val="Arial"/>
        <family val="2"/>
      </rPr>
      <t>Does not include biofuels that have been blended with petroleumbiofuels are included in "Biomass." </t>
    </r>
  </si>
  <si>
    <t>R=Revised.  P=Preliminary.  NA=Not available.  - =No data reported.  (s)=Less than 0.5 trillion Btu.</t>
  </si>
  <si>
    <r>
      <t>6</t>
    </r>
    <r>
      <rPr>
        <sz val="7"/>
        <color indexed="8"/>
        <rFont val="Arial"/>
        <family val="2"/>
      </rPr>
      <t>Conventional hydroelectricity net generation (converted to Btu using the fossil-fuels heat ratesee</t>
    </r>
  </si>
  <si>
    <r>
      <t>Notes:  </t>
    </r>
    <r>
      <rPr>
        <sz val="7"/>
        <color indexed="8"/>
        <rFont val="Symbol"/>
        <family val="1"/>
        <charset val="2"/>
      </rPr>
      <t>·</t>
    </r>
    <r>
      <rPr>
        <sz val="7"/>
        <color indexed="8"/>
        <rFont val="Arial"/>
        <family val="2"/>
      </rPr>
      <t>  The commercial sector includes commercial combined-heat-and-power (CHP) and commercial</t>
    </r>
  </si>
  <si>
    <t>Table A6).</t>
  </si>
  <si>
    <r>
      <t>Section 8.  </t>
    </r>
    <r>
      <rPr>
        <sz val="7"/>
        <color indexed="8"/>
        <rFont val="Symbol"/>
        <family val="1"/>
        <charset val="2"/>
      </rPr>
      <t>·</t>
    </r>
    <r>
      <rPr>
        <sz val="7"/>
        <color indexed="8"/>
        <rFont val="Arial"/>
        <family val="2"/>
      </rPr>
      <t>  Totals may not equal sum of components due to independent rounding.</t>
    </r>
  </si>
  <si>
    <r>
      <t>7</t>
    </r>
    <r>
      <rPr>
        <sz val="7"/>
        <color indexed="8"/>
        <rFont val="Arial"/>
        <family val="2"/>
      </rPr>
      <t>Geothermal heat pump and direct use energy.</t>
    </r>
  </si>
  <si>
    <r>
      <t>8</t>
    </r>
    <r>
      <rPr>
        <sz val="7"/>
        <color indexed="8"/>
        <rFont val="Arial"/>
        <family val="2"/>
      </rPr>
      <t>Photovoltaic (PV) electricity net generation (converted to Btu using the fossil-fuels heat ratesee</t>
    </r>
  </si>
  <si>
    <t>Table A6) at commercial plants with capacity of 1 megawatt or greater.</t>
  </si>
  <si>
    <t>Table 2.1d  Industrial Sector Energy Consumption Estimates, 1949-2010</t>
  </si>
  <si>
    <r>
      <t>Sales </t>
    </r>
    <r>
      <rPr>
        <vertAlign val="superscript"/>
        <sz val="5"/>
        <color indexed="8"/>
        <rFont val="Arial"/>
        <family val="2"/>
      </rPr>
      <t>10</t>
    </r>
  </si>
  <si>
    <r>
      <t>Losses </t>
    </r>
    <r>
      <rPr>
        <vertAlign val="superscript"/>
        <sz val="5"/>
        <color indexed="8"/>
        <rFont val="Arial"/>
        <family val="2"/>
      </rPr>
      <t>11</t>
    </r>
  </si>
  <si>
    <r>
      <t>Biomass </t>
    </r>
    <r>
      <rPr>
        <vertAlign val="superscript"/>
        <sz val="5"/>
        <color indexed="8"/>
        <rFont val="Arial"/>
        <family val="2"/>
      </rPr>
      <t>9</t>
    </r>
  </si>
  <si>
    <r>
      <t>8</t>
    </r>
    <r>
      <rPr>
        <sz val="7"/>
        <color indexed="8"/>
        <rFont val="Arial"/>
        <family val="2"/>
      </rPr>
      <t>Photovoltaic (PV) electricity net generation (converted to Btu using the fossil-fuels heat ratesee Table A6)</t>
    </r>
  </si>
  <si>
    <t>at industrial plants with capacity of 1 megawatt or greater.</t>
  </si>
  <si>
    <r>
      <t>2</t>
    </r>
    <r>
      <rPr>
        <sz val="7"/>
        <color indexed="8"/>
        <rFont val="Arial"/>
        <family val="2"/>
      </rPr>
      <t>Most data are estimates.  See Table 10.2b for notes on series components and estimation.</t>
    </r>
  </si>
  <si>
    <r>
      <t>9</t>
    </r>
    <r>
      <rPr>
        <sz val="7"/>
        <color indexed="8"/>
        <rFont val="Arial"/>
        <family val="2"/>
      </rPr>
      <t>Wood and wood-derived fuels; municipal solid waste from biogenic sources, landfill gas, sludge waste,</t>
    </r>
  </si>
  <si>
    <t>agricultural byproducts, and other biomass.  Through 2000, also includes non-renewable waste (municipal solid</t>
  </si>
  <si>
    <t>waste from non-biogenic sources, and tire-derived fuels); fuel ethanol (minus denaturant); and losses and</t>
  </si>
  <si>
    <t>co-products from the production of fuel ethanol and biodiesel.</t>
  </si>
  <si>
    <r>
      <t>10</t>
    </r>
    <r>
      <rPr>
        <sz val="7"/>
        <color indexed="8"/>
        <rFont val="Arial"/>
        <family val="2"/>
      </rPr>
      <t>Electricity retail sales to ultimate customers reported by electric utilities and, beginning in 1996, other energy</t>
    </r>
  </si>
  <si>
    <r>
      <t>11</t>
    </r>
    <r>
      <rPr>
        <sz val="7"/>
        <color indexed="8"/>
        <rFont val="Arial"/>
        <family val="2"/>
      </rPr>
      <t>Total losses are calculated as the primary energy consumed by the electric power sector minus the energy</t>
    </r>
  </si>
  <si>
    <t>petroleum consumption.  See Note 1, "Petroleum Products Supplied and Petroleum Consumption," at end of</t>
  </si>
  <si>
    <t>Section 5.</t>
  </si>
  <si>
    <t>R=Revised.  P=Preliminary.  NA=Not available.  - =No data reported.  (s)=Less than +0.5 trillion Btu and</t>
  </si>
  <si>
    <t>greater than -0.5 trillion Btu.</t>
  </si>
  <si>
    <r>
      <t>6</t>
    </r>
    <r>
      <rPr>
        <sz val="7"/>
        <color indexed="8"/>
        <rFont val="Arial"/>
        <family val="2"/>
      </rPr>
      <t>Conventional hydroelectricity net generation (converted to Btu using the fossil-fuels heat ratesee Table</t>
    </r>
  </si>
  <si>
    <r>
      <t>Notes:  </t>
    </r>
    <r>
      <rPr>
        <sz val="7"/>
        <color indexed="8"/>
        <rFont val="Symbol"/>
        <family val="1"/>
        <charset val="2"/>
      </rPr>
      <t>·</t>
    </r>
    <r>
      <rPr>
        <sz val="7"/>
        <color indexed="8"/>
        <rFont val="Arial"/>
        <family val="2"/>
      </rPr>
      <t>  The industrial sector includes industrial combined-heat-and-power (CHP) and industrial</t>
    </r>
  </si>
  <si>
    <t>A6).</t>
  </si>
  <si>
    <r>
      <t> </t>
    </r>
    <r>
      <rPr>
        <sz val="7"/>
        <color indexed="8"/>
        <rFont val="Symbol"/>
        <family val="1"/>
        <charset val="2"/>
      </rPr>
      <t>·</t>
    </r>
    <r>
      <rPr>
        <sz val="7"/>
        <color indexed="8"/>
        <rFont val="Arial"/>
        <family val="2"/>
      </rPr>
      <t>  Totals may not equal sum of components due to independent rounding.</t>
    </r>
  </si>
  <si>
    <t>Table 2.1e  Transportation Sector Energy Consumption Estimates, 1949-2010</t>
  </si>
  <si>
    <r>
      <t>Sales </t>
    </r>
    <r>
      <rPr>
        <vertAlign val="superscript"/>
        <sz val="5"/>
        <color indexed="8"/>
        <rFont val="Arial"/>
        <family val="2"/>
      </rPr>
      <t>7</t>
    </r>
  </si>
  <si>
    <r>
      <t>Losses </t>
    </r>
    <r>
      <rPr>
        <vertAlign val="superscript"/>
        <sz val="5"/>
        <color indexed="8"/>
        <rFont val="Arial"/>
        <family val="2"/>
      </rPr>
      <t>8</t>
    </r>
  </si>
  <si>
    <r>
      <t>Biomass </t>
    </r>
    <r>
      <rPr>
        <vertAlign val="superscript"/>
        <sz val="5"/>
        <color indexed="8"/>
        <rFont val="Arial"/>
        <family val="2"/>
      </rPr>
      <t>6</t>
    </r>
  </si>
  <si>
    <t>[9]</t>
  </si>
  <si>
    <r>
      <t>7</t>
    </r>
    <r>
      <rPr>
        <sz val="7"/>
        <color indexed="8"/>
        <rFont val="Arial"/>
        <family val="2"/>
      </rPr>
      <t>Electricity retail sales to ultimate customers reported by electric utilities and, beginning in 1996, other</t>
    </r>
  </si>
  <si>
    <r>
      <t>2</t>
    </r>
    <r>
      <rPr>
        <sz val="7"/>
        <color indexed="8"/>
        <rFont val="Arial"/>
        <family val="2"/>
      </rPr>
      <t>Data are estimates.  See Table 10.2b for notes on series components.</t>
    </r>
  </si>
  <si>
    <r>
      <t>8</t>
    </r>
    <r>
      <rPr>
        <sz val="7"/>
        <color indexed="8"/>
        <rFont val="Arial"/>
        <family val="2"/>
      </rPr>
      <t>Total losses are calculated as the primary energy consumed by the electric power sector minus the</t>
    </r>
  </si>
  <si>
    <r>
      <t>3</t>
    </r>
    <r>
      <rPr>
        <sz val="7"/>
        <color indexed="8"/>
        <rFont val="Arial"/>
        <family val="2"/>
      </rPr>
      <t>Natural gas only; does not include supplemental gaseous fuelssee Note 1, "Supplemental Gaseous</t>
    </r>
  </si>
  <si>
    <r>
      <t>9</t>
    </r>
    <r>
      <rPr>
        <sz val="7"/>
        <color indexed="8"/>
        <rFont val="Arial"/>
        <family val="2"/>
      </rPr>
      <t>Beginning in 1978, the small amounts of coal consumed for transportation are reported as industrial</t>
    </r>
  </si>
  <si>
    <r>
      <t>6</t>
    </r>
    <r>
      <rPr>
        <sz val="7"/>
        <color indexed="8"/>
        <rFont val="Arial"/>
        <family val="2"/>
      </rPr>
      <t>Fuel ethanol (minus denaturant) and biodiesel.</t>
    </r>
  </si>
  <si>
    <t xml:space="preserve">The values below are not adjusted and equal published source energy - adjusted values are shown in next panel to right </t>
  </si>
  <si>
    <t>Housing Units</t>
  </si>
  <si>
    <t>U.S. Bureau of the Census.  Biennial Annual Housing Survey data (beginning 1985) is smoothed via a stock model</t>
  </si>
  <si>
    <t>Table 2.1a  Energy Consumption Estimates by Sector, 1949-2010</t>
  </si>
  <si>
    <t>End-Use Sectors</t>
  </si>
  <si>
    <r>
      <t>Sector </t>
    </r>
    <r>
      <rPr>
        <vertAlign val="superscript"/>
        <sz val="5"/>
        <color indexed="8"/>
        <rFont val="Arial"/>
        <family val="2"/>
      </rPr>
      <t>3,4</t>
    </r>
  </si>
  <si>
    <t>Residential </t>
  </si>
  <si>
    <r>
      <t>Commercial </t>
    </r>
    <r>
      <rPr>
        <vertAlign val="superscript"/>
        <sz val="5"/>
        <color indexed="8"/>
        <rFont val="Arial"/>
        <family val="2"/>
      </rPr>
      <t>1</t>
    </r>
  </si>
  <si>
    <r>
      <t>Industrial </t>
    </r>
    <r>
      <rPr>
        <vertAlign val="superscript"/>
        <sz val="5"/>
        <color indexed="8"/>
        <rFont val="Arial"/>
        <family val="2"/>
      </rPr>
      <t>2</t>
    </r>
  </si>
  <si>
    <t>Balancing</t>
  </si>
  <si>
    <r>
      <t>Primary </t>
    </r>
    <r>
      <rPr>
        <vertAlign val="superscript"/>
        <sz val="5"/>
        <color indexed="8"/>
        <rFont val="Arial"/>
        <family val="2"/>
      </rPr>
      <t>5</t>
    </r>
  </si>
  <si>
    <r>
      <t>Total </t>
    </r>
    <r>
      <rPr>
        <vertAlign val="superscript"/>
        <sz val="5"/>
        <color indexed="8"/>
        <rFont val="Arial"/>
        <family val="2"/>
      </rPr>
      <t>6</t>
    </r>
  </si>
  <si>
    <r>
      <t>Item </t>
    </r>
    <r>
      <rPr>
        <vertAlign val="superscript"/>
        <sz val="5"/>
        <color indexed="8"/>
        <rFont val="Arial"/>
        <family val="2"/>
      </rPr>
      <t>7</t>
    </r>
  </si>
  <si>
    <r>
      <t>Primary </t>
    </r>
    <r>
      <rPr>
        <vertAlign val="superscript"/>
        <sz val="5"/>
        <color indexed="8"/>
        <rFont val="Arial"/>
        <family val="2"/>
      </rPr>
      <t>8</t>
    </r>
  </si>
  <si>
    <t>[4,R]</t>
  </si>
  <si>
    <r>
      <t>1</t>
    </r>
    <r>
      <rPr>
        <sz val="7"/>
        <color indexed="8"/>
        <rFont val="Arial"/>
        <family val="2"/>
      </rPr>
      <t>Commercial sector, including commercial combined-heat-and-power (CHP) and commercial</t>
    </r>
  </si>
  <si>
    <r>
      <t>7</t>
    </r>
    <r>
      <rPr>
        <sz val="7"/>
        <color indexed="8"/>
        <rFont val="Arial"/>
        <family val="2"/>
      </rPr>
      <t>A balancing item.  The sum of primary consumption in the five energy-use sectors equals the sum of</t>
    </r>
  </si>
  <si>
    <t>electricity-only plants.</t>
  </si>
  <si>
    <t>total consumption in the four end-use sectors.  However, total energy consumption does not equal the sum</t>
  </si>
  <si>
    <t>of the sectoral components due to the use of sector-specific conversion factors for natural gas and coal.</t>
  </si>
  <si>
    <r>
      <t>2</t>
    </r>
    <r>
      <rPr>
        <sz val="7"/>
        <color indexed="8"/>
        <rFont val="Arial"/>
        <family val="2"/>
      </rPr>
      <t>Industrial sector, including industrial combined-heat-and-power (CHP) and industrial electricity-only</t>
    </r>
  </si>
  <si>
    <r>
      <t>8</t>
    </r>
    <r>
      <rPr>
        <sz val="7"/>
        <color indexed="8"/>
        <rFont val="Arial"/>
        <family val="2"/>
      </rPr>
      <t>Primary energy consumption total.  See Table 1.3.</t>
    </r>
  </si>
  <si>
    <t>plants.</t>
  </si>
  <si>
    <r>
      <t>3</t>
    </r>
    <r>
      <rPr>
        <sz val="7"/>
        <color indexed="8"/>
        <rFont val="Arial"/>
        <family val="2"/>
      </rPr>
      <t>Electricity-only and combined-heat-and-power (CHP) plants within the NAICS 22 category whose</t>
    </r>
  </si>
  <si>
    <t>R=Revised.  P=Preliminary.  (s)=Less than 0.5 trillion Btu and greater than -0.5 trillion Btu.  </t>
  </si>
  <si>
    <t>primary business is to sell electricity, or electricity and heat, to the public.</t>
  </si>
  <si>
    <r>
      <t>4</t>
    </r>
    <r>
      <rPr>
        <sz val="7"/>
        <color indexed="8"/>
        <rFont val="Arial"/>
        <family val="2"/>
      </rPr>
      <t>Through 1988, data are for electric utilities only; beginning in 1989, data are for electric utilities and</t>
    </r>
  </si>
  <si>
    <r>
      <t>Notes:  </t>
    </r>
    <r>
      <rPr>
        <sz val="7"/>
        <color indexed="8"/>
        <rFont val="Symbol"/>
        <family val="1"/>
        <charset val="2"/>
      </rPr>
      <t>·</t>
    </r>
    <r>
      <rPr>
        <sz val="7"/>
        <color indexed="8"/>
        <rFont val="Arial"/>
        <family val="2"/>
      </rPr>
      <t>  See Note 2, "Classification of Power Plants Into Energy-Use Sectors," at end of Section 8.</t>
    </r>
  </si>
  <si>
    <r>
      <t>·</t>
    </r>
    <r>
      <rPr>
        <sz val="7"/>
        <color indexed="8"/>
        <rFont val="Arial"/>
        <family val="2"/>
      </rPr>
      <t>  Totals may not equal sum of components due to independent rounding.</t>
    </r>
  </si>
  <si>
    <r>
      <t>5</t>
    </r>
    <r>
      <rPr>
        <sz val="7"/>
        <color indexed="8"/>
        <rFont val="Arial"/>
        <family val="2"/>
      </rPr>
      <t>See "Primary Energy Consumption" in Glossary.</t>
    </r>
  </si>
  <si>
    <t>Sources:  Tables 1.3 and 2.1b-2.1f.</t>
  </si>
  <si>
    <r>
      <t>6</t>
    </r>
    <r>
      <rPr>
        <sz val="7"/>
        <color indexed="8"/>
        <rFont val="Arial"/>
        <family val="2"/>
      </rPr>
      <t>Total energy consumption in the end-use sectors consists of primary energy consumption, electricity</t>
    </r>
  </si>
  <si>
    <t>retail sales, and electrical system energy losses.  See Note, "Electrical System Energy Losses," at end of</t>
  </si>
  <si>
    <t xml:space="preserve"> Housing Units</t>
  </si>
  <si>
    <t>ratesee Table A6).</t>
  </si>
  <si>
    <r>
      <t>8</t>
    </r>
    <r>
      <rPr>
        <sz val="7"/>
        <color indexed="8"/>
        <rFont val="Arial"/>
        <family val="2"/>
      </rPr>
      <t>Solar thermal and photovoltaic (PV) electricity net generation (converted to Btu using the fossil-fuels heat</t>
    </r>
  </si>
  <si>
    <r>
      <t>7</t>
    </r>
    <r>
      <rPr>
        <sz val="7"/>
        <color indexed="8"/>
        <rFont val="Arial"/>
        <family val="2"/>
      </rPr>
      <t>Geothermal electricity net generation (converted to Btu using the fossil-fuels heat ratesee Table A6).</t>
    </r>
  </si>
  <si>
    <r>
      <t>5</t>
    </r>
    <r>
      <rPr>
        <sz val="7"/>
        <color indexed="8"/>
        <rFont val="Arial"/>
        <family val="2"/>
      </rPr>
      <t>Nuclear electricity net generation (converted to Btu using the nuclear heat ratesee Table A6).</t>
    </r>
  </si>
  <si>
    <r>
      <t>12</t>
    </r>
    <r>
      <rPr>
        <sz val="7"/>
        <color indexed="8"/>
        <rFont val="Arial"/>
        <family val="2"/>
      </rPr>
      <t>Through 1988, data are for electric utilities only.  Beginning in 1989, data are for electric utilities and</t>
    </r>
  </si>
  <si>
    <r>
      <t>11</t>
    </r>
    <r>
      <rPr>
        <sz val="7"/>
        <color indexed="8"/>
        <rFont val="Arial"/>
        <family val="2"/>
      </rPr>
      <t>Net imports equal imports minus exports.</t>
    </r>
  </si>
  <si>
    <t>waste from non-biogenic sources, and tire-derived fuels).</t>
  </si>
  <si>
    <r>
      <t>10</t>
    </r>
    <r>
      <rPr>
        <sz val="7"/>
        <color indexed="8"/>
        <rFont val="Arial"/>
        <family val="2"/>
      </rPr>
      <t>Wood and wood-derived fuels; and municipal solid waste from biogenic sources, landfill gas, sludge waste,</t>
    </r>
  </si>
  <si>
    <r>
      <t>Imports </t>
    </r>
    <r>
      <rPr>
        <vertAlign val="superscript"/>
        <sz val="5"/>
        <color indexed="8"/>
        <rFont val="Arial"/>
        <family val="2"/>
      </rPr>
      <t>11</t>
    </r>
  </si>
  <si>
    <r>
      <t>Wind </t>
    </r>
    <r>
      <rPr>
        <vertAlign val="superscript"/>
        <sz val="5"/>
        <color indexed="8"/>
        <rFont val="Arial"/>
        <family val="2"/>
      </rPr>
      <t>9</t>
    </r>
  </si>
  <si>
    <t>Table 2.1f  Electric Power Sector Energy Consumption, 1949-2010</t>
  </si>
  <si>
    <t>1985-2008</t>
  </si>
  <si>
    <t>Energy Use, GDP, and E/GDP for the U.S. Economy, 1985-2010</t>
  </si>
  <si>
    <t>Table 2.1b  Residential Sector Energy Consumption Estimates, 1949-2011</t>
  </si>
  <si>
    <r>
      <t>Primary Consumption </t>
    </r>
    <r>
      <rPr>
        <vertAlign val="superscript"/>
        <sz val="5"/>
        <color rgb="FF000000"/>
        <rFont val="Arial"/>
        <family val="2"/>
      </rPr>
      <t>1</t>
    </r>
  </si>
  <si>
    <r>
      <t>Renewable Energy </t>
    </r>
    <r>
      <rPr>
        <vertAlign val="superscript"/>
        <sz val="5"/>
        <color rgb="FF000000"/>
        <rFont val="Arial"/>
        <family val="2"/>
      </rPr>
      <t>2</t>
    </r>
  </si>
  <si>
    <r>
      <t>Sales </t>
    </r>
    <r>
      <rPr>
        <vertAlign val="superscript"/>
        <sz val="5"/>
        <color rgb="FF000000"/>
        <rFont val="Arial"/>
        <family val="2"/>
      </rPr>
      <t>8</t>
    </r>
  </si>
  <si>
    <r>
      <t>Losses </t>
    </r>
    <r>
      <rPr>
        <vertAlign val="superscript"/>
        <sz val="5"/>
        <color rgb="FF000000"/>
        <rFont val="Arial"/>
        <family val="2"/>
      </rPr>
      <t>9</t>
    </r>
  </si>
  <si>
    <r>
      <t>Natural Gas </t>
    </r>
    <r>
      <rPr>
        <vertAlign val="superscript"/>
        <sz val="5"/>
        <color rgb="FF000000"/>
        <rFont val="Arial"/>
        <family val="2"/>
      </rPr>
      <t>3</t>
    </r>
  </si>
  <si>
    <r>
      <t>Petroleum </t>
    </r>
    <r>
      <rPr>
        <vertAlign val="superscript"/>
        <sz val="5"/>
        <color rgb="FF000000"/>
        <rFont val="Arial"/>
        <family val="2"/>
      </rPr>
      <t>4</t>
    </r>
  </si>
  <si>
    <r>
      <t>Geothermal </t>
    </r>
    <r>
      <rPr>
        <vertAlign val="superscript"/>
        <sz val="5"/>
        <color rgb="FF000000"/>
        <rFont val="Arial"/>
        <family val="2"/>
      </rPr>
      <t>5</t>
    </r>
  </si>
  <si>
    <r>
      <t>Solar/PV </t>
    </r>
    <r>
      <rPr>
        <vertAlign val="superscript"/>
        <sz val="5"/>
        <color rgb="FF000000"/>
        <rFont val="Arial"/>
        <family val="2"/>
      </rPr>
      <t>6</t>
    </r>
  </si>
  <si>
    <r>
      <t>Biomass </t>
    </r>
    <r>
      <rPr>
        <vertAlign val="superscript"/>
        <sz val="5"/>
        <color rgb="FF000000"/>
        <rFont val="Arial"/>
        <family val="2"/>
      </rPr>
      <t>7</t>
    </r>
  </si>
  <si>
    <r>
      <t>2011</t>
    </r>
    <r>
      <rPr>
        <vertAlign val="superscript"/>
        <sz val="5"/>
        <color rgb="FF000000"/>
        <rFont val="Arial"/>
        <family val="2"/>
      </rPr>
      <t>P</t>
    </r>
  </si>
  <si>
    <r>
      <t>1</t>
    </r>
    <r>
      <rPr>
        <sz val="7"/>
        <color rgb="FF000000"/>
        <rFont val="Arial"/>
        <family val="2"/>
      </rPr>
      <t>See "Primary Energy Consumption" in Glossary.</t>
    </r>
  </si>
  <si>
    <r>
      <t>8</t>
    </r>
    <r>
      <rPr>
        <sz val="7"/>
        <color rgb="FF000000"/>
        <rFont val="Arial"/>
        <family val="2"/>
      </rPr>
      <t>Electricity retail sales to ultimate customers reported by electric utilities and, beginning in 1996, other</t>
    </r>
  </si>
  <si>
    <r>
      <t>2</t>
    </r>
    <r>
      <rPr>
        <sz val="7"/>
        <color rgb="FF000000"/>
        <rFont val="Arial"/>
        <family val="2"/>
      </rPr>
      <t>Data are estimates.  See Table 10.2a for notes on series components.</t>
    </r>
  </si>
  <si>
    <r>
      <t>9</t>
    </r>
    <r>
      <rPr>
        <sz val="7"/>
        <color rgb="FF000000"/>
        <rFont val="Arial"/>
        <family val="2"/>
      </rPr>
      <t>Total losses are calculated as the primary energy consumed by the electric power sector minus the</t>
    </r>
  </si>
  <si>
    <r>
      <t>3</t>
    </r>
    <r>
      <rPr>
        <sz val="7"/>
        <color rgb="FF000000"/>
        <rFont val="Arial"/>
        <family val="2"/>
      </rPr>
      <t>Natural gas only; excludes the estimated portion of supplemental gaseous fuels.  See Note 1,</t>
    </r>
  </si>
  <si>
    <r>
      <t>4</t>
    </r>
    <r>
      <rPr>
        <sz val="7"/>
        <color rgb="FF000000"/>
        <rFont val="Arial"/>
        <family val="2"/>
      </rPr>
      <t>Based on petroleum product supplied.  For petroleum, product supplied is used as an approximation of</t>
    </r>
  </si>
  <si>
    <r>
      <t>5</t>
    </r>
    <r>
      <rPr>
        <sz val="7"/>
        <color rgb="FF000000"/>
        <rFont val="Arial"/>
        <family val="2"/>
      </rPr>
      <t>Geothermal heat pump and direct use energy.</t>
    </r>
  </si>
  <si>
    <t>Web Page:    See http://www.eia.gov/totalenergy/data/monthly/#consumption for updated monthly and</t>
  </si>
  <si>
    <t>annual data.</t>
  </si>
  <si>
    <r>
      <t>6</t>
    </r>
    <r>
      <rPr>
        <sz val="7"/>
        <color rgb="FF000000"/>
        <rFont val="Arial"/>
        <family val="2"/>
      </rPr>
      <t>Solar thermal direct use energy, and photovoltaic (PV) electricity net generation (converted to Btu</t>
    </r>
  </si>
  <si>
    <r>
      <t>7</t>
    </r>
    <r>
      <rPr>
        <sz val="7"/>
        <color rgb="FF000000"/>
        <rFont val="Arial"/>
        <family val="2"/>
      </rPr>
      <t>Wood and wood-derived fuels.</t>
    </r>
  </si>
  <si>
    <t>Table 2.1c  Commercial Sector Energy Consumption Estimates, 1949-2011</t>
  </si>
  <si>
    <r>
      <t>Primary Consumption </t>
    </r>
    <r>
      <rPr>
        <vertAlign val="superscript"/>
        <sz val="5"/>
        <color theme="1"/>
        <rFont val="Arial"/>
        <family val="2"/>
      </rPr>
      <t>1</t>
    </r>
  </si>
  <si>
    <r>
      <t>Renewable Energy </t>
    </r>
    <r>
      <rPr>
        <vertAlign val="superscript"/>
        <sz val="5"/>
        <color theme="1"/>
        <rFont val="Arial"/>
        <family val="2"/>
      </rPr>
      <t>2</t>
    </r>
  </si>
  <si>
    <r>
      <t>Sales </t>
    </r>
    <r>
      <rPr>
        <vertAlign val="superscript"/>
        <sz val="5"/>
        <color theme="1"/>
        <rFont val="Arial"/>
        <family val="2"/>
      </rPr>
      <t>11</t>
    </r>
  </si>
  <si>
    <r>
      <t>Losses </t>
    </r>
    <r>
      <rPr>
        <vertAlign val="superscript"/>
        <sz val="5"/>
        <color theme="1"/>
        <rFont val="Arial"/>
        <family val="2"/>
      </rPr>
      <t>12</t>
    </r>
  </si>
  <si>
    <r>
      <t>Natural Gas </t>
    </r>
    <r>
      <rPr>
        <vertAlign val="superscript"/>
        <sz val="5"/>
        <color theme="1"/>
        <rFont val="Arial"/>
        <family val="2"/>
      </rPr>
      <t>3</t>
    </r>
  </si>
  <si>
    <r>
      <t>Petroleum </t>
    </r>
    <r>
      <rPr>
        <vertAlign val="superscript"/>
        <sz val="5"/>
        <color theme="1"/>
        <rFont val="Arial"/>
        <family val="2"/>
      </rPr>
      <t>4,5</t>
    </r>
  </si>
  <si>
    <r>
      <t>Geothermal </t>
    </r>
    <r>
      <rPr>
        <vertAlign val="superscript"/>
        <sz val="5"/>
        <color theme="1"/>
        <rFont val="Arial"/>
        <family val="2"/>
      </rPr>
      <t>7</t>
    </r>
  </si>
  <si>
    <r>
      <t>Solar/PV </t>
    </r>
    <r>
      <rPr>
        <vertAlign val="superscript"/>
        <sz val="5"/>
        <color theme="1"/>
        <rFont val="Arial"/>
        <family val="2"/>
      </rPr>
      <t>8</t>
    </r>
  </si>
  <si>
    <r>
      <t>WInd </t>
    </r>
    <r>
      <rPr>
        <vertAlign val="superscript"/>
        <sz val="5"/>
        <color theme="1"/>
        <rFont val="Arial"/>
        <family val="2"/>
      </rPr>
      <t>9</t>
    </r>
  </si>
  <si>
    <r>
      <t>Biomass </t>
    </r>
    <r>
      <rPr>
        <vertAlign val="superscript"/>
        <sz val="5"/>
        <color theme="1"/>
        <rFont val="Arial"/>
        <family val="2"/>
      </rPr>
      <t>10</t>
    </r>
  </si>
  <si>
    <r>
      <t>Power </t>
    </r>
    <r>
      <rPr>
        <vertAlign val="superscript"/>
        <sz val="5"/>
        <color theme="1"/>
        <rFont val="Arial"/>
        <family val="2"/>
      </rPr>
      <t>6</t>
    </r>
  </si>
  <si>
    <r>
      <t>2011</t>
    </r>
    <r>
      <rPr>
        <vertAlign val="superscript"/>
        <sz val="5"/>
        <color theme="1"/>
        <rFont val="Arial"/>
        <family val="2"/>
      </rPr>
      <t>P</t>
    </r>
  </si>
  <si>
    <r>
      <t>1</t>
    </r>
    <r>
      <rPr>
        <sz val="7"/>
        <color theme="1"/>
        <rFont val="Arial"/>
        <family val="2"/>
      </rPr>
      <t>See "Primary Energy Consumption" in Glossary.</t>
    </r>
  </si>
  <si>
    <r>
      <t>9</t>
    </r>
    <r>
      <rPr>
        <sz val="7"/>
        <color theme="1"/>
        <rFont val="Arial"/>
        <family val="2"/>
      </rPr>
      <t>Wind electricity net generation (converted to Btu using the fossil-fuels heat ratesee Table A6).</t>
    </r>
  </si>
  <si>
    <r>
      <t>2</t>
    </r>
    <r>
      <rPr>
        <sz val="7"/>
        <color theme="1"/>
        <rFont val="Arial"/>
        <family val="2"/>
      </rPr>
      <t>Most data are estimates.  See Table 10.2a for notes on series components and estimation.</t>
    </r>
  </si>
  <si>
    <r>
      <t>10</t>
    </r>
    <r>
      <rPr>
        <sz val="7"/>
        <color theme="1"/>
        <rFont val="Arial"/>
        <family val="2"/>
      </rPr>
      <t>Wood and wood-derived fuels; municipal solid waste from biogenic sources, landfill gas, sludge waste,</t>
    </r>
  </si>
  <si>
    <t>agricultural byproducts, and other biomass; and fuel ethanol (minus denaturant).  Through 2000, also</t>
  </si>
  <si>
    <t>includes non-renewable waste (municipal solid waste from non-biogenic sources, and tire-derived fuels).</t>
  </si>
  <si>
    <r>
      <t>3</t>
    </r>
    <r>
      <rPr>
        <sz val="7"/>
        <color theme="1"/>
        <rFont val="Arial"/>
        <family val="2"/>
      </rPr>
      <t>Natural gas only; excludes the estimated portion of supplemental gaseous fuels.  See Note 1,</t>
    </r>
  </si>
  <si>
    <r>
      <t>11</t>
    </r>
    <r>
      <rPr>
        <sz val="7"/>
        <color theme="1"/>
        <rFont val="Arial"/>
        <family val="2"/>
      </rPr>
      <t>Electricity retail sales to ultimate customers reported by electric utilities and, beginning in 1996, other</t>
    </r>
  </si>
  <si>
    <r>
      <t>4</t>
    </r>
    <r>
      <rPr>
        <sz val="7"/>
        <color theme="1"/>
        <rFont val="Arial"/>
        <family val="2"/>
      </rPr>
      <t>Based on petroleum product supplied.  For petroleum, product supplied is used as an approximation of</t>
    </r>
  </si>
  <si>
    <r>
      <t>12</t>
    </r>
    <r>
      <rPr>
        <sz val="7"/>
        <color theme="1"/>
        <rFont val="Arial"/>
        <family val="2"/>
      </rPr>
      <t>Total losses are calculated as the primary energy consumed by the electric power sector minus the</t>
    </r>
  </si>
  <si>
    <r>
      <t>5</t>
    </r>
    <r>
      <rPr>
        <sz val="7"/>
        <color theme="1"/>
        <rFont val="Arial"/>
        <family val="2"/>
      </rPr>
      <t>Does not include biofuels that have been blended with petroleumbiofuels are included in "Biomass." </t>
    </r>
  </si>
  <si>
    <t>R=Revised.  P=Preliminary.  NA=Not available.   =No data reported.  (s)=Less than 0.5 trillion Btu.  </t>
  </si>
  <si>
    <r>
      <t>6</t>
    </r>
    <r>
      <rPr>
        <sz val="7"/>
        <color theme="1"/>
        <rFont val="Arial"/>
        <family val="2"/>
      </rPr>
      <t>Conventional hydroelectricity net generation (converted to Btu using the fossil-fuels heat ratesee</t>
    </r>
  </si>
  <si>
    <r>
      <t>Notes:  </t>
    </r>
    <r>
      <rPr>
        <sz val="7"/>
        <color theme="1"/>
        <rFont val="Symbol"/>
        <family val="1"/>
        <charset val="2"/>
      </rPr>
      <t>·</t>
    </r>
    <r>
      <rPr>
        <sz val="7"/>
        <color theme="1"/>
        <rFont val="Arial"/>
        <family val="2"/>
      </rPr>
      <t>  The commercial sector includes commercial combined-heat-and-power (CHP) and commercial</t>
    </r>
  </si>
  <si>
    <r>
      <t>Section 8.  </t>
    </r>
    <r>
      <rPr>
        <sz val="7"/>
        <color theme="1"/>
        <rFont val="Symbol"/>
        <family val="1"/>
        <charset val="2"/>
      </rPr>
      <t>·</t>
    </r>
    <r>
      <rPr>
        <sz val="7"/>
        <color theme="1"/>
        <rFont val="Arial"/>
        <family val="2"/>
      </rPr>
      <t>  Totals may not equal sum of components due to independent rounding.</t>
    </r>
  </si>
  <si>
    <r>
      <t>7</t>
    </r>
    <r>
      <rPr>
        <sz val="7"/>
        <color theme="1"/>
        <rFont val="Arial"/>
        <family val="2"/>
      </rPr>
      <t>Geothermal heat pump and direct use energy.</t>
    </r>
  </si>
  <si>
    <r>
      <t>8</t>
    </r>
    <r>
      <rPr>
        <sz val="7"/>
        <color theme="1"/>
        <rFont val="Arial"/>
        <family val="2"/>
      </rPr>
      <t>Photovoltaic (PV) electricity net generation (converted to Btu using the fossil-fuels heat ratesee</t>
    </r>
  </si>
  <si>
    <t>Table 2.1d  Industrial Sector Energy Consumption Estimates, 1949-2011</t>
  </si>
  <si>
    <r>
      <t>Wind </t>
    </r>
    <r>
      <rPr>
        <vertAlign val="superscript"/>
        <sz val="5"/>
        <color theme="1"/>
        <rFont val="Arial"/>
        <family val="2"/>
      </rPr>
      <t>9</t>
    </r>
  </si>
  <si>
    <r>
      <t>Gas </t>
    </r>
    <r>
      <rPr>
        <vertAlign val="superscript"/>
        <sz val="5"/>
        <color theme="1"/>
        <rFont val="Arial"/>
        <family val="2"/>
      </rPr>
      <t>3</t>
    </r>
  </si>
  <si>
    <r>
      <t>2</t>
    </r>
    <r>
      <rPr>
        <sz val="7"/>
        <color theme="1"/>
        <rFont val="Arial"/>
        <family val="2"/>
      </rPr>
      <t>Most data are estimates.  See Table 10.2b for notes on series components and estimation.</t>
    </r>
  </si>
  <si>
    <t>agricultural byproducts, and other biomass; fuel ethanol (minus denaturant); and losses and co-products from the</t>
  </si>
  <si>
    <t>production of fuel ethanol and biodiesel.  Through 2000, also includes non-renewable waste (municipal solid</t>
  </si>
  <si>
    <r>
      <t>11</t>
    </r>
    <r>
      <rPr>
        <sz val="7"/>
        <color theme="1"/>
        <rFont val="Arial"/>
        <family val="2"/>
      </rPr>
      <t>Electricity retail sales to ultimate customers reported by electric utilities and, beginning in 1996, other energy</t>
    </r>
  </si>
  <si>
    <r>
      <t>12</t>
    </r>
    <r>
      <rPr>
        <sz val="7"/>
        <color theme="1"/>
        <rFont val="Arial"/>
        <family val="2"/>
      </rPr>
      <t>Total losses are calculated as the primary energy consumed by the electric power sector minus the energy</t>
    </r>
  </si>
  <si>
    <t>R=Revised.  P=Preliminary.  NA=Not available.   =No data reported.  (s)=Less than +0.5 trillion Btu and</t>
  </si>
  <si>
    <r>
      <t>6</t>
    </r>
    <r>
      <rPr>
        <sz val="7"/>
        <color theme="1"/>
        <rFont val="Arial"/>
        <family val="2"/>
      </rPr>
      <t>Conventional hydroelectricity net generation (converted to Btu using the fossil-fuels heat ratesee Table</t>
    </r>
  </si>
  <si>
    <r>
      <t>Notes:  </t>
    </r>
    <r>
      <rPr>
        <sz val="7"/>
        <color theme="1"/>
        <rFont val="Symbol"/>
        <family val="1"/>
        <charset val="2"/>
      </rPr>
      <t>·</t>
    </r>
    <r>
      <rPr>
        <sz val="7"/>
        <color theme="1"/>
        <rFont val="Arial"/>
        <family val="2"/>
      </rPr>
      <t>  The industrial sector includes industrial combined-heat-and-power (CHP) and industrial</t>
    </r>
  </si>
  <si>
    <r>
      <t> </t>
    </r>
    <r>
      <rPr>
        <sz val="7"/>
        <color theme="1"/>
        <rFont val="Symbol"/>
        <family val="1"/>
        <charset val="2"/>
      </rPr>
      <t>·</t>
    </r>
    <r>
      <rPr>
        <sz val="7"/>
        <color theme="1"/>
        <rFont val="Arial"/>
        <family val="2"/>
      </rPr>
      <t>  Totals may not equal sum of components due to independent rounding.</t>
    </r>
  </si>
  <si>
    <t>Web Page:    See http://www.eia.gov/totalenergy/data/monthly/#consumption for updated monthly and annual</t>
  </si>
  <si>
    <t>data.</t>
  </si>
  <si>
    <r>
      <t>8</t>
    </r>
    <r>
      <rPr>
        <sz val="7"/>
        <color theme="1"/>
        <rFont val="Arial"/>
        <family val="2"/>
      </rPr>
      <t>Photovoltaic (PV) electricity net generation (converted to Btu using the fossil-fuels heat ratesee Table A6)</t>
    </r>
  </si>
  <si>
    <t>Sources:  Tables 2.1f, 5.14b, 6.5, 7.3, 7.8, 8.9, 10.2b, A4, A5, and A6.</t>
  </si>
  <si>
    <t>Table 2.1e  Transportation Sector Energy Consumption Estimates, 1949-2011</t>
  </si>
  <si>
    <r>
      <t>Sales </t>
    </r>
    <r>
      <rPr>
        <vertAlign val="superscript"/>
        <sz val="5"/>
        <color theme="1"/>
        <rFont val="Arial"/>
        <family val="2"/>
      </rPr>
      <t>7</t>
    </r>
  </si>
  <si>
    <r>
      <t>Losses </t>
    </r>
    <r>
      <rPr>
        <vertAlign val="superscript"/>
        <sz val="5"/>
        <color theme="1"/>
        <rFont val="Arial"/>
        <family val="2"/>
      </rPr>
      <t>8</t>
    </r>
  </si>
  <si>
    <r>
      <t>Biomass </t>
    </r>
    <r>
      <rPr>
        <vertAlign val="superscript"/>
        <sz val="5"/>
        <color theme="1"/>
        <rFont val="Arial"/>
        <family val="2"/>
      </rPr>
      <t>6</t>
    </r>
  </si>
  <si>
    <r>
      <t>8</t>
    </r>
    <r>
      <rPr>
        <sz val="7"/>
        <color theme="1"/>
        <rFont val="Arial"/>
        <family val="2"/>
      </rPr>
      <t>Total losses are calculated as the primary energy consumed by the electric power sector minus the</t>
    </r>
  </si>
  <si>
    <r>
      <t>2</t>
    </r>
    <r>
      <rPr>
        <sz val="7"/>
        <color theme="1"/>
        <rFont val="Arial"/>
        <family val="2"/>
      </rPr>
      <t>Data are estimates.  See Table 10.2b for notes on series components.</t>
    </r>
  </si>
  <si>
    <r>
      <t>9</t>
    </r>
    <r>
      <rPr>
        <sz val="7"/>
        <color theme="1"/>
        <rFont val="Arial"/>
        <family val="2"/>
      </rPr>
      <t>Beginning in 1978, the small amounts of coal consumed for transportation are reported as industrial</t>
    </r>
  </si>
  <si>
    <r>
      <t>3</t>
    </r>
    <r>
      <rPr>
        <sz val="7"/>
        <color theme="1"/>
        <rFont val="Arial"/>
        <family val="2"/>
      </rPr>
      <t>Natural gas only; does not include supplemental gaseous fuelssee Note 1, "Supplemental Gaseous</t>
    </r>
  </si>
  <si>
    <r>
      <t>6</t>
    </r>
    <r>
      <rPr>
        <sz val="7"/>
        <color theme="1"/>
        <rFont val="Arial"/>
        <family val="2"/>
      </rPr>
      <t>Fuel ethanol (minus denaturant) and biodiesel.</t>
    </r>
  </si>
  <si>
    <r>
      <t>7</t>
    </r>
    <r>
      <rPr>
        <sz val="7"/>
        <color theme="1"/>
        <rFont val="Arial"/>
        <family val="2"/>
      </rPr>
      <t>Electricity retail sales to ultimate customers reported by electric utilities and, beginning in 1996, other</t>
    </r>
  </si>
  <si>
    <t>Table 2.1f  Electric Power Sector Energy Consumption, 1949-2011</t>
  </si>
  <si>
    <r>
      <t>Petroleum </t>
    </r>
    <r>
      <rPr>
        <vertAlign val="superscript"/>
        <sz val="5"/>
        <color theme="1"/>
        <rFont val="Arial"/>
        <family val="2"/>
      </rPr>
      <t>4</t>
    </r>
  </si>
  <si>
    <r>
      <t>Power </t>
    </r>
    <r>
      <rPr>
        <vertAlign val="superscript"/>
        <sz val="5"/>
        <color theme="1"/>
        <rFont val="Arial"/>
        <family val="2"/>
      </rPr>
      <t>5</t>
    </r>
  </si>
  <si>
    <r>
      <t>Imports </t>
    </r>
    <r>
      <rPr>
        <vertAlign val="superscript"/>
        <sz val="5"/>
        <color theme="1"/>
        <rFont val="Arial"/>
        <family val="2"/>
      </rPr>
      <t>11</t>
    </r>
  </si>
  <si>
    <r>
      <t>2</t>
    </r>
    <r>
      <rPr>
        <sz val="7"/>
        <color theme="1"/>
        <rFont val="Arial"/>
        <family val="2"/>
      </rPr>
      <t>See Table 10.2c for notes on series components.</t>
    </r>
  </si>
  <si>
    <r>
      <t>10</t>
    </r>
    <r>
      <rPr>
        <sz val="7"/>
        <color theme="1"/>
        <rFont val="Arial"/>
        <family val="2"/>
      </rPr>
      <t>Wood and wood-derived fuels; and municipal solid waste from biogenic sources, landfill gas, sludge waste,</t>
    </r>
  </si>
  <si>
    <r>
      <t>11</t>
    </r>
    <r>
      <rPr>
        <sz val="7"/>
        <color theme="1"/>
        <rFont val="Arial"/>
        <family val="2"/>
      </rPr>
      <t>Net imports equal imports minus exports.</t>
    </r>
  </si>
  <si>
    <r>
      <t>4</t>
    </r>
    <r>
      <rPr>
        <sz val="7"/>
        <color theme="1"/>
        <rFont val="Arial"/>
        <family val="2"/>
      </rPr>
      <t>See Table 5.14c for series components.</t>
    </r>
  </si>
  <si>
    <r>
      <t>12</t>
    </r>
    <r>
      <rPr>
        <sz val="7"/>
        <color theme="1"/>
        <rFont val="Arial"/>
        <family val="2"/>
      </rPr>
      <t>Through 1988, data are for electric utilities only.  Beginning in 1989, data are for electric utilities and</t>
    </r>
  </si>
  <si>
    <r>
      <t>5</t>
    </r>
    <r>
      <rPr>
        <sz val="7"/>
        <color theme="1"/>
        <rFont val="Arial"/>
        <family val="2"/>
      </rPr>
      <t>Nuclear electricity net generation (converted to Btu using the nuclear heat ratesee Table A6).</t>
    </r>
  </si>
  <si>
    <r>
      <t>Notes:  </t>
    </r>
    <r>
      <rPr>
        <sz val="7"/>
        <color theme="1"/>
        <rFont val="Symbol"/>
        <family val="1"/>
        <charset val="2"/>
      </rPr>
      <t>·</t>
    </r>
    <r>
      <rPr>
        <sz val="7"/>
        <color theme="1"/>
        <rFont val="Arial"/>
        <family val="2"/>
      </rPr>
      <t>  Data are for fuels consumed to produce electricity and useful thermal output.  </t>
    </r>
    <r>
      <rPr>
        <sz val="7"/>
        <color theme="1"/>
        <rFont val="Symbol"/>
        <family val="1"/>
        <charset val="2"/>
      </rPr>
      <t>·</t>
    </r>
    <r>
      <rPr>
        <sz val="7"/>
        <color theme="1"/>
        <rFont val="Arial"/>
        <family val="2"/>
      </rPr>
      <t>  The electric power</t>
    </r>
  </si>
  <si>
    <r>
      <t>whose primary business is to sell electricity, or electricity and heat, to the public.  </t>
    </r>
    <r>
      <rPr>
        <sz val="7"/>
        <color theme="1"/>
        <rFont val="Symbol"/>
        <family val="1"/>
        <charset val="2"/>
      </rPr>
      <t>·</t>
    </r>
    <r>
      <rPr>
        <sz val="7"/>
        <color theme="1"/>
        <rFont val="Arial"/>
        <family val="2"/>
      </rPr>
      <t>  See Note 3, "Electricity</t>
    </r>
  </si>
  <si>
    <r>
      <t>Imports and Exports," at end of Section 8.  </t>
    </r>
    <r>
      <rPr>
        <sz val="7"/>
        <color theme="1"/>
        <rFont val="Symbol"/>
        <family val="1"/>
        <charset val="2"/>
      </rPr>
      <t>·</t>
    </r>
    <r>
      <rPr>
        <sz val="7"/>
        <color theme="1"/>
        <rFont val="Arial"/>
        <family val="2"/>
      </rPr>
      <t>  Totals may not equal sum of components due to independent</t>
    </r>
  </si>
  <si>
    <r>
      <t>7</t>
    </r>
    <r>
      <rPr>
        <sz val="7"/>
        <color theme="1"/>
        <rFont val="Arial"/>
        <family val="2"/>
      </rPr>
      <t>Geothermal electricity net generation (converted to Btu using the fossil-fuels heat ratesee Table A6).</t>
    </r>
  </si>
  <si>
    <r>
      <t>8</t>
    </r>
    <r>
      <rPr>
        <sz val="7"/>
        <color theme="1"/>
        <rFont val="Arial"/>
        <family val="2"/>
      </rPr>
      <t>Solar thermal and photovoltaic (PV) electricity net generation (converted to Btu using the fossil-fuels heat</t>
    </r>
  </si>
  <si>
    <t>Source_Adj2</t>
  </si>
  <si>
    <t>Electricity Power Sector Efficiency</t>
  </si>
  <si>
    <t>Log Changes</t>
  </si>
  <si>
    <t>check 2010</t>
  </si>
  <si>
    <t>Indicators</t>
  </si>
  <si>
    <t>Energy*/GDP)</t>
  </si>
  <si>
    <t>End-Use Sector Intensity</t>
  </si>
  <si>
    <t>Total Economy</t>
  </si>
  <si>
    <t>Fuels</t>
  </si>
  <si>
    <t>Electricity Generation Efficiency Factor</t>
  </si>
  <si>
    <t>2011q4</t>
  </si>
  <si>
    <t>2012q1</t>
  </si>
  <si>
    <t>2012q2</t>
  </si>
  <si>
    <t>2012q3</t>
  </si>
  <si>
    <t xml:space="preserve">Adjusted </t>
  </si>
  <si>
    <t xml:space="preserve"> Electric Utilities</t>
  </si>
  <si>
    <t>1970-1985</t>
  </si>
  <si>
    <t>All Sectors</t>
  </si>
  <si>
    <t xml:space="preserve">  Delivered</t>
  </si>
  <si>
    <t xml:space="preserve">  Source </t>
  </si>
  <si>
    <t xml:space="preserve">  Adj. Source</t>
  </si>
  <si>
    <t>Transpor-tation</t>
  </si>
  <si>
    <t>2000-2010</t>
  </si>
  <si>
    <t xml:space="preserve">Commercial </t>
  </si>
  <si>
    <t>1985-2000</t>
  </si>
  <si>
    <t>1970-2010</t>
  </si>
  <si>
    <t xml:space="preserve">  decline</t>
  </si>
  <si>
    <t xml:space="preserve">  ann rate</t>
  </si>
  <si>
    <t xml:space="preserve">    E/GDP</t>
  </si>
  <si>
    <t>Check Source/Site</t>
  </si>
  <si>
    <t>Total Primary</t>
  </si>
  <si>
    <t xml:space="preserve">Source Energy Intensity </t>
  </si>
  <si>
    <t>Delivered Energy Intensity</t>
  </si>
  <si>
    <t>U.S. Energy Information Administration</t>
  </si>
  <si>
    <t>September 2013 Monthly Energy Review</t>
  </si>
  <si>
    <t>Note: Information about data precision and revisions.</t>
  </si>
  <si>
    <t>Release Date: September 25, 2013</t>
  </si>
  <si>
    <t>Next Update: October 28, 2013</t>
  </si>
  <si>
    <t>Table 2.2. Residential Sector Energy Consumption</t>
  </si>
  <si>
    <t>Coal Consumed by the Residential Sector</t>
  </si>
  <si>
    <t>Natural Gas Consumed by the Residential Sector (Excluding Supplemental Gaseous Fuels)</t>
  </si>
  <si>
    <t>Petroleum Consumed by the Residential Sector</t>
  </si>
  <si>
    <t>Total Fossil Fuels Consumed by the Residential Sector</t>
  </si>
  <si>
    <t>Geothermal Energy Consumed by the Residential Sector</t>
  </si>
  <si>
    <t>Solar/PV Energy Consumed by the Residential Sector</t>
  </si>
  <si>
    <t>Biomass Energy Consumed by the Residential Sector</t>
  </si>
  <si>
    <t>Total Renewable Energy Consumed by the Residential Sector</t>
  </si>
  <si>
    <t>Total Primary Energy Consumed by the Residential Sector</t>
  </si>
  <si>
    <t>Electricity Retail Sales to the Residential Sector</t>
  </si>
  <si>
    <t>Residential Sector Electrical System Energy Losses</t>
  </si>
  <si>
    <t>Total Energy Consumed by the Residential Sector</t>
  </si>
  <si>
    <t>(Trillion Btu)</t>
  </si>
  <si>
    <t>1973 January</t>
  </si>
  <si>
    <t>Not Available</t>
  </si>
  <si>
    <t>1973 February</t>
  </si>
  <si>
    <t>1973 March</t>
  </si>
  <si>
    <t>1973 April</t>
  </si>
  <si>
    <t>1973 May</t>
  </si>
  <si>
    <t>1973 June</t>
  </si>
  <si>
    <t>1973 July</t>
  </si>
  <si>
    <t>1973 August</t>
  </si>
  <si>
    <t>1973 September</t>
  </si>
  <si>
    <t>1973 October</t>
  </si>
  <si>
    <t>1973 November</t>
  </si>
  <si>
    <t>1973 December</t>
  </si>
  <si>
    <r>
      <t xml:space="preserve">1973 </t>
    </r>
    <r>
      <rPr>
        <b/>
        <sz val="10"/>
        <color theme="1"/>
        <rFont val="Arial"/>
        <family val="2"/>
      </rPr>
      <t>Total</t>
    </r>
  </si>
  <si>
    <t>1974 January</t>
  </si>
  <si>
    <t>1974 February</t>
  </si>
  <si>
    <t>1974 March</t>
  </si>
  <si>
    <t>1974 April</t>
  </si>
  <si>
    <t>1974 May</t>
  </si>
  <si>
    <t>1974 June</t>
  </si>
  <si>
    <t>1974 July</t>
  </si>
  <si>
    <t>1974 August</t>
  </si>
  <si>
    <t>1974 September</t>
  </si>
  <si>
    <t>1974 October</t>
  </si>
  <si>
    <t>1974 November</t>
  </si>
  <si>
    <t>1974 December</t>
  </si>
  <si>
    <r>
      <t xml:space="preserve">1974 </t>
    </r>
    <r>
      <rPr>
        <b/>
        <sz val="10"/>
        <color theme="1"/>
        <rFont val="Arial"/>
        <family val="2"/>
      </rPr>
      <t>Total</t>
    </r>
  </si>
  <si>
    <t>1975 January</t>
  </si>
  <si>
    <t>1975 February</t>
  </si>
  <si>
    <t>1975 March</t>
  </si>
  <si>
    <t>1975 April</t>
  </si>
  <si>
    <t>1975 May</t>
  </si>
  <si>
    <t>1975 June</t>
  </si>
  <si>
    <t>1975 July</t>
  </si>
  <si>
    <t>1975 August</t>
  </si>
  <si>
    <t>1975 September</t>
  </si>
  <si>
    <t>1975 October</t>
  </si>
  <si>
    <t>1975 November</t>
  </si>
  <si>
    <t>1975 December</t>
  </si>
  <si>
    <r>
      <t xml:space="preserve">1975 </t>
    </r>
    <r>
      <rPr>
        <b/>
        <sz val="10"/>
        <color theme="1"/>
        <rFont val="Arial"/>
        <family val="2"/>
      </rPr>
      <t>Total</t>
    </r>
  </si>
  <si>
    <t>1976 January</t>
  </si>
  <si>
    <t>1976 February</t>
  </si>
  <si>
    <t>1976 March</t>
  </si>
  <si>
    <t>1976 April</t>
  </si>
  <si>
    <t>1976 May</t>
  </si>
  <si>
    <t>1976 June</t>
  </si>
  <si>
    <t>1976 July</t>
  </si>
  <si>
    <t>1976 August</t>
  </si>
  <si>
    <t>1976 September</t>
  </si>
  <si>
    <t>1976 October</t>
  </si>
  <si>
    <t>1976 November</t>
  </si>
  <si>
    <t>1976 December</t>
  </si>
  <si>
    <r>
      <t xml:space="preserve">1976 </t>
    </r>
    <r>
      <rPr>
        <b/>
        <sz val="10"/>
        <color theme="1"/>
        <rFont val="Arial"/>
        <family val="2"/>
      </rPr>
      <t>Total</t>
    </r>
  </si>
  <si>
    <t>1977 January</t>
  </si>
  <si>
    <t>1977 February</t>
  </si>
  <si>
    <t>1977 March</t>
  </si>
  <si>
    <t>1977 April</t>
  </si>
  <si>
    <t>1977 May</t>
  </si>
  <si>
    <t>1977 June</t>
  </si>
  <si>
    <t>1977 July</t>
  </si>
  <si>
    <t>1977 August</t>
  </si>
  <si>
    <t>1977 September</t>
  </si>
  <si>
    <t>1977 October</t>
  </si>
  <si>
    <t>1977 November</t>
  </si>
  <si>
    <t>1977 December</t>
  </si>
  <si>
    <r>
      <t xml:space="preserve">1977 </t>
    </r>
    <r>
      <rPr>
        <b/>
        <sz val="10"/>
        <color theme="1"/>
        <rFont val="Arial"/>
        <family val="2"/>
      </rPr>
      <t>Total</t>
    </r>
  </si>
  <si>
    <t>1978 January</t>
  </si>
  <si>
    <t>1978 February</t>
  </si>
  <si>
    <t>1978 March</t>
  </si>
  <si>
    <t>1978 April</t>
  </si>
  <si>
    <t>1978 May</t>
  </si>
  <si>
    <t>1978 June</t>
  </si>
  <si>
    <t>1978 July</t>
  </si>
  <si>
    <t>1978 August</t>
  </si>
  <si>
    <t>1978 September</t>
  </si>
  <si>
    <t>1978 October</t>
  </si>
  <si>
    <t>1978 November</t>
  </si>
  <si>
    <t>1978 December</t>
  </si>
  <si>
    <r>
      <t xml:space="preserve">1978 </t>
    </r>
    <r>
      <rPr>
        <b/>
        <sz val="10"/>
        <color theme="1"/>
        <rFont val="Arial"/>
        <family val="2"/>
      </rPr>
      <t>Total</t>
    </r>
  </si>
  <si>
    <t>1979 January</t>
  </si>
  <si>
    <t>1979 February</t>
  </si>
  <si>
    <t>1979 March</t>
  </si>
  <si>
    <t>1979 April</t>
  </si>
  <si>
    <t>1979 May</t>
  </si>
  <si>
    <t>1979 June</t>
  </si>
  <si>
    <t>1979 July</t>
  </si>
  <si>
    <t>1979 August</t>
  </si>
  <si>
    <t>1979 September</t>
  </si>
  <si>
    <t>1979 October</t>
  </si>
  <si>
    <t>1979 November</t>
  </si>
  <si>
    <t>1979 December</t>
  </si>
  <si>
    <r>
      <t xml:space="preserve">1979 </t>
    </r>
    <r>
      <rPr>
        <b/>
        <sz val="10"/>
        <color theme="1"/>
        <rFont val="Arial"/>
        <family val="2"/>
      </rPr>
      <t>Total</t>
    </r>
  </si>
  <si>
    <t>1980 January</t>
  </si>
  <si>
    <t>1980 February</t>
  </si>
  <si>
    <t>1980 March</t>
  </si>
  <si>
    <t>1980 April</t>
  </si>
  <si>
    <t>1980 May</t>
  </si>
  <si>
    <t>1980 June</t>
  </si>
  <si>
    <t>1980 July</t>
  </si>
  <si>
    <t>1980 August</t>
  </si>
  <si>
    <t>1980 September</t>
  </si>
  <si>
    <t>1980 October</t>
  </si>
  <si>
    <t>1980 November</t>
  </si>
  <si>
    <t>1980 December</t>
  </si>
  <si>
    <r>
      <t xml:space="preserve">1980 </t>
    </r>
    <r>
      <rPr>
        <b/>
        <sz val="10"/>
        <color theme="1"/>
        <rFont val="Arial"/>
        <family val="2"/>
      </rPr>
      <t>Total</t>
    </r>
  </si>
  <si>
    <t>1981 January</t>
  </si>
  <si>
    <t>1981 February</t>
  </si>
  <si>
    <t>1981 March</t>
  </si>
  <si>
    <t>1981 April</t>
  </si>
  <si>
    <t>1981 May</t>
  </si>
  <si>
    <t>1981 June</t>
  </si>
  <si>
    <t>1981 July</t>
  </si>
  <si>
    <t>1981 August</t>
  </si>
  <si>
    <t>1981 September</t>
  </si>
  <si>
    <t>1981 October</t>
  </si>
  <si>
    <t>1981 November</t>
  </si>
  <si>
    <t>1981 December</t>
  </si>
  <si>
    <r>
      <t xml:space="preserve">1981 </t>
    </r>
    <r>
      <rPr>
        <b/>
        <sz val="10"/>
        <color theme="1"/>
        <rFont val="Arial"/>
        <family val="2"/>
      </rPr>
      <t>Total</t>
    </r>
  </si>
  <si>
    <t>1982 January</t>
  </si>
  <si>
    <t>1982 February</t>
  </si>
  <si>
    <t>1982 March</t>
  </si>
  <si>
    <t>1982 April</t>
  </si>
  <si>
    <t>1982 May</t>
  </si>
  <si>
    <t>1982 June</t>
  </si>
  <si>
    <t>1982 July</t>
  </si>
  <si>
    <t>1982 August</t>
  </si>
  <si>
    <t>1982 September</t>
  </si>
  <si>
    <t>1982 October</t>
  </si>
  <si>
    <t>1982 November</t>
  </si>
  <si>
    <t>1982 December</t>
  </si>
  <si>
    <r>
      <t xml:space="preserve">1982 </t>
    </r>
    <r>
      <rPr>
        <b/>
        <sz val="10"/>
        <color theme="1"/>
        <rFont val="Arial"/>
        <family val="2"/>
      </rPr>
      <t>Total</t>
    </r>
  </si>
  <si>
    <t>1983 January</t>
  </si>
  <si>
    <t>1983 February</t>
  </si>
  <si>
    <t>1983 March</t>
  </si>
  <si>
    <t>1983 April</t>
  </si>
  <si>
    <t>1983 May</t>
  </si>
  <si>
    <t>1983 June</t>
  </si>
  <si>
    <t>1983 July</t>
  </si>
  <si>
    <t>1983 August</t>
  </si>
  <si>
    <t>1983 September</t>
  </si>
  <si>
    <t>1983 October</t>
  </si>
  <si>
    <t>1983 November</t>
  </si>
  <si>
    <t>1983 December</t>
  </si>
  <si>
    <r>
      <t xml:space="preserve">1983 </t>
    </r>
    <r>
      <rPr>
        <b/>
        <sz val="10"/>
        <color theme="1"/>
        <rFont val="Arial"/>
        <family val="2"/>
      </rPr>
      <t>Total</t>
    </r>
  </si>
  <si>
    <t>1984 January</t>
  </si>
  <si>
    <t>1984 February</t>
  </si>
  <si>
    <t>1984 March</t>
  </si>
  <si>
    <t>1984 April</t>
  </si>
  <si>
    <t>1984 May</t>
  </si>
  <si>
    <t>1984 June</t>
  </si>
  <si>
    <t>1984 July</t>
  </si>
  <si>
    <t>1984 August</t>
  </si>
  <si>
    <t>1984 September</t>
  </si>
  <si>
    <t>1984 October</t>
  </si>
  <si>
    <t>1984 November</t>
  </si>
  <si>
    <t>1984 December</t>
  </si>
  <si>
    <r>
      <t xml:space="preserve">1984 </t>
    </r>
    <r>
      <rPr>
        <b/>
        <sz val="10"/>
        <color theme="1"/>
        <rFont val="Arial"/>
        <family val="2"/>
      </rPr>
      <t>Total</t>
    </r>
  </si>
  <si>
    <t>1985 January</t>
  </si>
  <si>
    <t>1985 February</t>
  </si>
  <si>
    <t>1985 March</t>
  </si>
  <si>
    <t>1985 April</t>
  </si>
  <si>
    <t>1985 May</t>
  </si>
  <si>
    <t>1985 June</t>
  </si>
  <si>
    <t>1985 July</t>
  </si>
  <si>
    <t>1985 August</t>
  </si>
  <si>
    <t>1985 September</t>
  </si>
  <si>
    <t>1985 October</t>
  </si>
  <si>
    <t>1985 November</t>
  </si>
  <si>
    <t>1985 December</t>
  </si>
  <si>
    <r>
      <t xml:space="preserve">1985 </t>
    </r>
    <r>
      <rPr>
        <b/>
        <sz val="10"/>
        <color theme="1"/>
        <rFont val="Arial"/>
        <family val="2"/>
      </rPr>
      <t>Total</t>
    </r>
  </si>
  <si>
    <t>1986 January</t>
  </si>
  <si>
    <t>1986 February</t>
  </si>
  <si>
    <t>1986 March</t>
  </si>
  <si>
    <t>1986 April</t>
  </si>
  <si>
    <t>1986 May</t>
  </si>
  <si>
    <t>1986 June</t>
  </si>
  <si>
    <t>1986 July</t>
  </si>
  <si>
    <t>1986 August</t>
  </si>
  <si>
    <t>1986 September</t>
  </si>
  <si>
    <t>1986 October</t>
  </si>
  <si>
    <t>1986 November</t>
  </si>
  <si>
    <t>1986 December</t>
  </si>
  <si>
    <r>
      <t xml:space="preserve">1986 </t>
    </r>
    <r>
      <rPr>
        <b/>
        <sz val="10"/>
        <color theme="1"/>
        <rFont val="Arial"/>
        <family val="2"/>
      </rPr>
      <t>Total</t>
    </r>
  </si>
  <si>
    <t>1987 January</t>
  </si>
  <si>
    <t>1987 February</t>
  </si>
  <si>
    <t>1987 March</t>
  </si>
  <si>
    <t>1987 April</t>
  </si>
  <si>
    <t>1987 May</t>
  </si>
  <si>
    <t>1987 June</t>
  </si>
  <si>
    <t>1987 July</t>
  </si>
  <si>
    <t>1987 August</t>
  </si>
  <si>
    <t>1987 September</t>
  </si>
  <si>
    <t>1987 October</t>
  </si>
  <si>
    <t>1987 November</t>
  </si>
  <si>
    <t>1987 December</t>
  </si>
  <si>
    <r>
      <t xml:space="preserve">1987 </t>
    </r>
    <r>
      <rPr>
        <b/>
        <sz val="10"/>
        <color theme="1"/>
        <rFont val="Arial"/>
        <family val="2"/>
      </rPr>
      <t>Total</t>
    </r>
  </si>
  <si>
    <t>1988 January</t>
  </si>
  <si>
    <t>1988 February</t>
  </si>
  <si>
    <t>1988 March</t>
  </si>
  <si>
    <t>1988 April</t>
  </si>
  <si>
    <t>1988 May</t>
  </si>
  <si>
    <t>1988 June</t>
  </si>
  <si>
    <t>1988 July</t>
  </si>
  <si>
    <t>1988 August</t>
  </si>
  <si>
    <t>1988 September</t>
  </si>
  <si>
    <t>1988 October</t>
  </si>
  <si>
    <t>1988 November</t>
  </si>
  <si>
    <t>1988 December</t>
  </si>
  <si>
    <r>
      <t xml:space="preserve">1988 </t>
    </r>
    <r>
      <rPr>
        <b/>
        <sz val="10"/>
        <color theme="1"/>
        <rFont val="Arial"/>
        <family val="2"/>
      </rPr>
      <t>Total</t>
    </r>
  </si>
  <si>
    <t>1989 January</t>
  </si>
  <si>
    <t>1989 February</t>
  </si>
  <si>
    <t>1989 March</t>
  </si>
  <si>
    <t>1989 April</t>
  </si>
  <si>
    <t>1989 May</t>
  </si>
  <si>
    <t>1989 June</t>
  </si>
  <si>
    <t>1989 July</t>
  </si>
  <si>
    <t>1989 August</t>
  </si>
  <si>
    <t>1989 September</t>
  </si>
  <si>
    <t>1989 October</t>
  </si>
  <si>
    <t>1989 November</t>
  </si>
  <si>
    <t>1989 December</t>
  </si>
  <si>
    <r>
      <t xml:space="preserve">1989 </t>
    </r>
    <r>
      <rPr>
        <b/>
        <sz val="10"/>
        <color theme="1"/>
        <rFont val="Arial"/>
        <family val="2"/>
      </rPr>
      <t>Total</t>
    </r>
  </si>
  <si>
    <t>1990 January</t>
  </si>
  <si>
    <t>1990 February</t>
  </si>
  <si>
    <t>1990 March</t>
  </si>
  <si>
    <t>1990 April</t>
  </si>
  <si>
    <t>1990 May</t>
  </si>
  <si>
    <t>1990 June</t>
  </si>
  <si>
    <t>1990 July</t>
  </si>
  <si>
    <t>1990 August</t>
  </si>
  <si>
    <t>1990 September</t>
  </si>
  <si>
    <t>1990 October</t>
  </si>
  <si>
    <t>1990 November</t>
  </si>
  <si>
    <t>1990 December</t>
  </si>
  <si>
    <r>
      <t xml:space="preserve">1990 </t>
    </r>
    <r>
      <rPr>
        <b/>
        <sz val="10"/>
        <color theme="1"/>
        <rFont val="Arial"/>
        <family val="2"/>
      </rPr>
      <t>Total</t>
    </r>
  </si>
  <si>
    <t>1991 January</t>
  </si>
  <si>
    <t>1991 February</t>
  </si>
  <si>
    <t>1991 March</t>
  </si>
  <si>
    <t>1991 April</t>
  </si>
  <si>
    <t>1991 May</t>
  </si>
  <si>
    <t>1991 June</t>
  </si>
  <si>
    <t>1991 July</t>
  </si>
  <si>
    <t>1991 August</t>
  </si>
  <si>
    <t>1991 September</t>
  </si>
  <si>
    <t>1991 October</t>
  </si>
  <si>
    <t>1991 November</t>
  </si>
  <si>
    <t>1991 December</t>
  </si>
  <si>
    <r>
      <t xml:space="preserve">1991 </t>
    </r>
    <r>
      <rPr>
        <b/>
        <sz val="10"/>
        <color theme="1"/>
        <rFont val="Arial"/>
        <family val="2"/>
      </rPr>
      <t>Total</t>
    </r>
  </si>
  <si>
    <t>1992 January</t>
  </si>
  <si>
    <t>1992 February</t>
  </si>
  <si>
    <t>1992 March</t>
  </si>
  <si>
    <t>1992 April</t>
  </si>
  <si>
    <t>1992 May</t>
  </si>
  <si>
    <t>1992 June</t>
  </si>
  <si>
    <t>1992 July</t>
  </si>
  <si>
    <t>1992 August</t>
  </si>
  <si>
    <t>1992 September</t>
  </si>
  <si>
    <t>1992 October</t>
  </si>
  <si>
    <t>1992 November</t>
  </si>
  <si>
    <t>1992 December</t>
  </si>
  <si>
    <r>
      <t xml:space="preserve">1992 </t>
    </r>
    <r>
      <rPr>
        <b/>
        <sz val="10"/>
        <color theme="1"/>
        <rFont val="Arial"/>
        <family val="2"/>
      </rPr>
      <t>Total</t>
    </r>
  </si>
  <si>
    <t>1993 January</t>
  </si>
  <si>
    <t>1993 February</t>
  </si>
  <si>
    <t>1993 March</t>
  </si>
  <si>
    <t>1993 April</t>
  </si>
  <si>
    <t>1993 May</t>
  </si>
  <si>
    <t>1993 June</t>
  </si>
  <si>
    <t>1993 July</t>
  </si>
  <si>
    <t>1993 August</t>
  </si>
  <si>
    <t>1993 September</t>
  </si>
  <si>
    <t>1993 October</t>
  </si>
  <si>
    <t>1993 November</t>
  </si>
  <si>
    <t>1993 December</t>
  </si>
  <si>
    <r>
      <t xml:space="preserve">1993 </t>
    </r>
    <r>
      <rPr>
        <b/>
        <sz val="10"/>
        <color theme="1"/>
        <rFont val="Arial"/>
        <family val="2"/>
      </rPr>
      <t>Total</t>
    </r>
  </si>
  <si>
    <t>1994 January</t>
  </si>
  <si>
    <t>1994 February</t>
  </si>
  <si>
    <t>1994 March</t>
  </si>
  <si>
    <t>1994 April</t>
  </si>
  <si>
    <t>1994 May</t>
  </si>
  <si>
    <t>1994 June</t>
  </si>
  <si>
    <t>1994 July</t>
  </si>
  <si>
    <t>1994 August</t>
  </si>
  <si>
    <t>1994 September</t>
  </si>
  <si>
    <t>1994 October</t>
  </si>
  <si>
    <t>1994 November</t>
  </si>
  <si>
    <t>1994 December</t>
  </si>
  <si>
    <r>
      <t xml:space="preserve">1994 </t>
    </r>
    <r>
      <rPr>
        <b/>
        <sz val="10"/>
        <color theme="1"/>
        <rFont val="Arial"/>
        <family val="2"/>
      </rPr>
      <t>Total</t>
    </r>
  </si>
  <si>
    <t>1995 January</t>
  </si>
  <si>
    <t>1995 February</t>
  </si>
  <si>
    <t>1995 March</t>
  </si>
  <si>
    <t>1995 April</t>
  </si>
  <si>
    <t>1995 May</t>
  </si>
  <si>
    <t>1995 June</t>
  </si>
  <si>
    <t>1995 July</t>
  </si>
  <si>
    <t>1995 August</t>
  </si>
  <si>
    <t>1995 September</t>
  </si>
  <si>
    <t>1995 October</t>
  </si>
  <si>
    <t>1995 November</t>
  </si>
  <si>
    <t>1995 December</t>
  </si>
  <si>
    <r>
      <t xml:space="preserve">1995 </t>
    </r>
    <r>
      <rPr>
        <b/>
        <sz val="10"/>
        <color theme="1"/>
        <rFont val="Arial"/>
        <family val="2"/>
      </rPr>
      <t>Total</t>
    </r>
  </si>
  <si>
    <t>1996 January</t>
  </si>
  <si>
    <t>1996 February</t>
  </si>
  <si>
    <t>1996 March</t>
  </si>
  <si>
    <t>1996 April</t>
  </si>
  <si>
    <t>1996 May</t>
  </si>
  <si>
    <t>1996 June</t>
  </si>
  <si>
    <t>1996 July</t>
  </si>
  <si>
    <t>1996 August</t>
  </si>
  <si>
    <t>1996 September</t>
  </si>
  <si>
    <t>1996 October</t>
  </si>
  <si>
    <t>1996 November</t>
  </si>
  <si>
    <t>1996 December</t>
  </si>
  <si>
    <r>
      <t xml:space="preserve">1996 </t>
    </r>
    <r>
      <rPr>
        <b/>
        <sz val="10"/>
        <color theme="1"/>
        <rFont val="Arial"/>
        <family val="2"/>
      </rPr>
      <t>Total</t>
    </r>
  </si>
  <si>
    <t>1997 January</t>
  </si>
  <si>
    <t>1997 February</t>
  </si>
  <si>
    <t>1997 March</t>
  </si>
  <si>
    <t>1997 April</t>
  </si>
  <si>
    <t>1997 May</t>
  </si>
  <si>
    <t>1997 June</t>
  </si>
  <si>
    <t>1997 July</t>
  </si>
  <si>
    <t>1997 August</t>
  </si>
  <si>
    <t>1997 September</t>
  </si>
  <si>
    <t>1997 October</t>
  </si>
  <si>
    <t>1997 November</t>
  </si>
  <si>
    <t>1997 December</t>
  </si>
  <si>
    <r>
      <t xml:space="preserve">1997 </t>
    </r>
    <r>
      <rPr>
        <b/>
        <sz val="10"/>
        <color theme="1"/>
        <rFont val="Arial"/>
        <family val="2"/>
      </rPr>
      <t>Total</t>
    </r>
  </si>
  <si>
    <t>1998 January</t>
  </si>
  <si>
    <t>1998 February</t>
  </si>
  <si>
    <t>1998 March</t>
  </si>
  <si>
    <t>1998 April</t>
  </si>
  <si>
    <t>1998 May</t>
  </si>
  <si>
    <t>1998 June</t>
  </si>
  <si>
    <t>1998 July</t>
  </si>
  <si>
    <t>1998 August</t>
  </si>
  <si>
    <t>1998 September</t>
  </si>
  <si>
    <t>1998 October</t>
  </si>
  <si>
    <t>1998 November</t>
  </si>
  <si>
    <t>1998 December</t>
  </si>
  <si>
    <r>
      <t xml:space="preserve">1998 </t>
    </r>
    <r>
      <rPr>
        <b/>
        <sz val="10"/>
        <color theme="1"/>
        <rFont val="Arial"/>
        <family val="2"/>
      </rPr>
      <t>Total</t>
    </r>
  </si>
  <si>
    <t>1999 January</t>
  </si>
  <si>
    <t>1999 February</t>
  </si>
  <si>
    <t>1999 March</t>
  </si>
  <si>
    <t>1999 April</t>
  </si>
  <si>
    <t>1999 May</t>
  </si>
  <si>
    <t>1999 June</t>
  </si>
  <si>
    <t>1999 July</t>
  </si>
  <si>
    <t>1999 August</t>
  </si>
  <si>
    <t>1999 September</t>
  </si>
  <si>
    <t>1999 October</t>
  </si>
  <si>
    <t>1999 November</t>
  </si>
  <si>
    <t>1999 December</t>
  </si>
  <si>
    <r>
      <t xml:space="preserve">1999 </t>
    </r>
    <r>
      <rPr>
        <b/>
        <sz val="10"/>
        <color theme="1"/>
        <rFont val="Arial"/>
        <family val="2"/>
      </rPr>
      <t>Total</t>
    </r>
  </si>
  <si>
    <t>2000 January</t>
  </si>
  <si>
    <t>2000 February</t>
  </si>
  <si>
    <t>2000 March</t>
  </si>
  <si>
    <t>2000 April</t>
  </si>
  <si>
    <t>2000 May</t>
  </si>
  <si>
    <t>2000 June</t>
  </si>
  <si>
    <t>2000 July</t>
  </si>
  <si>
    <t>2000 August</t>
  </si>
  <si>
    <t>2000 September</t>
  </si>
  <si>
    <t>2000 October</t>
  </si>
  <si>
    <t>2000 November</t>
  </si>
  <si>
    <t>2000 December</t>
  </si>
  <si>
    <r>
      <t xml:space="preserve">2000 </t>
    </r>
    <r>
      <rPr>
        <b/>
        <sz val="10"/>
        <color theme="1"/>
        <rFont val="Arial"/>
        <family val="2"/>
      </rPr>
      <t>Total</t>
    </r>
  </si>
  <si>
    <t>2001 January</t>
  </si>
  <si>
    <t>2001 February</t>
  </si>
  <si>
    <t>2001 March</t>
  </si>
  <si>
    <t>2001 April</t>
  </si>
  <si>
    <t>2001 May</t>
  </si>
  <si>
    <t>2001 June</t>
  </si>
  <si>
    <t>2001 July</t>
  </si>
  <si>
    <t>2001 August</t>
  </si>
  <si>
    <t>2001 September</t>
  </si>
  <si>
    <t>2001 October</t>
  </si>
  <si>
    <t>2001 November</t>
  </si>
  <si>
    <t>2001 December</t>
  </si>
  <si>
    <r>
      <t xml:space="preserve">2001 </t>
    </r>
    <r>
      <rPr>
        <b/>
        <sz val="10"/>
        <color theme="1"/>
        <rFont val="Arial"/>
        <family val="2"/>
      </rPr>
      <t>Total</t>
    </r>
  </si>
  <si>
    <t>2002 January</t>
  </si>
  <si>
    <t>2002 February</t>
  </si>
  <si>
    <t>2002 March</t>
  </si>
  <si>
    <t>2002 April</t>
  </si>
  <si>
    <t>2002 May</t>
  </si>
  <si>
    <t>2002 June</t>
  </si>
  <si>
    <t>2002 July</t>
  </si>
  <si>
    <t>2002 August</t>
  </si>
  <si>
    <t>2002 September</t>
  </si>
  <si>
    <t>2002 October</t>
  </si>
  <si>
    <t>2002 November</t>
  </si>
  <si>
    <t>2002 December</t>
  </si>
  <si>
    <r>
      <t xml:space="preserve">2002 </t>
    </r>
    <r>
      <rPr>
        <b/>
        <sz val="10"/>
        <color theme="1"/>
        <rFont val="Arial"/>
        <family val="2"/>
      </rPr>
      <t>Total</t>
    </r>
  </si>
  <si>
    <t>2003 January</t>
  </si>
  <si>
    <t>2003 February</t>
  </si>
  <si>
    <t>2003 March</t>
  </si>
  <si>
    <t>2003 April</t>
  </si>
  <si>
    <t>2003 May</t>
  </si>
  <si>
    <t>2003 June</t>
  </si>
  <si>
    <t>2003 July</t>
  </si>
  <si>
    <t>2003 August</t>
  </si>
  <si>
    <t>2003 September</t>
  </si>
  <si>
    <t>2003 October</t>
  </si>
  <si>
    <t>2003 November</t>
  </si>
  <si>
    <t>2003 December</t>
  </si>
  <si>
    <r>
      <t xml:space="preserve">2003 </t>
    </r>
    <r>
      <rPr>
        <b/>
        <sz val="10"/>
        <color theme="1"/>
        <rFont val="Arial"/>
        <family val="2"/>
      </rPr>
      <t>Total</t>
    </r>
  </si>
  <si>
    <t>2004 January</t>
  </si>
  <si>
    <t>2004 February</t>
  </si>
  <si>
    <t>2004 March</t>
  </si>
  <si>
    <t>2004 April</t>
  </si>
  <si>
    <t>2004 May</t>
  </si>
  <si>
    <t>2004 June</t>
  </si>
  <si>
    <t>2004 July</t>
  </si>
  <si>
    <t>2004 August</t>
  </si>
  <si>
    <t>2004 September</t>
  </si>
  <si>
    <t>2004 October</t>
  </si>
  <si>
    <t>2004 November</t>
  </si>
  <si>
    <t>2004 December</t>
  </si>
  <si>
    <r>
      <t xml:space="preserve">2004 </t>
    </r>
    <r>
      <rPr>
        <b/>
        <sz val="10"/>
        <color theme="1"/>
        <rFont val="Arial"/>
        <family val="2"/>
      </rPr>
      <t>Total</t>
    </r>
  </si>
  <si>
    <t>2005 January</t>
  </si>
  <si>
    <t>2005 February</t>
  </si>
  <si>
    <t>2005 March</t>
  </si>
  <si>
    <t>2005 April</t>
  </si>
  <si>
    <t>2005 May</t>
  </si>
  <si>
    <t>2005 June</t>
  </si>
  <si>
    <t>2005 July</t>
  </si>
  <si>
    <t>2005 August</t>
  </si>
  <si>
    <t>2005 September</t>
  </si>
  <si>
    <t>2005 October</t>
  </si>
  <si>
    <t>2005 November</t>
  </si>
  <si>
    <t>2005 December</t>
  </si>
  <si>
    <r>
      <t xml:space="preserve">2005 </t>
    </r>
    <r>
      <rPr>
        <b/>
        <sz val="10"/>
        <color theme="1"/>
        <rFont val="Arial"/>
        <family val="2"/>
      </rPr>
      <t>Total</t>
    </r>
  </si>
  <si>
    <t>2006 January</t>
  </si>
  <si>
    <t>2006 February</t>
  </si>
  <si>
    <t>2006 March</t>
  </si>
  <si>
    <t>2006 April</t>
  </si>
  <si>
    <t>2006 May</t>
  </si>
  <si>
    <t>2006 June</t>
  </si>
  <si>
    <t>2006 July</t>
  </si>
  <si>
    <t>2006 August</t>
  </si>
  <si>
    <t>2006 September</t>
  </si>
  <si>
    <t>2006 October</t>
  </si>
  <si>
    <t>2006 November</t>
  </si>
  <si>
    <t>2006 December</t>
  </si>
  <si>
    <r>
      <t xml:space="preserve">2006 </t>
    </r>
    <r>
      <rPr>
        <b/>
        <sz val="10"/>
        <color theme="1"/>
        <rFont val="Arial"/>
        <family val="2"/>
      </rPr>
      <t>Total</t>
    </r>
  </si>
  <si>
    <t>2007 January</t>
  </si>
  <si>
    <t>2007 February</t>
  </si>
  <si>
    <t>2007 March</t>
  </si>
  <si>
    <t>2007 April</t>
  </si>
  <si>
    <t>2007 May</t>
  </si>
  <si>
    <t>2007 June</t>
  </si>
  <si>
    <t>2007 July</t>
  </si>
  <si>
    <t>2007 August</t>
  </si>
  <si>
    <t>2007 September</t>
  </si>
  <si>
    <t>2007 October</t>
  </si>
  <si>
    <t>2007 November</t>
  </si>
  <si>
    <t>2007 December</t>
  </si>
  <si>
    <r>
      <t xml:space="preserve">2007 </t>
    </r>
    <r>
      <rPr>
        <b/>
        <sz val="10"/>
        <color theme="1"/>
        <rFont val="Arial"/>
        <family val="2"/>
      </rPr>
      <t>Total</t>
    </r>
  </si>
  <si>
    <t>2008 January</t>
  </si>
  <si>
    <t>2008 February</t>
  </si>
  <si>
    <t>2008 March</t>
  </si>
  <si>
    <t>2008 April</t>
  </si>
  <si>
    <t>2008 May</t>
  </si>
  <si>
    <t>2008 June</t>
  </si>
  <si>
    <t>2008 July</t>
  </si>
  <si>
    <t>2008 August</t>
  </si>
  <si>
    <t>2008 September</t>
  </si>
  <si>
    <t>2008 October</t>
  </si>
  <si>
    <t>2008 November</t>
  </si>
  <si>
    <t>2008 December</t>
  </si>
  <si>
    <r>
      <t xml:space="preserve">2008 </t>
    </r>
    <r>
      <rPr>
        <b/>
        <sz val="10"/>
        <color theme="1"/>
        <rFont val="Arial"/>
        <family val="2"/>
      </rPr>
      <t>Total</t>
    </r>
  </si>
  <si>
    <t>2009 January</t>
  </si>
  <si>
    <t>2009 February</t>
  </si>
  <si>
    <t>2009 March</t>
  </si>
  <si>
    <t>2009 April</t>
  </si>
  <si>
    <t>2009 May</t>
  </si>
  <si>
    <t>2009 June</t>
  </si>
  <si>
    <t>2009 July</t>
  </si>
  <si>
    <t>2009 August</t>
  </si>
  <si>
    <t>2009 September</t>
  </si>
  <si>
    <t>2009 October</t>
  </si>
  <si>
    <t>2009 November</t>
  </si>
  <si>
    <t>2009 December</t>
  </si>
  <si>
    <r>
      <t xml:space="preserve">2009 </t>
    </r>
    <r>
      <rPr>
        <b/>
        <sz val="10"/>
        <color theme="1"/>
        <rFont val="Arial"/>
        <family val="2"/>
      </rPr>
      <t>Total</t>
    </r>
  </si>
  <si>
    <t>2010 January</t>
  </si>
  <si>
    <t>2010 February</t>
  </si>
  <si>
    <t>2010 March</t>
  </si>
  <si>
    <t>2010 April</t>
  </si>
  <si>
    <t>2010 May</t>
  </si>
  <si>
    <t>2010 June</t>
  </si>
  <si>
    <t>2010 July</t>
  </si>
  <si>
    <t>2010 August</t>
  </si>
  <si>
    <t>2010 September</t>
  </si>
  <si>
    <t>2010 October</t>
  </si>
  <si>
    <t>2010 November</t>
  </si>
  <si>
    <t>2010 December</t>
  </si>
  <si>
    <r>
      <t xml:space="preserve">2010 </t>
    </r>
    <r>
      <rPr>
        <b/>
        <sz val="10"/>
        <color theme="1"/>
        <rFont val="Arial"/>
        <family val="2"/>
      </rPr>
      <t>Total</t>
    </r>
  </si>
  <si>
    <t>2011 January</t>
  </si>
  <si>
    <t>2011 February</t>
  </si>
  <si>
    <t>2011 March</t>
  </si>
  <si>
    <t>2011 April</t>
  </si>
  <si>
    <t>2011 May</t>
  </si>
  <si>
    <t>2011 June</t>
  </si>
  <si>
    <t>2011 July</t>
  </si>
  <si>
    <t>2011 August</t>
  </si>
  <si>
    <t>2011 September</t>
  </si>
  <si>
    <t>2011 October</t>
  </si>
  <si>
    <t>2011 November</t>
  </si>
  <si>
    <t>2011 December</t>
  </si>
  <si>
    <r>
      <t xml:space="preserve">2011 </t>
    </r>
    <r>
      <rPr>
        <b/>
        <sz val="10"/>
        <color theme="1"/>
        <rFont val="Arial"/>
        <family val="2"/>
      </rPr>
      <t>Total</t>
    </r>
  </si>
  <si>
    <t>2012 January</t>
  </si>
  <si>
    <t>2012 February</t>
  </si>
  <si>
    <t>2012 March</t>
  </si>
  <si>
    <t>2012 April</t>
  </si>
  <si>
    <t>2012 May</t>
  </si>
  <si>
    <t>2012 June</t>
  </si>
  <si>
    <t>2012 July</t>
  </si>
  <si>
    <t>2012 August</t>
  </si>
  <si>
    <t>2012 September</t>
  </si>
  <si>
    <t>2012 October</t>
  </si>
  <si>
    <t>2012 November</t>
  </si>
  <si>
    <t>2012 December</t>
  </si>
  <si>
    <r>
      <t xml:space="preserve">2012 </t>
    </r>
    <r>
      <rPr>
        <b/>
        <sz val="10"/>
        <color theme="1"/>
        <rFont val="Arial"/>
        <family val="2"/>
      </rPr>
      <t>Total</t>
    </r>
  </si>
  <si>
    <t>2013 January</t>
  </si>
  <si>
    <t>2013 February</t>
  </si>
  <si>
    <t>2013 March</t>
  </si>
  <si>
    <t>2013 April</t>
  </si>
  <si>
    <t>2013 May</t>
  </si>
  <si>
    <t>2013 June</t>
  </si>
  <si>
    <t>Table 2.3. Commercial Sector Energy Consumption</t>
  </si>
  <si>
    <t>Coal Consumed by the Commercial Sector</t>
  </si>
  <si>
    <t>Natural Gas Consumed by the Commercial Sector (Excluding Supplemental Gaseous Fuels)</t>
  </si>
  <si>
    <t>Petroleum Consumed by the Commercial Sector (Excluding Biofuels)</t>
  </si>
  <si>
    <t>Total Fossil Fuels Consumed by the Commercial Sector</t>
  </si>
  <si>
    <t>Hydroelectric Power Consumed by the Commercial Sector</t>
  </si>
  <si>
    <t>Geothermal Energy Consumed by the Commercial Sector</t>
  </si>
  <si>
    <t>Solar/PV Energy Consumed by the Commercial Sector</t>
  </si>
  <si>
    <t>Wind Energy Consumed by the Commercial Sector</t>
  </si>
  <si>
    <t>Biomass Energy Consumed by the Commercial Sector</t>
  </si>
  <si>
    <t>Total Renewable Energy Consumed by the Commercial Sector</t>
  </si>
  <si>
    <t>Total Primary Energy Consumed by the Commercial Sector</t>
  </si>
  <si>
    <t>Electricity Retail Sales to the Commercial Sector</t>
  </si>
  <si>
    <t>Commercial Sector Electrical System Energy Losses</t>
  </si>
  <si>
    <t>Total Energy Consumed by the Commercial Sector</t>
  </si>
  <si>
    <t>Table 2.4. Industrial Sector Energy Consumption</t>
  </si>
  <si>
    <t>Coal Consumed by the Industrial Sector</t>
  </si>
  <si>
    <t>Natural Gas Consumed by the Industrial Sector (Excluding Supplemental Gaseous Fuels)</t>
  </si>
  <si>
    <t>Petroleum Consumed by the Industrial Sector (Excluding Biofuels)</t>
  </si>
  <si>
    <t>Total Fossil Fuels Consumed by the Industrial Sector</t>
  </si>
  <si>
    <t>Hydroelectric Power Consumed by the Industrial Sector</t>
  </si>
  <si>
    <t>Geothermal Energy Consumed by the Industrial Sector</t>
  </si>
  <si>
    <t>Solar/PV Energy Consumed by the Industrial Sector</t>
  </si>
  <si>
    <t>Wind Energy Consumed by the Industrial Sector</t>
  </si>
  <si>
    <t>Biomass Energy Consumed by the Industrial Sector</t>
  </si>
  <si>
    <t>Total Renewable Energy Consumed by the Industrial Sector</t>
  </si>
  <si>
    <t>Total Primary Energy Consumed by the Industrial Sector</t>
  </si>
  <si>
    <t>Electricity Retail Sales to the Industrial Sector</t>
  </si>
  <si>
    <t>Industrial Sector Electrical System Energy Losses</t>
  </si>
  <si>
    <t>Total Energy Consumed by the Industrial Sector</t>
  </si>
  <si>
    <t>Table 2.5. Transportation Sector Energy Consumption</t>
  </si>
  <si>
    <t>Coal Consumed by the Transportation Sector</t>
  </si>
  <si>
    <t>Natural Gas Consumed by the Transportation Sector (Excluding Supplemental Gaseous Fuels)</t>
  </si>
  <si>
    <t>Petroleum Consumed by the Transportation Sector (Excluding Biofuels)</t>
  </si>
  <si>
    <t>Total Fossil Fuels Consumed by the Transportation Sector</t>
  </si>
  <si>
    <t>Biomass Energy Consumed by the Transportation Sector</t>
  </si>
  <si>
    <t>Total Primary Energy Consumed by the Transportation Sector</t>
  </si>
  <si>
    <t>Electricity Retail Sales to the Transportation Sector</t>
  </si>
  <si>
    <t>Transportation Sector Electrical System Energy Losses</t>
  </si>
  <si>
    <t>Total Energy Consumed by the Transportation Sector</t>
  </si>
  <si>
    <t>Table 2.6. Electric Power Sector Energy Consumption</t>
  </si>
  <si>
    <t>Coal Consumed by the Electric Power Sector</t>
  </si>
  <si>
    <t>Natural Gas Consumed by the Electric Power Sector (Excluding Supplemental Gaseous Fuels)</t>
  </si>
  <si>
    <t>Petroleum Consumed by the Electric Power Sector</t>
  </si>
  <si>
    <t>Total Fossil Fuels Consumed by the Electric Power Sector</t>
  </si>
  <si>
    <t>Nuclear Electric Power Consumed by the Electric Power Sector</t>
  </si>
  <si>
    <t>Conventional Hydroelectric Power Consumed by the Electric Power Sector</t>
  </si>
  <si>
    <t>Geothermal Energy Consumed by the Electric Power Sector</t>
  </si>
  <si>
    <t>Solar/PV Energy Consumed by the Electric Power Sector</t>
  </si>
  <si>
    <t>Wind Energy Consumed by the Electric Power Sector</t>
  </si>
  <si>
    <t>Biomass Energy Consumed by the Electric Power Sector</t>
  </si>
  <si>
    <t>Total Renewable Energy Consumed by the Electric Power Sector</t>
  </si>
  <si>
    <t>Electric Power Sector Electricity Net Imports</t>
  </si>
  <si>
    <t>Total Primary Energy Consumed by the Electric Power Sector</t>
  </si>
  <si>
    <t>From Source</t>
  </si>
  <si>
    <t>CD</t>
  </si>
  <si>
    <t>CE</t>
  </si>
  <si>
    <t>Activity Here</t>
  </si>
  <si>
    <t xml:space="preserve">Source Energy </t>
  </si>
  <si>
    <t>2000-2011</t>
  </si>
  <si>
    <t>GDP in billions of chained 2009 dollars</t>
  </si>
  <si>
    <t xml:space="preserve"> (bill. 2009$)</t>
  </si>
  <si>
    <t>http://www.bea.gov/national/index.htm</t>
  </si>
  <si>
    <t>2011/1970</t>
  </si>
  <si>
    <t>Shares of energy use</t>
  </si>
  <si>
    <t xml:space="preserve">Shares of Source Energy </t>
  </si>
  <si>
    <t/>
  </si>
  <si>
    <t>Table 2.1 Energy Consumption by Sector</t>
  </si>
  <si>
    <t>Annual Total</t>
  </si>
  <si>
    <t>Primary Energy Consumed by the Residential Sector</t>
  </si>
  <si>
    <t>Primary Energy Consumed by the Commercial Sector</t>
  </si>
  <si>
    <t>Primary Energy Consumed by the Industrial Sector</t>
  </si>
  <si>
    <t>Primary Energy Consumed by the Transportation Sector</t>
  </si>
  <si>
    <t>Primary Energy Consumed by the Electric Power Sector</t>
  </si>
  <si>
    <t>Energy Consumption Balancing Item</t>
  </si>
  <si>
    <t>Primary Energy Consumption Total</t>
  </si>
  <si>
    <t>Shares of Published</t>
  </si>
  <si>
    <t>Published</t>
  </si>
  <si>
    <t>18 NAICS-based sectors</t>
  </si>
  <si>
    <t xml:space="preserve">  Single-family </t>
  </si>
  <si>
    <t xml:space="preserve">  Multi-family</t>
  </si>
  <si>
    <t xml:space="preserve">  Manufactured home</t>
  </si>
  <si>
    <t>GDPind (2005$)</t>
  </si>
  <si>
    <t>GDPman (2005$)</t>
  </si>
  <si>
    <t>Gross Output (2005$)</t>
  </si>
  <si>
    <t>GDP (2009$)</t>
  </si>
  <si>
    <t xml:space="preserve">    Floor area (Sq. Ft. = SF)</t>
  </si>
  <si>
    <t>Energy Shares by Major End-use Sector</t>
  </si>
  <si>
    <t>Delivered (Quadrillion Btu)</t>
  </si>
  <si>
    <t xml:space="preserve">Note:  This worksheet was developed for a separate project related to energy intensity indicators - no data here influence final set of indicators </t>
  </si>
  <si>
    <t>Delivered Consumption (Trillion Btu)</t>
  </si>
  <si>
    <t>Source Consumption (Trillion Btu)</t>
  </si>
  <si>
    <t>Source (Quadrillion Btu)</t>
  </si>
  <si>
    <t>Share</t>
  </si>
  <si>
    <t xml:space="preserve">  Share</t>
  </si>
  <si>
    <t>Note:  Energy* = Total energy as measured for</t>
  </si>
  <si>
    <t>system of intensity indicators</t>
  </si>
  <si>
    <t xml:space="preserve">(excludes military use, fuels </t>
  </si>
  <si>
    <t>used as materials)</t>
  </si>
  <si>
    <t>This worksheet displays the decomposition of the energy intensity indexes between end-use sector efficiency improvement and electric utility sector efficiency improvement</t>
  </si>
  <si>
    <t>Energy*/GDP</t>
  </si>
  <si>
    <t>Energy*/GDP (index)</t>
  </si>
  <si>
    <t xml:space="preserve"> Total Energy Use (defined for indicators system), Trillion Btu</t>
  </si>
  <si>
    <t>shr. of change</t>
  </si>
  <si>
    <t>Analysis of changes in energy intensity indicators across various sub-periods</t>
  </si>
  <si>
    <t>Comparison of Intensity Indexes across End-use Sectors</t>
  </si>
  <si>
    <t>(Used in introduction to Sections 3.1 to 3.5 of indicators report)</t>
  </si>
  <si>
    <t xml:space="preserve"> Intensity Index</t>
  </si>
  <si>
    <t>For report:</t>
  </si>
  <si>
    <t>Inputs from End-use sector spreadsheets, with utility adjustment from LMDI method</t>
  </si>
  <si>
    <t>Inputs from End-use sector spreadsheets, with utility adjustment using constant 1985 source/site ratio</t>
  </si>
  <si>
    <t>Values below are source energy, NOT adjusted from utility sector efficiency improvements</t>
  </si>
  <si>
    <t xml:space="preserve">               The first panel (Source_Adj in first column) holds the source-site ratio constant at its 1985 value</t>
  </si>
  <si>
    <t xml:space="preserve">               The second panel (Source_Adj2 in first column) uses the LMDI method to remove effect of utility sector efficiency changes</t>
  </si>
  <si>
    <t>Miscellaneous Error Checks</t>
  </si>
  <si>
    <t>Numbers for summary table in general report - transferred to worksheet Indicators_report</t>
  </si>
  <si>
    <t>From end-use spreadsheets, unadjusted</t>
  </si>
  <si>
    <t>From end-use spreadsheets, LMDI adjusted</t>
  </si>
  <si>
    <t>Check, compare aggregate intensities for 2010</t>
  </si>
  <si>
    <t>Check Aggregate Intensities</t>
  </si>
  <si>
    <t>(values from separate end-use spreadsheets)</t>
  </si>
  <si>
    <t xml:space="preserve">Note:  The two panels below develop an economy-wide energy intensity index (col. CE) that removes the impact of utility sector efficiency improvement.  </t>
  </si>
  <si>
    <t>1985-2011</t>
  </si>
  <si>
    <t>Numbers for summary table on website (% per year)</t>
  </si>
  <si>
    <t>Numbers for summary table on website (total % change)</t>
  </si>
  <si>
    <t>Numbers for summary table on website (total % change) - reordered</t>
  </si>
  <si>
    <t>Frac. Electric</t>
  </si>
  <si>
    <t>GDP in chained 2009$,  based on data downloaded from BEA website as file gdplev.xls, 1/4/2014:</t>
  </si>
  <si>
    <t>Chained 2009$,  based on data downloaded from BEA website as file gdplev.xls, 6/25/2014:</t>
  </si>
  <si>
    <t xml:space="preserve"> (mill. 2009$)</t>
  </si>
  <si>
    <t xml:space="preserve">Annual Energy Review and Monthly Energy Review. (Data carried over from Electricity Indicators spreadsheet) </t>
  </si>
  <si>
    <t>2012q4</t>
  </si>
  <si>
    <t>2013q1</t>
  </si>
  <si>
    <t>2013q2</t>
  </si>
  <si>
    <t>2013q3</t>
  </si>
  <si>
    <t>2013q4</t>
  </si>
  <si>
    <t>2014q1</t>
  </si>
  <si>
    <t>Quantity Index, 1985 = 1.0</t>
  </si>
  <si>
    <t>July 2014 Monthly Energy Review</t>
  </si>
  <si>
    <t>Release Date: July 28, 2014</t>
  </si>
  <si>
    <t>Next Update: August 26, 2014</t>
  </si>
  <si>
    <t>Monthly Energy Review</t>
  </si>
  <si>
    <t>Monthly Energy Review (Annual)</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</si>
</sst>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_(* \(#,##0.00\);_(* &quot;-&quot;??_);_(@_)"/>
    <numFmt numFmtId="164" formatCode="0.0000"/>
    <numFmt numFmtId="165" formatCode="0.00000"/>
    <numFmt numFmtId="166" formatCode="0.0000000"/>
    <numFmt numFmtId="167" formatCode="0.000000"/>
    <numFmt numFmtId="168" formatCode="0.000"/>
    <numFmt numFmtId="169" formatCode="#,##0.0"/>
    <numFmt numFmtId="170" formatCode="0.0"/>
    <numFmt numFmtId="171" formatCode="#,##0.000"/>
    <numFmt numFmtId="172" formatCode="#,##0.0000"/>
    <numFmt numFmtId="173" formatCode="0.0%"/>
    <numFmt numFmtId="174" formatCode="#,##0.00000"/>
    <numFmt numFmtId="175" formatCode="#,##0_)"/>
    <numFmt numFmtId="176" formatCode="m/d/yy;@"/>
    <numFmt numFmtId="177" formatCode="######"/>
    <numFmt numFmtId="178" formatCode="0.00_)"/>
    <numFmt numFmtId="179" formatCode="_(* #,##0.0_);_(* \(#,##0.0\);_(* &quot;-&quot;??_);_(@_)"/>
    <numFmt numFmtId="180" formatCode="###0.00_)"/>
    <numFmt numFmtId="181" formatCode="0.0_W"/>
    <numFmt numFmtId="182" formatCode="0.00000000"/>
  </numFmts>
  <fonts count="97" x14ac:knownFonts="1">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b/>
      <i/>
      <sz val="10"/>
      <name val="Arial"/>
      <family val="2"/>
    </font>
    <font>
      <b/>
      <sz val="10"/>
      <name val="Arial"/>
      <family val="2"/>
    </font>
    <font>
      <sz val="10"/>
      <name val="Arial"/>
      <family val="2"/>
    </font>
    <font>
      <i/>
      <sz val="10"/>
      <name val="Arial"/>
      <family val="2"/>
    </font>
    <font>
      <sz val="9"/>
      <name val="Arial"/>
      <family val="2"/>
    </font>
    <font>
      <b/>
      <i/>
      <sz val="9"/>
      <name val="Arial"/>
      <family val="2"/>
    </font>
    <font>
      <sz val="14"/>
      <name val="Arial"/>
      <family val="2"/>
    </font>
    <font>
      <u/>
      <sz val="10"/>
      <color indexed="12"/>
      <name val="Arial"/>
      <family val="2"/>
    </font>
    <font>
      <b/>
      <sz val="14"/>
      <name val="Arial"/>
      <family val="2"/>
    </font>
    <font>
      <sz val="12"/>
      <name val="Times New Roman"/>
      <family val="1"/>
    </font>
    <font>
      <b/>
      <sz val="11"/>
      <name val="Arial"/>
      <family val="2"/>
    </font>
    <font>
      <sz val="11"/>
      <name val="Arial"/>
      <family val="2"/>
    </font>
    <font>
      <sz val="10"/>
      <name val="Times New Roman"/>
      <family val="1"/>
    </font>
    <font>
      <sz val="11"/>
      <name val="Times New Roman"/>
      <family val="1"/>
    </font>
    <font>
      <b/>
      <sz val="10"/>
      <name val="Times New Roman"/>
      <family val="1"/>
    </font>
    <font>
      <i/>
      <sz val="11"/>
      <name val="Times New Roman"/>
      <family val="1"/>
    </font>
    <font>
      <b/>
      <sz val="12"/>
      <name val="Times New Roman"/>
      <family val="1"/>
    </font>
    <font>
      <b/>
      <sz val="12"/>
      <name val="Arial"/>
      <family val="2"/>
    </font>
    <font>
      <vertAlign val="subscript"/>
      <sz val="10"/>
      <name val="Arial"/>
      <family val="2"/>
    </font>
    <font>
      <b/>
      <sz val="9"/>
      <name val="Arial"/>
      <family val="2"/>
    </font>
    <font>
      <b/>
      <i/>
      <sz val="12"/>
      <name val="Arial"/>
      <family val="2"/>
    </font>
    <font>
      <sz val="8"/>
      <color indexed="81"/>
      <name val="Tahoma"/>
      <family val="2"/>
    </font>
    <font>
      <b/>
      <sz val="8"/>
      <color indexed="81"/>
      <name val="Tahoma"/>
      <family val="2"/>
    </font>
    <font>
      <sz val="10"/>
      <color indexed="14"/>
      <name val="Arial"/>
      <family val="2"/>
    </font>
    <font>
      <sz val="8"/>
      <name val="Arial"/>
      <family val="2"/>
    </font>
    <font>
      <sz val="9"/>
      <name val="Helv"/>
    </font>
    <font>
      <sz val="11"/>
      <color indexed="8"/>
      <name val="Calibri"/>
      <family val="2"/>
    </font>
    <font>
      <sz val="11"/>
      <color indexed="9"/>
      <name val="Calibri"/>
      <family val="2"/>
    </font>
    <font>
      <sz val="11"/>
      <color indexed="33"/>
      <name val="Calibri"/>
      <family val="2"/>
    </font>
    <font>
      <b/>
      <sz val="11"/>
      <color indexed="35"/>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35"/>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vertAlign val="superscript"/>
      <sz val="5"/>
      <color indexed="8"/>
      <name val="Arial"/>
      <family val="2"/>
    </font>
    <font>
      <sz val="7"/>
      <color indexed="8"/>
      <name val="Arial"/>
      <family val="2"/>
    </font>
    <font>
      <sz val="7"/>
      <color indexed="8"/>
      <name val="Symbol"/>
      <family val="1"/>
      <charset val="2"/>
    </font>
    <font>
      <sz val="11"/>
      <color rgb="FF000000"/>
      <name val="Calibri"/>
      <family val="2"/>
      <scheme val="minor"/>
    </font>
    <font>
      <b/>
      <sz val="12"/>
      <color rgb="FF000000"/>
      <name val="Arial"/>
      <family val="2"/>
    </font>
    <font>
      <sz val="10"/>
      <color rgb="FF000000"/>
      <name val="Arial"/>
      <family val="2"/>
    </font>
    <font>
      <b/>
      <sz val="7"/>
      <color rgb="FF000000"/>
      <name val="Arial"/>
      <family val="2"/>
    </font>
    <font>
      <sz val="7"/>
      <color rgb="FF000000"/>
      <name val="Arial"/>
      <family val="2"/>
    </font>
    <font>
      <sz val="5"/>
      <color rgb="FF000000"/>
      <name val="Arial"/>
      <family val="2"/>
    </font>
    <font>
      <vertAlign val="superscript"/>
      <sz val="5"/>
      <color rgb="FF000000"/>
      <name val="Arial"/>
      <family val="2"/>
    </font>
    <font>
      <sz val="7"/>
      <color rgb="FF000000"/>
      <name val="Symbol"/>
      <family val="1"/>
      <charset val="2"/>
    </font>
    <font>
      <u/>
      <sz val="10"/>
      <color rgb="FF0000FF"/>
      <name val="Arial"/>
      <family val="2"/>
    </font>
    <font>
      <u/>
      <sz val="11"/>
      <color rgb="FF0000FF"/>
      <name val="Calibri"/>
      <family val="2"/>
      <scheme val="minor"/>
    </font>
    <font>
      <u/>
      <sz val="10.45"/>
      <color indexed="12"/>
      <name val="Courier New"/>
      <family val="3"/>
    </font>
    <font>
      <u/>
      <sz val="11"/>
      <color theme="10"/>
      <name val="Calibri"/>
      <family val="2"/>
      <scheme val="minor"/>
    </font>
    <font>
      <sz val="11"/>
      <color theme="1"/>
      <name val="Calibri"/>
      <family val="2"/>
      <scheme val="minor"/>
    </font>
    <font>
      <sz val="12"/>
      <name val="Courier New"/>
      <family val="3"/>
    </font>
    <font>
      <b/>
      <sz val="12"/>
      <color theme="1"/>
      <name val="Arial"/>
      <family val="2"/>
    </font>
    <font>
      <b/>
      <sz val="7"/>
      <color theme="1"/>
      <name val="Arial"/>
      <family val="2"/>
    </font>
    <font>
      <vertAlign val="superscript"/>
      <sz val="5"/>
      <color theme="1"/>
      <name val="Arial"/>
      <family val="2"/>
    </font>
    <font>
      <sz val="7"/>
      <color theme="1"/>
      <name val="Arial"/>
      <family val="2"/>
    </font>
    <font>
      <sz val="5"/>
      <color theme="1"/>
      <name val="Arial"/>
      <family val="2"/>
    </font>
    <font>
      <sz val="7"/>
      <color theme="1"/>
      <name val="Symbol"/>
      <family val="1"/>
      <charset val="2"/>
    </font>
    <font>
      <u/>
      <sz val="10"/>
      <color theme="10"/>
      <name val="Arial"/>
      <family val="2"/>
    </font>
    <font>
      <sz val="12"/>
      <name val="Helv"/>
    </font>
    <font>
      <b/>
      <sz val="12"/>
      <name val="Helv"/>
    </font>
    <font>
      <vertAlign val="superscript"/>
      <sz val="12"/>
      <name val="Helv"/>
    </font>
    <font>
      <sz val="10"/>
      <name val="Helv"/>
    </font>
    <font>
      <u/>
      <sz val="11"/>
      <color rgb="FF800080"/>
      <name val="Calibri"/>
      <family val="2"/>
      <scheme val="minor"/>
    </font>
    <font>
      <b/>
      <sz val="15"/>
      <color theme="3"/>
      <name val="Calibri"/>
      <family val="2"/>
      <scheme val="minor"/>
    </font>
    <font>
      <b/>
      <sz val="13"/>
      <color theme="3"/>
      <name val="Calibri"/>
      <family val="2"/>
      <scheme val="minor"/>
    </font>
    <font>
      <b/>
      <sz val="9"/>
      <name val="Helv"/>
    </font>
    <font>
      <sz val="8.5"/>
      <name val="Helv"/>
    </font>
    <font>
      <b/>
      <sz val="10"/>
      <name val="HELV"/>
    </font>
    <font>
      <sz val="8"/>
      <name val="Helv"/>
    </font>
    <font>
      <b/>
      <sz val="14"/>
      <name val="Helv"/>
    </font>
    <font>
      <b/>
      <sz val="11"/>
      <color theme="1"/>
      <name val="Calibri"/>
      <family val="2"/>
      <scheme val="minor"/>
    </font>
    <font>
      <sz val="12"/>
      <name val="Arial"/>
      <family val="2"/>
    </font>
    <font>
      <sz val="14"/>
      <color theme="1"/>
      <name val="Arial"/>
      <family val="2"/>
    </font>
    <font>
      <i/>
      <sz val="14"/>
      <color theme="1"/>
      <name val="Arial"/>
      <family val="2"/>
    </font>
    <font>
      <sz val="12"/>
      <color theme="1"/>
      <name val="Arial"/>
      <family val="2"/>
    </font>
    <font>
      <b/>
      <sz val="10"/>
      <color theme="1"/>
      <name val="Arial"/>
      <family val="2"/>
    </font>
    <font>
      <i/>
      <sz val="14"/>
      <name val="Arial"/>
      <family val="2"/>
    </font>
    <font>
      <b/>
      <u/>
      <sz val="10"/>
      <color indexed="12"/>
      <name val="Arial"/>
      <family val="2"/>
    </font>
    <font>
      <i/>
      <sz val="12"/>
      <name val="Arial"/>
      <family val="2"/>
    </font>
    <font>
      <i/>
      <sz val="11"/>
      <name val="Arial"/>
      <family val="2"/>
    </font>
    <font>
      <b/>
      <i/>
      <sz val="11"/>
      <name val="Arial"/>
      <family val="2"/>
    </font>
    <font>
      <b/>
      <sz val="10"/>
      <name val="Arial"/>
    </font>
  </fonts>
  <fills count="52">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3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42"/>
        <bgColor indexed="64"/>
      </patternFill>
    </fill>
    <fill>
      <patternFill patternType="solid">
        <fgColor indexed="43"/>
        <bgColor indexed="64"/>
      </patternFill>
    </fill>
    <fill>
      <patternFill patternType="solid">
        <fgColor indexed="51"/>
        <bgColor indexed="64"/>
      </patternFill>
    </fill>
    <fill>
      <patternFill patternType="solid">
        <fgColor indexed="12"/>
        <bgColor indexed="64"/>
      </patternFill>
    </fill>
    <fill>
      <patternFill patternType="solid">
        <fgColor indexed="41"/>
        <bgColor indexed="64"/>
      </patternFill>
    </fill>
    <fill>
      <patternFill patternType="solid">
        <fgColor indexed="46"/>
        <bgColor indexed="64"/>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indexed="13"/>
        <bgColor indexed="64"/>
      </patternFill>
    </fill>
    <fill>
      <patternFill patternType="solid">
        <fgColor indexed="40"/>
        <bgColor indexed="64"/>
      </patternFill>
    </fill>
    <fill>
      <patternFill patternType="solid">
        <fgColor indexed="50"/>
        <bgColor indexed="64"/>
      </patternFill>
    </fill>
    <fill>
      <patternFill patternType="solid">
        <fgColor indexed="48"/>
        <bgColor indexed="64"/>
      </patternFill>
    </fill>
    <fill>
      <patternFill patternType="solid">
        <fgColor indexed="11"/>
        <bgColor indexed="64"/>
      </patternFill>
    </fill>
    <fill>
      <patternFill patternType="solid">
        <fgColor indexed="45"/>
        <bgColor indexed="64"/>
      </patternFill>
    </fill>
    <fill>
      <patternFill patternType="solid">
        <fgColor indexed="52"/>
        <bgColor indexed="64"/>
      </patternFill>
    </fill>
    <fill>
      <patternFill patternType="solid">
        <fgColor indexed="9"/>
        <bgColor indexed="64"/>
      </patternFill>
    </fill>
    <fill>
      <patternFill patternType="solid">
        <fgColor indexed="15"/>
        <bgColor indexed="64"/>
      </patternFill>
    </fill>
    <fill>
      <patternFill patternType="solid">
        <fgColor indexed="57"/>
        <bgColor indexed="64"/>
      </patternFill>
    </fill>
    <fill>
      <patternFill patternType="solid">
        <fgColor indexed="9"/>
        <bgColor indexed="9"/>
      </patternFill>
    </fill>
    <fill>
      <patternFill patternType="solid">
        <fgColor rgb="FFF0F0F0"/>
        <bgColor rgb="FF000000"/>
      </patternFill>
    </fill>
    <fill>
      <patternFill patternType="solid">
        <fgColor rgb="FFF0F0F0"/>
        <bgColor indexed="64"/>
      </patternFill>
    </fill>
    <fill>
      <patternFill patternType="solid">
        <fgColor indexed="22"/>
        <bgColor indexed="9"/>
      </patternFill>
    </fill>
    <fill>
      <patternFill patternType="solid">
        <fgColor rgb="FFFFFFCC"/>
      </patternFill>
    </fill>
    <fill>
      <patternFill patternType="solid">
        <fgColor indexed="22"/>
        <bgColor indexed="55"/>
      </patternFill>
    </fill>
    <fill>
      <patternFill patternType="solid">
        <fgColor rgb="FF92D050"/>
        <bgColor indexed="64"/>
      </patternFill>
    </fill>
    <fill>
      <patternFill patternType="solid">
        <fgColor rgb="FFFFFF00"/>
        <bgColor indexed="64"/>
      </patternFill>
    </fill>
    <fill>
      <patternFill patternType="solid">
        <fgColor rgb="FFFFFFFF"/>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0"/>
        <bgColor indexed="64"/>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3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medium">
        <color indexed="64"/>
      </bottom>
      <diagonal/>
    </border>
    <border>
      <left style="double">
        <color indexed="64"/>
      </left>
      <right/>
      <top/>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thick">
        <color theme="4"/>
      </bottom>
      <diagonal/>
    </border>
    <border>
      <left/>
      <right/>
      <top/>
      <bottom style="thick">
        <color theme="4" tint="0.499984740745262"/>
      </bottom>
      <diagonal/>
    </border>
    <border>
      <left/>
      <right/>
      <top/>
      <bottom style="hair">
        <color indexed="64"/>
      </bottom>
      <diagonal/>
    </border>
    <border>
      <left style="thin">
        <color rgb="FFB2B2B2"/>
      </left>
      <right style="thin">
        <color rgb="FFB2B2B2"/>
      </right>
      <top style="thin">
        <color rgb="FFB2B2B2"/>
      </top>
      <bottom style="thin">
        <color rgb="FFB2B2B2"/>
      </bottom>
      <diagonal/>
    </border>
    <border>
      <left/>
      <right/>
      <top/>
      <bottom style="hair">
        <color indexed="8"/>
      </bottom>
      <diagonal/>
    </border>
    <border>
      <left/>
      <right/>
      <top style="thin">
        <color theme="4"/>
      </top>
      <bottom style="double">
        <color theme="4"/>
      </bottom>
      <diagonal/>
    </border>
  </borders>
  <cellStyleXfs count="130">
    <xf numFmtId="0" fontId="0"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32" fillId="3"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6" borderId="0" applyNumberFormat="0" applyBorder="0" applyAlignment="0" applyProtection="0"/>
    <xf numFmtId="0" fontId="32" fillId="9" borderId="0" applyNumberFormat="0" applyBorder="0" applyAlignment="0" applyProtection="0"/>
    <xf numFmtId="0" fontId="32" fillId="3" borderId="0" applyNumberFormat="0" applyBorder="0" applyAlignment="0" applyProtection="0"/>
    <xf numFmtId="0" fontId="33" fillId="10"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6" borderId="0" applyNumberFormat="0" applyBorder="0" applyAlignment="0" applyProtection="0"/>
    <xf numFmtId="0" fontId="33" fillId="10" borderId="0" applyNumberFormat="0" applyBorder="0" applyAlignment="0" applyProtection="0"/>
    <xf numFmtId="0" fontId="33" fillId="3"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0" borderId="0" applyNumberFormat="0" applyBorder="0" applyAlignment="0" applyProtection="0"/>
    <xf numFmtId="0" fontId="33" fillId="14" borderId="0" applyNumberFormat="0" applyBorder="0" applyAlignment="0" applyProtection="0"/>
    <xf numFmtId="0" fontId="34" fillId="15" borderId="0" applyNumberFormat="0" applyBorder="0" applyAlignment="0" applyProtection="0"/>
    <xf numFmtId="0" fontId="35" fillId="2" borderId="1" applyNumberFormat="0" applyAlignment="0" applyProtection="0"/>
    <xf numFmtId="0" fontId="36" fillId="16" borderId="2" applyNumberFormat="0" applyAlignment="0" applyProtection="0"/>
    <xf numFmtId="0" fontId="37" fillId="0" borderId="0" applyNumberFormat="0" applyFill="0" applyBorder="0" applyAlignment="0" applyProtection="0"/>
    <xf numFmtId="0" fontId="38" fillId="17" borderId="0" applyNumberFormat="0" applyBorder="0" applyAlignment="0" applyProtection="0"/>
    <xf numFmtId="0" fontId="39" fillId="0" borderId="4" applyNumberFormat="0" applyFill="0" applyAlignment="0" applyProtection="0"/>
    <xf numFmtId="0" fontId="40" fillId="0" borderId="5" applyNumberFormat="0" applyFill="0" applyAlignment="0" applyProtection="0"/>
    <xf numFmtId="0" fontId="41" fillId="0" borderId="6" applyNumberFormat="0" applyFill="0" applyAlignment="0" applyProtection="0"/>
    <xf numFmtId="0" fontId="41" fillId="0" borderId="0" applyNumberFormat="0" applyFill="0" applyBorder="0" applyAlignment="0" applyProtection="0"/>
    <xf numFmtId="0" fontId="13" fillId="0" borderId="0" applyNumberFormat="0" applyFill="0" applyBorder="0" applyAlignment="0" applyProtection="0">
      <alignment vertical="top"/>
      <protection locked="0"/>
    </xf>
    <xf numFmtId="0" fontId="42" fillId="3" borderId="1" applyNumberFormat="0" applyAlignment="0" applyProtection="0"/>
    <xf numFmtId="0" fontId="43" fillId="0" borderId="7" applyNumberFormat="0" applyFill="0" applyAlignment="0" applyProtection="0"/>
    <xf numFmtId="0" fontId="44" fillId="8" borderId="0" applyNumberFormat="0" applyBorder="0" applyAlignment="0" applyProtection="0"/>
    <xf numFmtId="0" fontId="52" fillId="0" borderId="0"/>
    <xf numFmtId="1" fontId="5" fillId="0" borderId="0"/>
    <xf numFmtId="0" fontId="5" fillId="4" borderId="8" applyNumberFormat="0" applyFont="0" applyAlignment="0" applyProtection="0"/>
    <xf numFmtId="0" fontId="45" fillId="2" borderId="9" applyNumberFormat="0" applyAlignment="0" applyProtection="0"/>
    <xf numFmtId="9" fontId="5" fillId="0" borderId="0" applyFont="0" applyFill="0" applyBorder="0" applyAlignment="0" applyProtection="0"/>
    <xf numFmtId="0" fontId="46" fillId="0" borderId="0" applyNumberFormat="0" applyFill="0" applyBorder="0" applyAlignment="0" applyProtection="0"/>
    <xf numFmtId="0" fontId="47" fillId="0" borderId="10" applyNumberFormat="0" applyFill="0" applyAlignment="0" applyProtection="0"/>
    <xf numFmtId="0" fontId="48" fillId="0" borderId="0" applyNumberFormat="0" applyFill="0" applyBorder="0" applyAlignment="0" applyProtection="0"/>
    <xf numFmtId="0" fontId="54" fillId="0" borderId="0"/>
    <xf numFmtId="0" fontId="60"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alignment vertical="top"/>
      <protection locked="0"/>
    </xf>
    <xf numFmtId="0" fontId="63" fillId="0" borderId="0" applyNumberFormat="0" applyFill="0" applyBorder="0" applyAlignment="0" applyProtection="0"/>
    <xf numFmtId="0" fontId="4" fillId="0" borderId="0"/>
    <xf numFmtId="0" fontId="64" fillId="0" borderId="0"/>
    <xf numFmtId="0" fontId="4" fillId="0" borderId="0"/>
    <xf numFmtId="178" fontId="30" fillId="0" borderId="0"/>
    <xf numFmtId="0" fontId="5" fillId="0" borderId="0"/>
    <xf numFmtId="0" fontId="4" fillId="0" borderId="0"/>
    <xf numFmtId="0" fontId="4" fillId="0" borderId="0"/>
    <xf numFmtId="0" fontId="4" fillId="0" borderId="0"/>
    <xf numFmtId="3" fontId="65" fillId="0" borderId="0"/>
    <xf numFmtId="9" fontId="4" fillId="0" borderId="0" applyFont="0" applyFill="0" applyBorder="0" applyAlignment="0" applyProtection="0"/>
    <xf numFmtId="9" fontId="4" fillId="0" borderId="0" applyFont="0" applyFill="0" applyBorder="0" applyAlignment="0" applyProtection="0"/>
    <xf numFmtId="0" fontId="72" fillId="0" borderId="0" applyNumberFormat="0" applyFill="0" applyBorder="0" applyAlignment="0" applyProtection="0"/>
    <xf numFmtId="0" fontId="3" fillId="0" borderId="0"/>
    <xf numFmtId="0" fontId="73" fillId="0" borderId="0">
      <alignment horizontal="center" vertical="center" wrapText="1"/>
    </xf>
    <xf numFmtId="3" fontId="5" fillId="0" borderId="0" applyFont="0" applyFill="0" applyBorder="0" applyAlignment="0" applyProtection="0"/>
    <xf numFmtId="0" fontId="74" fillId="0" borderId="0">
      <alignment horizontal="left" vertical="center" wrapText="1"/>
    </xf>
    <xf numFmtId="179" fontId="5" fillId="0" borderId="0" applyFont="0" applyFill="0" applyBorder="0" applyAlignment="0" applyProtection="0"/>
    <xf numFmtId="3" fontId="31" fillId="0" borderId="3" applyAlignment="0">
      <alignment horizontal="right" vertical="center"/>
    </xf>
    <xf numFmtId="175" fontId="31" fillId="0" borderId="3">
      <alignment horizontal="right" vertical="center"/>
    </xf>
    <xf numFmtId="49" fontId="75" fillId="0" borderId="3">
      <alignment horizontal="left" vertical="center"/>
    </xf>
    <xf numFmtId="180" fontId="76" fillId="0" borderId="3" applyNumberFormat="0" applyFill="0">
      <alignment horizontal="right"/>
    </xf>
    <xf numFmtId="181" fontId="76" fillId="0" borderId="3">
      <alignment horizontal="right"/>
    </xf>
    <xf numFmtId="0" fontId="5" fillId="0" borderId="0" applyFont="0" applyFill="0" applyBorder="0" applyAlignment="0" applyProtection="0"/>
    <xf numFmtId="2" fontId="5" fillId="0" borderId="0" applyFont="0" applyFill="0" applyBorder="0" applyAlignment="0" applyProtection="0"/>
    <xf numFmtId="0" fontId="77" fillId="0" borderId="0" applyNumberFormat="0" applyFill="0" applyBorder="0" applyAlignment="0" applyProtection="0"/>
    <xf numFmtId="0" fontId="78" fillId="0" borderId="45" applyNumberFormat="0" applyFill="0" applyAlignment="0" applyProtection="0"/>
    <xf numFmtId="0" fontId="79" fillId="0" borderId="46" applyNumberFormat="0" applyFill="0" applyAlignment="0" applyProtection="0"/>
    <xf numFmtId="0" fontId="80" fillId="0" borderId="3">
      <alignment horizontal="left"/>
    </xf>
    <xf numFmtId="0" fontId="80" fillId="0" borderId="47">
      <alignment horizontal="right" vertical="center"/>
    </xf>
    <xf numFmtId="0" fontId="81" fillId="0" borderId="3">
      <alignment horizontal="left" vertical="center"/>
    </xf>
    <xf numFmtId="0" fontId="76" fillId="0" borderId="3">
      <alignment horizontal="left" vertical="center"/>
    </xf>
    <xf numFmtId="0" fontId="82" fillId="0" borderId="3">
      <alignment horizontal="left"/>
    </xf>
    <xf numFmtId="0" fontId="82" fillId="40" borderId="0">
      <alignment horizontal="centerContinuous" wrapText="1"/>
    </xf>
    <xf numFmtId="49" fontId="82" fillId="40" borderId="14">
      <alignment horizontal="left" vertical="center"/>
    </xf>
    <xf numFmtId="0" fontId="82" fillId="40" borderId="0">
      <alignment horizontal="centerContinuous" vertical="center" wrapText="1"/>
    </xf>
    <xf numFmtId="0" fontId="5" fillId="0" borderId="0"/>
    <xf numFmtId="0" fontId="64" fillId="41" borderId="48" applyNumberFormat="0" applyFont="0" applyAlignment="0" applyProtection="0"/>
    <xf numFmtId="9" fontId="5" fillId="0" borderId="0" applyFont="0" applyFill="0" applyBorder="0" applyAlignment="0" applyProtection="0"/>
    <xf numFmtId="3" fontId="31" fillId="0" borderId="0">
      <alignment horizontal="left" vertical="center"/>
    </xf>
    <xf numFmtId="0" fontId="73" fillId="0" borderId="0">
      <alignment horizontal="left" vertical="center"/>
    </xf>
    <xf numFmtId="0" fontId="83" fillId="0" borderId="0">
      <alignment horizontal="right"/>
    </xf>
    <xf numFmtId="49" fontId="83" fillId="0" borderId="0">
      <alignment horizontal="center"/>
    </xf>
    <xf numFmtId="0" fontId="75" fillId="0" borderId="0">
      <alignment horizontal="right"/>
    </xf>
    <xf numFmtId="0" fontId="83" fillId="0" borderId="0">
      <alignment horizontal="left"/>
    </xf>
    <xf numFmtId="49" fontId="31" fillId="0" borderId="0">
      <alignment horizontal="left" vertical="center"/>
    </xf>
    <xf numFmtId="49" fontId="75" fillId="0" borderId="3">
      <alignment horizontal="left" vertical="center"/>
    </xf>
    <xf numFmtId="49" fontId="73" fillId="0" borderId="3" applyFill="0">
      <alignment horizontal="left" vertical="center"/>
    </xf>
    <xf numFmtId="49" fontId="75" fillId="0" borderId="3">
      <alignment horizontal="left"/>
    </xf>
    <xf numFmtId="180" fontId="31" fillId="0" borderId="0" applyNumberFormat="0">
      <alignment horizontal="right"/>
    </xf>
    <xf numFmtId="0" fontId="80" fillId="42" borderId="0">
      <alignment horizontal="centerContinuous" vertical="center" wrapText="1"/>
    </xf>
    <xf numFmtId="0" fontId="80" fillId="0" borderId="49">
      <alignment horizontal="left" vertical="center"/>
    </xf>
    <xf numFmtId="0" fontId="84" fillId="0" borderId="0">
      <alignment horizontal="left" vertical="top"/>
    </xf>
    <xf numFmtId="0" fontId="82" fillId="0" borderId="0">
      <alignment horizontal="left"/>
    </xf>
    <xf numFmtId="0" fontId="74" fillId="0" borderId="0">
      <alignment horizontal="left"/>
    </xf>
    <xf numFmtId="0" fontId="76" fillId="0" borderId="0">
      <alignment horizontal="left"/>
    </xf>
    <xf numFmtId="0" fontId="84" fillId="0" borderId="0">
      <alignment horizontal="left" vertical="top"/>
    </xf>
    <xf numFmtId="0" fontId="74" fillId="0" borderId="0">
      <alignment horizontal="left"/>
    </xf>
    <xf numFmtId="0" fontId="76" fillId="0" borderId="0">
      <alignment horizontal="left"/>
    </xf>
    <xf numFmtId="0" fontId="85" fillId="0" borderId="50" applyNumberFormat="0" applyFill="0" applyAlignment="0" applyProtection="0"/>
    <xf numFmtId="49" fontId="31" fillId="0" borderId="3">
      <alignment horizontal="left"/>
    </xf>
    <xf numFmtId="0" fontId="80" fillId="0" borderId="47">
      <alignment horizontal="left"/>
    </xf>
    <xf numFmtId="0" fontId="82" fillId="0" borderId="0">
      <alignment horizontal="left" vertical="center"/>
    </xf>
    <xf numFmtId="49" fontId="83" fillId="0" borderId="3">
      <alignment horizontal="left"/>
    </xf>
    <xf numFmtId="0" fontId="3" fillId="0" borderId="0"/>
    <xf numFmtId="0" fontId="72" fillId="0" borderId="0" applyNumberFormat="0" applyFill="0" applyBorder="0" applyAlignment="0" applyProtection="0"/>
    <xf numFmtId="0" fontId="72" fillId="0" borderId="0" applyNumberFormat="0" applyFill="0" applyBorder="0" applyAlignment="0" applyProtection="0"/>
    <xf numFmtId="1" fontId="5" fillId="0" borderId="0"/>
    <xf numFmtId="43" fontId="64"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5" fillId="0" borderId="0"/>
    <xf numFmtId="0" fontId="5" fillId="0" borderId="0"/>
    <xf numFmtId="0" fontId="2" fillId="0" borderId="0"/>
    <xf numFmtId="0" fontId="1" fillId="0" borderId="0"/>
  </cellStyleXfs>
  <cellXfs count="725">
    <xf numFmtId="0" fontId="0" fillId="0" borderId="0" xfId="0"/>
    <xf numFmtId="0" fontId="0" fillId="0" borderId="0" xfId="0" applyAlignment="1">
      <alignment horizontal="center"/>
    </xf>
    <xf numFmtId="0" fontId="6" fillId="0" borderId="0" xfId="0" applyFont="1"/>
    <xf numFmtId="0" fontId="0" fillId="0" borderId="0" xfId="0" applyFill="1"/>
    <xf numFmtId="0" fontId="0" fillId="0" borderId="11" xfId="0" applyBorder="1"/>
    <xf numFmtId="0" fontId="0" fillId="0" borderId="0" xfId="0" applyBorder="1"/>
    <xf numFmtId="0" fontId="7" fillId="0" borderId="0" xfId="0" applyFont="1"/>
    <xf numFmtId="0" fontId="0" fillId="18" borderId="0" xfId="0" applyFill="1"/>
    <xf numFmtId="0" fontId="0" fillId="0" borderId="12" xfId="0" applyBorder="1"/>
    <xf numFmtId="164" fontId="0" fillId="19" borderId="0" xfId="0" applyNumberFormat="1" applyFill="1"/>
    <xf numFmtId="0" fontId="0" fillId="0" borderId="13" xfId="0" applyBorder="1"/>
    <xf numFmtId="0" fontId="8" fillId="0" borderId="0" xfId="0" applyFont="1"/>
    <xf numFmtId="164" fontId="8" fillId="0" borderId="0" xfId="0" applyNumberFormat="1" applyFont="1"/>
    <xf numFmtId="164" fontId="8" fillId="20" borderId="0" xfId="0" applyNumberFormat="1" applyFont="1" applyFill="1"/>
    <xf numFmtId="0" fontId="0" fillId="21" borderId="0" xfId="0" applyFill="1"/>
    <xf numFmtId="168" fontId="0" fillId="0" borderId="0" xfId="0" applyNumberFormat="1" applyAlignment="1">
      <alignment horizontal="center"/>
    </xf>
    <xf numFmtId="0" fontId="0" fillId="22" borderId="0" xfId="0" applyFill="1"/>
    <xf numFmtId="0" fontId="8" fillId="22" borderId="0" xfId="0" applyFont="1" applyFill="1"/>
    <xf numFmtId="164" fontId="8" fillId="22" borderId="0" xfId="0" applyNumberFormat="1" applyFont="1" applyFill="1"/>
    <xf numFmtId="0" fontId="8" fillId="0" borderId="0" xfId="0" applyFont="1" applyFill="1"/>
    <xf numFmtId="164" fontId="8" fillId="0" borderId="0" xfId="0" applyNumberFormat="1" applyFont="1" applyFill="1"/>
    <xf numFmtId="164" fontId="8" fillId="22" borderId="0" xfId="0" applyNumberFormat="1" applyFont="1" applyFill="1" applyAlignment="1">
      <alignment horizontal="center"/>
    </xf>
    <xf numFmtId="0" fontId="9" fillId="22" borderId="0" xfId="0" applyFont="1" applyFill="1"/>
    <xf numFmtId="3" fontId="0" fillId="0" borderId="0" xfId="0" applyNumberFormat="1"/>
    <xf numFmtId="3" fontId="0" fillId="23" borderId="0" xfId="0" applyNumberFormat="1" applyFill="1"/>
    <xf numFmtId="3" fontId="0" fillId="0" borderId="0" xfId="0" applyNumberFormat="1" applyFill="1"/>
    <xf numFmtId="164" fontId="0" fillId="0" borderId="0" xfId="0" applyNumberFormat="1"/>
    <xf numFmtId="169" fontId="0" fillId="0" borderId="0" xfId="0" applyNumberFormat="1"/>
    <xf numFmtId="169" fontId="6" fillId="0" borderId="0" xfId="0" applyNumberFormat="1" applyFont="1"/>
    <xf numFmtId="169" fontId="0" fillId="0" borderId="0" xfId="0" applyNumberFormat="1" applyFill="1"/>
    <xf numFmtId="0" fontId="0" fillId="24" borderId="0" xfId="0" applyFill="1"/>
    <xf numFmtId="0" fontId="0" fillId="25" borderId="0" xfId="0" applyFill="1"/>
    <xf numFmtId="0" fontId="0" fillId="25" borderId="0" xfId="0" applyFill="1" applyAlignment="1">
      <alignment wrapText="1"/>
    </xf>
    <xf numFmtId="0" fontId="0" fillId="25" borderId="11" xfId="0" applyFill="1" applyBorder="1"/>
    <xf numFmtId="2" fontId="0" fillId="0" borderId="0" xfId="0" applyNumberFormat="1"/>
    <xf numFmtId="2" fontId="6" fillId="0" borderId="0" xfId="0" applyNumberFormat="1" applyFont="1"/>
    <xf numFmtId="3" fontId="6" fillId="0" borderId="0" xfId="0" applyNumberFormat="1" applyFont="1"/>
    <xf numFmtId="164" fontId="0" fillId="0" borderId="0" xfId="0" applyNumberFormat="1" applyFill="1"/>
    <xf numFmtId="164" fontId="0" fillId="0" borderId="11" xfId="0" applyNumberFormat="1" applyBorder="1"/>
    <xf numFmtId="164" fontId="6" fillId="0" borderId="0" xfId="0" applyNumberFormat="1" applyFont="1"/>
    <xf numFmtId="49" fontId="0" fillId="0" borderId="0" xfId="0" applyNumberFormat="1" applyAlignment="1">
      <alignment horizontal="center"/>
    </xf>
    <xf numFmtId="169" fontId="0" fillId="24" borderId="0" xfId="0" applyNumberFormat="1" applyFill="1"/>
    <xf numFmtId="169" fontId="0" fillId="0" borderId="0" xfId="0" applyNumberFormat="1" applyAlignment="1">
      <alignment horizontal="center"/>
    </xf>
    <xf numFmtId="0" fontId="0" fillId="25" borderId="0" xfId="0" applyFill="1" applyAlignment="1">
      <alignment horizontal="center" wrapText="1"/>
    </xf>
    <xf numFmtId="169" fontId="0" fillId="25" borderId="0" xfId="0" applyNumberFormat="1" applyFill="1" applyAlignment="1">
      <alignment horizontal="center"/>
    </xf>
    <xf numFmtId="3" fontId="0" fillId="24" borderId="0" xfId="0" applyNumberFormat="1" applyFill="1"/>
    <xf numFmtId="164" fontId="0" fillId="24" borderId="0" xfId="0" applyNumberFormat="1" applyFill="1"/>
    <xf numFmtId="3" fontId="0" fillId="25" borderId="0" xfId="0" applyNumberFormat="1" applyFill="1"/>
    <xf numFmtId="164" fontId="0" fillId="25" borderId="0" xfId="0" applyNumberFormat="1" applyFill="1"/>
    <xf numFmtId="169" fontId="0" fillId="25" borderId="0" xfId="0" applyNumberFormat="1" applyFill="1"/>
    <xf numFmtId="169" fontId="0" fillId="25" borderId="0" xfId="0" applyNumberFormat="1" applyFill="1" applyAlignment="1"/>
    <xf numFmtId="164" fontId="0" fillId="0" borderId="0" xfId="0" applyNumberFormat="1" applyAlignment="1">
      <alignment horizontal="center"/>
    </xf>
    <xf numFmtId="49" fontId="8" fillId="26" borderId="0" xfId="0" applyNumberFormat="1" applyFont="1" applyFill="1" applyBorder="1" applyAlignment="1">
      <alignment horizontal="center"/>
    </xf>
    <xf numFmtId="49" fontId="8" fillId="26" borderId="14" xfId="0" applyNumberFormat="1" applyFont="1" applyFill="1" applyBorder="1" applyAlignment="1">
      <alignment horizontal="center"/>
    </xf>
    <xf numFmtId="49" fontId="8" fillId="26" borderId="15" xfId="0" applyNumberFormat="1" applyFont="1" applyFill="1" applyBorder="1" applyAlignment="1">
      <alignment horizontal="center"/>
    </xf>
    <xf numFmtId="49" fontId="8" fillId="26" borderId="16" xfId="0" applyNumberFormat="1" applyFont="1" applyFill="1" applyBorder="1" applyAlignment="1">
      <alignment horizontal="center"/>
    </xf>
    <xf numFmtId="49" fontId="8" fillId="26" borderId="17" xfId="0" applyNumberFormat="1" applyFont="1" applyFill="1" applyBorder="1" applyAlignment="1">
      <alignment horizontal="center"/>
    </xf>
    <xf numFmtId="49" fontId="8" fillId="26" borderId="18" xfId="0" applyNumberFormat="1" applyFont="1" applyFill="1" applyBorder="1" applyAlignment="1">
      <alignment horizontal="center"/>
    </xf>
    <xf numFmtId="172" fontId="0" fillId="0" borderId="0" xfId="0" applyNumberFormat="1"/>
    <xf numFmtId="0" fontId="0" fillId="24" borderId="19" xfId="0" applyFill="1" applyBorder="1"/>
    <xf numFmtId="0" fontId="0" fillId="25" borderId="0" xfId="0" applyFill="1" applyAlignment="1">
      <alignment horizontal="center"/>
    </xf>
    <xf numFmtId="164" fontId="0" fillId="25" borderId="0" xfId="0" applyNumberFormat="1" applyFill="1" applyAlignment="1">
      <alignment horizontal="center"/>
    </xf>
    <xf numFmtId="2" fontId="0" fillId="24" borderId="0" xfId="0" applyNumberFormat="1" applyFill="1"/>
    <xf numFmtId="0" fontId="10" fillId="24" borderId="11" xfId="0" applyFont="1" applyFill="1" applyBorder="1" applyAlignment="1">
      <alignment horizontal="center"/>
    </xf>
    <xf numFmtId="0" fontId="10" fillId="24" borderId="20" xfId="0" applyFont="1" applyFill="1" applyBorder="1" applyAlignment="1">
      <alignment horizontal="center"/>
    </xf>
    <xf numFmtId="0" fontId="10" fillId="24" borderId="21" xfId="0" applyFont="1" applyFill="1" applyBorder="1" applyAlignment="1">
      <alignment horizontal="center"/>
    </xf>
    <xf numFmtId="2" fontId="0" fillId="25" borderId="0" xfId="0" applyNumberFormat="1" applyFill="1"/>
    <xf numFmtId="2" fontId="0" fillId="25" borderId="11" xfId="0" applyNumberFormat="1" applyFill="1" applyBorder="1"/>
    <xf numFmtId="164" fontId="0" fillId="25" borderId="11" xfId="0" applyNumberFormat="1" applyFill="1" applyBorder="1"/>
    <xf numFmtId="0" fontId="0" fillId="24" borderId="18" xfId="0" applyFill="1" applyBorder="1"/>
    <xf numFmtId="164" fontId="0" fillId="25" borderId="11" xfId="0" applyNumberFormat="1" applyFill="1" applyBorder="1" applyAlignment="1">
      <alignment horizontal="center"/>
    </xf>
    <xf numFmtId="0" fontId="11" fillId="0" borderId="0" xfId="0" applyFont="1"/>
    <xf numFmtId="169" fontId="11" fillId="0" borderId="0" xfId="0" applyNumberFormat="1" applyFont="1"/>
    <xf numFmtId="2" fontId="8" fillId="24" borderId="15" xfId="0" applyNumberFormat="1" applyFont="1" applyFill="1" applyBorder="1"/>
    <xf numFmtId="0" fontId="8" fillId="24" borderId="0" xfId="0" applyFont="1" applyFill="1"/>
    <xf numFmtId="2" fontId="8" fillId="24" borderId="0" xfId="0" applyNumberFormat="1" applyFont="1" applyFill="1"/>
    <xf numFmtId="2" fontId="8" fillId="24" borderId="22" xfId="0" applyNumberFormat="1" applyFont="1" applyFill="1" applyBorder="1"/>
    <xf numFmtId="2" fontId="8" fillId="24" borderId="11" xfId="0" applyNumberFormat="1" applyFont="1" applyFill="1" applyBorder="1"/>
    <xf numFmtId="0" fontId="10" fillId="24" borderId="22" xfId="0" applyFont="1" applyFill="1" applyBorder="1" applyAlignment="1">
      <alignment horizontal="center"/>
    </xf>
    <xf numFmtId="168" fontId="0" fillId="0" borderId="0" xfId="0" applyNumberFormat="1" applyBorder="1" applyAlignment="1">
      <alignment horizontal="center"/>
    </xf>
    <xf numFmtId="0" fontId="0" fillId="0" borderId="0" xfId="0" applyFill="1" applyBorder="1"/>
    <xf numFmtId="168" fontId="0" fillId="0" borderId="0" xfId="0" applyNumberFormat="1" applyFill="1" applyBorder="1" applyAlignment="1">
      <alignment horizontal="center"/>
    </xf>
    <xf numFmtId="168" fontId="0" fillId="0" borderId="0" xfId="0" applyNumberFormat="1" applyFill="1" applyAlignment="1">
      <alignment horizontal="center"/>
    </xf>
    <xf numFmtId="164" fontId="0" fillId="27" borderId="0" xfId="0" applyNumberFormat="1" applyFill="1" applyAlignment="1">
      <alignment horizontal="center"/>
    </xf>
    <xf numFmtId="164" fontId="0" fillId="19" borderId="0" xfId="0" applyNumberFormat="1" applyFill="1" applyAlignment="1">
      <alignment horizontal="center"/>
    </xf>
    <xf numFmtId="0" fontId="0" fillId="20" borderId="0" xfId="0" applyFill="1"/>
    <xf numFmtId="0" fontId="0" fillId="25" borderId="0" xfId="0" applyFill="1" applyBorder="1"/>
    <xf numFmtId="164" fontId="0" fillId="0" borderId="0" xfId="0" applyNumberFormat="1" applyBorder="1"/>
    <xf numFmtId="0" fontId="0" fillId="25" borderId="15" xfId="0" applyFill="1" applyBorder="1"/>
    <xf numFmtId="0" fontId="0" fillId="20" borderId="0" xfId="0" applyFill="1" applyBorder="1"/>
    <xf numFmtId="0" fontId="0" fillId="20" borderId="15" xfId="0" applyFill="1" applyBorder="1"/>
    <xf numFmtId="0" fontId="0" fillId="0" borderId="15" xfId="0" applyBorder="1"/>
    <xf numFmtId="1" fontId="0" fillId="0" borderId="0" xfId="0" applyNumberFormat="1" applyFill="1" applyBorder="1" applyAlignment="1">
      <alignment horizontal="center"/>
    </xf>
    <xf numFmtId="167" fontId="0" fillId="0" borderId="0" xfId="0" applyNumberFormat="1"/>
    <xf numFmtId="164" fontId="0" fillId="22" borderId="0" xfId="0" applyNumberFormat="1" applyFill="1"/>
    <xf numFmtId="166" fontId="0" fillId="0" borderId="0" xfId="0" applyNumberFormat="1"/>
    <xf numFmtId="1" fontId="14" fillId="0" borderId="0" xfId="39" applyFont="1"/>
    <xf numFmtId="1" fontId="12" fillId="0" borderId="0" xfId="39" applyFont="1"/>
    <xf numFmtId="1" fontId="5" fillId="0" borderId="0" xfId="39"/>
    <xf numFmtId="1" fontId="15" fillId="0" borderId="0" xfId="39" applyFont="1"/>
    <xf numFmtId="1" fontId="16" fillId="0" borderId="0" xfId="39" applyFont="1"/>
    <xf numFmtId="1" fontId="17" fillId="0" borderId="0" xfId="39" applyFont="1"/>
    <xf numFmtId="1" fontId="8" fillId="18" borderId="14" xfId="39" applyFont="1" applyFill="1" applyBorder="1"/>
    <xf numFmtId="1" fontId="8" fillId="18" borderId="14" xfId="39" applyFont="1" applyFill="1" applyBorder="1" applyAlignment="1">
      <alignment horizontal="left"/>
    </xf>
    <xf numFmtId="1" fontId="8" fillId="18" borderId="0" xfId="39" applyFont="1" applyFill="1"/>
    <xf numFmtId="1" fontId="5" fillId="0" borderId="14" xfId="39" applyBorder="1"/>
    <xf numFmtId="1" fontId="5" fillId="0" borderId="0" xfId="39" applyBorder="1"/>
    <xf numFmtId="1" fontId="5" fillId="22" borderId="23" xfId="39" applyFill="1" applyBorder="1"/>
    <xf numFmtId="1" fontId="5" fillId="22" borderId="13" xfId="39" applyFill="1" applyBorder="1"/>
    <xf numFmtId="1" fontId="5" fillId="22" borderId="20" xfId="39" applyFill="1" applyBorder="1"/>
    <xf numFmtId="1" fontId="5" fillId="22" borderId="11" xfId="39" applyFill="1" applyBorder="1" applyAlignment="1">
      <alignment wrapText="1"/>
    </xf>
    <xf numFmtId="1" fontId="10" fillId="24" borderId="11" xfId="39" applyFont="1" applyFill="1" applyBorder="1" applyAlignment="1">
      <alignment wrapText="1"/>
    </xf>
    <xf numFmtId="1" fontId="5" fillId="24" borderId="22" xfId="39" applyFill="1" applyBorder="1" applyAlignment="1">
      <alignment wrapText="1"/>
    </xf>
    <xf numFmtId="1" fontId="5" fillId="24" borderId="20" xfId="39" applyFill="1" applyBorder="1" applyAlignment="1">
      <alignment wrapText="1"/>
    </xf>
    <xf numFmtId="1" fontId="5" fillId="28" borderId="11" xfId="39" applyFill="1" applyBorder="1"/>
    <xf numFmtId="1" fontId="5" fillId="22" borderId="24" xfId="39" applyFill="1" applyBorder="1"/>
    <xf numFmtId="1" fontId="5" fillId="22" borderId="0" xfId="39" applyFill="1" applyBorder="1"/>
    <xf numFmtId="1" fontId="5" fillId="0" borderId="15" xfId="39" applyBorder="1"/>
    <xf numFmtId="1" fontId="5" fillId="0" borderId="24" xfId="39" applyBorder="1"/>
    <xf numFmtId="1" fontId="5" fillId="19" borderId="0" xfId="39" applyFill="1" applyBorder="1"/>
    <xf numFmtId="1" fontId="5" fillId="28" borderId="0" xfId="39" applyFill="1" applyBorder="1"/>
    <xf numFmtId="1" fontId="5" fillId="22" borderId="0" xfId="39" applyFill="1" applyBorder="1" applyAlignment="1">
      <alignment horizontal="center"/>
    </xf>
    <xf numFmtId="1" fontId="5" fillId="0" borderId="0" xfId="39" applyBorder="1" applyAlignment="1">
      <alignment horizontal="center"/>
    </xf>
    <xf numFmtId="1" fontId="5" fillId="0" borderId="15" xfId="39" applyBorder="1" applyAlignment="1">
      <alignment horizontal="center"/>
    </xf>
    <xf numFmtId="1" fontId="5" fillId="0" borderId="24" xfId="39" applyBorder="1" applyAlignment="1">
      <alignment horizontal="center"/>
    </xf>
    <xf numFmtId="1" fontId="5" fillId="19" borderId="0" xfId="39" applyFill="1" applyBorder="1" applyAlignment="1">
      <alignment horizontal="center"/>
    </xf>
    <xf numFmtId="1" fontId="5" fillId="28" borderId="0" xfId="39" applyFill="1" applyBorder="1" applyAlignment="1">
      <alignment horizontal="center"/>
    </xf>
    <xf numFmtId="1" fontId="5" fillId="22" borderId="24" xfId="39" applyFill="1" applyBorder="1" applyAlignment="1">
      <alignment horizontal="center"/>
    </xf>
    <xf numFmtId="1" fontId="5" fillId="0" borderId="0" xfId="39" applyFill="1" applyBorder="1" applyAlignment="1">
      <alignment horizontal="center"/>
    </xf>
    <xf numFmtId="1" fontId="5" fillId="0" borderId="15" xfId="39" applyFill="1" applyBorder="1" applyAlignment="1">
      <alignment horizontal="center"/>
    </xf>
    <xf numFmtId="1" fontId="5" fillId="22" borderId="25" xfId="39" applyFill="1" applyBorder="1"/>
    <xf numFmtId="1" fontId="5" fillId="22" borderId="14" xfId="39" applyFill="1" applyBorder="1" applyAlignment="1">
      <alignment horizontal="center"/>
    </xf>
    <xf numFmtId="1" fontId="5" fillId="0" borderId="14" xfId="39" applyBorder="1" applyAlignment="1">
      <alignment horizontal="center"/>
    </xf>
    <xf numFmtId="1" fontId="5" fillId="0" borderId="16" xfId="39" applyBorder="1" applyAlignment="1">
      <alignment horizontal="center"/>
    </xf>
    <xf numFmtId="1" fontId="5" fillId="19" borderId="14" xfId="39" applyFill="1" applyBorder="1" applyAlignment="1">
      <alignment horizontal="center"/>
    </xf>
    <xf numFmtId="1" fontId="5" fillId="28" borderId="14" xfId="39" applyFill="1" applyBorder="1" applyAlignment="1">
      <alignment horizontal="center"/>
    </xf>
    <xf numFmtId="49" fontId="5" fillId="0" borderId="0" xfId="39" applyNumberFormat="1"/>
    <xf numFmtId="1" fontId="7" fillId="0" borderId="0" xfId="39" applyFont="1"/>
    <xf numFmtId="1" fontId="18" fillId="0" borderId="0" xfId="39" applyFont="1"/>
    <xf numFmtId="1" fontId="8" fillId="0" borderId="0" xfId="39" applyFont="1"/>
    <xf numFmtId="1" fontId="5" fillId="0" borderId="0" xfId="39" applyFont="1"/>
    <xf numFmtId="49" fontId="5" fillId="0" borderId="0" xfId="39" applyNumberFormat="1" applyFont="1"/>
    <xf numFmtId="1" fontId="5" fillId="24" borderId="11" xfId="39" applyFont="1" applyFill="1" applyBorder="1" applyAlignment="1">
      <alignment wrapText="1"/>
    </xf>
    <xf numFmtId="1" fontId="5" fillId="24" borderId="22" xfId="39" applyFont="1" applyFill="1" applyBorder="1" applyAlignment="1">
      <alignment wrapText="1"/>
    </xf>
    <xf numFmtId="0" fontId="9" fillId="0" borderId="0" xfId="0" applyFont="1"/>
    <xf numFmtId="0" fontId="16" fillId="0" borderId="0" xfId="0" applyFont="1"/>
    <xf numFmtId="1" fontId="8" fillId="0" borderId="0" xfId="39" applyFont="1" applyFill="1"/>
    <xf numFmtId="1" fontId="5" fillId="0" borderId="0" xfId="39" applyFill="1"/>
    <xf numFmtId="1" fontId="5" fillId="0" borderId="26" xfId="39" applyFill="1" applyBorder="1"/>
    <xf numFmtId="0" fontId="0" fillId="28" borderId="13" xfId="0" applyFill="1" applyBorder="1" applyAlignment="1">
      <alignment horizontal="center" wrapText="1"/>
    </xf>
    <xf numFmtId="1" fontId="5" fillId="24" borderId="11" xfId="39" applyFont="1" applyFill="1" applyBorder="1" applyAlignment="1">
      <alignment horizontal="center" wrapText="1"/>
    </xf>
    <xf numFmtId="49" fontId="0" fillId="27" borderId="0" xfId="0" applyNumberFormat="1" applyFill="1" applyAlignment="1">
      <alignment horizontal="center"/>
    </xf>
    <xf numFmtId="49" fontId="0" fillId="19" borderId="0" xfId="0" applyNumberFormat="1" applyFill="1" applyAlignment="1">
      <alignment horizontal="center"/>
    </xf>
    <xf numFmtId="49" fontId="0" fillId="19" borderId="0" xfId="0" applyNumberFormat="1" applyFill="1"/>
    <xf numFmtId="1" fontId="19" fillId="0" borderId="0" xfId="39" applyFont="1" applyFill="1"/>
    <xf numFmtId="1" fontId="19" fillId="0" borderId="0" xfId="39" applyFont="1"/>
    <xf numFmtId="0" fontId="7" fillId="0" borderId="11" xfId="0" applyFont="1" applyBorder="1"/>
    <xf numFmtId="1" fontId="15" fillId="0" borderId="0" xfId="39" applyFont="1" applyFill="1"/>
    <xf numFmtId="1" fontId="15" fillId="29" borderId="0" xfId="39" applyFont="1" applyFill="1"/>
    <xf numFmtId="1" fontId="20" fillId="0" borderId="0" xfId="39" applyFont="1"/>
    <xf numFmtId="1" fontId="21" fillId="0" borderId="0" xfId="39" applyFont="1"/>
    <xf numFmtId="1" fontId="22" fillId="0" borderId="0" xfId="39" applyFont="1"/>
    <xf numFmtId="49" fontId="5" fillId="0" borderId="0" xfId="39" applyNumberFormat="1" applyAlignment="1">
      <alignment horizontal="center"/>
    </xf>
    <xf numFmtId="49" fontId="5" fillId="0" borderId="0" xfId="39" applyNumberFormat="1" applyFont="1" applyAlignment="1">
      <alignment horizontal="center"/>
    </xf>
    <xf numFmtId="49" fontId="7" fillId="0" borderId="0" xfId="39" applyNumberFormat="1" applyFont="1"/>
    <xf numFmtId="1" fontId="5" fillId="0" borderId="14" xfId="39" applyFont="1" applyBorder="1"/>
    <xf numFmtId="0" fontId="0" fillId="24" borderId="19" xfId="0" applyFill="1" applyBorder="1" applyAlignment="1">
      <alignment wrapText="1"/>
    </xf>
    <xf numFmtId="0" fontId="0" fillId="24" borderId="27" xfId="0" applyFill="1" applyBorder="1" applyAlignment="1">
      <alignment horizontal="center" wrapText="1"/>
    </xf>
    <xf numFmtId="0" fontId="0" fillId="24" borderId="14" xfId="0" applyFill="1" applyBorder="1" applyAlignment="1">
      <alignment horizontal="center" wrapText="1"/>
    </xf>
    <xf numFmtId="0" fontId="0" fillId="24" borderId="25" xfId="0" applyFill="1" applyBorder="1" applyAlignment="1">
      <alignment horizontal="center" wrapText="1"/>
    </xf>
    <xf numFmtId="0" fontId="0" fillId="24" borderId="18" xfId="0" applyFill="1" applyBorder="1" applyAlignment="1">
      <alignment horizontal="center" wrapText="1"/>
    </xf>
    <xf numFmtId="0" fontId="0" fillId="24" borderId="13" xfId="0" applyFill="1" applyBorder="1" applyAlignment="1">
      <alignment horizontal="center" wrapText="1"/>
    </xf>
    <xf numFmtId="0" fontId="0" fillId="24" borderId="26" xfId="0" applyFill="1" applyBorder="1" applyAlignment="1">
      <alignment wrapText="1"/>
    </xf>
    <xf numFmtId="0" fontId="0" fillId="24" borderId="23" xfId="0" applyFill="1" applyBorder="1" applyAlignment="1">
      <alignment horizontal="center" wrapText="1"/>
    </xf>
    <xf numFmtId="0" fontId="0" fillId="24" borderId="19" xfId="0" applyFill="1" applyBorder="1" applyAlignment="1">
      <alignment horizontal="center" wrapText="1"/>
    </xf>
    <xf numFmtId="0" fontId="0" fillId="24" borderId="26" xfId="0" applyFill="1" applyBorder="1" applyAlignment="1">
      <alignment horizontal="center" wrapText="1"/>
    </xf>
    <xf numFmtId="0" fontId="10" fillId="24" borderId="22" xfId="0" applyFont="1" applyFill="1" applyBorder="1" applyAlignment="1">
      <alignment horizontal="center" wrapText="1"/>
    </xf>
    <xf numFmtId="0" fontId="10" fillId="24" borderId="11" xfId="0" applyFont="1" applyFill="1" applyBorder="1" applyAlignment="1">
      <alignment horizontal="center" wrapText="1"/>
    </xf>
    <xf numFmtId="0" fontId="10" fillId="24" borderId="20" xfId="0" applyFont="1" applyFill="1" applyBorder="1" applyAlignment="1">
      <alignment horizontal="center" wrapText="1"/>
    </xf>
    <xf numFmtId="0" fontId="10" fillId="24" borderId="21" xfId="0" applyFont="1" applyFill="1" applyBorder="1" applyAlignment="1">
      <alignment horizontal="center" wrapText="1"/>
    </xf>
    <xf numFmtId="49" fontId="8" fillId="26" borderId="18" xfId="0" applyNumberFormat="1" applyFont="1" applyFill="1" applyBorder="1" applyAlignment="1">
      <alignment horizontal="center" wrapText="1"/>
    </xf>
    <xf numFmtId="169" fontId="0" fillId="25" borderId="0" xfId="0" applyNumberFormat="1" applyFill="1" applyAlignment="1">
      <alignment horizontal="center" wrapText="1"/>
    </xf>
    <xf numFmtId="0" fontId="10" fillId="0" borderId="0" xfId="0" applyFont="1"/>
    <xf numFmtId="0" fontId="7" fillId="0" borderId="0" xfId="0" applyFont="1" applyBorder="1"/>
    <xf numFmtId="0" fontId="7" fillId="24" borderId="11" xfId="0" applyFont="1" applyFill="1" applyBorder="1"/>
    <xf numFmtId="0" fontId="7" fillId="24" borderId="11" xfId="0" applyFont="1" applyFill="1" applyBorder="1" applyAlignment="1">
      <alignment horizontal="left"/>
    </xf>
    <xf numFmtId="0" fontId="7" fillId="22" borderId="0" xfId="0" applyFont="1" applyFill="1" applyBorder="1"/>
    <xf numFmtId="0" fontId="7" fillId="22" borderId="0" xfId="0" applyFont="1" applyFill="1" applyBorder="1" applyAlignment="1">
      <alignment horizontal="left"/>
    </xf>
    <xf numFmtId="0" fontId="0" fillId="22" borderId="17" xfId="0" applyFill="1" applyBorder="1"/>
    <xf numFmtId="0" fontId="0" fillId="22" borderId="24" xfId="0" applyFill="1" applyBorder="1"/>
    <xf numFmtId="0" fontId="0" fillId="22" borderId="0" xfId="0" applyFill="1" applyBorder="1"/>
    <xf numFmtId="0" fontId="23" fillId="22" borderId="0" xfId="0" applyFont="1" applyFill="1"/>
    <xf numFmtId="0" fontId="0" fillId="22" borderId="15" xfId="0" applyFill="1" applyBorder="1"/>
    <xf numFmtId="0" fontId="16" fillId="22" borderId="17" xfId="0" applyFont="1" applyFill="1" applyBorder="1"/>
    <xf numFmtId="0" fontId="0" fillId="22" borderId="0" xfId="0" applyFill="1" applyAlignment="1">
      <alignment wrapText="1"/>
    </xf>
    <xf numFmtId="0" fontId="8" fillId="22" borderId="24" xfId="0" applyFont="1" applyFill="1" applyBorder="1"/>
    <xf numFmtId="0" fontId="8" fillId="22" borderId="15" xfId="0" applyFont="1" applyFill="1" applyBorder="1"/>
    <xf numFmtId="0" fontId="0" fillId="30" borderId="0" xfId="0" applyFill="1"/>
    <xf numFmtId="0" fontId="0" fillId="0" borderId="0" xfId="0" applyFill="1" applyBorder="1" applyAlignment="1">
      <alignment horizontal="center" wrapText="1"/>
    </xf>
    <xf numFmtId="164" fontId="8" fillId="0" borderId="0" xfId="0" applyNumberFormat="1" applyFont="1" applyFill="1" applyBorder="1"/>
    <xf numFmtId="0" fontId="0" fillId="0" borderId="0" xfId="0" applyFill="1" applyBorder="1" applyAlignment="1">
      <alignment wrapText="1"/>
    </xf>
    <xf numFmtId="0" fontId="10" fillId="0" borderId="0" xfId="0" applyFont="1" applyFill="1" applyBorder="1" applyAlignment="1">
      <alignment horizontal="center"/>
    </xf>
    <xf numFmtId="0" fontId="16" fillId="22" borderId="24" xfId="0" applyFont="1" applyFill="1" applyBorder="1"/>
    <xf numFmtId="0" fontId="0" fillId="24" borderId="14" xfId="0" applyFill="1" applyBorder="1" applyAlignment="1">
      <alignment wrapText="1"/>
    </xf>
    <xf numFmtId="0" fontId="0" fillId="24" borderId="16" xfId="0" applyFill="1" applyBorder="1" applyAlignment="1">
      <alignment horizontal="center" wrapText="1"/>
    </xf>
    <xf numFmtId="164" fontId="0" fillId="0" borderId="0" xfId="0" applyNumberFormat="1" applyFill="1" applyAlignment="1">
      <alignment horizontal="center"/>
    </xf>
    <xf numFmtId="49" fontId="8" fillId="0" borderId="0" xfId="0" applyNumberFormat="1" applyFont="1" applyFill="1" applyBorder="1" applyAlignment="1">
      <alignment horizontal="center"/>
    </xf>
    <xf numFmtId="0" fontId="0" fillId="24" borderId="26" xfId="0" applyFill="1" applyBorder="1"/>
    <xf numFmtId="1" fontId="5" fillId="24" borderId="0" xfId="39" applyFill="1"/>
    <xf numFmtId="0" fontId="0" fillId="24" borderId="28" xfId="0" applyFill="1" applyBorder="1" applyAlignment="1">
      <alignment horizontal="center" wrapText="1"/>
    </xf>
    <xf numFmtId="0" fontId="10" fillId="24" borderId="16" xfId="0" applyFont="1" applyFill="1" applyBorder="1" applyAlignment="1">
      <alignment horizontal="center" wrapText="1"/>
    </xf>
    <xf numFmtId="0" fontId="10" fillId="24" borderId="14" xfId="0" applyFont="1" applyFill="1" applyBorder="1" applyAlignment="1">
      <alignment horizontal="center" wrapText="1"/>
    </xf>
    <xf numFmtId="49" fontId="8" fillId="0" borderId="17" xfId="0" applyNumberFormat="1" applyFont="1" applyFill="1" applyBorder="1" applyAlignment="1">
      <alignment horizontal="center"/>
    </xf>
    <xf numFmtId="0" fontId="0" fillId="25" borderId="0" xfId="0" applyFill="1" applyBorder="1" applyAlignment="1">
      <alignment wrapText="1"/>
    </xf>
    <xf numFmtId="0" fontId="10" fillId="25" borderId="11" xfId="0" applyFont="1" applyFill="1" applyBorder="1" applyAlignment="1">
      <alignment horizontal="center"/>
    </xf>
    <xf numFmtId="49" fontId="8" fillId="0" borderId="18" xfId="0" applyNumberFormat="1" applyFont="1" applyFill="1" applyBorder="1" applyAlignment="1">
      <alignment horizontal="center"/>
    </xf>
    <xf numFmtId="0" fontId="25" fillId="0" borderId="0" xfId="0" applyFont="1" applyAlignment="1">
      <alignment horizontal="center" wrapText="1"/>
    </xf>
    <xf numFmtId="2" fontId="0" fillId="25" borderId="0" xfId="0" applyNumberFormat="1" applyFill="1" applyBorder="1"/>
    <xf numFmtId="4" fontId="0" fillId="0" borderId="0" xfId="0" applyNumberFormat="1"/>
    <xf numFmtId="169" fontId="0" fillId="24" borderId="0" xfId="0" applyNumberFormat="1" applyFill="1" applyAlignment="1">
      <alignment horizontal="center"/>
    </xf>
    <xf numFmtId="0" fontId="26" fillId="0" borderId="0" xfId="0" applyFont="1"/>
    <xf numFmtId="0" fontId="10" fillId="24" borderId="0" xfId="0" applyFont="1" applyFill="1"/>
    <xf numFmtId="0" fontId="0" fillId="25" borderId="11" xfId="0" applyFill="1" applyBorder="1" applyAlignment="1">
      <alignment horizontal="center"/>
    </xf>
    <xf numFmtId="0" fontId="0" fillId="28" borderId="0" xfId="0" applyFill="1"/>
    <xf numFmtId="0" fontId="0" fillId="31" borderId="0" xfId="0" applyFill="1"/>
    <xf numFmtId="0" fontId="0" fillId="24" borderId="0" xfId="0" applyFill="1" applyAlignment="1">
      <alignment horizontal="center"/>
    </xf>
    <xf numFmtId="0" fontId="0" fillId="28" borderId="0" xfId="0" applyFill="1" applyBorder="1"/>
    <xf numFmtId="0" fontId="0" fillId="28" borderId="0" xfId="0" applyFill="1" applyBorder="1" applyAlignment="1">
      <alignment wrapText="1"/>
    </xf>
    <xf numFmtId="0" fontId="10" fillId="28" borderId="0" xfId="0" applyFont="1" applyFill="1" applyBorder="1" applyAlignment="1">
      <alignment horizontal="center"/>
    </xf>
    <xf numFmtId="49" fontId="8" fillId="28" borderId="0" xfId="0" applyNumberFormat="1" applyFont="1" applyFill="1" applyBorder="1" applyAlignment="1">
      <alignment horizontal="center"/>
    </xf>
    <xf numFmtId="169" fontId="0" fillId="24" borderId="0" xfId="0" applyNumberFormat="1" applyFill="1" applyAlignment="1"/>
    <xf numFmtId="3" fontId="0" fillId="0" borderId="0" xfId="0" applyNumberFormat="1" applyAlignment="1">
      <alignment horizontal="center"/>
    </xf>
    <xf numFmtId="0" fontId="0" fillId="0" borderId="11" xfId="0" applyFill="1" applyBorder="1"/>
    <xf numFmtId="2" fontId="0" fillId="24" borderId="0" xfId="0" applyNumberFormat="1" applyFill="1" applyAlignment="1">
      <alignment horizontal="center"/>
    </xf>
    <xf numFmtId="164" fontId="0" fillId="25" borderId="0" xfId="0" applyNumberFormat="1" applyFill="1" applyAlignment="1">
      <alignment horizontal="center" wrapText="1"/>
    </xf>
    <xf numFmtId="2" fontId="0" fillId="0" borderId="0" xfId="0" applyNumberFormat="1" applyFill="1"/>
    <xf numFmtId="2" fontId="0" fillId="0" borderId="0" xfId="0" applyNumberFormat="1" applyFill="1" applyBorder="1"/>
    <xf numFmtId="2" fontId="0" fillId="25" borderId="0" xfId="0" applyNumberFormat="1" applyFill="1" applyAlignment="1">
      <alignment horizontal="center"/>
    </xf>
    <xf numFmtId="1" fontId="5" fillId="29" borderId="25" xfId="39" applyFill="1" applyBorder="1" applyAlignment="1">
      <alignment horizontal="center"/>
    </xf>
    <xf numFmtId="1" fontId="5" fillId="29" borderId="16" xfId="39" applyFill="1" applyBorder="1" applyAlignment="1">
      <alignment horizontal="center"/>
    </xf>
    <xf numFmtId="1" fontId="5" fillId="29" borderId="0" xfId="39" applyFont="1" applyFill="1" applyBorder="1" applyAlignment="1">
      <alignment horizontal="center"/>
    </xf>
    <xf numFmtId="1" fontId="5" fillId="29" borderId="15" xfId="39" applyFont="1" applyFill="1" applyBorder="1" applyAlignment="1">
      <alignment horizontal="center"/>
    </xf>
    <xf numFmtId="165" fontId="0" fillId="0" borderId="0" xfId="0" applyNumberFormat="1"/>
    <xf numFmtId="0" fontId="0" fillId="24" borderId="0" xfId="0" applyFill="1" applyAlignment="1">
      <alignment horizontal="center" wrapText="1"/>
    </xf>
    <xf numFmtId="164" fontId="0" fillId="28" borderId="0" xfId="0" applyNumberFormat="1" applyFill="1" applyBorder="1" applyAlignment="1">
      <alignment horizontal="center"/>
    </xf>
    <xf numFmtId="2" fontId="8" fillId="24" borderId="15" xfId="0" applyNumberFormat="1" applyFont="1" applyFill="1" applyBorder="1" applyAlignment="1">
      <alignment horizontal="center"/>
    </xf>
    <xf numFmtId="2" fontId="8" fillId="24" borderId="0" xfId="0" applyNumberFormat="1" applyFont="1" applyFill="1" applyAlignment="1">
      <alignment horizontal="center"/>
    </xf>
    <xf numFmtId="2" fontId="8" fillId="24" borderId="22" xfId="0" applyNumberFormat="1" applyFont="1" applyFill="1" applyBorder="1" applyAlignment="1">
      <alignment horizontal="center"/>
    </xf>
    <xf numFmtId="2" fontId="8" fillId="24" borderId="11" xfId="0" applyNumberFormat="1" applyFont="1" applyFill="1" applyBorder="1" applyAlignment="1">
      <alignment horizontal="center"/>
    </xf>
    <xf numFmtId="169" fontId="8" fillId="0" borderId="0" xfId="0" applyNumberFormat="1" applyFont="1" applyFill="1" applyAlignment="1">
      <alignment horizontal="center"/>
    </xf>
    <xf numFmtId="0" fontId="29" fillId="32" borderId="0" xfId="0" applyFont="1" applyFill="1"/>
    <xf numFmtId="169" fontId="0" fillId="0" borderId="0" xfId="0" applyNumberFormat="1" applyFill="1" applyAlignment="1">
      <alignment horizontal="center"/>
    </xf>
    <xf numFmtId="0" fontId="0" fillId="33" borderId="0" xfId="0" applyFill="1"/>
    <xf numFmtId="168" fontId="0" fillId="0" borderId="0" xfId="0" applyNumberFormat="1"/>
    <xf numFmtId="0" fontId="7" fillId="0" borderId="0" xfId="0" applyFont="1" applyFill="1"/>
    <xf numFmtId="0" fontId="0" fillId="0" borderId="0" xfId="0" quotePrefix="1" applyFill="1"/>
    <xf numFmtId="0" fontId="25" fillId="0" borderId="0" xfId="0" applyFont="1" applyAlignment="1">
      <alignment horizontal="left"/>
    </xf>
    <xf numFmtId="0" fontId="0" fillId="0" borderId="0" xfId="0" quotePrefix="1"/>
    <xf numFmtId="164" fontId="0" fillId="29" borderId="0" xfId="0" applyNumberFormat="1" applyFill="1" applyAlignment="1">
      <alignment horizontal="center"/>
    </xf>
    <xf numFmtId="0" fontId="0" fillId="0" borderId="0" xfId="0" applyFill="1" applyAlignment="1">
      <alignment horizontal="center"/>
    </xf>
    <xf numFmtId="164" fontId="0" fillId="34" borderId="0" xfId="0" applyNumberFormat="1" applyFill="1" applyAlignment="1">
      <alignment horizontal="center"/>
    </xf>
    <xf numFmtId="0" fontId="0" fillId="0" borderId="0" xfId="0" applyBorder="1" applyAlignment="1">
      <alignment horizontal="center"/>
    </xf>
    <xf numFmtId="165" fontId="0" fillId="29" borderId="0" xfId="0" applyNumberFormat="1" applyFill="1" applyAlignment="1">
      <alignment horizontal="center"/>
    </xf>
    <xf numFmtId="164" fontId="0" fillId="31" borderId="0" xfId="0" applyNumberFormat="1" applyFill="1" applyAlignment="1">
      <alignment horizontal="center"/>
    </xf>
    <xf numFmtId="169" fontId="0" fillId="0" borderId="0" xfId="0" applyNumberFormat="1" applyFill="1" applyAlignment="1">
      <alignment wrapText="1"/>
    </xf>
    <xf numFmtId="172" fontId="0" fillId="0" borderId="0" xfId="0" applyNumberFormat="1" applyAlignment="1">
      <alignment horizontal="center"/>
    </xf>
    <xf numFmtId="0" fontId="6" fillId="0" borderId="0" xfId="0" applyFont="1" applyAlignment="1">
      <alignment horizontal="center"/>
    </xf>
    <xf numFmtId="2" fontId="0" fillId="0" borderId="0" xfId="0" applyNumberFormat="1" applyAlignment="1">
      <alignment horizontal="center"/>
    </xf>
    <xf numFmtId="2" fontId="6" fillId="0" borderId="0" xfId="0" applyNumberFormat="1" applyFont="1" applyAlignment="1">
      <alignment horizontal="center"/>
    </xf>
    <xf numFmtId="164" fontId="0" fillId="24" borderId="0" xfId="0" applyNumberFormat="1" applyFill="1" applyAlignment="1">
      <alignment horizontal="center"/>
    </xf>
    <xf numFmtId="2" fontId="0" fillId="25" borderId="11" xfId="0" applyNumberFormat="1" applyFill="1" applyBorder="1" applyAlignment="1">
      <alignment horizontal="center"/>
    </xf>
    <xf numFmtId="0" fontId="0" fillId="0" borderId="11" xfId="0" applyFill="1" applyBorder="1" applyAlignment="1">
      <alignment horizontal="center"/>
    </xf>
    <xf numFmtId="171" fontId="0" fillId="0" borderId="0" xfId="0" applyNumberFormat="1" applyFill="1"/>
    <xf numFmtId="172" fontId="0" fillId="0" borderId="0" xfId="0" applyNumberFormat="1" applyFill="1"/>
    <xf numFmtId="3" fontId="0" fillId="25" borderId="0" xfId="0" applyNumberFormat="1" applyFill="1" applyAlignment="1">
      <alignment horizontal="center"/>
    </xf>
    <xf numFmtId="0" fontId="0" fillId="25" borderId="0" xfId="0" applyFill="1" applyAlignment="1"/>
    <xf numFmtId="3" fontId="0" fillId="0" borderId="0" xfId="0" applyNumberFormat="1" applyFill="1" applyAlignment="1">
      <alignment horizontal="center"/>
    </xf>
    <xf numFmtId="171" fontId="0" fillId="0" borderId="0" xfId="0" applyNumberFormat="1" applyAlignment="1">
      <alignment horizontal="center"/>
    </xf>
    <xf numFmtId="165" fontId="0" fillId="0" borderId="0" xfId="0" applyNumberFormat="1" applyFill="1" applyAlignment="1">
      <alignment horizontal="center"/>
    </xf>
    <xf numFmtId="165" fontId="0" fillId="0" borderId="0" xfId="0" applyNumberFormat="1" applyFill="1"/>
    <xf numFmtId="0" fontId="0" fillId="35" borderId="0" xfId="0" applyFill="1"/>
    <xf numFmtId="0" fontId="0" fillId="0" borderId="0" xfId="0" applyNumberFormat="1"/>
    <xf numFmtId="0" fontId="13" fillId="0" borderId="0" xfId="34" applyAlignment="1" applyProtection="1"/>
    <xf numFmtId="0" fontId="0" fillId="0" borderId="0" xfId="0" applyAlignment="1">
      <alignment wrapText="1"/>
    </xf>
    <xf numFmtId="173" fontId="0" fillId="0" borderId="0" xfId="42" applyNumberFormat="1" applyFont="1"/>
    <xf numFmtId="10" fontId="0" fillId="0" borderId="0" xfId="42" applyNumberFormat="1" applyFont="1" applyAlignment="1">
      <alignment horizontal="center"/>
    </xf>
    <xf numFmtId="10" fontId="0" fillId="0" borderId="0" xfId="0" applyNumberFormat="1"/>
    <xf numFmtId="174" fontId="0" fillId="0" borderId="0" xfId="0" applyNumberFormat="1"/>
    <xf numFmtId="168" fontId="0" fillId="27" borderId="0" xfId="0" applyNumberFormat="1" applyFill="1"/>
    <xf numFmtId="0" fontId="0" fillId="27" borderId="0" xfId="0" applyFill="1"/>
    <xf numFmtId="164" fontId="0" fillId="36" borderId="0" xfId="0" applyNumberFormat="1" applyFill="1" applyAlignment="1">
      <alignment horizontal="center"/>
    </xf>
    <xf numFmtId="168" fontId="0" fillId="31" borderId="0" xfId="0" applyNumberFormat="1" applyFill="1" applyAlignment="1">
      <alignment horizontal="center"/>
    </xf>
    <xf numFmtId="164" fontId="0" fillId="35" borderId="0" xfId="0" applyNumberFormat="1" applyFill="1"/>
    <xf numFmtId="0" fontId="0" fillId="0" borderId="0" xfId="0" applyAlignment="1">
      <alignment horizontal="center" wrapText="1"/>
    </xf>
    <xf numFmtId="0" fontId="52" fillId="0" borderId="0" xfId="38" applyFont="1"/>
    <xf numFmtId="0" fontId="55" fillId="0" borderId="35" xfId="38" applyFont="1" applyBorder="1" applyAlignment="1">
      <alignment horizontal="center" wrapText="1"/>
    </xf>
    <xf numFmtId="0" fontId="56" fillId="0" borderId="40" xfId="38" applyFont="1" applyBorder="1" applyAlignment="1">
      <alignment horizontal="left"/>
    </xf>
    <xf numFmtId="3" fontId="56" fillId="0" borderId="35" xfId="38" applyNumberFormat="1" applyFont="1" applyBorder="1" applyAlignment="1">
      <alignment horizontal="right" wrapText="1"/>
    </xf>
    <xf numFmtId="0" fontId="52" fillId="0" borderId="35" xfId="38" applyFont="1" applyBorder="1" applyAlignment="1">
      <alignment horizontal="right" wrapText="1"/>
    </xf>
    <xf numFmtId="0" fontId="57" fillId="0" borderId="35" xfId="38" applyFont="1" applyBorder="1" applyAlignment="1">
      <alignment horizontal="center" wrapText="1"/>
    </xf>
    <xf numFmtId="0" fontId="56" fillId="0" borderId="35" xfId="38" applyFont="1" applyBorder="1" applyAlignment="1">
      <alignment horizontal="right" wrapText="1"/>
    </xf>
    <xf numFmtId="0" fontId="56" fillId="38" borderId="40" xfId="38" applyFont="1" applyFill="1" applyBorder="1" applyAlignment="1">
      <alignment horizontal="left"/>
    </xf>
    <xf numFmtId="3" fontId="56" fillId="38" borderId="35" xfId="38" applyNumberFormat="1" applyFont="1" applyFill="1" applyBorder="1" applyAlignment="1">
      <alignment horizontal="right" wrapText="1"/>
    </xf>
    <xf numFmtId="0" fontId="52" fillId="38" borderId="35" xfId="38" applyFont="1" applyFill="1" applyBorder="1" applyAlignment="1">
      <alignment horizontal="right" wrapText="1"/>
    </xf>
    <xf numFmtId="0" fontId="57" fillId="38" borderId="35" xfId="38" applyFont="1" applyFill="1" applyBorder="1" applyAlignment="1">
      <alignment horizontal="center" wrapText="1"/>
    </xf>
    <xf numFmtId="0" fontId="56" fillId="38" borderId="35" xfId="38" applyFont="1" applyFill="1" applyBorder="1" applyAlignment="1">
      <alignment horizontal="right" wrapText="1"/>
    </xf>
    <xf numFmtId="0" fontId="56" fillId="0" borderId="35" xfId="38" quotePrefix="1" applyFont="1" applyBorder="1" applyAlignment="1">
      <alignment horizontal="center" wrapText="1"/>
    </xf>
    <xf numFmtId="0" fontId="52" fillId="38" borderId="35" xfId="38" applyFont="1" applyFill="1" applyBorder="1" applyAlignment="1">
      <alignment wrapText="1"/>
    </xf>
    <xf numFmtId="0" fontId="52" fillId="0" borderId="35" xfId="38" applyFont="1" applyBorder="1" applyAlignment="1">
      <alignment wrapText="1"/>
    </xf>
    <xf numFmtId="170" fontId="0" fillId="0" borderId="0" xfId="0" applyNumberFormat="1" applyAlignment="1">
      <alignment horizontal="center"/>
    </xf>
    <xf numFmtId="0" fontId="0" fillId="24" borderId="0" xfId="0" applyFill="1" applyBorder="1"/>
    <xf numFmtId="0" fontId="0" fillId="25" borderId="14" xfId="0" applyFill="1" applyBorder="1"/>
    <xf numFmtId="0" fontId="0" fillId="0" borderId="0" xfId="0" applyAlignment="1">
      <alignment horizontal="center"/>
    </xf>
    <xf numFmtId="0" fontId="0" fillId="0" borderId="0" xfId="0" applyAlignment="1">
      <alignment horizontal="center"/>
    </xf>
    <xf numFmtId="0" fontId="4" fillId="0" borderId="0" xfId="46" applyFont="1"/>
    <xf numFmtId="0" fontId="55" fillId="0" borderId="35" xfId="46" applyFont="1" applyBorder="1" applyAlignment="1">
      <alignment horizontal="center" wrapText="1"/>
    </xf>
    <xf numFmtId="0" fontId="56" fillId="0" borderId="40" xfId="46" applyFont="1" applyBorder="1" applyAlignment="1">
      <alignment horizontal="left"/>
    </xf>
    <xf numFmtId="3" fontId="56" fillId="0" borderId="35" xfId="46" applyNumberFormat="1" applyFont="1" applyBorder="1" applyAlignment="1">
      <alignment horizontal="right" wrapText="1"/>
    </xf>
    <xf numFmtId="0" fontId="54" fillId="0" borderId="35" xfId="46" applyFont="1" applyBorder="1" applyAlignment="1">
      <alignment horizontal="right" wrapText="1"/>
    </xf>
    <xf numFmtId="0" fontId="56" fillId="0" borderId="35" xfId="46" applyFont="1" applyBorder="1" applyAlignment="1">
      <alignment horizontal="right" wrapText="1"/>
    </xf>
    <xf numFmtId="0" fontId="56" fillId="38" borderId="40" xfId="46" applyFont="1" applyFill="1" applyBorder="1" applyAlignment="1">
      <alignment horizontal="left"/>
    </xf>
    <xf numFmtId="3" fontId="56" fillId="38" borderId="35" xfId="46" applyNumberFormat="1" applyFont="1" applyFill="1" applyBorder="1" applyAlignment="1">
      <alignment horizontal="right" wrapText="1"/>
    </xf>
    <xf numFmtId="0" fontId="54" fillId="38" borderId="35" xfId="46" applyFont="1" applyFill="1" applyBorder="1" applyAlignment="1">
      <alignment horizontal="right" wrapText="1"/>
    </xf>
    <xf numFmtId="0" fontId="56" fillId="38" borderId="35" xfId="46" applyFont="1" applyFill="1" applyBorder="1" applyAlignment="1">
      <alignment horizontal="right" wrapText="1"/>
    </xf>
    <xf numFmtId="0" fontId="57" fillId="0" borderId="35" xfId="46" applyFont="1" applyBorder="1" applyAlignment="1">
      <alignment horizontal="center" wrapText="1"/>
    </xf>
    <xf numFmtId="0" fontId="57" fillId="38" borderId="35" xfId="46" applyFont="1" applyFill="1" applyBorder="1" applyAlignment="1">
      <alignment horizontal="center" wrapText="1"/>
    </xf>
    <xf numFmtId="0" fontId="5" fillId="0" borderId="0" xfId="0" applyFont="1" applyFill="1"/>
    <xf numFmtId="0" fontId="4" fillId="0" borderId="0" xfId="53"/>
    <xf numFmtId="0" fontId="69" fillId="0" borderId="44" xfId="53" applyFont="1" applyBorder="1" applyAlignment="1">
      <alignment horizontal="left"/>
    </xf>
    <xf numFmtId="3" fontId="69" fillId="0" borderId="44" xfId="53" applyNumberFormat="1" applyFont="1" applyBorder="1" applyAlignment="1">
      <alignment horizontal="right" wrapText="1"/>
    </xf>
    <xf numFmtId="0" fontId="4" fillId="0" borderId="44" xfId="53" applyBorder="1" applyAlignment="1">
      <alignment horizontal="right" wrapText="1"/>
    </xf>
    <xf numFmtId="0" fontId="69" fillId="0" borderId="44" xfId="53" applyFont="1" applyBorder="1" applyAlignment="1">
      <alignment horizontal="right" wrapText="1"/>
    </xf>
    <xf numFmtId="0" fontId="69" fillId="39" borderId="44" xfId="53" applyFont="1" applyFill="1" applyBorder="1" applyAlignment="1">
      <alignment horizontal="left"/>
    </xf>
    <xf numFmtId="3" fontId="69" fillId="39" borderId="44" xfId="53" applyNumberFormat="1" applyFont="1" applyFill="1" applyBorder="1" applyAlignment="1">
      <alignment horizontal="right" wrapText="1"/>
    </xf>
    <xf numFmtId="0" fontId="4" fillId="39" borderId="44" xfId="53" applyFill="1" applyBorder="1" applyAlignment="1">
      <alignment horizontal="right" wrapText="1"/>
    </xf>
    <xf numFmtId="0" fontId="69" fillId="39" borderId="44" xfId="53" applyFont="1" applyFill="1" applyBorder="1" applyAlignment="1">
      <alignment horizontal="right" wrapText="1"/>
    </xf>
    <xf numFmtId="0" fontId="70" fillId="0" borderId="44" xfId="53" applyFont="1" applyBorder="1" applyAlignment="1">
      <alignment horizontal="center" wrapText="1"/>
    </xf>
    <xf numFmtId="0" fontId="70" fillId="39" borderId="44" xfId="53" applyFont="1" applyFill="1" applyBorder="1" applyAlignment="1">
      <alignment horizontal="center" wrapText="1"/>
    </xf>
    <xf numFmtId="0" fontId="3" fillId="0" borderId="0" xfId="65"/>
    <xf numFmtId="0" fontId="67" fillId="0" borderId="36" xfId="65" applyFont="1" applyBorder="1" applyAlignment="1">
      <alignment horizontal="center" wrapText="1"/>
    </xf>
    <xf numFmtId="0" fontId="67" fillId="0" borderId="40" xfId="65" applyFont="1" applyBorder="1" applyAlignment="1">
      <alignment horizontal="center" wrapText="1"/>
    </xf>
    <xf numFmtId="0" fontId="69" fillId="0" borderId="44" xfId="65" applyFont="1" applyBorder="1" applyAlignment="1">
      <alignment horizontal="left"/>
    </xf>
    <xf numFmtId="3" fontId="69" fillId="0" borderId="44" xfId="65" applyNumberFormat="1" applyFont="1" applyBorder="1" applyAlignment="1">
      <alignment horizontal="right" wrapText="1"/>
    </xf>
    <xf numFmtId="0" fontId="3" fillId="0" borderId="44" xfId="65" applyBorder="1" applyAlignment="1">
      <alignment horizontal="right" wrapText="1"/>
    </xf>
    <xf numFmtId="0" fontId="69" fillId="0" borderId="44" xfId="65" applyFont="1" applyBorder="1" applyAlignment="1">
      <alignment horizontal="right" wrapText="1"/>
    </xf>
    <xf numFmtId="0" fontId="69" fillId="39" borderId="44" xfId="65" applyFont="1" applyFill="1" applyBorder="1" applyAlignment="1">
      <alignment horizontal="left"/>
    </xf>
    <xf numFmtId="3" fontId="69" fillId="39" borderId="44" xfId="65" applyNumberFormat="1" applyFont="1" applyFill="1" applyBorder="1" applyAlignment="1">
      <alignment horizontal="right" wrapText="1"/>
    </xf>
    <xf numFmtId="0" fontId="3" fillId="39" borderId="44" xfId="65" applyFill="1" applyBorder="1" applyAlignment="1">
      <alignment horizontal="right" wrapText="1"/>
    </xf>
    <xf numFmtId="0" fontId="69" fillId="39" borderId="44" xfId="65" applyFont="1" applyFill="1" applyBorder="1" applyAlignment="1">
      <alignment horizontal="right" wrapText="1"/>
    </xf>
    <xf numFmtId="0" fontId="70" fillId="0" borderId="44" xfId="65" applyFont="1" applyBorder="1" applyAlignment="1">
      <alignment horizontal="center" wrapText="1"/>
    </xf>
    <xf numFmtId="0" fontId="70" fillId="39" borderId="44" xfId="65" applyFont="1" applyFill="1" applyBorder="1" applyAlignment="1">
      <alignment horizontal="center" wrapText="1"/>
    </xf>
    <xf numFmtId="0" fontId="3" fillId="0" borderId="0" xfId="116"/>
    <xf numFmtId="0" fontId="69" fillId="0" borderId="44" xfId="116" applyFont="1" applyBorder="1" applyAlignment="1">
      <alignment horizontal="left"/>
    </xf>
    <xf numFmtId="3" fontId="69" fillId="0" borderId="44" xfId="116" applyNumberFormat="1" applyFont="1" applyBorder="1" applyAlignment="1">
      <alignment horizontal="right" wrapText="1"/>
    </xf>
    <xf numFmtId="0" fontId="3" fillId="0" borderId="44" xfId="116" applyBorder="1" applyAlignment="1">
      <alignment horizontal="right" wrapText="1"/>
    </xf>
    <xf numFmtId="0" fontId="69" fillId="0" borderId="44" xfId="116" applyFont="1" applyBorder="1" applyAlignment="1">
      <alignment horizontal="right" wrapText="1"/>
    </xf>
    <xf numFmtId="0" fontId="69" fillId="39" borderId="44" xfId="116" applyFont="1" applyFill="1" applyBorder="1" applyAlignment="1">
      <alignment horizontal="left"/>
    </xf>
    <xf numFmtId="3" fontId="69" fillId="39" borderId="44" xfId="116" applyNumberFormat="1" applyFont="1" applyFill="1" applyBorder="1" applyAlignment="1">
      <alignment horizontal="right" wrapText="1"/>
    </xf>
    <xf numFmtId="0" fontId="3" fillId="39" borderId="44" xfId="116" applyFill="1" applyBorder="1" applyAlignment="1">
      <alignment horizontal="right" wrapText="1"/>
    </xf>
    <xf numFmtId="0" fontId="69" fillId="39" borderId="44" xfId="116" applyFont="1" applyFill="1" applyBorder="1" applyAlignment="1">
      <alignment horizontal="right" wrapText="1"/>
    </xf>
    <xf numFmtId="0" fontId="3" fillId="39" borderId="44" xfId="116" applyFill="1" applyBorder="1" applyAlignment="1">
      <alignment wrapText="1"/>
    </xf>
    <xf numFmtId="0" fontId="70" fillId="39" borderId="44" xfId="116" applyFont="1" applyFill="1" applyBorder="1" applyAlignment="1">
      <alignment horizontal="center" wrapText="1"/>
    </xf>
    <xf numFmtId="0" fontId="3" fillId="0" borderId="44" xfId="116" applyBorder="1" applyAlignment="1">
      <alignment wrapText="1"/>
    </xf>
    <xf numFmtId="0" fontId="70" fillId="0" borderId="44" xfId="116" applyFont="1" applyBorder="1" applyAlignment="1">
      <alignment horizontal="center" wrapText="1"/>
    </xf>
    <xf numFmtId="0" fontId="0" fillId="24" borderId="23" xfId="0" applyFill="1" applyBorder="1" applyAlignment="1">
      <alignment horizontal="center" wrapText="1"/>
    </xf>
    <xf numFmtId="0" fontId="0" fillId="0" borderId="0" xfId="0" applyAlignment="1">
      <alignment horizontal="center"/>
    </xf>
    <xf numFmtId="0" fontId="86" fillId="0" borderId="0" xfId="0" applyFont="1"/>
    <xf numFmtId="164" fontId="0" fillId="43" borderId="0" xfId="0" applyNumberFormat="1" applyFill="1"/>
    <xf numFmtId="0" fontId="5" fillId="0" borderId="0" xfId="0" applyFont="1"/>
    <xf numFmtId="182" fontId="0" fillId="0" borderId="0" xfId="0" applyNumberFormat="1"/>
    <xf numFmtId="0" fontId="0" fillId="0" borderId="0" xfId="0"/>
    <xf numFmtId="0" fontId="5" fillId="0" borderId="0" xfId="0" applyFont="1"/>
    <xf numFmtId="2" fontId="0" fillId="0" borderId="0" xfId="0" applyNumberFormat="1"/>
    <xf numFmtId="0" fontId="5" fillId="0" borderId="0" xfId="0" applyFont="1" applyAlignment="1">
      <alignment horizontal="center"/>
    </xf>
    <xf numFmtId="4" fontId="0" fillId="0" borderId="0" xfId="0" applyNumberFormat="1" applyAlignment="1">
      <alignment horizontal="center"/>
    </xf>
    <xf numFmtId="169" fontId="7" fillId="0" borderId="0" xfId="127" applyNumberFormat="1" applyFont="1" applyAlignment="1">
      <alignment horizontal="centerContinuous"/>
    </xf>
    <xf numFmtId="170" fontId="5" fillId="0" borderId="0" xfId="127" applyNumberFormat="1" applyAlignment="1">
      <alignment horizontal="centerContinuous"/>
    </xf>
    <xf numFmtId="0" fontId="5" fillId="0" borderId="0" xfId="127" applyAlignment="1">
      <alignment horizontal="centerContinuous"/>
    </xf>
    <xf numFmtId="0" fontId="5" fillId="0" borderId="0" xfId="127"/>
    <xf numFmtId="0" fontId="7" fillId="0" borderId="0" xfId="127" applyFont="1" applyAlignment="1">
      <alignment horizontal="centerContinuous"/>
    </xf>
    <xf numFmtId="0" fontId="5" fillId="0" borderId="0" xfId="127" applyFont="1" applyAlignment="1">
      <alignment horizontal="centerContinuous"/>
    </xf>
    <xf numFmtId="0" fontId="7" fillId="0" borderId="0" xfId="127" applyFont="1" applyAlignment="1">
      <alignment horizontal="left"/>
    </xf>
    <xf numFmtId="0" fontId="7" fillId="0" borderId="0" xfId="127" applyFont="1" applyBorder="1" applyAlignment="1">
      <alignment horizontal="centerContinuous"/>
    </xf>
    <xf numFmtId="0" fontId="5" fillId="0" borderId="0" xfId="127" applyAlignment="1">
      <alignment horizontal="right"/>
    </xf>
    <xf numFmtId="170" fontId="5" fillId="0" borderId="0" xfId="127" applyNumberFormat="1"/>
    <xf numFmtId="177" fontId="5" fillId="0" borderId="0" xfId="127" applyNumberFormat="1"/>
    <xf numFmtId="169" fontId="5" fillId="0" borderId="0" xfId="127" applyNumberFormat="1"/>
    <xf numFmtId="173" fontId="0" fillId="0" borderId="0" xfId="0" applyNumberFormat="1" applyAlignment="1">
      <alignment horizontal="center"/>
    </xf>
    <xf numFmtId="0" fontId="5" fillId="0" borderId="0" xfId="0" applyFont="1" applyAlignment="1">
      <alignment horizontal="center" wrapText="1"/>
    </xf>
    <xf numFmtId="173" fontId="0" fillId="44" borderId="0" xfId="0" applyNumberFormat="1" applyFill="1" applyAlignment="1">
      <alignment horizontal="center"/>
    </xf>
    <xf numFmtId="0" fontId="0" fillId="0" borderId="11" xfId="0" applyBorder="1" applyAlignment="1">
      <alignment horizontal="center" wrapText="1"/>
    </xf>
    <xf numFmtId="0" fontId="5" fillId="0" borderId="11" xfId="0" applyFont="1" applyBorder="1" applyAlignment="1">
      <alignment horizontal="center" wrapText="1"/>
    </xf>
    <xf numFmtId="0" fontId="5" fillId="0" borderId="11" xfId="0" applyFont="1" applyBorder="1"/>
    <xf numFmtId="0" fontId="0" fillId="0" borderId="11" xfId="0" applyBorder="1" applyAlignment="1">
      <alignment horizontal="left" wrapText="1"/>
    </xf>
    <xf numFmtId="0" fontId="0" fillId="43" borderId="0" xfId="0" applyFill="1"/>
    <xf numFmtId="0" fontId="0" fillId="0" borderId="14" xfId="0" applyBorder="1"/>
    <xf numFmtId="0" fontId="0" fillId="0" borderId="0" xfId="0" applyAlignment="1">
      <alignment horizontal="center"/>
    </xf>
    <xf numFmtId="0" fontId="87" fillId="45" borderId="0" xfId="129" applyFont="1" applyFill="1"/>
    <xf numFmtId="0" fontId="1" fillId="45" borderId="0" xfId="129" applyFill="1"/>
    <xf numFmtId="0" fontId="88" fillId="45" borderId="0" xfId="129" applyFont="1" applyFill="1"/>
    <xf numFmtId="0" fontId="72" fillId="45" borderId="0" xfId="118" applyFill="1"/>
    <xf numFmtId="0" fontId="89" fillId="45" borderId="0" xfId="129" applyFont="1" applyFill="1"/>
    <xf numFmtId="0" fontId="90" fillId="45" borderId="36" xfId="129" applyFont="1" applyFill="1" applyBorder="1" applyAlignment="1">
      <alignment vertical="top" wrapText="1"/>
    </xf>
    <xf numFmtId="0" fontId="90" fillId="45" borderId="40" xfId="129" applyFont="1" applyFill="1" applyBorder="1" applyAlignment="1">
      <alignment vertical="top" wrapText="1"/>
    </xf>
    <xf numFmtId="0" fontId="1" fillId="45" borderId="44" xfId="129" applyFill="1" applyBorder="1" applyAlignment="1">
      <alignment wrapText="1"/>
    </xf>
    <xf numFmtId="0" fontId="1" fillId="46" borderId="0" xfId="129" applyFill="1"/>
    <xf numFmtId="169" fontId="0" fillId="47" borderId="0" xfId="0" applyNumberFormat="1" applyFill="1" applyAlignment="1">
      <alignment horizontal="center"/>
    </xf>
    <xf numFmtId="0" fontId="11" fillId="47" borderId="0" xfId="0" applyFont="1" applyFill="1"/>
    <xf numFmtId="0" fontId="0" fillId="47" borderId="0" xfId="0" applyFill="1"/>
    <xf numFmtId="0" fontId="1" fillId="0" borderId="0" xfId="129" applyFill="1"/>
    <xf numFmtId="0" fontId="1" fillId="48" borderId="0" xfId="129" applyFill="1"/>
    <xf numFmtId="0" fontId="0" fillId="0" borderId="0" xfId="0" applyAlignment="1">
      <alignment horizontal="center"/>
    </xf>
    <xf numFmtId="0" fontId="0" fillId="0" borderId="0" xfId="0" applyAlignment="1">
      <alignment horizontal="center"/>
    </xf>
    <xf numFmtId="165" fontId="0" fillId="19" borderId="0" xfId="0" applyNumberFormat="1" applyFill="1" applyAlignment="1">
      <alignment horizontal="center"/>
    </xf>
    <xf numFmtId="165" fontId="0" fillId="27" borderId="0" xfId="0" applyNumberFormat="1" applyFill="1" applyAlignment="1">
      <alignment horizontal="center"/>
    </xf>
    <xf numFmtId="0" fontId="5" fillId="0" borderId="0" xfId="0" quotePrefix="1" applyFont="1"/>
    <xf numFmtId="164" fontId="0" fillId="0" borderId="0" xfId="0" applyNumberFormat="1" applyFill="1" applyBorder="1" applyAlignment="1">
      <alignment horizontal="center"/>
    </xf>
    <xf numFmtId="0" fontId="0" fillId="0" borderId="0" xfId="0" applyAlignment="1">
      <alignment horizontal="center"/>
    </xf>
    <xf numFmtId="0" fontId="15" fillId="0" borderId="0" xfId="0" applyFont="1"/>
    <xf numFmtId="0" fontId="23" fillId="0" borderId="0" xfId="0" applyFont="1"/>
    <xf numFmtId="15" fontId="0" fillId="0" borderId="0" xfId="0" applyNumberFormat="1"/>
    <xf numFmtId="0" fontId="5" fillId="0" borderId="0" xfId="0" quotePrefix="1" applyFont="1" applyAlignment="1">
      <alignment horizontal="center" wrapText="1"/>
    </xf>
    <xf numFmtId="171" fontId="5" fillId="0" borderId="0" xfId="127" applyNumberFormat="1"/>
    <xf numFmtId="169" fontId="5" fillId="0" borderId="0" xfId="0" applyNumberFormat="1" applyFont="1" applyFill="1" applyAlignment="1">
      <alignment horizontal="center"/>
    </xf>
    <xf numFmtId="169" fontId="5" fillId="25" borderId="0" xfId="0" applyNumberFormat="1" applyFont="1" applyFill="1" applyAlignment="1"/>
    <xf numFmtId="0" fontId="5" fillId="25" borderId="11" xfId="0" applyFont="1" applyFill="1" applyBorder="1" applyAlignment="1">
      <alignment horizontal="center"/>
    </xf>
    <xf numFmtId="0" fontId="14" fillId="0" borderId="0" xfId="127" applyFont="1"/>
    <xf numFmtId="0" fontId="91" fillId="0" borderId="0" xfId="127" applyFont="1"/>
    <xf numFmtId="0" fontId="92" fillId="0" borderId="0" xfId="127" applyFont="1"/>
    <xf numFmtId="0" fontId="23" fillId="0" borderId="0" xfId="127" applyFont="1"/>
    <xf numFmtId="0" fontId="7" fillId="0" borderId="0" xfId="127" applyFont="1"/>
    <xf numFmtId="0" fontId="5" fillId="0" borderId="0" xfId="127" applyFont="1" applyAlignment="1">
      <alignment horizontal="left"/>
    </xf>
    <xf numFmtId="0" fontId="5" fillId="22" borderId="24" xfId="0" applyFont="1" applyFill="1" applyBorder="1"/>
    <xf numFmtId="0" fontId="5" fillId="22" borderId="0" xfId="0" applyFont="1" applyFill="1"/>
    <xf numFmtId="0" fontId="14" fillId="24" borderId="11" xfId="0" applyFont="1" applyFill="1" applyBorder="1"/>
    <xf numFmtId="0" fontId="14" fillId="24" borderId="11" xfId="0" applyFont="1" applyFill="1" applyBorder="1" applyAlignment="1">
      <alignment horizontal="left"/>
    </xf>
    <xf numFmtId="0" fontId="0" fillId="0" borderId="0" xfId="0" applyAlignment="1">
      <alignment horizontal="center"/>
    </xf>
    <xf numFmtId="0" fontId="5" fillId="0" borderId="14" xfId="0" applyFont="1" applyBorder="1" applyAlignment="1">
      <alignment wrapText="1"/>
    </xf>
    <xf numFmtId="0" fontId="0" fillId="0" borderId="14" xfId="0" applyBorder="1" applyAlignment="1">
      <alignment wrapText="1"/>
    </xf>
    <xf numFmtId="169" fontId="0" fillId="0" borderId="0" xfId="0" applyNumberFormat="1" applyFont="1" applyFill="1" applyBorder="1" applyAlignment="1" applyProtection="1"/>
    <xf numFmtId="0" fontId="93" fillId="0" borderId="0" xfId="0" applyFont="1"/>
    <xf numFmtId="0" fontId="5" fillId="0" borderId="14" xfId="0" applyFont="1" applyBorder="1" applyAlignment="1">
      <alignment horizontal="center" wrapText="1"/>
    </xf>
    <xf numFmtId="171" fontId="0" fillId="0" borderId="0" xfId="0" applyNumberFormat="1"/>
    <xf numFmtId="0" fontId="17" fillId="0" borderId="0" xfId="0" applyFont="1"/>
    <xf numFmtId="0" fontId="94" fillId="0" borderId="0" xfId="0" applyFont="1"/>
    <xf numFmtId="0" fontId="0" fillId="0" borderId="14" xfId="0" applyBorder="1" applyAlignment="1">
      <alignment horizontal="center" wrapText="1"/>
    </xf>
    <xf numFmtId="164" fontId="5" fillId="43" borderId="0" xfId="0" applyNumberFormat="1" applyFont="1" applyFill="1"/>
    <xf numFmtId="0" fontId="5" fillId="0" borderId="14" xfId="0" applyFont="1" applyBorder="1"/>
    <xf numFmtId="173" fontId="0" fillId="0" borderId="0" xfId="0" applyNumberFormat="1"/>
    <xf numFmtId="165" fontId="94" fillId="0" borderId="0" xfId="0" applyNumberFormat="1" applyFont="1"/>
    <xf numFmtId="0" fontId="5" fillId="20" borderId="0" xfId="0" applyFont="1" applyFill="1"/>
    <xf numFmtId="0" fontId="0" fillId="50" borderId="0" xfId="0" applyFill="1"/>
    <xf numFmtId="3" fontId="0" fillId="50" borderId="0" xfId="0" applyNumberFormat="1" applyFill="1"/>
    <xf numFmtId="164" fontId="0" fillId="50" borderId="0" xfId="0" applyNumberFormat="1" applyFill="1"/>
    <xf numFmtId="169" fontId="0" fillId="50" borderId="0" xfId="0" applyNumberFormat="1" applyFill="1"/>
    <xf numFmtId="2" fontId="0" fillId="50" borderId="0" xfId="0" applyNumberFormat="1" applyFill="1"/>
    <xf numFmtId="165" fontId="0" fillId="50" borderId="0" xfId="0" applyNumberFormat="1" applyFill="1"/>
    <xf numFmtId="165" fontId="0" fillId="50" borderId="0" xfId="0" applyNumberFormat="1" applyFill="1" applyAlignment="1">
      <alignment horizontal="center"/>
    </xf>
    <xf numFmtId="0" fontId="0" fillId="50" borderId="0" xfId="0" applyFill="1" applyBorder="1"/>
    <xf numFmtId="0" fontId="95" fillId="0" borderId="0" xfId="0" applyFont="1"/>
    <xf numFmtId="165" fontId="95" fillId="0" borderId="0" xfId="0" applyNumberFormat="1" applyFont="1"/>
    <xf numFmtId="165" fontId="7" fillId="0" borderId="0" xfId="0" applyNumberFormat="1" applyFont="1" applyFill="1" applyAlignment="1">
      <alignment horizontal="center"/>
    </xf>
    <xf numFmtId="0" fontId="95" fillId="0" borderId="14" xfId="0" applyFont="1" applyBorder="1"/>
    <xf numFmtId="164" fontId="5" fillId="0" borderId="0" xfId="0" applyNumberFormat="1" applyFont="1"/>
    <xf numFmtId="0" fontId="0" fillId="51" borderId="11" xfId="0" applyFill="1" applyBorder="1"/>
    <xf numFmtId="0" fontId="0" fillId="51" borderId="11" xfId="0" applyFill="1" applyBorder="1" applyAlignment="1">
      <alignment horizontal="center" wrapText="1"/>
    </xf>
    <xf numFmtId="0" fontId="5" fillId="51" borderId="11" xfId="0" applyFont="1" applyFill="1" applyBorder="1" applyAlignment="1">
      <alignment horizontal="center" wrapText="1"/>
    </xf>
    <xf numFmtId="0" fontId="6" fillId="51" borderId="0" xfId="0" applyFont="1" applyFill="1"/>
    <xf numFmtId="0" fontId="0" fillId="51" borderId="0" xfId="0" applyFill="1"/>
    <xf numFmtId="0" fontId="5" fillId="51" borderId="0" xfId="0" applyFont="1" applyFill="1"/>
    <xf numFmtId="173" fontId="0" fillId="51" borderId="0" xfId="0" applyNumberFormat="1" applyFill="1" applyAlignment="1">
      <alignment horizontal="center"/>
    </xf>
    <xf numFmtId="0" fontId="0" fillId="51" borderId="0" xfId="0" applyFill="1" applyAlignment="1">
      <alignment horizontal="center"/>
    </xf>
    <xf numFmtId="173" fontId="5" fillId="0" borderId="0" xfId="0" quotePrefix="1" applyNumberFormat="1" applyFont="1" applyAlignment="1">
      <alignment horizontal="center"/>
    </xf>
    <xf numFmtId="167" fontId="0" fillId="19" borderId="0" xfId="0" applyNumberFormat="1" applyFill="1" applyAlignment="1">
      <alignment horizontal="center"/>
    </xf>
    <xf numFmtId="0" fontId="0" fillId="0" borderId="0" xfId="0" applyAlignment="1">
      <alignment horizontal="center"/>
    </xf>
    <xf numFmtId="0" fontId="0" fillId="51" borderId="14" xfId="0" applyFill="1" applyBorder="1"/>
    <xf numFmtId="0" fontId="22" fillId="51" borderId="0" xfId="0" applyFont="1" applyFill="1"/>
    <xf numFmtId="0" fontId="15" fillId="51" borderId="0" xfId="0" applyFont="1" applyFill="1"/>
    <xf numFmtId="164" fontId="0" fillId="51" borderId="0" xfId="0" applyNumberFormat="1" applyFill="1"/>
    <xf numFmtId="14" fontId="5" fillId="0" borderId="0" xfId="127" applyNumberFormat="1"/>
    <xf numFmtId="10" fontId="0" fillId="0" borderId="0" xfId="0" applyNumberFormat="1" applyFill="1"/>
    <xf numFmtId="0" fontId="5" fillId="0" borderId="14" xfId="127" applyBorder="1"/>
    <xf numFmtId="0" fontId="5" fillId="0" borderId="14" xfId="127" applyBorder="1" applyAlignment="1">
      <alignment horizontal="center" wrapText="1"/>
    </xf>
    <xf numFmtId="0" fontId="5" fillId="0" borderId="14" xfId="127" quotePrefix="1" applyBorder="1" applyAlignment="1">
      <alignment horizontal="center" wrapText="1"/>
    </xf>
    <xf numFmtId="0" fontId="5" fillId="0" borderId="14" xfId="127" applyBorder="1" applyAlignment="1">
      <alignment horizontal="centerContinuous"/>
    </xf>
    <xf numFmtId="0" fontId="5" fillId="0" borderId="14" xfId="127" applyBorder="1" applyAlignment="1">
      <alignment horizontal="right"/>
    </xf>
    <xf numFmtId="0" fontId="0" fillId="0" borderId="0" xfId="0" applyAlignment="1">
      <alignment horizontal="center"/>
    </xf>
    <xf numFmtId="169" fontId="0" fillId="0" borderId="0" xfId="0" applyNumberFormat="1" applyBorder="1" applyAlignment="1">
      <alignment horizontal="center"/>
    </xf>
    <xf numFmtId="0" fontId="0" fillId="0" borderId="0" xfId="0"/>
    <xf numFmtId="0" fontId="96" fillId="0" borderId="0" xfId="0" applyFont="1"/>
    <xf numFmtId="169" fontId="5" fillId="0" borderId="0" xfId="0" applyNumberFormat="1" applyFont="1" applyFill="1" applyBorder="1" applyAlignment="1">
      <alignment horizontal="center"/>
    </xf>
    <xf numFmtId="0" fontId="11" fillId="0" borderId="0" xfId="0" applyFont="1" applyFill="1"/>
    <xf numFmtId="168" fontId="0" fillId="19" borderId="0" xfId="0" applyNumberFormat="1" applyFill="1" applyAlignment="1">
      <alignment horizontal="center"/>
    </xf>
    <xf numFmtId="0" fontId="86" fillId="0" borderId="0" xfId="0" applyFont="1" applyAlignment="1">
      <alignment horizontal="center"/>
    </xf>
    <xf numFmtId="169" fontId="26" fillId="0" borderId="0" xfId="0" applyNumberFormat="1" applyFont="1"/>
    <xf numFmtId="169" fontId="86" fillId="0" borderId="0" xfId="0" applyNumberFormat="1" applyFont="1"/>
    <xf numFmtId="164" fontId="86" fillId="0" borderId="0" xfId="0" applyNumberFormat="1" applyFont="1"/>
    <xf numFmtId="2" fontId="26" fillId="0" borderId="0" xfId="0" applyNumberFormat="1" applyFont="1"/>
    <xf numFmtId="2" fontId="86" fillId="0" borderId="0" xfId="0" applyNumberFormat="1" applyFont="1"/>
    <xf numFmtId="164" fontId="26" fillId="0" borderId="0" xfId="0" applyNumberFormat="1" applyFont="1"/>
    <xf numFmtId="0" fontId="86" fillId="43" borderId="0" xfId="0" applyFont="1" applyFill="1"/>
    <xf numFmtId="0" fontId="86" fillId="0" borderId="0" xfId="0" applyFont="1" applyFill="1"/>
    <xf numFmtId="0" fontId="86" fillId="28" borderId="0" xfId="0" applyFont="1" applyFill="1"/>
    <xf numFmtId="164" fontId="0" fillId="51" borderId="0" xfId="0" applyNumberFormat="1" applyFill="1" applyAlignment="1">
      <alignment horizontal="center"/>
    </xf>
    <xf numFmtId="0" fontId="0" fillId="24" borderId="23" xfId="0" applyFill="1" applyBorder="1" applyAlignment="1">
      <alignment horizontal="center" wrapText="1"/>
    </xf>
    <xf numFmtId="0" fontId="0" fillId="0" borderId="26" xfId="0" applyBorder="1" applyAlignment="1">
      <alignment horizontal="center" wrapText="1"/>
    </xf>
    <xf numFmtId="1" fontId="5" fillId="0" borderId="23" xfId="39" applyFont="1" applyBorder="1" applyAlignment="1">
      <alignment horizontal="center" wrapText="1"/>
    </xf>
    <xf numFmtId="1" fontId="5" fillId="0" borderId="26" xfId="39" applyBorder="1" applyAlignment="1">
      <alignment horizontal="center" wrapText="1"/>
    </xf>
    <xf numFmtId="1" fontId="5" fillId="0" borderId="13" xfId="39" applyBorder="1" applyAlignment="1">
      <alignment horizontal="center" wrapText="1"/>
    </xf>
    <xf numFmtId="1" fontId="5" fillId="26" borderId="23" xfId="39" applyFont="1" applyFill="1" applyBorder="1" applyAlignment="1">
      <alignment horizontal="center" wrapText="1"/>
    </xf>
    <xf numFmtId="0" fontId="0" fillId="0" borderId="13" xfId="0" applyBorder="1" applyAlignment="1">
      <alignment horizontal="center" wrapText="1"/>
    </xf>
    <xf numFmtId="0" fontId="0" fillId="28" borderId="0" xfId="0" applyFill="1" applyAlignment="1">
      <alignment horizontal="center"/>
    </xf>
    <xf numFmtId="0" fontId="0" fillId="0" borderId="0" xfId="0" applyAlignment="1">
      <alignment horizontal="center"/>
    </xf>
    <xf numFmtId="0" fontId="0" fillId="25" borderId="0" xfId="0" applyFill="1" applyBorder="1" applyAlignment="1"/>
    <xf numFmtId="0" fontId="0" fillId="25" borderId="15" xfId="0" applyFill="1" applyBorder="1" applyAlignment="1"/>
    <xf numFmtId="0" fontId="0" fillId="0" borderId="15" xfId="0" applyBorder="1" applyAlignment="1"/>
    <xf numFmtId="0" fontId="0" fillId="24" borderId="29" xfId="0" applyFill="1" applyBorder="1" applyAlignment="1">
      <alignment wrapText="1"/>
    </xf>
    <xf numFmtId="0" fontId="0" fillId="24" borderId="25" xfId="0" applyFill="1" applyBorder="1" applyAlignment="1">
      <alignment wrapText="1"/>
    </xf>
    <xf numFmtId="0" fontId="0" fillId="49" borderId="0" xfId="0" applyFill="1" applyAlignment="1">
      <alignment horizontal="center"/>
    </xf>
    <xf numFmtId="0" fontId="53" fillId="0" borderId="30" xfId="38" applyFont="1" applyBorder="1" applyAlignment="1">
      <alignment horizontal="left" wrapText="1"/>
    </xf>
    <xf numFmtId="0" fontId="53" fillId="0" borderId="31" xfId="38" applyFont="1" applyBorder="1" applyAlignment="1">
      <alignment horizontal="left" wrapText="1"/>
    </xf>
    <xf numFmtId="0" fontId="53" fillId="0" borderId="32" xfId="38" applyFont="1" applyBorder="1" applyAlignment="1">
      <alignment horizontal="left" wrapText="1"/>
    </xf>
    <xf numFmtId="0" fontId="54" fillId="0" borderId="33" xfId="38" applyFont="1" applyBorder="1" applyAlignment="1">
      <alignment horizontal="left" wrapText="1"/>
    </xf>
    <xf numFmtId="0" fontId="54" fillId="0" borderId="34" xfId="38" applyFont="1" applyBorder="1" applyAlignment="1">
      <alignment horizontal="left" wrapText="1"/>
    </xf>
    <xf numFmtId="0" fontId="54" fillId="0" borderId="35" xfId="38" applyFont="1" applyBorder="1" applyAlignment="1">
      <alignment horizontal="left" wrapText="1"/>
    </xf>
    <xf numFmtId="0" fontId="55" fillId="0" borderId="36" xfId="38" applyFont="1" applyBorder="1" applyAlignment="1">
      <alignment horizontal="center" wrapText="1"/>
    </xf>
    <xf numFmtId="0" fontId="55" fillId="0" borderId="37" xfId="38" applyFont="1" applyBorder="1" applyAlignment="1">
      <alignment horizontal="center" wrapText="1"/>
    </xf>
    <xf numFmtId="0" fontId="55" fillId="0" borderId="40" xfId="38" applyFont="1" applyBorder="1" applyAlignment="1">
      <alignment horizontal="center" wrapText="1"/>
    </xf>
    <xf numFmtId="0" fontId="55" fillId="0" borderId="30" xfId="38" applyFont="1" applyBorder="1" applyAlignment="1">
      <alignment horizontal="center" wrapText="1"/>
    </xf>
    <xf numFmtId="0" fontId="55" fillId="0" borderId="31" xfId="38" applyFont="1" applyBorder="1" applyAlignment="1">
      <alignment horizontal="center" wrapText="1"/>
    </xf>
    <xf numFmtId="0" fontId="55" fillId="0" borderId="32" xfId="38" applyFont="1" applyBorder="1" applyAlignment="1">
      <alignment horizontal="center" wrapText="1"/>
    </xf>
    <xf numFmtId="0" fontId="55" fillId="0" borderId="38" xfId="38" applyFont="1" applyBorder="1" applyAlignment="1">
      <alignment horizontal="center" wrapText="1"/>
    </xf>
    <xf numFmtId="0" fontId="55" fillId="0" borderId="0" xfId="38" applyFont="1" applyBorder="1" applyAlignment="1">
      <alignment horizontal="center" wrapText="1"/>
    </xf>
    <xf numFmtId="0" fontId="55" fillId="0" borderId="39" xfId="38" applyFont="1" applyBorder="1" applyAlignment="1">
      <alignment horizontal="center" wrapText="1"/>
    </xf>
    <xf numFmtId="0" fontId="55" fillId="0" borderId="33" xfId="38" applyFont="1" applyBorder="1" applyAlignment="1">
      <alignment horizontal="center" wrapText="1"/>
    </xf>
    <xf numFmtId="0" fontId="55" fillId="0" borderId="34" xfId="38" applyFont="1" applyBorder="1" applyAlignment="1">
      <alignment horizontal="center" wrapText="1"/>
    </xf>
    <xf numFmtId="0" fontId="55" fillId="0" borderId="35" xfId="38" applyFont="1" applyBorder="1" applyAlignment="1">
      <alignment horizontal="center" wrapText="1"/>
    </xf>
    <xf numFmtId="0" fontId="52" fillId="0" borderId="30" xfId="38" applyFont="1" applyBorder="1" applyAlignment="1">
      <alignment horizontal="center" wrapText="1"/>
    </xf>
    <xf numFmtId="0" fontId="52" fillId="0" borderId="32" xfId="38" applyFont="1" applyBorder="1" applyAlignment="1">
      <alignment horizontal="center" wrapText="1"/>
    </xf>
    <xf numFmtId="0" fontId="52" fillId="0" borderId="38" xfId="38" applyFont="1" applyBorder="1" applyAlignment="1">
      <alignment horizontal="center" wrapText="1"/>
    </xf>
    <xf numFmtId="0" fontId="52" fillId="0" borderId="39" xfId="38" applyFont="1" applyBorder="1" applyAlignment="1">
      <alignment horizontal="center" wrapText="1"/>
    </xf>
    <xf numFmtId="0" fontId="55" fillId="0" borderId="41" xfId="38" applyFont="1" applyBorder="1" applyAlignment="1">
      <alignment horizontal="center" wrapText="1"/>
    </xf>
    <xf numFmtId="0" fontId="55" fillId="0" borderId="43" xfId="38" applyFont="1" applyBorder="1" applyAlignment="1">
      <alignment horizontal="center" wrapText="1"/>
    </xf>
    <xf numFmtId="0" fontId="55" fillId="0" borderId="42" xfId="38" applyFont="1" applyBorder="1" applyAlignment="1">
      <alignment horizontal="center" wrapText="1"/>
    </xf>
    <xf numFmtId="0" fontId="58" fillId="0" borderId="30" xfId="38" applyFont="1" applyBorder="1" applyAlignment="1">
      <alignment vertical="top" wrapText="1"/>
    </xf>
    <xf numFmtId="0" fontId="58" fillId="0" borderId="31" xfId="38" applyFont="1" applyBorder="1" applyAlignment="1">
      <alignment vertical="top" wrapText="1"/>
    </xf>
    <xf numFmtId="0" fontId="58" fillId="0" borderId="32" xfId="38" applyFont="1" applyBorder="1" applyAlignment="1">
      <alignment vertical="top" wrapText="1"/>
    </xf>
    <xf numFmtId="0" fontId="56" fillId="0" borderId="38" xfId="38" applyFont="1" applyBorder="1" applyAlignment="1">
      <alignment vertical="top" wrapText="1"/>
    </xf>
    <xf numFmtId="0" fontId="56" fillId="0" borderId="0" xfId="38" applyFont="1" applyBorder="1" applyAlignment="1">
      <alignment vertical="top" wrapText="1"/>
    </xf>
    <xf numFmtId="0" fontId="59" fillId="0" borderId="0" xfId="38" applyFont="1" applyAlignment="1">
      <alignment vertical="top" wrapText="1"/>
    </xf>
    <xf numFmtId="0" fontId="59" fillId="0" borderId="39" xfId="38" applyFont="1" applyBorder="1" applyAlignment="1">
      <alignment vertical="top" wrapText="1"/>
    </xf>
    <xf numFmtId="0" fontId="56" fillId="0" borderId="0" xfId="38" applyFont="1" applyAlignment="1">
      <alignment vertical="top" wrapText="1"/>
    </xf>
    <xf numFmtId="0" fontId="56" fillId="0" borderId="39" xfId="38" applyFont="1" applyBorder="1" applyAlignment="1">
      <alignment vertical="top" wrapText="1"/>
    </xf>
    <xf numFmtId="0" fontId="58" fillId="0" borderId="38" xfId="38" applyFont="1" applyBorder="1" applyAlignment="1">
      <alignment vertical="top" wrapText="1"/>
    </xf>
    <xf numFmtId="0" fontId="58" fillId="0" borderId="0" xfId="38" applyFont="1" applyBorder="1" applyAlignment="1">
      <alignment vertical="top" wrapText="1"/>
    </xf>
    <xf numFmtId="0" fontId="58" fillId="0" borderId="0" xfId="38" applyFont="1" applyAlignment="1">
      <alignment vertical="top" wrapText="1"/>
    </xf>
    <xf numFmtId="0" fontId="58" fillId="0" borderId="39" xfId="38" applyFont="1" applyBorder="1" applyAlignment="1">
      <alignment vertical="top" wrapText="1"/>
    </xf>
    <xf numFmtId="0" fontId="52" fillId="0" borderId="0" xfId="38" applyFont="1" applyAlignment="1">
      <alignment wrapText="1"/>
    </xf>
    <xf numFmtId="0" fontId="52" fillId="0" borderId="39" xfId="38" applyFont="1" applyBorder="1" applyAlignment="1">
      <alignment wrapText="1"/>
    </xf>
    <xf numFmtId="0" fontId="52" fillId="0" borderId="34" xfId="38" applyFont="1" applyBorder="1" applyAlignment="1">
      <alignment wrapText="1"/>
    </xf>
    <xf numFmtId="0" fontId="52" fillId="0" borderId="35" xfId="38" applyFont="1" applyBorder="1" applyAlignment="1">
      <alignment wrapText="1"/>
    </xf>
    <xf numFmtId="0" fontId="56" fillId="0" borderId="33" xfId="38" applyFont="1" applyBorder="1" applyAlignment="1">
      <alignment vertical="top" wrapText="1"/>
    </xf>
    <xf numFmtId="0" fontId="56" fillId="0" borderId="34" xfId="38" applyFont="1" applyBorder="1" applyAlignment="1">
      <alignment vertical="top" wrapText="1"/>
    </xf>
    <xf numFmtId="0" fontId="56" fillId="0" borderId="35" xfId="38" applyFont="1" applyBorder="1" applyAlignment="1">
      <alignment vertical="top" wrapText="1"/>
    </xf>
    <xf numFmtId="0" fontId="58" fillId="0" borderId="33" xfId="38" applyFont="1" applyBorder="1" applyAlignment="1">
      <alignment vertical="top" wrapText="1"/>
    </xf>
    <xf numFmtId="0" fontId="58" fillId="0" borderId="34" xfId="38" applyFont="1" applyBorder="1" applyAlignment="1">
      <alignment vertical="top" wrapText="1"/>
    </xf>
    <xf numFmtId="0" fontId="58" fillId="0" borderId="38" xfId="46" applyFont="1" applyBorder="1" applyAlignment="1">
      <alignment vertical="top" wrapText="1"/>
    </xf>
    <xf numFmtId="0" fontId="58" fillId="0" borderId="0" xfId="46" applyFont="1" applyBorder="1" applyAlignment="1">
      <alignment vertical="top" wrapText="1"/>
    </xf>
    <xf numFmtId="0" fontId="56" fillId="0" borderId="0" xfId="46" applyFont="1" applyAlignment="1">
      <alignment vertical="top" wrapText="1"/>
    </xf>
    <xf numFmtId="0" fontId="56" fillId="0" borderId="39" xfId="46" applyFont="1" applyBorder="1" applyAlignment="1">
      <alignment vertical="top" wrapText="1"/>
    </xf>
    <xf numFmtId="0" fontId="56" fillId="0" borderId="38" xfId="46" applyFont="1" applyBorder="1" applyAlignment="1">
      <alignment vertical="top" wrapText="1"/>
    </xf>
    <xf numFmtId="0" fontId="56" fillId="0" borderId="0" xfId="46" applyFont="1" applyBorder="1" applyAlignment="1">
      <alignment vertical="top" wrapText="1"/>
    </xf>
    <xf numFmtId="0" fontId="58" fillId="0" borderId="33" xfId="46" applyFont="1" applyBorder="1" applyAlignment="1">
      <alignment vertical="top" wrapText="1"/>
    </xf>
    <xf numFmtId="0" fontId="58" fillId="0" borderId="34" xfId="46" applyFont="1" applyBorder="1" applyAlignment="1">
      <alignment vertical="top" wrapText="1"/>
    </xf>
    <xf numFmtId="0" fontId="54" fillId="0" borderId="34" xfId="46" applyFont="1" applyBorder="1" applyAlignment="1">
      <alignment wrapText="1"/>
    </xf>
    <xf numFmtId="0" fontId="54" fillId="0" borderId="35" xfId="46" applyFont="1" applyBorder="1" applyAlignment="1">
      <alignment wrapText="1"/>
    </xf>
    <xf numFmtId="0" fontId="60" fillId="0" borderId="0" xfId="47" applyBorder="1" applyAlignment="1">
      <alignment vertical="top" wrapText="1"/>
    </xf>
    <xf numFmtId="0" fontId="60" fillId="0" borderId="39" xfId="47" applyBorder="1" applyAlignment="1">
      <alignment vertical="top" wrapText="1"/>
    </xf>
    <xf numFmtId="0" fontId="55" fillId="0" borderId="41" xfId="46" applyFont="1" applyBorder="1" applyAlignment="1">
      <alignment horizontal="center" wrapText="1"/>
    </xf>
    <xf numFmtId="0" fontId="55" fillId="0" borderId="42" xfId="46" applyFont="1" applyBorder="1" applyAlignment="1">
      <alignment horizontal="center" wrapText="1"/>
    </xf>
    <xf numFmtId="0" fontId="58" fillId="0" borderId="0" xfId="46" applyFont="1" applyAlignment="1">
      <alignment vertical="top" wrapText="1"/>
    </xf>
    <xf numFmtId="0" fontId="58" fillId="0" borderId="39" xfId="46" applyFont="1" applyBorder="1" applyAlignment="1">
      <alignment vertical="top" wrapText="1"/>
    </xf>
    <xf numFmtId="0" fontId="55" fillId="0" borderId="38" xfId="46" applyFont="1" applyBorder="1" applyAlignment="1">
      <alignment horizontal="center" wrapText="1"/>
    </xf>
    <xf numFmtId="0" fontId="55" fillId="0" borderId="39" xfId="46" applyFont="1" applyBorder="1" applyAlignment="1">
      <alignment horizontal="center" wrapText="1"/>
    </xf>
    <xf numFmtId="0" fontId="55" fillId="0" borderId="33" xfId="46" applyFont="1" applyBorder="1" applyAlignment="1">
      <alignment horizontal="center" wrapText="1"/>
    </xf>
    <xf numFmtId="0" fontId="55" fillId="0" borderId="35" xfId="46" applyFont="1" applyBorder="1" applyAlignment="1">
      <alignment horizontal="center" wrapText="1"/>
    </xf>
    <xf numFmtId="0" fontId="58" fillId="0" borderId="30" xfId="46" applyFont="1" applyBorder="1" applyAlignment="1">
      <alignment vertical="top" wrapText="1"/>
    </xf>
    <xf numFmtId="0" fontId="58" fillId="0" borderId="31" xfId="46" applyFont="1" applyBorder="1" applyAlignment="1">
      <alignment vertical="top" wrapText="1"/>
    </xf>
    <xf numFmtId="0" fontId="58" fillId="0" borderId="32" xfId="46" applyFont="1" applyBorder="1" applyAlignment="1">
      <alignment vertical="top" wrapText="1"/>
    </xf>
    <xf numFmtId="0" fontId="53" fillId="0" borderId="30" xfId="46" applyFont="1" applyBorder="1" applyAlignment="1">
      <alignment horizontal="left" wrapText="1"/>
    </xf>
    <xf numFmtId="0" fontId="53" fillId="0" borderId="31" xfId="46" applyFont="1" applyBorder="1" applyAlignment="1">
      <alignment horizontal="left" wrapText="1"/>
    </xf>
    <xf numFmtId="0" fontId="53" fillId="0" borderId="32" xfId="46" applyFont="1" applyBorder="1" applyAlignment="1">
      <alignment horizontal="left" wrapText="1"/>
    </xf>
    <xf numFmtId="0" fontId="54" fillId="0" borderId="33" xfId="46" applyFont="1" applyBorder="1" applyAlignment="1">
      <alignment horizontal="left" wrapText="1"/>
    </xf>
    <xf numFmtId="0" fontId="54" fillId="0" borderId="34" xfId="46" applyFont="1" applyBorder="1" applyAlignment="1">
      <alignment horizontal="left" wrapText="1"/>
    </xf>
    <xf numFmtId="0" fontId="54" fillId="0" borderId="35" xfId="46" applyFont="1" applyBorder="1" applyAlignment="1">
      <alignment horizontal="left" wrapText="1"/>
    </xf>
    <xf numFmtId="0" fontId="55" fillId="0" borderId="36" xfId="46" applyFont="1" applyBorder="1" applyAlignment="1">
      <alignment horizontal="center" wrapText="1"/>
    </xf>
    <xf numFmtId="0" fontId="55" fillId="0" borderId="37" xfId="46" applyFont="1" applyBorder="1" applyAlignment="1">
      <alignment horizontal="center" wrapText="1"/>
    </xf>
    <xf numFmtId="0" fontId="55" fillId="0" borderId="40" xfId="46" applyFont="1" applyBorder="1" applyAlignment="1">
      <alignment horizontal="center" wrapText="1"/>
    </xf>
    <xf numFmtId="0" fontId="55" fillId="0" borderId="30" xfId="46" applyFont="1" applyBorder="1" applyAlignment="1">
      <alignment horizontal="center" wrapText="1"/>
    </xf>
    <xf numFmtId="0" fontId="55" fillId="0" borderId="31" xfId="46" applyFont="1" applyBorder="1" applyAlignment="1">
      <alignment horizontal="center" wrapText="1"/>
    </xf>
    <xf numFmtId="0" fontId="55" fillId="0" borderId="32" xfId="46" applyFont="1" applyBorder="1" applyAlignment="1">
      <alignment horizontal="center" wrapText="1"/>
    </xf>
    <xf numFmtId="0" fontId="55" fillId="0" borderId="0" xfId="46" applyFont="1" applyBorder="1" applyAlignment="1">
      <alignment horizontal="center" wrapText="1"/>
    </xf>
    <xf numFmtId="0" fontId="55" fillId="0" borderId="34" xfId="46" applyFont="1" applyBorder="1" applyAlignment="1">
      <alignment horizontal="center" wrapText="1"/>
    </xf>
    <xf numFmtId="0" fontId="54" fillId="0" borderId="30" xfId="46" applyFont="1" applyBorder="1" applyAlignment="1">
      <alignment horizontal="center" wrapText="1"/>
    </xf>
    <xf numFmtId="0" fontId="54" fillId="0" borderId="32" xfId="46" applyFont="1" applyBorder="1" applyAlignment="1">
      <alignment horizontal="center" wrapText="1"/>
    </xf>
    <xf numFmtId="0" fontId="54" fillId="0" borderId="38" xfId="46" applyFont="1" applyBorder="1" applyAlignment="1">
      <alignment horizontal="center" wrapText="1"/>
    </xf>
    <xf numFmtId="0" fontId="54" fillId="0" borderId="39" xfId="46" applyFont="1" applyBorder="1" applyAlignment="1">
      <alignment horizontal="center" wrapText="1"/>
    </xf>
    <xf numFmtId="0" fontId="68" fillId="0" borderId="38" xfId="53" applyFont="1" applyBorder="1" applyAlignment="1">
      <alignment vertical="top" wrapText="1"/>
    </xf>
    <xf numFmtId="0" fontId="68" fillId="0" borderId="0" xfId="53" applyFont="1" applyAlignment="1">
      <alignment vertical="top" wrapText="1"/>
    </xf>
    <xf numFmtId="0" fontId="72" fillId="0" borderId="0" xfId="64" applyAlignment="1">
      <alignment vertical="top" wrapText="1"/>
    </xf>
    <xf numFmtId="0" fontId="72" fillId="0" borderId="39" xfId="64" applyBorder="1" applyAlignment="1">
      <alignment vertical="top" wrapText="1"/>
    </xf>
    <xf numFmtId="0" fontId="69" fillId="0" borderId="0" xfId="53" applyFont="1" applyAlignment="1">
      <alignment vertical="top" wrapText="1"/>
    </xf>
    <xf numFmtId="0" fontId="69" fillId="0" borderId="39" xfId="53" applyFont="1" applyBorder="1" applyAlignment="1">
      <alignment vertical="top" wrapText="1"/>
    </xf>
    <xf numFmtId="0" fontId="69" fillId="0" borderId="34" xfId="53" applyFont="1" applyBorder="1" applyAlignment="1">
      <alignment vertical="top" wrapText="1"/>
    </xf>
    <xf numFmtId="0" fontId="69" fillId="0" borderId="35" xfId="53" applyFont="1" applyBorder="1" applyAlignment="1">
      <alignment vertical="top" wrapText="1"/>
    </xf>
    <xf numFmtId="0" fontId="69" fillId="0" borderId="33" xfId="53" applyFont="1" applyBorder="1" applyAlignment="1">
      <alignment vertical="top" wrapText="1"/>
    </xf>
    <xf numFmtId="0" fontId="69" fillId="0" borderId="38" xfId="53" applyFont="1" applyBorder="1" applyAlignment="1">
      <alignment vertical="top" wrapText="1"/>
    </xf>
    <xf numFmtId="0" fontId="68" fillId="0" borderId="39" xfId="53" applyFont="1" applyBorder="1" applyAlignment="1">
      <alignment vertical="top" wrapText="1"/>
    </xf>
    <xf numFmtId="0" fontId="68" fillId="0" borderId="30" xfId="53" applyFont="1" applyBorder="1" applyAlignment="1">
      <alignment vertical="top" wrapText="1"/>
    </xf>
    <xf numFmtId="0" fontId="68" fillId="0" borderId="31" xfId="53" applyFont="1" applyBorder="1" applyAlignment="1">
      <alignment vertical="top" wrapText="1"/>
    </xf>
    <xf numFmtId="0" fontId="68" fillId="0" borderId="32" xfId="53" applyFont="1" applyBorder="1" applyAlignment="1">
      <alignment vertical="top" wrapText="1"/>
    </xf>
    <xf numFmtId="0" fontId="67" fillId="0" borderId="30" xfId="53" applyFont="1" applyBorder="1" applyAlignment="1">
      <alignment horizontal="center" wrapText="1"/>
    </xf>
    <xf numFmtId="0" fontId="67" fillId="0" borderId="32" xfId="53" applyFont="1" applyBorder="1" applyAlignment="1">
      <alignment horizontal="center" wrapText="1"/>
    </xf>
    <xf numFmtId="0" fontId="67" fillId="0" borderId="33" xfId="53" applyFont="1" applyBorder="1" applyAlignment="1">
      <alignment horizontal="center" wrapText="1"/>
    </xf>
    <xf numFmtId="0" fontId="67" fillId="0" borderId="35" xfId="53" applyFont="1" applyBorder="1" applyAlignment="1">
      <alignment horizontal="center" wrapText="1"/>
    </xf>
    <xf numFmtId="0" fontId="67" fillId="0" borderId="38" xfId="53" applyFont="1" applyBorder="1" applyAlignment="1">
      <alignment horizontal="center" wrapText="1"/>
    </xf>
    <xf numFmtId="0" fontId="67" fillId="0" borderId="39" xfId="53" applyFont="1" applyBorder="1" applyAlignment="1">
      <alignment horizontal="center" wrapText="1"/>
    </xf>
    <xf numFmtId="0" fontId="67" fillId="0" borderId="36" xfId="53" applyFont="1" applyBorder="1" applyAlignment="1">
      <alignment horizontal="center" wrapText="1"/>
    </xf>
    <xf numFmtId="0" fontId="67" fillId="0" borderId="40" xfId="53" applyFont="1" applyBorder="1" applyAlignment="1">
      <alignment horizontal="center" wrapText="1"/>
    </xf>
    <xf numFmtId="0" fontId="4" fillId="0" borderId="38" xfId="53" applyBorder="1" applyAlignment="1">
      <alignment horizontal="center" wrapText="1"/>
    </xf>
    <xf numFmtId="0" fontId="4" fillId="0" borderId="39" xfId="53" applyBorder="1" applyAlignment="1">
      <alignment horizontal="center" wrapText="1"/>
    </xf>
    <xf numFmtId="0" fontId="66" fillId="0" borderId="30" xfId="53" applyFont="1" applyBorder="1" applyAlignment="1">
      <alignment horizontal="left" wrapText="1"/>
    </xf>
    <xf numFmtId="0" fontId="66" fillId="0" borderId="31" xfId="53" applyFont="1" applyBorder="1" applyAlignment="1">
      <alignment horizontal="left" wrapText="1"/>
    </xf>
    <xf numFmtId="0" fontId="66" fillId="0" borderId="32" xfId="53" applyFont="1" applyBorder="1" applyAlignment="1">
      <alignment horizontal="left" wrapText="1"/>
    </xf>
    <xf numFmtId="0" fontId="4" fillId="0" borderId="33" xfId="53" applyBorder="1" applyAlignment="1">
      <alignment horizontal="left" wrapText="1"/>
    </xf>
    <xf numFmtId="0" fontId="4" fillId="0" borderId="34" xfId="53" applyBorder="1" applyAlignment="1">
      <alignment horizontal="left" wrapText="1"/>
    </xf>
    <xf numFmtId="0" fontId="4" fillId="0" borderId="35" xfId="53" applyBorder="1" applyAlignment="1">
      <alignment horizontal="left" wrapText="1"/>
    </xf>
    <xf numFmtId="0" fontId="67" fillId="0" borderId="37" xfId="53" applyFont="1" applyBorder="1" applyAlignment="1">
      <alignment horizontal="center" wrapText="1"/>
    </xf>
    <xf numFmtId="0" fontId="67" fillId="0" borderId="31" xfId="53" applyFont="1" applyBorder="1" applyAlignment="1">
      <alignment horizontal="center" wrapText="1"/>
    </xf>
    <xf numFmtId="0" fontId="67" fillId="0" borderId="0" xfId="53" applyFont="1" applyBorder="1" applyAlignment="1">
      <alignment horizontal="center" wrapText="1"/>
    </xf>
    <xf numFmtId="0" fontId="67" fillId="0" borderId="34" xfId="53" applyFont="1" applyBorder="1" applyAlignment="1">
      <alignment horizontal="center" wrapText="1"/>
    </xf>
    <xf numFmtId="0" fontId="4" fillId="0" borderId="30" xfId="53" applyBorder="1" applyAlignment="1">
      <alignment horizontal="center" wrapText="1"/>
    </xf>
    <xf numFmtId="0" fontId="4" fillId="0" borderId="32" xfId="53" applyBorder="1" applyAlignment="1">
      <alignment horizontal="center" wrapText="1"/>
    </xf>
    <xf numFmtId="0" fontId="66" fillId="0" borderId="30" xfId="65" applyFont="1" applyBorder="1" applyAlignment="1">
      <alignment horizontal="left" wrapText="1"/>
    </xf>
    <xf numFmtId="0" fontId="66" fillId="0" borderId="31" xfId="65" applyFont="1" applyBorder="1" applyAlignment="1">
      <alignment horizontal="left" wrapText="1"/>
    </xf>
    <xf numFmtId="0" fontId="66" fillId="0" borderId="32" xfId="65" applyFont="1" applyBorder="1" applyAlignment="1">
      <alignment horizontal="left" wrapText="1"/>
    </xf>
    <xf numFmtId="0" fontId="3" fillId="0" borderId="33" xfId="65" applyBorder="1" applyAlignment="1">
      <alignment horizontal="left" wrapText="1"/>
    </xf>
    <xf numFmtId="0" fontId="3" fillId="0" borderId="34" xfId="65" applyBorder="1" applyAlignment="1">
      <alignment horizontal="left" wrapText="1"/>
    </xf>
    <xf numFmtId="0" fontId="3" fillId="0" borderId="35" xfId="65" applyBorder="1" applyAlignment="1">
      <alignment horizontal="left" wrapText="1"/>
    </xf>
    <xf numFmtId="0" fontId="67" fillId="0" borderId="36" xfId="65" applyFont="1" applyBorder="1" applyAlignment="1">
      <alignment horizontal="center" wrapText="1"/>
    </xf>
    <xf numFmtId="0" fontId="67" fillId="0" borderId="37" xfId="65" applyFont="1" applyBorder="1" applyAlignment="1">
      <alignment horizontal="center" wrapText="1"/>
    </xf>
    <xf numFmtId="0" fontId="67" fillId="0" borderId="40" xfId="65" applyFont="1" applyBorder="1" applyAlignment="1">
      <alignment horizontal="center" wrapText="1"/>
    </xf>
    <xf numFmtId="0" fontId="67" fillId="0" borderId="30" xfId="65" applyFont="1" applyBorder="1" applyAlignment="1">
      <alignment horizontal="center" wrapText="1"/>
    </xf>
    <xf numFmtId="0" fontId="67" fillId="0" borderId="31" xfId="65" applyFont="1" applyBorder="1" applyAlignment="1">
      <alignment horizontal="center" wrapText="1"/>
    </xf>
    <xf numFmtId="0" fontId="67" fillId="0" borderId="32" xfId="65" applyFont="1" applyBorder="1" applyAlignment="1">
      <alignment horizontal="center" wrapText="1"/>
    </xf>
    <xf numFmtId="0" fontId="67" fillId="0" borderId="38" xfId="65" applyFont="1" applyBorder="1" applyAlignment="1">
      <alignment horizontal="center" wrapText="1"/>
    </xf>
    <xf numFmtId="0" fontId="67" fillId="0" borderId="0" xfId="65" applyFont="1" applyBorder="1" applyAlignment="1">
      <alignment horizontal="center" wrapText="1"/>
    </xf>
    <xf numFmtId="0" fontId="67" fillId="0" borderId="39" xfId="65" applyFont="1" applyBorder="1" applyAlignment="1">
      <alignment horizontal="center" wrapText="1"/>
    </xf>
    <xf numFmtId="0" fontId="67" fillId="0" borderId="33" xfId="65" applyFont="1" applyBorder="1" applyAlignment="1">
      <alignment horizontal="center" wrapText="1"/>
    </xf>
    <xf numFmtId="0" fontId="67" fillId="0" borderId="34" xfId="65" applyFont="1" applyBorder="1" applyAlignment="1">
      <alignment horizontal="center" wrapText="1"/>
    </xf>
    <xf numFmtId="0" fontId="67" fillId="0" borderId="35" xfId="65" applyFont="1" applyBorder="1" applyAlignment="1">
      <alignment horizontal="center" wrapText="1"/>
    </xf>
    <xf numFmtId="0" fontId="3" fillId="0" borderId="30" xfId="65" applyBorder="1" applyAlignment="1">
      <alignment horizontal="center" wrapText="1"/>
    </xf>
    <xf numFmtId="0" fontId="3" fillId="0" borderId="32" xfId="65" applyBorder="1" applyAlignment="1">
      <alignment horizontal="center" wrapText="1"/>
    </xf>
    <xf numFmtId="0" fontId="3" fillId="0" borderId="38" xfId="65" applyBorder="1" applyAlignment="1">
      <alignment horizontal="center" wrapText="1"/>
    </xf>
    <xf numFmtId="0" fontId="3" fillId="0" borderId="39" xfId="65" applyBorder="1" applyAlignment="1">
      <alignment horizontal="center" wrapText="1"/>
    </xf>
    <xf numFmtId="0" fontId="68" fillId="0" borderId="30" xfId="65" applyFont="1" applyBorder="1" applyAlignment="1">
      <alignment vertical="top" wrapText="1"/>
    </xf>
    <xf numFmtId="0" fontId="68" fillId="0" borderId="31" xfId="65" applyFont="1" applyBorder="1" applyAlignment="1">
      <alignment vertical="top" wrapText="1"/>
    </xf>
    <xf numFmtId="0" fontId="68" fillId="0" borderId="32" xfId="65" applyFont="1" applyBorder="1" applyAlignment="1">
      <alignment vertical="top" wrapText="1"/>
    </xf>
    <xf numFmtId="0" fontId="68" fillId="0" borderId="38" xfId="65" applyFont="1" applyBorder="1" applyAlignment="1">
      <alignment vertical="top" wrapText="1"/>
    </xf>
    <xf numFmtId="0" fontId="68" fillId="0" borderId="0" xfId="65" applyFont="1" applyAlignment="1">
      <alignment vertical="top" wrapText="1"/>
    </xf>
    <xf numFmtId="0" fontId="68" fillId="0" borderId="39" xfId="65" applyFont="1" applyBorder="1" applyAlignment="1">
      <alignment vertical="top" wrapText="1"/>
    </xf>
    <xf numFmtId="0" fontId="69" fillId="0" borderId="0" xfId="65" applyFont="1" applyAlignment="1">
      <alignment vertical="top" wrapText="1"/>
    </xf>
    <xf numFmtId="0" fontId="69" fillId="0" borderId="39" xfId="65" applyFont="1" applyBorder="1" applyAlignment="1">
      <alignment vertical="top" wrapText="1"/>
    </xf>
    <xf numFmtId="0" fontId="69" fillId="0" borderId="38" xfId="65" applyFont="1" applyBorder="1" applyAlignment="1">
      <alignment vertical="top" wrapText="1"/>
    </xf>
    <xf numFmtId="0" fontId="69" fillId="0" borderId="34" xfId="65" applyFont="1" applyBorder="1" applyAlignment="1">
      <alignment vertical="top" wrapText="1"/>
    </xf>
    <xf numFmtId="0" fontId="69" fillId="0" borderId="35" xfId="65" applyFont="1" applyBorder="1" applyAlignment="1">
      <alignment vertical="top" wrapText="1"/>
    </xf>
    <xf numFmtId="0" fontId="69" fillId="0" borderId="33" xfId="65" applyFont="1" applyBorder="1" applyAlignment="1">
      <alignment vertical="top" wrapText="1"/>
    </xf>
    <xf numFmtId="0" fontId="66" fillId="0" borderId="30" xfId="116" applyFont="1" applyBorder="1" applyAlignment="1">
      <alignment horizontal="left" wrapText="1"/>
    </xf>
    <xf numFmtId="0" fontId="66" fillId="0" borderId="31" xfId="116" applyFont="1" applyBorder="1" applyAlignment="1">
      <alignment horizontal="left" wrapText="1"/>
    </xf>
    <xf numFmtId="0" fontId="66" fillId="0" borderId="32" xfId="116" applyFont="1" applyBorder="1" applyAlignment="1">
      <alignment horizontal="left" wrapText="1"/>
    </xf>
    <xf numFmtId="0" fontId="3" fillId="0" borderId="33" xfId="116" applyBorder="1" applyAlignment="1">
      <alignment horizontal="left" wrapText="1"/>
    </xf>
    <xf numFmtId="0" fontId="3" fillId="0" borderId="34" xfId="116" applyBorder="1" applyAlignment="1">
      <alignment horizontal="left" wrapText="1"/>
    </xf>
    <xf numFmtId="0" fontId="3" fillId="0" borderId="35" xfId="116" applyBorder="1" applyAlignment="1">
      <alignment horizontal="left" wrapText="1"/>
    </xf>
    <xf numFmtId="0" fontId="67" fillId="0" borderId="36" xfId="116" applyFont="1" applyBorder="1" applyAlignment="1">
      <alignment horizontal="center" wrapText="1"/>
    </xf>
    <xf numFmtId="0" fontId="67" fillId="0" borderId="37" xfId="116" applyFont="1" applyBorder="1" applyAlignment="1">
      <alignment horizontal="center" wrapText="1"/>
    </xf>
    <xf numFmtId="0" fontId="67" fillId="0" borderId="40" xfId="116" applyFont="1" applyBorder="1" applyAlignment="1">
      <alignment horizontal="center" wrapText="1"/>
    </xf>
    <xf numFmtId="0" fontId="67" fillId="0" borderId="30" xfId="116" applyFont="1" applyBorder="1" applyAlignment="1">
      <alignment horizontal="center" wrapText="1"/>
    </xf>
    <xf numFmtId="0" fontId="67" fillId="0" borderId="31" xfId="116" applyFont="1" applyBorder="1" applyAlignment="1">
      <alignment horizontal="center" wrapText="1"/>
    </xf>
    <xf numFmtId="0" fontId="67" fillId="0" borderId="32" xfId="116" applyFont="1" applyBorder="1" applyAlignment="1">
      <alignment horizontal="center" wrapText="1"/>
    </xf>
    <xf numFmtId="0" fontId="67" fillId="0" borderId="38" xfId="116" applyFont="1" applyBorder="1" applyAlignment="1">
      <alignment horizontal="center" wrapText="1"/>
    </xf>
    <xf numFmtId="0" fontId="67" fillId="0" borderId="0" xfId="116" applyFont="1" applyBorder="1" applyAlignment="1">
      <alignment horizontal="center" wrapText="1"/>
    </xf>
    <xf numFmtId="0" fontId="67" fillId="0" borderId="39" xfId="116" applyFont="1" applyBorder="1" applyAlignment="1">
      <alignment horizontal="center" wrapText="1"/>
    </xf>
    <xf numFmtId="0" fontId="67" fillId="0" borderId="33" xfId="116" applyFont="1" applyBorder="1" applyAlignment="1">
      <alignment horizontal="center" wrapText="1"/>
    </xf>
    <xf numFmtId="0" fontId="67" fillId="0" borderId="34" xfId="116" applyFont="1" applyBorder="1" applyAlignment="1">
      <alignment horizontal="center" wrapText="1"/>
    </xf>
    <xf numFmtId="0" fontId="67" fillId="0" borderId="35" xfId="116" applyFont="1" applyBorder="1" applyAlignment="1">
      <alignment horizontal="center" wrapText="1"/>
    </xf>
    <xf numFmtId="0" fontId="3" fillId="0" borderId="30" xfId="116" applyBorder="1" applyAlignment="1">
      <alignment horizontal="center" wrapText="1"/>
    </xf>
    <xf numFmtId="0" fontId="3" fillId="0" borderId="32" xfId="116" applyBorder="1" applyAlignment="1">
      <alignment horizontal="center" wrapText="1"/>
    </xf>
    <xf numFmtId="0" fontId="3" fillId="0" borderId="38" xfId="116" applyBorder="1" applyAlignment="1">
      <alignment horizontal="center" wrapText="1"/>
    </xf>
    <xf numFmtId="0" fontId="3" fillId="0" borderId="39" xfId="116" applyBorder="1" applyAlignment="1">
      <alignment horizontal="center" wrapText="1"/>
    </xf>
    <xf numFmtId="0" fontId="68" fillId="0" borderId="30" xfId="116" applyFont="1" applyBorder="1" applyAlignment="1">
      <alignment vertical="top" wrapText="1"/>
    </xf>
    <xf numFmtId="0" fontId="68" fillId="0" borderId="31" xfId="116" applyFont="1" applyBorder="1" applyAlignment="1">
      <alignment vertical="top" wrapText="1"/>
    </xf>
    <xf numFmtId="0" fontId="68" fillId="0" borderId="38" xfId="116" applyFont="1" applyBorder="1" applyAlignment="1">
      <alignment vertical="top" wrapText="1"/>
    </xf>
    <xf numFmtId="0" fontId="68" fillId="0" borderId="0" xfId="116" applyFont="1" applyAlignment="1">
      <alignment vertical="top" wrapText="1"/>
    </xf>
    <xf numFmtId="0" fontId="68" fillId="0" borderId="32" xfId="116" applyFont="1" applyBorder="1" applyAlignment="1">
      <alignment vertical="top" wrapText="1"/>
    </xf>
    <xf numFmtId="0" fontId="69" fillId="0" borderId="0" xfId="116" applyFont="1" applyAlignment="1">
      <alignment vertical="top" wrapText="1"/>
    </xf>
    <xf numFmtId="0" fontId="69" fillId="0" borderId="39" xfId="116" applyFont="1" applyBorder="1" applyAlignment="1">
      <alignment vertical="top" wrapText="1"/>
    </xf>
    <xf numFmtId="0" fontId="67" fillId="0" borderId="41" xfId="116" applyFont="1" applyBorder="1" applyAlignment="1">
      <alignment horizontal="center" wrapText="1"/>
    </xf>
    <xf numFmtId="0" fontId="67" fillId="0" borderId="42" xfId="116" applyFont="1" applyBorder="1" applyAlignment="1">
      <alignment horizontal="center" wrapText="1"/>
    </xf>
    <xf numFmtId="0" fontId="68" fillId="0" borderId="39" xfId="116" applyFont="1" applyBorder="1" applyAlignment="1">
      <alignment vertical="top" wrapText="1"/>
    </xf>
    <xf numFmtId="0" fontId="69" fillId="0" borderId="38" xfId="116" applyFont="1" applyBorder="1" applyAlignment="1">
      <alignment vertical="top" wrapText="1"/>
    </xf>
    <xf numFmtId="0" fontId="72" fillId="0" borderId="0" xfId="117" applyAlignment="1">
      <alignment vertical="top" wrapText="1"/>
    </xf>
    <xf numFmtId="0" fontId="72" fillId="0" borderId="39" xfId="117" applyBorder="1" applyAlignment="1">
      <alignment vertical="top" wrapText="1"/>
    </xf>
    <xf numFmtId="0" fontId="3" fillId="0" borderId="0" xfId="116" applyAlignment="1">
      <alignment wrapText="1"/>
    </xf>
    <xf numFmtId="0" fontId="3" fillId="0" borderId="39" xfId="116" applyBorder="1" applyAlignment="1">
      <alignment wrapText="1"/>
    </xf>
    <xf numFmtId="0" fontId="3" fillId="0" borderId="34" xfId="116" applyBorder="1" applyAlignment="1">
      <alignment wrapText="1"/>
    </xf>
    <xf numFmtId="0" fontId="3" fillId="0" borderId="35" xfId="116" applyBorder="1" applyAlignment="1">
      <alignment wrapText="1"/>
    </xf>
    <xf numFmtId="0" fontId="69" fillId="0" borderId="33" xfId="116" applyFont="1" applyBorder="1" applyAlignment="1">
      <alignment vertical="top" wrapText="1"/>
    </xf>
    <xf numFmtId="0" fontId="69" fillId="0" borderId="34" xfId="116" applyFont="1" applyBorder="1" applyAlignment="1">
      <alignment vertical="top" wrapText="1"/>
    </xf>
    <xf numFmtId="0" fontId="67" fillId="0" borderId="43" xfId="116" applyFont="1" applyBorder="1" applyAlignment="1">
      <alignment horizontal="center" wrapText="1"/>
    </xf>
    <xf numFmtId="0" fontId="72" fillId="0" borderId="0" xfId="118" applyAlignment="1">
      <alignment vertical="top" wrapText="1"/>
    </xf>
    <xf numFmtId="0" fontId="72" fillId="0" borderId="39" xfId="118" applyBorder="1" applyAlignment="1">
      <alignment vertical="top" wrapText="1"/>
    </xf>
    <xf numFmtId="0" fontId="69" fillId="0" borderId="35" xfId="116" applyFont="1" applyBorder="1" applyAlignment="1">
      <alignment vertical="top" wrapText="1"/>
    </xf>
    <xf numFmtId="0" fontId="90" fillId="45" borderId="36" xfId="129" applyFont="1" applyFill="1" applyBorder="1" applyAlignment="1">
      <alignment vertical="top" wrapText="1"/>
    </xf>
    <xf numFmtId="0" fontId="90" fillId="45" borderId="40" xfId="129" applyFont="1" applyFill="1" applyBorder="1" applyAlignment="1">
      <alignment vertical="top" wrapText="1"/>
    </xf>
    <xf numFmtId="176" fontId="5" fillId="37" borderId="0" xfId="127" applyNumberFormat="1" applyFill="1" applyAlignment="1">
      <alignment horizontal="center"/>
    </xf>
  </cellXfs>
  <cellStyles count="13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lumn heading" xfId="66"/>
    <cellStyle name="Comma 2" xfId="48"/>
    <cellStyle name="Comma 2 2" xfId="120"/>
    <cellStyle name="Comma 3" xfId="49"/>
    <cellStyle name="Comma0" xfId="67"/>
    <cellStyle name="Corner heading" xfId="68"/>
    <cellStyle name="Currency0" xfId="69"/>
    <cellStyle name="Data" xfId="70"/>
    <cellStyle name="Data no deci" xfId="71"/>
    <cellStyle name="Data Superscript" xfId="72"/>
    <cellStyle name="Data_1-1A-Regular" xfId="73"/>
    <cellStyle name="Data-one deci" xfId="74"/>
    <cellStyle name="Date" xfId="75"/>
    <cellStyle name="Explanatory Text" xfId="28" builtinId="53" customBuiltin="1"/>
    <cellStyle name="Fixed" xfId="76"/>
    <cellStyle name="Followed Hyperlink 2" xfId="77"/>
    <cellStyle name="Good" xfId="29" builtinId="26" customBuiltin="1"/>
    <cellStyle name="Heading 1" xfId="30" builtinId="16" customBuiltin="1"/>
    <cellStyle name="Heading 1 2" xfId="78"/>
    <cellStyle name="Heading 2" xfId="31" builtinId="17" customBuiltin="1"/>
    <cellStyle name="Heading 2 2" xfId="79"/>
    <cellStyle name="Heading 3" xfId="32" builtinId="18" customBuiltin="1"/>
    <cellStyle name="Heading 4" xfId="33" builtinId="19" customBuiltin="1"/>
    <cellStyle name="Hed Side" xfId="80"/>
    <cellStyle name="Hed Side bold" xfId="81"/>
    <cellStyle name="Hed Side Indent" xfId="82"/>
    <cellStyle name="Hed Side Regular" xfId="83"/>
    <cellStyle name="Hed Side_1-1A-Regular" xfId="84"/>
    <cellStyle name="Hed Top" xfId="85"/>
    <cellStyle name="Hed Top - SECTION" xfId="86"/>
    <cellStyle name="Hed Top_3-new4" xfId="87"/>
    <cellStyle name="Hyperlink" xfId="34" builtinId="8"/>
    <cellStyle name="Hyperlink 2" xfId="50"/>
    <cellStyle name="Hyperlink 2 2" xfId="118"/>
    <cellStyle name="Hyperlink 3" xfId="51"/>
    <cellStyle name="Hyperlink 3 2" xfId="52"/>
    <cellStyle name="Hyperlink 3 3" xfId="117"/>
    <cellStyle name="Hyperlink 4" xfId="47"/>
    <cellStyle name="Hyperlink 5" xfId="64"/>
    <cellStyle name="Input" xfId="35" builtinId="20" customBuiltin="1"/>
    <cellStyle name="Linked Cell" xfId="36" builtinId="24" customBuiltin="1"/>
    <cellStyle name="Neutral" xfId="37" builtinId="28" customBuiltin="1"/>
    <cellStyle name="Normal" xfId="0" builtinId="0"/>
    <cellStyle name="Normal 10" xfId="53"/>
    <cellStyle name="Normal 10 2" xfId="127"/>
    <cellStyle name="Normal 11" xfId="54"/>
    <cellStyle name="Normal 11 2" xfId="65"/>
    <cellStyle name="Normal 11 3" xfId="128"/>
    <cellStyle name="Normal 12" xfId="46"/>
    <cellStyle name="Normal 13" xfId="129"/>
    <cellStyle name="Normal 2" xfId="38"/>
    <cellStyle name="Normal 3" xfId="55"/>
    <cellStyle name="Normal 3 2" xfId="119"/>
    <cellStyle name="Normal 4" xfId="56"/>
    <cellStyle name="Normal 4 2" xfId="88"/>
    <cellStyle name="Normal 4 3" xfId="116"/>
    <cellStyle name="Normal 5" xfId="57"/>
    <cellStyle name="Normal 6" xfId="58"/>
    <cellStyle name="Normal 6 2" xfId="121"/>
    <cellStyle name="Normal 7" xfId="59"/>
    <cellStyle name="Normal 7 2" xfId="122"/>
    <cellStyle name="Normal 8" xfId="60"/>
    <cellStyle name="Normal 8 2" xfId="123"/>
    <cellStyle name="Normal 9" xfId="61"/>
    <cellStyle name="Normal 9 2" xfId="126"/>
    <cellStyle name="Normal_TransportationIndicators_092002" xfId="39"/>
    <cellStyle name="Note" xfId="40" builtinId="10" customBuiltin="1"/>
    <cellStyle name="Note 2" xfId="89"/>
    <cellStyle name="Output" xfId="41" builtinId="21" customBuiltin="1"/>
    <cellStyle name="Percent" xfId="42" builtinId="5"/>
    <cellStyle name="Percent 2" xfId="62"/>
    <cellStyle name="Percent 2 2" xfId="124"/>
    <cellStyle name="Percent 3" xfId="63"/>
    <cellStyle name="Percent 3 2" xfId="125"/>
    <cellStyle name="Percent 4" xfId="90"/>
    <cellStyle name="Reference" xfId="91"/>
    <cellStyle name="Row heading" xfId="92"/>
    <cellStyle name="Source Hed" xfId="93"/>
    <cellStyle name="Source Letter" xfId="94"/>
    <cellStyle name="Source Superscript" xfId="95"/>
    <cellStyle name="Source Text" xfId="96"/>
    <cellStyle name="State" xfId="97"/>
    <cellStyle name="Superscript" xfId="98"/>
    <cellStyle name="Superscript- regular" xfId="99"/>
    <cellStyle name="Superscript_1-1A-Regular" xfId="100"/>
    <cellStyle name="Table Data" xfId="101"/>
    <cellStyle name="Table Head Top" xfId="102"/>
    <cellStyle name="Table Hed Side" xfId="103"/>
    <cellStyle name="Table Title" xfId="104"/>
    <cellStyle name="Title" xfId="43" builtinId="15" customBuiltin="1"/>
    <cellStyle name="Title Text" xfId="105"/>
    <cellStyle name="Title Text 1" xfId="106"/>
    <cellStyle name="Title Text 2" xfId="107"/>
    <cellStyle name="Title-1" xfId="108"/>
    <cellStyle name="Title-2" xfId="109"/>
    <cellStyle name="Title-3" xfId="110"/>
    <cellStyle name="Total" xfId="44" builtinId="25" customBuiltin="1"/>
    <cellStyle name="Total 2" xfId="111"/>
    <cellStyle name="Warning Text" xfId="45" builtinId="11" customBuiltin="1"/>
    <cellStyle name="Wrap" xfId="112"/>
    <cellStyle name="Wrap Bold" xfId="113"/>
    <cellStyle name="Wrap Title" xfId="114"/>
    <cellStyle name="Wrap_NTS99-~11" xfId="1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01640419947507"/>
          <c:y val="5.1400554097404488E-2"/>
          <c:w val="0.76691557305336844"/>
          <c:h val="0.8326195683872849"/>
        </c:manualLayout>
      </c:layout>
      <c:barChart>
        <c:barDir val="col"/>
        <c:grouping val="clustered"/>
        <c:varyColors val="0"/>
        <c:ser>
          <c:idx val="0"/>
          <c:order val="0"/>
          <c:tx>
            <c:strRef>
              <c:f>'Energy Weights'!$L$8</c:f>
              <c:strCache>
                <c:ptCount val="1"/>
                <c:pt idx="0">
                  <c:v>1980</c:v>
                </c:pt>
              </c:strCache>
            </c:strRef>
          </c:tx>
          <c:invertIfNegative val="0"/>
          <c:cat>
            <c:strRef>
              <c:f>'Energy Weights'!$K$9:$K$12</c:f>
              <c:strCache>
                <c:ptCount val="4"/>
                <c:pt idx="0">
                  <c:v>Residential</c:v>
                </c:pt>
                <c:pt idx="1">
                  <c:v>Commercial</c:v>
                </c:pt>
                <c:pt idx="2">
                  <c:v>Industrial</c:v>
                </c:pt>
                <c:pt idx="3">
                  <c:v>Transportation</c:v>
                </c:pt>
              </c:strCache>
            </c:strRef>
          </c:cat>
          <c:val>
            <c:numRef>
              <c:f>'Energy Weights'!$L$9:$L$12</c:f>
              <c:numCache>
                <c:formatCode>0.0000</c:formatCode>
                <c:ptCount val="4"/>
                <c:pt idx="0">
                  <c:v>0.22502335838155285</c:v>
                </c:pt>
                <c:pt idx="1">
                  <c:v>0.15154817861893485</c:v>
                </c:pt>
                <c:pt idx="2">
                  <c:v>0.35883534934857247</c:v>
                </c:pt>
                <c:pt idx="3">
                  <c:v>0.26459311365093974</c:v>
                </c:pt>
              </c:numCache>
            </c:numRef>
          </c:val>
        </c:ser>
        <c:ser>
          <c:idx val="1"/>
          <c:order val="1"/>
          <c:tx>
            <c:strRef>
              <c:f>'Energy Weights'!$M$8</c:f>
              <c:strCache>
                <c:ptCount val="1"/>
                <c:pt idx="0">
                  <c:v>2010</c:v>
                </c:pt>
              </c:strCache>
            </c:strRef>
          </c:tx>
          <c:invertIfNegative val="0"/>
          <c:cat>
            <c:strRef>
              <c:f>'Energy Weights'!$K$9:$K$12</c:f>
              <c:strCache>
                <c:ptCount val="4"/>
                <c:pt idx="0">
                  <c:v>Residential</c:v>
                </c:pt>
                <c:pt idx="1">
                  <c:v>Commercial</c:v>
                </c:pt>
                <c:pt idx="2">
                  <c:v>Industrial</c:v>
                </c:pt>
                <c:pt idx="3">
                  <c:v>Transportation</c:v>
                </c:pt>
              </c:strCache>
            </c:strRef>
          </c:cat>
          <c:val>
            <c:numRef>
              <c:f>'Energy Weights'!$M$9:$M$12</c:f>
              <c:numCache>
                <c:formatCode>0.0000</c:formatCode>
                <c:ptCount val="4"/>
                <c:pt idx="0">
                  <c:v>0.22072726926870079</c:v>
                </c:pt>
                <c:pt idx="1">
                  <c:v>0.19622170315910828</c:v>
                </c:pt>
                <c:pt idx="2">
                  <c:v>0.2591613183265829</c:v>
                </c:pt>
                <c:pt idx="3">
                  <c:v>0.30137666246306588</c:v>
                </c:pt>
              </c:numCache>
            </c:numRef>
          </c:val>
        </c:ser>
        <c:dLbls>
          <c:showLegendKey val="0"/>
          <c:showVal val="0"/>
          <c:showCatName val="0"/>
          <c:showSerName val="0"/>
          <c:showPercent val="0"/>
          <c:showBubbleSize val="0"/>
        </c:dLbls>
        <c:gapWidth val="150"/>
        <c:axId val="124423520"/>
        <c:axId val="124424080"/>
      </c:barChart>
      <c:catAx>
        <c:axId val="124423520"/>
        <c:scaling>
          <c:orientation val="minMax"/>
        </c:scaling>
        <c:delete val="0"/>
        <c:axPos val="b"/>
        <c:numFmt formatCode="General" sourceLinked="0"/>
        <c:majorTickMark val="out"/>
        <c:minorTickMark val="none"/>
        <c:tickLblPos val="nextTo"/>
        <c:crossAx val="124424080"/>
        <c:crosses val="autoZero"/>
        <c:auto val="1"/>
        <c:lblAlgn val="ctr"/>
        <c:lblOffset val="100"/>
        <c:noMultiLvlLbl val="0"/>
      </c:catAx>
      <c:valAx>
        <c:axId val="124424080"/>
        <c:scaling>
          <c:orientation val="minMax"/>
        </c:scaling>
        <c:delete val="0"/>
        <c:axPos val="l"/>
        <c:majorGridlines/>
        <c:title>
          <c:tx>
            <c:rich>
              <a:bodyPr rot="-5400000" vert="horz"/>
              <a:lstStyle/>
              <a:p>
                <a:pPr>
                  <a:defRPr/>
                </a:pPr>
                <a:r>
                  <a:rPr lang="en-US"/>
                  <a:t>Energy Share for Index</a:t>
                </a:r>
              </a:p>
            </c:rich>
          </c:tx>
          <c:layout>
            <c:manualLayout>
              <c:xMode val="edge"/>
              <c:yMode val="edge"/>
              <c:x val="1.0916666666666667E-2"/>
              <c:y val="0.23663385826771655"/>
            </c:manualLayout>
          </c:layout>
          <c:overlay val="0"/>
        </c:title>
        <c:numFmt formatCode="0.00" sourceLinked="0"/>
        <c:majorTickMark val="out"/>
        <c:minorTickMark val="none"/>
        <c:tickLblPos val="nextTo"/>
        <c:crossAx val="124423520"/>
        <c:crosses val="autoZero"/>
        <c:crossBetween val="between"/>
      </c:valAx>
      <c:spPr>
        <a:ln>
          <a:solidFill>
            <a:schemeClr val="accent1"/>
          </a:solidFill>
        </a:ln>
      </c:spPr>
    </c:plotArea>
    <c:legend>
      <c:legendPos val="r"/>
      <c:layout>
        <c:manualLayout>
          <c:xMode val="edge"/>
          <c:yMode val="edge"/>
          <c:x val="0.21315419947506564"/>
          <c:y val="0.11072725284339457"/>
          <c:w val="0.22017913385826768"/>
          <c:h val="0.16743438320209975"/>
        </c:manualLayout>
      </c:layout>
      <c:overlay val="0"/>
      <c:txPr>
        <a:bodyPr/>
        <a:lstStyle/>
        <a:p>
          <a:pPr>
            <a:defRPr sz="1200" baseline="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25314529972856"/>
          <c:y val="5.3003625020057524E-2"/>
          <c:w val="0.84337448627457445"/>
          <c:h val="0.78445365029685132"/>
        </c:manualLayout>
      </c:layout>
      <c:lineChart>
        <c:grouping val="standard"/>
        <c:varyColors val="0"/>
        <c:ser>
          <c:idx val="0"/>
          <c:order val="0"/>
          <c:tx>
            <c:strRef>
              <c:f>LongChart!$M$6</c:f>
              <c:strCache>
                <c:ptCount val="1"/>
              </c:strCache>
            </c:strRef>
          </c:tx>
          <c:spPr>
            <a:ln w="12700">
              <a:solidFill>
                <a:srgbClr val="000080"/>
              </a:solidFill>
              <a:prstDash val="solid"/>
            </a:ln>
          </c:spPr>
          <c:marker>
            <c:symbol val="diamond"/>
            <c:size val="3"/>
            <c:spPr>
              <a:solidFill>
                <a:srgbClr val="000080"/>
              </a:solidFill>
              <a:ln>
                <a:solidFill>
                  <a:srgbClr val="000080"/>
                </a:solidFill>
                <a:prstDash val="solid"/>
              </a:ln>
            </c:spPr>
          </c:marker>
          <c:cat>
            <c:numRef>
              <c:f>LongChart!$B$7:$B$66</c:f>
              <c:numCache>
                <c:formatCode>General</c:formatCode>
                <c:ptCount val="60"/>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numCache>
            </c:numRef>
          </c:cat>
          <c:val>
            <c:numRef>
              <c:f>LongChart!$M$7:$M$66</c:f>
              <c:numCache>
                <c:formatCode>0.000</c:formatCode>
                <c:ptCount val="60"/>
                <c:pt idx="0" formatCode="General">
                  <c:v>0</c:v>
                </c:pt>
                <c:pt idx="1">
                  <c:v>0.45310770858395627</c:v>
                </c:pt>
                <c:pt idx="2">
                  <c:v>0.48397433917208127</c:v>
                </c:pt>
                <c:pt idx="3">
                  <c:v>0.48101475820395878</c:v>
                </c:pt>
                <c:pt idx="4">
                  <c:v>0.49301487004185335</c:v>
                </c:pt>
                <c:pt idx="5">
                  <c:v>0.47959517352466124</c:v>
                </c:pt>
                <c:pt idx="6">
                  <c:v>0.52630752164293637</c:v>
                </c:pt>
                <c:pt idx="7">
                  <c:v>0.54655046852538181</c:v>
                </c:pt>
                <c:pt idx="8">
                  <c:v>0.54698094755598592</c:v>
                </c:pt>
                <c:pt idx="9">
                  <c:v>0.5451183439698013</c:v>
                </c:pt>
                <c:pt idx="10">
                  <c:v>0.56895150455477617</c:v>
                </c:pt>
                <c:pt idx="11">
                  <c:v>0.59016542793283366</c:v>
                </c:pt>
                <c:pt idx="12">
                  <c:v>0.59869323755625414</c:v>
                </c:pt>
                <c:pt idx="13">
                  <c:v>0.62603145063802057</c:v>
                </c:pt>
                <c:pt idx="14">
                  <c:v>0.64982306470178242</c:v>
                </c:pt>
                <c:pt idx="15">
                  <c:v>0.67823881704828382</c:v>
                </c:pt>
                <c:pt idx="16">
                  <c:v>0.70703539941626481</c:v>
                </c:pt>
                <c:pt idx="17">
                  <c:v>0.74629980713199051</c:v>
                </c:pt>
                <c:pt idx="18">
                  <c:v>0.77104340462196275</c:v>
                </c:pt>
                <c:pt idx="19">
                  <c:v>0.81698037475328644</c:v>
                </c:pt>
                <c:pt idx="20">
                  <c:v>0.85886739680336299</c:v>
                </c:pt>
                <c:pt idx="21">
                  <c:v>0.88797773787124312</c:v>
                </c:pt>
                <c:pt idx="22">
                  <c:v>0.90689157567446199</c:v>
                </c:pt>
                <c:pt idx="23">
                  <c:v>0.95145906827305549</c:v>
                </c:pt>
                <c:pt idx="24">
                  <c:v>0.99057634842153586</c:v>
                </c:pt>
                <c:pt idx="25">
                  <c:v>0.96804787164528194</c:v>
                </c:pt>
                <c:pt idx="26">
                  <c:v>0.94198180152417876</c:v>
                </c:pt>
                <c:pt idx="27">
                  <c:v>0.99438354910646964</c:v>
                </c:pt>
                <c:pt idx="28">
                  <c:v>1.0203887262166453</c:v>
                </c:pt>
                <c:pt idx="29">
                  <c:v>1.0465008456955396</c:v>
                </c:pt>
                <c:pt idx="30">
                  <c:v>1.0583893552524437</c:v>
                </c:pt>
                <c:pt idx="31">
                  <c:v>1.021878968779216</c:v>
                </c:pt>
                <c:pt idx="32">
                  <c:v>0.99616109620404603</c:v>
                </c:pt>
                <c:pt idx="33">
                  <c:v>0.95678733762561874</c:v>
                </c:pt>
                <c:pt idx="34">
                  <c:v>0.95512209964965855</c:v>
                </c:pt>
                <c:pt idx="35">
                  <c:v>1.0030449516081199</c:v>
                </c:pt>
                <c:pt idx="36">
                  <c:v>1</c:v>
                </c:pt>
                <c:pt idx="37">
                  <c:v>1.0032368064793933</c:v>
                </c:pt>
                <c:pt idx="38">
                  <c:v>1.0348276214676817</c:v>
                </c:pt>
                <c:pt idx="39">
                  <c:v>1.0825894053910055</c:v>
                </c:pt>
                <c:pt idx="40">
                  <c:v>1.1097005131977093</c:v>
                </c:pt>
                <c:pt idx="41">
                  <c:v>1.1060021921483933</c:v>
                </c:pt>
                <c:pt idx="42">
                  <c:v>1.1052549438004109</c:v>
                </c:pt>
                <c:pt idx="43">
                  <c:v>1.1228637051056722</c:v>
                </c:pt>
                <c:pt idx="44">
                  <c:v>1.1444811035845091</c:v>
                </c:pt>
                <c:pt idx="45">
                  <c:v>1.1662481559313458</c:v>
                </c:pt>
                <c:pt idx="46">
                  <c:v>1.1914966339725825</c:v>
                </c:pt>
                <c:pt idx="47">
                  <c:v>1.2306603561680902</c:v>
                </c:pt>
                <c:pt idx="48">
                  <c:v>1.2382286296423197</c:v>
                </c:pt>
                <c:pt idx="49">
                  <c:v>1.2437943974450696</c:v>
                </c:pt>
                <c:pt idx="50">
                  <c:v>1.2650572106330611</c:v>
                </c:pt>
                <c:pt idx="51">
                  <c:v>1.2934156303510451</c:v>
                </c:pt>
                <c:pt idx="52">
                  <c:v>1.2588862432687828</c:v>
                </c:pt>
                <c:pt idx="53">
                  <c:v>1.2780725419538708</c:v>
                </c:pt>
                <c:pt idx="54">
                  <c:v>1.2817591477743002</c:v>
                </c:pt>
                <c:pt idx="55">
                  <c:v>1.3111450127000934</c:v>
                </c:pt>
                <c:pt idx="56">
                  <c:v>1.3126511460870978</c:v>
                </c:pt>
                <c:pt idx="57">
                  <c:v>1.3041094745336319</c:v>
                </c:pt>
                <c:pt idx="58">
                  <c:v>1.3262167921038257</c:v>
                </c:pt>
                <c:pt idx="59">
                  <c:v>1.2996903854805091</c:v>
                </c:pt>
              </c:numCache>
            </c:numRef>
          </c:val>
          <c:smooth val="0"/>
        </c:ser>
        <c:ser>
          <c:idx val="1"/>
          <c:order val="1"/>
          <c:tx>
            <c:strRef>
              <c:f>LongChart!$N$6</c:f>
              <c:strCache>
                <c:ptCount val="1"/>
              </c:strCache>
            </c:strRef>
          </c:tx>
          <c:spPr>
            <a:ln w="12700">
              <a:solidFill>
                <a:srgbClr val="FF00FF"/>
              </a:solidFill>
              <a:prstDash val="solid"/>
            </a:ln>
          </c:spPr>
          <c:marker>
            <c:symbol val="square"/>
            <c:size val="3"/>
            <c:spPr>
              <a:solidFill>
                <a:srgbClr val="FF00FF"/>
              </a:solidFill>
              <a:ln>
                <a:solidFill>
                  <a:srgbClr val="FF00FF"/>
                </a:solidFill>
                <a:prstDash val="solid"/>
              </a:ln>
            </c:spPr>
          </c:marker>
          <c:cat>
            <c:numRef>
              <c:f>LongChart!$B$7:$B$66</c:f>
              <c:numCache>
                <c:formatCode>General</c:formatCode>
                <c:ptCount val="60"/>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numCache>
            </c:numRef>
          </c:cat>
          <c:val>
            <c:numRef>
              <c:f>LongChart!$N$7:$N$66</c:f>
              <c:numCache>
                <c:formatCode>0.000</c:formatCode>
                <c:ptCount val="60"/>
                <c:pt idx="0" formatCode="General">
                  <c:v>0</c:v>
                </c:pt>
                <c:pt idx="1">
                  <c:v>0.28763331004389842</c:v>
                </c:pt>
                <c:pt idx="2">
                  <c:v>0.31080849493125223</c:v>
                </c:pt>
                <c:pt idx="3">
                  <c:v>0.32346388599601883</c:v>
                </c:pt>
                <c:pt idx="4">
                  <c:v>0.33865035527373877</c:v>
                </c:pt>
                <c:pt idx="5">
                  <c:v>0.33673886391499797</c:v>
                </c:pt>
                <c:pt idx="6">
                  <c:v>0.36073137614195133</c:v>
                </c:pt>
                <c:pt idx="7">
                  <c:v>0.36841688967399183</c:v>
                </c:pt>
                <c:pt idx="8">
                  <c:v>0.37616831670116141</c:v>
                </c:pt>
                <c:pt idx="9">
                  <c:v>0.37341313260476949</c:v>
                </c:pt>
                <c:pt idx="10">
                  <c:v>0.39918530920020567</c:v>
                </c:pt>
                <c:pt idx="11">
                  <c:v>0.40942826634325113</c:v>
                </c:pt>
                <c:pt idx="12">
                  <c:v>0.41988214667070933</c:v>
                </c:pt>
                <c:pt idx="13">
                  <c:v>0.44556204437296493</c:v>
                </c:pt>
                <c:pt idx="14">
                  <c:v>0.46496697733894038</c:v>
                </c:pt>
                <c:pt idx="15">
                  <c:v>0.49178058715741463</c:v>
                </c:pt>
                <c:pt idx="16">
                  <c:v>0.52373544959595031</c:v>
                </c:pt>
                <c:pt idx="17">
                  <c:v>0.55827412104354246</c:v>
                </c:pt>
                <c:pt idx="18">
                  <c:v>0.57360560001054617</c:v>
                </c:pt>
                <c:pt idx="19">
                  <c:v>0.60175066243062603</c:v>
                </c:pt>
                <c:pt idx="20">
                  <c:v>0.62062828743556953</c:v>
                </c:pt>
                <c:pt idx="21">
                  <c:v>0.62192019194009784</c:v>
                </c:pt>
                <c:pt idx="22">
                  <c:v>0.64239292352716293</c:v>
                </c:pt>
                <c:pt idx="23">
                  <c:v>0.6761142676351557</c:v>
                </c:pt>
                <c:pt idx="24">
                  <c:v>0.7142649986158166</c:v>
                </c:pt>
                <c:pt idx="25">
                  <c:v>0.71057384288859304</c:v>
                </c:pt>
                <c:pt idx="26">
                  <c:v>0.70916329409283263</c:v>
                </c:pt>
                <c:pt idx="27">
                  <c:v>0.74736675586959678</c:v>
                </c:pt>
                <c:pt idx="28">
                  <c:v>0.7818131484240084</c:v>
                </c:pt>
                <c:pt idx="29">
                  <c:v>0.82528968981109185</c:v>
                </c:pt>
                <c:pt idx="30">
                  <c:v>0.85149689547437946</c:v>
                </c:pt>
                <c:pt idx="31">
                  <c:v>0.84941402902830321</c:v>
                </c:pt>
                <c:pt idx="32">
                  <c:v>0.87145550179943854</c:v>
                </c:pt>
                <c:pt idx="33">
                  <c:v>0.85480575292985495</c:v>
                </c:pt>
                <c:pt idx="34">
                  <c:v>0.89440658080335367</c:v>
                </c:pt>
                <c:pt idx="35">
                  <c:v>0.95933137350541153</c:v>
                </c:pt>
                <c:pt idx="36">
                  <c:v>1</c:v>
                </c:pt>
                <c:pt idx="37">
                  <c:v>1.0351187102047275</c:v>
                </c:pt>
                <c:pt idx="38">
                  <c:v>1.0709492861568477</c:v>
                </c:pt>
                <c:pt idx="39">
                  <c:v>1.1159682033299498</c:v>
                </c:pt>
                <c:pt idx="40">
                  <c:v>1.1570454934943382</c:v>
                </c:pt>
                <c:pt idx="41">
                  <c:v>1.1792451586537827</c:v>
                </c:pt>
                <c:pt idx="42">
                  <c:v>1.1783882832171058</c:v>
                </c:pt>
                <c:pt idx="43">
                  <c:v>1.2202829007210938</c:v>
                </c:pt>
                <c:pt idx="44">
                  <c:v>1.2537801389456478</c:v>
                </c:pt>
                <c:pt idx="45">
                  <c:v>1.3043885205056884</c:v>
                </c:pt>
                <c:pt idx="46">
                  <c:v>1.3398499808850866</c:v>
                </c:pt>
                <c:pt idx="47">
                  <c:v>1.3907088337266171</c:v>
                </c:pt>
                <c:pt idx="48">
                  <c:v>1.4531157309147475</c:v>
                </c:pt>
                <c:pt idx="49">
                  <c:v>1.5177768696362892</c:v>
                </c:pt>
                <c:pt idx="50">
                  <c:v>1.5913363302002452</c:v>
                </c:pt>
                <c:pt idx="51">
                  <c:v>1.6564324979896385</c:v>
                </c:pt>
                <c:pt idx="52">
                  <c:v>1.6721462752283902</c:v>
                </c:pt>
                <c:pt idx="53">
                  <c:v>1.7018468961335145</c:v>
                </c:pt>
                <c:pt idx="54">
                  <c:v>1.7493441607234665</c:v>
                </c:pt>
                <c:pt idx="55">
                  <c:v>1.8157849638134913</c:v>
                </c:pt>
                <c:pt idx="56">
                  <c:v>1.8766363025165773</c:v>
                </c:pt>
                <c:pt idx="57">
                  <c:v>1.9266778280185086</c:v>
                </c:pt>
                <c:pt idx="58">
                  <c:v>1.9611637686699974</c:v>
                </c:pt>
                <c:pt idx="59">
                  <c:v>1.9554688426908526</c:v>
                </c:pt>
              </c:numCache>
            </c:numRef>
          </c:val>
          <c:smooth val="0"/>
        </c:ser>
        <c:ser>
          <c:idx val="2"/>
          <c:order val="2"/>
          <c:tx>
            <c:strRef>
              <c:f>LongChart!$O$6</c:f>
              <c:strCache>
                <c:ptCount val="1"/>
              </c:strCache>
            </c:strRef>
          </c:tx>
          <c:spPr>
            <a:ln w="12700">
              <a:solidFill>
                <a:srgbClr val="3366FF"/>
              </a:solidFill>
              <a:prstDash val="solid"/>
            </a:ln>
          </c:spPr>
          <c:marker>
            <c:symbol val="x"/>
            <c:size val="4"/>
            <c:spPr>
              <a:noFill/>
              <a:ln>
                <a:solidFill>
                  <a:srgbClr val="3366FF"/>
                </a:solidFill>
                <a:prstDash val="solid"/>
              </a:ln>
            </c:spPr>
          </c:marker>
          <c:cat>
            <c:numRef>
              <c:f>LongChart!$B$7:$B$66</c:f>
              <c:numCache>
                <c:formatCode>General</c:formatCode>
                <c:ptCount val="60"/>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numCache>
            </c:numRef>
          </c:cat>
          <c:val>
            <c:numRef>
              <c:f>LongChart!$O$7:$O$66</c:f>
              <c:numCache>
                <c:formatCode>0.000</c:formatCode>
                <c:ptCount val="60"/>
                <c:pt idx="0" formatCode="General">
                  <c:v>0</c:v>
                </c:pt>
                <c:pt idx="1">
                  <c:v>1.5752963678469758</c:v>
                </c:pt>
                <c:pt idx="2">
                  <c:v>1.5571464328191273</c:v>
                </c:pt>
                <c:pt idx="3">
                  <c:v>1.4870740723428983</c:v>
                </c:pt>
                <c:pt idx="4">
                  <c:v>1.4558226866271504</c:v>
                </c:pt>
                <c:pt idx="5">
                  <c:v>1.4242346961345218</c:v>
                </c:pt>
                <c:pt idx="6">
                  <c:v>1.4590012304220223</c:v>
                </c:pt>
                <c:pt idx="7">
                  <c:v>1.4835108917211108</c:v>
                </c:pt>
                <c:pt idx="8">
                  <c:v>1.4540856400474651</c:v>
                </c:pt>
                <c:pt idx="9">
                  <c:v>1.4598263863064751</c:v>
                </c:pt>
                <c:pt idx="10">
                  <c:v>1.4252816710482368</c:v>
                </c:pt>
                <c:pt idx="11">
                  <c:v>1.4414379183044934</c:v>
                </c:pt>
                <c:pt idx="12">
                  <c:v>1.4258601903018671</c:v>
                </c:pt>
                <c:pt idx="13">
                  <c:v>1.4050376564705558</c:v>
                </c:pt>
                <c:pt idx="14">
                  <c:v>1.3975682067160871</c:v>
                </c:pt>
                <c:pt idx="15">
                  <c:v>1.3791492278469819</c:v>
                </c:pt>
                <c:pt idx="16">
                  <c:v>1.3499857608678696</c:v>
                </c:pt>
                <c:pt idx="17">
                  <c:v>1.3367981409150489</c:v>
                </c:pt>
                <c:pt idx="18">
                  <c:v>1.3442048065914742</c:v>
                </c:pt>
                <c:pt idx="19">
                  <c:v>1.3576725806221668</c:v>
                </c:pt>
                <c:pt idx="20">
                  <c:v>1.3838676292893373</c:v>
                </c:pt>
                <c:pt idx="21">
                  <c:v>1.4278001412064965</c:v>
                </c:pt>
                <c:pt idx="22">
                  <c:v>1.4117396728080784</c:v>
                </c:pt>
                <c:pt idx="23">
                  <c:v>1.4072459550380041</c:v>
                </c:pt>
                <c:pt idx="24">
                  <c:v>1.3868471090438235</c:v>
                </c:pt>
                <c:pt idx="25">
                  <c:v>1.3623466179250519</c:v>
                </c:pt>
                <c:pt idx="26">
                  <c:v>1.3283002791750094</c:v>
                </c:pt>
                <c:pt idx="27">
                  <c:v>1.3305161639809053</c:v>
                </c:pt>
                <c:pt idx="28">
                  <c:v>1.3051567734228589</c:v>
                </c:pt>
                <c:pt idx="29">
                  <c:v>1.2680406148477179</c:v>
                </c:pt>
                <c:pt idx="30">
                  <c:v>1.2429750018792514</c:v>
                </c:pt>
                <c:pt idx="31">
                  <c:v>1.2030399002806746</c:v>
                </c:pt>
                <c:pt idx="32">
                  <c:v>1.1431003581331545</c:v>
                </c:pt>
                <c:pt idx="33">
                  <c:v>1.1193038118265124</c:v>
                </c:pt>
                <c:pt idx="34">
                  <c:v>1.0678835779492701</c:v>
                </c:pt>
                <c:pt idx="35">
                  <c:v>1.0455667137654201</c:v>
                </c:pt>
                <c:pt idx="36">
                  <c:v>1</c:v>
                </c:pt>
                <c:pt idx="37">
                  <c:v>0.96919976094429938</c:v>
                </c:pt>
                <c:pt idx="38">
                  <c:v>0.96627135835834921</c:v>
                </c:pt>
                <c:pt idx="39">
                  <c:v>0.97008983066063614</c:v>
                </c:pt>
                <c:pt idx="40">
                  <c:v>0.95908114195782868</c:v>
                </c:pt>
                <c:pt idx="41">
                  <c:v>0.93788995785320572</c:v>
                </c:pt>
                <c:pt idx="42">
                  <c:v>0.93793782536853254</c:v>
                </c:pt>
                <c:pt idx="43">
                  <c:v>0.92016671252391213</c:v>
                </c:pt>
                <c:pt idx="44">
                  <c:v>0.91282440041437218</c:v>
                </c:pt>
                <c:pt idx="45">
                  <c:v>0.89409569127395561</c:v>
                </c:pt>
                <c:pt idx="46">
                  <c:v>0.88927615104005608</c:v>
                </c:pt>
                <c:pt idx="47">
                  <c:v>0.8849158977946141</c:v>
                </c:pt>
                <c:pt idx="48">
                  <c:v>0.85211976121326904</c:v>
                </c:pt>
                <c:pt idx="49">
                  <c:v>0.81948435394401853</c:v>
                </c:pt>
                <c:pt idx="50">
                  <c:v>0.79496532984568569</c:v>
                </c:pt>
                <c:pt idx="51">
                  <c:v>0.78084415267197682</c:v>
                </c:pt>
                <c:pt idx="52">
                  <c:v>0.75285653050708001</c:v>
                </c:pt>
                <c:pt idx="53">
                  <c:v>0.75099149333442883</c:v>
                </c:pt>
                <c:pt idx="54">
                  <c:v>0.73270839240930741</c:v>
                </c:pt>
                <c:pt idx="55">
                  <c:v>0.72208165549870029</c:v>
                </c:pt>
                <c:pt idx="56">
                  <c:v>0.69947018733828537</c:v>
                </c:pt>
                <c:pt idx="57">
                  <c:v>0.67686950852330241</c:v>
                </c:pt>
                <c:pt idx="58">
                  <c:v>0.67623969669969286</c:v>
                </c:pt>
                <c:pt idx="59">
                  <c:v>0.66464387317572915</c:v>
                </c:pt>
              </c:numCache>
            </c:numRef>
          </c:val>
          <c:smooth val="0"/>
        </c:ser>
        <c:ser>
          <c:idx val="3"/>
          <c:order val="3"/>
          <c:tx>
            <c:v>Intensity Index</c:v>
          </c:tx>
          <c:spPr>
            <a:ln w="12700">
              <a:solidFill>
                <a:srgbClr val="339966"/>
              </a:solidFill>
              <a:prstDash val="solid"/>
            </a:ln>
          </c:spPr>
          <c:marker>
            <c:symbol val="triangle"/>
            <c:size val="3"/>
            <c:spPr>
              <a:solidFill>
                <a:srgbClr val="00FF00"/>
              </a:solidFill>
              <a:ln>
                <a:solidFill>
                  <a:srgbClr val="339966"/>
                </a:solidFill>
                <a:prstDash val="solid"/>
              </a:ln>
            </c:spPr>
          </c:marker>
          <c:cat>
            <c:numRef>
              <c:f>LongChart!$B$7:$B$66</c:f>
              <c:numCache>
                <c:formatCode>General</c:formatCode>
                <c:ptCount val="60"/>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numCache>
            </c:numRef>
          </c:cat>
          <c:val>
            <c:numRef>
              <c:f>LongChart!$P$7:$P$66</c:f>
              <c:numCache>
                <c:formatCode>General</c:formatCode>
                <c:ptCount val="60"/>
                <c:pt idx="0">
                  <c:v>0</c:v>
                </c:pt>
                <c:pt idx="21" formatCode="0.000">
                  <c:v>1.1789508321387785</c:v>
                </c:pt>
                <c:pt idx="22" formatCode="0.000">
                  <c:v>1.182807881751649</c:v>
                </c:pt>
                <c:pt idx="23" formatCode="0.000">
                  <c:v>1.1722681926660645</c:v>
                </c:pt>
                <c:pt idx="24" formatCode="0.000">
                  <c:v>1.1633562624309208</c:v>
                </c:pt>
                <c:pt idx="25" formatCode="0.000">
                  <c:v>1.1423420926034022</c:v>
                </c:pt>
                <c:pt idx="26" formatCode="0.000">
                  <c:v>1.1461546216465628</c:v>
                </c:pt>
                <c:pt idx="27" formatCode="0.000">
                  <c:v>1.1341793920728029</c:v>
                </c:pt>
                <c:pt idx="28" formatCode="0.000">
                  <c:v>1.1100837286863829</c:v>
                </c:pt>
                <c:pt idx="29" formatCode="0.000">
                  <c:v>1.1000192202406083</c:v>
                </c:pt>
                <c:pt idx="30" formatCode="0.000">
                  <c:v>1.0749094844047649</c:v>
                </c:pt>
                <c:pt idx="31" formatCode="0.000">
                  <c:v>1.0563484730643959</c:v>
                </c:pt>
                <c:pt idx="32" formatCode="0.000">
                  <c:v>1.0389599122918527</c:v>
                </c:pt>
                <c:pt idx="33" formatCode="0.000">
                  <c:v>1.0321728893848723</c:v>
                </c:pt>
                <c:pt idx="34" formatCode="0.000">
                  <c:v>1.0238425005699279</c:v>
                </c:pt>
                <c:pt idx="35" formatCode="0.000">
                  <c:v>1.0219267112629862</c:v>
                </c:pt>
                <c:pt idx="36" formatCode="0.000">
                  <c:v>1</c:v>
                </c:pt>
                <c:pt idx="37" formatCode="0.000">
                  <c:v>1.0015875897904336</c:v>
                </c:pt>
                <c:pt idx="38" formatCode="0.000">
                  <c:v>0.9768913515268598</c:v>
                </c:pt>
                <c:pt idx="39" formatCode="0.000">
                  <c:v>0.98188850767093783</c:v>
                </c:pt>
                <c:pt idx="40" formatCode="0.000">
                  <c:v>0.9922502166827647</c:v>
                </c:pt>
                <c:pt idx="41" formatCode="0.000">
                  <c:v>0.98910543084135738</c:v>
                </c:pt>
                <c:pt idx="42" formatCode="0.000">
                  <c:v>0.9696898215283386</c:v>
                </c:pt>
                <c:pt idx="43" formatCode="0.000">
                  <c:v>0.96405188886843762</c:v>
                </c:pt>
                <c:pt idx="44" formatCode="0.000">
                  <c:v>0.96298418036818689</c:v>
                </c:pt>
                <c:pt idx="45" formatCode="0.000">
                  <c:v>0.95537857028113005</c:v>
                </c:pt>
                <c:pt idx="46" formatCode="0.000">
                  <c:v>0.95661245118475091</c:v>
                </c:pt>
                <c:pt idx="47" formatCode="0.000">
                  <c:v>0.96438784279569478</c:v>
                </c:pt>
                <c:pt idx="48" formatCode="0.000">
                  <c:v>0.94214385387355415</c:v>
                </c:pt>
                <c:pt idx="49" formatCode="0.000">
                  <c:v>0.94227455720399222</c:v>
                </c:pt>
                <c:pt idx="50" formatCode="0.000">
                  <c:v>0.94540845617544167</c:v>
                </c:pt>
                <c:pt idx="51" formatCode="0.000">
                  <c:v>0.94926414025166561</c:v>
                </c:pt>
                <c:pt idx="52" formatCode="0.000">
                  <c:v>0.93792118194418328</c:v>
                </c:pt>
                <c:pt idx="53" formatCode="0.000">
                  <c:v>0.91919434332850214</c:v>
                </c:pt>
                <c:pt idx="54" formatCode="0.000">
                  <c:v>0.91386859544193522</c:v>
                </c:pt>
                <c:pt idx="55" formatCode="0.000">
                  <c:v>0.90634861230746444</c:v>
                </c:pt>
                <c:pt idx="56" formatCode="0.000">
                  <c:v>0.89114448638893751</c:v>
                </c:pt>
                <c:pt idx="57" formatCode="0.000">
                  <c:v>0.88023647736586974</c:v>
                </c:pt>
                <c:pt idx="58" formatCode="0.000">
                  <c:v>0.87383580639266112</c:v>
                </c:pt>
                <c:pt idx="59" formatCode="0.000">
                  <c:v>0.87525829956624501</c:v>
                </c:pt>
              </c:numCache>
            </c:numRef>
          </c:val>
          <c:smooth val="0"/>
        </c:ser>
        <c:dLbls>
          <c:showLegendKey val="0"/>
          <c:showVal val="0"/>
          <c:showCatName val="0"/>
          <c:showSerName val="0"/>
          <c:showPercent val="0"/>
          <c:showBubbleSize val="0"/>
        </c:dLbls>
        <c:marker val="1"/>
        <c:smooth val="0"/>
        <c:axId val="209440912"/>
        <c:axId val="209441472"/>
      </c:lineChart>
      <c:catAx>
        <c:axId val="2094409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Years</a:t>
                </a:r>
              </a:p>
            </c:rich>
          </c:tx>
          <c:layout>
            <c:manualLayout>
              <c:xMode val="edge"/>
              <c:yMode val="edge"/>
              <c:x val="0.4915667710210922"/>
              <c:y val="0.911662261298609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9441472"/>
        <c:crosses val="autoZero"/>
        <c:auto val="1"/>
        <c:lblAlgn val="ctr"/>
        <c:lblOffset val="100"/>
        <c:tickLblSkip val="5"/>
        <c:tickMarkSkip val="1"/>
        <c:noMultiLvlLbl val="0"/>
      </c:catAx>
      <c:valAx>
        <c:axId val="209441472"/>
        <c:scaling>
          <c:orientation val="minMax"/>
          <c:max val="2"/>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Index (1985=1.0)</a:t>
                </a:r>
              </a:p>
            </c:rich>
          </c:tx>
          <c:layout>
            <c:manualLayout>
              <c:xMode val="edge"/>
              <c:yMode val="edge"/>
              <c:x val="1.2048192771084338E-2"/>
              <c:y val="0.28975302115504109"/>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9440912"/>
        <c:crosses val="autoZero"/>
        <c:crossBetween val="midCat"/>
      </c:valAx>
      <c:spPr>
        <a:solidFill>
          <a:srgbClr val="FFFFFF"/>
        </a:solidFill>
        <a:ln w="3175">
          <a:solidFill>
            <a:srgbClr val="000000"/>
          </a:solidFill>
          <a:prstDash val="solid"/>
        </a:ln>
      </c:spPr>
    </c:plotArea>
    <c:legend>
      <c:legendPos val="r"/>
      <c:layout>
        <c:manualLayout>
          <c:xMode val="edge"/>
          <c:yMode val="edge"/>
          <c:x val="0.56867545773645756"/>
          <c:y val="0.53710321545495854"/>
          <c:w val="0.2578315782816305"/>
          <c:h val="0.22614878087235557"/>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1923076923077"/>
          <c:y val="5.3380782918149468E-2"/>
          <c:w val="0.83653846153846156"/>
          <c:h val="0.79003558718861211"/>
        </c:manualLayout>
      </c:layout>
      <c:lineChart>
        <c:grouping val="standard"/>
        <c:varyColors val="0"/>
        <c:ser>
          <c:idx val="0"/>
          <c:order val="0"/>
          <c:tx>
            <c:strRef>
              <c:f>'C (www)'!$N$67</c:f>
              <c:strCache>
                <c:ptCount val="1"/>
                <c:pt idx="0">
                  <c:v>Transportation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'C (www)'!$M$68:$M$93</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 (www)'!$N$68:$N$93</c:f>
              <c:numCache>
                <c:formatCode>0.0000</c:formatCode>
                <c:ptCount val="26"/>
                <c:pt idx="0">
                  <c:v>1</c:v>
                </c:pt>
                <c:pt idx="1">
                  <c:v>1.0076372215364484</c:v>
                </c:pt>
                <c:pt idx="2">
                  <c:v>0.98888140040758443</c:v>
                </c:pt>
                <c:pt idx="3">
                  <c:v>0.97402907385998705</c:v>
                </c:pt>
                <c:pt idx="4">
                  <c:v>0.96511721846800635</c:v>
                </c:pt>
                <c:pt idx="5">
                  <c:v>0.95515668919483165</c:v>
                </c:pt>
                <c:pt idx="6">
                  <c:v>0.91712551484643423</c:v>
                </c:pt>
                <c:pt idx="7">
                  <c:v>0.9168561266835954</c:v>
                </c:pt>
                <c:pt idx="8">
                  <c:v>0.92060839512767934</c:v>
                </c:pt>
                <c:pt idx="9">
                  <c:v>0.91767019977188213</c:v>
                </c:pt>
                <c:pt idx="10">
                  <c:v>0.91260196733691934</c:v>
                </c:pt>
                <c:pt idx="11">
                  <c:v>0.90593073042817418</c:v>
                </c:pt>
                <c:pt idx="12">
                  <c:v>0.89476708570107855</c:v>
                </c:pt>
                <c:pt idx="13">
                  <c:v>0.89522062609407849</c:v>
                </c:pt>
                <c:pt idx="14">
                  <c:v>0.90243289468672849</c:v>
                </c:pt>
                <c:pt idx="15">
                  <c:v>0.88736930071001807</c:v>
                </c:pt>
                <c:pt idx="16">
                  <c:v>0.87598677623355403</c:v>
                </c:pt>
                <c:pt idx="17">
                  <c:v>0.87444584604045528</c:v>
                </c:pt>
                <c:pt idx="18">
                  <c:v>0.87042436321684946</c:v>
                </c:pt>
                <c:pt idx="19">
                  <c:v>0.85472839370446074</c:v>
                </c:pt>
                <c:pt idx="20">
                  <c:v>0.84177929810714847</c:v>
                </c:pt>
                <c:pt idx="21">
                  <c:v>0.838269370520482</c:v>
                </c:pt>
                <c:pt idx="22">
                  <c:v>0.83191953983036648</c:v>
                </c:pt>
                <c:pt idx="23">
                  <c:v>0.82651078855921678</c:v>
                </c:pt>
                <c:pt idx="24">
                  <c:v>0.82425745208327461</c:v>
                </c:pt>
                <c:pt idx="25">
                  <c:v>0.82566657545572286</c:v>
                </c:pt>
              </c:numCache>
            </c:numRef>
          </c:val>
          <c:smooth val="0"/>
        </c:ser>
        <c:ser>
          <c:idx val="1"/>
          <c:order val="1"/>
          <c:tx>
            <c:strRef>
              <c:f>'C (www)'!$O$67</c:f>
              <c:strCache>
                <c:ptCount val="1"/>
                <c:pt idx="0">
                  <c:v>Industrial</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 (www)'!$M$68:$M$93</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 (www)'!$O$68:$O$93</c:f>
              <c:numCache>
                <c:formatCode>0.0000</c:formatCode>
                <c:ptCount val="26"/>
                <c:pt idx="0">
                  <c:v>1</c:v>
                </c:pt>
                <c:pt idx="1">
                  <c:v>1.0143271169923793</c:v>
                </c:pt>
                <c:pt idx="2">
                  <c:v>0.96294600664407104</c:v>
                </c:pt>
                <c:pt idx="3">
                  <c:v>0.97795354766609033</c:v>
                </c:pt>
                <c:pt idx="4">
                  <c:v>0.9882297980905651</c:v>
                </c:pt>
                <c:pt idx="5">
                  <c:v>0.99475757340055071</c:v>
                </c:pt>
                <c:pt idx="6">
                  <c:v>0.97840566427822651</c:v>
                </c:pt>
                <c:pt idx="7">
                  <c:v>0.97317907261754277</c:v>
                </c:pt>
                <c:pt idx="8">
                  <c:v>0.9788096568410406</c:v>
                </c:pt>
                <c:pt idx="9">
                  <c:v>0.95612192438407095</c:v>
                </c:pt>
                <c:pt idx="10">
                  <c:v>0.96398109184256686</c:v>
                </c:pt>
                <c:pt idx="11">
                  <c:v>0.95865855955328505</c:v>
                </c:pt>
                <c:pt idx="12">
                  <c:v>0.91593317404346064</c:v>
                </c:pt>
                <c:pt idx="13">
                  <c:v>0.91449975334005951</c:v>
                </c:pt>
                <c:pt idx="14">
                  <c:v>0.91354815203028761</c:v>
                </c:pt>
                <c:pt idx="15">
                  <c:v>0.92182315041045226</c:v>
                </c:pt>
                <c:pt idx="16">
                  <c:v>0.92471655885659532</c:v>
                </c:pt>
                <c:pt idx="17">
                  <c:v>0.87698456185927798</c:v>
                </c:pt>
                <c:pt idx="18">
                  <c:v>0.86645081998119911</c:v>
                </c:pt>
                <c:pt idx="19">
                  <c:v>0.85903497469976653</c:v>
                </c:pt>
                <c:pt idx="20">
                  <c:v>0.83950997353161061</c:v>
                </c:pt>
                <c:pt idx="21">
                  <c:v>0.83700351762464664</c:v>
                </c:pt>
                <c:pt idx="22">
                  <c:v>0.82538642602191947</c:v>
                </c:pt>
                <c:pt idx="23">
                  <c:v>0.8413435218359101</c:v>
                </c:pt>
                <c:pt idx="24">
                  <c:v>0.85158134148298215</c:v>
                </c:pt>
                <c:pt idx="25">
                  <c:v>0.84290666155080796</c:v>
                </c:pt>
              </c:numCache>
            </c:numRef>
          </c:val>
          <c:smooth val="0"/>
        </c:ser>
        <c:ser>
          <c:idx val="2"/>
          <c:order val="2"/>
          <c:tx>
            <c:strRef>
              <c:f>'C (www)'!$P$67</c:f>
              <c:strCache>
                <c:ptCount val="1"/>
                <c:pt idx="0">
                  <c:v>Residential</c:v>
                </c:pt>
              </c:strCache>
            </c:strRef>
          </c:tx>
          <c:spPr>
            <a:ln w="12700">
              <a:solidFill>
                <a:srgbClr val="339966"/>
              </a:solidFill>
              <a:prstDash val="solid"/>
            </a:ln>
          </c:spPr>
          <c:marker>
            <c:symbol val="triangle"/>
            <c:size val="5"/>
            <c:spPr>
              <a:solidFill>
                <a:srgbClr val="00FF00"/>
              </a:solidFill>
              <a:ln>
                <a:solidFill>
                  <a:srgbClr val="339966"/>
                </a:solidFill>
                <a:prstDash val="solid"/>
              </a:ln>
            </c:spPr>
          </c:marker>
          <c:cat>
            <c:numRef>
              <c:f>'C (www)'!$M$68:$M$93</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 (www)'!$P$68:$P$93</c:f>
              <c:numCache>
                <c:formatCode>0.0000</c:formatCode>
                <c:ptCount val="26"/>
                <c:pt idx="0">
                  <c:v>1</c:v>
                </c:pt>
                <c:pt idx="1">
                  <c:v>0.98802850430535816</c:v>
                </c:pt>
                <c:pt idx="2">
                  <c:v>0.97262312329032186</c:v>
                </c:pt>
                <c:pt idx="3">
                  <c:v>0.97617236651595274</c:v>
                </c:pt>
                <c:pt idx="4">
                  <c:v>0.99304130760596188</c:v>
                </c:pt>
                <c:pt idx="5">
                  <c:v>0.97840230409227136</c:v>
                </c:pt>
                <c:pt idx="6">
                  <c:v>0.97020444498093494</c:v>
                </c:pt>
                <c:pt idx="7">
                  <c:v>0.9500012266330301</c:v>
                </c:pt>
                <c:pt idx="8">
                  <c:v>0.93603904827232876</c:v>
                </c:pt>
                <c:pt idx="9">
                  <c:v>0.92802331151776984</c:v>
                </c:pt>
                <c:pt idx="10">
                  <c:v>0.91758992874702239</c:v>
                </c:pt>
                <c:pt idx="11">
                  <c:v>0.95069060773603553</c:v>
                </c:pt>
                <c:pt idx="12">
                  <c:v>0.92207077682421468</c:v>
                </c:pt>
                <c:pt idx="13">
                  <c:v>0.92303461760319072</c:v>
                </c:pt>
                <c:pt idx="14">
                  <c:v>0.92472651822696084</c:v>
                </c:pt>
                <c:pt idx="15">
                  <c:v>0.9311325886521471</c:v>
                </c:pt>
                <c:pt idx="16">
                  <c:v>0.91225304934921203</c:v>
                </c:pt>
                <c:pt idx="17">
                  <c:v>0.90605988256834291</c:v>
                </c:pt>
                <c:pt idx="18">
                  <c:v>0.90345624891224241</c:v>
                </c:pt>
                <c:pt idx="19">
                  <c:v>0.89714841622845531</c:v>
                </c:pt>
                <c:pt idx="20">
                  <c:v>0.88359263803978716</c:v>
                </c:pt>
                <c:pt idx="21">
                  <c:v>0.85617443719223296</c:v>
                </c:pt>
                <c:pt idx="22">
                  <c:v>0.85502335704791088</c:v>
                </c:pt>
                <c:pt idx="23">
                  <c:v>0.8502817570576463</c:v>
                </c:pt>
                <c:pt idx="24">
                  <c:v>0.82622746892191845</c:v>
                </c:pt>
                <c:pt idx="25">
                  <c:v>0.82640074748457137</c:v>
                </c:pt>
              </c:numCache>
            </c:numRef>
          </c:val>
          <c:smooth val="0"/>
        </c:ser>
        <c:ser>
          <c:idx val="3"/>
          <c:order val="3"/>
          <c:tx>
            <c:strRef>
              <c:f>'C (www)'!$Q$67</c:f>
              <c:strCache>
                <c:ptCount val="1"/>
                <c:pt idx="0">
                  <c:v>Commercial</c:v>
                </c:pt>
              </c:strCache>
            </c:strRef>
          </c:tx>
          <c:spPr>
            <a:ln w="12700">
              <a:solidFill>
                <a:srgbClr val="3366FF"/>
              </a:solidFill>
              <a:prstDash val="solid"/>
            </a:ln>
          </c:spPr>
          <c:marker>
            <c:symbol val="x"/>
            <c:size val="5"/>
            <c:spPr>
              <a:noFill/>
              <a:ln>
                <a:solidFill>
                  <a:srgbClr val="3366FF"/>
                </a:solidFill>
                <a:prstDash val="solid"/>
              </a:ln>
            </c:spPr>
          </c:marker>
          <c:cat>
            <c:numRef>
              <c:f>'C (www)'!$M$68:$M$93</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 (www)'!$Q$68:$Q$93</c:f>
              <c:numCache>
                <c:formatCode>0.0000</c:formatCode>
                <c:ptCount val="26"/>
                <c:pt idx="0">
                  <c:v>1</c:v>
                </c:pt>
                <c:pt idx="1">
                  <c:v>0.98571016614228302</c:v>
                </c:pt>
                <c:pt idx="2">
                  <c:v>0.98979451466963675</c:v>
                </c:pt>
                <c:pt idx="3">
                  <c:v>1.0109314837913586</c:v>
                </c:pt>
                <c:pt idx="4">
                  <c:v>1.0457389873743337</c:v>
                </c:pt>
                <c:pt idx="5">
                  <c:v>1.0512401149108277</c:v>
                </c:pt>
                <c:pt idx="6">
                  <c:v>1.043109936446138</c:v>
                </c:pt>
                <c:pt idx="7">
                  <c:v>1.0475076750116521</c:v>
                </c:pt>
                <c:pt idx="8">
                  <c:v>1.0431516310285767</c:v>
                </c:pt>
                <c:pt idx="9">
                  <c:v>1.0576801095733277</c:v>
                </c:pt>
                <c:pt idx="10">
                  <c:v>1.0744860697353924</c:v>
                </c:pt>
                <c:pt idx="11">
                  <c:v>1.0986631943880976</c:v>
                </c:pt>
                <c:pt idx="12">
                  <c:v>1.1073143019248288</c:v>
                </c:pt>
                <c:pt idx="13">
                  <c:v>1.1089039215107743</c:v>
                </c:pt>
                <c:pt idx="14">
                  <c:v>1.1146363863740925</c:v>
                </c:pt>
                <c:pt idx="15">
                  <c:v>1.1434745993212807</c:v>
                </c:pt>
                <c:pt idx="16">
                  <c:v>1.1149074874685962</c:v>
                </c:pt>
                <c:pt idx="17">
                  <c:v>1.0997965870070714</c:v>
                </c:pt>
                <c:pt idx="18">
                  <c:v>1.0977562098414795</c:v>
                </c:pt>
                <c:pt idx="19">
                  <c:v>1.104964187393362</c:v>
                </c:pt>
                <c:pt idx="20">
                  <c:v>1.0912260248610204</c:v>
                </c:pt>
                <c:pt idx="21">
                  <c:v>1.073993829761491</c:v>
                </c:pt>
                <c:pt idx="22">
                  <c:v>1.0696778854334781</c:v>
                </c:pt>
                <c:pt idx="23">
                  <c:v>1.0673590912723496</c:v>
                </c:pt>
                <c:pt idx="24">
                  <c:v>1.0379436906180153</c:v>
                </c:pt>
                <c:pt idx="25">
                  <c:v>1.0302583671232259</c:v>
                </c:pt>
              </c:numCache>
            </c:numRef>
          </c:val>
          <c:smooth val="0"/>
        </c:ser>
        <c:dLbls>
          <c:showLegendKey val="0"/>
          <c:showVal val="0"/>
          <c:showCatName val="0"/>
          <c:showSerName val="0"/>
          <c:showPercent val="0"/>
          <c:showBubbleSize val="0"/>
        </c:dLbls>
        <c:marker val="1"/>
        <c:smooth val="0"/>
        <c:axId val="209445952"/>
        <c:axId val="209446512"/>
      </c:lineChart>
      <c:catAx>
        <c:axId val="2094459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Years</a:t>
                </a:r>
              </a:p>
            </c:rich>
          </c:tx>
          <c:layout>
            <c:manualLayout>
              <c:xMode val="edge"/>
              <c:yMode val="edge"/>
              <c:x val="0.49278846153846156"/>
              <c:y val="0.911032028469750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9446512"/>
        <c:crosses val="autoZero"/>
        <c:auto val="1"/>
        <c:lblAlgn val="ctr"/>
        <c:lblOffset val="100"/>
        <c:tickLblSkip val="2"/>
        <c:tickMarkSkip val="1"/>
        <c:noMultiLvlLbl val="0"/>
      </c:catAx>
      <c:valAx>
        <c:axId val="20944651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Index (1985 = 1.0)</a:t>
                </a:r>
              </a:p>
            </c:rich>
          </c:tx>
          <c:layout>
            <c:manualLayout>
              <c:xMode val="edge"/>
              <c:yMode val="edge"/>
              <c:x val="1.201923076923077E-2"/>
              <c:y val="0.2811387900355871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9445952"/>
        <c:crosses val="autoZero"/>
        <c:crossBetween val="midCat"/>
      </c:valAx>
      <c:spPr>
        <a:solidFill>
          <a:srgbClr val="FFFFFF"/>
        </a:solidFill>
        <a:ln w="12700">
          <a:solidFill>
            <a:srgbClr val="000000"/>
          </a:solidFill>
          <a:prstDash val="solid"/>
        </a:ln>
      </c:spPr>
    </c:plotArea>
    <c:legend>
      <c:legendPos val="r"/>
      <c:layout>
        <c:manualLayout>
          <c:xMode val="edge"/>
          <c:yMode val="edge"/>
          <c:x val="0.19230769230769232"/>
          <c:y val="0.47686832740213525"/>
          <c:w val="0.27884615384615385"/>
          <c:h val="0.23487544483985767"/>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2833161985635"/>
          <c:y val="8.8652789273012497E-2"/>
          <c:w val="0.81055345696908954"/>
          <c:h val="0.72340676046778196"/>
        </c:manualLayout>
      </c:layout>
      <c:lineChart>
        <c:grouping val="standard"/>
        <c:varyColors val="0"/>
        <c:ser>
          <c:idx val="0"/>
          <c:order val="0"/>
          <c:tx>
            <c:strRef>
              <c:f>'C (www)'!$N$98</c:f>
              <c:strCache>
                <c:ptCount val="1"/>
                <c:pt idx="0">
                  <c:v>Transportation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'C (www)'!$M$99:$M$118</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'C (www)'!$N$99:$N$122</c:f>
              <c:numCache>
                <c:formatCode>0.0000</c:formatCode>
                <c:ptCount val="24"/>
                <c:pt idx="0">
                  <c:v>1</c:v>
                </c:pt>
                <c:pt idx="1">
                  <c:v>1.0076372215364484</c:v>
                </c:pt>
                <c:pt idx="2">
                  <c:v>0.98888140040758443</c:v>
                </c:pt>
                <c:pt idx="3">
                  <c:v>0.97402907385998705</c:v>
                </c:pt>
                <c:pt idx="4">
                  <c:v>0.96511721846800635</c:v>
                </c:pt>
                <c:pt idx="5">
                  <c:v>0.95515668919483165</c:v>
                </c:pt>
                <c:pt idx="6">
                  <c:v>0.91712551484643423</c:v>
                </c:pt>
                <c:pt idx="7">
                  <c:v>0.9168561266835954</c:v>
                </c:pt>
                <c:pt idx="8">
                  <c:v>0.92060839512767934</c:v>
                </c:pt>
                <c:pt idx="9">
                  <c:v>0.91767019977188213</c:v>
                </c:pt>
                <c:pt idx="10">
                  <c:v>0.91260196733691934</c:v>
                </c:pt>
                <c:pt idx="11">
                  <c:v>0.90593073042817418</c:v>
                </c:pt>
                <c:pt idx="12">
                  <c:v>0.89476708570107855</c:v>
                </c:pt>
                <c:pt idx="13">
                  <c:v>0.89522062609407849</c:v>
                </c:pt>
                <c:pt idx="14">
                  <c:v>0.90243289468672849</c:v>
                </c:pt>
                <c:pt idx="15">
                  <c:v>0.88736930071001807</c:v>
                </c:pt>
                <c:pt idx="16">
                  <c:v>0.87598677623355403</c:v>
                </c:pt>
                <c:pt idx="17">
                  <c:v>0.87444584604045528</c:v>
                </c:pt>
                <c:pt idx="18">
                  <c:v>0.87042436321684946</c:v>
                </c:pt>
                <c:pt idx="19">
                  <c:v>0.85472839370446074</c:v>
                </c:pt>
                <c:pt idx="20">
                  <c:v>0.84177929810714847</c:v>
                </c:pt>
                <c:pt idx="21">
                  <c:v>0.838269370520482</c:v>
                </c:pt>
                <c:pt idx="22">
                  <c:v>0.83191953983036648</c:v>
                </c:pt>
                <c:pt idx="23">
                  <c:v>0.82651078855921678</c:v>
                </c:pt>
              </c:numCache>
            </c:numRef>
          </c:val>
          <c:smooth val="0"/>
        </c:ser>
        <c:ser>
          <c:idx val="1"/>
          <c:order val="1"/>
          <c:tx>
            <c:strRef>
              <c:f>'C (www)'!$O$98</c:f>
              <c:strCache>
                <c:ptCount val="1"/>
                <c:pt idx="0">
                  <c:v>Industrial</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 (www)'!$M$99:$M$118</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'C (www)'!$O$99:$O$122</c:f>
              <c:numCache>
                <c:formatCode>0.0000</c:formatCode>
                <c:ptCount val="24"/>
                <c:pt idx="0">
                  <c:v>1</c:v>
                </c:pt>
                <c:pt idx="1">
                  <c:v>1.0269783629345322</c:v>
                </c:pt>
                <c:pt idx="2">
                  <c:v>0.96630101982835359</c:v>
                </c:pt>
                <c:pt idx="3">
                  <c:v>0.98825184249002351</c:v>
                </c:pt>
                <c:pt idx="4">
                  <c:v>0.98448256735303308</c:v>
                </c:pt>
                <c:pt idx="5">
                  <c:v>0.9872422212888855</c:v>
                </c:pt>
                <c:pt idx="6">
                  <c:v>0.96328407870604482</c:v>
                </c:pt>
                <c:pt idx="7">
                  <c:v>0.96745574717604266</c:v>
                </c:pt>
                <c:pt idx="8">
                  <c:v>0.97535488455240249</c:v>
                </c:pt>
                <c:pt idx="9">
                  <c:v>0.95776050205017638</c:v>
                </c:pt>
                <c:pt idx="10">
                  <c:v>0.96692578748476932</c:v>
                </c:pt>
                <c:pt idx="11">
                  <c:v>0.95935498473307146</c:v>
                </c:pt>
                <c:pt idx="12">
                  <c:v>0.92160197460741045</c:v>
                </c:pt>
                <c:pt idx="13">
                  <c:v>0.92842995639482584</c:v>
                </c:pt>
                <c:pt idx="14">
                  <c:v>0.92804099885208902</c:v>
                </c:pt>
                <c:pt idx="15">
                  <c:v>0.92932083226712503</c:v>
                </c:pt>
                <c:pt idx="16">
                  <c:v>0.93065342650961458</c:v>
                </c:pt>
                <c:pt idx="17">
                  <c:v>0.87722403340790434</c:v>
                </c:pt>
                <c:pt idx="18">
                  <c:v>0.85869132606509446</c:v>
                </c:pt>
                <c:pt idx="19">
                  <c:v>0.83585364227963643</c:v>
                </c:pt>
                <c:pt idx="20">
                  <c:v>0.80961768173211057</c:v>
                </c:pt>
                <c:pt idx="21">
                  <c:v>0.81356703645039796</c:v>
                </c:pt>
                <c:pt idx="22">
                  <c:v>0.80377596026373821</c:v>
                </c:pt>
                <c:pt idx="23">
                  <c:v>0.81104637389803858</c:v>
                </c:pt>
              </c:numCache>
            </c:numRef>
          </c:val>
          <c:smooth val="0"/>
        </c:ser>
        <c:ser>
          <c:idx val="2"/>
          <c:order val="2"/>
          <c:tx>
            <c:strRef>
              <c:f>'C (www)'!$P$98</c:f>
              <c:strCache>
                <c:ptCount val="1"/>
                <c:pt idx="0">
                  <c:v>Residential</c:v>
                </c:pt>
              </c:strCache>
            </c:strRef>
          </c:tx>
          <c:spPr>
            <a:ln w="12700">
              <a:solidFill>
                <a:srgbClr val="008000"/>
              </a:solidFill>
              <a:prstDash val="solid"/>
            </a:ln>
          </c:spPr>
          <c:marker>
            <c:symbol val="triangle"/>
            <c:size val="5"/>
            <c:spPr>
              <a:solidFill>
                <a:srgbClr val="00FF00"/>
              </a:solidFill>
              <a:ln>
                <a:solidFill>
                  <a:srgbClr val="008000"/>
                </a:solidFill>
                <a:prstDash val="solid"/>
              </a:ln>
            </c:spPr>
          </c:marker>
          <c:cat>
            <c:numRef>
              <c:f>'C (www)'!$M$99:$M$118</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'C (www)'!$P$99:$P$122</c:f>
              <c:numCache>
                <c:formatCode>0.0000</c:formatCode>
                <c:ptCount val="24"/>
                <c:pt idx="0">
                  <c:v>1</c:v>
                </c:pt>
                <c:pt idx="1">
                  <c:v>0.99493557610872252</c:v>
                </c:pt>
                <c:pt idx="2">
                  <c:v>0.97610162250775079</c:v>
                </c:pt>
                <c:pt idx="3">
                  <c:v>0.97569807886188253</c:v>
                </c:pt>
                <c:pt idx="4">
                  <c:v>0.97307227957586262</c:v>
                </c:pt>
                <c:pt idx="5">
                  <c:v>0.94168755268559634</c:v>
                </c:pt>
                <c:pt idx="6">
                  <c:v>0.93508533796058557</c:v>
                </c:pt>
                <c:pt idx="7">
                  <c:v>0.91242599391343582</c:v>
                </c:pt>
                <c:pt idx="8">
                  <c:v>0.89127482675512071</c:v>
                </c:pt>
                <c:pt idx="9">
                  <c:v>0.88372374910436302</c:v>
                </c:pt>
                <c:pt idx="10">
                  <c:v>0.8629253162795415</c:v>
                </c:pt>
                <c:pt idx="11">
                  <c:v>0.89159645336930371</c:v>
                </c:pt>
                <c:pt idx="12">
                  <c:v>0.85762066527555103</c:v>
                </c:pt>
                <c:pt idx="13">
                  <c:v>0.85504968992054831</c:v>
                </c:pt>
                <c:pt idx="14">
                  <c:v>0.85185040179770877</c:v>
                </c:pt>
                <c:pt idx="15">
                  <c:v>0.8513467536884195</c:v>
                </c:pt>
                <c:pt idx="16">
                  <c:v>0.84037553472234472</c:v>
                </c:pt>
                <c:pt idx="17">
                  <c:v>0.82690573400277301</c:v>
                </c:pt>
                <c:pt idx="18">
                  <c:v>0.82429608972973334</c:v>
                </c:pt>
                <c:pt idx="19">
                  <c:v>0.81332356109844051</c:v>
                </c:pt>
                <c:pt idx="20">
                  <c:v>0.79643303382595609</c:v>
                </c:pt>
                <c:pt idx="21">
                  <c:v>0.76532342198781611</c:v>
                </c:pt>
                <c:pt idx="22">
                  <c:v>0.7700849524391874</c:v>
                </c:pt>
                <c:pt idx="23">
                  <c:v>0.76327267935227661</c:v>
                </c:pt>
              </c:numCache>
            </c:numRef>
          </c:val>
          <c:smooth val="0"/>
        </c:ser>
        <c:ser>
          <c:idx val="3"/>
          <c:order val="3"/>
          <c:tx>
            <c:strRef>
              <c:f>'C (www)'!$Q$98</c:f>
              <c:strCache>
                <c:ptCount val="1"/>
                <c:pt idx="0">
                  <c:v>Commercial</c:v>
                </c:pt>
              </c:strCache>
            </c:strRef>
          </c:tx>
          <c:spPr>
            <a:ln w="12700">
              <a:solidFill>
                <a:srgbClr val="3366FF"/>
              </a:solidFill>
              <a:prstDash val="solid"/>
            </a:ln>
          </c:spPr>
          <c:marker>
            <c:symbol val="x"/>
            <c:size val="5"/>
            <c:spPr>
              <a:noFill/>
              <a:ln>
                <a:solidFill>
                  <a:srgbClr val="3366FF"/>
                </a:solidFill>
                <a:prstDash val="solid"/>
              </a:ln>
            </c:spPr>
          </c:marker>
          <c:cat>
            <c:numRef>
              <c:f>'C (www)'!$M$99:$M$118</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'C (www)'!$Q$99:$Q$122</c:f>
              <c:numCache>
                <c:formatCode>0.0000</c:formatCode>
                <c:ptCount val="24"/>
                <c:pt idx="0">
                  <c:v>1</c:v>
                </c:pt>
                <c:pt idx="1">
                  <c:v>0.99021883845404113</c:v>
                </c:pt>
                <c:pt idx="2">
                  <c:v>0.99625131711903003</c:v>
                </c:pt>
                <c:pt idx="3">
                  <c:v>1.0156751111837685</c:v>
                </c:pt>
                <c:pt idx="4">
                  <c:v>1.0184719478385897</c:v>
                </c:pt>
                <c:pt idx="5">
                  <c:v>1.0228664184699314</c:v>
                </c:pt>
                <c:pt idx="6">
                  <c:v>1.0152348565302074</c:v>
                </c:pt>
                <c:pt idx="7">
                  <c:v>1.0142212873530441</c:v>
                </c:pt>
                <c:pt idx="8">
                  <c:v>0.99634325456695361</c:v>
                </c:pt>
                <c:pt idx="9">
                  <c:v>1.0170755464357739</c:v>
                </c:pt>
                <c:pt idx="10">
                  <c:v>1.0254824574403332</c:v>
                </c:pt>
                <c:pt idx="11">
                  <c:v>1.0433585177088258</c:v>
                </c:pt>
                <c:pt idx="12">
                  <c:v>1.0523661473997599</c:v>
                </c:pt>
                <c:pt idx="13">
                  <c:v>1.0422622475854204</c:v>
                </c:pt>
                <c:pt idx="14">
                  <c:v>1.0317065441815463</c:v>
                </c:pt>
                <c:pt idx="15">
                  <c:v>1.051176163804205</c:v>
                </c:pt>
                <c:pt idx="16">
                  <c:v>1.0269671448508266</c:v>
                </c:pt>
                <c:pt idx="17">
                  <c:v>1.0107876827132098</c:v>
                </c:pt>
                <c:pt idx="18">
                  <c:v>1.0151923937680067</c:v>
                </c:pt>
                <c:pt idx="19">
                  <c:v>1.0154206470078762</c:v>
                </c:pt>
                <c:pt idx="20">
                  <c:v>0.99094455149894312</c:v>
                </c:pt>
                <c:pt idx="21">
                  <c:v>0.96971569265247726</c:v>
                </c:pt>
                <c:pt idx="22">
                  <c:v>0.96400219990235969</c:v>
                </c:pt>
                <c:pt idx="23">
                  <c:v>0.95957134048013937</c:v>
                </c:pt>
              </c:numCache>
            </c:numRef>
          </c:val>
          <c:smooth val="0"/>
        </c:ser>
        <c:ser>
          <c:idx val="4"/>
          <c:order val="4"/>
          <c:tx>
            <c:strRef>
              <c:f>'C (www)'!$R$98</c:f>
              <c:strCache>
                <c:ptCount val="1"/>
                <c:pt idx="0">
                  <c:v>Electric Utility</c:v>
                </c:pt>
              </c:strCache>
            </c:strRef>
          </c:tx>
          <c:spPr>
            <a:ln w="12700">
              <a:solidFill>
                <a:srgbClr val="800080"/>
              </a:solidFill>
              <a:prstDash val="solid"/>
            </a:ln>
          </c:spPr>
          <c:marker>
            <c:symbol val="star"/>
            <c:size val="5"/>
            <c:spPr>
              <a:noFill/>
              <a:ln>
                <a:solidFill>
                  <a:srgbClr val="800080"/>
                </a:solidFill>
                <a:prstDash val="solid"/>
              </a:ln>
            </c:spPr>
          </c:marker>
          <c:cat>
            <c:numRef>
              <c:f>'C (www)'!$M$99:$M$118</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'C (www)'!$R$99:$R$122</c:f>
              <c:numCache>
                <c:formatCode>0.0000</c:formatCode>
                <c:ptCount val="24"/>
                <c:pt idx="0">
                  <c:v>1</c:v>
                </c:pt>
                <c:pt idx="1">
                  <c:v>0.98331746748557491</c:v>
                </c:pt>
                <c:pt idx="2">
                  <c:v>0.97188320707339948</c:v>
                </c:pt>
                <c:pt idx="3">
                  <c:v>0.96757582975818091</c:v>
                </c:pt>
                <c:pt idx="4">
                  <c:v>1.0107260598327106</c:v>
                </c:pt>
                <c:pt idx="5">
                  <c:v>1.005290700723088</c:v>
                </c:pt>
                <c:pt idx="6">
                  <c:v>0.99625589500907052</c:v>
                </c:pt>
                <c:pt idx="7">
                  <c:v>0.98936800092030253</c:v>
                </c:pt>
                <c:pt idx="8">
                  <c:v>0.99092349562717463</c:v>
                </c:pt>
                <c:pt idx="9">
                  <c:v>0.97942849199918902</c:v>
                </c:pt>
                <c:pt idx="10">
                  <c:v>0.98846924915021028</c:v>
                </c:pt>
                <c:pt idx="11">
                  <c:v>0.9898042481863657</c:v>
                </c:pt>
                <c:pt idx="12">
                  <c:v>0.98598754531101729</c:v>
                </c:pt>
                <c:pt idx="13">
                  <c:v>0.98694419317632431</c:v>
                </c:pt>
                <c:pt idx="14">
                  <c:v>0.99542084471814218</c:v>
                </c:pt>
                <c:pt idx="15">
                  <c:v>0.99037087362657961</c:v>
                </c:pt>
                <c:pt idx="16">
                  <c:v>0.9695940309396377</c:v>
                </c:pt>
                <c:pt idx="17">
                  <c:v>0.97051118723237007</c:v>
                </c:pt>
                <c:pt idx="18">
                  <c:v>0.96045118802004092</c:v>
                </c:pt>
                <c:pt idx="19">
                  <c:v>0.96277230606083908</c:v>
                </c:pt>
                <c:pt idx="20">
                  <c:v>0.95177070137296271</c:v>
                </c:pt>
                <c:pt idx="21">
                  <c:v>0.94108129833751253</c:v>
                </c:pt>
                <c:pt idx="22">
                  <c:v>0.938628387252192</c:v>
                </c:pt>
                <c:pt idx="23">
                  <c:v>0.93664252167389062</c:v>
                </c:pt>
              </c:numCache>
            </c:numRef>
          </c:val>
          <c:smooth val="0"/>
        </c:ser>
        <c:dLbls>
          <c:showLegendKey val="0"/>
          <c:showVal val="0"/>
          <c:showCatName val="0"/>
          <c:showSerName val="0"/>
          <c:showPercent val="0"/>
          <c:showBubbleSize val="0"/>
        </c:dLbls>
        <c:marker val="1"/>
        <c:smooth val="0"/>
        <c:axId val="210649312"/>
        <c:axId val="210649872"/>
      </c:lineChart>
      <c:catAx>
        <c:axId val="2106493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Year</a:t>
                </a:r>
              </a:p>
            </c:rich>
          </c:tx>
          <c:layout>
            <c:manualLayout>
              <c:xMode val="edge"/>
              <c:yMode val="edge"/>
              <c:x val="0.49160797346374874"/>
              <c:y val="0.900712198209266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649872"/>
        <c:crosses val="autoZero"/>
        <c:auto val="1"/>
        <c:lblAlgn val="ctr"/>
        <c:lblOffset val="100"/>
        <c:tickLblSkip val="2"/>
        <c:tickMarkSkip val="1"/>
        <c:noMultiLvlLbl val="0"/>
      </c:catAx>
      <c:valAx>
        <c:axId val="210649872"/>
        <c:scaling>
          <c:orientation val="minMax"/>
          <c:min val="0.6"/>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Index (1985 = 1.0)</a:t>
                </a:r>
              </a:p>
            </c:rich>
          </c:tx>
          <c:layout>
            <c:manualLayout>
              <c:xMode val="edge"/>
              <c:yMode val="edge"/>
              <c:x val="1.1990407673860911E-2"/>
              <c:y val="0.28723515943485783"/>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649312"/>
        <c:crosses val="autoZero"/>
        <c:crossBetween val="midCat"/>
      </c:valAx>
      <c:spPr>
        <a:solidFill>
          <a:srgbClr val="FFFFFF"/>
        </a:solidFill>
        <a:ln w="3175">
          <a:solidFill>
            <a:srgbClr val="000000"/>
          </a:solidFill>
          <a:prstDash val="solid"/>
        </a:ln>
      </c:spPr>
    </c:plotArea>
    <c:legend>
      <c:legendPos val="r"/>
      <c:layout>
        <c:manualLayout>
          <c:xMode val="edge"/>
          <c:yMode val="edge"/>
          <c:x val="0.19904127092027166"/>
          <c:y val="0.47872489343087432"/>
          <c:w val="0.30935327328688234"/>
          <c:h val="0.29078125872563798"/>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110693632175646"/>
          <c:y val="3.8554216867469883E-2"/>
          <c:w val="0.83552360934136349"/>
          <c:h val="0.66265138207287988"/>
        </c:manualLayout>
      </c:layout>
      <c:lineChart>
        <c:grouping val="standard"/>
        <c:varyColors val="0"/>
        <c:ser>
          <c:idx val="0"/>
          <c:order val="0"/>
          <c:tx>
            <c:strRef>
              <c:f>'C (www)'!$O$35</c:f>
              <c:strCache>
                <c:ptCount val="1"/>
                <c:pt idx="0">
                  <c:v>0</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'C (www)'!$N$36:$N$61</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 (www)'!$O$36:$O$61</c:f>
              <c:numCache>
                <c:formatCode>0.000</c:formatCode>
                <c:ptCount val="26"/>
                <c:pt idx="0">
                  <c:v>1</c:v>
                </c:pt>
                <c:pt idx="1">
                  <c:v>1.0032368064793933</c:v>
                </c:pt>
                <c:pt idx="2">
                  <c:v>1.0348276214676817</c:v>
                </c:pt>
                <c:pt idx="3">
                  <c:v>1.0825894053910055</c:v>
                </c:pt>
                <c:pt idx="4">
                  <c:v>1.1097005131977093</c:v>
                </c:pt>
                <c:pt idx="5">
                  <c:v>1.1060021921483933</c:v>
                </c:pt>
                <c:pt idx="6">
                  <c:v>1.1052549438004109</c:v>
                </c:pt>
                <c:pt idx="7">
                  <c:v>1.1228637051056722</c:v>
                </c:pt>
                <c:pt idx="8">
                  <c:v>1.1444811035845091</c:v>
                </c:pt>
                <c:pt idx="9">
                  <c:v>1.1662481559313458</c:v>
                </c:pt>
                <c:pt idx="10">
                  <c:v>1.1914966339725825</c:v>
                </c:pt>
                <c:pt idx="11">
                  <c:v>1.2306603561680902</c:v>
                </c:pt>
                <c:pt idx="12">
                  <c:v>1.2382286296423197</c:v>
                </c:pt>
                <c:pt idx="13">
                  <c:v>1.2437943974450696</c:v>
                </c:pt>
                <c:pt idx="14">
                  <c:v>1.2650572106330611</c:v>
                </c:pt>
                <c:pt idx="15">
                  <c:v>1.2934156303510451</c:v>
                </c:pt>
                <c:pt idx="16">
                  <c:v>1.2588862432687828</c:v>
                </c:pt>
                <c:pt idx="17">
                  <c:v>1.2780725419538708</c:v>
                </c:pt>
                <c:pt idx="18">
                  <c:v>1.2817591477743002</c:v>
                </c:pt>
                <c:pt idx="19">
                  <c:v>1.3111450127000934</c:v>
                </c:pt>
                <c:pt idx="20">
                  <c:v>1.3126511460870978</c:v>
                </c:pt>
                <c:pt idx="21">
                  <c:v>1.3041094745336319</c:v>
                </c:pt>
                <c:pt idx="22">
                  <c:v>1.3262167921038257</c:v>
                </c:pt>
                <c:pt idx="23">
                  <c:v>1.2996903854805091</c:v>
                </c:pt>
                <c:pt idx="24">
                  <c:v>1.238216155214243</c:v>
                </c:pt>
                <c:pt idx="25">
                  <c:v>1.2829430534635398</c:v>
                </c:pt>
              </c:numCache>
            </c:numRef>
          </c:val>
          <c:smooth val="0"/>
        </c:ser>
        <c:ser>
          <c:idx val="1"/>
          <c:order val="1"/>
          <c:tx>
            <c:strRef>
              <c:f>'C (www)'!$P$35</c:f>
              <c:strCache>
                <c:ptCount val="1"/>
                <c:pt idx="0">
                  <c:v>0</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 (www)'!$N$36:$N$61</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 (www)'!$P$36:$P$61</c:f>
              <c:numCache>
                <c:formatCode>0.000</c:formatCode>
                <c:ptCount val="26"/>
                <c:pt idx="0">
                  <c:v>1</c:v>
                </c:pt>
                <c:pt idx="1">
                  <c:v>1.0351187102047275</c:v>
                </c:pt>
                <c:pt idx="2">
                  <c:v>1.0709492861568477</c:v>
                </c:pt>
                <c:pt idx="3">
                  <c:v>1.1159682033299498</c:v>
                </c:pt>
                <c:pt idx="4">
                  <c:v>1.1570454934943382</c:v>
                </c:pt>
                <c:pt idx="5">
                  <c:v>1.1792451586537827</c:v>
                </c:pt>
                <c:pt idx="6">
                  <c:v>1.1783882832171058</c:v>
                </c:pt>
                <c:pt idx="7">
                  <c:v>1.2202829007210938</c:v>
                </c:pt>
                <c:pt idx="8">
                  <c:v>1.2537801389456478</c:v>
                </c:pt>
                <c:pt idx="9">
                  <c:v>1.3043885205056884</c:v>
                </c:pt>
                <c:pt idx="10">
                  <c:v>1.3398499808850866</c:v>
                </c:pt>
                <c:pt idx="11">
                  <c:v>1.3907088337266171</c:v>
                </c:pt>
                <c:pt idx="12">
                  <c:v>1.4531157309147475</c:v>
                </c:pt>
                <c:pt idx="13">
                  <c:v>1.5177768696362892</c:v>
                </c:pt>
                <c:pt idx="14">
                  <c:v>1.5913363302002452</c:v>
                </c:pt>
                <c:pt idx="15">
                  <c:v>1.6564324979896385</c:v>
                </c:pt>
                <c:pt idx="16">
                  <c:v>1.6721462752283902</c:v>
                </c:pt>
                <c:pt idx="17">
                  <c:v>1.7018468961335145</c:v>
                </c:pt>
                <c:pt idx="18">
                  <c:v>1.7493441607234665</c:v>
                </c:pt>
                <c:pt idx="19">
                  <c:v>1.8157849638134913</c:v>
                </c:pt>
                <c:pt idx="20">
                  <c:v>1.8766363025165773</c:v>
                </c:pt>
                <c:pt idx="21">
                  <c:v>1.9266778280185086</c:v>
                </c:pt>
                <c:pt idx="22">
                  <c:v>1.9611637686699974</c:v>
                </c:pt>
                <c:pt idx="23">
                  <c:v>1.9554688426908526</c:v>
                </c:pt>
                <c:pt idx="24">
                  <c:v>1.900668362840608</c:v>
                </c:pt>
                <c:pt idx="25">
                  <c:v>1.9483238198188697</c:v>
                </c:pt>
              </c:numCache>
            </c:numRef>
          </c:val>
          <c:smooth val="0"/>
        </c:ser>
        <c:ser>
          <c:idx val="2"/>
          <c:order val="2"/>
          <c:tx>
            <c:strRef>
              <c:f>'C (www)'!$Q$35</c:f>
              <c:strCache>
                <c:ptCount val="1"/>
                <c:pt idx="0">
                  <c:v>0</c:v>
                </c:pt>
              </c:strCache>
            </c:strRef>
          </c:tx>
          <c:spPr>
            <a:ln w="12700">
              <a:solidFill>
                <a:srgbClr val="3366FF"/>
              </a:solidFill>
              <a:prstDash val="solid"/>
            </a:ln>
          </c:spPr>
          <c:marker>
            <c:symbol val="x"/>
            <c:size val="5"/>
            <c:spPr>
              <a:noFill/>
              <a:ln>
                <a:solidFill>
                  <a:srgbClr val="3366FF"/>
                </a:solidFill>
                <a:prstDash val="solid"/>
              </a:ln>
            </c:spPr>
          </c:marker>
          <c:cat>
            <c:numRef>
              <c:f>'C (www)'!$N$36:$N$61</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 (www)'!$Q$36:$Q$61</c:f>
              <c:numCache>
                <c:formatCode>0.000</c:formatCode>
                <c:ptCount val="26"/>
                <c:pt idx="0">
                  <c:v>1</c:v>
                </c:pt>
                <c:pt idx="1">
                  <c:v>0.96919976094429938</c:v>
                </c:pt>
                <c:pt idx="2">
                  <c:v>0.96627135835834921</c:v>
                </c:pt>
                <c:pt idx="3">
                  <c:v>0.97008983066063614</c:v>
                </c:pt>
                <c:pt idx="4">
                  <c:v>0.95908114195782868</c:v>
                </c:pt>
                <c:pt idx="5">
                  <c:v>0.93788995785320572</c:v>
                </c:pt>
                <c:pt idx="6">
                  <c:v>0.93793782536853254</c:v>
                </c:pt>
                <c:pt idx="7">
                  <c:v>0.92016671252391213</c:v>
                </c:pt>
                <c:pt idx="8">
                  <c:v>0.91282440041437218</c:v>
                </c:pt>
                <c:pt idx="9">
                  <c:v>0.89409569127395561</c:v>
                </c:pt>
                <c:pt idx="10">
                  <c:v>0.88927615104005608</c:v>
                </c:pt>
                <c:pt idx="11">
                  <c:v>0.8849158977946141</c:v>
                </c:pt>
                <c:pt idx="12">
                  <c:v>0.85211976121326904</c:v>
                </c:pt>
                <c:pt idx="13">
                  <c:v>0.81948435394401853</c:v>
                </c:pt>
                <c:pt idx="14">
                  <c:v>0.79496532984568569</c:v>
                </c:pt>
                <c:pt idx="15">
                  <c:v>0.78084415267197682</c:v>
                </c:pt>
                <c:pt idx="16">
                  <c:v>0.75285653050708001</c:v>
                </c:pt>
                <c:pt idx="17">
                  <c:v>0.75099149333442883</c:v>
                </c:pt>
                <c:pt idx="18">
                  <c:v>0.73270839240930741</c:v>
                </c:pt>
                <c:pt idx="19">
                  <c:v>0.72208165549870029</c:v>
                </c:pt>
                <c:pt idx="20">
                  <c:v>0.69947018733828537</c:v>
                </c:pt>
                <c:pt idx="21">
                  <c:v>0.67686950852330241</c:v>
                </c:pt>
                <c:pt idx="22">
                  <c:v>0.67623969669969286</c:v>
                </c:pt>
                <c:pt idx="23">
                  <c:v>0.66464387317572915</c:v>
                </c:pt>
                <c:pt idx="24">
                  <c:v>0.65146354799302819</c:v>
                </c:pt>
                <c:pt idx="25">
                  <c:v>0.65848553531661458</c:v>
                </c:pt>
              </c:numCache>
            </c:numRef>
          </c:val>
          <c:smooth val="0"/>
        </c:ser>
        <c:ser>
          <c:idx val="3"/>
          <c:order val="3"/>
          <c:tx>
            <c:strRef>
              <c:f>'C (www)'!$R$35</c:f>
              <c:strCache>
                <c:ptCount val="1"/>
                <c:pt idx="0">
                  <c:v>Energy Intensity Index</c:v>
                </c:pt>
              </c:strCache>
            </c:strRef>
          </c:tx>
          <c:spPr>
            <a:ln w="12700">
              <a:solidFill>
                <a:srgbClr val="339966"/>
              </a:solidFill>
              <a:prstDash val="solid"/>
            </a:ln>
          </c:spPr>
          <c:marker>
            <c:symbol val="triangle"/>
            <c:size val="5"/>
            <c:spPr>
              <a:solidFill>
                <a:srgbClr val="00FF00"/>
              </a:solidFill>
              <a:ln>
                <a:solidFill>
                  <a:srgbClr val="339966"/>
                </a:solidFill>
                <a:prstDash val="solid"/>
              </a:ln>
            </c:spPr>
          </c:marker>
          <c:cat>
            <c:numRef>
              <c:f>'C (www)'!$N$36:$N$61</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 (www)'!$R$36:$R$61</c:f>
              <c:numCache>
                <c:formatCode>0.000</c:formatCode>
                <c:ptCount val="26"/>
                <c:pt idx="0">
                  <c:v>1</c:v>
                </c:pt>
                <c:pt idx="1">
                  <c:v>1.0015875897904336</c:v>
                </c:pt>
                <c:pt idx="2">
                  <c:v>0.9768913515268598</c:v>
                </c:pt>
                <c:pt idx="3">
                  <c:v>0.98188850767093783</c:v>
                </c:pt>
                <c:pt idx="4">
                  <c:v>0.9922502166827647</c:v>
                </c:pt>
                <c:pt idx="5">
                  <c:v>0.98910543084135738</c:v>
                </c:pt>
                <c:pt idx="6">
                  <c:v>0.9696898215283386</c:v>
                </c:pt>
                <c:pt idx="7">
                  <c:v>0.96405188886843762</c:v>
                </c:pt>
                <c:pt idx="8">
                  <c:v>0.96298418036818689</c:v>
                </c:pt>
                <c:pt idx="9">
                  <c:v>0.95537857028113005</c:v>
                </c:pt>
                <c:pt idx="10">
                  <c:v>0.95661245118475091</c:v>
                </c:pt>
                <c:pt idx="11">
                  <c:v>0.96438784279569478</c:v>
                </c:pt>
                <c:pt idx="12">
                  <c:v>0.94214385387355415</c:v>
                </c:pt>
                <c:pt idx="13">
                  <c:v>0.94227455720399222</c:v>
                </c:pt>
                <c:pt idx="14">
                  <c:v>0.94540845617544167</c:v>
                </c:pt>
                <c:pt idx="15">
                  <c:v>0.94926414025166561</c:v>
                </c:pt>
                <c:pt idx="16">
                  <c:v>0.93792118194418328</c:v>
                </c:pt>
                <c:pt idx="17">
                  <c:v>0.91919434332850214</c:v>
                </c:pt>
                <c:pt idx="18">
                  <c:v>0.91386859544193522</c:v>
                </c:pt>
                <c:pt idx="19">
                  <c:v>0.90634861230746444</c:v>
                </c:pt>
                <c:pt idx="20">
                  <c:v>0.89114448638893751</c:v>
                </c:pt>
                <c:pt idx="21">
                  <c:v>0.88023647736586974</c:v>
                </c:pt>
                <c:pt idx="22">
                  <c:v>0.87383580639266112</c:v>
                </c:pt>
                <c:pt idx="23">
                  <c:v>0.87525829956624501</c:v>
                </c:pt>
                <c:pt idx="24">
                  <c:v>0.86660693318142556</c:v>
                </c:pt>
                <c:pt idx="25">
                  <c:v>0.8635432839488304</c:v>
                </c:pt>
              </c:numCache>
            </c:numRef>
          </c:val>
          <c:smooth val="0"/>
        </c:ser>
        <c:dLbls>
          <c:showLegendKey val="0"/>
          <c:showVal val="0"/>
          <c:showCatName val="0"/>
          <c:showSerName val="0"/>
          <c:showPercent val="0"/>
          <c:showBubbleSize val="0"/>
        </c:dLbls>
        <c:marker val="1"/>
        <c:smooth val="0"/>
        <c:axId val="210441696"/>
        <c:axId val="210442256"/>
      </c:lineChart>
      <c:catAx>
        <c:axId val="2104416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50" b="0" i="0" u="none" strike="noStrike" baseline="0">
                <a:solidFill>
                  <a:srgbClr val="000000"/>
                </a:solidFill>
                <a:latin typeface="Arial"/>
                <a:ea typeface="Arial"/>
                <a:cs typeface="Arial"/>
              </a:defRPr>
            </a:pPr>
            <a:endParaRPr lang="en-US"/>
          </a:p>
        </c:txPr>
        <c:crossAx val="210442256"/>
        <c:crosses val="autoZero"/>
        <c:auto val="1"/>
        <c:lblAlgn val="ctr"/>
        <c:lblOffset val="100"/>
        <c:tickLblSkip val="1"/>
        <c:tickMarkSkip val="1"/>
        <c:noMultiLvlLbl val="0"/>
      </c:catAx>
      <c:valAx>
        <c:axId val="210442256"/>
        <c:scaling>
          <c:orientation val="minMax"/>
        </c:scaling>
        <c:delete val="0"/>
        <c:axPos val="l"/>
        <c:majorGridlines>
          <c:spPr>
            <a:ln w="3175">
              <a:solidFill>
                <a:srgbClr val="000000"/>
              </a:solidFill>
              <a:prstDash val="solid"/>
            </a:ln>
          </c:spPr>
        </c:majorGridlines>
        <c:title>
          <c:tx>
            <c:rich>
              <a:bodyPr/>
              <a:lstStyle/>
              <a:p>
                <a:pPr>
                  <a:defRPr sz="1075" b="1" i="0" u="none" strike="noStrike" baseline="0">
                    <a:solidFill>
                      <a:srgbClr val="000000"/>
                    </a:solidFill>
                    <a:latin typeface="Arial"/>
                    <a:ea typeface="Arial"/>
                    <a:cs typeface="Arial"/>
                  </a:defRPr>
                </a:pPr>
                <a:r>
                  <a:rPr lang="en-US"/>
                  <a:t>Index (1985 = 1.0)</a:t>
                </a:r>
              </a:p>
            </c:rich>
          </c:tx>
          <c:layout>
            <c:manualLayout>
              <c:xMode val="edge"/>
              <c:yMode val="edge"/>
              <c:x val="4.7026279391424619E-2"/>
              <c:y val="0.2048195300888593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210441696"/>
        <c:crosses val="autoZero"/>
        <c:crossBetween val="between"/>
      </c:valAx>
      <c:dTable>
        <c:showHorzBorder val="1"/>
        <c:showVertBorder val="1"/>
        <c:showOutline val="1"/>
        <c:showKeys val="1"/>
        <c:spPr>
          <a:ln w="3175">
            <a:solidFill>
              <a:srgbClr val="000000"/>
            </a:solidFill>
            <a:prstDash val="solid"/>
          </a:ln>
        </c:spPr>
        <c:txPr>
          <a:bodyPr/>
          <a:lstStyle/>
          <a:p>
            <a:pPr rtl="0">
              <a:defRPr sz="750" b="0" i="0" u="none" strike="noStrike" baseline="0">
                <a:solidFill>
                  <a:srgbClr val="000000"/>
                </a:solidFill>
                <a:latin typeface="Arial"/>
                <a:ea typeface="Arial"/>
                <a:cs typeface="Arial"/>
              </a:defRPr>
            </a:pPr>
            <a:endParaRPr lang="en-US"/>
          </a:p>
        </c:txPr>
      </c:dTable>
      <c:spPr>
        <a:solidFill>
          <a:srgbClr val="FFFFFF"/>
        </a:solidFill>
        <a:ln w="3175">
          <a:solidFill>
            <a:srgbClr val="000000"/>
          </a:solidFill>
          <a:prstDash val="solid"/>
        </a:ln>
      </c:spPr>
    </c:plotArea>
    <c:legend>
      <c:legendPos val="r"/>
      <c:layout>
        <c:manualLayout>
          <c:xMode val="edge"/>
          <c:yMode val="edge"/>
          <c:x val="0.23881879834377578"/>
          <c:y val="0.51761112619543248"/>
          <c:w val="0.16044274548668966"/>
          <c:h val="0.156626759004522"/>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7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619088586050469"/>
          <c:y val="5.2631759291938363E-2"/>
          <c:w val="0.81428760762557573"/>
          <c:h val="0.75789733380391244"/>
        </c:manualLayout>
      </c:layout>
      <c:lineChart>
        <c:grouping val="standard"/>
        <c:varyColors val="0"/>
        <c:ser>
          <c:idx val="0"/>
          <c:order val="0"/>
          <c:tx>
            <c:v>Relative Growth</c:v>
          </c:tx>
          <c:spPr>
            <a:ln w="12700">
              <a:solidFill>
                <a:srgbClr val="000080"/>
              </a:solidFill>
              <a:prstDash val="solid"/>
            </a:ln>
          </c:spPr>
          <c:marker>
            <c:symbol val="diamond"/>
            <c:size val="5"/>
            <c:spPr>
              <a:solidFill>
                <a:srgbClr val="000080"/>
              </a:solidFill>
              <a:ln>
                <a:solidFill>
                  <a:srgbClr val="000080"/>
                </a:solidFill>
                <a:prstDash val="solid"/>
              </a:ln>
            </c:spPr>
          </c:marker>
          <c:cat>
            <c:numRef>
              <c:f>'Charts (other)'!$AT$5:$AT$24</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'Charts (other)'!$BC$5:$BC$24</c:f>
              <c:numCache>
                <c:formatCode>General</c:formatCode>
                <c:ptCount val="20"/>
                <c:pt idx="0">
                  <c:v>1</c:v>
                </c:pt>
                <c:pt idx="1">
                  <c:v>0.97772103458386139</c:v>
                </c:pt>
                <c:pt idx="2">
                  <c:v>0.9815495846299519</c:v>
                </c:pt>
                <c:pt idx="3">
                  <c:v>0.98606893141721508</c:v>
                </c:pt>
                <c:pt idx="4">
                  <c:v>0.96380712529614909</c:v>
                </c:pt>
                <c:pt idx="5">
                  <c:v>0.95497803788250868</c:v>
                </c:pt>
                <c:pt idx="6">
                  <c:v>0.95836576234637672</c:v>
                </c:pt>
                <c:pt idx="7">
                  <c:v>0.93803324048256087</c:v>
                </c:pt>
                <c:pt idx="8">
                  <c:v>0.93547763227195402</c:v>
                </c:pt>
                <c:pt idx="9">
                  <c:v>0.93119099424896312</c:v>
                </c:pt>
                <c:pt idx="10">
                  <c:v>0.9270864743688858</c:v>
                </c:pt>
                <c:pt idx="11">
                  <c:v>0.9113726101834505</c:v>
                </c:pt>
                <c:pt idx="12">
                  <c:v>0.89024855386381574</c:v>
                </c:pt>
                <c:pt idx="13">
                  <c:v>0.87511366385495382</c:v>
                </c:pt>
                <c:pt idx="14">
                  <c:v>0.85108598202174746</c:v>
                </c:pt>
                <c:pt idx="15">
                  <c:v>0.84026395142331989</c:v>
                </c:pt>
                <c:pt idx="16">
                  <c:v>0.83354772154881862</c:v>
                </c:pt>
                <c:pt idx="17">
                  <c:v>0.83019837619377557</c:v>
                </c:pt>
                <c:pt idx="18">
                  <c:v>0.81621821043561849</c:v>
                </c:pt>
                <c:pt idx="19">
                  <c:v>0.81278714059342538</c:v>
                </c:pt>
              </c:numCache>
            </c:numRef>
          </c:val>
          <c:smooth val="0"/>
        </c:ser>
        <c:ser>
          <c:idx val="1"/>
          <c:order val="1"/>
          <c:tx>
            <c:v>Within Sector</c:v>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(other)'!$AT$5:$AT$24</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'Charts (other)'!$BD$5:$BD$24</c:f>
              <c:numCache>
                <c:formatCode>General</c:formatCode>
                <c:ptCount val="20"/>
                <c:pt idx="0">
                  <c:v>1</c:v>
                </c:pt>
                <c:pt idx="1">
                  <c:v>0.99736041767803951</c:v>
                </c:pt>
                <c:pt idx="2">
                  <c:v>1.0078179668111444</c:v>
                </c:pt>
                <c:pt idx="3">
                  <c:v>1.0071551333185806</c:v>
                </c:pt>
                <c:pt idx="4">
                  <c:v>1.012333049443356</c:v>
                </c:pt>
                <c:pt idx="5">
                  <c:v>1.0036530730493141</c:v>
                </c:pt>
                <c:pt idx="6">
                  <c:v>1.0129340745920514</c:v>
                </c:pt>
                <c:pt idx="7">
                  <c:v>1.0173847987894595</c:v>
                </c:pt>
                <c:pt idx="8">
                  <c:v>1.0252058429425677</c:v>
                </c:pt>
                <c:pt idx="9">
                  <c:v>1.0157074660819845</c:v>
                </c:pt>
                <c:pt idx="10">
                  <c:v>1.0169502092398848</c:v>
                </c:pt>
                <c:pt idx="11">
                  <c:v>1.0227520416961104</c:v>
                </c:pt>
                <c:pt idx="12">
                  <c:v>1.0232787111061994</c:v>
                </c:pt>
                <c:pt idx="13">
                  <c:v>1.0126507518766135</c:v>
                </c:pt>
                <c:pt idx="14">
                  <c:v>1.0159151373779063</c:v>
                </c:pt>
                <c:pt idx="15">
                  <c:v>1.0157428727330713</c:v>
                </c:pt>
                <c:pt idx="16">
                  <c:v>1.0107089516769745</c:v>
                </c:pt>
                <c:pt idx="17">
                  <c:v>1.0193206365597189</c:v>
                </c:pt>
                <c:pt idx="18">
                  <c:v>1.0189322520579249</c:v>
                </c:pt>
                <c:pt idx="19">
                  <c:v>1.0131848765299718</c:v>
                </c:pt>
              </c:numCache>
            </c:numRef>
          </c:val>
          <c:smooth val="0"/>
        </c:ser>
        <c:ser>
          <c:idx val="2"/>
          <c:order val="2"/>
          <c:tx>
            <c:v>Total Other Explan. Factors</c:v>
          </c:tx>
          <c:spPr>
            <a:ln w="12700">
              <a:solidFill>
                <a:srgbClr val="008000"/>
              </a:solidFill>
              <a:prstDash val="solid"/>
            </a:ln>
          </c:spPr>
          <c:marker>
            <c:symbol val="triangle"/>
            <c:size val="5"/>
            <c:spPr>
              <a:solidFill>
                <a:srgbClr val="00FF00"/>
              </a:solidFill>
              <a:ln>
                <a:solidFill>
                  <a:srgbClr val="008000"/>
                </a:solidFill>
                <a:prstDash val="solid"/>
              </a:ln>
            </c:spPr>
          </c:marker>
          <c:cat>
            <c:numRef>
              <c:f>'Charts (other)'!$AT$5:$AT$24</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'Charts (other)'!$BI$5:$BI$24</c:f>
              <c:numCache>
                <c:formatCode>General</c:formatCode>
                <c:ptCount val="20"/>
                <c:pt idx="0">
                  <c:v>1</c:v>
                </c:pt>
                <c:pt idx="1">
                  <c:v>0.97514025942516491</c:v>
                </c:pt>
                <c:pt idx="2">
                  <c:v>0.9892233067060815</c:v>
                </c:pt>
                <c:pt idx="3">
                  <c:v>0.99312438608281561</c:v>
                </c:pt>
                <c:pt idx="4">
                  <c:v>0.97569380622628532</c:v>
                </c:pt>
                <c:pt idx="5">
                  <c:v>0.95846664241538404</c:v>
                </c:pt>
                <c:pt idx="6">
                  <c:v>0.97076133660303299</c:v>
                </c:pt>
                <c:pt idx="7">
                  <c:v>0.95434075962617493</c:v>
                </c:pt>
                <c:pt idx="8">
                  <c:v>0.95905713454728592</c:v>
                </c:pt>
                <c:pt idx="9">
                  <c:v>0.94581764520697809</c:v>
                </c:pt>
                <c:pt idx="10">
                  <c:v>0.94280078409290546</c:v>
                </c:pt>
                <c:pt idx="11">
                  <c:v>0.93210819781103738</c:v>
                </c:pt>
                <c:pt idx="12">
                  <c:v>0.91097239276192332</c:v>
                </c:pt>
                <c:pt idx="13">
                  <c:v>0.886184509680217</c:v>
                </c:pt>
                <c:pt idx="14">
                  <c:v>0.86463113234603384</c:v>
                </c:pt>
                <c:pt idx="15">
                  <c:v>0.85349211987276485</c:v>
                </c:pt>
                <c:pt idx="16">
                  <c:v>0.84247414381933716</c:v>
                </c:pt>
                <c:pt idx="17">
                  <c:v>0.84623833729268427</c:v>
                </c:pt>
                <c:pt idx="18">
                  <c:v>0.83167105932985397</c:v>
                </c:pt>
                <c:pt idx="19">
                  <c:v>0.82350363868729848</c:v>
                </c:pt>
              </c:numCache>
            </c:numRef>
          </c:val>
          <c:smooth val="0"/>
        </c:ser>
        <c:ser>
          <c:idx val="3"/>
          <c:order val="3"/>
          <c:tx>
            <c:v>Total Energy, Within</c:v>
          </c:tx>
          <c:spPr>
            <a:ln w="12700">
              <a:solidFill>
                <a:srgbClr val="3366FF"/>
              </a:solidFill>
              <a:prstDash val="solid"/>
            </a:ln>
          </c:spPr>
          <c:marker>
            <c:symbol val="x"/>
            <c:size val="5"/>
            <c:spPr>
              <a:noFill/>
              <a:ln>
                <a:solidFill>
                  <a:srgbClr val="3366FF"/>
                </a:solidFill>
                <a:prstDash val="solid"/>
              </a:ln>
            </c:spPr>
          </c:marker>
          <c:cat>
            <c:numRef>
              <c:f>'Charts (other)'!$AT$5:$AT$24</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'Charts (other)'!$V$64:$V$83</c:f>
              <c:numCache>
                <c:formatCode>0.0000</c:formatCode>
                <c:ptCount val="20"/>
                <c:pt idx="0">
                  <c:v>1</c:v>
                </c:pt>
                <c:pt idx="1">
                  <c:v>1.0016796884900214</c:v>
                </c:pt>
                <c:pt idx="2">
                  <c:v>1.0163153801239966</c:v>
                </c:pt>
                <c:pt idx="3">
                  <c:v>1.0151509299642347</c:v>
                </c:pt>
                <c:pt idx="4">
                  <c:v>1.0197167289270819</c:v>
                </c:pt>
                <c:pt idx="5">
                  <c:v>1.0124127074319329</c:v>
                </c:pt>
                <c:pt idx="6">
                  <c:v>1.0259504441274772</c:v>
                </c:pt>
                <c:pt idx="7">
                  <c:v>1.0269950148001628</c:v>
                </c:pt>
                <c:pt idx="8">
                  <c:v>1.0408198888541169</c:v>
                </c:pt>
                <c:pt idx="9">
                  <c:v>1.0293160318742669</c:v>
                </c:pt>
                <c:pt idx="10">
                  <c:v>1.0336078438644036</c:v>
                </c:pt>
                <c:pt idx="11">
                  <c:v>1.0389536803919359</c:v>
                </c:pt>
                <c:pt idx="12">
                  <c:v>1.0398764993599625</c:v>
                </c:pt>
                <c:pt idx="13">
                  <c:v>1.0344322668019066</c:v>
                </c:pt>
                <c:pt idx="14">
                  <c:v>1.0370191374491384</c:v>
                </c:pt>
                <c:pt idx="15">
                  <c:v>1.0348807317184772</c:v>
                </c:pt>
                <c:pt idx="16">
                  <c:v>1.0286678846584989</c:v>
                </c:pt>
                <c:pt idx="17">
                  <c:v>1.0431536588263493</c:v>
                </c:pt>
                <c:pt idx="18">
                  <c:v>1.0395225938314516</c:v>
                </c:pt>
                <c:pt idx="19">
                  <c:v>1.0323305115347587</c:v>
                </c:pt>
              </c:numCache>
            </c:numRef>
          </c:val>
          <c:smooth val="0"/>
        </c:ser>
        <c:dLbls>
          <c:showLegendKey val="0"/>
          <c:showVal val="0"/>
          <c:showCatName val="0"/>
          <c:showSerName val="0"/>
          <c:showPercent val="0"/>
          <c:showBubbleSize val="0"/>
        </c:dLbls>
        <c:marker val="1"/>
        <c:smooth val="0"/>
        <c:axId val="210447296"/>
        <c:axId val="210447856"/>
      </c:lineChart>
      <c:catAx>
        <c:axId val="210447296"/>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n-US"/>
                  <a:t>Year</a:t>
                </a:r>
              </a:p>
            </c:rich>
          </c:tx>
          <c:layout>
            <c:manualLayout>
              <c:xMode val="edge"/>
              <c:yMode val="edge"/>
              <c:x val="0.54047744031996003"/>
              <c:y val="0.8877222452456601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10447856"/>
        <c:crosses val="autoZero"/>
        <c:auto val="1"/>
        <c:lblAlgn val="ctr"/>
        <c:lblOffset val="100"/>
        <c:tickLblSkip val="2"/>
        <c:tickMarkSkip val="1"/>
        <c:noMultiLvlLbl val="0"/>
      </c:catAx>
      <c:valAx>
        <c:axId val="210447856"/>
        <c:scaling>
          <c:orientation val="minMax"/>
          <c:min val="0.7"/>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n-US"/>
                  <a:t>Ondex (1985 = 1.0)</a:t>
                </a:r>
              </a:p>
            </c:rich>
          </c:tx>
          <c:layout>
            <c:manualLayout>
              <c:xMode val="edge"/>
              <c:yMode val="edge"/>
              <c:x val="3.8095238095238099E-2"/>
              <c:y val="0.2561410876272045"/>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10447296"/>
        <c:crosses val="autoZero"/>
        <c:crossBetween val="between"/>
      </c:valAx>
      <c:spPr>
        <a:solidFill>
          <a:srgbClr val="FFFFFF"/>
        </a:solidFill>
        <a:ln w="3175">
          <a:solidFill>
            <a:srgbClr val="000000"/>
          </a:solidFill>
          <a:prstDash val="solid"/>
        </a:ln>
      </c:spPr>
    </c:plotArea>
    <c:legend>
      <c:legendPos val="r"/>
      <c:layout>
        <c:manualLayout>
          <c:xMode val="edge"/>
          <c:yMode val="edge"/>
          <c:x val="0.24761954755655541"/>
          <c:y val="0.48421236819081825"/>
          <c:w val="0.40000099987501564"/>
          <c:h val="0.25964985955702902"/>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71682946435096"/>
          <c:y val="5.0505216570708944E-2"/>
          <c:w val="0.86621507009785581"/>
          <c:h val="0.73737616193235067"/>
        </c:manualLayout>
      </c:layout>
      <c:lineChart>
        <c:grouping val="standard"/>
        <c:varyColors val="0"/>
        <c:ser>
          <c:idx val="0"/>
          <c:order val="0"/>
          <c:tx>
            <c:strRef>
              <c:f>'C (www)'!$T$67</c:f>
              <c:strCache>
                <c:ptCount val="1"/>
                <c:pt idx="0">
                  <c:v>Transportation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'C (www)'!$S$68:$S$85</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'C (www)'!$T$68:$T$85</c:f>
              <c:numCache>
                <c:formatCode>0.0000</c:formatCode>
                <c:ptCount val="18"/>
                <c:pt idx="0">
                  <c:v>1.1038371548864065</c:v>
                </c:pt>
                <c:pt idx="1">
                  <c:v>1.112267403778437</c:v>
                </c:pt>
                <c:pt idx="2">
                  <c:v>1.0915640315459936</c:v>
                </c:pt>
                <c:pt idx="3">
                  <c:v>1.0751694816662498</c:v>
                </c:pt>
                <c:pt idx="4">
                  <c:v>1.0653322445656066</c:v>
                </c:pt>
                <c:pt idx="5">
                  <c:v>1.0543374422715428</c:v>
                </c:pt>
                <c:pt idx="6">
                  <c:v>1.0123572189818189</c:v>
                </c:pt>
                <c:pt idx="7">
                  <c:v>1.0120598583185907</c:v>
                </c:pt>
                <c:pt idx="8">
                  <c:v>1.0162017516422783</c:v>
                </c:pt>
                <c:pt idx="9">
                  <c:v>1.0129584624402348</c:v>
                </c:pt>
                <c:pt idx="10">
                  <c:v>1.0073639591689225</c:v>
                </c:pt>
                <c:pt idx="11">
                  <c:v>1</c:v>
                </c:pt>
                <c:pt idx="12">
                  <c:v>0.9876771541662801</c:v>
                </c:pt>
                <c:pt idx="13">
                  <c:v>0.9881777889033152</c:v>
                </c:pt>
                <c:pt idx="14">
                  <c:v>0.99613895894690263</c:v>
                </c:pt>
                <c:pt idx="15">
                  <c:v>0.97951120422928661</c:v>
                </c:pt>
                <c:pt idx="16">
                  <c:v>0.96694675079576164</c:v>
                </c:pt>
                <c:pt idx="17">
                  <c:v>0.96524581479553295</c:v>
                </c:pt>
              </c:numCache>
            </c:numRef>
          </c:val>
          <c:smooth val="0"/>
        </c:ser>
        <c:ser>
          <c:idx val="1"/>
          <c:order val="1"/>
          <c:tx>
            <c:strRef>
              <c:f>'C (www)'!$U$67</c:f>
              <c:strCache>
                <c:ptCount val="1"/>
                <c:pt idx="0">
                  <c:v>Industrial</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 (www)'!$S$68:$S$85</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'C (www)'!$U$68:$U$85</c:f>
              <c:numCache>
                <c:formatCode>0.0000</c:formatCode>
                <c:ptCount val="18"/>
                <c:pt idx="0">
                  <c:v>1.0431242594506007</c:v>
                </c:pt>
                <c:pt idx="1">
                  <c:v>1.0580692227533384</c:v>
                </c:pt>
                <c:pt idx="2">
                  <c:v>1.0044723400715099</c:v>
                </c:pt>
                <c:pt idx="3">
                  <c:v>1.0201270701862781</c:v>
                </c:pt>
                <c:pt idx="4">
                  <c:v>1.0308464763002374</c:v>
                </c:pt>
                <c:pt idx="5">
                  <c:v>1.0376557570863261</c:v>
                </c:pt>
                <c:pt idx="6">
                  <c:v>1.0205986839924981</c:v>
                </c:pt>
                <c:pt idx="7">
                  <c:v>1.0151466994369966</c:v>
                </c:pt>
                <c:pt idx="8">
                  <c:v>1.021020098435407</c:v>
                </c:pt>
                <c:pt idx="9">
                  <c:v>0.99735397431761719</c:v>
                </c:pt>
                <c:pt idx="10">
                  <c:v>1.0055520625526591</c:v>
                </c:pt>
                <c:pt idx="11">
                  <c:v>1</c:v>
                </c:pt>
                <c:pt idx="12">
                  <c:v>0.95543211388032301</c:v>
                </c:pt>
                <c:pt idx="13">
                  <c:v>0.95393687797060656</c:v>
                </c:pt>
                <c:pt idx="14">
                  <c:v>0.95294423955905849</c:v>
                </c:pt>
                <c:pt idx="15">
                  <c:v>0.9615760911163227</c:v>
                </c:pt>
                <c:pt idx="16">
                  <c:v>0.9645942756589938</c:v>
                </c:pt>
                <c:pt idx="17">
                  <c:v>0.91480387163906884</c:v>
                </c:pt>
              </c:numCache>
            </c:numRef>
          </c:val>
          <c:smooth val="0"/>
        </c:ser>
        <c:ser>
          <c:idx val="2"/>
          <c:order val="2"/>
          <c:tx>
            <c:strRef>
              <c:f>'C (www)'!$V$67</c:f>
              <c:strCache>
                <c:ptCount val="1"/>
                <c:pt idx="0">
                  <c:v>Residential</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'C (www)'!$S$68:$S$85</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'C (www)'!$V$68:$V$85</c:f>
              <c:numCache>
                <c:formatCode>0.0000</c:formatCode>
                <c:ptCount val="18"/>
                <c:pt idx="0">
                  <c:v>1.0518669184934826</c:v>
                </c:pt>
                <c:pt idx="1">
                  <c:v>1.0392744982074018</c:v>
                </c:pt>
                <c:pt idx="2">
                  <c:v>1.0230700875508976</c:v>
                </c:pt>
                <c:pt idx="3">
                  <c:v>1.0268034190856257</c:v>
                </c:pt>
                <c:pt idx="4">
                  <c:v>1.0445473001682217</c:v>
                </c:pt>
                <c:pt idx="5">
                  <c:v>1.0291490166524608</c:v>
                </c:pt>
                <c:pt idx="6">
                  <c:v>1.0205259598507757</c:v>
                </c:pt>
                <c:pt idx="7">
                  <c:v>0.99927486282351408</c:v>
                </c:pt>
                <c:pt idx="8">
                  <c:v>0.98458850929578678</c:v>
                </c:pt>
                <c:pt idx="9">
                  <c:v>0.97615702097631385</c:v>
                </c:pt>
                <c:pt idx="10">
                  <c:v>0.96518249079178475</c:v>
                </c:pt>
                <c:pt idx="11">
                  <c:v>1</c:v>
                </c:pt>
                <c:pt idx="12">
                  <c:v>0.96989574665097844</c:v>
                </c:pt>
                <c:pt idx="13">
                  <c:v>0.97090957888107832</c:v>
                </c:pt>
                <c:pt idx="14">
                  <c:v>0.97268923317660061</c:v>
                </c:pt>
                <c:pt idx="15">
                  <c:v>0.97942756673439357</c:v>
                </c:pt>
                <c:pt idx="16">
                  <c:v>0.95956880390523869</c:v>
                </c:pt>
                <c:pt idx="17">
                  <c:v>0.95305441664772961</c:v>
                </c:pt>
              </c:numCache>
            </c:numRef>
          </c:val>
          <c:smooth val="0"/>
        </c:ser>
        <c:ser>
          <c:idx val="3"/>
          <c:order val="3"/>
          <c:tx>
            <c:strRef>
              <c:f>'C (www)'!$W$67</c:f>
              <c:strCache>
                <c:ptCount val="1"/>
                <c:pt idx="0">
                  <c:v>Commercial</c:v>
                </c:pt>
              </c:strCache>
            </c:strRef>
          </c:tx>
          <c:spPr>
            <a:ln w="12700">
              <a:solidFill>
                <a:srgbClr val="00FFFF"/>
              </a:solidFill>
              <a:prstDash val="solid"/>
            </a:ln>
          </c:spPr>
          <c:marker>
            <c:symbol val="x"/>
            <c:size val="5"/>
            <c:spPr>
              <a:noFill/>
              <a:ln>
                <a:solidFill>
                  <a:srgbClr val="00FFFF"/>
                </a:solidFill>
                <a:prstDash val="solid"/>
              </a:ln>
            </c:spPr>
          </c:marker>
          <c:cat>
            <c:numRef>
              <c:f>'C (www)'!$S$68:$S$85</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'C (www)'!$W$68:$W$85</c:f>
              <c:numCache>
                <c:formatCode>0.0000</c:formatCode>
                <c:ptCount val="18"/>
                <c:pt idx="0">
                  <c:v>0.91019705138748352</c:v>
                </c:pt>
                <c:pt idx="1">
                  <c:v>0.8971904867453725</c:v>
                </c:pt>
                <c:pt idx="2">
                  <c:v>0.90090804873180863</c:v>
                </c:pt>
                <c:pt idx="3">
                  <c:v>0.9201468557016681</c:v>
                </c:pt>
                <c:pt idx="4">
                  <c:v>0.95182854282905138</c:v>
                </c:pt>
                <c:pt idx="5">
                  <c:v>0.95683565289207473</c:v>
                </c:pt>
                <c:pt idx="6">
                  <c:v>0.94943558842626008</c:v>
                </c:pt>
                <c:pt idx="7">
                  <c:v>0.95343839710136402</c:v>
                </c:pt>
                <c:pt idx="8">
                  <c:v>0.94947353871225459</c:v>
                </c:pt>
                <c:pt idx="9">
                  <c:v>0.9626973170448333</c:v>
                </c:pt>
                <c:pt idx="10">
                  <c:v>0.97799405243008009</c:v>
                </c:pt>
                <c:pt idx="11">
                  <c:v>1</c:v>
                </c:pt>
                <c:pt idx="12">
                  <c:v>1.0078742125711688</c:v>
                </c:pt>
                <c:pt idx="13">
                  <c:v>1.0093210796311243</c:v>
                </c:pt>
                <c:pt idx="14">
                  <c:v>1.0145387522468987</c:v>
                </c:pt>
                <c:pt idx="15">
                  <c:v>1.0407872086387138</c:v>
                </c:pt>
                <c:pt idx="16">
                  <c:v>1.014785507663744</c:v>
                </c:pt>
                <c:pt idx="17">
                  <c:v>1.0010316106198542</c:v>
                </c:pt>
              </c:numCache>
            </c:numRef>
          </c:val>
          <c:smooth val="0"/>
        </c:ser>
        <c:dLbls>
          <c:showLegendKey val="0"/>
          <c:showVal val="0"/>
          <c:showCatName val="0"/>
          <c:showSerName val="0"/>
          <c:showPercent val="0"/>
          <c:showBubbleSize val="0"/>
        </c:dLbls>
        <c:marker val="1"/>
        <c:smooth val="0"/>
        <c:axId val="210993568"/>
        <c:axId val="210994128"/>
      </c:lineChart>
      <c:catAx>
        <c:axId val="21099356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Years</a:t>
                </a:r>
              </a:p>
            </c:rich>
          </c:tx>
          <c:layout>
            <c:manualLayout>
              <c:xMode val="edge"/>
              <c:yMode val="edge"/>
              <c:x val="0.51247284565619777"/>
              <c:y val="0.915828097245420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10994128"/>
        <c:crosses val="autoZero"/>
        <c:auto val="1"/>
        <c:lblAlgn val="ctr"/>
        <c:lblOffset val="100"/>
        <c:tickLblSkip val="1"/>
        <c:tickMarkSkip val="1"/>
        <c:noMultiLvlLbl val="0"/>
      </c:catAx>
      <c:valAx>
        <c:axId val="21099412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Index (1996 = 1.0)</a:t>
                </a:r>
              </a:p>
            </c:rich>
          </c:tx>
          <c:layout>
            <c:manualLayout>
              <c:xMode val="edge"/>
              <c:yMode val="edge"/>
              <c:x val="2.0408163265306121E-2"/>
              <c:y val="0.2558929628745901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993568"/>
        <c:crosses val="autoZero"/>
        <c:crossBetween val="between"/>
      </c:valAx>
      <c:spPr>
        <a:solidFill>
          <a:srgbClr val="FFFFFF"/>
        </a:solidFill>
        <a:ln w="12700">
          <a:solidFill>
            <a:srgbClr val="000000"/>
          </a:solidFill>
          <a:prstDash val="solid"/>
        </a:ln>
      </c:spPr>
    </c:plotArea>
    <c:legend>
      <c:legendPos val="r"/>
      <c:layout>
        <c:manualLayout>
          <c:xMode val="edge"/>
          <c:yMode val="edge"/>
          <c:x val="0.33106647383362797"/>
          <c:y val="0.42761084157409618"/>
          <c:w val="0.26303902488379427"/>
          <c:h val="0.2222229292045565"/>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02534646937249"/>
          <c:y val="2.4734982332155476E-2"/>
          <c:w val="0.85024355148784603"/>
          <c:h val="0.76678577529016556"/>
        </c:manualLayout>
      </c:layout>
      <c:lineChart>
        <c:grouping val="standard"/>
        <c:varyColors val="0"/>
        <c:ser>
          <c:idx val="0"/>
          <c:order val="0"/>
          <c:tx>
            <c:strRef>
              <c:f>'C (www)'!$O$35</c:f>
              <c:strCache>
                <c:ptCount val="1"/>
                <c:pt idx="0">
                  <c:v>0</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'C (www)'!$N$36:$N$55</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'C (www)'!$O$36:$O$55</c:f>
              <c:numCache>
                <c:formatCode>0.000</c:formatCode>
                <c:ptCount val="20"/>
                <c:pt idx="0">
                  <c:v>1</c:v>
                </c:pt>
                <c:pt idx="1">
                  <c:v>1.0032368064793933</c:v>
                </c:pt>
                <c:pt idx="2">
                  <c:v>1.0348276214676817</c:v>
                </c:pt>
                <c:pt idx="3">
                  <c:v>1.0825894053910055</c:v>
                </c:pt>
                <c:pt idx="4">
                  <c:v>1.1097005131977093</c:v>
                </c:pt>
                <c:pt idx="5">
                  <c:v>1.1060021921483933</c:v>
                </c:pt>
                <c:pt idx="6">
                  <c:v>1.1052549438004109</c:v>
                </c:pt>
                <c:pt idx="7">
                  <c:v>1.1228637051056722</c:v>
                </c:pt>
                <c:pt idx="8">
                  <c:v>1.1444811035845091</c:v>
                </c:pt>
                <c:pt idx="9">
                  <c:v>1.1662481559313458</c:v>
                </c:pt>
                <c:pt idx="10">
                  <c:v>1.1914966339725825</c:v>
                </c:pt>
                <c:pt idx="11">
                  <c:v>1.2306603561680902</c:v>
                </c:pt>
                <c:pt idx="12">
                  <c:v>1.2382286296423197</c:v>
                </c:pt>
                <c:pt idx="13">
                  <c:v>1.2437943974450696</c:v>
                </c:pt>
                <c:pt idx="14">
                  <c:v>1.2650572106330611</c:v>
                </c:pt>
                <c:pt idx="15">
                  <c:v>1.2934156303510451</c:v>
                </c:pt>
                <c:pt idx="16">
                  <c:v>1.2588862432687828</c:v>
                </c:pt>
                <c:pt idx="17">
                  <c:v>1.2780725419538708</c:v>
                </c:pt>
                <c:pt idx="18">
                  <c:v>1.2817591477743002</c:v>
                </c:pt>
                <c:pt idx="19">
                  <c:v>1.3111450127000934</c:v>
                </c:pt>
              </c:numCache>
            </c:numRef>
          </c:val>
          <c:smooth val="0"/>
        </c:ser>
        <c:ser>
          <c:idx val="1"/>
          <c:order val="1"/>
          <c:tx>
            <c:strRef>
              <c:f>'C (www)'!$P$35</c:f>
              <c:strCache>
                <c:ptCount val="1"/>
                <c:pt idx="0">
                  <c:v>0</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 (www)'!$N$36:$N$55</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'C (www)'!$P$36:$P$55</c:f>
              <c:numCache>
                <c:formatCode>0.000</c:formatCode>
                <c:ptCount val="20"/>
                <c:pt idx="0">
                  <c:v>1</c:v>
                </c:pt>
                <c:pt idx="1">
                  <c:v>1.0351187102047275</c:v>
                </c:pt>
                <c:pt idx="2">
                  <c:v>1.0709492861568477</c:v>
                </c:pt>
                <c:pt idx="3">
                  <c:v>1.1159682033299498</c:v>
                </c:pt>
                <c:pt idx="4">
                  <c:v>1.1570454934943382</c:v>
                </c:pt>
                <c:pt idx="5">
                  <c:v>1.1792451586537827</c:v>
                </c:pt>
                <c:pt idx="6">
                  <c:v>1.1783882832171058</c:v>
                </c:pt>
                <c:pt idx="7">
                  <c:v>1.2202829007210938</c:v>
                </c:pt>
                <c:pt idx="8">
                  <c:v>1.2537801389456478</c:v>
                </c:pt>
                <c:pt idx="9">
                  <c:v>1.3043885205056884</c:v>
                </c:pt>
                <c:pt idx="10">
                  <c:v>1.3398499808850866</c:v>
                </c:pt>
                <c:pt idx="11">
                  <c:v>1.3907088337266171</c:v>
                </c:pt>
                <c:pt idx="12">
                  <c:v>1.4531157309147475</c:v>
                </c:pt>
                <c:pt idx="13">
                  <c:v>1.5177768696362892</c:v>
                </c:pt>
                <c:pt idx="14">
                  <c:v>1.5913363302002452</c:v>
                </c:pt>
                <c:pt idx="15">
                  <c:v>1.6564324979896385</c:v>
                </c:pt>
                <c:pt idx="16">
                  <c:v>1.6721462752283902</c:v>
                </c:pt>
                <c:pt idx="17">
                  <c:v>1.7018468961335145</c:v>
                </c:pt>
                <c:pt idx="18">
                  <c:v>1.7493441607234665</c:v>
                </c:pt>
                <c:pt idx="19">
                  <c:v>1.8157849638134913</c:v>
                </c:pt>
              </c:numCache>
            </c:numRef>
          </c:val>
          <c:smooth val="0"/>
        </c:ser>
        <c:ser>
          <c:idx val="2"/>
          <c:order val="2"/>
          <c:tx>
            <c:strRef>
              <c:f>'C (www)'!$Q$35</c:f>
              <c:strCache>
                <c:ptCount val="1"/>
                <c:pt idx="0">
                  <c:v>0</c:v>
                </c:pt>
              </c:strCache>
            </c:strRef>
          </c:tx>
          <c:spPr>
            <a:ln w="12700">
              <a:solidFill>
                <a:srgbClr val="3366FF"/>
              </a:solidFill>
              <a:prstDash val="solid"/>
            </a:ln>
          </c:spPr>
          <c:marker>
            <c:symbol val="x"/>
            <c:size val="5"/>
            <c:spPr>
              <a:noFill/>
              <a:ln>
                <a:solidFill>
                  <a:srgbClr val="3366FF"/>
                </a:solidFill>
                <a:prstDash val="solid"/>
              </a:ln>
            </c:spPr>
          </c:marker>
          <c:cat>
            <c:numRef>
              <c:f>'C (www)'!$N$36:$N$55</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'C (www)'!$Q$36:$Q$55</c:f>
              <c:numCache>
                <c:formatCode>0.000</c:formatCode>
                <c:ptCount val="20"/>
                <c:pt idx="0">
                  <c:v>1</c:v>
                </c:pt>
                <c:pt idx="1">
                  <c:v>0.96919976094429938</c:v>
                </c:pt>
                <c:pt idx="2">
                  <c:v>0.96627135835834921</c:v>
                </c:pt>
                <c:pt idx="3">
                  <c:v>0.97008983066063614</c:v>
                </c:pt>
                <c:pt idx="4">
                  <c:v>0.95908114195782868</c:v>
                </c:pt>
                <c:pt idx="5">
                  <c:v>0.93788995785320572</c:v>
                </c:pt>
                <c:pt idx="6">
                  <c:v>0.93793782536853254</c:v>
                </c:pt>
                <c:pt idx="7">
                  <c:v>0.92016671252391213</c:v>
                </c:pt>
                <c:pt idx="8">
                  <c:v>0.91282440041437218</c:v>
                </c:pt>
                <c:pt idx="9">
                  <c:v>0.89409569127395561</c:v>
                </c:pt>
                <c:pt idx="10">
                  <c:v>0.88927615104005608</c:v>
                </c:pt>
                <c:pt idx="11">
                  <c:v>0.8849158977946141</c:v>
                </c:pt>
                <c:pt idx="12">
                  <c:v>0.85211976121326904</c:v>
                </c:pt>
                <c:pt idx="13">
                  <c:v>0.81948435394401853</c:v>
                </c:pt>
                <c:pt idx="14">
                  <c:v>0.79496532984568569</c:v>
                </c:pt>
                <c:pt idx="15">
                  <c:v>0.78084415267197682</c:v>
                </c:pt>
                <c:pt idx="16">
                  <c:v>0.75285653050708001</c:v>
                </c:pt>
                <c:pt idx="17">
                  <c:v>0.75099149333442883</c:v>
                </c:pt>
                <c:pt idx="18">
                  <c:v>0.73270839240930741</c:v>
                </c:pt>
                <c:pt idx="19">
                  <c:v>0.72208165549870029</c:v>
                </c:pt>
              </c:numCache>
            </c:numRef>
          </c:val>
          <c:smooth val="0"/>
        </c:ser>
        <c:ser>
          <c:idx val="3"/>
          <c:order val="3"/>
          <c:tx>
            <c:strRef>
              <c:f>'C (www)'!$R$35</c:f>
              <c:strCache>
                <c:ptCount val="1"/>
                <c:pt idx="0">
                  <c:v>Energy Intensity Index</c:v>
                </c:pt>
              </c:strCache>
            </c:strRef>
          </c:tx>
          <c:spPr>
            <a:ln w="12700">
              <a:solidFill>
                <a:srgbClr val="339966"/>
              </a:solidFill>
              <a:prstDash val="solid"/>
            </a:ln>
          </c:spPr>
          <c:marker>
            <c:symbol val="triangle"/>
            <c:size val="5"/>
            <c:spPr>
              <a:solidFill>
                <a:srgbClr val="00FF00"/>
              </a:solidFill>
              <a:ln>
                <a:solidFill>
                  <a:srgbClr val="339966"/>
                </a:solidFill>
                <a:prstDash val="solid"/>
              </a:ln>
            </c:spPr>
          </c:marker>
          <c:cat>
            <c:numRef>
              <c:f>'C (www)'!$N$36:$N$55</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'C (www)'!$R$36:$R$55</c:f>
              <c:numCache>
                <c:formatCode>0.000</c:formatCode>
                <c:ptCount val="20"/>
                <c:pt idx="0">
                  <c:v>1</c:v>
                </c:pt>
                <c:pt idx="1">
                  <c:v>1.0015875897904336</c:v>
                </c:pt>
                <c:pt idx="2">
                  <c:v>0.9768913515268598</c:v>
                </c:pt>
                <c:pt idx="3">
                  <c:v>0.98188850767093783</c:v>
                </c:pt>
                <c:pt idx="4">
                  <c:v>0.9922502166827647</c:v>
                </c:pt>
                <c:pt idx="5">
                  <c:v>0.98910543084135738</c:v>
                </c:pt>
                <c:pt idx="6">
                  <c:v>0.9696898215283386</c:v>
                </c:pt>
                <c:pt idx="7">
                  <c:v>0.96405188886843762</c:v>
                </c:pt>
                <c:pt idx="8">
                  <c:v>0.96298418036818689</c:v>
                </c:pt>
                <c:pt idx="9">
                  <c:v>0.95537857028113005</c:v>
                </c:pt>
                <c:pt idx="10">
                  <c:v>0.95661245118475091</c:v>
                </c:pt>
                <c:pt idx="11">
                  <c:v>0.96438784279569478</c:v>
                </c:pt>
                <c:pt idx="12">
                  <c:v>0.94214385387355415</c:v>
                </c:pt>
                <c:pt idx="13">
                  <c:v>0.94227455720399222</c:v>
                </c:pt>
                <c:pt idx="14">
                  <c:v>0.94540845617544167</c:v>
                </c:pt>
                <c:pt idx="15">
                  <c:v>0.94926414025166561</c:v>
                </c:pt>
                <c:pt idx="16">
                  <c:v>0.93792118194418328</c:v>
                </c:pt>
                <c:pt idx="17">
                  <c:v>0.91919434332850214</c:v>
                </c:pt>
                <c:pt idx="18">
                  <c:v>0.91386859544193522</c:v>
                </c:pt>
                <c:pt idx="19">
                  <c:v>0.90634861230746444</c:v>
                </c:pt>
              </c:numCache>
            </c:numRef>
          </c:val>
          <c:smooth val="0"/>
        </c:ser>
        <c:dLbls>
          <c:showLegendKey val="0"/>
          <c:showVal val="0"/>
          <c:showCatName val="0"/>
          <c:showSerName val="0"/>
          <c:showPercent val="0"/>
          <c:showBubbleSize val="0"/>
        </c:dLbls>
        <c:marker val="1"/>
        <c:smooth val="0"/>
        <c:axId val="210998608"/>
        <c:axId val="210999168"/>
      </c:lineChart>
      <c:catAx>
        <c:axId val="21099860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Years</a:t>
                </a:r>
              </a:p>
            </c:rich>
          </c:tx>
          <c:layout>
            <c:manualLayout>
              <c:xMode val="edge"/>
              <c:yMode val="edge"/>
              <c:x val="0.45893821243359068"/>
              <c:y val="0.911662261298609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999168"/>
        <c:crosses val="autoZero"/>
        <c:auto val="1"/>
        <c:lblAlgn val="ctr"/>
        <c:lblOffset val="100"/>
        <c:tickLblSkip val="2"/>
        <c:tickMarkSkip val="1"/>
        <c:noMultiLvlLbl val="0"/>
      </c:catAx>
      <c:valAx>
        <c:axId val="21099916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Index (1985 = 1.0)</a:t>
                </a:r>
              </a:p>
            </c:rich>
          </c:tx>
          <c:layout>
            <c:manualLayout>
              <c:xMode val="edge"/>
              <c:yMode val="edge"/>
              <c:x val="1.6908212560386472E-2"/>
              <c:y val="0.2544173321091047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998608"/>
        <c:crosses val="autoZero"/>
        <c:crossBetween val="between"/>
      </c:valAx>
      <c:spPr>
        <a:solidFill>
          <a:srgbClr val="FFFFFF"/>
        </a:solidFill>
        <a:ln w="3175">
          <a:solidFill>
            <a:srgbClr val="000000"/>
          </a:solidFill>
          <a:prstDash val="solid"/>
        </a:ln>
      </c:spPr>
    </c:plotArea>
    <c:legend>
      <c:legendPos val="r"/>
      <c:layout>
        <c:manualLayout>
          <c:xMode val="edge"/>
          <c:yMode val="edge"/>
          <c:x val="0.28985583323823655"/>
          <c:y val="0.53710321545495854"/>
          <c:w val="0.28019399748944424"/>
          <c:h val="0.22968234977694924"/>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51798002103902"/>
          <c:y val="5.3571521992749012E-2"/>
          <c:w val="0.81472778578693983"/>
          <c:h val="0.78214422109413551"/>
        </c:manualLayout>
      </c:layout>
      <c:lineChart>
        <c:grouping val="standard"/>
        <c:varyColors val="0"/>
        <c:ser>
          <c:idx val="0"/>
          <c:order val="0"/>
          <c:tx>
            <c:strRef>
              <c:f>'Charts (other)'!$BL$4</c:f>
              <c:strCache>
                <c:ptCount val="1"/>
                <c:pt idx="0">
                  <c:v>Source Energy                (4 sectors)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'Charts (other)'!$BK$5:$BK$30</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'Charts (other)'!$BL$5:$BL$30</c:f>
              <c:numCache>
                <c:formatCode>General</c:formatCode>
                <c:ptCount val="26"/>
                <c:pt idx="0">
                  <c:v>1</c:v>
                </c:pt>
                <c:pt idx="1">
                  <c:v>1.0015875897904336</c:v>
                </c:pt>
                <c:pt idx="2">
                  <c:v>0.9768913515268598</c:v>
                </c:pt>
                <c:pt idx="3">
                  <c:v>0.98188850767093783</c:v>
                </c:pt>
                <c:pt idx="4">
                  <c:v>0.9922502166827647</c:v>
                </c:pt>
                <c:pt idx="5">
                  <c:v>0.98910543084135738</c:v>
                </c:pt>
                <c:pt idx="6">
                  <c:v>0.9696898215283386</c:v>
                </c:pt>
                <c:pt idx="7">
                  <c:v>0.96405188886843762</c:v>
                </c:pt>
                <c:pt idx="8">
                  <c:v>0.96298418036818689</c:v>
                </c:pt>
                <c:pt idx="9">
                  <c:v>0.95537857028113005</c:v>
                </c:pt>
                <c:pt idx="10">
                  <c:v>0.95661245118475091</c:v>
                </c:pt>
                <c:pt idx="11">
                  <c:v>0.96438784279569478</c:v>
                </c:pt>
                <c:pt idx="12">
                  <c:v>0.94214385387355415</c:v>
                </c:pt>
                <c:pt idx="13">
                  <c:v>0.94227455720399222</c:v>
                </c:pt>
                <c:pt idx="14">
                  <c:v>0.94540845617544167</c:v>
                </c:pt>
                <c:pt idx="15">
                  <c:v>0.94926414025166561</c:v>
                </c:pt>
                <c:pt idx="16">
                  <c:v>0.93792118194418328</c:v>
                </c:pt>
                <c:pt idx="17">
                  <c:v>0.91919434332850214</c:v>
                </c:pt>
                <c:pt idx="18">
                  <c:v>0.91386859544193522</c:v>
                </c:pt>
                <c:pt idx="19">
                  <c:v>0.90634861230746444</c:v>
                </c:pt>
                <c:pt idx="20">
                  <c:v>0.89114448638893751</c:v>
                </c:pt>
                <c:pt idx="21">
                  <c:v>0.88023647736586974</c:v>
                </c:pt>
                <c:pt idx="22">
                  <c:v>0.87383580639266112</c:v>
                </c:pt>
                <c:pt idx="23">
                  <c:v>0.87525829956624501</c:v>
                </c:pt>
                <c:pt idx="24">
                  <c:v>0.86660693318142556</c:v>
                </c:pt>
                <c:pt idx="25">
                  <c:v>0.8635432839488304</c:v>
                </c:pt>
              </c:numCache>
            </c:numRef>
          </c:val>
          <c:smooth val="0"/>
        </c:ser>
        <c:ser>
          <c:idx val="1"/>
          <c:order val="1"/>
          <c:tx>
            <c:strRef>
              <c:f>'Charts (other)'!$BM$4</c:f>
              <c:strCache>
                <c:ptCount val="1"/>
                <c:pt idx="0">
                  <c:v>Delivered Energy        (5 sectors)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(other)'!$BK$5:$BK$30</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'Charts (other)'!$BM$5:$BM$30</c:f>
              <c:numCache>
                <c:formatCode>General</c:formatCode>
                <c:ptCount val="26"/>
                <c:pt idx="0">
                  <c:v>1</c:v>
                </c:pt>
                <c:pt idx="1">
                  <c:v>1.0026788485202816</c:v>
                </c:pt>
                <c:pt idx="2">
                  <c:v>0.97803492206311859</c:v>
                </c:pt>
                <c:pt idx="3">
                  <c:v>0.97963729933325261</c:v>
                </c:pt>
                <c:pt idx="4">
                  <c:v>0.9871592648382248</c:v>
                </c:pt>
                <c:pt idx="5">
                  <c:v>0.97968900671083647</c:v>
                </c:pt>
                <c:pt idx="6">
                  <c:v>0.95933924074406152</c:v>
                </c:pt>
                <c:pt idx="7">
                  <c:v>0.95525127178278946</c:v>
                </c:pt>
                <c:pt idx="8">
                  <c:v>0.95407866631216809</c:v>
                </c:pt>
                <c:pt idx="9">
                  <c:v>0.94688858284668265</c:v>
                </c:pt>
                <c:pt idx="10">
                  <c:v>0.94767013969921288</c:v>
                </c:pt>
                <c:pt idx="11">
                  <c:v>0.94977925214592818</c:v>
                </c:pt>
                <c:pt idx="12">
                  <c:v>0.93290159981354492</c:v>
                </c:pt>
                <c:pt idx="13">
                  <c:v>0.93373061626333376</c:v>
                </c:pt>
                <c:pt idx="14">
                  <c:v>0.93678333713999073</c:v>
                </c:pt>
                <c:pt idx="15">
                  <c:v>0.93266281738944223</c:v>
                </c:pt>
                <c:pt idx="16">
                  <c:v>0.92060948170997781</c:v>
                </c:pt>
                <c:pt idx="17">
                  <c:v>0.90578077699376403</c:v>
                </c:pt>
                <c:pt idx="18">
                  <c:v>0.89796537261107046</c:v>
                </c:pt>
                <c:pt idx="19">
                  <c:v>0.88742124925529897</c:v>
                </c:pt>
                <c:pt idx="20">
                  <c:v>0.87073082643649302</c:v>
                </c:pt>
                <c:pt idx="21">
                  <c:v>0.86178211950597827</c:v>
                </c:pt>
                <c:pt idx="22">
                  <c:v>0.85728151896761873</c:v>
                </c:pt>
                <c:pt idx="23">
                  <c:v>0.85527230728930648</c:v>
                </c:pt>
                <c:pt idx="24">
                  <c:v>0.85057450120727573</c:v>
                </c:pt>
                <c:pt idx="25">
                  <c:v>0.84883628842070546</c:v>
                </c:pt>
              </c:numCache>
            </c:numRef>
          </c:val>
          <c:smooth val="0"/>
        </c:ser>
        <c:dLbls>
          <c:showLegendKey val="0"/>
          <c:showVal val="0"/>
          <c:showCatName val="0"/>
          <c:showSerName val="0"/>
          <c:showPercent val="0"/>
          <c:showBubbleSize val="0"/>
        </c:dLbls>
        <c:marker val="1"/>
        <c:smooth val="0"/>
        <c:axId val="210892272"/>
        <c:axId val="210892832"/>
      </c:lineChart>
      <c:catAx>
        <c:axId val="2108922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Year</a:t>
                </a:r>
              </a:p>
            </c:rich>
          </c:tx>
          <c:layout>
            <c:manualLayout>
              <c:xMode val="edge"/>
              <c:yMode val="edge"/>
              <c:x val="0.51543992867874888"/>
              <c:y val="0.91071578552680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892832"/>
        <c:crosses val="autoZero"/>
        <c:auto val="1"/>
        <c:lblAlgn val="ctr"/>
        <c:lblOffset val="100"/>
        <c:tickLblSkip val="2"/>
        <c:tickMarkSkip val="1"/>
        <c:noMultiLvlLbl val="0"/>
      </c:catAx>
      <c:valAx>
        <c:axId val="21089283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Index (1985 = 1.0)</a:t>
                </a:r>
              </a:p>
            </c:rich>
          </c:tx>
          <c:layout>
            <c:manualLayout>
              <c:xMode val="edge"/>
              <c:yMode val="edge"/>
              <c:x val="1.1876484560570071E-2"/>
              <c:y val="0.27142894638170229"/>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892272"/>
        <c:crosses val="autoZero"/>
        <c:crossBetween val="midCat"/>
      </c:valAx>
      <c:spPr>
        <a:solidFill>
          <a:srgbClr val="FFFFFF"/>
        </a:solidFill>
        <a:ln w="3175">
          <a:solidFill>
            <a:srgbClr val="000000"/>
          </a:solidFill>
          <a:prstDash val="solid"/>
        </a:ln>
      </c:spPr>
    </c:plotArea>
    <c:legend>
      <c:legendPos val="r"/>
      <c:layout>
        <c:manualLayout>
          <c:xMode val="edge"/>
          <c:yMode val="edge"/>
          <c:x val="0.18527340851989699"/>
          <c:y val="0.46071503562054739"/>
          <c:w val="0.32066533251039581"/>
          <c:h val="0.22857180352455941"/>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2296845624859"/>
          <c:y val="9.1911764705882359E-2"/>
          <c:w val="0.8527929350324881"/>
          <c:h val="0.75735294117647056"/>
        </c:manualLayout>
      </c:layout>
      <c:lineChart>
        <c:grouping val="standard"/>
        <c:varyColors val="0"/>
        <c:ser>
          <c:idx val="0"/>
          <c:order val="0"/>
          <c:tx>
            <c:strRef>
              <c:f>'C (www)'!$N$129</c:f>
              <c:strCache>
                <c:ptCount val="1"/>
                <c:pt idx="0">
                  <c:v>Transportation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'C (www)'!$M$130:$M$155</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 (www)'!$N$130:$N$155</c:f>
              <c:numCache>
                <c:formatCode>0.0000</c:formatCode>
                <c:ptCount val="26"/>
                <c:pt idx="0">
                  <c:v>1</c:v>
                </c:pt>
                <c:pt idx="1">
                  <c:v>1.0076372215364484</c:v>
                </c:pt>
                <c:pt idx="2">
                  <c:v>0.98888140040758443</c:v>
                </c:pt>
                <c:pt idx="3">
                  <c:v>0.97402907385998705</c:v>
                </c:pt>
                <c:pt idx="4">
                  <c:v>0.96511721846800635</c:v>
                </c:pt>
                <c:pt idx="5">
                  <c:v>0.95515668919483165</c:v>
                </c:pt>
                <c:pt idx="6">
                  <c:v>0.91712551484643423</c:v>
                </c:pt>
                <c:pt idx="7">
                  <c:v>0.9168561266835954</c:v>
                </c:pt>
                <c:pt idx="8">
                  <c:v>0.92060839512767934</c:v>
                </c:pt>
                <c:pt idx="9">
                  <c:v>0.91767019977188213</c:v>
                </c:pt>
                <c:pt idx="10">
                  <c:v>0.91260196733691934</c:v>
                </c:pt>
                <c:pt idx="11">
                  <c:v>0.90593073042817418</c:v>
                </c:pt>
                <c:pt idx="12">
                  <c:v>0.89476708570107855</c:v>
                </c:pt>
                <c:pt idx="13">
                  <c:v>0.89522062609407849</c:v>
                </c:pt>
                <c:pt idx="14">
                  <c:v>0.90243289468672849</c:v>
                </c:pt>
                <c:pt idx="15">
                  <c:v>0.88736930071001807</c:v>
                </c:pt>
                <c:pt idx="16">
                  <c:v>0.87598677623355403</c:v>
                </c:pt>
                <c:pt idx="17">
                  <c:v>0.87444584604045528</c:v>
                </c:pt>
                <c:pt idx="18">
                  <c:v>0.87042436321684946</c:v>
                </c:pt>
                <c:pt idx="19">
                  <c:v>0.85472839370446074</c:v>
                </c:pt>
                <c:pt idx="20">
                  <c:v>0.84177929810714847</c:v>
                </c:pt>
                <c:pt idx="21">
                  <c:v>0.838269370520482</c:v>
                </c:pt>
                <c:pt idx="22">
                  <c:v>0.83191953983036648</c:v>
                </c:pt>
                <c:pt idx="23">
                  <c:v>0.82651078855921678</c:v>
                </c:pt>
                <c:pt idx="24">
                  <c:v>0.82425745208327461</c:v>
                </c:pt>
                <c:pt idx="25">
                  <c:v>0.82566657545572286</c:v>
                </c:pt>
              </c:numCache>
            </c:numRef>
          </c:val>
          <c:smooth val="0"/>
        </c:ser>
        <c:ser>
          <c:idx val="1"/>
          <c:order val="1"/>
          <c:tx>
            <c:strRef>
              <c:f>'C (www)'!$O$129</c:f>
              <c:strCache>
                <c:ptCount val="1"/>
                <c:pt idx="0">
                  <c:v>Industrial</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 (www)'!$M$130:$M$155</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 (www)'!$O$130:$O$155</c:f>
              <c:numCache>
                <c:formatCode>0.0000</c:formatCode>
                <c:ptCount val="26"/>
                <c:pt idx="0">
                  <c:v>1</c:v>
                </c:pt>
                <c:pt idx="1">
                  <c:v>1.0187348675972399</c:v>
                </c:pt>
                <c:pt idx="2">
                  <c:v>0.97028600722613034</c:v>
                </c:pt>
                <c:pt idx="3">
                  <c:v>0.98643348410356768</c:v>
                </c:pt>
                <c:pt idx="4">
                  <c:v>0.98537302528127002</c:v>
                </c:pt>
                <c:pt idx="5">
                  <c:v>0.99332085093273537</c:v>
                </c:pt>
                <c:pt idx="6">
                  <c:v>0.97942929940869883</c:v>
                </c:pt>
                <c:pt idx="7">
                  <c:v>0.97602466091409068</c:v>
                </c:pt>
                <c:pt idx="8">
                  <c:v>0.98124257735709464</c:v>
                </c:pt>
                <c:pt idx="9">
                  <c:v>0.96151393978384025</c:v>
                </c:pt>
                <c:pt idx="10">
                  <c:v>0.96697196978494071</c:v>
                </c:pt>
                <c:pt idx="11">
                  <c:v>0.96131096068942956</c:v>
                </c:pt>
                <c:pt idx="12">
                  <c:v>0.91940586813765823</c:v>
                </c:pt>
                <c:pt idx="13">
                  <c:v>0.91765043859222717</c:v>
                </c:pt>
                <c:pt idx="14">
                  <c:v>0.91456435227486033</c:v>
                </c:pt>
                <c:pt idx="15">
                  <c:v>0.92417051866275424</c:v>
                </c:pt>
                <c:pt idx="16">
                  <c:v>0.93257383839396479</c:v>
                </c:pt>
                <c:pt idx="17">
                  <c:v>0.88434345089219557</c:v>
                </c:pt>
                <c:pt idx="18">
                  <c:v>0.87646497747403229</c:v>
                </c:pt>
                <c:pt idx="19">
                  <c:v>0.86876548039550572</c:v>
                </c:pt>
                <c:pt idx="20">
                  <c:v>0.85227219664744791</c:v>
                </c:pt>
                <c:pt idx="21">
                  <c:v>0.85247505379591726</c:v>
                </c:pt>
                <c:pt idx="22">
                  <c:v>0.84122297014277947</c:v>
                </c:pt>
                <c:pt idx="23">
                  <c:v>0.85846635461396292</c:v>
                </c:pt>
                <c:pt idx="24">
                  <c:v>0.87270726337927806</c:v>
                </c:pt>
                <c:pt idx="25">
                  <c:v>0.86479459603958009</c:v>
                </c:pt>
              </c:numCache>
            </c:numRef>
          </c:val>
          <c:smooth val="0"/>
        </c:ser>
        <c:ser>
          <c:idx val="2"/>
          <c:order val="2"/>
          <c:tx>
            <c:strRef>
              <c:f>'C (www)'!$P$129</c:f>
              <c:strCache>
                <c:ptCount val="1"/>
                <c:pt idx="0">
                  <c:v>Residential</c:v>
                </c:pt>
              </c:strCache>
            </c:strRef>
          </c:tx>
          <c:spPr>
            <a:ln w="12700">
              <a:solidFill>
                <a:srgbClr val="339966"/>
              </a:solidFill>
              <a:prstDash val="solid"/>
            </a:ln>
          </c:spPr>
          <c:marker>
            <c:symbol val="triangle"/>
            <c:size val="5"/>
            <c:spPr>
              <a:solidFill>
                <a:srgbClr val="00FF00"/>
              </a:solidFill>
              <a:ln>
                <a:solidFill>
                  <a:srgbClr val="339966"/>
                </a:solidFill>
                <a:prstDash val="solid"/>
              </a:ln>
            </c:spPr>
          </c:marker>
          <c:cat>
            <c:numRef>
              <c:f>'C (www)'!$M$130:$M$155</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 (www)'!$P$130:$P$155</c:f>
              <c:numCache>
                <c:formatCode>0.0000</c:formatCode>
                <c:ptCount val="26"/>
                <c:pt idx="0">
                  <c:v>1</c:v>
                </c:pt>
                <c:pt idx="1">
                  <c:v>0.99446178792155104</c:v>
                </c:pt>
                <c:pt idx="2">
                  <c:v>0.98352504151839937</c:v>
                </c:pt>
                <c:pt idx="3">
                  <c:v>0.98896979231498849</c:v>
                </c:pt>
                <c:pt idx="4">
                  <c:v>0.98878475171293989</c:v>
                </c:pt>
                <c:pt idx="5">
                  <c:v>0.97627821541164761</c:v>
                </c:pt>
                <c:pt idx="6">
                  <c:v>0.9717551622048648</c:v>
                </c:pt>
                <c:pt idx="7">
                  <c:v>0.95429799401048854</c:v>
                </c:pt>
                <c:pt idx="8">
                  <c:v>0.93971965484841535</c:v>
                </c:pt>
                <c:pt idx="9">
                  <c:v>0.93630080195112131</c:v>
                </c:pt>
                <c:pt idx="10">
                  <c:v>0.92223640793873374</c:v>
                </c:pt>
                <c:pt idx="11">
                  <c:v>0.95498279211486847</c:v>
                </c:pt>
                <c:pt idx="12">
                  <c:v>0.92785862085420279</c:v>
                </c:pt>
                <c:pt idx="13">
                  <c:v>0.92853738444438527</c:v>
                </c:pt>
                <c:pt idx="14">
                  <c:v>0.92669982652136873</c:v>
                </c:pt>
                <c:pt idx="15">
                  <c:v>0.93523083996780165</c:v>
                </c:pt>
                <c:pt idx="16">
                  <c:v>0.92499292038356851</c:v>
                </c:pt>
                <c:pt idx="17">
                  <c:v>0.91849981431725636</c:v>
                </c:pt>
                <c:pt idx="18">
                  <c:v>0.92006065310271967</c:v>
                </c:pt>
                <c:pt idx="19">
                  <c:v>0.91274589853296462</c:v>
                </c:pt>
                <c:pt idx="20">
                  <c:v>0.90391039095159198</c:v>
                </c:pt>
                <c:pt idx="21">
                  <c:v>0.88088350590642472</c:v>
                </c:pt>
                <c:pt idx="22">
                  <c:v>0.88048225687791493</c:v>
                </c:pt>
                <c:pt idx="23">
                  <c:v>0.8766221648821112</c:v>
                </c:pt>
                <c:pt idx="24">
                  <c:v>0.85878952208174852</c:v>
                </c:pt>
                <c:pt idx="25">
                  <c:v>0.86078646737852649</c:v>
                </c:pt>
              </c:numCache>
            </c:numRef>
          </c:val>
          <c:smooth val="0"/>
        </c:ser>
        <c:ser>
          <c:idx val="3"/>
          <c:order val="3"/>
          <c:tx>
            <c:strRef>
              <c:f>'C (www)'!$Q$129</c:f>
              <c:strCache>
                <c:ptCount val="1"/>
                <c:pt idx="0">
                  <c:v>Commercial</c:v>
                </c:pt>
              </c:strCache>
            </c:strRef>
          </c:tx>
          <c:spPr>
            <a:ln w="12700">
              <a:solidFill>
                <a:srgbClr val="3366FF"/>
              </a:solidFill>
              <a:prstDash val="solid"/>
            </a:ln>
          </c:spPr>
          <c:marker>
            <c:symbol val="x"/>
            <c:size val="5"/>
            <c:spPr>
              <a:noFill/>
              <a:ln>
                <a:solidFill>
                  <a:srgbClr val="3366FF"/>
                </a:solidFill>
                <a:prstDash val="solid"/>
              </a:ln>
            </c:spPr>
          </c:marker>
          <c:cat>
            <c:numRef>
              <c:f>'C (www)'!$M$130:$M$155</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 (www)'!$Q$130:$Q$155</c:f>
              <c:numCache>
                <c:formatCode>0.0000</c:formatCode>
                <c:ptCount val="26"/>
                <c:pt idx="0">
                  <c:v>1</c:v>
                </c:pt>
                <c:pt idx="1">
                  <c:v>0.99353912768026942</c:v>
                </c:pt>
                <c:pt idx="2">
                  <c:v>1.0032050420565441</c:v>
                </c:pt>
                <c:pt idx="3">
                  <c:v>1.0268583183764712</c:v>
                </c:pt>
                <c:pt idx="4">
                  <c:v>1.0403365036681416</c:v>
                </c:pt>
                <c:pt idx="5">
                  <c:v>1.0485690845085558</c:v>
                </c:pt>
                <c:pt idx="6">
                  <c:v>1.0450547275889428</c:v>
                </c:pt>
                <c:pt idx="7">
                  <c:v>1.0530603416114017</c:v>
                </c:pt>
                <c:pt idx="8">
                  <c:v>1.0479610324751782</c:v>
                </c:pt>
                <c:pt idx="9">
                  <c:v>1.0686776947732699</c:v>
                </c:pt>
                <c:pt idx="10">
                  <c:v>1.0807884108273298</c:v>
                </c:pt>
                <c:pt idx="11">
                  <c:v>1.1044284975499949</c:v>
                </c:pt>
                <c:pt idx="12">
                  <c:v>1.1152878068810932</c:v>
                </c:pt>
                <c:pt idx="13">
                  <c:v>1.116450073929157</c:v>
                </c:pt>
                <c:pt idx="14">
                  <c:v>1.1173938729152701</c:v>
                </c:pt>
                <c:pt idx="15">
                  <c:v>1.149333373460028</c:v>
                </c:pt>
                <c:pt idx="16">
                  <c:v>1.1329614126890466</c:v>
                </c:pt>
                <c:pt idx="17">
                  <c:v>1.1171429815522671</c:v>
                </c:pt>
                <c:pt idx="18">
                  <c:v>1.1208263921992998</c:v>
                </c:pt>
                <c:pt idx="19">
                  <c:v>1.1268620032929122</c:v>
                </c:pt>
                <c:pt idx="20">
                  <c:v>1.1199209564492763</c:v>
                </c:pt>
                <c:pt idx="21">
                  <c:v>1.1091154395760232</c:v>
                </c:pt>
                <c:pt idx="22">
                  <c:v>1.1062041604791735</c:v>
                </c:pt>
                <c:pt idx="23">
                  <c:v>1.1051882853933876</c:v>
                </c:pt>
                <c:pt idx="24">
                  <c:v>1.0843318427670545</c:v>
                </c:pt>
                <c:pt idx="25">
                  <c:v>1.0786056098594607</c:v>
                </c:pt>
              </c:numCache>
            </c:numRef>
          </c:val>
          <c:smooth val="0"/>
        </c:ser>
        <c:dLbls>
          <c:showLegendKey val="0"/>
          <c:showVal val="0"/>
          <c:showCatName val="0"/>
          <c:showSerName val="0"/>
          <c:showPercent val="0"/>
          <c:showBubbleSize val="0"/>
        </c:dLbls>
        <c:marker val="1"/>
        <c:smooth val="0"/>
        <c:axId val="210897312"/>
        <c:axId val="210897872"/>
      </c:lineChart>
      <c:catAx>
        <c:axId val="210897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897872"/>
        <c:crosses val="autoZero"/>
        <c:auto val="1"/>
        <c:lblAlgn val="ctr"/>
        <c:lblOffset val="100"/>
        <c:tickLblSkip val="2"/>
        <c:tickMarkSkip val="1"/>
        <c:noMultiLvlLbl val="0"/>
      </c:catAx>
      <c:valAx>
        <c:axId val="210897872"/>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897312"/>
        <c:crosses val="autoZero"/>
        <c:crossBetween val="midCat"/>
      </c:valAx>
      <c:spPr>
        <a:noFill/>
        <a:ln w="12700">
          <a:solidFill>
            <a:srgbClr val="808080"/>
          </a:solidFill>
          <a:prstDash val="solid"/>
        </a:ln>
      </c:spPr>
    </c:plotArea>
    <c:legend>
      <c:legendPos val="r"/>
      <c:layout>
        <c:manualLayout>
          <c:xMode val="edge"/>
          <c:yMode val="edge"/>
          <c:x val="0.17258909895146354"/>
          <c:y val="0.5"/>
          <c:w val="0.27411194159105745"/>
          <c:h val="0.28308823529411764"/>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1390134529148"/>
          <c:y val="7.3529517362013672E-2"/>
          <c:w val="0.8565022421524664"/>
          <c:h val="0.80588351028766991"/>
        </c:manualLayout>
      </c:layout>
      <c:lineChart>
        <c:grouping val="standard"/>
        <c:varyColors val="0"/>
        <c:ser>
          <c:idx val="0"/>
          <c:order val="0"/>
          <c:tx>
            <c:strRef>
              <c:f>'C (www)'!$N$159</c:f>
              <c:strCache>
                <c:ptCount val="1"/>
                <c:pt idx="0">
                  <c:v>Source Intensity, with Utility Intensity Change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'C (www)'!$M$160:$M$185</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 (www)'!$N$160:$N$185</c:f>
              <c:numCache>
                <c:formatCode>0.0000</c:formatCode>
                <c:ptCount val="26"/>
                <c:pt idx="0" formatCode="General">
                  <c:v>1</c:v>
                </c:pt>
                <c:pt idx="1">
                  <c:v>1.0015875897904336</c:v>
                </c:pt>
                <c:pt idx="2">
                  <c:v>0.9768913515268598</c:v>
                </c:pt>
                <c:pt idx="3">
                  <c:v>0.98188850767093783</c:v>
                </c:pt>
                <c:pt idx="4">
                  <c:v>0.9922502166827647</c:v>
                </c:pt>
                <c:pt idx="5">
                  <c:v>0.98910543084135738</c:v>
                </c:pt>
                <c:pt idx="6">
                  <c:v>0.9696898215283386</c:v>
                </c:pt>
                <c:pt idx="7">
                  <c:v>0.96405188886843762</c:v>
                </c:pt>
                <c:pt idx="8">
                  <c:v>0.96298418036818689</c:v>
                </c:pt>
                <c:pt idx="9">
                  <c:v>0.95537857028113005</c:v>
                </c:pt>
                <c:pt idx="10">
                  <c:v>0.95661245118475091</c:v>
                </c:pt>
                <c:pt idx="11">
                  <c:v>0.96438784279569478</c:v>
                </c:pt>
                <c:pt idx="12">
                  <c:v>0.94214385387355415</c:v>
                </c:pt>
                <c:pt idx="13">
                  <c:v>0.94227455720399222</c:v>
                </c:pt>
                <c:pt idx="14">
                  <c:v>0.94540845617544167</c:v>
                </c:pt>
                <c:pt idx="15">
                  <c:v>0.94926414025166561</c:v>
                </c:pt>
                <c:pt idx="16">
                  <c:v>0.93792118194418328</c:v>
                </c:pt>
                <c:pt idx="17">
                  <c:v>0.91919434332850214</c:v>
                </c:pt>
                <c:pt idx="18">
                  <c:v>0.91386859544193522</c:v>
                </c:pt>
                <c:pt idx="19">
                  <c:v>0.90634861230746444</c:v>
                </c:pt>
                <c:pt idx="20">
                  <c:v>0.89114448638893751</c:v>
                </c:pt>
                <c:pt idx="21">
                  <c:v>0.88023647736586974</c:v>
                </c:pt>
                <c:pt idx="22">
                  <c:v>0.87383580639266112</c:v>
                </c:pt>
                <c:pt idx="23">
                  <c:v>0.87525829956624501</c:v>
                </c:pt>
                <c:pt idx="24">
                  <c:v>0.86660693318142556</c:v>
                </c:pt>
                <c:pt idx="25">
                  <c:v>0.8635432839488304</c:v>
                </c:pt>
              </c:numCache>
            </c:numRef>
          </c:val>
          <c:smooth val="0"/>
        </c:ser>
        <c:ser>
          <c:idx val="1"/>
          <c:order val="1"/>
          <c:tx>
            <c:strRef>
              <c:f>'C (www)'!$O$159</c:f>
              <c:strCache>
                <c:ptCount val="1"/>
                <c:pt idx="0">
                  <c:v>Source Intensity, no Utility Intensity Change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 (www)'!$M$160:$M$185</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 (www)'!$O$160:$O$185</c:f>
              <c:numCache>
                <c:formatCode>0.0000</c:formatCode>
                <c:ptCount val="26"/>
                <c:pt idx="0">
                  <c:v>1</c:v>
                </c:pt>
                <c:pt idx="1">
                  <c:v>1.0057947507691165</c:v>
                </c:pt>
                <c:pt idx="2">
                  <c:v>0.98399672254782267</c:v>
                </c:pt>
                <c:pt idx="3">
                  <c:v>0.99021100371577475</c:v>
                </c:pt>
                <c:pt idx="4">
                  <c:v>0.98949844629727168</c:v>
                </c:pt>
                <c:pt idx="5">
                  <c:v>0.98774350713146597</c:v>
                </c:pt>
                <c:pt idx="6">
                  <c:v>0.97070737603714163</c:v>
                </c:pt>
                <c:pt idx="7">
                  <c:v>0.96686529023547374</c:v>
                </c:pt>
                <c:pt idx="8">
                  <c:v>0.96540463343747762</c:v>
                </c:pt>
                <c:pt idx="9">
                  <c:v>0.96079125993667513</c:v>
                </c:pt>
                <c:pt idx="10">
                  <c:v>0.95968349228130101</c:v>
                </c:pt>
                <c:pt idx="11">
                  <c:v>0.96718589303255531</c:v>
                </c:pt>
                <c:pt idx="12">
                  <c:v>0.94588272477073077</c:v>
                </c:pt>
                <c:pt idx="13">
                  <c:v>0.94578016056784953</c:v>
                </c:pt>
                <c:pt idx="14">
                  <c:v>0.94670904255292621</c:v>
                </c:pt>
                <c:pt idx="15">
                  <c:v>0.95194102635215072</c:v>
                </c:pt>
                <c:pt idx="16">
                  <c:v>0.94615613002884624</c:v>
                </c:pt>
                <c:pt idx="17">
                  <c:v>0.92709679400690059</c:v>
                </c:pt>
                <c:pt idx="18">
                  <c:v>0.92443388482761635</c:v>
                </c:pt>
                <c:pt idx="19">
                  <c:v>0.91641150430579488</c:v>
                </c:pt>
                <c:pt idx="20">
                  <c:v>0.9042570960177867</c:v>
                </c:pt>
                <c:pt idx="21">
                  <c:v>0.89616554163440876</c:v>
                </c:pt>
                <c:pt idx="22">
                  <c:v>0.89026577909006466</c:v>
                </c:pt>
                <c:pt idx="23">
                  <c:v>0.8924755553621242</c:v>
                </c:pt>
                <c:pt idx="24">
                  <c:v>0.88784060707377799</c:v>
                </c:pt>
                <c:pt idx="25">
                  <c:v>0.88576475616252082</c:v>
                </c:pt>
              </c:numCache>
            </c:numRef>
          </c:val>
          <c:smooth val="0"/>
        </c:ser>
        <c:ser>
          <c:idx val="2"/>
          <c:order val="2"/>
          <c:tx>
            <c:strRef>
              <c:f>'C (www)'!$P$159</c:f>
              <c:strCache>
                <c:ptCount val="1"/>
                <c:pt idx="0">
                  <c:v>Contribution from Utility Intensity Change</c:v>
                </c:pt>
              </c:strCache>
            </c:strRef>
          </c:tx>
          <c:spPr>
            <a:ln w="12700">
              <a:solidFill>
                <a:srgbClr val="0000FF"/>
              </a:solidFill>
              <a:prstDash val="solid"/>
            </a:ln>
          </c:spPr>
          <c:marker>
            <c:symbol val="triangle"/>
            <c:size val="5"/>
            <c:spPr>
              <a:solidFill>
                <a:srgbClr val="3366FF"/>
              </a:solidFill>
              <a:ln>
                <a:solidFill>
                  <a:srgbClr val="0000FF"/>
                </a:solidFill>
                <a:prstDash val="solid"/>
              </a:ln>
            </c:spPr>
          </c:marker>
          <c:cat>
            <c:numRef>
              <c:f>'C (www)'!$M$160:$M$185</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 (www)'!$P$160:$P$185</c:f>
              <c:numCache>
                <c:formatCode>0.0000</c:formatCode>
                <c:ptCount val="26"/>
                <c:pt idx="0">
                  <c:v>1</c:v>
                </c:pt>
                <c:pt idx="1">
                  <c:v>0.99581707801172581</c:v>
                </c:pt>
                <c:pt idx="2">
                  <c:v>0.99277907043982294</c:v>
                </c:pt>
                <c:pt idx="3">
                  <c:v>0.99159522968982705</c:v>
                </c:pt>
                <c:pt idx="4">
                  <c:v>1.0027809749432051</c:v>
                </c:pt>
                <c:pt idx="5">
                  <c:v>1.0013788232471876</c:v>
                </c:pt>
                <c:pt idx="6">
                  <c:v>0.99895173918121738</c:v>
                </c:pt>
                <c:pt idx="7">
                  <c:v>0.99709018268061833</c:v>
                </c:pt>
                <c:pt idx="8">
                  <c:v>0.99749280976550492</c:v>
                </c:pt>
                <c:pt idx="9">
                  <c:v>0.99436642496529182</c:v>
                </c:pt>
                <c:pt idx="10">
                  <c:v>0.99679994381350689</c:v>
                </c:pt>
                <c:pt idx="11">
                  <c:v>0.99710701918109312</c:v>
                </c:pt>
                <c:pt idx="12">
                  <c:v>0.99604721515758432</c:v>
                </c:pt>
                <c:pt idx="13">
                  <c:v>0.99629342683425237</c:v>
                </c:pt>
                <c:pt idx="14">
                  <c:v>0.99862620264619284</c:v>
                </c:pt>
                <c:pt idx="15">
                  <c:v>0.99718797065534304</c:v>
                </c:pt>
                <c:pt idx="16">
                  <c:v>0.99129641734244023</c:v>
                </c:pt>
                <c:pt idx="17">
                  <c:v>0.99147613201827167</c:v>
                </c:pt>
                <c:pt idx="18">
                  <c:v>0.98857107083688167</c:v>
                </c:pt>
                <c:pt idx="19">
                  <c:v>0.98901924304632849</c:v>
                </c:pt>
                <c:pt idx="20">
                  <c:v>0.98549902490497987</c:v>
                </c:pt>
                <c:pt idx="21">
                  <c:v>0.98222531047167028</c:v>
                </c:pt>
                <c:pt idx="22">
                  <c:v>0.98154486774253358</c:v>
                </c:pt>
                <c:pt idx="23">
                  <c:v>0.98070842871557051</c:v>
                </c:pt>
                <c:pt idx="24">
                  <c:v>0.97608391222120805</c:v>
                </c:pt>
                <c:pt idx="25">
                  <c:v>0.97491267059443354</c:v>
                </c:pt>
              </c:numCache>
            </c:numRef>
          </c:val>
          <c:smooth val="0"/>
        </c:ser>
        <c:dLbls>
          <c:showLegendKey val="0"/>
          <c:showVal val="0"/>
          <c:showCatName val="0"/>
          <c:showSerName val="0"/>
          <c:showPercent val="0"/>
          <c:showBubbleSize val="0"/>
        </c:dLbls>
        <c:marker val="1"/>
        <c:smooth val="0"/>
        <c:axId val="210959504"/>
        <c:axId val="210960064"/>
      </c:lineChart>
      <c:catAx>
        <c:axId val="210959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960064"/>
        <c:crosses val="autoZero"/>
        <c:auto val="1"/>
        <c:lblAlgn val="ctr"/>
        <c:lblOffset val="100"/>
        <c:tickLblSkip val="2"/>
        <c:tickMarkSkip val="1"/>
        <c:noMultiLvlLbl val="0"/>
      </c:catAx>
      <c:valAx>
        <c:axId val="2109600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210959504"/>
        <c:crosses val="autoZero"/>
        <c:crossBetween val="between"/>
      </c:valAx>
      <c:spPr>
        <a:solidFill>
          <a:srgbClr val="FFFFFF"/>
        </a:solidFill>
        <a:ln w="12700">
          <a:solidFill>
            <a:srgbClr val="808080"/>
          </a:solidFill>
          <a:prstDash val="solid"/>
        </a:ln>
      </c:spPr>
    </c:plotArea>
    <c:legend>
      <c:legendPos val="r"/>
      <c:layout>
        <c:manualLayout>
          <c:xMode val="edge"/>
          <c:yMode val="edge"/>
          <c:x val="0.15919282511210761"/>
          <c:y val="0.52647120580515672"/>
          <c:w val="0.33183856502242148"/>
          <c:h val="0.29411795584375477"/>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5111098810364"/>
          <c:y val="6.0406242143367268E-2"/>
          <c:w val="0.77104354925757301"/>
          <c:h val="0.83428011551614045"/>
        </c:manualLayout>
      </c:layout>
      <c:lineChart>
        <c:grouping val="standard"/>
        <c:varyColors val="0"/>
        <c:ser>
          <c:idx val="0"/>
          <c:order val="0"/>
          <c:tx>
            <c:strRef>
              <c:f>Report_charts!$L$11</c:f>
              <c:strCache>
                <c:ptCount val="1"/>
                <c:pt idx="0">
                  <c:v>Energy*/GDP)</c:v>
                </c:pt>
              </c:strCache>
            </c:strRef>
          </c:tx>
          <c:cat>
            <c:numRef>
              <c:f>Report_charts!$K$12:$K$53</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Report_charts!$L$12:$L$53</c:f>
              <c:numCache>
                <c:formatCode>0.0000</c:formatCode>
                <c:ptCount val="42"/>
                <c:pt idx="0">
                  <c:v>1.426628986195605</c:v>
                </c:pt>
                <c:pt idx="1">
                  <c:v>1.4200270454587498</c:v>
                </c:pt>
                <c:pt idx="2">
                  <c:v>1.4176739156446654</c:v>
                </c:pt>
                <c:pt idx="3">
                  <c:v>1.3844057655889166</c:v>
                </c:pt>
                <c:pt idx="4">
                  <c:v>1.3733544853896484</c:v>
                </c:pt>
                <c:pt idx="5">
                  <c:v>1.3448407360992964</c:v>
                </c:pt>
                <c:pt idx="6">
                  <c:v>1.3391177172407116</c:v>
                </c:pt>
                <c:pt idx="7">
                  <c:v>1.3069455837220429</c:v>
                </c:pt>
                <c:pt idx="8">
                  <c:v>1.2799682469484648</c:v>
                </c:pt>
                <c:pt idx="9">
                  <c:v>1.2283022136003794</c:v>
                </c:pt>
                <c:pt idx="10">
                  <c:v>1.1887836924036681</c:v>
                </c:pt>
                <c:pt idx="11">
                  <c:v>1.1383811115929394</c:v>
                </c:pt>
                <c:pt idx="12">
                  <c:v>1.1263608220891124</c:v>
                </c:pt>
                <c:pt idx="13">
                  <c:v>1.0925087309998918</c:v>
                </c:pt>
                <c:pt idx="14">
                  <c:v>1.0553906646710696</c:v>
                </c:pt>
                <c:pt idx="15">
                  <c:v>1</c:v>
                </c:pt>
                <c:pt idx="16">
                  <c:v>0.97775251672540053</c:v>
                </c:pt>
                <c:pt idx="17">
                  <c:v>0.96749490844294261</c:v>
                </c:pt>
                <c:pt idx="18">
                  <c:v>0.97290163727790591</c:v>
                </c:pt>
                <c:pt idx="19">
                  <c:v>0.96316512721872349</c:v>
                </c:pt>
                <c:pt idx="20">
                  <c:v>0.938999182418644</c:v>
                </c:pt>
                <c:pt idx="21">
                  <c:v>0.93128940838618124</c:v>
                </c:pt>
                <c:pt idx="22">
                  <c:v>0.91163520606662196</c:v>
                </c:pt>
                <c:pt idx="23">
                  <c:v>0.91501590867518101</c:v>
                </c:pt>
                <c:pt idx="24">
                  <c:v>0.89558386756855324</c:v>
                </c:pt>
                <c:pt idx="25">
                  <c:v>0.89346408510336606</c:v>
                </c:pt>
                <c:pt idx="26">
                  <c:v>0.88529690214518941</c:v>
                </c:pt>
                <c:pt idx="27">
                  <c:v>0.84984743285504138</c:v>
                </c:pt>
                <c:pt idx="28">
                  <c:v>0.82745740373547449</c:v>
                </c:pt>
                <c:pt idx="29">
                  <c:v>0.80997179353374116</c:v>
                </c:pt>
                <c:pt idx="30">
                  <c:v>0.79602009579036492</c:v>
                </c:pt>
                <c:pt idx="31">
                  <c:v>0.77558940922185238</c:v>
                </c:pt>
                <c:pt idx="32">
                  <c:v>0.76650611827201853</c:v>
                </c:pt>
                <c:pt idx="33">
                  <c:v>0.74681146988306157</c:v>
                </c:pt>
                <c:pt idx="34">
                  <c:v>0.73079429074949198</c:v>
                </c:pt>
                <c:pt idx="35">
                  <c:v>0.71310034329387506</c:v>
                </c:pt>
                <c:pt idx="36">
                  <c:v>0.68696302312158108</c:v>
                </c:pt>
                <c:pt idx="37">
                  <c:v>0.68758242712764894</c:v>
                </c:pt>
                <c:pt idx="38">
                  <c:v>0.68047418212227029</c:v>
                </c:pt>
                <c:pt idx="39">
                  <c:v>0.66648519381116889</c:v>
                </c:pt>
                <c:pt idx="40">
                  <c:v>0.66510633459276203</c:v>
                </c:pt>
                <c:pt idx="41">
                  <c:v>0.65109425542257249</c:v>
                </c:pt>
              </c:numCache>
            </c:numRef>
          </c:val>
          <c:smooth val="0"/>
        </c:ser>
        <c:ser>
          <c:idx val="1"/>
          <c:order val="1"/>
          <c:tx>
            <c:strRef>
              <c:f>Report_charts!$M$11</c:f>
              <c:strCache>
                <c:ptCount val="1"/>
                <c:pt idx="0">
                  <c:v>End-Use Sector Intensity</c:v>
                </c:pt>
              </c:strCache>
            </c:strRef>
          </c:tx>
          <c:marker>
            <c:symbol val="square"/>
            <c:size val="4"/>
          </c:marker>
          <c:cat>
            <c:numRef>
              <c:f>Report_charts!$K$12:$K$53</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Report_charts!$M$12:$M$53</c:f>
              <c:numCache>
                <c:formatCode>0.0000</c:formatCode>
                <c:ptCount val="42"/>
                <c:pt idx="0">
                  <c:v>1.1621712469722894</c:v>
                </c:pt>
                <c:pt idx="1">
                  <c:v>1.1667243121390818</c:v>
                </c:pt>
                <c:pt idx="2">
                  <c:v>1.1586869104043367</c:v>
                </c:pt>
                <c:pt idx="3">
                  <c:v>1.1514381791515749</c:v>
                </c:pt>
                <c:pt idx="4">
                  <c:v>1.1265766634190386</c:v>
                </c:pt>
                <c:pt idx="5">
                  <c:v>1.1323848668376177</c:v>
                </c:pt>
                <c:pt idx="6">
                  <c:v>1.1214213865986378</c:v>
                </c:pt>
                <c:pt idx="7">
                  <c:v>1.0976521993145492</c:v>
                </c:pt>
                <c:pt idx="8">
                  <c:v>1.0847499750413359</c:v>
                </c:pt>
                <c:pt idx="9">
                  <c:v>1.0632284168919115</c:v>
                </c:pt>
                <c:pt idx="10">
                  <c:v>1.0439838882714787</c:v>
                </c:pt>
                <c:pt idx="11">
                  <c:v>1.0332868252074123</c:v>
                </c:pt>
                <c:pt idx="12">
                  <c:v>1.0228726244473838</c:v>
                </c:pt>
                <c:pt idx="13">
                  <c:v>1.0162090697391151</c:v>
                </c:pt>
                <c:pt idx="14">
                  <c:v>1.0215511386287177</c:v>
                </c:pt>
                <c:pt idx="15">
                  <c:v>1</c:v>
                </c:pt>
                <c:pt idx="16">
                  <c:v>1.005803708541984</c:v>
                </c:pt>
                <c:pt idx="17">
                  <c:v>0.98393099707382115</c:v>
                </c:pt>
                <c:pt idx="18">
                  <c:v>0.99010496027522232</c:v>
                </c:pt>
                <c:pt idx="19">
                  <c:v>0.9893479221862147</c:v>
                </c:pt>
                <c:pt idx="20">
                  <c:v>0.9877348610645833</c:v>
                </c:pt>
                <c:pt idx="21">
                  <c:v>0.97077701387845938</c:v>
                </c:pt>
                <c:pt idx="22">
                  <c:v>0.96698515042669897</c:v>
                </c:pt>
                <c:pt idx="23">
                  <c:v>0.96548956499539218</c:v>
                </c:pt>
                <c:pt idx="24">
                  <c:v>0.96086627196677421</c:v>
                </c:pt>
                <c:pt idx="25">
                  <c:v>0.95978500279785783</c:v>
                </c:pt>
                <c:pt idx="26">
                  <c:v>0.96725365683256048</c:v>
                </c:pt>
                <c:pt idx="27">
                  <c:v>0.94590395729612209</c:v>
                </c:pt>
                <c:pt idx="28">
                  <c:v>0.94587162945690184</c:v>
                </c:pt>
                <c:pt idx="29">
                  <c:v>0.94693005784312823</c:v>
                </c:pt>
                <c:pt idx="30">
                  <c:v>0.95221738280194024</c:v>
                </c:pt>
                <c:pt idx="31">
                  <c:v>0.94641984603044715</c:v>
                </c:pt>
                <c:pt idx="32">
                  <c:v>0.92740958805196971</c:v>
                </c:pt>
                <c:pt idx="33">
                  <c:v>0.92466253916217045</c:v>
                </c:pt>
                <c:pt idx="34">
                  <c:v>0.91644520954785891</c:v>
                </c:pt>
                <c:pt idx="35">
                  <c:v>0.90419967290642889</c:v>
                </c:pt>
                <c:pt idx="36">
                  <c:v>0.89632167800063756</c:v>
                </c:pt>
                <c:pt idx="37">
                  <c:v>0.89040114463436237</c:v>
                </c:pt>
                <c:pt idx="38">
                  <c:v>0.89247325975327829</c:v>
                </c:pt>
                <c:pt idx="39">
                  <c:v>0.88803679373100353</c:v>
                </c:pt>
                <c:pt idx="40">
                  <c:v>0.88602487518575601</c:v>
                </c:pt>
                <c:pt idx="41">
                  <c:v>0.88547830409376727</c:v>
                </c:pt>
              </c:numCache>
            </c:numRef>
          </c:val>
          <c:smooth val="0"/>
        </c:ser>
        <c:ser>
          <c:idx val="2"/>
          <c:order val="2"/>
          <c:tx>
            <c:strRef>
              <c:f>Report_charts!$N$11</c:f>
              <c:strCache>
                <c:ptCount val="1"/>
                <c:pt idx="0">
                  <c:v>Electricity Generation Efficiency Factor</c:v>
                </c:pt>
              </c:strCache>
            </c:strRef>
          </c:tx>
          <c:spPr>
            <a:ln>
              <a:solidFill>
                <a:srgbClr val="7030A0"/>
              </a:solidFill>
            </a:ln>
          </c:spPr>
          <c:marker>
            <c:symbol val="triangle"/>
            <c:size val="3"/>
            <c:spPr>
              <a:solidFill>
                <a:srgbClr val="7030A0"/>
              </a:solidFill>
              <a:ln>
                <a:solidFill>
                  <a:srgbClr val="7030A0"/>
                </a:solidFill>
              </a:ln>
            </c:spPr>
          </c:marker>
          <c:cat>
            <c:numRef>
              <c:f>Report_charts!$K$12:$K$53</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Report_charts!$N$12:$N$53</c:f>
              <c:numCache>
                <c:formatCode>0.0000</c:formatCode>
                <c:ptCount val="42"/>
                <c:pt idx="0">
                  <c:v>1.0139558417697248</c:v>
                </c:pt>
                <c:pt idx="1">
                  <c:v>1.013360495511987</c:v>
                </c:pt>
                <c:pt idx="2">
                  <c:v>1.0113817567651595</c:v>
                </c:pt>
                <c:pt idx="3">
                  <c:v>1.0102000876825012</c:v>
                </c:pt>
                <c:pt idx="4">
                  <c:v>1.0140401420204932</c:v>
                </c:pt>
                <c:pt idx="5">
                  <c:v>1.0123055943906527</c:v>
                </c:pt>
                <c:pt idx="6">
                  <c:v>1.0115538875299726</c:v>
                </c:pt>
                <c:pt idx="7">
                  <c:v>1.0115559041481677</c:v>
                </c:pt>
                <c:pt idx="8">
                  <c:v>1.0142498257338473</c:v>
                </c:pt>
                <c:pt idx="9">
                  <c:v>1.0111473639704454</c:v>
                </c:pt>
                <c:pt idx="10">
                  <c:v>1.0119227980998162</c:v>
                </c:pt>
                <c:pt idx="11">
                  <c:v>1.0055540081788208</c:v>
                </c:pt>
                <c:pt idx="12">
                  <c:v>1.0091727760508842</c:v>
                </c:pt>
                <c:pt idx="13">
                  <c:v>1.0076212995107385</c:v>
                </c:pt>
                <c:pt idx="14">
                  <c:v>1.0004365708261334</c:v>
                </c:pt>
                <c:pt idx="15">
                  <c:v>1</c:v>
                </c:pt>
                <c:pt idx="16">
                  <c:v>0.99579160754773999</c:v>
                </c:pt>
                <c:pt idx="17">
                  <c:v>0.99285580331685519</c:v>
                </c:pt>
                <c:pt idx="18">
                  <c:v>0.9917287448556461</c:v>
                </c:pt>
                <c:pt idx="19">
                  <c:v>1.0029369103493624</c:v>
                </c:pt>
                <c:pt idx="20">
                  <c:v>1.0014850364435395</c:v>
                </c:pt>
                <c:pt idx="21">
                  <c:v>0.99902456983110544</c:v>
                </c:pt>
                <c:pt idx="22">
                  <c:v>0.99714887675021058</c:v>
                </c:pt>
                <c:pt idx="23">
                  <c:v>0.99755742458100627</c:v>
                </c:pt>
                <c:pt idx="24">
                  <c:v>0.99444378776122011</c:v>
                </c:pt>
                <c:pt idx="25">
                  <c:v>0.99689456334869797</c:v>
                </c:pt>
                <c:pt idx="26">
                  <c:v>0.99724165100702511</c:v>
                </c:pt>
                <c:pt idx="27">
                  <c:v>0.9961932437285369</c:v>
                </c:pt>
                <c:pt idx="28">
                  <c:v>0.99644688167526441</c:v>
                </c:pt>
                <c:pt idx="29">
                  <c:v>0.9988111773877113</c:v>
                </c:pt>
                <c:pt idx="30">
                  <c:v>0.99740391096675896</c:v>
                </c:pt>
                <c:pt idx="31">
                  <c:v>0.9915358427955312</c:v>
                </c:pt>
                <c:pt idx="32">
                  <c:v>0.99177455026268557</c:v>
                </c:pt>
                <c:pt idx="33">
                  <c:v>0.98896523988927665</c:v>
                </c:pt>
                <c:pt idx="34">
                  <c:v>0.9896597549954933</c:v>
                </c:pt>
                <c:pt idx="35">
                  <c:v>0.98636995444374409</c:v>
                </c:pt>
                <c:pt idx="36">
                  <c:v>0.98310384669416695</c:v>
                </c:pt>
                <c:pt idx="37">
                  <c:v>0.98240405145358634</c:v>
                </c:pt>
                <c:pt idx="38">
                  <c:v>0.98176227522646331</c:v>
                </c:pt>
                <c:pt idx="39">
                  <c:v>0.97690849997708173</c:v>
                </c:pt>
                <c:pt idx="40">
                  <c:v>0.97565979109800849</c:v>
                </c:pt>
                <c:pt idx="41">
                  <c:v>0.97271734575696445</c:v>
                </c:pt>
              </c:numCache>
            </c:numRef>
          </c:val>
          <c:smooth val="0"/>
        </c:ser>
        <c:dLbls>
          <c:showLegendKey val="0"/>
          <c:showVal val="0"/>
          <c:showCatName val="0"/>
          <c:showSerName val="0"/>
          <c:showPercent val="0"/>
          <c:showBubbleSize val="0"/>
        </c:dLbls>
        <c:marker val="1"/>
        <c:smooth val="0"/>
        <c:axId val="204768672"/>
        <c:axId val="204769232"/>
      </c:lineChart>
      <c:catAx>
        <c:axId val="204768672"/>
        <c:scaling>
          <c:orientation val="minMax"/>
        </c:scaling>
        <c:delete val="0"/>
        <c:axPos val="b"/>
        <c:numFmt formatCode="General" sourceLinked="1"/>
        <c:majorTickMark val="out"/>
        <c:minorTickMark val="none"/>
        <c:tickLblPos val="nextTo"/>
        <c:crossAx val="204769232"/>
        <c:crosses val="autoZero"/>
        <c:auto val="1"/>
        <c:lblAlgn val="ctr"/>
        <c:lblOffset val="100"/>
        <c:tickLblSkip val="5"/>
        <c:noMultiLvlLbl val="0"/>
      </c:catAx>
      <c:valAx>
        <c:axId val="204769232"/>
        <c:scaling>
          <c:orientation val="minMax"/>
          <c:min val="0"/>
        </c:scaling>
        <c:delete val="0"/>
        <c:axPos val="l"/>
        <c:majorGridlines/>
        <c:title>
          <c:tx>
            <c:rich>
              <a:bodyPr rot="-5400000" vert="horz"/>
              <a:lstStyle/>
              <a:p>
                <a:pPr>
                  <a:defRPr sz="1100" baseline="0"/>
                </a:pPr>
                <a:r>
                  <a:rPr lang="en-US" sz="1100" baseline="0"/>
                  <a:t>Energy Intensity Index, 1985 = 1.0</a:t>
                </a:r>
              </a:p>
            </c:rich>
          </c:tx>
          <c:layout>
            <c:manualLayout>
              <c:xMode val="edge"/>
              <c:yMode val="edge"/>
              <c:x val="1.5922579097647944E-2"/>
              <c:y val="0.22001853330989785"/>
            </c:manualLayout>
          </c:layout>
          <c:overlay val="0"/>
        </c:title>
        <c:numFmt formatCode="0.0000" sourceLinked="1"/>
        <c:majorTickMark val="out"/>
        <c:minorTickMark val="none"/>
        <c:tickLblPos val="nextTo"/>
        <c:crossAx val="204768672"/>
        <c:crosses val="autoZero"/>
        <c:crossBetween val="midCat"/>
      </c:valAx>
      <c:spPr>
        <a:ln>
          <a:solidFill>
            <a:schemeClr val="accent1"/>
          </a:solidFill>
        </a:ln>
      </c:spPr>
    </c:plotArea>
    <c:legend>
      <c:legendPos val="r"/>
      <c:layout>
        <c:manualLayout>
          <c:xMode val="edge"/>
          <c:yMode val="edge"/>
          <c:x val="0.14950057429113101"/>
          <c:y val="0.52075263482259859"/>
          <c:w val="0.34903486800529543"/>
          <c:h val="0.30463126945385693"/>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69620253164557"/>
          <c:y val="0.11864426417549023"/>
          <c:w val="0.81265822784810127"/>
          <c:h val="0.67796722385994412"/>
        </c:manualLayout>
      </c:layout>
      <c:lineChart>
        <c:grouping val="standard"/>
        <c:varyColors val="0"/>
        <c:ser>
          <c:idx val="0"/>
          <c:order val="0"/>
          <c:tx>
            <c:v>Slower Growth</c:v>
          </c:tx>
          <c:spPr>
            <a:ln w="12700">
              <a:solidFill>
                <a:srgbClr val="00FF00"/>
              </a:solidFill>
              <a:prstDash val="solid"/>
            </a:ln>
          </c:spPr>
          <c:marker>
            <c:symbol val="diamond"/>
            <c:size val="5"/>
            <c:spPr>
              <a:solidFill>
                <a:srgbClr val="00FF00"/>
              </a:solidFill>
              <a:ln>
                <a:solidFill>
                  <a:srgbClr val="00FF00"/>
                </a:solidFill>
                <a:prstDash val="solid"/>
              </a:ln>
            </c:spPr>
          </c:marker>
          <c:cat>
            <c:numRef>
              <c:f>All_Sectors!$B$196:$B$213</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All_Sectors!$CC$196:$CC$213</c:f>
              <c:numCache>
                <c:formatCode>0.0000</c:formatCode>
                <c:ptCount val="18"/>
                <c:pt idx="0">
                  <c:v>1</c:v>
                </c:pt>
                <c:pt idx="1">
                  <c:v>0.97772103458386139</c:v>
                </c:pt>
                <c:pt idx="2">
                  <c:v>0.9815495846299519</c:v>
                </c:pt>
                <c:pt idx="3">
                  <c:v>0.98606893141721508</c:v>
                </c:pt>
                <c:pt idx="4">
                  <c:v>0.96380712529614909</c:v>
                </c:pt>
                <c:pt idx="5">
                  <c:v>0.95497803788250868</c:v>
                </c:pt>
                <c:pt idx="6">
                  <c:v>0.95836576234637672</c:v>
                </c:pt>
                <c:pt idx="7">
                  <c:v>0.93803324048256087</c:v>
                </c:pt>
                <c:pt idx="8">
                  <c:v>0.93547763227195402</c:v>
                </c:pt>
                <c:pt idx="9">
                  <c:v>0.93119099424896312</c:v>
                </c:pt>
                <c:pt idx="10">
                  <c:v>0.9270864743688858</c:v>
                </c:pt>
                <c:pt idx="11">
                  <c:v>0.9113726101834505</c:v>
                </c:pt>
                <c:pt idx="12">
                  <c:v>0.89024855386381574</c:v>
                </c:pt>
                <c:pt idx="13">
                  <c:v>0.87511366385495382</c:v>
                </c:pt>
                <c:pt idx="14">
                  <c:v>0.85108598202174746</c:v>
                </c:pt>
                <c:pt idx="15">
                  <c:v>0.84026395142331989</c:v>
                </c:pt>
                <c:pt idx="16">
                  <c:v>0.83354772154881862</c:v>
                </c:pt>
                <c:pt idx="17">
                  <c:v>0.83019837619377557</c:v>
                </c:pt>
              </c:numCache>
            </c:numRef>
          </c:val>
          <c:smooth val="0"/>
        </c:ser>
        <c:ser>
          <c:idx val="1"/>
          <c:order val="1"/>
          <c:tx>
            <c:v>Within Sector</c:v>
          </c:tx>
          <c:spPr>
            <a:ln w="12700">
              <a:solidFill>
                <a:srgbClr val="FF00FF"/>
              </a:solidFill>
              <a:prstDash val="solid"/>
            </a:ln>
          </c:spPr>
          <c:marker>
            <c:symbol val="square"/>
            <c:size val="5"/>
            <c:spPr>
              <a:solidFill>
                <a:srgbClr val="FF00FF"/>
              </a:solidFill>
              <a:ln>
                <a:solidFill>
                  <a:srgbClr val="FF00FF"/>
                </a:solidFill>
                <a:prstDash val="solid"/>
              </a:ln>
            </c:spPr>
          </c:marker>
          <c:cat>
            <c:numRef>
              <c:f>All_Sectors!$B$196:$B$213</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All_Sectors!$CD$196:$CD$213</c:f>
              <c:numCache>
                <c:formatCode>0.0000</c:formatCode>
                <c:ptCount val="18"/>
                <c:pt idx="0">
                  <c:v>1</c:v>
                </c:pt>
                <c:pt idx="1">
                  <c:v>0.99736041767803951</c:v>
                </c:pt>
                <c:pt idx="2">
                  <c:v>1.0078179668111444</c:v>
                </c:pt>
                <c:pt idx="3">
                  <c:v>1.0071551333185806</c:v>
                </c:pt>
                <c:pt idx="4">
                  <c:v>1.012333049443356</c:v>
                </c:pt>
                <c:pt idx="5">
                  <c:v>1.0036530730493141</c:v>
                </c:pt>
                <c:pt idx="6">
                  <c:v>1.0129340745920514</c:v>
                </c:pt>
                <c:pt idx="7">
                  <c:v>1.0173847987894595</c:v>
                </c:pt>
                <c:pt idx="8">
                  <c:v>1.0252058429425677</c:v>
                </c:pt>
                <c:pt idx="9">
                  <c:v>1.0157074660819845</c:v>
                </c:pt>
                <c:pt idx="10">
                  <c:v>1.0169502092398848</c:v>
                </c:pt>
                <c:pt idx="11">
                  <c:v>1.0227520416961104</c:v>
                </c:pt>
                <c:pt idx="12">
                  <c:v>1.0232787111061994</c:v>
                </c:pt>
                <c:pt idx="13">
                  <c:v>1.0126507518766135</c:v>
                </c:pt>
                <c:pt idx="14">
                  <c:v>1.0159151373779063</c:v>
                </c:pt>
                <c:pt idx="15">
                  <c:v>1.0157428727330713</c:v>
                </c:pt>
                <c:pt idx="16">
                  <c:v>1.0107089516769745</c:v>
                </c:pt>
                <c:pt idx="17">
                  <c:v>1.0193206365597189</c:v>
                </c:pt>
              </c:numCache>
            </c:numRef>
          </c:val>
          <c:smooth val="0"/>
        </c:ser>
        <c:ser>
          <c:idx val="2"/>
          <c:order val="2"/>
          <c:tx>
            <c:v>Total Structure</c:v>
          </c:tx>
          <c:spPr>
            <a:ln w="12700">
              <a:solidFill>
                <a:srgbClr val="3366FF"/>
              </a:solidFill>
              <a:prstDash val="solid"/>
            </a:ln>
          </c:spPr>
          <c:marker>
            <c:symbol val="triangle"/>
            <c:size val="5"/>
            <c:spPr>
              <a:solidFill>
                <a:srgbClr val="3366FF"/>
              </a:solidFill>
              <a:ln>
                <a:solidFill>
                  <a:srgbClr val="3366FF"/>
                </a:solidFill>
                <a:prstDash val="solid"/>
              </a:ln>
            </c:spPr>
          </c:marker>
          <c:cat>
            <c:numRef>
              <c:f>All_Sectors!$B$196:$B$213</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All_Sectors!$CI$196:$CI$213</c:f>
              <c:numCache>
                <c:formatCode>0.0000</c:formatCode>
                <c:ptCount val="18"/>
                <c:pt idx="0">
                  <c:v>1</c:v>
                </c:pt>
                <c:pt idx="1">
                  <c:v>0.97514025942516491</c:v>
                </c:pt>
                <c:pt idx="2">
                  <c:v>0.9892233067060815</c:v>
                </c:pt>
                <c:pt idx="3">
                  <c:v>0.99312438608281561</c:v>
                </c:pt>
                <c:pt idx="4">
                  <c:v>0.97569380622628532</c:v>
                </c:pt>
                <c:pt idx="5">
                  <c:v>0.95846664241538404</c:v>
                </c:pt>
                <c:pt idx="6">
                  <c:v>0.97076133660303299</c:v>
                </c:pt>
                <c:pt idx="7">
                  <c:v>0.95434075962617493</c:v>
                </c:pt>
                <c:pt idx="8">
                  <c:v>0.95905713454728592</c:v>
                </c:pt>
                <c:pt idx="9">
                  <c:v>0.94581764520697809</c:v>
                </c:pt>
                <c:pt idx="10">
                  <c:v>0.94280078409290546</c:v>
                </c:pt>
                <c:pt idx="11">
                  <c:v>0.93210819781103738</c:v>
                </c:pt>
                <c:pt idx="12">
                  <c:v>0.91097239276192332</c:v>
                </c:pt>
                <c:pt idx="13">
                  <c:v>0.886184509680217</c:v>
                </c:pt>
                <c:pt idx="14">
                  <c:v>0.86463113234603384</c:v>
                </c:pt>
                <c:pt idx="15">
                  <c:v>0.85349211987276485</c:v>
                </c:pt>
                <c:pt idx="16">
                  <c:v>0.84247414381933716</c:v>
                </c:pt>
                <c:pt idx="17">
                  <c:v>0.84623833729268427</c:v>
                </c:pt>
              </c:numCache>
            </c:numRef>
          </c:val>
          <c:smooth val="0"/>
        </c:ser>
        <c:dLbls>
          <c:showLegendKey val="0"/>
          <c:showVal val="0"/>
          <c:showCatName val="0"/>
          <c:showSerName val="0"/>
          <c:showPercent val="0"/>
          <c:showBubbleSize val="0"/>
        </c:dLbls>
        <c:marker val="1"/>
        <c:smooth val="0"/>
        <c:axId val="210963984"/>
        <c:axId val="211553712"/>
      </c:lineChart>
      <c:catAx>
        <c:axId val="2109639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Year</a:t>
                </a:r>
              </a:p>
            </c:rich>
          </c:tx>
          <c:layout>
            <c:manualLayout>
              <c:xMode val="edge"/>
              <c:yMode val="edge"/>
              <c:x val="0.49113924050632912"/>
              <c:y val="0.9152556608390052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11553712"/>
        <c:crosses val="autoZero"/>
        <c:auto val="1"/>
        <c:lblAlgn val="ctr"/>
        <c:lblOffset val="100"/>
        <c:tickLblSkip val="1"/>
        <c:tickMarkSkip val="1"/>
        <c:noMultiLvlLbl val="0"/>
      </c:catAx>
      <c:valAx>
        <c:axId val="21155371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Index (1985 = 1.0)</a:t>
                </a:r>
              </a:p>
            </c:rich>
          </c:tx>
          <c:layout>
            <c:manualLayout>
              <c:xMode val="edge"/>
              <c:yMode val="edge"/>
              <c:x val="2.5316455696202531E-2"/>
              <c:y val="0.2949156101250055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963984"/>
        <c:crosses val="autoZero"/>
        <c:crossBetween val="between"/>
      </c:valAx>
      <c:spPr>
        <a:solidFill>
          <a:srgbClr val="FFFFFF"/>
        </a:solidFill>
        <a:ln w="12700">
          <a:solidFill>
            <a:srgbClr val="808080"/>
          </a:solidFill>
          <a:prstDash val="solid"/>
        </a:ln>
      </c:spPr>
    </c:plotArea>
    <c:legend>
      <c:legendPos val="r"/>
      <c:layout>
        <c:manualLayout>
          <c:xMode val="edge"/>
          <c:yMode val="edge"/>
          <c:x val="0.20506329113924052"/>
          <c:y val="0.51864477957204502"/>
          <c:w val="0.24810126582278483"/>
          <c:h val="0.14576306775212422"/>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4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14850537351798"/>
          <c:y val="9.7378633319556554E-2"/>
          <c:w val="0.83456991360415123"/>
          <c:h val="0.66666910503388721"/>
        </c:manualLayout>
      </c:layout>
      <c:lineChart>
        <c:grouping val="standard"/>
        <c:varyColors val="0"/>
        <c:ser>
          <c:idx val="0"/>
          <c:order val="0"/>
          <c:tx>
            <c:v>Energy</c:v>
          </c:tx>
          <c:spPr>
            <a:ln w="12700">
              <a:solidFill>
                <a:srgbClr val="000080"/>
              </a:solidFill>
              <a:prstDash val="solid"/>
            </a:ln>
          </c:spPr>
          <c:marker>
            <c:symbol val="diamond"/>
            <c:size val="5"/>
            <c:spPr>
              <a:solidFill>
                <a:srgbClr val="000080"/>
              </a:solidFill>
              <a:ln>
                <a:solidFill>
                  <a:srgbClr val="000080"/>
                </a:solidFill>
                <a:prstDash val="solid"/>
              </a:ln>
            </c:spPr>
          </c:marker>
          <c:cat>
            <c:numRef>
              <c:f>All_Sectors!$GF$313:$GF$330</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All_Sectors!$GJ$313:$GJ$330</c:f>
              <c:numCache>
                <c:formatCode>0.0000</c:formatCode>
                <c:ptCount val="18"/>
                <c:pt idx="0">
                  <c:v>1</c:v>
                </c:pt>
                <c:pt idx="1">
                  <c:v>1.0110504727011611</c:v>
                </c:pt>
                <c:pt idx="2">
                  <c:v>1.0325062042122555</c:v>
                </c:pt>
                <c:pt idx="3">
                  <c:v>1.0812613649572576</c:v>
                </c:pt>
                <c:pt idx="4">
                  <c:v>1.1124451387049084</c:v>
                </c:pt>
                <c:pt idx="5">
                  <c:v>1.105425321666365</c:v>
                </c:pt>
                <c:pt idx="6">
                  <c:v>1.0964801495530552</c:v>
                </c:pt>
                <c:pt idx="7">
                  <c:v>1.113541348884967</c:v>
                </c:pt>
                <c:pt idx="8">
                  <c:v>1.1463901332504778</c:v>
                </c:pt>
                <c:pt idx="9">
                  <c:v>1.1684366224767433</c:v>
                </c:pt>
                <c:pt idx="10">
                  <c:v>1.1973157693424763</c:v>
                </c:pt>
                <c:pt idx="11">
                  <c:v>1.2308793410202659</c:v>
                </c:pt>
                <c:pt idx="12">
                  <c:v>1.239687225552967</c:v>
                </c:pt>
                <c:pt idx="13">
                  <c:v>1.2616371247052471</c:v>
                </c:pt>
                <c:pt idx="14">
                  <c:v>1.2945626121227249</c:v>
                </c:pt>
                <c:pt idx="15">
                  <c:v>1.3195277202068716</c:v>
                </c:pt>
                <c:pt idx="16">
                  <c:v>1.2919456575213415</c:v>
                </c:pt>
                <c:pt idx="17">
                  <c:v>1.3019994437363553</c:v>
                </c:pt>
              </c:numCache>
            </c:numRef>
          </c:val>
          <c:smooth val="0"/>
        </c:ser>
        <c:ser>
          <c:idx val="1"/>
          <c:order val="1"/>
          <c:tx>
            <c:v>GDP</c:v>
          </c:tx>
          <c:spPr>
            <a:ln w="12700">
              <a:solidFill>
                <a:srgbClr val="FF00FF"/>
              </a:solidFill>
              <a:prstDash val="solid"/>
            </a:ln>
          </c:spPr>
          <c:marker>
            <c:symbol val="square"/>
            <c:size val="5"/>
            <c:spPr>
              <a:solidFill>
                <a:srgbClr val="FF00FF"/>
              </a:solidFill>
              <a:ln>
                <a:solidFill>
                  <a:srgbClr val="FF00FF"/>
                </a:solidFill>
                <a:prstDash val="solid"/>
              </a:ln>
            </c:spPr>
          </c:marker>
          <c:cat>
            <c:numRef>
              <c:f>All_Sectors!$GF$313:$GF$330</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All_Sectors!$GG$313:$GG$330</c:f>
              <c:numCache>
                <c:formatCode>0.0000</c:formatCode>
                <c:ptCount val="18"/>
                <c:pt idx="0">
                  <c:v>1</c:v>
                </c:pt>
                <c:pt idx="1">
                  <c:v>1.0351187102047275</c:v>
                </c:pt>
                <c:pt idx="2">
                  <c:v>1.0709492861568477</c:v>
                </c:pt>
                <c:pt idx="3">
                  <c:v>1.1159682033299498</c:v>
                </c:pt>
                <c:pt idx="4">
                  <c:v>1.1570454934943382</c:v>
                </c:pt>
                <c:pt idx="5">
                  <c:v>1.1792451586537827</c:v>
                </c:pt>
                <c:pt idx="6">
                  <c:v>1.1783882832171058</c:v>
                </c:pt>
                <c:pt idx="7">
                  <c:v>1.2202829007210938</c:v>
                </c:pt>
                <c:pt idx="8">
                  <c:v>1.2537801389456478</c:v>
                </c:pt>
                <c:pt idx="9">
                  <c:v>1.3043885205056884</c:v>
                </c:pt>
                <c:pt idx="10">
                  <c:v>1.3398499808850866</c:v>
                </c:pt>
                <c:pt idx="11">
                  <c:v>1.3907088337266171</c:v>
                </c:pt>
                <c:pt idx="12">
                  <c:v>1.4531157309147475</c:v>
                </c:pt>
                <c:pt idx="13">
                  <c:v>1.5177768696362892</c:v>
                </c:pt>
                <c:pt idx="14">
                  <c:v>1.5913363302002452</c:v>
                </c:pt>
                <c:pt idx="15">
                  <c:v>1.6564324979896385</c:v>
                </c:pt>
                <c:pt idx="16">
                  <c:v>1.6721462752283902</c:v>
                </c:pt>
                <c:pt idx="17">
                  <c:v>1.7018468961335145</c:v>
                </c:pt>
              </c:numCache>
            </c:numRef>
          </c:val>
          <c:smooth val="0"/>
        </c:ser>
        <c:ser>
          <c:idx val="2"/>
          <c:order val="2"/>
          <c:tx>
            <c:v>Structure</c:v>
          </c:tx>
          <c:spPr>
            <a:ln w="12700">
              <a:solidFill>
                <a:srgbClr val="3366FF"/>
              </a:solidFill>
              <a:prstDash val="solid"/>
            </a:ln>
          </c:spPr>
          <c:marker>
            <c:symbol val="triangle"/>
            <c:size val="5"/>
            <c:spPr>
              <a:solidFill>
                <a:srgbClr val="3366FF"/>
              </a:solidFill>
              <a:ln>
                <a:solidFill>
                  <a:srgbClr val="3366FF"/>
                </a:solidFill>
                <a:prstDash val="solid"/>
              </a:ln>
            </c:spPr>
          </c:marker>
          <c:cat>
            <c:numRef>
              <c:f>All_Sectors!$GF$313:$GF$330</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All_Sectors!$GH$313:$GH$330</c:f>
              <c:numCache>
                <c:formatCode>0.0000</c:formatCode>
                <c:ptCount val="18"/>
                <c:pt idx="0">
                  <c:v>1</c:v>
                </c:pt>
                <c:pt idx="1">
                  <c:v>0.96932096940129586</c:v>
                </c:pt>
                <c:pt idx="2">
                  <c:v>0.97996863869886952</c:v>
                </c:pt>
                <c:pt idx="3">
                  <c:v>0.98485213184039022</c:v>
                </c:pt>
                <c:pt idx="4">
                  <c:v>0.98049635135969071</c:v>
                </c:pt>
                <c:pt idx="5">
                  <c:v>0.96299494601127922</c:v>
                </c:pt>
                <c:pt idx="6">
                  <c:v>0.9749164407892833</c:v>
                </c:pt>
                <c:pt idx="7">
                  <c:v>0.9594718718869687</c:v>
                </c:pt>
                <c:pt idx="8">
                  <c:v>0.96308778681926421</c:v>
                </c:pt>
                <c:pt idx="9">
                  <c:v>0.94727233100663621</c:v>
                </c:pt>
                <c:pt idx="10">
                  <c:v>0.94611186929594215</c:v>
                </c:pt>
                <c:pt idx="11">
                  <c:v>0.93702195835959545</c:v>
                </c:pt>
                <c:pt idx="12">
                  <c:v>0.91685911554838762</c:v>
                </c:pt>
                <c:pt idx="13">
                  <c:v>0.89224806042030824</c:v>
                </c:pt>
                <c:pt idx="14">
                  <c:v>0.87302458686379636</c:v>
                </c:pt>
                <c:pt idx="15">
                  <c:v>0.861019565968832</c:v>
                </c:pt>
                <c:pt idx="16">
                  <c:v>0.84226644731148081</c:v>
                </c:pt>
                <c:pt idx="17">
                  <c:v>0.8498042414933028</c:v>
                </c:pt>
              </c:numCache>
            </c:numRef>
          </c:val>
          <c:smooth val="0"/>
        </c:ser>
        <c:ser>
          <c:idx val="3"/>
          <c:order val="3"/>
          <c:tx>
            <c:v>Intensity </c:v>
          </c:tx>
          <c:spPr>
            <a:ln w="12700">
              <a:solidFill>
                <a:srgbClr val="00FF00"/>
              </a:solidFill>
              <a:prstDash val="solid"/>
            </a:ln>
          </c:spPr>
          <c:marker>
            <c:symbol val="x"/>
            <c:size val="5"/>
            <c:spPr>
              <a:noFill/>
              <a:ln>
                <a:solidFill>
                  <a:srgbClr val="00FF00"/>
                </a:solidFill>
                <a:prstDash val="solid"/>
              </a:ln>
            </c:spPr>
          </c:marker>
          <c:cat>
            <c:numRef>
              <c:f>All_Sectors!$GF$313:$GF$330</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All_Sectors!$GI$313:$GI$330</c:f>
              <c:numCache>
                <c:formatCode>0.0000</c:formatCode>
                <c:ptCount val="18"/>
                <c:pt idx="0">
                  <c:v>1</c:v>
                </c:pt>
                <c:pt idx="1">
                  <c:v>1.0076624378826546</c:v>
                </c:pt>
                <c:pt idx="2">
                  <c:v>0.98381080223443862</c:v>
                </c:pt>
                <c:pt idx="3">
                  <c:v>0.9838023039614735</c:v>
                </c:pt>
                <c:pt idx="4">
                  <c:v>0.98057809068104551</c:v>
                </c:pt>
                <c:pt idx="5">
                  <c:v>0.97342231702831405</c:v>
                </c:pt>
                <c:pt idx="6">
                  <c:v>0.95443193829082118</c:v>
                </c:pt>
                <c:pt idx="7">
                  <c:v>0.95107239218105266</c:v>
                </c:pt>
                <c:pt idx="8">
                  <c:v>0.94939114802536428</c:v>
                </c:pt>
                <c:pt idx="9">
                  <c:v>0.94563456986927608</c:v>
                </c:pt>
                <c:pt idx="10">
                  <c:v>0.94451756140994969</c:v>
                </c:pt>
                <c:pt idx="11">
                  <c:v>0.94455989281691277</c:v>
                </c:pt>
                <c:pt idx="12">
                  <c:v>0.93048486738722291</c:v>
                </c:pt>
                <c:pt idx="13">
                  <c:v>0.93162453479342744</c:v>
                </c:pt>
                <c:pt idx="14">
                  <c:v>0.93182553525381251</c:v>
                </c:pt>
                <c:pt idx="15">
                  <c:v>0.92519175783908725</c:v>
                </c:pt>
                <c:pt idx="16">
                  <c:v>0.91731919308894994</c:v>
                </c:pt>
                <c:pt idx="17">
                  <c:v>0.90026717901548847</c:v>
                </c:pt>
              </c:numCache>
            </c:numRef>
          </c:val>
          <c:smooth val="0"/>
        </c:ser>
        <c:dLbls>
          <c:showLegendKey val="0"/>
          <c:showVal val="0"/>
          <c:showCatName val="0"/>
          <c:showSerName val="0"/>
          <c:showPercent val="0"/>
          <c:showBubbleSize val="0"/>
        </c:dLbls>
        <c:marker val="1"/>
        <c:smooth val="0"/>
        <c:axId val="211558192"/>
        <c:axId val="211558752"/>
      </c:lineChart>
      <c:catAx>
        <c:axId val="211558192"/>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en-US"/>
                  <a:t>Year</a:t>
                </a:r>
              </a:p>
            </c:rich>
          </c:tx>
          <c:layout>
            <c:manualLayout>
              <c:xMode val="edge"/>
              <c:yMode val="edge"/>
              <c:x val="0.51111240724539064"/>
              <c:y val="0.9063701868727083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11558752"/>
        <c:crosses val="autoZero"/>
        <c:auto val="1"/>
        <c:lblAlgn val="ctr"/>
        <c:lblOffset val="100"/>
        <c:tickLblSkip val="1"/>
        <c:tickMarkSkip val="1"/>
        <c:noMultiLvlLbl val="0"/>
      </c:catAx>
      <c:valAx>
        <c:axId val="21155875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Index (1985 = 1.0)</a:t>
                </a:r>
              </a:p>
            </c:rich>
          </c:tx>
          <c:layout>
            <c:manualLayout>
              <c:xMode val="edge"/>
              <c:yMode val="edge"/>
              <c:x val="3.4567901234567898E-2"/>
              <c:y val="0.250937116006566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1558192"/>
        <c:crosses val="autoZero"/>
        <c:crossBetween val="between"/>
      </c:valAx>
      <c:spPr>
        <a:solidFill>
          <a:srgbClr val="FFFFFF"/>
        </a:solidFill>
        <a:ln w="3175">
          <a:solidFill>
            <a:srgbClr val="000000"/>
          </a:solidFill>
          <a:prstDash val="solid"/>
        </a:ln>
      </c:spPr>
    </c:plotArea>
    <c:legend>
      <c:legendPos val="r"/>
      <c:layout>
        <c:manualLayout>
          <c:xMode val="edge"/>
          <c:yMode val="edge"/>
          <c:x val="0.37037114805093807"/>
          <c:y val="0.40449595485957512"/>
          <c:w val="0.32592670360649367"/>
          <c:h val="0.33333451296116079"/>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5674740484429"/>
          <c:y val="9.8666923611780241E-2"/>
          <c:w val="0.84602076124567471"/>
          <c:h val="0.70666850694923689"/>
        </c:manualLayout>
      </c:layout>
      <c:lineChart>
        <c:grouping val="standard"/>
        <c:varyColors val="0"/>
        <c:ser>
          <c:idx val="0"/>
          <c:order val="0"/>
          <c:tx>
            <c:v>Slower Growth</c:v>
          </c:tx>
          <c:spPr>
            <a:ln w="12700">
              <a:solidFill>
                <a:srgbClr val="000080"/>
              </a:solidFill>
              <a:prstDash val="solid"/>
            </a:ln>
          </c:spPr>
          <c:marker>
            <c:symbol val="diamond"/>
            <c:size val="5"/>
            <c:spPr>
              <a:solidFill>
                <a:srgbClr val="000080"/>
              </a:solidFill>
              <a:ln>
                <a:solidFill>
                  <a:srgbClr val="000080"/>
                </a:solidFill>
                <a:prstDash val="solid"/>
              </a:ln>
            </c:spPr>
          </c:marker>
          <c:cat>
            <c:numRef>
              <c:f>All_Sectors!$B$120:$B$137</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All_Sectors!$HA$120:$HA$137</c:f>
              <c:numCache>
                <c:formatCode>0.0000</c:formatCode>
                <c:ptCount val="18"/>
                <c:pt idx="0">
                  <c:v>1.131771721662185</c:v>
                </c:pt>
                <c:pt idx="1">
                  <c:v>1.1029859356620695</c:v>
                </c:pt>
                <c:pt idx="2">
                  <c:v>1.102891510137936</c:v>
                </c:pt>
                <c:pt idx="3">
                  <c:v>1.1046762833066013</c:v>
                </c:pt>
                <c:pt idx="4">
                  <c:v>1.0773551512428206</c:v>
                </c:pt>
                <c:pt idx="5">
                  <c:v>1.0612652105167431</c:v>
                </c:pt>
                <c:pt idx="6">
                  <c:v>1.0594593932569261</c:v>
                </c:pt>
                <c:pt idx="7">
                  <c:v>1.0421043284840761</c:v>
                </c:pt>
                <c:pt idx="8">
                  <c:v>1.0332199691120107</c:v>
                </c:pt>
                <c:pt idx="9">
                  <c:v>1.0307205414481901</c:v>
                </c:pt>
                <c:pt idx="10">
                  <c:v>1.0226904012528526</c:v>
                </c:pt>
                <c:pt idx="11">
                  <c:v>1</c:v>
                </c:pt>
                <c:pt idx="12">
                  <c:v>0.98175021837039522</c:v>
                </c:pt>
                <c:pt idx="13">
                  <c:v>0.96078273202204767</c:v>
                </c:pt>
                <c:pt idx="14">
                  <c:v>0.93502399925787294</c:v>
                </c:pt>
                <c:pt idx="15">
                  <c:v>0.91707701017280197</c:v>
                </c:pt>
                <c:pt idx="16">
                  <c:v>0.90980749712979292</c:v>
                </c:pt>
                <c:pt idx="17">
                  <c:v>0.90473042803663217</c:v>
                </c:pt>
              </c:numCache>
            </c:numRef>
          </c:val>
          <c:smooth val="0"/>
        </c:ser>
        <c:ser>
          <c:idx val="1"/>
          <c:order val="1"/>
          <c:tx>
            <c:v>Within Sector</c:v>
          </c:tx>
          <c:spPr>
            <a:ln w="12700">
              <a:solidFill>
                <a:srgbClr val="FF00FF"/>
              </a:solidFill>
              <a:prstDash val="solid"/>
            </a:ln>
          </c:spPr>
          <c:marker>
            <c:symbol val="square"/>
            <c:size val="5"/>
            <c:spPr>
              <a:solidFill>
                <a:srgbClr val="FF00FF"/>
              </a:solidFill>
              <a:ln>
                <a:solidFill>
                  <a:srgbClr val="FF00FF"/>
                </a:solidFill>
                <a:prstDash val="solid"/>
              </a:ln>
            </c:spPr>
          </c:marker>
          <c:cat>
            <c:numRef>
              <c:f>All_Sectors!$B$120:$B$137</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All_Sectors!$HB$120:$HB$137</c:f>
              <c:numCache>
                <c:formatCode>0.0000</c:formatCode>
                <c:ptCount val="18"/>
                <c:pt idx="0">
                  <c:v>0.96250681707269092</c:v>
                </c:pt>
                <c:pt idx="1">
                  <c:v>0.96412352869489504</c:v>
                </c:pt>
                <c:pt idx="2">
                  <c:v>0.97821048166516988</c:v>
                </c:pt>
                <c:pt idx="3">
                  <c:v>0.97708969044825766</c:v>
                </c:pt>
                <c:pt idx="4">
                  <c:v>0.98148430307538148</c:v>
                </c:pt>
                <c:pt idx="5">
                  <c:v>0.97445413259425517</c:v>
                </c:pt>
                <c:pt idx="6">
                  <c:v>0.98748429645145164</c:v>
                </c:pt>
                <c:pt idx="7">
                  <c:v>0.98848970284482574</c:v>
                </c:pt>
                <c:pt idx="8">
                  <c:v>1.0017962383669279</c:v>
                </c:pt>
                <c:pt idx="9">
                  <c:v>0.99072369760119305</c:v>
                </c:pt>
                <c:pt idx="10">
                  <c:v>0.99485459589929393</c:v>
                </c:pt>
                <c:pt idx="11">
                  <c:v>1</c:v>
                </c:pt>
                <c:pt idx="12">
                  <c:v>1.0008882195476496</c:v>
                </c:pt>
                <c:pt idx="13">
                  <c:v>0.99564810859679165</c:v>
                </c:pt>
                <c:pt idx="14">
                  <c:v>0.99813798922963759</c:v>
                </c:pt>
                <c:pt idx="15">
                  <c:v>0.99607975913620883</c:v>
                </c:pt>
                <c:pt idx="16">
                  <c:v>0.99009985148754964</c:v>
                </c:pt>
                <c:pt idx="17">
                  <c:v>1.0040425078746811</c:v>
                </c:pt>
              </c:numCache>
            </c:numRef>
          </c:val>
          <c:smooth val="0"/>
        </c:ser>
        <c:ser>
          <c:idx val="2"/>
          <c:order val="2"/>
          <c:tx>
            <c:v>Total Structure</c:v>
          </c:tx>
          <c:spPr>
            <a:ln w="12700">
              <a:solidFill>
                <a:srgbClr val="00FF00"/>
              </a:solidFill>
              <a:prstDash val="solid"/>
            </a:ln>
          </c:spPr>
          <c:marker>
            <c:symbol val="triangle"/>
            <c:size val="5"/>
            <c:spPr>
              <a:solidFill>
                <a:srgbClr val="00FF00"/>
              </a:solidFill>
              <a:ln>
                <a:solidFill>
                  <a:srgbClr val="00FF00"/>
                </a:solidFill>
                <a:prstDash val="solid"/>
              </a:ln>
            </c:spPr>
          </c:marker>
          <c:cat>
            <c:numRef>
              <c:f>All_Sectors!$B$120:$B$137</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All_Sectors!$HG$120:$HG$137</c:f>
              <c:numCache>
                <c:formatCode>0.0000</c:formatCode>
                <c:ptCount val="18"/>
                <c:pt idx="0">
                  <c:v>1.0893379974699491</c:v>
                </c:pt>
                <c:pt idx="1">
                  <c:v>1.0634146923913548</c:v>
                </c:pt>
                <c:pt idx="2">
                  <c:v>1.078860035356457</c:v>
                </c:pt>
                <c:pt idx="3">
                  <c:v>1.0793678077015789</c:v>
                </c:pt>
                <c:pt idx="4">
                  <c:v>1.057407169782232</c:v>
                </c:pt>
                <c:pt idx="5">
                  <c:v>1.0341542701665525</c:v>
                </c:pt>
                <c:pt idx="6">
                  <c:v>1.0461995135691975</c:v>
                </c:pt>
                <c:pt idx="7">
                  <c:v>1.0301093979965312</c:v>
                </c:pt>
                <c:pt idx="8">
                  <c:v>1.035075878462006</c:v>
                </c:pt>
                <c:pt idx="9">
                  <c:v>1.0211592660170548</c:v>
                </c:pt>
                <c:pt idx="10">
                  <c:v>1.0174282458684933</c:v>
                </c:pt>
                <c:pt idx="11">
                  <c:v>1</c:v>
                </c:pt>
                <c:pt idx="12">
                  <c:v>0.98262222810526101</c:v>
                </c:pt>
                <c:pt idx="13">
                  <c:v>0.95660150991020987</c:v>
                </c:pt>
                <c:pt idx="14">
                  <c:v>0.93328297450070741</c:v>
                </c:pt>
                <c:pt idx="15">
                  <c:v>0.913481847402279</c:v>
                </c:pt>
                <c:pt idx="16">
                  <c:v>0.90080026779046718</c:v>
                </c:pt>
                <c:pt idx="17">
                  <c:v>0.90838780791643392</c:v>
                </c:pt>
              </c:numCache>
            </c:numRef>
          </c:val>
          <c:smooth val="0"/>
        </c:ser>
        <c:dLbls>
          <c:showLegendKey val="0"/>
          <c:showVal val="0"/>
          <c:showCatName val="0"/>
          <c:showSerName val="0"/>
          <c:showPercent val="0"/>
          <c:showBubbleSize val="0"/>
        </c:dLbls>
        <c:marker val="1"/>
        <c:smooth val="0"/>
        <c:axId val="212103888"/>
        <c:axId val="212104448"/>
      </c:lineChart>
      <c:catAx>
        <c:axId val="212103888"/>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a:t>Years</a:t>
                </a:r>
              </a:p>
            </c:rich>
          </c:tx>
          <c:layout>
            <c:manualLayout>
              <c:xMode val="edge"/>
              <c:yMode val="edge"/>
              <c:x val="0.51211072664359858"/>
              <c:y val="0.912002239720034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en-US"/>
          </a:p>
        </c:txPr>
        <c:crossAx val="212104448"/>
        <c:crosses val="autoZero"/>
        <c:auto val="1"/>
        <c:lblAlgn val="ctr"/>
        <c:lblOffset val="100"/>
        <c:tickLblSkip val="1"/>
        <c:tickMarkSkip val="1"/>
        <c:noMultiLvlLbl val="0"/>
      </c:catAx>
      <c:valAx>
        <c:axId val="212104448"/>
        <c:scaling>
          <c:orientation val="minMax"/>
          <c:min val="0.75"/>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Index (1996-1.0)</a:t>
                </a:r>
              </a:p>
            </c:rich>
          </c:tx>
          <c:layout>
            <c:manualLayout>
              <c:xMode val="edge"/>
              <c:yMode val="edge"/>
              <c:x val="1.0380622837370242E-2"/>
              <c:y val="0.28533417322834648"/>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2103888"/>
        <c:crosses val="autoZero"/>
        <c:crossBetween val="between"/>
      </c:valAx>
      <c:spPr>
        <a:noFill/>
        <a:ln w="3175">
          <a:solidFill>
            <a:srgbClr val="000000"/>
          </a:solidFill>
          <a:prstDash val="solid"/>
        </a:ln>
      </c:spPr>
    </c:plotArea>
    <c:legend>
      <c:legendPos val="r"/>
      <c:layout>
        <c:manualLayout>
          <c:xMode val="edge"/>
          <c:yMode val="edge"/>
          <c:x val="0.20069204152249134"/>
          <c:y val="0.5093347331583552"/>
          <c:w val="0.23529411764705885"/>
          <c:h val="0.20266722659667546"/>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74048442906576"/>
          <c:y val="7.2829330875051626E-2"/>
          <c:w val="0.80103806228373697"/>
          <c:h val="0.66106623409662246"/>
        </c:manualLayout>
      </c:layout>
      <c:lineChart>
        <c:grouping val="standard"/>
        <c:varyColors val="0"/>
        <c:ser>
          <c:idx val="0"/>
          <c:order val="0"/>
          <c:tx>
            <c:v>Faster Growth</c:v>
          </c:tx>
          <c:spPr>
            <a:ln w="12700">
              <a:solidFill>
                <a:srgbClr val="000080"/>
              </a:solidFill>
              <a:prstDash val="solid"/>
            </a:ln>
          </c:spPr>
          <c:marker>
            <c:symbol val="diamond"/>
            <c:size val="5"/>
            <c:spPr>
              <a:solidFill>
                <a:srgbClr val="000080"/>
              </a:solidFill>
              <a:ln>
                <a:solidFill>
                  <a:srgbClr val="000080"/>
                </a:solidFill>
                <a:prstDash val="solid"/>
              </a:ln>
            </c:spPr>
          </c:marker>
          <c:cat>
            <c:numRef>
              <c:f>'Charts (other)'!$Q$64:$Q$81</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'Charts (other)'!$U$64:$U$81</c:f>
              <c:numCache>
                <c:formatCode>0.0000</c:formatCode>
                <c:ptCount val="18"/>
                <c:pt idx="0">
                  <c:v>1</c:v>
                </c:pt>
                <c:pt idx="1">
                  <c:v>0.97456573136688807</c:v>
                </c:pt>
                <c:pt idx="2">
                  <c:v>0.97448229976816014</c:v>
                </c:pt>
                <c:pt idx="3">
                  <c:v>0.97605927252203317</c:v>
                </c:pt>
                <c:pt idx="4">
                  <c:v>0.95191912876260498</c:v>
                </c:pt>
                <c:pt idx="5">
                  <c:v>0.93770253329718123</c:v>
                </c:pt>
                <c:pt idx="6">
                  <c:v>0.93610696660713799</c:v>
                </c:pt>
                <c:pt idx="7">
                  <c:v>0.92077254497362937</c:v>
                </c:pt>
                <c:pt idx="8">
                  <c:v>0.91292258795312942</c:v>
                </c:pt>
                <c:pt idx="9">
                  <c:v>0.91071416763657498</c:v>
                </c:pt>
                <c:pt idx="10">
                  <c:v>0.90361897340116493</c:v>
                </c:pt>
                <c:pt idx="11">
                  <c:v>0.88357040634602757</c:v>
                </c:pt>
                <c:pt idx="12">
                  <c:v>0.86744543937583141</c:v>
                </c:pt>
                <c:pt idx="13">
                  <c:v>0.84891918894296714</c:v>
                </c:pt>
                <c:pt idx="14">
                  <c:v>0.82615953496756656</c:v>
                </c:pt>
                <c:pt idx="15">
                  <c:v>0.81030210652898271</c:v>
                </c:pt>
                <c:pt idx="16">
                  <c:v>0.8038789799356334</c:v>
                </c:pt>
                <c:pt idx="17">
                  <c:v>0.79939303193394251</c:v>
                </c:pt>
              </c:numCache>
            </c:numRef>
          </c:val>
          <c:smooth val="0"/>
        </c:ser>
        <c:ser>
          <c:idx val="1"/>
          <c:order val="1"/>
          <c:tx>
            <c:v>Within Sector</c:v>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(other)'!$Q$64:$Q$81</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'Charts (other)'!$V$64:$V$81</c:f>
              <c:numCache>
                <c:formatCode>0.0000</c:formatCode>
                <c:ptCount val="18"/>
                <c:pt idx="0">
                  <c:v>1</c:v>
                </c:pt>
                <c:pt idx="1">
                  <c:v>1.0016796884900214</c:v>
                </c:pt>
                <c:pt idx="2">
                  <c:v>1.0163153801239966</c:v>
                </c:pt>
                <c:pt idx="3">
                  <c:v>1.0151509299642347</c:v>
                </c:pt>
                <c:pt idx="4">
                  <c:v>1.0197167289270819</c:v>
                </c:pt>
                <c:pt idx="5">
                  <c:v>1.0124127074319329</c:v>
                </c:pt>
                <c:pt idx="6">
                  <c:v>1.0259504441274772</c:v>
                </c:pt>
                <c:pt idx="7">
                  <c:v>1.0269950148001628</c:v>
                </c:pt>
                <c:pt idx="8">
                  <c:v>1.0408198888541169</c:v>
                </c:pt>
                <c:pt idx="9">
                  <c:v>1.0293160318742669</c:v>
                </c:pt>
                <c:pt idx="10">
                  <c:v>1.0336078438644036</c:v>
                </c:pt>
                <c:pt idx="11">
                  <c:v>1.0389536803919359</c:v>
                </c:pt>
                <c:pt idx="12">
                  <c:v>1.0398764993599625</c:v>
                </c:pt>
                <c:pt idx="13">
                  <c:v>1.0344322668019066</c:v>
                </c:pt>
                <c:pt idx="14">
                  <c:v>1.0370191374491384</c:v>
                </c:pt>
                <c:pt idx="15">
                  <c:v>1.0348807317184772</c:v>
                </c:pt>
                <c:pt idx="16">
                  <c:v>1.0286678846584989</c:v>
                </c:pt>
                <c:pt idx="17">
                  <c:v>1.0431536588263493</c:v>
                </c:pt>
              </c:numCache>
            </c:numRef>
          </c:val>
          <c:smooth val="0"/>
        </c:ser>
        <c:ser>
          <c:idx val="2"/>
          <c:order val="2"/>
          <c:tx>
            <c:v>Total</c:v>
          </c:tx>
          <c:spPr>
            <a:ln w="12700">
              <a:solidFill>
                <a:srgbClr val="00FF00"/>
              </a:solidFill>
              <a:prstDash val="solid"/>
            </a:ln>
          </c:spPr>
          <c:marker>
            <c:symbol val="triangle"/>
            <c:size val="5"/>
            <c:spPr>
              <a:solidFill>
                <a:srgbClr val="00FF00"/>
              </a:solidFill>
              <a:ln>
                <a:solidFill>
                  <a:srgbClr val="00FF00"/>
                </a:solidFill>
                <a:prstDash val="solid"/>
              </a:ln>
            </c:spPr>
          </c:marker>
          <c:cat>
            <c:numRef>
              <c:f>'Charts (other)'!$Q$64:$Q$81</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'Charts (other)'!$AA$64:$AA$81</c:f>
              <c:numCache>
                <c:formatCode>0.0000</c:formatCode>
                <c:ptCount val="18"/>
                <c:pt idx="0">
                  <c:v>1</c:v>
                </c:pt>
                <c:pt idx="1">
                  <c:v>0.97620269820863437</c:v>
                </c:pt>
                <c:pt idx="2">
                  <c:v>0.99038134891298402</c:v>
                </c:pt>
                <c:pt idx="3">
                  <c:v>0.99084747820095642</c:v>
                </c:pt>
                <c:pt idx="4">
                  <c:v>0.97068786018492126</c:v>
                </c:pt>
                <c:pt idx="5">
                  <c:v>0.94934196050118147</c:v>
                </c:pt>
                <c:pt idx="6">
                  <c:v>0.96039935814141864</c:v>
                </c:pt>
                <c:pt idx="7">
                  <c:v>0.94562881345277605</c:v>
                </c:pt>
                <c:pt idx="8">
                  <c:v>0.95018798652578895</c:v>
                </c:pt>
                <c:pt idx="9">
                  <c:v>0.9374126932033553</c:v>
                </c:pt>
                <c:pt idx="10">
                  <c:v>0.93398765877214396</c:v>
                </c:pt>
                <c:pt idx="11">
                  <c:v>0.91798872555860367</c:v>
                </c:pt>
                <c:pt idx="12">
                  <c:v>0.90203612688390411</c:v>
                </c:pt>
                <c:pt idx="13">
                  <c:v>0.87814940094990956</c:v>
                </c:pt>
                <c:pt idx="14">
                  <c:v>0.85674324834744719</c:v>
                </c:pt>
                <c:pt idx="15">
                  <c:v>0.83856603691773701</c:v>
                </c:pt>
                <c:pt idx="16">
                  <c:v>0.82692448981181987</c:v>
                </c:pt>
                <c:pt idx="17">
                  <c:v>0.8338897661021808</c:v>
                </c:pt>
              </c:numCache>
            </c:numRef>
          </c:val>
          <c:smooth val="0"/>
        </c:ser>
        <c:dLbls>
          <c:showLegendKey val="0"/>
          <c:showVal val="0"/>
          <c:showCatName val="0"/>
          <c:showSerName val="0"/>
          <c:showPercent val="0"/>
          <c:showBubbleSize val="0"/>
        </c:dLbls>
        <c:marker val="1"/>
        <c:smooth val="0"/>
        <c:axId val="212108368"/>
        <c:axId val="212108928"/>
      </c:lineChart>
      <c:catAx>
        <c:axId val="212108368"/>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a:t>Years</a:t>
                </a:r>
              </a:p>
            </c:rich>
          </c:tx>
          <c:layout>
            <c:manualLayout>
              <c:xMode val="edge"/>
              <c:yMode val="edge"/>
              <c:x val="0.53287197231833905"/>
              <c:y val="0.8599463302381320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en-US"/>
          </a:p>
        </c:txPr>
        <c:crossAx val="212108928"/>
        <c:crosses val="autoZero"/>
        <c:auto val="1"/>
        <c:lblAlgn val="ctr"/>
        <c:lblOffset val="100"/>
        <c:tickLblSkip val="1"/>
        <c:tickMarkSkip val="1"/>
        <c:noMultiLvlLbl val="0"/>
      </c:catAx>
      <c:valAx>
        <c:axId val="212108928"/>
        <c:scaling>
          <c:orientation val="minMax"/>
          <c:min val="0.75"/>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Index (1985 = 1.0)</a:t>
                </a:r>
              </a:p>
            </c:rich>
          </c:tx>
          <c:layout>
            <c:manualLayout>
              <c:xMode val="edge"/>
              <c:yMode val="edge"/>
              <c:x val="3.8062283737024222E-2"/>
              <c:y val="0.21288574222339854"/>
            </c:manualLayout>
          </c:layout>
          <c:overlay val="0"/>
          <c:spPr>
            <a:noFill/>
            <a:ln w="25400">
              <a:noFill/>
            </a:ln>
          </c:spPr>
        </c:title>
        <c:numFmt formatCode="0.00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2108368"/>
        <c:crosses val="autoZero"/>
        <c:crossBetween val="between"/>
      </c:valAx>
      <c:spPr>
        <a:solidFill>
          <a:srgbClr val="FFFFFF"/>
        </a:solidFill>
        <a:ln w="12700">
          <a:solidFill>
            <a:srgbClr val="000000"/>
          </a:solidFill>
          <a:prstDash val="solid"/>
        </a:ln>
      </c:spPr>
    </c:plotArea>
    <c:legend>
      <c:legendPos val="r"/>
      <c:layout>
        <c:manualLayout>
          <c:xMode val="edge"/>
          <c:yMode val="edge"/>
          <c:x val="0.21453287197231835"/>
          <c:y val="0.44537932758405202"/>
          <c:w val="0.20934256055363321"/>
          <c:h val="0.17927229684524731"/>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49593766015235"/>
          <c:y val="6.4197685661857781E-2"/>
          <c:w val="0.83931764042074053"/>
          <c:h val="0.71605110930533689"/>
        </c:manualLayout>
      </c:layout>
      <c:lineChart>
        <c:grouping val="standard"/>
        <c:varyColors val="0"/>
        <c:ser>
          <c:idx val="0"/>
          <c:order val="0"/>
          <c:tx>
            <c:v>Intensity Index, 1985=1.0</c:v>
          </c:tx>
          <c:spPr>
            <a:ln w="12700">
              <a:solidFill>
                <a:srgbClr val="000080"/>
              </a:solidFill>
              <a:prstDash val="solid"/>
            </a:ln>
          </c:spPr>
          <c:marker>
            <c:symbol val="diamond"/>
            <c:size val="5"/>
            <c:spPr>
              <a:solidFill>
                <a:srgbClr val="000080"/>
              </a:solidFill>
              <a:ln>
                <a:solidFill>
                  <a:srgbClr val="000080"/>
                </a:solidFill>
                <a:prstDash val="solid"/>
              </a:ln>
            </c:spPr>
          </c:marker>
          <c:cat>
            <c:numRef>
              <c:f>'Charts (other)'!$AB$5:$AB$22</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'Charts (other)'!$AG$38:$AG$55</c:f>
              <c:numCache>
                <c:formatCode>General</c:formatCode>
                <c:ptCount val="18"/>
                <c:pt idx="0">
                  <c:v>1</c:v>
                </c:pt>
                <c:pt idx="1">
                  <c:v>1.0015875897904336</c:v>
                </c:pt>
                <c:pt idx="2">
                  <c:v>0.9768913515268598</c:v>
                </c:pt>
                <c:pt idx="3">
                  <c:v>0.98188850767093783</c:v>
                </c:pt>
                <c:pt idx="4">
                  <c:v>0.9922502166827647</c:v>
                </c:pt>
                <c:pt idx="5">
                  <c:v>0.98910543084135738</c:v>
                </c:pt>
                <c:pt idx="6">
                  <c:v>0.9696898215283386</c:v>
                </c:pt>
                <c:pt idx="7">
                  <c:v>0.96405188886843762</c:v>
                </c:pt>
                <c:pt idx="8">
                  <c:v>0.96298418036818689</c:v>
                </c:pt>
                <c:pt idx="9">
                  <c:v>0.95537857028113005</c:v>
                </c:pt>
                <c:pt idx="10">
                  <c:v>0.95661245118475091</c:v>
                </c:pt>
                <c:pt idx="11">
                  <c:v>0.96438784279569478</c:v>
                </c:pt>
                <c:pt idx="12">
                  <c:v>0.94214385387355415</c:v>
                </c:pt>
                <c:pt idx="13">
                  <c:v>0.94227455720399222</c:v>
                </c:pt>
                <c:pt idx="14">
                  <c:v>0.94540845617544167</c:v>
                </c:pt>
                <c:pt idx="15">
                  <c:v>0.94926414025166561</c:v>
                </c:pt>
                <c:pt idx="16">
                  <c:v>0.93792118194418328</c:v>
                </c:pt>
                <c:pt idx="17">
                  <c:v>0.91919434332850214</c:v>
                </c:pt>
              </c:numCache>
            </c:numRef>
          </c:val>
          <c:smooth val="0"/>
        </c:ser>
        <c:ser>
          <c:idx val="1"/>
          <c:order val="1"/>
          <c:tx>
            <c:v>Intensity Index, 1996 = 1.0</c:v>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(other)'!$AB$5:$AB$22</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'Charts (other)'!$AE$5:$AE$22</c:f>
              <c:numCache>
                <c:formatCode>0.0000</c:formatCode>
                <c:ptCount val="18"/>
                <c:pt idx="0">
                  <c:v>1.0369272149896331</c:v>
                </c:pt>
                <c:pt idx="1">
                  <c:v>1.0385734300495735</c:v>
                </c:pt>
                <c:pt idx="2">
                  <c:v>1.0129652284862054</c:v>
                </c:pt>
                <c:pt idx="3">
                  <c:v>1.0181469156895526</c:v>
                </c:pt>
                <c:pt idx="4">
                  <c:v>1.0288912537577193</c:v>
                </c:pt>
                <c:pt idx="5">
                  <c:v>1.0256303397334499</c:v>
                </c:pt>
                <c:pt idx="6">
                  <c:v>1.0054977660411746</c:v>
                </c:pt>
                <c:pt idx="7">
                  <c:v>0.99965164022984443</c:v>
                </c:pt>
                <c:pt idx="8">
                  <c:v>0.99854450422825869</c:v>
                </c:pt>
                <c:pt idx="9">
                  <c:v>0.99065804014238978</c:v>
                </c:pt>
                <c:pt idx="10">
                  <c:v>0.9919374848314102</c:v>
                </c:pt>
                <c:pt idx="11">
                  <c:v>1</c:v>
                </c:pt>
                <c:pt idx="12">
                  <c:v>0.9769346025167045</c:v>
                </c:pt>
                <c:pt idx="13">
                  <c:v>0.97707013235712548</c:v>
                </c:pt>
                <c:pt idx="14">
                  <c:v>0.98031975748964939</c:v>
                </c:pt>
                <c:pt idx="15">
                  <c:v>0.98431782124068823</c:v>
                </c:pt>
                <c:pt idx="16">
                  <c:v>0.97255599907316703</c:v>
                </c:pt>
                <c:pt idx="17">
                  <c:v>0.95313763046184841</c:v>
                </c:pt>
              </c:numCache>
            </c:numRef>
          </c:val>
          <c:smooth val="0"/>
        </c:ser>
        <c:dLbls>
          <c:showLegendKey val="0"/>
          <c:showVal val="0"/>
          <c:showCatName val="0"/>
          <c:showSerName val="0"/>
          <c:showPercent val="0"/>
          <c:showBubbleSize val="0"/>
        </c:dLbls>
        <c:marker val="1"/>
        <c:smooth val="0"/>
        <c:axId val="212174080"/>
        <c:axId val="212174640"/>
      </c:lineChart>
      <c:catAx>
        <c:axId val="212174080"/>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a:t>Years</a:t>
                </a:r>
              </a:p>
            </c:rich>
          </c:tx>
          <c:layout>
            <c:manualLayout>
              <c:xMode val="edge"/>
              <c:yMode val="edge"/>
              <c:x val="0.50427440159723624"/>
              <c:y val="0.8913600985062051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en-US"/>
          </a:p>
        </c:txPr>
        <c:crossAx val="212174640"/>
        <c:crosses val="autoZero"/>
        <c:auto val="1"/>
        <c:lblAlgn val="ctr"/>
        <c:lblOffset val="100"/>
        <c:tickLblSkip val="1"/>
        <c:tickMarkSkip val="1"/>
        <c:noMultiLvlLbl val="0"/>
      </c:catAx>
      <c:valAx>
        <c:axId val="212174640"/>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Index Values</a:t>
                </a:r>
              </a:p>
            </c:rich>
          </c:tx>
          <c:layout>
            <c:manualLayout>
              <c:xMode val="edge"/>
              <c:yMode val="edge"/>
              <c:x val="2.735042735042735E-2"/>
              <c:y val="0.29382793817439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2174080"/>
        <c:crosses val="autoZero"/>
        <c:crossBetween val="between"/>
      </c:valAx>
      <c:spPr>
        <a:solidFill>
          <a:srgbClr val="FFFFFF"/>
        </a:solidFill>
        <a:ln w="3175">
          <a:solidFill>
            <a:srgbClr val="000000"/>
          </a:solidFill>
          <a:prstDash val="solid"/>
        </a:ln>
      </c:spPr>
    </c:plotArea>
    <c:legend>
      <c:legendPos val="r"/>
      <c:layout>
        <c:manualLayout>
          <c:xMode val="edge"/>
          <c:yMode val="edge"/>
          <c:x val="0.34871848711218789"/>
          <c:y val="0.53086549366514379"/>
          <c:w val="0.32991506830876904"/>
          <c:h val="0.10617309873302871"/>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4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59942614144347"/>
          <c:y val="6.4197685661857781E-2"/>
          <c:w val="0.83275332163385507"/>
          <c:h val="0.69382883349930913"/>
        </c:manualLayout>
      </c:layout>
      <c:lineChart>
        <c:grouping val="standard"/>
        <c:varyColors val="0"/>
        <c:ser>
          <c:idx val="0"/>
          <c:order val="0"/>
          <c:tx>
            <c:v>GDP, 1985 = 1.0</c:v>
          </c:tx>
          <c:spPr>
            <a:ln w="12700">
              <a:solidFill>
                <a:srgbClr val="000080"/>
              </a:solidFill>
              <a:prstDash val="solid"/>
            </a:ln>
          </c:spPr>
          <c:marker>
            <c:symbol val="diamond"/>
            <c:size val="5"/>
            <c:spPr>
              <a:solidFill>
                <a:srgbClr val="000080"/>
              </a:solidFill>
              <a:ln>
                <a:solidFill>
                  <a:srgbClr val="000080"/>
                </a:solidFill>
                <a:prstDash val="solid"/>
              </a:ln>
            </c:spPr>
          </c:marker>
          <c:cat>
            <c:numRef>
              <c:f>'Charts (other)'!$AC$38:$AC$55</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'Charts (other)'!$AD$38:$AD$55</c:f>
              <c:numCache>
                <c:formatCode>General</c:formatCode>
                <c:ptCount val="18"/>
                <c:pt idx="0">
                  <c:v>1</c:v>
                </c:pt>
                <c:pt idx="1">
                  <c:v>1.0351187102047275</c:v>
                </c:pt>
                <c:pt idx="2">
                  <c:v>1.0709492861568477</c:v>
                </c:pt>
                <c:pt idx="3">
                  <c:v>1.1159682033299498</c:v>
                </c:pt>
                <c:pt idx="4">
                  <c:v>1.1570454934943382</c:v>
                </c:pt>
                <c:pt idx="5">
                  <c:v>1.1792451586537827</c:v>
                </c:pt>
                <c:pt idx="6">
                  <c:v>1.1783882832171058</c:v>
                </c:pt>
                <c:pt idx="7">
                  <c:v>1.2202829007210938</c:v>
                </c:pt>
                <c:pt idx="8">
                  <c:v>1.2537801389456478</c:v>
                </c:pt>
                <c:pt idx="9">
                  <c:v>1.3043885205056884</c:v>
                </c:pt>
                <c:pt idx="10">
                  <c:v>1.3398499808850866</c:v>
                </c:pt>
                <c:pt idx="11">
                  <c:v>1.3907088337266171</c:v>
                </c:pt>
                <c:pt idx="12">
                  <c:v>1.4531157309147475</c:v>
                </c:pt>
                <c:pt idx="13">
                  <c:v>1.5177768696362892</c:v>
                </c:pt>
                <c:pt idx="14">
                  <c:v>1.5913363302002452</c:v>
                </c:pt>
                <c:pt idx="15">
                  <c:v>1.6564324979896385</c:v>
                </c:pt>
                <c:pt idx="16">
                  <c:v>1.6721462752283902</c:v>
                </c:pt>
                <c:pt idx="17">
                  <c:v>1.7018468961335145</c:v>
                </c:pt>
              </c:numCache>
            </c:numRef>
          </c:val>
          <c:smooth val="0"/>
        </c:ser>
        <c:ser>
          <c:idx val="1"/>
          <c:order val="1"/>
          <c:tx>
            <c:v>Energy Use, 1985 = 1.0</c:v>
          </c:tx>
          <c:spPr>
            <a:ln w="12700">
              <a:solidFill>
                <a:srgbClr val="FF00FF"/>
              </a:solidFill>
              <a:prstDash val="solid"/>
            </a:ln>
          </c:spPr>
          <c:marker>
            <c:symbol val="square"/>
            <c:size val="5"/>
            <c:spPr>
              <a:solidFill>
                <a:srgbClr val="FF00FF"/>
              </a:solidFill>
              <a:ln>
                <a:solidFill>
                  <a:srgbClr val="FF00FF"/>
                </a:solidFill>
                <a:prstDash val="solid"/>
              </a:ln>
            </c:spPr>
          </c:marker>
          <c:val>
            <c:numRef>
              <c:f>'Charts (other)'!$AE$38:$AE$55</c:f>
              <c:numCache>
                <c:formatCode>General</c:formatCode>
                <c:ptCount val="18"/>
                <c:pt idx="0">
                  <c:v>1</c:v>
                </c:pt>
                <c:pt idx="1">
                  <c:v>1.0120899240122228</c:v>
                </c:pt>
                <c:pt idx="2">
                  <c:v>1.0361379815573541</c:v>
                </c:pt>
                <c:pt idx="3">
                  <c:v>1.0857272921697911</c:v>
                </c:pt>
                <c:pt idx="4">
                  <c:v>1.114425869939325</c:v>
                </c:pt>
                <c:pt idx="5">
                  <c:v>1.107310239847046</c:v>
                </c:pt>
                <c:pt idx="6">
                  <c:v>1.0974205271264661</c:v>
                </c:pt>
                <c:pt idx="7">
                  <c:v>1.1124528536584495</c:v>
                </c:pt>
                <c:pt idx="8">
                  <c:v>1.1472287731162465</c:v>
                </c:pt>
                <c:pt idx="9">
                  <c:v>1.1681893160065075</c:v>
                </c:pt>
                <c:pt idx="10">
                  <c:v>1.1971078373472563</c:v>
                </c:pt>
                <c:pt idx="11">
                  <c:v>1.2311902222841236</c:v>
                </c:pt>
                <c:pt idx="12">
                  <c:v>1.2349266735591753</c:v>
                </c:pt>
                <c:pt idx="13">
                  <c:v>1.2558957079989996</c:v>
                </c:pt>
                <c:pt idx="14">
                  <c:v>1.2889375414876945</c:v>
                </c:pt>
                <c:pt idx="15">
                  <c:v>1.3185535557199854</c:v>
                </c:pt>
                <c:pt idx="16">
                  <c:v>1.2968989417369081</c:v>
                </c:pt>
                <c:pt idx="17">
                  <c:v>1.3044760582485833</c:v>
                </c:pt>
              </c:numCache>
            </c:numRef>
          </c:val>
          <c:smooth val="0"/>
        </c:ser>
        <c:ser>
          <c:idx val="2"/>
          <c:order val="2"/>
          <c:tx>
            <c:v>GDP, 1996 = 1.0</c:v>
          </c:tx>
          <c:spPr>
            <a:ln w="12700">
              <a:solidFill>
                <a:srgbClr val="00FF00"/>
              </a:solidFill>
              <a:prstDash val="solid"/>
            </a:ln>
          </c:spPr>
          <c:marker>
            <c:symbol val="triangle"/>
            <c:size val="5"/>
            <c:spPr>
              <a:solidFill>
                <a:srgbClr val="00FF00"/>
              </a:solidFill>
              <a:ln>
                <a:solidFill>
                  <a:srgbClr val="00FF00"/>
                </a:solidFill>
                <a:prstDash val="solid"/>
              </a:ln>
            </c:spPr>
          </c:marker>
          <c:val>
            <c:numRef>
              <c:f>'Charts (other)'!$AC$5:$AC$22</c:f>
              <c:numCache>
                <c:formatCode>0.0000</c:formatCode>
                <c:ptCount val="18"/>
                <c:pt idx="0">
                  <c:v>0.71905777525001191</c:v>
                </c:pt>
                <c:pt idx="1">
                  <c:v>0.74431015687947311</c:v>
                </c:pt>
                <c:pt idx="2">
                  <c:v>0.77007441110953123</c:v>
                </c:pt>
                <c:pt idx="3">
                  <c:v>0.8024456135361866</c:v>
                </c:pt>
                <c:pt idx="4">
                  <c:v>0.83198255841509094</c:v>
                </c:pt>
                <c:pt idx="5">
                  <c:v>0.84794540025593623</c:v>
                </c:pt>
                <c:pt idx="6">
                  <c:v>0.84732925731077302</c:v>
                </c:pt>
                <c:pt idx="7">
                  <c:v>0.87745390776814081</c:v>
                </c:pt>
                <c:pt idx="8">
                  <c:v>0.90154035736290827</c:v>
                </c:pt>
                <c:pt idx="9">
                  <c:v>0.93793070761647479</c:v>
                </c:pt>
                <c:pt idx="10">
                  <c:v>0.96342954642400125</c:v>
                </c:pt>
                <c:pt idx="11">
                  <c:v>1</c:v>
                </c:pt>
                <c:pt idx="12">
                  <c:v>1.0448741646523534</c:v>
                </c:pt>
                <c:pt idx="13">
                  <c:v>1.0913692592065973</c:v>
                </c:pt>
                <c:pt idx="14">
                  <c:v>1.1442627612683067</c:v>
                </c:pt>
                <c:pt idx="15">
                  <c:v>1.1910706668562492</c:v>
                </c:pt>
                <c:pt idx="16">
                  <c:v>1.2023697805583202</c:v>
                </c:pt>
                <c:pt idx="17">
                  <c:v>1.223726242949903</c:v>
                </c:pt>
              </c:numCache>
            </c:numRef>
          </c:val>
          <c:smooth val="0"/>
        </c:ser>
        <c:ser>
          <c:idx val="3"/>
          <c:order val="3"/>
          <c:tx>
            <c:v>Energy Use, 1996 = 1.0</c:v>
          </c:tx>
          <c:spPr>
            <a:ln w="12700">
              <a:solidFill>
                <a:srgbClr val="3366FF"/>
              </a:solidFill>
              <a:prstDash val="solid"/>
            </a:ln>
          </c:spPr>
          <c:marker>
            <c:symbol val="x"/>
            <c:size val="5"/>
            <c:spPr>
              <a:solidFill>
                <a:srgbClr val="3366FF"/>
              </a:solidFill>
              <a:ln>
                <a:solidFill>
                  <a:srgbClr val="3366FF"/>
                </a:solidFill>
                <a:prstDash val="solid"/>
              </a:ln>
            </c:spPr>
          </c:marker>
          <c:val>
            <c:numRef>
              <c:f>'Charts (other)'!$AF$5:$AF$22</c:f>
              <c:numCache>
                <c:formatCode>0.0000</c:formatCode>
                <c:ptCount val="18"/>
                <c:pt idx="0">
                  <c:v>0.81222217485189596</c:v>
                </c:pt>
                <c:pt idx="1">
                  <c:v>0.82204187922689786</c:v>
                </c:pt>
                <c:pt idx="2">
                  <c:v>0.84157424482716781</c:v>
                </c:pt>
                <c:pt idx="3">
                  <c:v>0.88185178254220775</c:v>
                </c:pt>
                <c:pt idx="4">
                  <c:v>0.90516140379333465</c:v>
                </c:pt>
                <c:pt idx="5">
                  <c:v>0.8993819312443424</c:v>
                </c:pt>
                <c:pt idx="6">
                  <c:v>0.89134928726977247</c:v>
                </c:pt>
                <c:pt idx="7">
                  <c:v>0.90355887621866371</c:v>
                </c:pt>
                <c:pt idx="8">
                  <c:v>0.93180464915314998</c:v>
                </c:pt>
                <c:pt idx="9">
                  <c:v>0.94882926688555447</c:v>
                </c:pt>
                <c:pt idx="10">
                  <c:v>0.97231753118243824</c:v>
                </c:pt>
                <c:pt idx="11">
                  <c:v>1</c:v>
                </c:pt>
                <c:pt idx="12">
                  <c:v>1.0030348285808506</c:v>
                </c:pt>
                <c:pt idx="13">
                  <c:v>1.0200663433381092</c:v>
                </c:pt>
                <c:pt idx="14">
                  <c:v>1.046903653195391</c:v>
                </c:pt>
                <c:pt idx="15">
                  <c:v>1.0709584366855873</c:v>
                </c:pt>
                <c:pt idx="16">
                  <c:v>1.0533700790206739</c:v>
                </c:pt>
                <c:pt idx="17">
                  <c:v>1.0595243810728929</c:v>
                </c:pt>
              </c:numCache>
            </c:numRef>
          </c:val>
          <c:smooth val="0"/>
        </c:ser>
        <c:dLbls>
          <c:showLegendKey val="0"/>
          <c:showVal val="0"/>
          <c:showCatName val="0"/>
          <c:showSerName val="0"/>
          <c:showPercent val="0"/>
          <c:showBubbleSize val="0"/>
        </c:dLbls>
        <c:marker val="1"/>
        <c:smooth val="0"/>
        <c:axId val="212178560"/>
        <c:axId val="212179120"/>
      </c:lineChart>
      <c:catAx>
        <c:axId val="212178560"/>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a:t>Years</a:t>
                </a:r>
              </a:p>
            </c:rich>
          </c:tx>
          <c:layout>
            <c:manualLayout>
              <c:xMode val="edge"/>
              <c:yMode val="edge"/>
              <c:x val="0.51916412887413466"/>
              <c:y val="0.869137876283982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en-US"/>
          </a:p>
        </c:txPr>
        <c:crossAx val="212179120"/>
        <c:crosses val="autoZero"/>
        <c:auto val="1"/>
        <c:lblAlgn val="ctr"/>
        <c:lblOffset val="100"/>
        <c:tickLblSkip val="1"/>
        <c:tickMarkSkip val="1"/>
        <c:noMultiLvlLbl val="0"/>
      </c:catAx>
      <c:valAx>
        <c:axId val="212179120"/>
        <c:scaling>
          <c:orientation val="minMax"/>
          <c:max val="1.8"/>
          <c:min val="0.6"/>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Index</a:t>
                </a:r>
              </a:p>
            </c:rich>
          </c:tx>
          <c:layout>
            <c:manualLayout>
              <c:xMode val="edge"/>
              <c:yMode val="edge"/>
              <c:x val="4.3554006968641118E-2"/>
              <c:y val="0.350618061631185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2178560"/>
        <c:crosses val="autoZero"/>
        <c:crossBetween val="between"/>
      </c:valAx>
      <c:spPr>
        <a:solidFill>
          <a:srgbClr val="FFFFFF"/>
        </a:solidFill>
        <a:ln w="3175">
          <a:solidFill>
            <a:srgbClr val="000000"/>
          </a:solidFill>
          <a:prstDash val="solid"/>
        </a:ln>
      </c:spPr>
    </c:plotArea>
    <c:legend>
      <c:legendPos val="r"/>
      <c:layout>
        <c:manualLayout>
          <c:xMode val="edge"/>
          <c:yMode val="edge"/>
          <c:x val="0.18989565328724153"/>
          <c:y val="0.15555581478241146"/>
          <c:w val="0.33972162016333318"/>
          <c:h val="0.15802495058488056"/>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65528998458546"/>
          <c:y val="6.5000079345799988E-2"/>
          <c:w val="0.82931104299488401"/>
          <c:h val="0.7125008697520383"/>
        </c:manualLayout>
      </c:layout>
      <c:lineChart>
        <c:grouping val="standard"/>
        <c:varyColors val="0"/>
        <c:ser>
          <c:idx val="0"/>
          <c:order val="0"/>
          <c:tx>
            <c:v>Residential 85</c:v>
          </c:tx>
          <c:spPr>
            <a:ln w="12700">
              <a:solidFill>
                <a:srgbClr val="000080"/>
              </a:solidFill>
              <a:prstDash val="solid"/>
            </a:ln>
          </c:spPr>
          <c:marker>
            <c:symbol val="diamond"/>
            <c:size val="5"/>
            <c:spPr>
              <a:solidFill>
                <a:srgbClr val="000080"/>
              </a:solidFill>
              <a:ln>
                <a:solidFill>
                  <a:srgbClr val="000080"/>
                </a:solidFill>
                <a:prstDash val="solid"/>
              </a:ln>
            </c:spPr>
          </c:marker>
          <c:cat>
            <c:numRef>
              <c:f>'Charts (other)'!$AT$5:$AT$22</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'Charts (other)'!$AU$5:$AU$22</c:f>
              <c:numCache>
                <c:formatCode>General</c:formatCode>
                <c:ptCount val="18"/>
                <c:pt idx="0">
                  <c:v>1</c:v>
                </c:pt>
                <c:pt idx="1">
                  <c:v>0.98802850430535816</c:v>
                </c:pt>
                <c:pt idx="2">
                  <c:v>0.97262312329032186</c:v>
                </c:pt>
                <c:pt idx="3">
                  <c:v>0.97617236651595274</c:v>
                </c:pt>
                <c:pt idx="4">
                  <c:v>0.99304130760596188</c:v>
                </c:pt>
                <c:pt idx="5">
                  <c:v>0.97840230409227136</c:v>
                </c:pt>
                <c:pt idx="6">
                  <c:v>0.97020444498093494</c:v>
                </c:pt>
                <c:pt idx="7">
                  <c:v>0.9500012266330301</c:v>
                </c:pt>
                <c:pt idx="8">
                  <c:v>0.93603904827232876</c:v>
                </c:pt>
                <c:pt idx="9">
                  <c:v>0.92802331151776984</c:v>
                </c:pt>
                <c:pt idx="10">
                  <c:v>0.91758992874702239</c:v>
                </c:pt>
                <c:pt idx="11">
                  <c:v>0.95069060773603553</c:v>
                </c:pt>
                <c:pt idx="12">
                  <c:v>0.92207077682421468</c:v>
                </c:pt>
                <c:pt idx="13">
                  <c:v>0.92303461760319072</c:v>
                </c:pt>
                <c:pt idx="14">
                  <c:v>0.92472651822696084</c:v>
                </c:pt>
                <c:pt idx="15">
                  <c:v>0.9311325886521471</c:v>
                </c:pt>
                <c:pt idx="16">
                  <c:v>0.91225304934921203</c:v>
                </c:pt>
                <c:pt idx="17">
                  <c:v>0.90605988256834291</c:v>
                </c:pt>
              </c:numCache>
            </c:numRef>
          </c:val>
          <c:smooth val="0"/>
        </c:ser>
        <c:ser>
          <c:idx val="1"/>
          <c:order val="1"/>
          <c:tx>
            <c:v>Residential 96</c:v>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(other)'!$AT$5:$AT$22</c:f>
              <c:numCache>
                <c:formatCode>General</c:formatCode>
                <c:ptCount val="1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numCache>
            </c:numRef>
          </c:cat>
          <c:val>
            <c:numRef>
              <c:f>'Charts (other)'!$AO$5:$AO$22</c:f>
              <c:numCache>
                <c:formatCode>0.000</c:formatCode>
                <c:ptCount val="18"/>
                <c:pt idx="0" formatCode="General">
                  <c:v>0.94021366366674386</c:v>
                </c:pt>
                <c:pt idx="1">
                  <c:v>0.9230958011895134</c:v>
                </c:pt>
                <c:pt idx="2">
                  <c:v>0.92683181348065857</c:v>
                </c:pt>
                <c:pt idx="3">
                  <c:v>0.96182224006576378</c:v>
                </c:pt>
                <c:pt idx="4">
                  <c:v>0.98476450358594603</c:v>
                </c:pt>
                <c:pt idx="5">
                  <c:v>0.93312514691027659</c:v>
                </c:pt>
                <c:pt idx="6">
                  <c:v>0.95543676462561522</c:v>
                </c:pt>
                <c:pt idx="7">
                  <c:v>0.93678631689861924</c:v>
                </c:pt>
                <c:pt idx="8">
                  <c:v>0.96699395626991602</c:v>
                </c:pt>
                <c:pt idx="9">
                  <c:v>0.94863291438081687</c:v>
                </c:pt>
                <c:pt idx="10">
                  <c:v>0.95666546598821744</c:v>
                </c:pt>
                <c:pt idx="11">
                  <c:v>1</c:v>
                </c:pt>
                <c:pt idx="12">
                  <c:v>0.96492316514634557</c:v>
                </c:pt>
                <c:pt idx="13">
                  <c:v>0.95354142904980621</c:v>
                </c:pt>
                <c:pt idx="14">
                  <c:v>0.97213859133713987</c:v>
                </c:pt>
                <c:pt idx="15">
                  <c:v>1.0041419942839633</c:v>
                </c:pt>
                <c:pt idx="16">
                  <c:v>0.97519918578558251</c:v>
                </c:pt>
                <c:pt idx="17">
                  <c:v>1.0041686064491193</c:v>
                </c:pt>
              </c:numCache>
            </c:numRef>
          </c:val>
          <c:smooth val="0"/>
        </c:ser>
        <c:dLbls>
          <c:showLegendKey val="0"/>
          <c:showVal val="0"/>
          <c:showCatName val="0"/>
          <c:showSerName val="0"/>
          <c:showPercent val="0"/>
          <c:showBubbleSize val="0"/>
        </c:dLbls>
        <c:marker val="1"/>
        <c:smooth val="0"/>
        <c:axId val="211982144"/>
        <c:axId val="211982704"/>
      </c:lineChart>
      <c:catAx>
        <c:axId val="211982144"/>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a:t>Years</a:t>
                </a:r>
              </a:p>
            </c:rich>
          </c:tx>
          <c:layout>
            <c:manualLayout>
              <c:xMode val="edge"/>
              <c:yMode val="edge"/>
              <c:x val="0.51206932754095391"/>
              <c:y val="0.8900010498687663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en-US"/>
          </a:p>
        </c:txPr>
        <c:crossAx val="211982704"/>
        <c:crosses val="autoZero"/>
        <c:auto val="1"/>
        <c:lblAlgn val="ctr"/>
        <c:lblOffset val="100"/>
        <c:tickLblSkip val="1"/>
        <c:tickMarkSkip val="1"/>
        <c:noMultiLvlLbl val="0"/>
      </c:catAx>
      <c:valAx>
        <c:axId val="211982704"/>
        <c:scaling>
          <c:orientation val="minMax"/>
          <c:min val="0.85"/>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Index</a:t>
                </a:r>
              </a:p>
            </c:rich>
          </c:tx>
          <c:layout>
            <c:manualLayout>
              <c:xMode val="edge"/>
              <c:yMode val="edge"/>
              <c:x val="2.7586206896551724E-2"/>
              <c:y val="0.3600005249343831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1982144"/>
        <c:crosses val="autoZero"/>
        <c:crossBetween val="between"/>
      </c:valAx>
      <c:spPr>
        <a:solidFill>
          <a:srgbClr val="FFFFFF"/>
        </a:solidFill>
        <a:ln w="3175">
          <a:solidFill>
            <a:srgbClr val="000000"/>
          </a:solidFill>
          <a:prstDash val="solid"/>
        </a:ln>
      </c:spPr>
    </c:plotArea>
    <c:legend>
      <c:legendPos val="r"/>
      <c:layout>
        <c:manualLayout>
          <c:xMode val="edge"/>
          <c:yMode val="edge"/>
          <c:x val="0.2965519051497873"/>
          <c:y val="0.57500078740157479"/>
          <c:w val="0.20862087066702867"/>
          <c:h val="0.10750000000000004"/>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4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62118780096307"/>
          <c:y val="6.1465862943869458E-2"/>
          <c:w val="0.8394863563402889"/>
          <c:h val="0.72576999706799705"/>
        </c:manualLayout>
      </c:layout>
      <c:lineChart>
        <c:grouping val="standard"/>
        <c:varyColors val="0"/>
        <c:ser>
          <c:idx val="0"/>
          <c:order val="0"/>
          <c:tx>
            <c:v>Relative Growth</c:v>
          </c:tx>
          <c:spPr>
            <a:ln w="12700">
              <a:solidFill>
                <a:srgbClr val="000080"/>
              </a:solidFill>
              <a:prstDash val="solid"/>
            </a:ln>
          </c:spPr>
          <c:marker>
            <c:symbol val="diamond"/>
            <c:size val="5"/>
            <c:spPr>
              <a:solidFill>
                <a:srgbClr val="000080"/>
              </a:solidFill>
              <a:ln>
                <a:solidFill>
                  <a:srgbClr val="000080"/>
                </a:solidFill>
                <a:prstDash val="solid"/>
              </a:ln>
            </c:spPr>
          </c:marker>
          <c:cat>
            <c:numRef>
              <c:f>'Charts (other)'!$AT$5:$AT$24</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'Charts (other)'!$BC$5:$BC$24</c:f>
              <c:numCache>
                <c:formatCode>General</c:formatCode>
                <c:ptCount val="20"/>
                <c:pt idx="0">
                  <c:v>1</c:v>
                </c:pt>
                <c:pt idx="1">
                  <c:v>0.97772103458386139</c:v>
                </c:pt>
                <c:pt idx="2">
                  <c:v>0.9815495846299519</c:v>
                </c:pt>
                <c:pt idx="3">
                  <c:v>0.98606893141721508</c:v>
                </c:pt>
                <c:pt idx="4">
                  <c:v>0.96380712529614909</c:v>
                </c:pt>
                <c:pt idx="5">
                  <c:v>0.95497803788250868</c:v>
                </c:pt>
                <c:pt idx="6">
                  <c:v>0.95836576234637672</c:v>
                </c:pt>
                <c:pt idx="7">
                  <c:v>0.93803324048256087</c:v>
                </c:pt>
                <c:pt idx="8">
                  <c:v>0.93547763227195402</c:v>
                </c:pt>
                <c:pt idx="9">
                  <c:v>0.93119099424896312</c:v>
                </c:pt>
                <c:pt idx="10">
                  <c:v>0.9270864743688858</c:v>
                </c:pt>
                <c:pt idx="11">
                  <c:v>0.9113726101834505</c:v>
                </c:pt>
                <c:pt idx="12">
                  <c:v>0.89024855386381574</c:v>
                </c:pt>
                <c:pt idx="13">
                  <c:v>0.87511366385495382</c:v>
                </c:pt>
                <c:pt idx="14">
                  <c:v>0.85108598202174746</c:v>
                </c:pt>
                <c:pt idx="15">
                  <c:v>0.84026395142331989</c:v>
                </c:pt>
                <c:pt idx="16">
                  <c:v>0.83354772154881862</c:v>
                </c:pt>
                <c:pt idx="17">
                  <c:v>0.83019837619377557</c:v>
                </c:pt>
                <c:pt idx="18">
                  <c:v>0.81621821043561849</c:v>
                </c:pt>
                <c:pt idx="19">
                  <c:v>0.81278714059342538</c:v>
                </c:pt>
              </c:numCache>
            </c:numRef>
          </c:val>
          <c:smooth val="0"/>
        </c:ser>
        <c:ser>
          <c:idx val="1"/>
          <c:order val="1"/>
          <c:tx>
            <c:v>Within Sector</c:v>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(other)'!$AT$5:$AT$24</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'Charts (other)'!$BD$5:$BD$24</c:f>
              <c:numCache>
                <c:formatCode>General</c:formatCode>
                <c:ptCount val="20"/>
                <c:pt idx="0">
                  <c:v>1</c:v>
                </c:pt>
                <c:pt idx="1">
                  <c:v>0.99736041767803951</c:v>
                </c:pt>
                <c:pt idx="2">
                  <c:v>1.0078179668111444</c:v>
                </c:pt>
                <c:pt idx="3">
                  <c:v>1.0071551333185806</c:v>
                </c:pt>
                <c:pt idx="4">
                  <c:v>1.012333049443356</c:v>
                </c:pt>
                <c:pt idx="5">
                  <c:v>1.0036530730493141</c:v>
                </c:pt>
                <c:pt idx="6">
                  <c:v>1.0129340745920514</c:v>
                </c:pt>
                <c:pt idx="7">
                  <c:v>1.0173847987894595</c:v>
                </c:pt>
                <c:pt idx="8">
                  <c:v>1.0252058429425677</c:v>
                </c:pt>
                <c:pt idx="9">
                  <c:v>1.0157074660819845</c:v>
                </c:pt>
                <c:pt idx="10">
                  <c:v>1.0169502092398848</c:v>
                </c:pt>
                <c:pt idx="11">
                  <c:v>1.0227520416961104</c:v>
                </c:pt>
                <c:pt idx="12">
                  <c:v>1.0232787111061994</c:v>
                </c:pt>
                <c:pt idx="13">
                  <c:v>1.0126507518766135</c:v>
                </c:pt>
                <c:pt idx="14">
                  <c:v>1.0159151373779063</c:v>
                </c:pt>
                <c:pt idx="15">
                  <c:v>1.0157428727330713</c:v>
                </c:pt>
                <c:pt idx="16">
                  <c:v>1.0107089516769745</c:v>
                </c:pt>
                <c:pt idx="17">
                  <c:v>1.0193206365597189</c:v>
                </c:pt>
                <c:pt idx="18">
                  <c:v>1.0189322520579249</c:v>
                </c:pt>
                <c:pt idx="19">
                  <c:v>1.0131848765299718</c:v>
                </c:pt>
              </c:numCache>
            </c:numRef>
          </c:val>
          <c:smooth val="0"/>
        </c:ser>
        <c:ser>
          <c:idx val="2"/>
          <c:order val="2"/>
          <c:tx>
            <c:v>Total Other Explan. Factors</c:v>
          </c:tx>
          <c:spPr>
            <a:ln w="12700">
              <a:solidFill>
                <a:srgbClr val="00FF00"/>
              </a:solidFill>
              <a:prstDash val="solid"/>
            </a:ln>
          </c:spPr>
          <c:marker>
            <c:symbol val="triangle"/>
            <c:size val="5"/>
            <c:spPr>
              <a:solidFill>
                <a:srgbClr val="00FF00"/>
              </a:solidFill>
              <a:ln>
                <a:solidFill>
                  <a:srgbClr val="00FF00"/>
                </a:solidFill>
                <a:prstDash val="solid"/>
              </a:ln>
            </c:spPr>
          </c:marker>
          <c:cat>
            <c:numRef>
              <c:f>'Charts (other)'!$AT$5:$AT$24</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'Charts (other)'!$BI$5:$BI$22</c:f>
              <c:numCache>
                <c:formatCode>General</c:formatCode>
                <c:ptCount val="18"/>
                <c:pt idx="0">
                  <c:v>1</c:v>
                </c:pt>
                <c:pt idx="1">
                  <c:v>0.97514025942516491</c:v>
                </c:pt>
                <c:pt idx="2">
                  <c:v>0.9892233067060815</c:v>
                </c:pt>
                <c:pt idx="3">
                  <c:v>0.99312438608281561</c:v>
                </c:pt>
                <c:pt idx="4">
                  <c:v>0.97569380622628532</c:v>
                </c:pt>
                <c:pt idx="5">
                  <c:v>0.95846664241538404</c:v>
                </c:pt>
                <c:pt idx="6">
                  <c:v>0.97076133660303299</c:v>
                </c:pt>
                <c:pt idx="7">
                  <c:v>0.95434075962617493</c:v>
                </c:pt>
                <c:pt idx="8">
                  <c:v>0.95905713454728592</c:v>
                </c:pt>
                <c:pt idx="9">
                  <c:v>0.94581764520697809</c:v>
                </c:pt>
                <c:pt idx="10">
                  <c:v>0.94280078409290546</c:v>
                </c:pt>
                <c:pt idx="11">
                  <c:v>0.93210819781103738</c:v>
                </c:pt>
                <c:pt idx="12">
                  <c:v>0.91097239276192332</c:v>
                </c:pt>
                <c:pt idx="13">
                  <c:v>0.886184509680217</c:v>
                </c:pt>
                <c:pt idx="14">
                  <c:v>0.86463113234603384</c:v>
                </c:pt>
                <c:pt idx="15">
                  <c:v>0.85349211987276485</c:v>
                </c:pt>
                <c:pt idx="16">
                  <c:v>0.84247414381933716</c:v>
                </c:pt>
                <c:pt idx="17">
                  <c:v>0.84623833729268427</c:v>
                </c:pt>
              </c:numCache>
            </c:numRef>
          </c:val>
          <c:smooth val="0"/>
        </c:ser>
        <c:ser>
          <c:idx val="3"/>
          <c:order val="3"/>
          <c:tx>
            <c:v>Total Energy, Within</c:v>
          </c:tx>
          <c:spPr>
            <a:ln w="12700">
              <a:solidFill>
                <a:srgbClr val="00FFFF"/>
              </a:solidFill>
              <a:prstDash val="solid"/>
            </a:ln>
          </c:spPr>
          <c:marker>
            <c:symbol val="x"/>
            <c:size val="5"/>
            <c:spPr>
              <a:noFill/>
              <a:ln>
                <a:solidFill>
                  <a:srgbClr val="00FFFF"/>
                </a:solidFill>
                <a:prstDash val="solid"/>
              </a:ln>
            </c:spPr>
          </c:marker>
          <c:cat>
            <c:numRef>
              <c:f>'Charts (other)'!$AT$5:$AT$24</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'Charts (other)'!$V$64:$V$83</c:f>
              <c:numCache>
                <c:formatCode>0.0000</c:formatCode>
                <c:ptCount val="20"/>
                <c:pt idx="0">
                  <c:v>1</c:v>
                </c:pt>
                <c:pt idx="1">
                  <c:v>1.0016796884900214</c:v>
                </c:pt>
                <c:pt idx="2">
                  <c:v>1.0163153801239966</c:v>
                </c:pt>
                <c:pt idx="3">
                  <c:v>1.0151509299642347</c:v>
                </c:pt>
                <c:pt idx="4">
                  <c:v>1.0197167289270819</c:v>
                </c:pt>
                <c:pt idx="5">
                  <c:v>1.0124127074319329</c:v>
                </c:pt>
                <c:pt idx="6">
                  <c:v>1.0259504441274772</c:v>
                </c:pt>
                <c:pt idx="7">
                  <c:v>1.0269950148001628</c:v>
                </c:pt>
                <c:pt idx="8">
                  <c:v>1.0408198888541169</c:v>
                </c:pt>
                <c:pt idx="9">
                  <c:v>1.0293160318742669</c:v>
                </c:pt>
                <c:pt idx="10">
                  <c:v>1.0336078438644036</c:v>
                </c:pt>
                <c:pt idx="11">
                  <c:v>1.0389536803919359</c:v>
                </c:pt>
                <c:pt idx="12">
                  <c:v>1.0398764993599625</c:v>
                </c:pt>
                <c:pt idx="13">
                  <c:v>1.0344322668019066</c:v>
                </c:pt>
                <c:pt idx="14">
                  <c:v>1.0370191374491384</c:v>
                </c:pt>
                <c:pt idx="15">
                  <c:v>1.0348807317184772</c:v>
                </c:pt>
                <c:pt idx="16">
                  <c:v>1.0286678846584989</c:v>
                </c:pt>
                <c:pt idx="17">
                  <c:v>1.0431536588263493</c:v>
                </c:pt>
                <c:pt idx="18">
                  <c:v>1.0395225938314516</c:v>
                </c:pt>
                <c:pt idx="19">
                  <c:v>1.0323305115347587</c:v>
                </c:pt>
              </c:numCache>
            </c:numRef>
          </c:val>
          <c:smooth val="0"/>
        </c:ser>
        <c:dLbls>
          <c:showLegendKey val="0"/>
          <c:showVal val="0"/>
          <c:showCatName val="0"/>
          <c:showSerName val="0"/>
          <c:showPercent val="0"/>
          <c:showBubbleSize val="0"/>
        </c:dLbls>
        <c:marker val="1"/>
        <c:smooth val="0"/>
        <c:axId val="211986624"/>
        <c:axId val="211987184"/>
      </c:lineChart>
      <c:catAx>
        <c:axId val="211986624"/>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a:t>Year</a:t>
                </a:r>
              </a:p>
            </c:rich>
          </c:tx>
          <c:layout>
            <c:manualLayout>
              <c:xMode val="edge"/>
              <c:yMode val="edge"/>
              <c:x val="0.5184590690208668"/>
              <c:y val="0.8959830730378559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975" b="0" i="0" u="none" strike="noStrike" baseline="0">
                <a:solidFill>
                  <a:srgbClr val="000000"/>
                </a:solidFill>
                <a:latin typeface="Arial"/>
                <a:ea typeface="Arial"/>
                <a:cs typeface="Arial"/>
              </a:defRPr>
            </a:pPr>
            <a:endParaRPr lang="en-US"/>
          </a:p>
        </c:txPr>
        <c:crossAx val="211987184"/>
        <c:crosses val="autoZero"/>
        <c:auto val="1"/>
        <c:lblAlgn val="ctr"/>
        <c:lblOffset val="100"/>
        <c:tickLblSkip val="1"/>
        <c:tickMarkSkip val="1"/>
        <c:noMultiLvlLbl val="0"/>
      </c:catAx>
      <c:valAx>
        <c:axId val="211987184"/>
        <c:scaling>
          <c:orientation val="minMax"/>
          <c:min val="0.7"/>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Ondex (1985 = 1.0)</a:t>
                </a:r>
              </a:p>
            </c:rich>
          </c:tx>
          <c:layout>
            <c:manualLayout>
              <c:xMode val="edge"/>
              <c:yMode val="edge"/>
              <c:x val="2.5682182985553772E-2"/>
              <c:y val="0.25295557913416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11986624"/>
        <c:crosses val="autoZero"/>
        <c:crossBetween val="between"/>
      </c:valAx>
      <c:spPr>
        <a:solidFill>
          <a:srgbClr val="FFFFFF"/>
        </a:solidFill>
        <a:ln w="3175">
          <a:solidFill>
            <a:srgbClr val="000000"/>
          </a:solidFill>
          <a:prstDash val="solid"/>
        </a:ln>
      </c:spPr>
    </c:plotArea>
    <c:legend>
      <c:legendPos val="r"/>
      <c:layout>
        <c:manualLayout>
          <c:xMode val="edge"/>
          <c:yMode val="edge"/>
          <c:x val="0.20706260032102727"/>
          <c:y val="0.43735323864658759"/>
          <c:w val="0.3467094703049759"/>
          <c:h val="0.22931491719563424"/>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22537562604339"/>
          <c:y val="6.8306193183789013E-2"/>
          <c:w val="0.75626043405676124"/>
          <c:h val="0.7240456477481636"/>
        </c:manualLayout>
      </c:layout>
      <c:lineChart>
        <c:grouping val="standard"/>
        <c:varyColors val="0"/>
        <c:ser>
          <c:idx val="0"/>
          <c:order val="0"/>
          <c:tx>
            <c:strRef>
              <c:f>'Charts (other)'!$BL$4</c:f>
              <c:strCache>
                <c:ptCount val="1"/>
                <c:pt idx="0">
                  <c:v>Source Energy                (4 sectors)</c:v>
                </c:pt>
              </c:strCache>
            </c:strRef>
          </c:tx>
          <c:spPr>
            <a:ln w="12700">
              <a:solidFill>
                <a:srgbClr val="000080"/>
              </a:solidFill>
              <a:prstDash val="solid"/>
            </a:ln>
          </c:spPr>
          <c:marker>
            <c:symbol val="square"/>
            <c:size val="5"/>
            <c:spPr>
              <a:solidFill>
                <a:srgbClr val="000080"/>
              </a:solidFill>
              <a:ln>
                <a:solidFill>
                  <a:srgbClr val="000080"/>
                </a:solidFill>
                <a:prstDash val="solid"/>
              </a:ln>
            </c:spPr>
          </c:marker>
          <c:cat>
            <c:numRef>
              <c:f>'Charts (other)'!$BK$5:$BK$28</c:f>
              <c:numCache>
                <c:formatCode>General</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(other)'!$BL$5:$BL$28</c:f>
              <c:numCache>
                <c:formatCode>General</c:formatCode>
                <c:ptCount val="24"/>
                <c:pt idx="0">
                  <c:v>1</c:v>
                </c:pt>
                <c:pt idx="1">
                  <c:v>1.0015875897904336</c:v>
                </c:pt>
                <c:pt idx="2">
                  <c:v>0.9768913515268598</c:v>
                </c:pt>
                <c:pt idx="3">
                  <c:v>0.98188850767093783</c:v>
                </c:pt>
                <c:pt idx="4">
                  <c:v>0.9922502166827647</c:v>
                </c:pt>
                <c:pt idx="5">
                  <c:v>0.98910543084135738</c:v>
                </c:pt>
                <c:pt idx="6">
                  <c:v>0.9696898215283386</c:v>
                </c:pt>
                <c:pt idx="7">
                  <c:v>0.96405188886843762</c:v>
                </c:pt>
                <c:pt idx="8">
                  <c:v>0.96298418036818689</c:v>
                </c:pt>
                <c:pt idx="9">
                  <c:v>0.95537857028113005</c:v>
                </c:pt>
                <c:pt idx="10">
                  <c:v>0.95661245118475091</c:v>
                </c:pt>
                <c:pt idx="11">
                  <c:v>0.96438784279569478</c:v>
                </c:pt>
                <c:pt idx="12">
                  <c:v>0.94214385387355415</c:v>
                </c:pt>
                <c:pt idx="13">
                  <c:v>0.94227455720399222</c:v>
                </c:pt>
                <c:pt idx="14">
                  <c:v>0.94540845617544167</c:v>
                </c:pt>
                <c:pt idx="15">
                  <c:v>0.94926414025166561</c:v>
                </c:pt>
                <c:pt idx="16">
                  <c:v>0.93792118194418328</c:v>
                </c:pt>
                <c:pt idx="17">
                  <c:v>0.91919434332850214</c:v>
                </c:pt>
                <c:pt idx="18">
                  <c:v>0.91386859544193522</c:v>
                </c:pt>
                <c:pt idx="19">
                  <c:v>0.90634861230746444</c:v>
                </c:pt>
                <c:pt idx="20">
                  <c:v>0.89114448638893751</c:v>
                </c:pt>
                <c:pt idx="21">
                  <c:v>0.88023647736586974</c:v>
                </c:pt>
                <c:pt idx="22">
                  <c:v>0.87383580639266112</c:v>
                </c:pt>
                <c:pt idx="23">
                  <c:v>0.87525829956624501</c:v>
                </c:pt>
              </c:numCache>
            </c:numRef>
          </c:val>
          <c:smooth val="0"/>
        </c:ser>
        <c:ser>
          <c:idx val="1"/>
          <c:order val="1"/>
          <c:tx>
            <c:strRef>
              <c:f>'Charts (other)'!$BM$4</c:f>
              <c:strCache>
                <c:ptCount val="1"/>
                <c:pt idx="0">
                  <c:v>Delivered Energy        (5 sectors)</c:v>
                </c:pt>
              </c:strCache>
            </c:strRef>
          </c:tx>
          <c:spPr>
            <a:ln w="12700">
              <a:solidFill>
                <a:srgbClr val="FF00FF"/>
              </a:solidFill>
              <a:prstDash val="solid"/>
            </a:ln>
          </c:spPr>
          <c:marker>
            <c:symbol val="diamond"/>
            <c:size val="5"/>
            <c:spPr>
              <a:solidFill>
                <a:srgbClr val="FF00FF"/>
              </a:solidFill>
              <a:ln>
                <a:solidFill>
                  <a:srgbClr val="FF00FF"/>
                </a:solidFill>
                <a:prstDash val="solid"/>
              </a:ln>
            </c:spPr>
          </c:marker>
          <c:cat>
            <c:numRef>
              <c:f>'Charts (other)'!$BK$5:$BK$28</c:f>
              <c:numCache>
                <c:formatCode>General</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(other)'!$BM$5:$BM$28</c:f>
              <c:numCache>
                <c:formatCode>General</c:formatCode>
                <c:ptCount val="24"/>
                <c:pt idx="0">
                  <c:v>1</c:v>
                </c:pt>
                <c:pt idx="1">
                  <c:v>1.0026788485202816</c:v>
                </c:pt>
                <c:pt idx="2">
                  <c:v>0.97803492206311859</c:v>
                </c:pt>
                <c:pt idx="3">
                  <c:v>0.97963729933325261</c:v>
                </c:pt>
                <c:pt idx="4">
                  <c:v>0.9871592648382248</c:v>
                </c:pt>
                <c:pt idx="5">
                  <c:v>0.97968900671083647</c:v>
                </c:pt>
                <c:pt idx="6">
                  <c:v>0.95933924074406152</c:v>
                </c:pt>
                <c:pt idx="7">
                  <c:v>0.95525127178278946</c:v>
                </c:pt>
                <c:pt idx="8">
                  <c:v>0.95407866631216809</c:v>
                </c:pt>
                <c:pt idx="9">
                  <c:v>0.94688858284668265</c:v>
                </c:pt>
                <c:pt idx="10">
                  <c:v>0.94767013969921288</c:v>
                </c:pt>
                <c:pt idx="11">
                  <c:v>0.94977925214592818</c:v>
                </c:pt>
                <c:pt idx="12">
                  <c:v>0.93290159981354492</c:v>
                </c:pt>
                <c:pt idx="13">
                  <c:v>0.93373061626333376</c:v>
                </c:pt>
                <c:pt idx="14">
                  <c:v>0.93678333713999073</c:v>
                </c:pt>
                <c:pt idx="15">
                  <c:v>0.93266281738944223</c:v>
                </c:pt>
                <c:pt idx="16">
                  <c:v>0.92060948170997781</c:v>
                </c:pt>
                <c:pt idx="17">
                  <c:v>0.90578077699376403</c:v>
                </c:pt>
                <c:pt idx="18">
                  <c:v>0.89796537261107046</c:v>
                </c:pt>
                <c:pt idx="19">
                  <c:v>0.88742124925529897</c:v>
                </c:pt>
                <c:pt idx="20">
                  <c:v>0.87073082643649302</c:v>
                </c:pt>
                <c:pt idx="21">
                  <c:v>0.86178211950597827</c:v>
                </c:pt>
                <c:pt idx="22">
                  <c:v>0.85728151896761873</c:v>
                </c:pt>
                <c:pt idx="23">
                  <c:v>0.85527230728930648</c:v>
                </c:pt>
              </c:numCache>
            </c:numRef>
          </c:val>
          <c:smooth val="0"/>
        </c:ser>
        <c:dLbls>
          <c:showLegendKey val="0"/>
          <c:showVal val="0"/>
          <c:showCatName val="0"/>
          <c:showSerName val="0"/>
          <c:showPercent val="0"/>
          <c:showBubbleSize val="0"/>
        </c:dLbls>
        <c:marker val="1"/>
        <c:smooth val="0"/>
        <c:axId val="211990544"/>
        <c:axId val="211991104"/>
      </c:lineChart>
      <c:catAx>
        <c:axId val="211990544"/>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n-US"/>
                  <a:t>Year</a:t>
                </a:r>
              </a:p>
            </c:rich>
          </c:tx>
          <c:layout>
            <c:manualLayout>
              <c:xMode val="edge"/>
              <c:yMode val="edge"/>
              <c:x val="0.48580968280467446"/>
              <c:y val="0.8661225133743527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1991104"/>
        <c:crosses val="autoZero"/>
        <c:auto val="1"/>
        <c:lblAlgn val="ctr"/>
        <c:lblOffset val="100"/>
        <c:tickLblSkip val="2"/>
        <c:tickMarkSkip val="1"/>
        <c:noMultiLvlLbl val="0"/>
      </c:catAx>
      <c:valAx>
        <c:axId val="211991104"/>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a:ea typeface="Arial"/>
                    <a:cs typeface="Arial"/>
                  </a:defRPr>
                </a:pPr>
                <a:r>
                  <a:rPr lang="en-US"/>
                  <a:t>Index (1985 = 1.0)</a:t>
                </a:r>
              </a:p>
            </c:rich>
          </c:tx>
          <c:layout>
            <c:manualLayout>
              <c:xMode val="edge"/>
              <c:yMode val="edge"/>
              <c:x val="4.5075125208681135E-2"/>
              <c:y val="0.27322490426401619"/>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1990544"/>
        <c:crosses val="autoZero"/>
        <c:crossBetween val="midCat"/>
      </c:valAx>
      <c:spPr>
        <a:solidFill>
          <a:srgbClr val="FFFFFF"/>
        </a:solidFill>
        <a:ln w="12700">
          <a:solidFill>
            <a:srgbClr val="808080"/>
          </a:solidFill>
          <a:prstDash val="solid"/>
        </a:ln>
      </c:spPr>
    </c:plotArea>
    <c:legend>
      <c:legendPos val="r"/>
      <c:layout>
        <c:manualLayout>
          <c:xMode val="edge"/>
          <c:yMode val="edge"/>
          <c:x val="0.19532554257095158"/>
          <c:y val="0.52732383861853338"/>
          <c:w val="0.30717863105175292"/>
          <c:h val="0.21038308735998168"/>
        </c:manualLayout>
      </c:layout>
      <c:overlay val="0"/>
      <c:spPr>
        <a:solidFill>
          <a:srgbClr val="FFFFFF"/>
        </a:solidFill>
        <a:ln w="3175">
          <a:solidFill>
            <a:srgbClr val="000000"/>
          </a:solidFill>
          <a:prstDash val="solid"/>
        </a:ln>
      </c:spPr>
      <c:txPr>
        <a:bodyPr/>
        <a:lstStyle/>
        <a:p>
          <a:pPr>
            <a:defRPr sz="9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94466814620656"/>
          <c:y val="6.7567656735188886E-2"/>
          <c:w val="0.80208469320457154"/>
          <c:h val="0.7432442240870778"/>
        </c:manualLayout>
      </c:layout>
      <c:lineChart>
        <c:grouping val="standard"/>
        <c:varyColors val="0"/>
        <c:ser>
          <c:idx val="0"/>
          <c:order val="0"/>
          <c:tx>
            <c:strRef>
              <c:f>'Charts (other)'!$BP$4</c:f>
              <c:strCache>
                <c:ptCount val="1"/>
                <c:pt idx="0">
                  <c:v>Adjusted Source Energy (Difference from source index reflects utility efficiency) </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'Charts (other)'!$BO$5:$BO$28</c:f>
              <c:numCache>
                <c:formatCode>General</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(other)'!$BP$5:$BP$28</c:f>
              <c:numCache>
                <c:formatCode>General</c:formatCode>
                <c:ptCount val="24"/>
                <c:pt idx="0">
                  <c:v>1</c:v>
                </c:pt>
                <c:pt idx="1">
                  <c:v>1.0057947507691165</c:v>
                </c:pt>
                <c:pt idx="2">
                  <c:v>0.98399672254782267</c:v>
                </c:pt>
                <c:pt idx="3">
                  <c:v>0.99021100371577475</c:v>
                </c:pt>
                <c:pt idx="4">
                  <c:v>0.98949844629727168</c:v>
                </c:pt>
                <c:pt idx="5">
                  <c:v>0.98774350713146597</c:v>
                </c:pt>
                <c:pt idx="6">
                  <c:v>0.97070737603714163</c:v>
                </c:pt>
                <c:pt idx="7">
                  <c:v>0.96686529023547374</c:v>
                </c:pt>
                <c:pt idx="8">
                  <c:v>0.96540463343747762</c:v>
                </c:pt>
                <c:pt idx="9">
                  <c:v>0.96079125993667513</c:v>
                </c:pt>
                <c:pt idx="10">
                  <c:v>0.95968349228130101</c:v>
                </c:pt>
                <c:pt idx="11">
                  <c:v>0.96718589303255531</c:v>
                </c:pt>
                <c:pt idx="12">
                  <c:v>0.94588272477073077</c:v>
                </c:pt>
                <c:pt idx="13">
                  <c:v>0.94578016056784953</c:v>
                </c:pt>
                <c:pt idx="14">
                  <c:v>0.94670904255292621</c:v>
                </c:pt>
                <c:pt idx="15">
                  <c:v>0.95194102635215072</c:v>
                </c:pt>
                <c:pt idx="16">
                  <c:v>0.94615613002884624</c:v>
                </c:pt>
                <c:pt idx="17">
                  <c:v>0.92709679400690059</c:v>
                </c:pt>
                <c:pt idx="18">
                  <c:v>0.92443388482761635</c:v>
                </c:pt>
                <c:pt idx="19">
                  <c:v>0.91641150430579488</c:v>
                </c:pt>
                <c:pt idx="20">
                  <c:v>0.9042570960177867</c:v>
                </c:pt>
                <c:pt idx="21">
                  <c:v>0.89616554163440876</c:v>
                </c:pt>
                <c:pt idx="22">
                  <c:v>0.89026577909006466</c:v>
                </c:pt>
                <c:pt idx="23">
                  <c:v>0.8924755553621242</c:v>
                </c:pt>
              </c:numCache>
            </c:numRef>
          </c:val>
          <c:smooth val="0"/>
        </c:ser>
        <c:ser>
          <c:idx val="1"/>
          <c:order val="1"/>
          <c:tx>
            <c:strRef>
              <c:f>'Charts (other)'!$BQ$4</c:f>
              <c:strCache>
                <c:ptCount val="1"/>
                <c:pt idx="0">
                  <c:v>Source (energy) index</c:v>
                </c:pt>
              </c:strCache>
            </c:strRef>
          </c:tx>
          <c:spPr>
            <a:ln w="12700">
              <a:solidFill>
                <a:srgbClr val="000080"/>
              </a:solidFill>
              <a:prstDash val="solid"/>
            </a:ln>
          </c:spPr>
          <c:marker>
            <c:symbol val="square"/>
            <c:size val="5"/>
            <c:spPr>
              <a:solidFill>
                <a:srgbClr val="000080"/>
              </a:solidFill>
              <a:ln>
                <a:solidFill>
                  <a:srgbClr val="000080"/>
                </a:solidFill>
                <a:prstDash val="solid"/>
              </a:ln>
            </c:spPr>
          </c:marker>
          <c:cat>
            <c:numRef>
              <c:f>'Charts (other)'!$BO$5:$BO$28</c:f>
              <c:numCache>
                <c:formatCode>General</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(other)'!$BQ$5:$BQ$28</c:f>
              <c:numCache>
                <c:formatCode>General</c:formatCode>
                <c:ptCount val="24"/>
                <c:pt idx="0">
                  <c:v>1</c:v>
                </c:pt>
                <c:pt idx="1">
                  <c:v>1.0015875897904336</c:v>
                </c:pt>
                <c:pt idx="2">
                  <c:v>0.9768913515268598</c:v>
                </c:pt>
                <c:pt idx="3">
                  <c:v>0.98188850767093783</c:v>
                </c:pt>
                <c:pt idx="4">
                  <c:v>0.9922502166827647</c:v>
                </c:pt>
                <c:pt idx="5">
                  <c:v>0.98910543084135738</c:v>
                </c:pt>
                <c:pt idx="6">
                  <c:v>0.9696898215283386</c:v>
                </c:pt>
                <c:pt idx="7">
                  <c:v>0.96405188886843762</c:v>
                </c:pt>
                <c:pt idx="8">
                  <c:v>0.96298418036818689</c:v>
                </c:pt>
                <c:pt idx="9">
                  <c:v>0.95537857028113005</c:v>
                </c:pt>
                <c:pt idx="10">
                  <c:v>0.95661245118475091</c:v>
                </c:pt>
                <c:pt idx="11">
                  <c:v>0.96438784279569478</c:v>
                </c:pt>
                <c:pt idx="12">
                  <c:v>0.94214385387355415</c:v>
                </c:pt>
                <c:pt idx="13">
                  <c:v>0.94227455720399222</c:v>
                </c:pt>
                <c:pt idx="14">
                  <c:v>0.94540845617544167</c:v>
                </c:pt>
                <c:pt idx="15">
                  <c:v>0.94926414025166561</c:v>
                </c:pt>
                <c:pt idx="16">
                  <c:v>0.93792118194418328</c:v>
                </c:pt>
                <c:pt idx="17">
                  <c:v>0.91919434332850214</c:v>
                </c:pt>
                <c:pt idx="18">
                  <c:v>0.91386859544193522</c:v>
                </c:pt>
                <c:pt idx="19">
                  <c:v>0.90634861230746444</c:v>
                </c:pt>
                <c:pt idx="20">
                  <c:v>0.89114448638893751</c:v>
                </c:pt>
                <c:pt idx="21">
                  <c:v>0.88023647736586974</c:v>
                </c:pt>
                <c:pt idx="22">
                  <c:v>0.87383580639266112</c:v>
                </c:pt>
                <c:pt idx="23">
                  <c:v>0.87525829956624501</c:v>
                </c:pt>
              </c:numCache>
            </c:numRef>
          </c:val>
          <c:smooth val="0"/>
        </c:ser>
        <c:ser>
          <c:idx val="2"/>
          <c:order val="2"/>
          <c:tx>
            <c:strRef>
              <c:f>'Charts (other)'!$BR$4</c:f>
              <c:strCache>
                <c:ptCount val="1"/>
                <c:pt idx="0">
                  <c:v>Delivered Energy - Difference from source index reflects electrification</c:v>
                </c:pt>
              </c:strCache>
            </c:strRef>
          </c:tx>
          <c:spPr>
            <a:ln w="12700">
              <a:solidFill>
                <a:srgbClr val="FF00FF"/>
              </a:solidFill>
              <a:prstDash val="solid"/>
            </a:ln>
          </c:spPr>
          <c:marker>
            <c:symbol val="diamond"/>
            <c:size val="5"/>
            <c:spPr>
              <a:solidFill>
                <a:srgbClr val="FF00FF"/>
              </a:solidFill>
              <a:ln>
                <a:solidFill>
                  <a:srgbClr val="FF00FF"/>
                </a:solidFill>
                <a:prstDash val="solid"/>
              </a:ln>
            </c:spPr>
          </c:marker>
          <c:cat>
            <c:numRef>
              <c:f>'Charts (other)'!$BO$5:$BO$28</c:f>
              <c:numCache>
                <c:formatCode>General</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(other)'!$BR$5:$BR$28</c:f>
              <c:numCache>
                <c:formatCode>General</c:formatCode>
                <c:ptCount val="24"/>
                <c:pt idx="0">
                  <c:v>1</c:v>
                </c:pt>
                <c:pt idx="1">
                  <c:v>1.0026788485202816</c:v>
                </c:pt>
                <c:pt idx="2">
                  <c:v>0.97803492206311859</c:v>
                </c:pt>
                <c:pt idx="3">
                  <c:v>0.97963729933325261</c:v>
                </c:pt>
                <c:pt idx="4">
                  <c:v>0.9871592648382248</c:v>
                </c:pt>
                <c:pt idx="5">
                  <c:v>0.97968900671083647</c:v>
                </c:pt>
                <c:pt idx="6">
                  <c:v>0.95933924074406152</c:v>
                </c:pt>
                <c:pt idx="7">
                  <c:v>0.95525127178278946</c:v>
                </c:pt>
                <c:pt idx="8">
                  <c:v>0.95407866631216809</c:v>
                </c:pt>
                <c:pt idx="9">
                  <c:v>0.94688858284668265</c:v>
                </c:pt>
                <c:pt idx="10">
                  <c:v>0.94767013969921288</c:v>
                </c:pt>
                <c:pt idx="11">
                  <c:v>0.94977925214592818</c:v>
                </c:pt>
                <c:pt idx="12">
                  <c:v>0.93290159981354492</c:v>
                </c:pt>
                <c:pt idx="13">
                  <c:v>0.93373061626333376</c:v>
                </c:pt>
                <c:pt idx="14">
                  <c:v>0.93678333713999073</c:v>
                </c:pt>
                <c:pt idx="15">
                  <c:v>0.93266281738944223</c:v>
                </c:pt>
                <c:pt idx="16">
                  <c:v>0.92060948170997781</c:v>
                </c:pt>
                <c:pt idx="17">
                  <c:v>0.90578077699376403</c:v>
                </c:pt>
                <c:pt idx="18">
                  <c:v>0.89796537261107046</c:v>
                </c:pt>
                <c:pt idx="19">
                  <c:v>0.88742124925529897</c:v>
                </c:pt>
                <c:pt idx="20">
                  <c:v>0.87073082643649302</c:v>
                </c:pt>
                <c:pt idx="21">
                  <c:v>0.86178211950597827</c:v>
                </c:pt>
                <c:pt idx="22">
                  <c:v>0.85728151896761873</c:v>
                </c:pt>
                <c:pt idx="23">
                  <c:v>0.85527230728930648</c:v>
                </c:pt>
              </c:numCache>
            </c:numRef>
          </c:val>
          <c:smooth val="0"/>
        </c:ser>
        <c:dLbls>
          <c:showLegendKey val="0"/>
          <c:showVal val="0"/>
          <c:showCatName val="0"/>
          <c:showSerName val="0"/>
          <c:showPercent val="0"/>
          <c:showBubbleSize val="0"/>
        </c:dLbls>
        <c:marker val="1"/>
        <c:smooth val="0"/>
        <c:axId val="211995024"/>
        <c:axId val="211995584"/>
      </c:lineChart>
      <c:catAx>
        <c:axId val="2119950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Year</a:t>
                </a:r>
              </a:p>
            </c:rich>
          </c:tx>
          <c:layout>
            <c:manualLayout>
              <c:xMode val="edge"/>
              <c:yMode val="edge"/>
              <c:x val="0.50520924467774864"/>
              <c:y val="0.883784918777044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1995584"/>
        <c:crosses val="autoZero"/>
        <c:auto val="1"/>
        <c:lblAlgn val="ctr"/>
        <c:lblOffset val="100"/>
        <c:tickLblSkip val="2"/>
        <c:tickMarkSkip val="1"/>
        <c:noMultiLvlLbl val="0"/>
      </c:catAx>
      <c:valAx>
        <c:axId val="211995584"/>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a:t>Index (1985 = 1.0)</a:t>
                </a:r>
              </a:p>
            </c:rich>
          </c:tx>
          <c:layout>
            <c:manualLayout>
              <c:xMode val="edge"/>
              <c:yMode val="edge"/>
              <c:x val="3.9930555555555552E-2"/>
              <c:y val="0.2972975810456125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1995024"/>
        <c:crosses val="autoZero"/>
        <c:crossBetween val="between"/>
      </c:valAx>
      <c:spPr>
        <a:noFill/>
        <a:ln w="12700">
          <a:solidFill>
            <a:srgbClr val="808080"/>
          </a:solidFill>
          <a:prstDash val="solid"/>
        </a:ln>
      </c:spPr>
    </c:plotArea>
    <c:legend>
      <c:legendPos val="r"/>
      <c:layout>
        <c:manualLayout>
          <c:xMode val="edge"/>
          <c:yMode val="edge"/>
          <c:x val="0.16319480898221053"/>
          <c:y val="0.51081137830744128"/>
          <c:w val="0.44965350685330996"/>
          <c:h val="0.27027055401858546"/>
        </c:manualLayout>
      </c:layout>
      <c:overlay val="0"/>
      <c:spPr>
        <a:solidFill>
          <a:srgbClr val="FFFFFF"/>
        </a:solidFill>
        <a:ln w="3175">
          <a:solidFill>
            <a:srgbClr val="000000"/>
          </a:solidFill>
          <a:prstDash val="solid"/>
        </a:ln>
      </c:spPr>
      <c:txPr>
        <a:bodyPr/>
        <a:lstStyle/>
        <a:p>
          <a:pPr>
            <a:defRPr sz="7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5111098810364"/>
          <c:y val="6.0406242143367268E-2"/>
          <c:w val="0.82728256507479625"/>
          <c:h val="0.83428011551614045"/>
        </c:manualLayout>
      </c:layout>
      <c:lineChart>
        <c:grouping val="standard"/>
        <c:varyColors val="0"/>
        <c:ser>
          <c:idx val="1"/>
          <c:order val="0"/>
          <c:tx>
            <c:strRef>
              <c:f>Report_charts!$M$11</c:f>
              <c:strCache>
                <c:ptCount val="1"/>
                <c:pt idx="0">
                  <c:v>End-Use Sector Intensity</c:v>
                </c:pt>
              </c:strCache>
            </c:strRef>
          </c:tx>
          <c:marker>
            <c:symbol val="square"/>
            <c:size val="4"/>
          </c:marker>
          <c:cat>
            <c:numRef>
              <c:f>Report_charts!$K$12:$K$52</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Report_charts!$M$12:$M$53</c:f>
              <c:numCache>
                <c:formatCode>0.0000</c:formatCode>
                <c:ptCount val="42"/>
                <c:pt idx="0">
                  <c:v>1.1621712469722894</c:v>
                </c:pt>
                <c:pt idx="1">
                  <c:v>1.1667243121390818</c:v>
                </c:pt>
                <c:pt idx="2">
                  <c:v>1.1586869104043367</c:v>
                </c:pt>
                <c:pt idx="3">
                  <c:v>1.1514381791515749</c:v>
                </c:pt>
                <c:pt idx="4">
                  <c:v>1.1265766634190386</c:v>
                </c:pt>
                <c:pt idx="5">
                  <c:v>1.1323848668376177</c:v>
                </c:pt>
                <c:pt idx="6">
                  <c:v>1.1214213865986378</c:v>
                </c:pt>
                <c:pt idx="7">
                  <c:v>1.0976521993145492</c:v>
                </c:pt>
                <c:pt idx="8">
                  <c:v>1.0847499750413359</c:v>
                </c:pt>
                <c:pt idx="9">
                  <c:v>1.0632284168919115</c:v>
                </c:pt>
                <c:pt idx="10">
                  <c:v>1.0439838882714787</c:v>
                </c:pt>
                <c:pt idx="11">
                  <c:v>1.0332868252074123</c:v>
                </c:pt>
                <c:pt idx="12">
                  <c:v>1.0228726244473838</c:v>
                </c:pt>
                <c:pt idx="13">
                  <c:v>1.0162090697391151</c:v>
                </c:pt>
                <c:pt idx="14">
                  <c:v>1.0215511386287177</c:v>
                </c:pt>
                <c:pt idx="15">
                  <c:v>1</c:v>
                </c:pt>
                <c:pt idx="16">
                  <c:v>1.005803708541984</c:v>
                </c:pt>
                <c:pt idx="17">
                  <c:v>0.98393099707382115</c:v>
                </c:pt>
                <c:pt idx="18">
                  <c:v>0.99010496027522232</c:v>
                </c:pt>
                <c:pt idx="19">
                  <c:v>0.9893479221862147</c:v>
                </c:pt>
                <c:pt idx="20">
                  <c:v>0.9877348610645833</c:v>
                </c:pt>
                <c:pt idx="21">
                  <c:v>0.97077701387845938</c:v>
                </c:pt>
                <c:pt idx="22">
                  <c:v>0.96698515042669897</c:v>
                </c:pt>
                <c:pt idx="23">
                  <c:v>0.96548956499539218</c:v>
                </c:pt>
                <c:pt idx="24">
                  <c:v>0.96086627196677421</c:v>
                </c:pt>
                <c:pt idx="25">
                  <c:v>0.95978500279785783</c:v>
                </c:pt>
                <c:pt idx="26">
                  <c:v>0.96725365683256048</c:v>
                </c:pt>
                <c:pt idx="27">
                  <c:v>0.94590395729612209</c:v>
                </c:pt>
                <c:pt idx="28">
                  <c:v>0.94587162945690184</c:v>
                </c:pt>
                <c:pt idx="29">
                  <c:v>0.94693005784312823</c:v>
                </c:pt>
                <c:pt idx="30">
                  <c:v>0.95221738280194024</c:v>
                </c:pt>
                <c:pt idx="31">
                  <c:v>0.94641984603044715</c:v>
                </c:pt>
                <c:pt idx="32">
                  <c:v>0.92740958805196971</c:v>
                </c:pt>
                <c:pt idx="33">
                  <c:v>0.92466253916217045</c:v>
                </c:pt>
                <c:pt idx="34">
                  <c:v>0.91644520954785891</c:v>
                </c:pt>
                <c:pt idx="35">
                  <c:v>0.90419967290642889</c:v>
                </c:pt>
                <c:pt idx="36">
                  <c:v>0.89632167800063756</c:v>
                </c:pt>
                <c:pt idx="37">
                  <c:v>0.89040114463436237</c:v>
                </c:pt>
                <c:pt idx="38">
                  <c:v>0.89247325975327829</c:v>
                </c:pt>
                <c:pt idx="39">
                  <c:v>0.88803679373100353</c:v>
                </c:pt>
                <c:pt idx="40">
                  <c:v>0.88602487518575601</c:v>
                </c:pt>
                <c:pt idx="41">
                  <c:v>0.88547830409376727</c:v>
                </c:pt>
              </c:numCache>
            </c:numRef>
          </c:val>
          <c:smooth val="0"/>
        </c:ser>
        <c:ser>
          <c:idx val="2"/>
          <c:order val="1"/>
          <c:tx>
            <c:strRef>
              <c:f>Report_charts!$N$11</c:f>
              <c:strCache>
                <c:ptCount val="1"/>
                <c:pt idx="0">
                  <c:v>Electricity Generation Efficiency Factor</c:v>
                </c:pt>
              </c:strCache>
            </c:strRef>
          </c:tx>
          <c:spPr>
            <a:ln>
              <a:solidFill>
                <a:srgbClr val="7030A0"/>
              </a:solidFill>
            </a:ln>
          </c:spPr>
          <c:marker>
            <c:symbol val="triangle"/>
            <c:size val="3"/>
            <c:spPr>
              <a:solidFill>
                <a:srgbClr val="7030A0"/>
              </a:solidFill>
              <a:ln>
                <a:solidFill>
                  <a:srgbClr val="7030A0"/>
                </a:solidFill>
              </a:ln>
            </c:spPr>
          </c:marker>
          <c:cat>
            <c:numRef>
              <c:f>Report_charts!$K$12:$K$52</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Report_charts!$N$12:$N$53</c:f>
              <c:numCache>
                <c:formatCode>0.0000</c:formatCode>
                <c:ptCount val="42"/>
                <c:pt idx="0">
                  <c:v>1.0139558417697248</c:v>
                </c:pt>
                <c:pt idx="1">
                  <c:v>1.013360495511987</c:v>
                </c:pt>
                <c:pt idx="2">
                  <c:v>1.0113817567651595</c:v>
                </c:pt>
                <c:pt idx="3">
                  <c:v>1.0102000876825012</c:v>
                </c:pt>
                <c:pt idx="4">
                  <c:v>1.0140401420204932</c:v>
                </c:pt>
                <c:pt idx="5">
                  <c:v>1.0123055943906527</c:v>
                </c:pt>
                <c:pt idx="6">
                  <c:v>1.0115538875299726</c:v>
                </c:pt>
                <c:pt idx="7">
                  <c:v>1.0115559041481677</c:v>
                </c:pt>
                <c:pt idx="8">
                  <c:v>1.0142498257338473</c:v>
                </c:pt>
                <c:pt idx="9">
                  <c:v>1.0111473639704454</c:v>
                </c:pt>
                <c:pt idx="10">
                  <c:v>1.0119227980998162</c:v>
                </c:pt>
                <c:pt idx="11">
                  <c:v>1.0055540081788208</c:v>
                </c:pt>
                <c:pt idx="12">
                  <c:v>1.0091727760508842</c:v>
                </c:pt>
                <c:pt idx="13">
                  <c:v>1.0076212995107385</c:v>
                </c:pt>
                <c:pt idx="14">
                  <c:v>1.0004365708261334</c:v>
                </c:pt>
                <c:pt idx="15">
                  <c:v>1</c:v>
                </c:pt>
                <c:pt idx="16">
                  <c:v>0.99579160754773999</c:v>
                </c:pt>
                <c:pt idx="17">
                  <c:v>0.99285580331685519</c:v>
                </c:pt>
                <c:pt idx="18">
                  <c:v>0.9917287448556461</c:v>
                </c:pt>
                <c:pt idx="19">
                  <c:v>1.0029369103493624</c:v>
                </c:pt>
                <c:pt idx="20">
                  <c:v>1.0014850364435395</c:v>
                </c:pt>
                <c:pt idx="21">
                  <c:v>0.99902456983110544</c:v>
                </c:pt>
                <c:pt idx="22">
                  <c:v>0.99714887675021058</c:v>
                </c:pt>
                <c:pt idx="23">
                  <c:v>0.99755742458100627</c:v>
                </c:pt>
                <c:pt idx="24">
                  <c:v>0.99444378776122011</c:v>
                </c:pt>
                <c:pt idx="25">
                  <c:v>0.99689456334869797</c:v>
                </c:pt>
                <c:pt idx="26">
                  <c:v>0.99724165100702511</c:v>
                </c:pt>
                <c:pt idx="27">
                  <c:v>0.9961932437285369</c:v>
                </c:pt>
                <c:pt idx="28">
                  <c:v>0.99644688167526441</c:v>
                </c:pt>
                <c:pt idx="29">
                  <c:v>0.9988111773877113</c:v>
                </c:pt>
                <c:pt idx="30">
                  <c:v>0.99740391096675896</c:v>
                </c:pt>
                <c:pt idx="31">
                  <c:v>0.9915358427955312</c:v>
                </c:pt>
                <c:pt idx="32">
                  <c:v>0.99177455026268557</c:v>
                </c:pt>
                <c:pt idx="33">
                  <c:v>0.98896523988927665</c:v>
                </c:pt>
                <c:pt idx="34">
                  <c:v>0.9896597549954933</c:v>
                </c:pt>
                <c:pt idx="35">
                  <c:v>0.98636995444374409</c:v>
                </c:pt>
                <c:pt idx="36">
                  <c:v>0.98310384669416695</c:v>
                </c:pt>
                <c:pt idx="37">
                  <c:v>0.98240405145358634</c:v>
                </c:pt>
                <c:pt idx="38">
                  <c:v>0.98176227522646331</c:v>
                </c:pt>
                <c:pt idx="39">
                  <c:v>0.97690849997708173</c:v>
                </c:pt>
                <c:pt idx="40">
                  <c:v>0.97565979109800849</c:v>
                </c:pt>
                <c:pt idx="41">
                  <c:v>0.97271734575696445</c:v>
                </c:pt>
              </c:numCache>
            </c:numRef>
          </c:val>
          <c:smooth val="0"/>
        </c:ser>
        <c:dLbls>
          <c:showLegendKey val="0"/>
          <c:showVal val="0"/>
          <c:showCatName val="0"/>
          <c:showSerName val="0"/>
          <c:showPercent val="0"/>
          <c:showBubbleSize val="0"/>
        </c:dLbls>
        <c:marker val="1"/>
        <c:smooth val="0"/>
        <c:axId val="204772592"/>
        <c:axId val="204773152"/>
      </c:lineChart>
      <c:catAx>
        <c:axId val="204772592"/>
        <c:scaling>
          <c:orientation val="minMax"/>
        </c:scaling>
        <c:delete val="0"/>
        <c:axPos val="b"/>
        <c:numFmt formatCode="General" sourceLinked="1"/>
        <c:majorTickMark val="out"/>
        <c:minorTickMark val="none"/>
        <c:tickLblPos val="nextTo"/>
        <c:crossAx val="204773152"/>
        <c:crosses val="autoZero"/>
        <c:auto val="1"/>
        <c:lblAlgn val="ctr"/>
        <c:lblOffset val="100"/>
        <c:tickLblSkip val="5"/>
        <c:noMultiLvlLbl val="0"/>
      </c:catAx>
      <c:valAx>
        <c:axId val="204773152"/>
        <c:scaling>
          <c:orientation val="minMax"/>
          <c:min val="0"/>
        </c:scaling>
        <c:delete val="0"/>
        <c:axPos val="l"/>
        <c:majorGridlines/>
        <c:title>
          <c:tx>
            <c:rich>
              <a:bodyPr rot="-5400000" vert="horz"/>
              <a:lstStyle/>
              <a:p>
                <a:pPr>
                  <a:defRPr sz="1200" baseline="0"/>
                </a:pPr>
                <a:r>
                  <a:rPr lang="en-US" sz="1200" baseline="0"/>
                  <a:t>Index, 1985 = 1.0</a:t>
                </a:r>
              </a:p>
            </c:rich>
          </c:tx>
          <c:overlay val="0"/>
        </c:title>
        <c:numFmt formatCode="0.0" sourceLinked="0"/>
        <c:majorTickMark val="out"/>
        <c:minorTickMark val="none"/>
        <c:tickLblPos val="nextTo"/>
        <c:crossAx val="204772592"/>
        <c:crosses val="autoZero"/>
        <c:crossBetween val="midCat"/>
      </c:valAx>
      <c:spPr>
        <a:ln>
          <a:solidFill>
            <a:schemeClr val="accent1"/>
          </a:solidFill>
        </a:ln>
      </c:spPr>
    </c:plotArea>
    <c:legend>
      <c:legendPos val="r"/>
      <c:layout>
        <c:manualLayout>
          <c:xMode val="edge"/>
          <c:yMode val="edge"/>
          <c:x val="0.18230666685117788"/>
          <c:y val="0.49602857645045956"/>
          <c:w val="0.36778120661103647"/>
          <c:h val="0.21986306932080871"/>
        </c:manualLayout>
      </c:layout>
      <c:overlay val="0"/>
      <c:spPr>
        <a:solidFill>
          <a:schemeClr val="bg1"/>
        </a:solidFill>
        <a:ln>
          <a:solidFill>
            <a:schemeClr val="accent1"/>
          </a:solidFill>
        </a:ln>
      </c:spPr>
      <c:txPr>
        <a:bodyPr/>
        <a:lstStyle/>
        <a:p>
          <a:pPr>
            <a:defRPr sz="1100" baseline="0"/>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73840769903763"/>
          <c:y val="5.1400554097404488E-2"/>
          <c:w val="0.7687469378827646"/>
          <c:h val="0.79523549139690874"/>
        </c:manualLayout>
      </c:layout>
      <c:lineChart>
        <c:grouping val="standard"/>
        <c:varyColors val="0"/>
        <c:ser>
          <c:idx val="0"/>
          <c:order val="0"/>
          <c:tx>
            <c:strRef>
              <c:f>Impact_report!$O$8</c:f>
              <c:strCache>
                <c:ptCount val="1"/>
                <c:pt idx="0">
                  <c:v>Manufacturing</c:v>
                </c:pt>
              </c:strCache>
            </c:strRef>
          </c:tx>
          <c:cat>
            <c:numRef>
              <c:f>Impact_report!$M$9:$M$49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Impact_report!$O$9:$O$49</c:f>
              <c:numCache>
                <c:formatCode>#,##0.0</c:formatCode>
                <c:ptCount val="41"/>
                <c:pt idx="0">
                  <c:v>16.493298376888038</c:v>
                </c:pt>
                <c:pt idx="1">
                  <c:v>16.556913533575237</c:v>
                </c:pt>
                <c:pt idx="2">
                  <c:v>17.244311563762114</c:v>
                </c:pt>
                <c:pt idx="3">
                  <c:v>17.721105543037712</c:v>
                </c:pt>
                <c:pt idx="4">
                  <c:v>17.711008190264657</c:v>
                </c:pt>
                <c:pt idx="5">
                  <c:v>16.113627575423866</c:v>
                </c:pt>
                <c:pt idx="6">
                  <c:v>16.863549812951298</c:v>
                </c:pt>
                <c:pt idx="7">
                  <c:v>17.075281754259613</c:v>
                </c:pt>
                <c:pt idx="8">
                  <c:v>17.301258351669858</c:v>
                </c:pt>
                <c:pt idx="9">
                  <c:v>17.223744170450853</c:v>
                </c:pt>
                <c:pt idx="10">
                  <c:v>15.878305374044308</c:v>
                </c:pt>
                <c:pt idx="11">
                  <c:v>15.229782652348199</c:v>
                </c:pt>
                <c:pt idx="12">
                  <c:v>13.534173022804127</c:v>
                </c:pt>
                <c:pt idx="13">
                  <c:v>14.217915005634133</c:v>
                </c:pt>
                <c:pt idx="14">
                  <c:v>14.595394052916632</c:v>
                </c:pt>
                <c:pt idx="15">
                  <c:v>13.627179765509133</c:v>
                </c:pt>
                <c:pt idx="16">
                  <c:v>13.846888837798515</c:v>
                </c:pt>
                <c:pt idx="17">
                  <c:v>14.188315252377144</c:v>
                </c:pt>
                <c:pt idx="18">
                  <c:v>15.514406933569607</c:v>
                </c:pt>
                <c:pt idx="19">
                  <c:v>15.436134392349462</c:v>
                </c:pt>
                <c:pt idx="20">
                  <c:v>15.476983088563239</c:v>
                </c:pt>
                <c:pt idx="21">
                  <c:v>15.151299441721497</c:v>
                </c:pt>
                <c:pt idx="22">
                  <c:v>15.695659273790987</c:v>
                </c:pt>
                <c:pt idx="23">
                  <c:v>16.414333191982472</c:v>
                </c:pt>
                <c:pt idx="24">
                  <c:v>16.508692175878103</c:v>
                </c:pt>
                <c:pt idx="25">
                  <c:v>16.687213037233182</c:v>
                </c:pt>
                <c:pt idx="26">
                  <c:v>17.150826437600038</c:v>
                </c:pt>
                <c:pt idx="27">
                  <c:v>17.134211264024824</c:v>
                </c:pt>
                <c:pt idx="28">
                  <c:v>17.456077073927997</c:v>
                </c:pt>
                <c:pt idx="29">
                  <c:v>17.822635212437351</c:v>
                </c:pt>
                <c:pt idx="30">
                  <c:v>17.742927978391947</c:v>
                </c:pt>
                <c:pt idx="31">
                  <c:v>17.110236449950225</c:v>
                </c:pt>
                <c:pt idx="32">
                  <c:v>16.165107274320004</c:v>
                </c:pt>
                <c:pt idx="33">
                  <c:v>16.412089723560499</c:v>
                </c:pt>
                <c:pt idx="34">
                  <c:v>16.166598446332898</c:v>
                </c:pt>
                <c:pt idx="35">
                  <c:v>15.978578587860415</c:v>
                </c:pt>
                <c:pt idx="36">
                  <c:v>15.793876620408001</c:v>
                </c:pt>
                <c:pt idx="37">
                  <c:v>15.972884388690732</c:v>
                </c:pt>
                <c:pt idx="38">
                  <c:v>15.340842762556569</c:v>
                </c:pt>
                <c:pt idx="39">
                  <c:v>13.843658555122641</c:v>
                </c:pt>
                <c:pt idx="40">
                  <c:v>14.673339658989159</c:v>
                </c:pt>
              </c:numCache>
            </c:numRef>
          </c:val>
          <c:smooth val="0"/>
        </c:ser>
        <c:ser>
          <c:idx val="1"/>
          <c:order val="1"/>
          <c:tx>
            <c:strRef>
              <c:f>Impact_report!$P$8</c:f>
              <c:strCache>
                <c:ptCount val="1"/>
                <c:pt idx="0">
                  <c:v>Residential</c:v>
                </c:pt>
              </c:strCache>
            </c:strRef>
          </c:tx>
          <c:marker>
            <c:symbol val="square"/>
            <c:size val="4"/>
          </c:marker>
          <c:cat>
            <c:numRef>
              <c:f>Impact_report!$M$9:$M$49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Impact_report!$P$9:$P$49</c:f>
              <c:numCache>
                <c:formatCode>#,##0.0</c:formatCode>
                <c:ptCount val="41"/>
                <c:pt idx="0">
                  <c:v>9.9133890000000005</c:v>
                </c:pt>
                <c:pt idx="1">
                  <c:v>10.131854000000001</c:v>
                </c:pt>
                <c:pt idx="2">
                  <c:v>10.465114000000002</c:v>
                </c:pt>
                <c:pt idx="3">
                  <c:v>10.201645000000001</c:v>
                </c:pt>
                <c:pt idx="4">
                  <c:v>9.8806730000000016</c:v>
                </c:pt>
                <c:pt idx="5">
                  <c:v>9.9963639999999998</c:v>
                </c:pt>
                <c:pt idx="6">
                  <c:v>10.460350000000002</c:v>
                </c:pt>
                <c:pt idx="7">
                  <c:v>10.395174000000003</c:v>
                </c:pt>
                <c:pt idx="8">
                  <c:v>10.561220999999998</c:v>
                </c:pt>
                <c:pt idx="9">
                  <c:v>10.248688</c:v>
                </c:pt>
                <c:pt idx="10">
                  <c:v>9.887497999999999</c:v>
                </c:pt>
                <c:pt idx="11">
                  <c:v>9.5096530000000001</c:v>
                </c:pt>
                <c:pt idx="12">
                  <c:v>9.6357080000000011</c:v>
                </c:pt>
                <c:pt idx="13">
                  <c:v>9.3940580000000011</c:v>
                </c:pt>
                <c:pt idx="14">
                  <c:v>9.8725719999999981</c:v>
                </c:pt>
                <c:pt idx="15">
                  <c:v>9.8571209999999994</c:v>
                </c:pt>
                <c:pt idx="16">
                  <c:v>9.700918999999999</c:v>
                </c:pt>
                <c:pt idx="17">
                  <c:v>9.8249739999999974</c:v>
                </c:pt>
                <c:pt idx="18">
                  <c:v>10.403243999999999</c:v>
                </c:pt>
                <c:pt idx="19">
                  <c:v>10.656592000000002</c:v>
                </c:pt>
                <c:pt idx="20">
                  <c:v>9.7100560000000016</c:v>
                </c:pt>
                <c:pt idx="21">
                  <c:v>10.006643</c:v>
                </c:pt>
                <c:pt idx="22">
                  <c:v>10.143611</c:v>
                </c:pt>
                <c:pt idx="23">
                  <c:v>10.540321</c:v>
                </c:pt>
                <c:pt idx="24">
                  <c:v>10.419306000000002</c:v>
                </c:pt>
                <c:pt idx="25">
                  <c:v>10.493338</c:v>
                </c:pt>
                <c:pt idx="26">
                  <c:v>11.160053000000001</c:v>
                </c:pt>
                <c:pt idx="27">
                  <c:v>10.703804</c:v>
                </c:pt>
                <c:pt idx="28">
                  <c:v>10.269307000000001</c:v>
                </c:pt>
                <c:pt idx="29">
                  <c:v>10.681635000000002</c:v>
                </c:pt>
                <c:pt idx="30">
                  <c:v>11.227993999999999</c:v>
                </c:pt>
                <c:pt idx="31">
                  <c:v>10.968071</c:v>
                </c:pt>
                <c:pt idx="32">
                  <c:v>11.228521999999998</c:v>
                </c:pt>
                <c:pt idx="33">
                  <c:v>11.591146</c:v>
                </c:pt>
                <c:pt idx="34">
                  <c:v>11.401723</c:v>
                </c:pt>
                <c:pt idx="35">
                  <c:v>11.547153999999999</c:v>
                </c:pt>
                <c:pt idx="36">
                  <c:v>10.779373000000001</c:v>
                </c:pt>
                <c:pt idx="37">
                  <c:v>11.358808000000002</c:v>
                </c:pt>
                <c:pt idx="38">
                  <c:v>11.624835000000001</c:v>
                </c:pt>
                <c:pt idx="39">
                  <c:v>11.321941000000001</c:v>
                </c:pt>
                <c:pt idx="40">
                  <c:v>11.527061</c:v>
                </c:pt>
              </c:numCache>
            </c:numRef>
          </c:val>
          <c:smooth val="0"/>
        </c:ser>
        <c:ser>
          <c:idx val="2"/>
          <c:order val="2"/>
          <c:tx>
            <c:strRef>
              <c:f>Impact_report!$Q$8</c:f>
              <c:strCache>
                <c:ptCount val="1"/>
                <c:pt idx="0">
                  <c:v>Commercial</c:v>
                </c:pt>
              </c:strCache>
            </c:strRef>
          </c:tx>
          <c:marker>
            <c:symbol val="triangle"/>
            <c:size val="5"/>
          </c:marker>
          <c:cat>
            <c:numRef>
              <c:f>Impact_report!$M$9:$M$49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Impact_report!$Q$9:$Q$49</c:f>
              <c:numCache>
                <c:formatCode>#,##0.0</c:formatCode>
                <c:ptCount val="41"/>
                <c:pt idx="0">
                  <c:v>5.4378289999999998</c:v>
                </c:pt>
                <c:pt idx="1">
                  <c:v>5.6117619999999997</c:v>
                </c:pt>
                <c:pt idx="2">
                  <c:v>5.8195269999999999</c:v>
                </c:pt>
                <c:pt idx="3">
                  <c:v>5.9394460000000002</c:v>
                </c:pt>
                <c:pt idx="4">
                  <c:v>5.7604179999999996</c:v>
                </c:pt>
                <c:pt idx="5">
                  <c:v>5.6570140000000002</c:v>
                </c:pt>
                <c:pt idx="6">
                  <c:v>6.0494120000000002</c:v>
                </c:pt>
                <c:pt idx="7">
                  <c:v>6.0212314031279996</c:v>
                </c:pt>
                <c:pt idx="8">
                  <c:v>6.1314244031279994</c:v>
                </c:pt>
                <c:pt idx="9">
                  <c:v>6.2291784031280004</c:v>
                </c:pt>
                <c:pt idx="10">
                  <c:v>6.0202864031280008</c:v>
                </c:pt>
                <c:pt idx="11">
                  <c:v>5.8794774031279999</c:v>
                </c:pt>
                <c:pt idx="12">
                  <c:v>5.9502744031279997</c:v>
                </c:pt>
                <c:pt idx="13">
                  <c:v>5.9659434031279996</c:v>
                </c:pt>
                <c:pt idx="14">
                  <c:v>6.2744674031279999</c:v>
                </c:pt>
                <c:pt idx="15">
                  <c:v>6.0926514031280004</c:v>
                </c:pt>
                <c:pt idx="16">
                  <c:v>6.140578403128</c:v>
                </c:pt>
                <c:pt idx="17">
                  <c:v>6.3220824031279994</c:v>
                </c:pt>
                <c:pt idx="18">
                  <c:v>6.6782194031280007</c:v>
                </c:pt>
                <c:pt idx="19">
                  <c:v>6.8188254031279998</c:v>
                </c:pt>
                <c:pt idx="20">
                  <c:v>6.7652204031279997</c:v>
                </c:pt>
                <c:pt idx="21">
                  <c:v>6.8726284065400005</c:v>
                </c:pt>
                <c:pt idx="22">
                  <c:v>6.9206021853600008</c:v>
                </c:pt>
                <c:pt idx="23">
                  <c:v>7.0017291268040003</c:v>
                </c:pt>
                <c:pt idx="24">
                  <c:v>7.1336746323559996</c:v>
                </c:pt>
                <c:pt idx="25">
                  <c:v>7.3119073398800003</c:v>
                </c:pt>
                <c:pt idx="26">
                  <c:v>7.5767373432920007</c:v>
                </c:pt>
                <c:pt idx="27">
                  <c:v>7.6805572613000006</c:v>
                </c:pt>
                <c:pt idx="28">
                  <c:v>7.5650412647120007</c:v>
                </c:pt>
                <c:pt idx="29">
                  <c:v>7.7018602681240003</c:v>
                </c:pt>
                <c:pt idx="30">
                  <c:v>8.1160172715359984</c:v>
                </c:pt>
                <c:pt idx="31">
                  <c:v>7.9837594720959997</c:v>
                </c:pt>
                <c:pt idx="32">
                  <c:v>8.1052765838119996</c:v>
                </c:pt>
                <c:pt idx="33">
                  <c:v>8.2790630535440002</c:v>
                </c:pt>
                <c:pt idx="34">
                  <c:v>8.3039620569559993</c:v>
                </c:pt>
                <c:pt idx="35">
                  <c:v>8.2758200603679999</c:v>
                </c:pt>
                <c:pt idx="36">
                  <c:v>8.0173867901040001</c:v>
                </c:pt>
                <c:pt idx="37">
                  <c:v>8.3179467935159987</c:v>
                </c:pt>
                <c:pt idx="38">
                  <c:v>8.4924097969280012</c:v>
                </c:pt>
                <c:pt idx="39">
                  <c:v>8.3742439157103199</c:v>
                </c:pt>
                <c:pt idx="40">
                  <c:v>8.4167201203400008</c:v>
                </c:pt>
              </c:numCache>
            </c:numRef>
          </c:val>
          <c:smooth val="0"/>
        </c:ser>
        <c:dLbls>
          <c:showLegendKey val="0"/>
          <c:showVal val="0"/>
          <c:showCatName val="0"/>
          <c:showSerName val="0"/>
          <c:showPercent val="0"/>
          <c:showBubbleSize val="0"/>
        </c:dLbls>
        <c:marker val="1"/>
        <c:smooth val="0"/>
        <c:axId val="212608944"/>
        <c:axId val="212609504"/>
      </c:lineChart>
      <c:catAx>
        <c:axId val="212608944"/>
        <c:scaling>
          <c:orientation val="minMax"/>
        </c:scaling>
        <c:delete val="0"/>
        <c:axPos val="b"/>
        <c:numFmt formatCode="General" sourceLinked="1"/>
        <c:majorTickMark val="out"/>
        <c:minorTickMark val="none"/>
        <c:tickLblPos val="nextTo"/>
        <c:crossAx val="212609504"/>
        <c:crosses val="autoZero"/>
        <c:auto val="1"/>
        <c:lblAlgn val="ctr"/>
        <c:lblOffset val="100"/>
        <c:tickLblSkip val="5"/>
        <c:noMultiLvlLbl val="0"/>
      </c:catAx>
      <c:valAx>
        <c:axId val="212609504"/>
        <c:scaling>
          <c:orientation val="minMax"/>
        </c:scaling>
        <c:delete val="0"/>
        <c:axPos val="l"/>
        <c:majorGridlines/>
        <c:title>
          <c:tx>
            <c:rich>
              <a:bodyPr rot="-5400000" vert="horz"/>
              <a:lstStyle/>
              <a:p>
                <a:pPr>
                  <a:defRPr sz="1100" baseline="0"/>
                </a:pPr>
                <a:r>
                  <a:rPr lang="en-US" sz="1100" baseline="0"/>
                  <a:t>Quadrillion Btu (Delivered)</a:t>
                </a:r>
              </a:p>
            </c:rich>
          </c:tx>
          <c:overlay val="0"/>
        </c:title>
        <c:numFmt formatCode="#,##0.0" sourceLinked="1"/>
        <c:majorTickMark val="out"/>
        <c:minorTickMark val="none"/>
        <c:tickLblPos val="nextTo"/>
        <c:crossAx val="212608944"/>
        <c:crosses val="autoZero"/>
        <c:crossBetween val="between"/>
      </c:valAx>
      <c:spPr>
        <a:ln>
          <a:solidFill>
            <a:schemeClr val="accent1"/>
          </a:solidFill>
        </a:ln>
      </c:spPr>
    </c:plotArea>
    <c:legend>
      <c:legendPos val="r"/>
      <c:layout>
        <c:manualLayout>
          <c:xMode val="edge"/>
          <c:yMode val="edge"/>
          <c:x val="0.60204090113735786"/>
          <c:y val="0.27720180810731992"/>
          <c:w val="0.25073687664041994"/>
          <c:h val="0.25115157480314959"/>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73840769903763"/>
          <c:y val="5.1400554097404488E-2"/>
          <c:w val="0.7687469378827646"/>
          <c:h val="0.79523549139690874"/>
        </c:manualLayout>
      </c:layout>
      <c:lineChart>
        <c:grouping val="standard"/>
        <c:varyColors val="0"/>
        <c:ser>
          <c:idx val="0"/>
          <c:order val="0"/>
          <c:tx>
            <c:strRef>
              <c:f>Impact_report!$AM$8</c:f>
              <c:strCache>
                <c:ptCount val="1"/>
                <c:pt idx="0">
                  <c:v>Residential</c:v>
                </c:pt>
              </c:strCache>
            </c:strRef>
          </c:tx>
          <c:cat>
            <c:numRef>
              <c:f>Impact_report!$AJ$9:$AJ$49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Impact_report!$AL$9:$AL$49</c:f>
              <c:numCache>
                <c:formatCode>#,##0.0</c:formatCode>
                <c:ptCount val="41"/>
                <c:pt idx="0">
                  <c:v>20.610868146715223</c:v>
                </c:pt>
                <c:pt idx="1">
                  <c:v>20.773562091419613</c:v>
                </c:pt>
                <c:pt idx="2">
                  <c:v>21.766833038865666</c:v>
                </c:pt>
                <c:pt idx="3">
                  <c:v>22.609099189310342</c:v>
                </c:pt>
                <c:pt idx="4">
                  <c:v>22.770272193075627</c:v>
                </c:pt>
                <c:pt idx="5">
                  <c:v>20.914100569364258</c:v>
                </c:pt>
                <c:pt idx="6">
                  <c:v>21.997203967042161</c:v>
                </c:pt>
                <c:pt idx="7">
                  <c:v>22.439484242961225</c:v>
                </c:pt>
                <c:pt idx="8">
                  <c:v>22.828306887027406</c:v>
                </c:pt>
                <c:pt idx="9">
                  <c:v>22.731262058125591</c:v>
                </c:pt>
                <c:pt idx="10">
                  <c:v>21.20699782515748</c:v>
                </c:pt>
                <c:pt idx="11">
                  <c:v>20.480199360726857</c:v>
                </c:pt>
                <c:pt idx="12">
                  <c:v>18.463362509517879</c:v>
                </c:pt>
                <c:pt idx="13">
                  <c:v>19.179743216682994</c:v>
                </c:pt>
                <c:pt idx="14">
                  <c:v>19.843260123461015</c:v>
                </c:pt>
                <c:pt idx="15">
                  <c:v>18.699303063269319</c:v>
                </c:pt>
                <c:pt idx="16">
                  <c:v>18.846511679700278</c:v>
                </c:pt>
                <c:pt idx="17">
                  <c:v>19.411376006851476</c:v>
                </c:pt>
                <c:pt idx="18">
                  <c:v>20.975420663927455</c:v>
                </c:pt>
                <c:pt idx="19">
                  <c:v>21.205947097515025</c:v>
                </c:pt>
                <c:pt idx="20">
                  <c:v>21.36087032957256</c:v>
                </c:pt>
                <c:pt idx="21">
                  <c:v>20.954453107675274</c:v>
                </c:pt>
                <c:pt idx="22">
                  <c:v>21.475165461441488</c:v>
                </c:pt>
                <c:pt idx="23">
                  <c:v>22.362683636528132</c:v>
                </c:pt>
                <c:pt idx="24">
                  <c:v>22.551303063185543</c:v>
                </c:pt>
                <c:pt idx="25">
                  <c:v>22.873939607517247</c:v>
                </c:pt>
                <c:pt idx="26">
                  <c:v>23.48222331108164</c:v>
                </c:pt>
                <c:pt idx="27">
                  <c:v>23.446217318351177</c:v>
                </c:pt>
                <c:pt idx="28">
                  <c:v>23.756256887058189</c:v>
                </c:pt>
                <c:pt idx="29">
                  <c:v>24.298414490310105</c:v>
                </c:pt>
                <c:pt idx="30">
                  <c:v>24.404194521595141</c:v>
                </c:pt>
                <c:pt idx="31">
                  <c:v>23.453413667060765</c:v>
                </c:pt>
                <c:pt idx="32">
                  <c:v>22.310851863533834</c:v>
                </c:pt>
                <c:pt idx="33">
                  <c:v>22.555444408901582</c:v>
                </c:pt>
                <c:pt idx="34">
                  <c:v>22.738392558971899</c:v>
                </c:pt>
                <c:pt idx="35">
                  <c:v>22.662791631230984</c:v>
                </c:pt>
                <c:pt idx="36">
                  <c:v>22.326773217188123</c:v>
                </c:pt>
                <c:pt idx="37">
                  <c:v>22.467306086919248</c:v>
                </c:pt>
                <c:pt idx="38">
                  <c:v>21.746789051770364</c:v>
                </c:pt>
                <c:pt idx="39">
                  <c:v>19.150486047968577</c:v>
                </c:pt>
                <c:pt idx="40">
                  <c:v>20.305759671058986</c:v>
                </c:pt>
              </c:numCache>
            </c:numRef>
          </c:val>
          <c:smooth val="0"/>
        </c:ser>
        <c:ser>
          <c:idx val="1"/>
          <c:order val="1"/>
          <c:tx>
            <c:strRef>
              <c:f>Impact_report!$AN$8</c:f>
              <c:strCache>
                <c:ptCount val="1"/>
                <c:pt idx="0">
                  <c:v>Commercial</c:v>
                </c:pt>
              </c:strCache>
            </c:strRef>
          </c:tx>
          <c:marker>
            <c:symbol val="square"/>
            <c:size val="4"/>
          </c:marker>
          <c:cat>
            <c:numRef>
              <c:f>Impact_report!$AJ$9:$AJ$49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Impact_report!$AM$9:$AM$49</c:f>
              <c:numCache>
                <c:formatCode>#,##0.0</c:formatCode>
                <c:ptCount val="41"/>
                <c:pt idx="0">
                  <c:v>13.765758000000002</c:v>
                </c:pt>
                <c:pt idx="1">
                  <c:v>14.246200000000002</c:v>
                </c:pt>
                <c:pt idx="2">
                  <c:v>14.857046</c:v>
                </c:pt>
                <c:pt idx="3">
                  <c:v>14.897351000000002</c:v>
                </c:pt>
                <c:pt idx="4">
                  <c:v>14.654335</c:v>
                </c:pt>
                <c:pt idx="5">
                  <c:v>14.813399999999998</c:v>
                </c:pt>
                <c:pt idx="6">
                  <c:v>15.410260000000003</c:v>
                </c:pt>
                <c:pt idx="7">
                  <c:v>15.661713000000001</c:v>
                </c:pt>
                <c:pt idx="8">
                  <c:v>16.132285999999997</c:v>
                </c:pt>
                <c:pt idx="9">
                  <c:v>15.812724000000001</c:v>
                </c:pt>
                <c:pt idx="10">
                  <c:v>15.753380000000002</c:v>
                </c:pt>
                <c:pt idx="11">
                  <c:v>15.261545</c:v>
                </c:pt>
                <c:pt idx="12">
                  <c:v>15.530937000000002</c:v>
                </c:pt>
                <c:pt idx="13">
                  <c:v>15.425021000000001</c:v>
                </c:pt>
                <c:pt idx="14">
                  <c:v>15.959562999999999</c:v>
                </c:pt>
                <c:pt idx="15">
                  <c:v>16.041333999999999</c:v>
                </c:pt>
                <c:pt idx="16">
                  <c:v>15.975108000000001</c:v>
                </c:pt>
                <c:pt idx="17">
                  <c:v>16.263213999999998</c:v>
                </c:pt>
                <c:pt idx="18">
                  <c:v>17.132613000000003</c:v>
                </c:pt>
                <c:pt idx="19">
                  <c:v>17.785734000000001</c:v>
                </c:pt>
                <c:pt idx="20">
                  <c:v>16.945297000000004</c:v>
                </c:pt>
                <c:pt idx="21">
                  <c:v>17.420310000000001</c:v>
                </c:pt>
                <c:pt idx="22">
                  <c:v>17.355839999999997</c:v>
                </c:pt>
                <c:pt idx="23">
                  <c:v>18.217688000000003</c:v>
                </c:pt>
                <c:pt idx="24">
                  <c:v>18.112432000000002</c:v>
                </c:pt>
                <c:pt idx="25">
                  <c:v>18.518963000000003</c:v>
                </c:pt>
                <c:pt idx="26">
                  <c:v>19.504389000000003</c:v>
                </c:pt>
                <c:pt idx="27">
                  <c:v>18.964947000000002</c:v>
                </c:pt>
                <c:pt idx="28">
                  <c:v>18.954918000000003</c:v>
                </c:pt>
                <c:pt idx="29">
                  <c:v>19.556930000000001</c:v>
                </c:pt>
                <c:pt idx="30">
                  <c:v>20.424883000000001</c:v>
                </c:pt>
                <c:pt idx="31">
                  <c:v>20.042076000000002</c:v>
                </c:pt>
                <c:pt idx="32">
                  <c:v>20.790794999999999</c:v>
                </c:pt>
                <c:pt idx="33">
                  <c:v>21.137398999999998</c:v>
                </c:pt>
                <c:pt idx="34">
                  <c:v>21.092792000000003</c:v>
                </c:pt>
                <c:pt idx="35">
                  <c:v>21.626076999999999</c:v>
                </c:pt>
                <c:pt idx="36">
                  <c:v>20.688004000000006</c:v>
                </c:pt>
                <c:pt idx="37">
                  <c:v>21.542106000000004</c:v>
                </c:pt>
                <c:pt idx="38">
                  <c:v>21.695054999999996</c:v>
                </c:pt>
                <c:pt idx="39">
                  <c:v>21.110630000000004</c:v>
                </c:pt>
                <c:pt idx="40">
                  <c:v>21.85303</c:v>
                </c:pt>
              </c:numCache>
            </c:numRef>
          </c:val>
          <c:smooth val="0"/>
        </c:ser>
        <c:ser>
          <c:idx val="2"/>
          <c:order val="2"/>
          <c:tx>
            <c:strRef>
              <c:f>Impact_report!#REF!</c:f>
              <c:strCache>
                <c:ptCount val="1"/>
                <c:pt idx="0">
                  <c:v>#REF!</c:v>
                </c:pt>
              </c:strCache>
            </c:strRef>
          </c:tx>
          <c:marker>
            <c:symbol val="triangle"/>
            <c:size val="5"/>
          </c:marker>
          <c:cat>
            <c:numRef>
              <c:f>Impact_report!$AJ$9:$AJ$49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Impact_report!$AN$9:$AN$49</c:f>
              <c:numCache>
                <c:formatCode>#,##0.0</c:formatCode>
                <c:ptCount val="41"/>
                <c:pt idx="0">
                  <c:v>8.3462949999999996</c:v>
                </c:pt>
                <c:pt idx="1">
                  <c:v>8.7209529999999997</c:v>
                </c:pt>
                <c:pt idx="2">
                  <c:v>9.1834160000000011</c:v>
                </c:pt>
                <c:pt idx="3">
                  <c:v>9.5429570000000012</c:v>
                </c:pt>
                <c:pt idx="4">
                  <c:v>9.3933230000000005</c:v>
                </c:pt>
                <c:pt idx="5">
                  <c:v>9.4924910000000011</c:v>
                </c:pt>
                <c:pt idx="6">
                  <c:v>10.063333999999999</c:v>
                </c:pt>
                <c:pt idx="7">
                  <c:v>10.238851610245176</c:v>
                </c:pt>
                <c:pt idx="8">
                  <c:v>10.543397742854285</c:v>
                </c:pt>
                <c:pt idx="9">
                  <c:v>10.679241087160255</c:v>
                </c:pt>
                <c:pt idx="10">
                  <c:v>10.609547663242378</c:v>
                </c:pt>
                <c:pt idx="11">
                  <c:v>10.646608699792642</c:v>
                </c:pt>
                <c:pt idx="12">
                  <c:v>10.891370402773887</c:v>
                </c:pt>
                <c:pt idx="13">
                  <c:v>10.969275809498228</c:v>
                </c:pt>
                <c:pt idx="14">
                  <c:v>11.474173567789199</c:v>
                </c:pt>
                <c:pt idx="15">
                  <c:v>11.481478886151329</c:v>
                </c:pt>
                <c:pt idx="16">
                  <c:v>11.636003564537704</c:v>
                </c:pt>
                <c:pt idx="17">
                  <c:v>11.975665639774791</c:v>
                </c:pt>
                <c:pt idx="18">
                  <c:v>12.607656023407488</c:v>
                </c:pt>
                <c:pt idx="19">
                  <c:v>13.223905662146155</c:v>
                </c:pt>
                <c:pt idx="20">
                  <c:v>13.350123214860528</c:v>
                </c:pt>
                <c:pt idx="21">
                  <c:v>13.529941646748259</c:v>
                </c:pt>
                <c:pt idx="22">
                  <c:v>13.537906377816888</c:v>
                </c:pt>
                <c:pt idx="23">
                  <c:v>13.852983541368282</c:v>
                </c:pt>
                <c:pt idx="24">
                  <c:v>14.103038314433409</c:v>
                </c:pt>
                <c:pt idx="25">
                  <c:v>14.557722103662098</c:v>
                </c:pt>
                <c:pt idx="26">
                  <c:v>15.039542459424625</c:v>
                </c:pt>
                <c:pt idx="27">
                  <c:v>15.298579911428066</c:v>
                </c:pt>
                <c:pt idx="28">
                  <c:v>15.584659538792428</c:v>
                </c:pt>
                <c:pt idx="29">
                  <c:v>15.991084446015572</c:v>
                </c:pt>
                <c:pt idx="30">
                  <c:v>16.791538037771854</c:v>
                </c:pt>
                <c:pt idx="31">
                  <c:v>16.614123171000902</c:v>
                </c:pt>
                <c:pt idx="32">
                  <c:v>16.907342550232794</c:v>
                </c:pt>
                <c:pt idx="33">
                  <c:v>17.009599402397356</c:v>
                </c:pt>
                <c:pt idx="34">
                  <c:v>17.256347893818521</c:v>
                </c:pt>
                <c:pt idx="35">
                  <c:v>17.456988772028378</c:v>
                </c:pt>
                <c:pt idx="36">
                  <c:v>17.194404469308534</c:v>
                </c:pt>
                <c:pt idx="37">
                  <c:v>17.73962008622367</c:v>
                </c:pt>
                <c:pt idx="38">
                  <c:v>17.891178551406526</c:v>
                </c:pt>
                <c:pt idx="39">
                  <c:v>17.461971688701301</c:v>
                </c:pt>
                <c:pt idx="40">
                  <c:v>17.628815960277475</c:v>
                </c:pt>
              </c:numCache>
            </c:numRef>
          </c:val>
          <c:smooth val="0"/>
        </c:ser>
        <c:ser>
          <c:idx val="3"/>
          <c:order val="3"/>
          <c:tx>
            <c:strRef>
              <c:f>Impact_report!$AK$8</c:f>
              <c:strCache>
                <c:ptCount val="1"/>
                <c:pt idx="0">
                  <c:v>Economy-wide</c:v>
                </c:pt>
              </c:strCache>
            </c:strRef>
          </c:tx>
          <c:val>
            <c:numRef>
              <c:f>Impact_report!$AK$9:$AK$49</c:f>
              <c:numCache>
                <c:formatCode>#,##0.0</c:formatCode>
                <c:ptCount val="41"/>
                <c:pt idx="0">
                  <c:v>67.838202999999993</c:v>
                </c:pt>
                <c:pt idx="1">
                  <c:v>69.283149999999992</c:v>
                </c:pt>
                <c:pt idx="2">
                  <c:v>72.687941000000009</c:v>
                </c:pt>
                <c:pt idx="3">
                  <c:v>75.676355999999998</c:v>
                </c:pt>
                <c:pt idx="4">
                  <c:v>73.955264</c:v>
                </c:pt>
                <c:pt idx="5">
                  <c:v>71.963913000000005</c:v>
                </c:pt>
                <c:pt idx="6">
                  <c:v>75.967212000000004</c:v>
                </c:pt>
                <c:pt idx="7">
                  <c:v>77.953910999999991</c:v>
                </c:pt>
                <c:pt idx="8">
                  <c:v>79.948779999999999</c:v>
                </c:pt>
                <c:pt idx="9">
                  <c:v>80.857017999999997</c:v>
                </c:pt>
                <c:pt idx="10">
                  <c:v>78.067759999999993</c:v>
                </c:pt>
                <c:pt idx="11">
                  <c:v>76.103010000000012</c:v>
                </c:pt>
                <c:pt idx="12">
                  <c:v>73.095001000000011</c:v>
                </c:pt>
                <c:pt idx="13">
                  <c:v>72.967783000000011</c:v>
                </c:pt>
                <c:pt idx="14">
                  <c:v>76.628910999999988</c:v>
                </c:pt>
                <c:pt idx="15">
                  <c:v>76.396287999999998</c:v>
                </c:pt>
                <c:pt idx="16">
                  <c:v>76.643568000000002</c:v>
                </c:pt>
                <c:pt idx="17">
                  <c:v>79.056989000000002</c:v>
                </c:pt>
                <c:pt idx="18">
                  <c:v>82.705812000000009</c:v>
                </c:pt>
                <c:pt idx="19">
                  <c:v>84.777000000000001</c:v>
                </c:pt>
                <c:pt idx="20">
                  <c:v>84.494461999999999</c:v>
                </c:pt>
                <c:pt idx="21">
                  <c:v>84.437375000000003</c:v>
                </c:pt>
                <c:pt idx="22">
                  <c:v>85.782619000000011</c:v>
                </c:pt>
                <c:pt idx="23">
                  <c:v>87.434107999999995</c:v>
                </c:pt>
                <c:pt idx="24">
                  <c:v>89.097030000000004</c:v>
                </c:pt>
                <c:pt idx="25">
                  <c:v>91.025919999999999</c:v>
                </c:pt>
                <c:pt idx="26">
                  <c:v>94.017882999999998</c:v>
                </c:pt>
                <c:pt idx="27">
                  <c:v>94.596070999999995</c:v>
                </c:pt>
                <c:pt idx="28">
                  <c:v>95.021275000000003</c:v>
                </c:pt>
                <c:pt idx="29">
                  <c:v>96.645675000000011</c:v>
                </c:pt>
                <c:pt idx="30">
                  <c:v>98.812152999999995</c:v>
                </c:pt>
                <c:pt idx="31">
                  <c:v>96.174236000000008</c:v>
                </c:pt>
                <c:pt idx="32">
                  <c:v>97.639997999999991</c:v>
                </c:pt>
                <c:pt idx="33">
                  <c:v>97.921641000000008</c:v>
                </c:pt>
                <c:pt idx="34">
                  <c:v>100.166612</c:v>
                </c:pt>
                <c:pt idx="35">
                  <c:v>100.28167499999999</c:v>
                </c:pt>
                <c:pt idx="36">
                  <c:v>99.629123000000007</c:v>
                </c:pt>
                <c:pt idx="37">
                  <c:v>101.31804</c:v>
                </c:pt>
                <c:pt idx="38">
                  <c:v>99.291520999999989</c:v>
                </c:pt>
                <c:pt idx="39">
                  <c:v>94.595117999999999</c:v>
                </c:pt>
                <c:pt idx="40">
                  <c:v>98.012086999999994</c:v>
                </c:pt>
              </c:numCache>
            </c:numRef>
          </c:val>
          <c:smooth val="0"/>
        </c:ser>
        <c:dLbls>
          <c:showLegendKey val="0"/>
          <c:showVal val="0"/>
          <c:showCatName val="0"/>
          <c:showSerName val="0"/>
          <c:showPercent val="0"/>
          <c:showBubbleSize val="0"/>
        </c:dLbls>
        <c:marker val="1"/>
        <c:smooth val="0"/>
        <c:axId val="212613984"/>
        <c:axId val="212614544"/>
      </c:lineChart>
      <c:catAx>
        <c:axId val="212613984"/>
        <c:scaling>
          <c:orientation val="minMax"/>
        </c:scaling>
        <c:delete val="0"/>
        <c:axPos val="b"/>
        <c:numFmt formatCode="General" sourceLinked="1"/>
        <c:majorTickMark val="out"/>
        <c:minorTickMark val="none"/>
        <c:tickLblPos val="nextTo"/>
        <c:crossAx val="212614544"/>
        <c:crosses val="autoZero"/>
        <c:auto val="1"/>
        <c:lblAlgn val="ctr"/>
        <c:lblOffset val="100"/>
        <c:tickLblSkip val="5"/>
        <c:noMultiLvlLbl val="0"/>
      </c:catAx>
      <c:valAx>
        <c:axId val="212614544"/>
        <c:scaling>
          <c:orientation val="minMax"/>
        </c:scaling>
        <c:delete val="0"/>
        <c:axPos val="l"/>
        <c:majorGridlines/>
        <c:title>
          <c:tx>
            <c:rich>
              <a:bodyPr rot="-5400000" vert="horz"/>
              <a:lstStyle/>
              <a:p>
                <a:pPr>
                  <a:defRPr sz="1100" baseline="0"/>
                </a:pPr>
                <a:r>
                  <a:rPr lang="en-US" sz="1100" baseline="0"/>
                  <a:t>Quadrillion Btu (Source)</a:t>
                </a:r>
              </a:p>
            </c:rich>
          </c:tx>
          <c:overlay val="0"/>
        </c:title>
        <c:numFmt formatCode="#,##0.0" sourceLinked="1"/>
        <c:majorTickMark val="out"/>
        <c:minorTickMark val="none"/>
        <c:tickLblPos val="nextTo"/>
        <c:crossAx val="212613984"/>
        <c:crosses val="autoZero"/>
        <c:crossBetween val="between"/>
      </c:valAx>
      <c:spPr>
        <a:ln>
          <a:solidFill>
            <a:schemeClr val="accent1"/>
          </a:solidFill>
        </a:ln>
      </c:spPr>
    </c:plotArea>
    <c:legend>
      <c:legendPos val="r"/>
      <c:layout>
        <c:manualLayout>
          <c:xMode val="edge"/>
          <c:yMode val="edge"/>
          <c:x val="0.59092979002624668"/>
          <c:y val="0.31886847477398661"/>
          <c:w val="0.25047309711286087"/>
          <c:h val="0.33486876640419949"/>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19885509988313"/>
          <c:y val="5.1400554097404488E-2"/>
          <c:w val="0.79563124269656682"/>
          <c:h val="0.8326195683872849"/>
        </c:manualLayout>
      </c:layout>
      <c:lineChart>
        <c:grouping val="standard"/>
        <c:varyColors val="0"/>
        <c:ser>
          <c:idx val="0"/>
          <c:order val="0"/>
          <c:tx>
            <c:strRef>
              <c:f>Impact_report!$BE$8</c:f>
              <c:strCache>
                <c:ptCount val="1"/>
                <c:pt idx="0">
                  <c:v>Fuels</c:v>
                </c:pt>
              </c:strCache>
            </c:strRef>
          </c:tx>
          <c:marker>
            <c:symbol val="diamond"/>
            <c:size val="6"/>
          </c:marker>
          <c:cat>
            <c:numRef>
              <c:f>Impact_report!$BD$9:$BD$49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Impact_report!$BE$9:$BE$49</c:f>
              <c:numCache>
                <c:formatCode>General</c:formatCode>
                <c:ptCount val="41"/>
                <c:pt idx="0">
                  <c:v>8.3224060000000009</c:v>
                </c:pt>
                <c:pt idx="1">
                  <c:v>8.4274510000000014</c:v>
                </c:pt>
                <c:pt idx="2">
                  <c:v>8.6273790000000012</c:v>
                </c:pt>
                <c:pt idx="3">
                  <c:v>8.2253080000000018</c:v>
                </c:pt>
                <c:pt idx="4">
                  <c:v>7.9079100000000002</c:v>
                </c:pt>
                <c:pt idx="5">
                  <c:v>7.989628999999999</c:v>
                </c:pt>
                <c:pt idx="6">
                  <c:v>8.391135000000002</c:v>
                </c:pt>
                <c:pt idx="7">
                  <c:v>8.193619</c:v>
                </c:pt>
                <c:pt idx="8">
                  <c:v>8.2599429999999998</c:v>
                </c:pt>
                <c:pt idx="9">
                  <c:v>7.9189100000000003</c:v>
                </c:pt>
                <c:pt idx="10">
                  <c:v>7.4394049999999998</c:v>
                </c:pt>
                <c:pt idx="11">
                  <c:v>7.0452849999999989</c:v>
                </c:pt>
                <c:pt idx="12">
                  <c:v>7.1465870000000011</c:v>
                </c:pt>
                <c:pt idx="13">
                  <c:v>6.8318230000000009</c:v>
                </c:pt>
                <c:pt idx="14">
                  <c:v>7.2108990000000004</c:v>
                </c:pt>
                <c:pt idx="15">
                  <c:v>7.1482190000000001</c:v>
                </c:pt>
                <c:pt idx="16">
                  <c:v>6.9061899999999996</c:v>
                </c:pt>
                <c:pt idx="17">
                  <c:v>6.9233739999999981</c:v>
                </c:pt>
                <c:pt idx="18">
                  <c:v>7.3567850000000004</c:v>
                </c:pt>
                <c:pt idx="19">
                  <c:v>7.5669420000000001</c:v>
                </c:pt>
                <c:pt idx="20">
                  <c:v>6.5573040000000002</c:v>
                </c:pt>
                <c:pt idx="21">
                  <c:v>6.746759</c:v>
                </c:pt>
                <c:pt idx="22">
                  <c:v>6.9501879999999998</c:v>
                </c:pt>
                <c:pt idx="23">
                  <c:v>7.1461290000000011</c:v>
                </c:pt>
                <c:pt idx="24">
                  <c:v>6.9783670000000004</c:v>
                </c:pt>
                <c:pt idx="25">
                  <c:v>6.9363230000000007</c:v>
                </c:pt>
                <c:pt idx="26">
                  <c:v>7.4665230000000014</c:v>
                </c:pt>
                <c:pt idx="27">
                  <c:v>7.0329009999999998</c:v>
                </c:pt>
                <c:pt idx="28">
                  <c:v>6.4133750000000003</c:v>
                </c:pt>
                <c:pt idx="29">
                  <c:v>6.7751570000000019</c:v>
                </c:pt>
                <c:pt idx="30">
                  <c:v>7.1593669999999996</c:v>
                </c:pt>
                <c:pt idx="31">
                  <c:v>6.8681890000000001</c:v>
                </c:pt>
                <c:pt idx="32">
                  <c:v>6.9117279999999992</c:v>
                </c:pt>
                <c:pt idx="33">
                  <c:v>7.238035</c:v>
                </c:pt>
                <c:pt idx="34">
                  <c:v>6.9934820000000002</c:v>
                </c:pt>
                <c:pt idx="35">
                  <c:v>6.909470999999999</c:v>
                </c:pt>
                <c:pt idx="36">
                  <c:v>6.167987000000001</c:v>
                </c:pt>
                <c:pt idx="37">
                  <c:v>6.6084819999999995</c:v>
                </c:pt>
                <c:pt idx="38">
                  <c:v>6.9163390000000007</c:v>
                </c:pt>
                <c:pt idx="39">
                  <c:v>6.6663539999999992</c:v>
                </c:pt>
                <c:pt idx="40">
                  <c:v>6.5943040000000002</c:v>
                </c:pt>
              </c:numCache>
            </c:numRef>
          </c:val>
          <c:smooth val="0"/>
        </c:ser>
        <c:ser>
          <c:idx val="1"/>
          <c:order val="1"/>
          <c:tx>
            <c:strRef>
              <c:f>Impact_report!$BF$8</c:f>
              <c:strCache>
                <c:ptCount val="1"/>
                <c:pt idx="0">
                  <c:v>Electricity</c:v>
                </c:pt>
              </c:strCache>
            </c:strRef>
          </c:tx>
          <c:marker>
            <c:symbol val="square"/>
            <c:size val="4"/>
          </c:marker>
          <c:cat>
            <c:numRef>
              <c:f>Impact_report!$BD$9:$BD$49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Impact_report!$BF$9:$BF$49</c:f>
              <c:numCache>
                <c:formatCode>General</c:formatCode>
                <c:ptCount val="41"/>
                <c:pt idx="0">
                  <c:v>1.5909830000000003</c:v>
                </c:pt>
                <c:pt idx="1">
                  <c:v>1.7044029999999999</c:v>
                </c:pt>
                <c:pt idx="2">
                  <c:v>1.8377350000000001</c:v>
                </c:pt>
                <c:pt idx="3">
                  <c:v>1.9763370000000002</c:v>
                </c:pt>
                <c:pt idx="4">
                  <c:v>1.972763</c:v>
                </c:pt>
                <c:pt idx="5">
                  <c:v>2.0067350000000004</c:v>
                </c:pt>
                <c:pt idx="6">
                  <c:v>2.0692150000000002</c:v>
                </c:pt>
                <c:pt idx="7">
                  <c:v>2.2015549999999999</c:v>
                </c:pt>
                <c:pt idx="8">
                  <c:v>2.3012779999999995</c:v>
                </c:pt>
                <c:pt idx="9">
                  <c:v>2.3297780000000001</c:v>
                </c:pt>
                <c:pt idx="10">
                  <c:v>2.4480930000000005</c:v>
                </c:pt>
                <c:pt idx="11">
                  <c:v>2.4643680000000003</c:v>
                </c:pt>
                <c:pt idx="12">
                  <c:v>2.4891210000000004</c:v>
                </c:pt>
                <c:pt idx="13">
                  <c:v>2.5622350000000003</c:v>
                </c:pt>
                <c:pt idx="14">
                  <c:v>2.6616729999999995</c:v>
                </c:pt>
                <c:pt idx="15">
                  <c:v>2.7089020000000001</c:v>
                </c:pt>
                <c:pt idx="16">
                  <c:v>2.7947290000000002</c:v>
                </c:pt>
                <c:pt idx="17">
                  <c:v>2.9016000000000002</c:v>
                </c:pt>
                <c:pt idx="18">
                  <c:v>3.0464590000000005</c:v>
                </c:pt>
                <c:pt idx="19">
                  <c:v>3.0896499999999998</c:v>
                </c:pt>
                <c:pt idx="20">
                  <c:v>3.1527520000000009</c:v>
                </c:pt>
                <c:pt idx="21">
                  <c:v>3.2598840000000004</c:v>
                </c:pt>
                <c:pt idx="22">
                  <c:v>3.1934229999999997</c:v>
                </c:pt>
                <c:pt idx="23">
                  <c:v>3.3941920000000003</c:v>
                </c:pt>
                <c:pt idx="24">
                  <c:v>3.4409390000000006</c:v>
                </c:pt>
                <c:pt idx="25">
                  <c:v>3.5570149999999998</c:v>
                </c:pt>
                <c:pt idx="26">
                  <c:v>3.6935300000000009</c:v>
                </c:pt>
                <c:pt idx="27">
                  <c:v>3.670903</c:v>
                </c:pt>
                <c:pt idx="28">
                  <c:v>3.8559319999999997</c:v>
                </c:pt>
                <c:pt idx="29">
                  <c:v>3.9064780000000008</c:v>
                </c:pt>
                <c:pt idx="30">
                  <c:v>4.0686270000000002</c:v>
                </c:pt>
                <c:pt idx="31">
                  <c:v>4.099882</c:v>
                </c:pt>
                <c:pt idx="32">
                  <c:v>4.3167939999999998</c:v>
                </c:pt>
                <c:pt idx="33">
                  <c:v>4.3531109999999993</c:v>
                </c:pt>
                <c:pt idx="34">
                  <c:v>4.4082410000000012</c:v>
                </c:pt>
                <c:pt idx="35">
                  <c:v>4.637683</c:v>
                </c:pt>
                <c:pt idx="36">
                  <c:v>4.6113860000000004</c:v>
                </c:pt>
                <c:pt idx="37">
                  <c:v>4.7503260000000012</c:v>
                </c:pt>
                <c:pt idx="38">
                  <c:v>4.7084960000000002</c:v>
                </c:pt>
                <c:pt idx="39">
                  <c:v>4.6555870000000015</c:v>
                </c:pt>
                <c:pt idx="40">
                  <c:v>4.9327569999999987</c:v>
                </c:pt>
              </c:numCache>
            </c:numRef>
          </c:val>
          <c:smooth val="0"/>
        </c:ser>
        <c:dLbls>
          <c:showLegendKey val="0"/>
          <c:showVal val="0"/>
          <c:showCatName val="0"/>
          <c:showSerName val="0"/>
          <c:showPercent val="0"/>
          <c:showBubbleSize val="0"/>
        </c:dLbls>
        <c:marker val="1"/>
        <c:smooth val="0"/>
        <c:axId val="212617904"/>
        <c:axId val="212618464"/>
      </c:lineChart>
      <c:catAx>
        <c:axId val="212617904"/>
        <c:scaling>
          <c:orientation val="minMax"/>
        </c:scaling>
        <c:delete val="0"/>
        <c:axPos val="b"/>
        <c:numFmt formatCode="General" sourceLinked="1"/>
        <c:majorTickMark val="out"/>
        <c:minorTickMark val="none"/>
        <c:tickLblPos val="nextTo"/>
        <c:crossAx val="212618464"/>
        <c:crosses val="autoZero"/>
        <c:auto val="1"/>
        <c:lblAlgn val="ctr"/>
        <c:lblOffset val="100"/>
        <c:tickLblSkip val="5"/>
        <c:tickMarkSkip val="5"/>
        <c:noMultiLvlLbl val="0"/>
      </c:catAx>
      <c:valAx>
        <c:axId val="212618464"/>
        <c:scaling>
          <c:orientation val="minMax"/>
        </c:scaling>
        <c:delete val="0"/>
        <c:axPos val="l"/>
        <c:majorGridlines/>
        <c:title>
          <c:tx>
            <c:rich>
              <a:bodyPr rot="-5400000" vert="horz"/>
              <a:lstStyle/>
              <a:p>
                <a:pPr>
                  <a:defRPr sz="1100" baseline="0"/>
                </a:pPr>
                <a:r>
                  <a:rPr lang="en-US" sz="1100" baseline="0"/>
                  <a:t>Quadrillion Btu (Delivered)</a:t>
                </a:r>
              </a:p>
            </c:rich>
          </c:tx>
          <c:overlay val="0"/>
        </c:title>
        <c:numFmt formatCode="General" sourceLinked="1"/>
        <c:majorTickMark val="out"/>
        <c:minorTickMark val="none"/>
        <c:tickLblPos val="nextTo"/>
        <c:crossAx val="212617904"/>
        <c:crosses val="autoZero"/>
        <c:crossBetween val="between"/>
      </c:valAx>
      <c:spPr>
        <a:ln>
          <a:solidFill>
            <a:schemeClr val="accent1"/>
          </a:solidFill>
        </a:ln>
      </c:spPr>
    </c:plotArea>
    <c:legend>
      <c:legendPos val="r"/>
      <c:layout>
        <c:manualLayout>
          <c:xMode val="edge"/>
          <c:yMode val="edge"/>
          <c:x val="0.18869289410717263"/>
          <c:y val="0.42576379822537214"/>
          <c:w val="0.19300278921595901"/>
          <c:h val="0.1399741083281221"/>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76588144324284"/>
          <c:y val="5.1489936964064918E-2"/>
          <c:w val="0.78526807593034276"/>
          <c:h val="0.78240259593242567"/>
        </c:manualLayout>
      </c:layout>
      <c:lineChart>
        <c:grouping val="standard"/>
        <c:varyColors val="0"/>
        <c:ser>
          <c:idx val="0"/>
          <c:order val="0"/>
          <c:tx>
            <c:strRef>
              <c:f>Impact_report!$BM$8</c:f>
              <c:strCache>
                <c:ptCount val="1"/>
                <c:pt idx="0">
                  <c:v>Fuels</c:v>
                </c:pt>
              </c:strCache>
            </c:strRef>
          </c:tx>
          <c:marker>
            <c:symbol val="diamond"/>
            <c:size val="6"/>
          </c:marker>
          <c:cat>
            <c:numRef>
              <c:f>Impact_report!$BL$9:$BL$49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Impact_report!$BM$9:$BM$49</c:f>
              <c:numCache>
                <c:formatCode>General</c:formatCode>
                <c:ptCount val="41"/>
                <c:pt idx="0">
                  <c:v>4.2366660000000005</c:v>
                </c:pt>
                <c:pt idx="1">
                  <c:v>4.323753</c:v>
                </c:pt>
                <c:pt idx="2">
                  <c:v>4.4119610000000007</c:v>
                </c:pt>
                <c:pt idx="3">
                  <c:v>4.4227929999999995</c:v>
                </c:pt>
                <c:pt idx="4">
                  <c:v>4.2590839999999996</c:v>
                </c:pt>
                <c:pt idx="5">
                  <c:v>4.0591879999999998</c:v>
                </c:pt>
                <c:pt idx="6">
                  <c:v>4.3714690000000003</c:v>
                </c:pt>
                <c:pt idx="7">
                  <c:v>4.2581519999999999</c:v>
                </c:pt>
                <c:pt idx="8">
                  <c:v>4.3089409999999999</c:v>
                </c:pt>
                <c:pt idx="9">
                  <c:v>4.3658440000000001</c:v>
                </c:pt>
                <c:pt idx="10">
                  <c:v>4.1049840000000009</c:v>
                </c:pt>
                <c:pt idx="11">
                  <c:v>3.8370250000000001</c:v>
                </c:pt>
                <c:pt idx="12">
                  <c:v>3.8640130000000004</c:v>
                </c:pt>
                <c:pt idx="13">
                  <c:v>3.840293</c:v>
                </c:pt>
                <c:pt idx="14">
                  <c:v>4.0007790000000005</c:v>
                </c:pt>
                <c:pt idx="15">
                  <c:v>3.7321559999999998</c:v>
                </c:pt>
                <c:pt idx="16">
                  <c:v>3.6927360000000005</c:v>
                </c:pt>
                <c:pt idx="17">
                  <c:v>3.7741129999999998</c:v>
                </c:pt>
                <c:pt idx="18">
                  <c:v>3.9938980000000006</c:v>
                </c:pt>
                <c:pt idx="19">
                  <c:v>4.0429720000000007</c:v>
                </c:pt>
                <c:pt idx="20">
                  <c:v>3.8958530000000002</c:v>
                </c:pt>
                <c:pt idx="21">
                  <c:v>3.9453230000000006</c:v>
                </c:pt>
                <c:pt idx="22">
                  <c:v>3.9905990000000009</c:v>
                </c:pt>
                <c:pt idx="23">
                  <c:v>3.9727640000000002</c:v>
                </c:pt>
                <c:pt idx="24">
                  <c:v>4.0164549999999997</c:v>
                </c:pt>
                <c:pt idx="25">
                  <c:v>4.1005099999999999</c:v>
                </c:pt>
                <c:pt idx="26">
                  <c:v>4.2734070000000006</c:v>
                </c:pt>
                <c:pt idx="27">
                  <c:v>4.2954300000000005</c:v>
                </c:pt>
                <c:pt idx="28">
                  <c:v>4.0047730000000001</c:v>
                </c:pt>
                <c:pt idx="29">
                  <c:v>4.0533429999999999</c:v>
                </c:pt>
                <c:pt idx="30">
                  <c:v>4.2780469999999999</c:v>
                </c:pt>
                <c:pt idx="31">
                  <c:v>4.084327</c:v>
                </c:pt>
                <c:pt idx="32">
                  <c:v>4.1316679999999995</c:v>
                </c:pt>
                <c:pt idx="33">
                  <c:v>4.2979200000000004</c:v>
                </c:pt>
                <c:pt idx="34">
                  <c:v>4.2317290000000005</c:v>
                </c:pt>
                <c:pt idx="35">
                  <c:v>4.0512259999999998</c:v>
                </c:pt>
                <c:pt idx="36">
                  <c:v>3.7466120000000003</c:v>
                </c:pt>
                <c:pt idx="37">
                  <c:v>3.92239</c:v>
                </c:pt>
                <c:pt idx="38">
                  <c:v>4.0979920000000005</c:v>
                </c:pt>
                <c:pt idx="39">
                  <c:v>4.0521740000000008</c:v>
                </c:pt>
                <c:pt idx="40">
                  <c:v>4.0160649999999993</c:v>
                </c:pt>
              </c:numCache>
            </c:numRef>
          </c:val>
          <c:smooth val="0"/>
        </c:ser>
        <c:ser>
          <c:idx val="1"/>
          <c:order val="1"/>
          <c:tx>
            <c:strRef>
              <c:f>Impact_report!$BN$8</c:f>
              <c:strCache>
                <c:ptCount val="1"/>
                <c:pt idx="0">
                  <c:v>Electricity</c:v>
                </c:pt>
              </c:strCache>
            </c:strRef>
          </c:tx>
          <c:marker>
            <c:symbol val="square"/>
            <c:size val="4"/>
          </c:marker>
          <c:cat>
            <c:numRef>
              <c:f>Impact_report!$BL$9:$BL$49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Impact_report!$BN$9:$BN$49</c:f>
              <c:numCache>
                <c:formatCode>General</c:formatCode>
                <c:ptCount val="41"/>
                <c:pt idx="0">
                  <c:v>1.201163</c:v>
                </c:pt>
                <c:pt idx="1">
                  <c:v>1.288009</c:v>
                </c:pt>
                <c:pt idx="2">
                  <c:v>1.4075660000000001</c:v>
                </c:pt>
                <c:pt idx="3">
                  <c:v>1.516653</c:v>
                </c:pt>
                <c:pt idx="4">
                  <c:v>1.5013340000000002</c:v>
                </c:pt>
                <c:pt idx="5">
                  <c:v>1.5978260000000002</c:v>
                </c:pt>
                <c:pt idx="6">
                  <c:v>1.677943</c:v>
                </c:pt>
                <c:pt idx="7">
                  <c:v>1.7630794031279995</c:v>
                </c:pt>
                <c:pt idx="8">
                  <c:v>1.8224834031279997</c:v>
                </c:pt>
                <c:pt idx="9">
                  <c:v>1.8633344031279999</c:v>
                </c:pt>
                <c:pt idx="10">
                  <c:v>1.9153024031279997</c:v>
                </c:pt>
                <c:pt idx="11">
                  <c:v>2.0424524031279998</c:v>
                </c:pt>
                <c:pt idx="12">
                  <c:v>2.0862614031279998</c:v>
                </c:pt>
                <c:pt idx="13">
                  <c:v>2.1256504031279997</c:v>
                </c:pt>
                <c:pt idx="14">
                  <c:v>2.2736884031279998</c:v>
                </c:pt>
                <c:pt idx="15">
                  <c:v>2.3604954031280001</c:v>
                </c:pt>
                <c:pt idx="16">
                  <c:v>2.4478424031279991</c:v>
                </c:pt>
                <c:pt idx="17">
                  <c:v>2.5479694031279996</c:v>
                </c:pt>
                <c:pt idx="18">
                  <c:v>2.684321403128</c:v>
                </c:pt>
                <c:pt idx="19">
                  <c:v>2.7758534031279996</c:v>
                </c:pt>
                <c:pt idx="20">
                  <c:v>2.8693674031279999</c:v>
                </c:pt>
                <c:pt idx="21">
                  <c:v>2.9273054065400004</c:v>
                </c:pt>
                <c:pt idx="22">
                  <c:v>2.9300031853599999</c:v>
                </c:pt>
                <c:pt idx="23">
                  <c:v>3.0289651268039997</c:v>
                </c:pt>
                <c:pt idx="24">
                  <c:v>3.117219632356</c:v>
                </c:pt>
                <c:pt idx="25">
                  <c:v>3.21139733988</c:v>
                </c:pt>
                <c:pt idx="26">
                  <c:v>3.303330343292</c:v>
                </c:pt>
                <c:pt idx="27">
                  <c:v>3.3851272613000001</c:v>
                </c:pt>
                <c:pt idx="28">
                  <c:v>3.5602682647120001</c:v>
                </c:pt>
                <c:pt idx="29">
                  <c:v>3.6485172681240003</c:v>
                </c:pt>
                <c:pt idx="30">
                  <c:v>3.8379702715359993</c:v>
                </c:pt>
                <c:pt idx="31">
                  <c:v>3.8994324720959996</c:v>
                </c:pt>
                <c:pt idx="32">
                  <c:v>3.9736085838119992</c:v>
                </c:pt>
                <c:pt idx="33">
                  <c:v>3.9811430535440002</c:v>
                </c:pt>
                <c:pt idx="34">
                  <c:v>4.0722330569559997</c:v>
                </c:pt>
                <c:pt idx="35">
                  <c:v>4.2245940603679992</c:v>
                </c:pt>
                <c:pt idx="36">
                  <c:v>4.2707747901040003</c:v>
                </c:pt>
                <c:pt idx="37">
                  <c:v>4.3955567935159996</c:v>
                </c:pt>
                <c:pt idx="38">
                  <c:v>4.3944177969280007</c:v>
                </c:pt>
                <c:pt idx="39">
                  <c:v>4.32206991571032</c:v>
                </c:pt>
                <c:pt idx="40">
                  <c:v>4.4006551203399997</c:v>
                </c:pt>
              </c:numCache>
            </c:numRef>
          </c:val>
          <c:smooth val="0"/>
        </c:ser>
        <c:dLbls>
          <c:showLegendKey val="0"/>
          <c:showVal val="0"/>
          <c:showCatName val="0"/>
          <c:showSerName val="0"/>
          <c:showPercent val="0"/>
          <c:showBubbleSize val="0"/>
        </c:dLbls>
        <c:marker val="1"/>
        <c:smooth val="0"/>
        <c:axId val="213475328"/>
        <c:axId val="213475888"/>
      </c:lineChart>
      <c:catAx>
        <c:axId val="213475328"/>
        <c:scaling>
          <c:orientation val="minMax"/>
        </c:scaling>
        <c:delete val="0"/>
        <c:axPos val="b"/>
        <c:numFmt formatCode="General" sourceLinked="1"/>
        <c:majorTickMark val="out"/>
        <c:minorTickMark val="none"/>
        <c:tickLblPos val="nextTo"/>
        <c:crossAx val="213475888"/>
        <c:crosses val="autoZero"/>
        <c:auto val="1"/>
        <c:lblAlgn val="ctr"/>
        <c:lblOffset val="100"/>
        <c:tickLblSkip val="5"/>
        <c:noMultiLvlLbl val="0"/>
      </c:catAx>
      <c:valAx>
        <c:axId val="213475888"/>
        <c:scaling>
          <c:orientation val="minMax"/>
        </c:scaling>
        <c:delete val="0"/>
        <c:axPos val="l"/>
        <c:majorGridlines/>
        <c:title>
          <c:tx>
            <c:rich>
              <a:bodyPr rot="-5400000" vert="horz"/>
              <a:lstStyle/>
              <a:p>
                <a:pPr>
                  <a:defRPr sz="1100" baseline="0"/>
                </a:pPr>
                <a:r>
                  <a:rPr lang="en-US" sz="1100" baseline="0"/>
                  <a:t>Quadrillion Btu (Delivered)</a:t>
                </a:r>
              </a:p>
            </c:rich>
          </c:tx>
          <c:overlay val="0"/>
        </c:title>
        <c:numFmt formatCode="General" sourceLinked="1"/>
        <c:majorTickMark val="out"/>
        <c:minorTickMark val="none"/>
        <c:tickLblPos val="nextTo"/>
        <c:crossAx val="213475328"/>
        <c:crosses val="autoZero"/>
        <c:crossBetween val="midCat"/>
      </c:valAx>
      <c:spPr>
        <a:ln>
          <a:solidFill>
            <a:schemeClr val="accent1"/>
          </a:solidFill>
        </a:ln>
      </c:spPr>
    </c:plotArea>
    <c:legend>
      <c:legendPos val="r"/>
      <c:layout>
        <c:manualLayout>
          <c:xMode val="edge"/>
          <c:yMode val="edge"/>
          <c:x val="0.61295912699709221"/>
          <c:y val="0.49497779391025104"/>
          <c:w val="0.19340325197939467"/>
          <c:h val="0.16772554280944099"/>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96062992125984"/>
          <c:y val="4.214129483814523E-2"/>
          <c:w val="0.81596916010498688"/>
          <c:h val="0.83227252843394572"/>
        </c:manualLayout>
      </c:layout>
      <c:lineChart>
        <c:grouping val="standard"/>
        <c:varyColors val="0"/>
        <c:ser>
          <c:idx val="0"/>
          <c:order val="0"/>
          <c:tx>
            <c:strRef>
              <c:f>Impact_report!$AK$8</c:f>
              <c:strCache>
                <c:ptCount val="1"/>
                <c:pt idx="0">
                  <c:v>Economy-wide</c:v>
                </c:pt>
              </c:strCache>
            </c:strRef>
          </c:tx>
          <c:marker>
            <c:symbol val="diamond"/>
            <c:size val="5"/>
          </c:marker>
          <c:cat>
            <c:numRef>
              <c:f>Impact_report!$AJ$9:$AJ$49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Impact_report!$AK$9:$AK$49</c:f>
              <c:numCache>
                <c:formatCode>#,##0.0</c:formatCode>
                <c:ptCount val="41"/>
                <c:pt idx="0">
                  <c:v>67.838202999999993</c:v>
                </c:pt>
                <c:pt idx="1">
                  <c:v>69.283149999999992</c:v>
                </c:pt>
                <c:pt idx="2">
                  <c:v>72.687941000000009</c:v>
                </c:pt>
                <c:pt idx="3">
                  <c:v>75.676355999999998</c:v>
                </c:pt>
                <c:pt idx="4">
                  <c:v>73.955264</c:v>
                </c:pt>
                <c:pt idx="5">
                  <c:v>71.963913000000005</c:v>
                </c:pt>
                <c:pt idx="6">
                  <c:v>75.967212000000004</c:v>
                </c:pt>
                <c:pt idx="7">
                  <c:v>77.953910999999991</c:v>
                </c:pt>
                <c:pt idx="8">
                  <c:v>79.948779999999999</c:v>
                </c:pt>
                <c:pt idx="9">
                  <c:v>80.857017999999997</c:v>
                </c:pt>
                <c:pt idx="10">
                  <c:v>78.067759999999993</c:v>
                </c:pt>
                <c:pt idx="11">
                  <c:v>76.103010000000012</c:v>
                </c:pt>
                <c:pt idx="12">
                  <c:v>73.095001000000011</c:v>
                </c:pt>
                <c:pt idx="13">
                  <c:v>72.967783000000011</c:v>
                </c:pt>
                <c:pt idx="14">
                  <c:v>76.628910999999988</c:v>
                </c:pt>
                <c:pt idx="15">
                  <c:v>76.396287999999998</c:v>
                </c:pt>
                <c:pt idx="16">
                  <c:v>76.643568000000002</c:v>
                </c:pt>
                <c:pt idx="17">
                  <c:v>79.056989000000002</c:v>
                </c:pt>
                <c:pt idx="18">
                  <c:v>82.705812000000009</c:v>
                </c:pt>
                <c:pt idx="19">
                  <c:v>84.777000000000001</c:v>
                </c:pt>
                <c:pt idx="20">
                  <c:v>84.494461999999999</c:v>
                </c:pt>
                <c:pt idx="21">
                  <c:v>84.437375000000003</c:v>
                </c:pt>
                <c:pt idx="22">
                  <c:v>85.782619000000011</c:v>
                </c:pt>
                <c:pt idx="23">
                  <c:v>87.434107999999995</c:v>
                </c:pt>
                <c:pt idx="24">
                  <c:v>89.097030000000004</c:v>
                </c:pt>
                <c:pt idx="25">
                  <c:v>91.025919999999999</c:v>
                </c:pt>
                <c:pt idx="26">
                  <c:v>94.017882999999998</c:v>
                </c:pt>
                <c:pt idx="27">
                  <c:v>94.596070999999995</c:v>
                </c:pt>
                <c:pt idx="28">
                  <c:v>95.021275000000003</c:v>
                </c:pt>
                <c:pt idx="29">
                  <c:v>96.645675000000011</c:v>
                </c:pt>
                <c:pt idx="30">
                  <c:v>98.812152999999995</c:v>
                </c:pt>
                <c:pt idx="31">
                  <c:v>96.174236000000008</c:v>
                </c:pt>
                <c:pt idx="32">
                  <c:v>97.639997999999991</c:v>
                </c:pt>
                <c:pt idx="33">
                  <c:v>97.921641000000008</c:v>
                </c:pt>
                <c:pt idx="34">
                  <c:v>100.166612</c:v>
                </c:pt>
                <c:pt idx="35">
                  <c:v>100.28167499999999</c:v>
                </c:pt>
                <c:pt idx="36">
                  <c:v>99.629123000000007</c:v>
                </c:pt>
                <c:pt idx="37">
                  <c:v>101.31804</c:v>
                </c:pt>
                <c:pt idx="38">
                  <c:v>99.291520999999989</c:v>
                </c:pt>
                <c:pt idx="39">
                  <c:v>94.595117999999999</c:v>
                </c:pt>
                <c:pt idx="40">
                  <c:v>98.012086999999994</c:v>
                </c:pt>
              </c:numCache>
            </c:numRef>
          </c:val>
          <c:smooth val="0"/>
        </c:ser>
        <c:ser>
          <c:idx val="1"/>
          <c:order val="1"/>
          <c:tx>
            <c:strRef>
              <c:f>Impact_report!$AL$8</c:f>
              <c:strCache>
                <c:ptCount val="1"/>
                <c:pt idx="0">
                  <c:v>Manufacturing</c:v>
                </c:pt>
              </c:strCache>
            </c:strRef>
          </c:tx>
          <c:marker>
            <c:symbol val="square"/>
            <c:size val="4"/>
          </c:marker>
          <c:cat>
            <c:numRef>
              <c:f>Impact_report!$AJ$9:$AJ$49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Impact_report!$AL$9:$AL$49</c:f>
              <c:numCache>
                <c:formatCode>#,##0.0</c:formatCode>
                <c:ptCount val="41"/>
                <c:pt idx="0">
                  <c:v>20.610868146715223</c:v>
                </c:pt>
                <c:pt idx="1">
                  <c:v>20.773562091419613</c:v>
                </c:pt>
                <c:pt idx="2">
                  <c:v>21.766833038865666</c:v>
                </c:pt>
                <c:pt idx="3">
                  <c:v>22.609099189310342</c:v>
                </c:pt>
                <c:pt idx="4">
                  <c:v>22.770272193075627</c:v>
                </c:pt>
                <c:pt idx="5">
                  <c:v>20.914100569364258</c:v>
                </c:pt>
                <c:pt idx="6">
                  <c:v>21.997203967042161</c:v>
                </c:pt>
                <c:pt idx="7">
                  <c:v>22.439484242961225</c:v>
                </c:pt>
                <c:pt idx="8">
                  <c:v>22.828306887027406</c:v>
                </c:pt>
                <c:pt idx="9">
                  <c:v>22.731262058125591</c:v>
                </c:pt>
                <c:pt idx="10">
                  <c:v>21.20699782515748</c:v>
                </c:pt>
                <c:pt idx="11">
                  <c:v>20.480199360726857</c:v>
                </c:pt>
                <c:pt idx="12">
                  <c:v>18.463362509517879</c:v>
                </c:pt>
                <c:pt idx="13">
                  <c:v>19.179743216682994</c:v>
                </c:pt>
                <c:pt idx="14">
                  <c:v>19.843260123461015</c:v>
                </c:pt>
                <c:pt idx="15">
                  <c:v>18.699303063269319</c:v>
                </c:pt>
                <c:pt idx="16">
                  <c:v>18.846511679700278</c:v>
                </c:pt>
                <c:pt idx="17">
                  <c:v>19.411376006851476</c:v>
                </c:pt>
                <c:pt idx="18">
                  <c:v>20.975420663927455</c:v>
                </c:pt>
                <c:pt idx="19">
                  <c:v>21.205947097515025</c:v>
                </c:pt>
                <c:pt idx="20">
                  <c:v>21.36087032957256</c:v>
                </c:pt>
                <c:pt idx="21">
                  <c:v>20.954453107675274</c:v>
                </c:pt>
                <c:pt idx="22">
                  <c:v>21.475165461441488</c:v>
                </c:pt>
                <c:pt idx="23">
                  <c:v>22.362683636528132</c:v>
                </c:pt>
                <c:pt idx="24">
                  <c:v>22.551303063185543</c:v>
                </c:pt>
                <c:pt idx="25">
                  <c:v>22.873939607517247</c:v>
                </c:pt>
                <c:pt idx="26">
                  <c:v>23.48222331108164</c:v>
                </c:pt>
                <c:pt idx="27">
                  <c:v>23.446217318351177</c:v>
                </c:pt>
                <c:pt idx="28">
                  <c:v>23.756256887058189</c:v>
                </c:pt>
                <c:pt idx="29">
                  <c:v>24.298414490310105</c:v>
                </c:pt>
                <c:pt idx="30">
                  <c:v>24.404194521595141</c:v>
                </c:pt>
                <c:pt idx="31">
                  <c:v>23.453413667060765</c:v>
                </c:pt>
                <c:pt idx="32">
                  <c:v>22.310851863533834</c:v>
                </c:pt>
                <c:pt idx="33">
                  <c:v>22.555444408901582</c:v>
                </c:pt>
                <c:pt idx="34">
                  <c:v>22.738392558971899</c:v>
                </c:pt>
                <c:pt idx="35">
                  <c:v>22.662791631230984</c:v>
                </c:pt>
                <c:pt idx="36">
                  <c:v>22.326773217188123</c:v>
                </c:pt>
                <c:pt idx="37">
                  <c:v>22.467306086919248</c:v>
                </c:pt>
                <c:pt idx="38">
                  <c:v>21.746789051770364</c:v>
                </c:pt>
                <c:pt idx="39">
                  <c:v>19.150486047968577</c:v>
                </c:pt>
                <c:pt idx="40">
                  <c:v>20.305759671058986</c:v>
                </c:pt>
              </c:numCache>
            </c:numRef>
          </c:val>
          <c:smooth val="0"/>
        </c:ser>
        <c:ser>
          <c:idx val="2"/>
          <c:order val="2"/>
          <c:tx>
            <c:strRef>
              <c:f>Impact_report!$AM$8</c:f>
              <c:strCache>
                <c:ptCount val="1"/>
                <c:pt idx="0">
                  <c:v>Residential</c:v>
                </c:pt>
              </c:strCache>
            </c:strRef>
          </c:tx>
          <c:marker>
            <c:symbol val="triangle"/>
            <c:size val="4"/>
          </c:marker>
          <c:cat>
            <c:numRef>
              <c:f>Impact_report!$AJ$9:$AJ$49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Impact_report!$AM$9:$AM$49</c:f>
              <c:numCache>
                <c:formatCode>#,##0.0</c:formatCode>
                <c:ptCount val="41"/>
                <c:pt idx="0">
                  <c:v>13.765758000000002</c:v>
                </c:pt>
                <c:pt idx="1">
                  <c:v>14.246200000000002</c:v>
                </c:pt>
                <c:pt idx="2">
                  <c:v>14.857046</c:v>
                </c:pt>
                <c:pt idx="3">
                  <c:v>14.897351000000002</c:v>
                </c:pt>
                <c:pt idx="4">
                  <c:v>14.654335</c:v>
                </c:pt>
                <c:pt idx="5">
                  <c:v>14.813399999999998</c:v>
                </c:pt>
                <c:pt idx="6">
                  <c:v>15.410260000000003</c:v>
                </c:pt>
                <c:pt idx="7">
                  <c:v>15.661713000000001</c:v>
                </c:pt>
                <c:pt idx="8">
                  <c:v>16.132285999999997</c:v>
                </c:pt>
                <c:pt idx="9">
                  <c:v>15.812724000000001</c:v>
                </c:pt>
                <c:pt idx="10">
                  <c:v>15.753380000000002</c:v>
                </c:pt>
                <c:pt idx="11">
                  <c:v>15.261545</c:v>
                </c:pt>
                <c:pt idx="12">
                  <c:v>15.530937000000002</c:v>
                </c:pt>
                <c:pt idx="13">
                  <c:v>15.425021000000001</c:v>
                </c:pt>
                <c:pt idx="14">
                  <c:v>15.959562999999999</c:v>
                </c:pt>
                <c:pt idx="15">
                  <c:v>16.041333999999999</c:v>
                </c:pt>
                <c:pt idx="16">
                  <c:v>15.975108000000001</c:v>
                </c:pt>
                <c:pt idx="17">
                  <c:v>16.263213999999998</c:v>
                </c:pt>
                <c:pt idx="18">
                  <c:v>17.132613000000003</c:v>
                </c:pt>
                <c:pt idx="19">
                  <c:v>17.785734000000001</c:v>
                </c:pt>
                <c:pt idx="20">
                  <c:v>16.945297000000004</c:v>
                </c:pt>
                <c:pt idx="21">
                  <c:v>17.420310000000001</c:v>
                </c:pt>
                <c:pt idx="22">
                  <c:v>17.355839999999997</c:v>
                </c:pt>
                <c:pt idx="23">
                  <c:v>18.217688000000003</c:v>
                </c:pt>
                <c:pt idx="24">
                  <c:v>18.112432000000002</c:v>
                </c:pt>
                <c:pt idx="25">
                  <c:v>18.518963000000003</c:v>
                </c:pt>
                <c:pt idx="26">
                  <c:v>19.504389000000003</c:v>
                </c:pt>
                <c:pt idx="27">
                  <c:v>18.964947000000002</c:v>
                </c:pt>
                <c:pt idx="28">
                  <c:v>18.954918000000003</c:v>
                </c:pt>
                <c:pt idx="29">
                  <c:v>19.556930000000001</c:v>
                </c:pt>
                <c:pt idx="30">
                  <c:v>20.424883000000001</c:v>
                </c:pt>
                <c:pt idx="31">
                  <c:v>20.042076000000002</c:v>
                </c:pt>
                <c:pt idx="32">
                  <c:v>20.790794999999999</c:v>
                </c:pt>
                <c:pt idx="33">
                  <c:v>21.137398999999998</c:v>
                </c:pt>
                <c:pt idx="34">
                  <c:v>21.092792000000003</c:v>
                </c:pt>
                <c:pt idx="35">
                  <c:v>21.626076999999999</c:v>
                </c:pt>
                <c:pt idx="36">
                  <c:v>20.688004000000006</c:v>
                </c:pt>
                <c:pt idx="37">
                  <c:v>21.542106000000004</c:v>
                </c:pt>
                <c:pt idx="38">
                  <c:v>21.695054999999996</c:v>
                </c:pt>
                <c:pt idx="39">
                  <c:v>21.110630000000004</c:v>
                </c:pt>
                <c:pt idx="40">
                  <c:v>21.85303</c:v>
                </c:pt>
              </c:numCache>
            </c:numRef>
          </c:val>
          <c:smooth val="0"/>
        </c:ser>
        <c:ser>
          <c:idx val="3"/>
          <c:order val="3"/>
          <c:tx>
            <c:strRef>
              <c:f>Impact_report!$AN$8</c:f>
              <c:strCache>
                <c:ptCount val="1"/>
                <c:pt idx="0">
                  <c:v>Commercial</c:v>
                </c:pt>
              </c:strCache>
            </c:strRef>
          </c:tx>
          <c:marker>
            <c:symbol val="circle"/>
            <c:size val="4"/>
          </c:marker>
          <c:cat>
            <c:numRef>
              <c:f>Impact_report!$AJ$9:$AJ$49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Impact_report!$AN$9:$AN$49</c:f>
              <c:numCache>
                <c:formatCode>#,##0.0</c:formatCode>
                <c:ptCount val="41"/>
                <c:pt idx="0">
                  <c:v>8.3462949999999996</c:v>
                </c:pt>
                <c:pt idx="1">
                  <c:v>8.7209529999999997</c:v>
                </c:pt>
                <c:pt idx="2">
                  <c:v>9.1834160000000011</c:v>
                </c:pt>
                <c:pt idx="3">
                  <c:v>9.5429570000000012</c:v>
                </c:pt>
                <c:pt idx="4">
                  <c:v>9.3933230000000005</c:v>
                </c:pt>
                <c:pt idx="5">
                  <c:v>9.4924910000000011</c:v>
                </c:pt>
                <c:pt idx="6">
                  <c:v>10.063333999999999</c:v>
                </c:pt>
                <c:pt idx="7">
                  <c:v>10.238851610245176</c:v>
                </c:pt>
                <c:pt idx="8">
                  <c:v>10.543397742854285</c:v>
                </c:pt>
                <c:pt idx="9">
                  <c:v>10.679241087160255</c:v>
                </c:pt>
                <c:pt idx="10">
                  <c:v>10.609547663242378</c:v>
                </c:pt>
                <c:pt idx="11">
                  <c:v>10.646608699792642</c:v>
                </c:pt>
                <c:pt idx="12">
                  <c:v>10.891370402773887</c:v>
                </c:pt>
                <c:pt idx="13">
                  <c:v>10.969275809498228</c:v>
                </c:pt>
                <c:pt idx="14">
                  <c:v>11.474173567789199</c:v>
                </c:pt>
                <c:pt idx="15">
                  <c:v>11.481478886151329</c:v>
                </c:pt>
                <c:pt idx="16">
                  <c:v>11.636003564537704</c:v>
                </c:pt>
                <c:pt idx="17">
                  <c:v>11.975665639774791</c:v>
                </c:pt>
                <c:pt idx="18">
                  <c:v>12.607656023407488</c:v>
                </c:pt>
                <c:pt idx="19">
                  <c:v>13.223905662146155</c:v>
                </c:pt>
                <c:pt idx="20">
                  <c:v>13.350123214860528</c:v>
                </c:pt>
                <c:pt idx="21">
                  <c:v>13.529941646748259</c:v>
                </c:pt>
                <c:pt idx="22">
                  <c:v>13.537906377816888</c:v>
                </c:pt>
                <c:pt idx="23">
                  <c:v>13.852983541368282</c:v>
                </c:pt>
                <c:pt idx="24">
                  <c:v>14.103038314433409</c:v>
                </c:pt>
                <c:pt idx="25">
                  <c:v>14.557722103662098</c:v>
                </c:pt>
                <c:pt idx="26">
                  <c:v>15.039542459424625</c:v>
                </c:pt>
                <c:pt idx="27">
                  <c:v>15.298579911428066</c:v>
                </c:pt>
                <c:pt idx="28">
                  <c:v>15.584659538792428</c:v>
                </c:pt>
                <c:pt idx="29">
                  <c:v>15.991084446015572</c:v>
                </c:pt>
                <c:pt idx="30">
                  <c:v>16.791538037771854</c:v>
                </c:pt>
                <c:pt idx="31">
                  <c:v>16.614123171000902</c:v>
                </c:pt>
                <c:pt idx="32">
                  <c:v>16.907342550232794</c:v>
                </c:pt>
                <c:pt idx="33">
                  <c:v>17.009599402397356</c:v>
                </c:pt>
                <c:pt idx="34">
                  <c:v>17.256347893818521</c:v>
                </c:pt>
                <c:pt idx="35">
                  <c:v>17.456988772028378</c:v>
                </c:pt>
                <c:pt idx="36">
                  <c:v>17.194404469308534</c:v>
                </c:pt>
                <c:pt idx="37">
                  <c:v>17.73962008622367</c:v>
                </c:pt>
                <c:pt idx="38">
                  <c:v>17.891178551406526</c:v>
                </c:pt>
                <c:pt idx="39">
                  <c:v>17.461971688701301</c:v>
                </c:pt>
                <c:pt idx="40">
                  <c:v>17.628815960277475</c:v>
                </c:pt>
              </c:numCache>
            </c:numRef>
          </c:val>
          <c:smooth val="0"/>
        </c:ser>
        <c:dLbls>
          <c:showLegendKey val="0"/>
          <c:showVal val="0"/>
          <c:showCatName val="0"/>
          <c:showSerName val="0"/>
          <c:showPercent val="0"/>
          <c:showBubbleSize val="0"/>
        </c:dLbls>
        <c:marker val="1"/>
        <c:smooth val="0"/>
        <c:axId val="213480368"/>
        <c:axId val="213480928"/>
      </c:lineChart>
      <c:catAx>
        <c:axId val="213480368"/>
        <c:scaling>
          <c:orientation val="minMax"/>
        </c:scaling>
        <c:delete val="0"/>
        <c:axPos val="b"/>
        <c:numFmt formatCode="General" sourceLinked="1"/>
        <c:majorTickMark val="out"/>
        <c:minorTickMark val="none"/>
        <c:tickLblPos val="nextTo"/>
        <c:crossAx val="213480928"/>
        <c:crosses val="autoZero"/>
        <c:auto val="1"/>
        <c:lblAlgn val="ctr"/>
        <c:lblOffset val="100"/>
        <c:tickLblSkip val="5"/>
        <c:noMultiLvlLbl val="0"/>
      </c:catAx>
      <c:valAx>
        <c:axId val="213480928"/>
        <c:scaling>
          <c:orientation val="minMax"/>
        </c:scaling>
        <c:delete val="0"/>
        <c:axPos val="l"/>
        <c:majorGridlines/>
        <c:title>
          <c:tx>
            <c:rich>
              <a:bodyPr rot="-5400000" vert="horz"/>
              <a:lstStyle/>
              <a:p>
                <a:pPr>
                  <a:defRPr sz="1120" baseline="0"/>
                </a:pPr>
                <a:r>
                  <a:rPr lang="en-US" sz="1120" baseline="0"/>
                  <a:t>Quadrillion Btu (Source)</a:t>
                </a:r>
              </a:p>
            </c:rich>
          </c:tx>
          <c:overlay val="0"/>
        </c:title>
        <c:numFmt formatCode="#,##0.0" sourceLinked="1"/>
        <c:majorTickMark val="out"/>
        <c:minorTickMark val="none"/>
        <c:tickLblPos val="nextTo"/>
        <c:crossAx val="213480368"/>
        <c:crosses val="autoZero"/>
        <c:crossBetween val="between"/>
      </c:valAx>
      <c:spPr>
        <a:ln>
          <a:solidFill>
            <a:schemeClr val="accent1"/>
          </a:solidFill>
        </a:ln>
      </c:spPr>
    </c:plotArea>
    <c:legend>
      <c:legendPos val="r"/>
      <c:layout>
        <c:manualLayout>
          <c:xMode val="edge"/>
          <c:yMode val="edge"/>
          <c:x val="0.61870756780402447"/>
          <c:y val="0.35571376494604839"/>
          <c:w val="0.28962576552930885"/>
          <c:h val="0.27005395158938467"/>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96062992125984"/>
          <c:y val="4.214129483814523E-2"/>
          <c:w val="0.81596916010498688"/>
          <c:h val="0.83227252843394572"/>
        </c:manualLayout>
      </c:layout>
      <c:lineChart>
        <c:grouping val="standard"/>
        <c:varyColors val="0"/>
        <c:ser>
          <c:idx val="0"/>
          <c:order val="0"/>
          <c:tx>
            <c:strRef>
              <c:f>Impact_report!$N$8</c:f>
              <c:strCache>
                <c:ptCount val="1"/>
                <c:pt idx="0">
                  <c:v>Economy-wide</c:v>
                </c:pt>
              </c:strCache>
            </c:strRef>
          </c:tx>
          <c:marker>
            <c:symbol val="diamond"/>
            <c:size val="5"/>
          </c:marker>
          <c:cat>
            <c:numRef>
              <c:f>Impact_report!$M$9:$M$49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Impact_report!$N$9:$N$49</c:f>
              <c:numCache>
                <c:formatCode>#,##0.0</c:formatCode>
                <c:ptCount val="41"/>
                <c:pt idx="0">
                  <c:v>56.335390000000011</c:v>
                </c:pt>
                <c:pt idx="1">
                  <c:v>57.179425999999992</c:v>
                </c:pt>
                <c:pt idx="2">
                  <c:v>59.680669000000009</c:v>
                </c:pt>
                <c:pt idx="3">
                  <c:v>61.790167999999994</c:v>
                </c:pt>
                <c:pt idx="4">
                  <c:v>59.87063400000001</c:v>
                </c:pt>
                <c:pt idx="5">
                  <c:v>57.654747000000015</c:v>
                </c:pt>
                <c:pt idx="6">
                  <c:v>60.824549000000005</c:v>
                </c:pt>
                <c:pt idx="7">
                  <c:v>62.051091000000007</c:v>
                </c:pt>
                <c:pt idx="8">
                  <c:v>63.280813000000009</c:v>
                </c:pt>
                <c:pt idx="9">
                  <c:v>63.980408000000004</c:v>
                </c:pt>
                <c:pt idx="10">
                  <c:v>60.94458800000001</c:v>
                </c:pt>
                <c:pt idx="11">
                  <c:v>59.004160000000006</c:v>
                </c:pt>
                <c:pt idx="12">
                  <c:v>56.234525999999995</c:v>
                </c:pt>
                <c:pt idx="13">
                  <c:v>55.693187999999999</c:v>
                </c:pt>
                <c:pt idx="14">
                  <c:v>58.793032000000011</c:v>
                </c:pt>
                <c:pt idx="15">
                  <c:v>58.294089999999997</c:v>
                </c:pt>
                <c:pt idx="16">
                  <c:v>58.498997000000003</c:v>
                </c:pt>
                <c:pt idx="17">
                  <c:v>60.453606000000001</c:v>
                </c:pt>
                <c:pt idx="18">
                  <c:v>63.275426000000003</c:v>
                </c:pt>
                <c:pt idx="19">
                  <c:v>63.938825000000016</c:v>
                </c:pt>
                <c:pt idx="20">
                  <c:v>63.254646999999999</c:v>
                </c:pt>
                <c:pt idx="21">
                  <c:v>63.005307999999992</c:v>
                </c:pt>
                <c:pt idx="22">
                  <c:v>64.488464000000022</c:v>
                </c:pt>
                <c:pt idx="23">
                  <c:v>65.350351999999987</c:v>
                </c:pt>
                <c:pt idx="24">
                  <c:v>66.710940000000008</c:v>
                </c:pt>
                <c:pt idx="25">
                  <c:v>67.828343000000004</c:v>
                </c:pt>
                <c:pt idx="26">
                  <c:v>70.113434000000012</c:v>
                </c:pt>
                <c:pt idx="27">
                  <c:v>70.442508000000004</c:v>
                </c:pt>
                <c:pt idx="28">
                  <c:v>69.93357300000001</c:v>
                </c:pt>
                <c:pt idx="29">
                  <c:v>70.970805999999996</c:v>
                </c:pt>
                <c:pt idx="30">
                  <c:v>72.424079000000006</c:v>
                </c:pt>
                <c:pt idx="31">
                  <c:v>70.540779000000015</c:v>
                </c:pt>
                <c:pt idx="32">
                  <c:v>71.447885999999997</c:v>
                </c:pt>
                <c:pt idx="33">
                  <c:v>71.804031000000009</c:v>
                </c:pt>
                <c:pt idx="34">
                  <c:v>73.557904000000008</c:v>
                </c:pt>
                <c:pt idx="35">
                  <c:v>73.134909000000007</c:v>
                </c:pt>
                <c:pt idx="36">
                  <c:v>72.723169999999996</c:v>
                </c:pt>
                <c:pt idx="37">
                  <c:v>73.783402999999993</c:v>
                </c:pt>
                <c:pt idx="38">
                  <c:v>72.054705999999996</c:v>
                </c:pt>
                <c:pt idx="39">
                  <c:v>68.79498199999999</c:v>
                </c:pt>
                <c:pt idx="40">
                  <c:v>71.154551999999995</c:v>
                </c:pt>
              </c:numCache>
            </c:numRef>
          </c:val>
          <c:smooth val="0"/>
        </c:ser>
        <c:ser>
          <c:idx val="1"/>
          <c:order val="1"/>
          <c:tx>
            <c:strRef>
              <c:f>Impact_report!$O$8</c:f>
              <c:strCache>
                <c:ptCount val="1"/>
                <c:pt idx="0">
                  <c:v>Manufacturing</c:v>
                </c:pt>
              </c:strCache>
            </c:strRef>
          </c:tx>
          <c:marker>
            <c:symbol val="square"/>
            <c:size val="4"/>
          </c:marker>
          <c:cat>
            <c:numRef>
              <c:f>Impact_report!$M$9:$M$49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Impact_report!$O$9:$O$49</c:f>
              <c:numCache>
                <c:formatCode>#,##0.0</c:formatCode>
                <c:ptCount val="41"/>
                <c:pt idx="0">
                  <c:v>16.493298376888038</c:v>
                </c:pt>
                <c:pt idx="1">
                  <c:v>16.556913533575237</c:v>
                </c:pt>
                <c:pt idx="2">
                  <c:v>17.244311563762114</c:v>
                </c:pt>
                <c:pt idx="3">
                  <c:v>17.721105543037712</c:v>
                </c:pt>
                <c:pt idx="4">
                  <c:v>17.711008190264657</c:v>
                </c:pt>
                <c:pt idx="5">
                  <c:v>16.113627575423866</c:v>
                </c:pt>
                <c:pt idx="6">
                  <c:v>16.863549812951298</c:v>
                </c:pt>
                <c:pt idx="7">
                  <c:v>17.075281754259613</c:v>
                </c:pt>
                <c:pt idx="8">
                  <c:v>17.301258351669858</c:v>
                </c:pt>
                <c:pt idx="9">
                  <c:v>17.223744170450853</c:v>
                </c:pt>
                <c:pt idx="10">
                  <c:v>15.878305374044308</c:v>
                </c:pt>
                <c:pt idx="11">
                  <c:v>15.229782652348199</c:v>
                </c:pt>
                <c:pt idx="12">
                  <c:v>13.534173022804127</c:v>
                </c:pt>
                <c:pt idx="13">
                  <c:v>14.217915005634133</c:v>
                </c:pt>
                <c:pt idx="14">
                  <c:v>14.595394052916632</c:v>
                </c:pt>
                <c:pt idx="15">
                  <c:v>13.627179765509133</c:v>
                </c:pt>
                <c:pt idx="16">
                  <c:v>13.846888837798515</c:v>
                </c:pt>
                <c:pt idx="17">
                  <c:v>14.188315252377144</c:v>
                </c:pt>
                <c:pt idx="18">
                  <c:v>15.514406933569607</c:v>
                </c:pt>
                <c:pt idx="19">
                  <c:v>15.436134392349462</c:v>
                </c:pt>
                <c:pt idx="20">
                  <c:v>15.476983088563239</c:v>
                </c:pt>
                <c:pt idx="21">
                  <c:v>15.151299441721497</c:v>
                </c:pt>
                <c:pt idx="22">
                  <c:v>15.695659273790987</c:v>
                </c:pt>
                <c:pt idx="23">
                  <c:v>16.414333191982472</c:v>
                </c:pt>
                <c:pt idx="24">
                  <c:v>16.508692175878103</c:v>
                </c:pt>
                <c:pt idx="25">
                  <c:v>16.687213037233182</c:v>
                </c:pt>
                <c:pt idx="26">
                  <c:v>17.150826437600038</c:v>
                </c:pt>
                <c:pt idx="27">
                  <c:v>17.134211264024824</c:v>
                </c:pt>
                <c:pt idx="28">
                  <c:v>17.456077073927997</c:v>
                </c:pt>
                <c:pt idx="29">
                  <c:v>17.822635212437351</c:v>
                </c:pt>
                <c:pt idx="30">
                  <c:v>17.742927978391947</c:v>
                </c:pt>
                <c:pt idx="31">
                  <c:v>17.110236449950225</c:v>
                </c:pt>
                <c:pt idx="32">
                  <c:v>16.165107274320004</c:v>
                </c:pt>
                <c:pt idx="33">
                  <c:v>16.412089723560499</c:v>
                </c:pt>
                <c:pt idx="34">
                  <c:v>16.166598446332898</c:v>
                </c:pt>
                <c:pt idx="35">
                  <c:v>15.978578587860415</c:v>
                </c:pt>
                <c:pt idx="36">
                  <c:v>15.793876620408001</c:v>
                </c:pt>
                <c:pt idx="37">
                  <c:v>15.972884388690732</c:v>
                </c:pt>
                <c:pt idx="38">
                  <c:v>15.340842762556569</c:v>
                </c:pt>
                <c:pt idx="39">
                  <c:v>13.843658555122641</c:v>
                </c:pt>
                <c:pt idx="40">
                  <c:v>14.673339658989159</c:v>
                </c:pt>
              </c:numCache>
            </c:numRef>
          </c:val>
          <c:smooth val="0"/>
        </c:ser>
        <c:ser>
          <c:idx val="2"/>
          <c:order val="2"/>
          <c:tx>
            <c:strRef>
              <c:f>Impact_report!$P$8</c:f>
              <c:strCache>
                <c:ptCount val="1"/>
                <c:pt idx="0">
                  <c:v>Residential</c:v>
                </c:pt>
              </c:strCache>
            </c:strRef>
          </c:tx>
          <c:marker>
            <c:symbol val="triangle"/>
            <c:size val="4"/>
          </c:marker>
          <c:cat>
            <c:numRef>
              <c:f>Impact_report!$M$9:$M$49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Impact_report!$P$9:$P$49</c:f>
              <c:numCache>
                <c:formatCode>#,##0.0</c:formatCode>
                <c:ptCount val="41"/>
                <c:pt idx="0">
                  <c:v>9.9133890000000005</c:v>
                </c:pt>
                <c:pt idx="1">
                  <c:v>10.131854000000001</c:v>
                </c:pt>
                <c:pt idx="2">
                  <c:v>10.465114000000002</c:v>
                </c:pt>
                <c:pt idx="3">
                  <c:v>10.201645000000001</c:v>
                </c:pt>
                <c:pt idx="4">
                  <c:v>9.8806730000000016</c:v>
                </c:pt>
                <c:pt idx="5">
                  <c:v>9.9963639999999998</c:v>
                </c:pt>
                <c:pt idx="6">
                  <c:v>10.460350000000002</c:v>
                </c:pt>
                <c:pt idx="7">
                  <c:v>10.395174000000003</c:v>
                </c:pt>
                <c:pt idx="8">
                  <c:v>10.561220999999998</c:v>
                </c:pt>
                <c:pt idx="9">
                  <c:v>10.248688</c:v>
                </c:pt>
                <c:pt idx="10">
                  <c:v>9.887497999999999</c:v>
                </c:pt>
                <c:pt idx="11">
                  <c:v>9.5096530000000001</c:v>
                </c:pt>
                <c:pt idx="12">
                  <c:v>9.6357080000000011</c:v>
                </c:pt>
                <c:pt idx="13">
                  <c:v>9.3940580000000011</c:v>
                </c:pt>
                <c:pt idx="14">
                  <c:v>9.8725719999999981</c:v>
                </c:pt>
                <c:pt idx="15">
                  <c:v>9.8571209999999994</c:v>
                </c:pt>
                <c:pt idx="16">
                  <c:v>9.700918999999999</c:v>
                </c:pt>
                <c:pt idx="17">
                  <c:v>9.8249739999999974</c:v>
                </c:pt>
                <c:pt idx="18">
                  <c:v>10.403243999999999</c:v>
                </c:pt>
                <c:pt idx="19">
                  <c:v>10.656592000000002</c:v>
                </c:pt>
                <c:pt idx="20">
                  <c:v>9.7100560000000016</c:v>
                </c:pt>
                <c:pt idx="21">
                  <c:v>10.006643</c:v>
                </c:pt>
                <c:pt idx="22">
                  <c:v>10.143611</c:v>
                </c:pt>
                <c:pt idx="23">
                  <c:v>10.540321</c:v>
                </c:pt>
                <c:pt idx="24">
                  <c:v>10.419306000000002</c:v>
                </c:pt>
                <c:pt idx="25">
                  <c:v>10.493338</c:v>
                </c:pt>
                <c:pt idx="26">
                  <c:v>11.160053000000001</c:v>
                </c:pt>
                <c:pt idx="27">
                  <c:v>10.703804</c:v>
                </c:pt>
                <c:pt idx="28">
                  <c:v>10.269307000000001</c:v>
                </c:pt>
                <c:pt idx="29">
                  <c:v>10.681635000000002</c:v>
                </c:pt>
                <c:pt idx="30">
                  <c:v>11.227993999999999</c:v>
                </c:pt>
                <c:pt idx="31">
                  <c:v>10.968071</c:v>
                </c:pt>
                <c:pt idx="32">
                  <c:v>11.228521999999998</c:v>
                </c:pt>
                <c:pt idx="33">
                  <c:v>11.591146</c:v>
                </c:pt>
                <c:pt idx="34">
                  <c:v>11.401723</c:v>
                </c:pt>
                <c:pt idx="35">
                  <c:v>11.547153999999999</c:v>
                </c:pt>
                <c:pt idx="36">
                  <c:v>10.779373000000001</c:v>
                </c:pt>
                <c:pt idx="37">
                  <c:v>11.358808000000002</c:v>
                </c:pt>
                <c:pt idx="38">
                  <c:v>11.624835000000001</c:v>
                </c:pt>
                <c:pt idx="39">
                  <c:v>11.321941000000001</c:v>
                </c:pt>
                <c:pt idx="40">
                  <c:v>11.527061</c:v>
                </c:pt>
              </c:numCache>
            </c:numRef>
          </c:val>
          <c:smooth val="0"/>
        </c:ser>
        <c:ser>
          <c:idx val="3"/>
          <c:order val="3"/>
          <c:tx>
            <c:strRef>
              <c:f>Impact_report!$Q$8</c:f>
              <c:strCache>
                <c:ptCount val="1"/>
                <c:pt idx="0">
                  <c:v>Commercial</c:v>
                </c:pt>
              </c:strCache>
            </c:strRef>
          </c:tx>
          <c:marker>
            <c:symbol val="circle"/>
            <c:size val="4"/>
          </c:marker>
          <c:cat>
            <c:numRef>
              <c:f>Impact_report!$M$9:$M$49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Impact_report!$Q$9:$Q$49</c:f>
              <c:numCache>
                <c:formatCode>#,##0.0</c:formatCode>
                <c:ptCount val="41"/>
                <c:pt idx="0">
                  <c:v>5.4378289999999998</c:v>
                </c:pt>
                <c:pt idx="1">
                  <c:v>5.6117619999999997</c:v>
                </c:pt>
                <c:pt idx="2">
                  <c:v>5.8195269999999999</c:v>
                </c:pt>
                <c:pt idx="3">
                  <c:v>5.9394460000000002</c:v>
                </c:pt>
                <c:pt idx="4">
                  <c:v>5.7604179999999996</c:v>
                </c:pt>
                <c:pt idx="5">
                  <c:v>5.6570140000000002</c:v>
                </c:pt>
                <c:pt idx="6">
                  <c:v>6.0494120000000002</c:v>
                </c:pt>
                <c:pt idx="7">
                  <c:v>6.0212314031279996</c:v>
                </c:pt>
                <c:pt idx="8">
                  <c:v>6.1314244031279994</c:v>
                </c:pt>
                <c:pt idx="9">
                  <c:v>6.2291784031280004</c:v>
                </c:pt>
                <c:pt idx="10">
                  <c:v>6.0202864031280008</c:v>
                </c:pt>
                <c:pt idx="11">
                  <c:v>5.8794774031279999</c:v>
                </c:pt>
                <c:pt idx="12">
                  <c:v>5.9502744031279997</c:v>
                </c:pt>
                <c:pt idx="13">
                  <c:v>5.9659434031279996</c:v>
                </c:pt>
                <c:pt idx="14">
                  <c:v>6.2744674031279999</c:v>
                </c:pt>
                <c:pt idx="15">
                  <c:v>6.0926514031280004</c:v>
                </c:pt>
                <c:pt idx="16">
                  <c:v>6.140578403128</c:v>
                </c:pt>
                <c:pt idx="17">
                  <c:v>6.3220824031279994</c:v>
                </c:pt>
                <c:pt idx="18">
                  <c:v>6.6782194031280007</c:v>
                </c:pt>
                <c:pt idx="19">
                  <c:v>6.8188254031279998</c:v>
                </c:pt>
                <c:pt idx="20">
                  <c:v>6.7652204031279997</c:v>
                </c:pt>
                <c:pt idx="21">
                  <c:v>6.8726284065400005</c:v>
                </c:pt>
                <c:pt idx="22">
                  <c:v>6.9206021853600008</c:v>
                </c:pt>
                <c:pt idx="23">
                  <c:v>7.0017291268040003</c:v>
                </c:pt>
                <c:pt idx="24">
                  <c:v>7.1336746323559996</c:v>
                </c:pt>
                <c:pt idx="25">
                  <c:v>7.3119073398800003</c:v>
                </c:pt>
                <c:pt idx="26">
                  <c:v>7.5767373432920007</c:v>
                </c:pt>
                <c:pt idx="27">
                  <c:v>7.6805572613000006</c:v>
                </c:pt>
                <c:pt idx="28">
                  <c:v>7.5650412647120007</c:v>
                </c:pt>
                <c:pt idx="29">
                  <c:v>7.7018602681240003</c:v>
                </c:pt>
                <c:pt idx="30">
                  <c:v>8.1160172715359984</c:v>
                </c:pt>
                <c:pt idx="31">
                  <c:v>7.9837594720959997</c:v>
                </c:pt>
                <c:pt idx="32">
                  <c:v>8.1052765838119996</c:v>
                </c:pt>
                <c:pt idx="33">
                  <c:v>8.2790630535440002</c:v>
                </c:pt>
                <c:pt idx="34">
                  <c:v>8.3039620569559993</c:v>
                </c:pt>
                <c:pt idx="35">
                  <c:v>8.2758200603679999</c:v>
                </c:pt>
                <c:pt idx="36">
                  <c:v>8.0173867901040001</c:v>
                </c:pt>
                <c:pt idx="37">
                  <c:v>8.3179467935159987</c:v>
                </c:pt>
                <c:pt idx="38">
                  <c:v>8.4924097969280012</c:v>
                </c:pt>
                <c:pt idx="39">
                  <c:v>8.3742439157103199</c:v>
                </c:pt>
                <c:pt idx="40">
                  <c:v>8.4167201203400008</c:v>
                </c:pt>
              </c:numCache>
            </c:numRef>
          </c:val>
          <c:smooth val="0"/>
        </c:ser>
        <c:dLbls>
          <c:showLegendKey val="0"/>
          <c:showVal val="0"/>
          <c:showCatName val="0"/>
          <c:showSerName val="0"/>
          <c:showPercent val="0"/>
          <c:showBubbleSize val="0"/>
        </c:dLbls>
        <c:marker val="1"/>
        <c:smooth val="0"/>
        <c:axId val="213485408"/>
        <c:axId val="213485968"/>
      </c:lineChart>
      <c:catAx>
        <c:axId val="213485408"/>
        <c:scaling>
          <c:orientation val="minMax"/>
        </c:scaling>
        <c:delete val="0"/>
        <c:axPos val="b"/>
        <c:numFmt formatCode="General" sourceLinked="1"/>
        <c:majorTickMark val="out"/>
        <c:minorTickMark val="none"/>
        <c:tickLblPos val="nextTo"/>
        <c:crossAx val="213485968"/>
        <c:crosses val="autoZero"/>
        <c:auto val="1"/>
        <c:lblAlgn val="ctr"/>
        <c:lblOffset val="100"/>
        <c:tickLblSkip val="5"/>
        <c:noMultiLvlLbl val="0"/>
      </c:catAx>
      <c:valAx>
        <c:axId val="213485968"/>
        <c:scaling>
          <c:orientation val="minMax"/>
        </c:scaling>
        <c:delete val="0"/>
        <c:axPos val="l"/>
        <c:majorGridlines/>
        <c:title>
          <c:tx>
            <c:rich>
              <a:bodyPr rot="-5400000" vert="horz"/>
              <a:lstStyle/>
              <a:p>
                <a:pPr>
                  <a:defRPr sz="1120" baseline="0"/>
                </a:pPr>
                <a:r>
                  <a:rPr lang="en-US" sz="1120" baseline="0"/>
                  <a:t>Quadrillion Btu (Delivered)</a:t>
                </a:r>
              </a:p>
            </c:rich>
          </c:tx>
          <c:overlay val="0"/>
        </c:title>
        <c:numFmt formatCode="#,##0.0" sourceLinked="1"/>
        <c:majorTickMark val="out"/>
        <c:minorTickMark val="none"/>
        <c:tickLblPos val="nextTo"/>
        <c:crossAx val="213485408"/>
        <c:crosses val="autoZero"/>
        <c:crossBetween val="between"/>
      </c:valAx>
      <c:spPr>
        <a:ln>
          <a:solidFill>
            <a:schemeClr val="accent1"/>
          </a:solidFill>
        </a:ln>
      </c:spPr>
    </c:plotArea>
    <c:legend>
      <c:legendPos val="r"/>
      <c:layout>
        <c:manualLayout>
          <c:xMode val="edge"/>
          <c:yMode val="edge"/>
          <c:x val="0.57981867891513561"/>
          <c:y val="0.31404709827938176"/>
          <c:w val="0.28962576552930885"/>
          <c:h val="0.27005395158938467"/>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697462817147856"/>
          <c:y val="5.1400554097404488E-2"/>
          <c:w val="0.74962051618547687"/>
          <c:h val="0.78278032954214061"/>
        </c:manualLayout>
      </c:layout>
      <c:lineChart>
        <c:grouping val="standard"/>
        <c:varyColors val="0"/>
        <c:ser>
          <c:idx val="0"/>
          <c:order val="0"/>
          <c:tx>
            <c:strRef>
              <c:f>Report_charts!$X$11</c:f>
              <c:strCache>
                <c:ptCount val="1"/>
                <c:pt idx="0">
                  <c:v>Source Energy Intensity </c:v>
                </c:pt>
              </c:strCache>
            </c:strRef>
          </c:tx>
          <c:marker>
            <c:symbol val="diamond"/>
            <c:size val="3"/>
          </c:marker>
          <c:cat>
            <c:numRef>
              <c:f>Report_charts!$W$12:$W$53</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Report_charts!$X$12:$X$53</c:f>
              <c:numCache>
                <c:formatCode>General</c:formatCode>
                <c:ptCount val="42"/>
                <c:pt idx="0">
                  <c:v>1.1789508321387785</c:v>
                </c:pt>
                <c:pt idx="1">
                  <c:v>1.182807881751649</c:v>
                </c:pt>
                <c:pt idx="2">
                  <c:v>1.1722681926660645</c:v>
                </c:pt>
                <c:pt idx="3">
                  <c:v>1.1633562624309208</c:v>
                </c:pt>
                <c:pt idx="4">
                  <c:v>1.1423420926034022</c:v>
                </c:pt>
                <c:pt idx="5">
                  <c:v>1.1461546216465628</c:v>
                </c:pt>
                <c:pt idx="6">
                  <c:v>1.1341793920728029</c:v>
                </c:pt>
                <c:pt idx="7">
                  <c:v>1.1100837286863829</c:v>
                </c:pt>
                <c:pt idx="8">
                  <c:v>1.1000192202406083</c:v>
                </c:pt>
                <c:pt idx="9">
                  <c:v>1.0749094844047649</c:v>
                </c:pt>
                <c:pt idx="10">
                  <c:v>1.0563484730643959</c:v>
                </c:pt>
                <c:pt idx="11">
                  <c:v>1.0389599122918527</c:v>
                </c:pt>
                <c:pt idx="12">
                  <c:v>1.0321728893848723</c:v>
                </c:pt>
                <c:pt idx="13">
                  <c:v>1.0238425005699279</c:v>
                </c:pt>
                <c:pt idx="14">
                  <c:v>1.0219267112629862</c:v>
                </c:pt>
                <c:pt idx="15">
                  <c:v>1</c:v>
                </c:pt>
                <c:pt idx="16">
                  <c:v>1.0015875897904336</c:v>
                </c:pt>
                <c:pt idx="17">
                  <c:v>0.9768913515268598</c:v>
                </c:pt>
                <c:pt idx="18">
                  <c:v>0.98188850767093783</c:v>
                </c:pt>
                <c:pt idx="19">
                  <c:v>0.9922502166827647</c:v>
                </c:pt>
                <c:pt idx="20">
                  <c:v>0.98910543084135738</c:v>
                </c:pt>
                <c:pt idx="21">
                  <c:v>0.9696898215283386</c:v>
                </c:pt>
                <c:pt idx="22">
                  <c:v>0.96405188886843762</c:v>
                </c:pt>
                <c:pt idx="23">
                  <c:v>0.96298418036818689</c:v>
                </c:pt>
                <c:pt idx="24">
                  <c:v>0.95537857028113005</c:v>
                </c:pt>
                <c:pt idx="25">
                  <c:v>0.95661245118475091</c:v>
                </c:pt>
                <c:pt idx="26">
                  <c:v>0.96438784279569478</c:v>
                </c:pt>
                <c:pt idx="27">
                  <c:v>0.94214385387355415</c:v>
                </c:pt>
                <c:pt idx="28">
                  <c:v>0.94227455720399222</c:v>
                </c:pt>
                <c:pt idx="29">
                  <c:v>0.94540845617544167</c:v>
                </c:pt>
                <c:pt idx="30">
                  <c:v>0.94926414025166561</c:v>
                </c:pt>
                <c:pt idx="31">
                  <c:v>0.93792118194418328</c:v>
                </c:pt>
                <c:pt idx="32">
                  <c:v>0.91919434332850214</c:v>
                </c:pt>
                <c:pt idx="33">
                  <c:v>0.91386859544193522</c:v>
                </c:pt>
                <c:pt idx="34">
                  <c:v>0.90634861230746444</c:v>
                </c:pt>
                <c:pt idx="35">
                  <c:v>0.89114448638893751</c:v>
                </c:pt>
                <c:pt idx="36">
                  <c:v>0.88023647736586974</c:v>
                </c:pt>
                <c:pt idx="37">
                  <c:v>0.87383580639266112</c:v>
                </c:pt>
                <c:pt idx="38">
                  <c:v>0.87525829956624501</c:v>
                </c:pt>
                <c:pt idx="39">
                  <c:v>0.86660693318142556</c:v>
                </c:pt>
                <c:pt idx="40">
                  <c:v>0.8635432839488304</c:v>
                </c:pt>
                <c:pt idx="41">
                  <c:v>0.86046668939777859</c:v>
                </c:pt>
              </c:numCache>
            </c:numRef>
          </c:val>
          <c:smooth val="0"/>
        </c:ser>
        <c:ser>
          <c:idx val="1"/>
          <c:order val="1"/>
          <c:tx>
            <c:strRef>
              <c:f>Report_charts!$Y$11</c:f>
              <c:strCache>
                <c:ptCount val="1"/>
                <c:pt idx="0">
                  <c:v>Delivered Energy Intensity</c:v>
                </c:pt>
              </c:strCache>
            </c:strRef>
          </c:tx>
          <c:marker>
            <c:symbol val="square"/>
            <c:size val="2"/>
          </c:marker>
          <c:cat>
            <c:numRef>
              <c:f>Report_charts!$W$12:$W$53</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Report_charts!$Y$12:$Y$53</c:f>
              <c:numCache>
                <c:formatCode>General</c:formatCode>
                <c:ptCount val="42"/>
                <c:pt idx="0">
                  <c:v>1.2300362217132488</c:v>
                </c:pt>
                <c:pt idx="1">
                  <c:v>1.2257866447528523</c:v>
                </c:pt>
                <c:pt idx="2">
                  <c:v>1.2078824535577444</c:v>
                </c:pt>
                <c:pt idx="3">
                  <c:v>1.1935510851916851</c:v>
                </c:pt>
                <c:pt idx="4">
                  <c:v>1.1729196002285471</c:v>
                </c:pt>
                <c:pt idx="5">
                  <c:v>1.1689776845350275</c:v>
                </c:pt>
                <c:pt idx="6">
                  <c:v>1.1534647041014399</c:v>
                </c:pt>
                <c:pt idx="7">
                  <c:v>1.1282355880741641</c:v>
                </c:pt>
                <c:pt idx="8">
                  <c:v>1.1189453623190369</c:v>
                </c:pt>
                <c:pt idx="9">
                  <c:v>1.093824291164549</c:v>
                </c:pt>
                <c:pt idx="10">
                  <c:v>1.0712093608801052</c:v>
                </c:pt>
                <c:pt idx="11">
                  <c:v>1.0492370519023009</c:v>
                </c:pt>
                <c:pt idx="12">
                  <c:v>1.0407798632771643</c:v>
                </c:pt>
                <c:pt idx="13">
                  <c:v>1.0342925474051863</c:v>
                </c:pt>
                <c:pt idx="14">
                  <c:v>1.022785009054106</c:v>
                </c:pt>
                <c:pt idx="15">
                  <c:v>1</c:v>
                </c:pt>
                <c:pt idx="16">
                  <c:v>1.0026788485202816</c:v>
                </c:pt>
                <c:pt idx="17">
                  <c:v>0.97803492206311859</c:v>
                </c:pt>
                <c:pt idx="18">
                  <c:v>0.97963729933325261</c:v>
                </c:pt>
                <c:pt idx="19">
                  <c:v>0.9871592648382248</c:v>
                </c:pt>
                <c:pt idx="20">
                  <c:v>0.97968900671083647</c:v>
                </c:pt>
                <c:pt idx="21">
                  <c:v>0.95933924074406152</c:v>
                </c:pt>
                <c:pt idx="22">
                  <c:v>0.95525127178278946</c:v>
                </c:pt>
                <c:pt idx="23">
                  <c:v>0.95407866631216809</c:v>
                </c:pt>
                <c:pt idx="24">
                  <c:v>0.94688858284668265</c:v>
                </c:pt>
                <c:pt idx="25">
                  <c:v>0.94767013969921288</c:v>
                </c:pt>
                <c:pt idx="26">
                  <c:v>0.94977925214592818</c:v>
                </c:pt>
                <c:pt idx="27">
                  <c:v>0.93290159981354492</c:v>
                </c:pt>
                <c:pt idx="28">
                  <c:v>0.93373061626333376</c:v>
                </c:pt>
                <c:pt idx="29">
                  <c:v>0.93678333713999073</c:v>
                </c:pt>
                <c:pt idx="30">
                  <c:v>0.93266281738944223</c:v>
                </c:pt>
                <c:pt idx="31">
                  <c:v>0.92060948170997781</c:v>
                </c:pt>
                <c:pt idx="32">
                  <c:v>0.90578077699376403</c:v>
                </c:pt>
                <c:pt idx="33">
                  <c:v>0.89796537261107046</c:v>
                </c:pt>
                <c:pt idx="34">
                  <c:v>0.88742124925529897</c:v>
                </c:pt>
                <c:pt idx="35">
                  <c:v>0.87073082643649302</c:v>
                </c:pt>
                <c:pt idx="36">
                  <c:v>0.86178211950597827</c:v>
                </c:pt>
                <c:pt idx="37">
                  <c:v>0.85728151896761873</c:v>
                </c:pt>
                <c:pt idx="38">
                  <c:v>0.85527230728930648</c:v>
                </c:pt>
                <c:pt idx="39">
                  <c:v>0.85057450120727573</c:v>
                </c:pt>
                <c:pt idx="40">
                  <c:v>0.84883628842070546</c:v>
                </c:pt>
                <c:pt idx="41">
                  <c:v>0.84590594322557622</c:v>
                </c:pt>
              </c:numCache>
            </c:numRef>
          </c:val>
          <c:smooth val="0"/>
        </c:ser>
        <c:dLbls>
          <c:showLegendKey val="0"/>
          <c:showVal val="0"/>
          <c:showCatName val="0"/>
          <c:showSerName val="0"/>
          <c:showPercent val="0"/>
          <c:showBubbleSize val="0"/>
        </c:dLbls>
        <c:marker val="1"/>
        <c:smooth val="0"/>
        <c:axId val="201686400"/>
        <c:axId val="201686960"/>
      </c:lineChart>
      <c:catAx>
        <c:axId val="201686400"/>
        <c:scaling>
          <c:orientation val="minMax"/>
        </c:scaling>
        <c:delete val="0"/>
        <c:axPos val="b"/>
        <c:numFmt formatCode="General" sourceLinked="1"/>
        <c:majorTickMark val="out"/>
        <c:minorTickMark val="none"/>
        <c:tickLblPos val="nextTo"/>
        <c:crossAx val="201686960"/>
        <c:crosses val="autoZero"/>
        <c:auto val="1"/>
        <c:lblAlgn val="ctr"/>
        <c:lblOffset val="100"/>
        <c:tickLblSkip val="5"/>
        <c:noMultiLvlLbl val="0"/>
      </c:catAx>
      <c:valAx>
        <c:axId val="201686960"/>
        <c:scaling>
          <c:orientation val="minMax"/>
          <c:min val="0.8"/>
        </c:scaling>
        <c:delete val="0"/>
        <c:axPos val="l"/>
        <c:majorGridlines/>
        <c:title>
          <c:tx>
            <c:rich>
              <a:bodyPr rot="-5400000" vert="horz"/>
              <a:lstStyle/>
              <a:p>
                <a:pPr>
                  <a:defRPr sz="1100" baseline="0"/>
                </a:pPr>
                <a:r>
                  <a:rPr lang="en-US" sz="1100" baseline="0"/>
                  <a:t>Index, 1985 = 1.0</a:t>
                </a:r>
              </a:p>
            </c:rich>
          </c:tx>
          <c:overlay val="0"/>
        </c:title>
        <c:numFmt formatCode="#,##0.00" sourceLinked="0"/>
        <c:majorTickMark val="out"/>
        <c:minorTickMark val="none"/>
        <c:tickLblPos val="nextTo"/>
        <c:crossAx val="201686400"/>
        <c:crosses val="autoZero"/>
        <c:crossBetween val="midCat"/>
      </c:valAx>
      <c:spPr>
        <a:solidFill>
          <a:schemeClr val="bg1"/>
        </a:solidFill>
        <a:ln>
          <a:solidFill>
            <a:schemeClr val="accent1"/>
          </a:solidFill>
        </a:ln>
      </c:spPr>
    </c:plotArea>
    <c:legend>
      <c:legendPos val="r"/>
      <c:layout>
        <c:manualLayout>
          <c:xMode val="edge"/>
          <c:yMode val="edge"/>
          <c:x val="0.48077690288713909"/>
          <c:y val="0.11998651210265383"/>
          <c:w val="0.31391819772528434"/>
          <c:h val="0.27931321084864391"/>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586758610763"/>
          <c:y val="5.1400554097404488E-2"/>
          <c:w val="0.81754754770308768"/>
          <c:h val="0.82746120481163421"/>
        </c:manualLayout>
      </c:layout>
      <c:lineChart>
        <c:grouping val="standard"/>
        <c:varyColors val="0"/>
        <c:ser>
          <c:idx val="0"/>
          <c:order val="0"/>
          <c:tx>
            <c:strRef>
              <c:f>Indicators_report!$M$6</c:f>
              <c:strCache>
                <c:ptCount val="1"/>
                <c:pt idx="0">
                  <c:v>Residential</c:v>
                </c:pt>
              </c:strCache>
            </c:strRef>
          </c:tx>
          <c:cat>
            <c:numRef>
              <c:f>Indicators_report!$L$7:$L$48</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Indicators_report!$M$7:$M$48</c:f>
              <c:numCache>
                <c:formatCode>0.000</c:formatCode>
                <c:ptCount val="42"/>
                <c:pt idx="0">
                  <c:v>1.1689486188370768</c:v>
                </c:pt>
                <c:pt idx="1">
                  <c:v>1.1931168318503487</c:v>
                </c:pt>
                <c:pt idx="2">
                  <c:v>1.197540858346108</c:v>
                </c:pt>
                <c:pt idx="3">
                  <c:v>1.1897507414491368</c:v>
                </c:pt>
                <c:pt idx="4">
                  <c:v>1.1406137679423798</c:v>
                </c:pt>
                <c:pt idx="5">
                  <c:v>1.11308058668464</c:v>
                </c:pt>
                <c:pt idx="6">
                  <c:v>1.1245122230784348</c:v>
                </c:pt>
                <c:pt idx="7">
                  <c:v>1.1132631886114239</c:v>
                </c:pt>
                <c:pt idx="8">
                  <c:v>1.0922038601375998</c:v>
                </c:pt>
                <c:pt idx="9">
                  <c:v>1.0736939865908113</c:v>
                </c:pt>
                <c:pt idx="10">
                  <c:v>1.0301952709076474</c:v>
                </c:pt>
                <c:pt idx="11">
                  <c:v>0.99582942070027036</c:v>
                </c:pt>
                <c:pt idx="12">
                  <c:v>0.98974973737594474</c:v>
                </c:pt>
                <c:pt idx="13">
                  <c:v>0.97696445577797386</c:v>
                </c:pt>
                <c:pt idx="14">
                  <c:v>1.0116662300116339</c:v>
                </c:pt>
                <c:pt idx="15">
                  <c:v>1</c:v>
                </c:pt>
                <c:pt idx="16">
                  <c:v>0.99441670926930181</c:v>
                </c:pt>
                <c:pt idx="17">
                  <c:v>0.98355293313592351</c:v>
                </c:pt>
                <c:pt idx="18">
                  <c:v>0.98894990766923974</c:v>
                </c:pt>
                <c:pt idx="19">
                  <c:v>0.98873602244130854</c:v>
                </c:pt>
                <c:pt idx="20">
                  <c:v>0.97674544890506709</c:v>
                </c:pt>
                <c:pt idx="21">
                  <c:v>0.972461670209398</c:v>
                </c:pt>
                <c:pt idx="22">
                  <c:v>0.95509624754516009</c:v>
                </c:pt>
                <c:pt idx="23">
                  <c:v>0.94039342570159457</c:v>
                </c:pt>
                <c:pt idx="24">
                  <c:v>0.93694723809939318</c:v>
                </c:pt>
                <c:pt idx="25">
                  <c:v>0.92295498808032805</c:v>
                </c:pt>
                <c:pt idx="26">
                  <c:v>0.95575722433618748</c:v>
                </c:pt>
                <c:pt idx="27">
                  <c:v>0.92838600411712058</c:v>
                </c:pt>
                <c:pt idx="28">
                  <c:v>0.92911269851827505</c:v>
                </c:pt>
                <c:pt idx="29">
                  <c:v>0.92747536822018151</c:v>
                </c:pt>
                <c:pt idx="30">
                  <c:v>0.9362824640955536</c:v>
                </c:pt>
                <c:pt idx="31">
                  <c:v>0.92607074940062939</c:v>
                </c:pt>
                <c:pt idx="32">
                  <c:v>0.91986549391147843</c:v>
                </c:pt>
                <c:pt idx="33">
                  <c:v>0.92149326194106929</c:v>
                </c:pt>
                <c:pt idx="34">
                  <c:v>0.91413755226030091</c:v>
                </c:pt>
                <c:pt idx="35">
                  <c:v>0.90540164394452716</c:v>
                </c:pt>
                <c:pt idx="36">
                  <c:v>0.88269161528972417</c:v>
                </c:pt>
                <c:pt idx="37">
                  <c:v>0.88223829846822654</c:v>
                </c:pt>
                <c:pt idx="38">
                  <c:v>0.87842778924278875</c:v>
                </c:pt>
                <c:pt idx="39">
                  <c:v>0.86033258603144858</c:v>
                </c:pt>
                <c:pt idx="40">
                  <c:v>0.86228973711589785</c:v>
                </c:pt>
                <c:pt idx="41">
                  <c:v>0.85121274811448366</c:v>
                </c:pt>
              </c:numCache>
            </c:numRef>
          </c:val>
          <c:smooth val="0"/>
        </c:ser>
        <c:ser>
          <c:idx val="1"/>
          <c:order val="1"/>
          <c:tx>
            <c:strRef>
              <c:f>Indicators_report!$N$6</c:f>
              <c:strCache>
                <c:ptCount val="1"/>
                <c:pt idx="0">
                  <c:v>Commercial </c:v>
                </c:pt>
              </c:strCache>
            </c:strRef>
          </c:tx>
          <c:marker>
            <c:symbol val="square"/>
            <c:size val="4"/>
          </c:marker>
          <c:cat>
            <c:numRef>
              <c:f>Indicators_report!$L$7:$L$48</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Indicators_report!$N$7:$N$48</c:f>
              <c:numCache>
                <c:formatCode>0.000</c:formatCode>
                <c:ptCount val="42"/>
                <c:pt idx="0">
                  <c:v>0.93855880452036988</c:v>
                </c:pt>
                <c:pt idx="1">
                  <c:v>0.96369456179996371</c:v>
                </c:pt>
                <c:pt idx="2">
                  <c:v>0.99260997072859802</c:v>
                </c:pt>
                <c:pt idx="3">
                  <c:v>1.0188084402675921</c:v>
                </c:pt>
                <c:pt idx="4">
                  <c:v>0.97499447117788529</c:v>
                </c:pt>
                <c:pt idx="5">
                  <c:v>0.96371179784442407</c:v>
                </c:pt>
                <c:pt idx="6">
                  <c:v>0.99793329846401946</c:v>
                </c:pt>
                <c:pt idx="7">
                  <c:v>1.0019961041330296</c:v>
                </c:pt>
                <c:pt idx="8">
                  <c:v>0.98939476788165392</c:v>
                </c:pt>
                <c:pt idx="9">
                  <c:v>1.0003318267603338</c:v>
                </c:pt>
                <c:pt idx="10">
                  <c:v>0.96345216126996147</c:v>
                </c:pt>
                <c:pt idx="11">
                  <c:v>0.97044622133710434</c:v>
                </c:pt>
                <c:pt idx="12">
                  <c:v>0.97730161149751593</c:v>
                </c:pt>
                <c:pt idx="13">
                  <c:v>0.96542562778022711</c:v>
                </c:pt>
                <c:pt idx="14">
                  <c:v>1.0168515628664625</c:v>
                </c:pt>
                <c:pt idx="15">
                  <c:v>1</c:v>
                </c:pt>
                <c:pt idx="16">
                  <c:v>0.99351327288905067</c:v>
                </c:pt>
                <c:pt idx="17">
                  <c:v>1.0031800569883542</c:v>
                </c:pt>
                <c:pt idx="18">
                  <c:v>1.0267971005185028</c:v>
                </c:pt>
                <c:pt idx="19">
                  <c:v>1.0401579462037875</c:v>
                </c:pt>
                <c:pt idx="20">
                  <c:v>1.048444734075173</c:v>
                </c:pt>
                <c:pt idx="21">
                  <c:v>1.0450584288616884</c:v>
                </c:pt>
                <c:pt idx="22">
                  <c:v>1.0531359115563725</c:v>
                </c:pt>
                <c:pt idx="23">
                  <c:v>1.0478825133388245</c:v>
                </c:pt>
                <c:pt idx="24">
                  <c:v>1.0686074212285142</c:v>
                </c:pt>
                <c:pt idx="25">
                  <c:v>1.0807091208608404</c:v>
                </c:pt>
                <c:pt idx="26">
                  <c:v>1.1042954000952676</c:v>
                </c:pt>
                <c:pt idx="27">
                  <c:v>1.1151317688054976</c:v>
                </c:pt>
                <c:pt idx="28">
                  <c:v>1.1165024518008444</c:v>
                </c:pt>
                <c:pt idx="29">
                  <c:v>1.1179233745520627</c:v>
                </c:pt>
                <c:pt idx="30">
                  <c:v>1.1500622689041631</c:v>
                </c:pt>
                <c:pt idx="31">
                  <c:v>1.1337575876304857</c:v>
                </c:pt>
                <c:pt idx="32">
                  <c:v>1.1179547172681294</c:v>
                </c:pt>
                <c:pt idx="33">
                  <c:v>1.1216412388589496</c:v>
                </c:pt>
                <c:pt idx="34">
                  <c:v>1.1276399157527803</c:v>
                </c:pt>
                <c:pt idx="35">
                  <c:v>1.1207271029613037</c:v>
                </c:pt>
                <c:pt idx="36">
                  <c:v>1.1101131621527489</c:v>
                </c:pt>
                <c:pt idx="37">
                  <c:v>1.1072593928834173</c:v>
                </c:pt>
                <c:pt idx="38">
                  <c:v>1.1061876079217767</c:v>
                </c:pt>
                <c:pt idx="39">
                  <c:v>1.0853544052840824</c:v>
                </c:pt>
                <c:pt idx="40">
                  <c:v>1.0797534182520714</c:v>
                </c:pt>
                <c:pt idx="41">
                  <c:v>1.0790051160116139</c:v>
                </c:pt>
              </c:numCache>
            </c:numRef>
          </c:val>
          <c:smooth val="0"/>
        </c:ser>
        <c:ser>
          <c:idx val="2"/>
          <c:order val="2"/>
          <c:tx>
            <c:strRef>
              <c:f>Indicators_report!$O$6</c:f>
              <c:strCache>
                <c:ptCount val="1"/>
                <c:pt idx="0">
                  <c:v>Industrial</c:v>
                </c:pt>
              </c:strCache>
            </c:strRef>
          </c:tx>
          <c:marker>
            <c:symbol val="triangle"/>
            <c:size val="5"/>
          </c:marker>
          <c:cat>
            <c:numRef>
              <c:f>Indicators_report!$L$7:$L$48</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Indicators_report!$O$7:$O$48</c:f>
              <c:numCache>
                <c:formatCode>0.000</c:formatCode>
                <c:ptCount val="42"/>
                <c:pt idx="0">
                  <c:v>1.2414455183017863</c:v>
                </c:pt>
                <c:pt idx="1">
                  <c:v>1.2353834359476483</c:v>
                </c:pt>
                <c:pt idx="2">
                  <c:v>1.198174153631796</c:v>
                </c:pt>
                <c:pt idx="3">
                  <c:v>1.1694365235289714</c:v>
                </c:pt>
                <c:pt idx="4">
                  <c:v>1.1609080455939866</c:v>
                </c:pt>
                <c:pt idx="5">
                  <c:v>1.2001128514668569</c:v>
                </c:pt>
                <c:pt idx="6">
                  <c:v>1.1578588365572842</c:v>
                </c:pt>
                <c:pt idx="7">
                  <c:v>1.1142661023313796</c:v>
                </c:pt>
                <c:pt idx="8">
                  <c:v>1.1060119782064046</c:v>
                </c:pt>
                <c:pt idx="9">
                  <c:v>1.0625125420182626</c:v>
                </c:pt>
                <c:pt idx="10">
                  <c:v>1.0775812231497692</c:v>
                </c:pt>
                <c:pt idx="11">
                  <c:v>1.0681103078400354</c:v>
                </c:pt>
                <c:pt idx="12">
                  <c:v>1.0579985850035869</c:v>
                </c:pt>
                <c:pt idx="13">
                  <c:v>1.0790082848310569</c:v>
                </c:pt>
                <c:pt idx="14">
                  <c:v>1.0476878585441769</c:v>
                </c:pt>
                <c:pt idx="15">
                  <c:v>1</c:v>
                </c:pt>
                <c:pt idx="16">
                  <c:v>1.0187851560785837</c:v>
                </c:pt>
                <c:pt idx="17">
                  <c:v>0.97013720826034511</c:v>
                </c:pt>
                <c:pt idx="18">
                  <c:v>0.98641317398126782</c:v>
                </c:pt>
                <c:pt idx="19">
                  <c:v>0.98533159764041933</c:v>
                </c:pt>
                <c:pt idx="20">
                  <c:v>0.99330959684287023</c:v>
                </c:pt>
                <c:pt idx="21">
                  <c:v>0.97942203166569763</c:v>
                </c:pt>
                <c:pt idx="22">
                  <c:v>0.97605749369756867</c:v>
                </c:pt>
                <c:pt idx="23">
                  <c:v>0.98129593455164643</c:v>
                </c:pt>
                <c:pt idx="24">
                  <c:v>0.96158893978542437</c:v>
                </c:pt>
                <c:pt idx="25">
                  <c:v>0.96709168588785854</c:v>
                </c:pt>
                <c:pt idx="26">
                  <c:v>0.96141515180243142</c:v>
                </c:pt>
                <c:pt idx="27">
                  <c:v>0.91954578838555912</c:v>
                </c:pt>
                <c:pt idx="28">
                  <c:v>0.91787782912331606</c:v>
                </c:pt>
                <c:pt idx="29">
                  <c:v>0.91481073266646984</c:v>
                </c:pt>
                <c:pt idx="30">
                  <c:v>0.92437671808517718</c:v>
                </c:pt>
                <c:pt idx="31">
                  <c:v>0.93267804815352573</c:v>
                </c:pt>
                <c:pt idx="32">
                  <c:v>0.88432384237273121</c:v>
                </c:pt>
                <c:pt idx="33">
                  <c:v>0.87618252879856373</c:v>
                </c:pt>
                <c:pt idx="34">
                  <c:v>0.86805587068612011</c:v>
                </c:pt>
                <c:pt idx="35">
                  <c:v>0.85124999025452186</c:v>
                </c:pt>
                <c:pt idx="36">
                  <c:v>0.85160042471098996</c:v>
                </c:pt>
                <c:pt idx="37">
                  <c:v>0.8403990195188219</c:v>
                </c:pt>
                <c:pt idx="38">
                  <c:v>0.85720625379828752</c:v>
                </c:pt>
                <c:pt idx="39">
                  <c:v>0.87197999247558333</c:v>
                </c:pt>
                <c:pt idx="40">
                  <c:v>0.86419756044516638</c:v>
                </c:pt>
                <c:pt idx="41">
                  <c:v>0.86472952326557995</c:v>
                </c:pt>
              </c:numCache>
            </c:numRef>
          </c:val>
          <c:smooth val="0"/>
        </c:ser>
        <c:ser>
          <c:idx val="3"/>
          <c:order val="3"/>
          <c:tx>
            <c:strRef>
              <c:f>Indicators_report!$P$6</c:f>
              <c:strCache>
                <c:ptCount val="1"/>
                <c:pt idx="0">
                  <c:v>Transportation</c:v>
                </c:pt>
              </c:strCache>
            </c:strRef>
          </c:tx>
          <c:marker>
            <c:symbol val="x"/>
            <c:size val="5"/>
          </c:marker>
          <c:cat>
            <c:numRef>
              <c:f>Indicators_report!$L$7:$L$48</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Indicators_report!$P$7:$P$48</c:f>
              <c:numCache>
                <c:formatCode>0.000</c:formatCode>
                <c:ptCount val="42"/>
                <c:pt idx="0">
                  <c:v>1.1934927904088419</c:v>
                </c:pt>
                <c:pt idx="1">
                  <c:v>1.1820648969438168</c:v>
                </c:pt>
                <c:pt idx="2">
                  <c:v>1.1818043808444494</c:v>
                </c:pt>
                <c:pt idx="3">
                  <c:v>1.1858681144100962</c:v>
                </c:pt>
                <c:pt idx="4">
                  <c:v>1.1687116123917829</c:v>
                </c:pt>
                <c:pt idx="5">
                  <c:v>1.1664740838244174</c:v>
                </c:pt>
                <c:pt idx="6">
                  <c:v>1.1498700807763698</c:v>
                </c:pt>
                <c:pt idx="7">
                  <c:v>1.1257992165647734</c:v>
                </c:pt>
                <c:pt idx="8">
                  <c:v>1.1130098189801645</c:v>
                </c:pt>
                <c:pt idx="9">
                  <c:v>1.0999515590507036</c:v>
                </c:pt>
                <c:pt idx="10">
                  <c:v>1.0650117526963567</c:v>
                </c:pt>
                <c:pt idx="11">
                  <c:v>1.0623116885641064</c:v>
                </c:pt>
                <c:pt idx="12">
                  <c:v>1.0367523713592406</c:v>
                </c:pt>
                <c:pt idx="13">
                  <c:v>1.0062017936136707</c:v>
                </c:pt>
                <c:pt idx="14">
                  <c:v>1.0018455894501788</c:v>
                </c:pt>
                <c:pt idx="15">
                  <c:v>1</c:v>
                </c:pt>
                <c:pt idx="16">
                  <c:v>1.0076372215364484</c:v>
                </c:pt>
                <c:pt idx="17">
                  <c:v>0.98888140040758443</c:v>
                </c:pt>
                <c:pt idx="18">
                  <c:v>0.97402907385998705</c:v>
                </c:pt>
                <c:pt idx="19">
                  <c:v>0.96511721846800635</c:v>
                </c:pt>
                <c:pt idx="20">
                  <c:v>0.95515668919483165</c:v>
                </c:pt>
                <c:pt idx="21">
                  <c:v>0.91712551484643423</c:v>
                </c:pt>
                <c:pt idx="22">
                  <c:v>0.9168561266835954</c:v>
                </c:pt>
                <c:pt idx="23">
                  <c:v>0.92060839512767934</c:v>
                </c:pt>
                <c:pt idx="24">
                  <c:v>0.91767019977188213</c:v>
                </c:pt>
                <c:pt idx="25">
                  <c:v>0.91260196733691934</c:v>
                </c:pt>
                <c:pt idx="26">
                  <c:v>0.90593073042817418</c:v>
                </c:pt>
                <c:pt idx="27">
                  <c:v>0.89476708570107855</c:v>
                </c:pt>
                <c:pt idx="28">
                  <c:v>0.89522062609407849</c:v>
                </c:pt>
                <c:pt idx="29">
                  <c:v>0.90243289468672849</c:v>
                </c:pt>
                <c:pt idx="30">
                  <c:v>0.88736930071001807</c:v>
                </c:pt>
                <c:pt idx="31">
                  <c:v>0.87598677623355403</c:v>
                </c:pt>
                <c:pt idx="32">
                  <c:v>0.87444584604045528</c:v>
                </c:pt>
                <c:pt idx="33">
                  <c:v>0.87042436321684946</c:v>
                </c:pt>
                <c:pt idx="34">
                  <c:v>0.85472839370446074</c:v>
                </c:pt>
                <c:pt idx="35">
                  <c:v>0.84177929810714847</c:v>
                </c:pt>
                <c:pt idx="36">
                  <c:v>0.838269370520482</c:v>
                </c:pt>
                <c:pt idx="37">
                  <c:v>0.83191953983036648</c:v>
                </c:pt>
                <c:pt idx="38">
                  <c:v>0.82651078855921678</c:v>
                </c:pt>
                <c:pt idx="39">
                  <c:v>0.82425745208327461</c:v>
                </c:pt>
                <c:pt idx="40">
                  <c:v>0.82566657545572286</c:v>
                </c:pt>
                <c:pt idx="41">
                  <c:v>0.83248236739814063</c:v>
                </c:pt>
              </c:numCache>
            </c:numRef>
          </c:val>
          <c:smooth val="0"/>
        </c:ser>
        <c:dLbls>
          <c:showLegendKey val="0"/>
          <c:showVal val="0"/>
          <c:showCatName val="0"/>
          <c:showSerName val="0"/>
          <c:showPercent val="0"/>
          <c:showBubbleSize val="0"/>
        </c:dLbls>
        <c:marker val="1"/>
        <c:smooth val="0"/>
        <c:axId val="206887120"/>
        <c:axId val="206887680"/>
      </c:lineChart>
      <c:catAx>
        <c:axId val="206887120"/>
        <c:scaling>
          <c:orientation val="minMax"/>
        </c:scaling>
        <c:delete val="0"/>
        <c:axPos val="b"/>
        <c:numFmt formatCode="General" sourceLinked="1"/>
        <c:majorTickMark val="out"/>
        <c:minorTickMark val="none"/>
        <c:tickLblPos val="nextTo"/>
        <c:crossAx val="206887680"/>
        <c:crosses val="autoZero"/>
        <c:auto val="1"/>
        <c:lblAlgn val="ctr"/>
        <c:lblOffset val="100"/>
        <c:tickLblSkip val="5"/>
        <c:noMultiLvlLbl val="0"/>
      </c:catAx>
      <c:valAx>
        <c:axId val="206887680"/>
        <c:scaling>
          <c:orientation val="minMax"/>
        </c:scaling>
        <c:delete val="0"/>
        <c:axPos val="l"/>
        <c:majorGridlines/>
        <c:title>
          <c:tx>
            <c:rich>
              <a:bodyPr rot="-5400000" vert="horz"/>
              <a:lstStyle/>
              <a:p>
                <a:pPr>
                  <a:defRPr sz="1100" baseline="0"/>
                </a:pPr>
                <a:r>
                  <a:rPr lang="en-US" sz="1100" baseline="0"/>
                  <a:t>Index, 1985 = 1.0</a:t>
                </a:r>
              </a:p>
            </c:rich>
          </c:tx>
          <c:overlay val="0"/>
        </c:title>
        <c:numFmt formatCode="0.0" sourceLinked="0"/>
        <c:majorTickMark val="out"/>
        <c:minorTickMark val="none"/>
        <c:tickLblPos val="nextTo"/>
        <c:crossAx val="206887120"/>
        <c:crosses val="autoZero"/>
        <c:crossBetween val="midCat"/>
      </c:valAx>
      <c:spPr>
        <a:ln>
          <a:solidFill>
            <a:srgbClr val="0070C0"/>
          </a:solidFill>
        </a:ln>
      </c:spPr>
    </c:plotArea>
    <c:legend>
      <c:legendPos val="r"/>
      <c:layout>
        <c:manualLayout>
          <c:xMode val="edge"/>
          <c:yMode val="edge"/>
          <c:x val="0.17610682940073866"/>
          <c:y val="0.47149352554495644"/>
          <c:w val="0.38336991687739008"/>
          <c:h val="0.24772430636502768"/>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64296758502672"/>
          <c:y val="0.2450487708724457"/>
          <c:w val="0.75622179303058812"/>
          <c:h val="0.68040242032962295"/>
        </c:manualLayout>
      </c:layout>
      <c:barChart>
        <c:barDir val="col"/>
        <c:grouping val="clustered"/>
        <c:varyColors val="0"/>
        <c:ser>
          <c:idx val="0"/>
          <c:order val="0"/>
          <c:tx>
            <c:strRef>
              <c:f>Indicators_report!$C$50</c:f>
              <c:strCache>
                <c:ptCount val="1"/>
                <c:pt idx="0">
                  <c:v>1970-1985</c:v>
                </c:pt>
              </c:strCache>
            </c:strRef>
          </c:tx>
          <c:invertIfNegative val="0"/>
          <c:cat>
            <c:strRef>
              <c:f>Indicators_report!$D$49:$I$49</c:f>
              <c:strCache>
                <c:ptCount val="6"/>
                <c:pt idx="0">
                  <c:v>Residential</c:v>
                </c:pt>
                <c:pt idx="1">
                  <c:v>Commercial</c:v>
                </c:pt>
                <c:pt idx="2">
                  <c:v>Industrial</c:v>
                </c:pt>
                <c:pt idx="3">
                  <c:v>Transportation</c:v>
                </c:pt>
                <c:pt idx="4">
                  <c:v> Electric Utilities</c:v>
                </c:pt>
                <c:pt idx="5">
                  <c:v>Economy-wide</c:v>
                </c:pt>
              </c:strCache>
            </c:strRef>
          </c:cat>
          <c:val>
            <c:numRef>
              <c:f>Indicators_report!$D$50:$I$50</c:f>
              <c:numCache>
                <c:formatCode>0.0%</c:formatCode>
                <c:ptCount val="6"/>
                <c:pt idx="0">
                  <c:v>1.0353016626901801E-2</c:v>
                </c:pt>
                <c:pt idx="1">
                  <c:v>-4.2362655071668254E-3</c:v>
                </c:pt>
                <c:pt idx="2">
                  <c:v>1.4314981643866354E-2</c:v>
                </c:pt>
                <c:pt idx="3">
                  <c:v>1.1723018692742282E-2</c:v>
                </c:pt>
                <c:pt idx="4">
                  <c:v>3.8933929191358185E-3</c:v>
                </c:pt>
                <c:pt idx="5">
                  <c:v>1.0914988979496609E-2</c:v>
                </c:pt>
              </c:numCache>
            </c:numRef>
          </c:val>
        </c:ser>
        <c:ser>
          <c:idx val="1"/>
          <c:order val="1"/>
          <c:tx>
            <c:strRef>
              <c:f>Indicators_report!$C$51</c:f>
              <c:strCache>
                <c:ptCount val="1"/>
                <c:pt idx="0">
                  <c:v>1985-2000</c:v>
                </c:pt>
              </c:strCache>
            </c:strRef>
          </c:tx>
          <c:invertIfNegative val="0"/>
          <c:cat>
            <c:strRef>
              <c:f>Indicators_report!$D$49:$I$49</c:f>
              <c:strCache>
                <c:ptCount val="6"/>
                <c:pt idx="0">
                  <c:v>Residential</c:v>
                </c:pt>
                <c:pt idx="1">
                  <c:v>Commercial</c:v>
                </c:pt>
                <c:pt idx="2">
                  <c:v>Industrial</c:v>
                </c:pt>
                <c:pt idx="3">
                  <c:v>Transportation</c:v>
                </c:pt>
                <c:pt idx="4">
                  <c:v> Electric Utilities</c:v>
                </c:pt>
                <c:pt idx="5">
                  <c:v>Economy-wide</c:v>
                </c:pt>
              </c:strCache>
            </c:strRef>
          </c:cat>
          <c:val>
            <c:numRef>
              <c:f>Indicators_report!$D$51:$I$51</c:f>
              <c:numCache>
                <c:formatCode>0.0%</c:formatCode>
                <c:ptCount val="6"/>
                <c:pt idx="0">
                  <c:v>2.6300581269381729E-3</c:v>
                </c:pt>
                <c:pt idx="1">
                  <c:v>-5.6083115369633951E-3</c:v>
                </c:pt>
                <c:pt idx="2">
                  <c:v>3.1404818130890133E-3</c:v>
                </c:pt>
                <c:pt idx="3">
                  <c:v>4.7683565298516362E-3</c:v>
                </c:pt>
                <c:pt idx="4">
                  <c:v>3.8695656023735037E-4</c:v>
                </c:pt>
                <c:pt idx="5">
                  <c:v>2.0805599781577033E-3</c:v>
                </c:pt>
              </c:numCache>
            </c:numRef>
          </c:val>
        </c:ser>
        <c:ser>
          <c:idx val="2"/>
          <c:order val="2"/>
          <c:tx>
            <c:strRef>
              <c:f>Indicators_report!$C$52</c:f>
              <c:strCache>
                <c:ptCount val="1"/>
                <c:pt idx="0">
                  <c:v>2000-2011</c:v>
                </c:pt>
              </c:strCache>
            </c:strRef>
          </c:tx>
          <c:invertIfNegative val="0"/>
          <c:cat>
            <c:strRef>
              <c:f>Indicators_report!$D$49:$I$49</c:f>
              <c:strCache>
                <c:ptCount val="6"/>
                <c:pt idx="0">
                  <c:v>Residential</c:v>
                </c:pt>
                <c:pt idx="1">
                  <c:v>Commercial</c:v>
                </c:pt>
                <c:pt idx="2">
                  <c:v>Industrial</c:v>
                </c:pt>
                <c:pt idx="3">
                  <c:v>Transportation</c:v>
                </c:pt>
                <c:pt idx="4">
                  <c:v> Electric Utilities</c:v>
                </c:pt>
                <c:pt idx="5">
                  <c:v>Economy-wide</c:v>
                </c:pt>
              </c:strCache>
            </c:strRef>
          </c:cat>
          <c:val>
            <c:numRef>
              <c:f>Indicators_report!$D$52:$I$52</c:f>
              <c:numCache>
                <c:formatCode>0.0%</c:formatCode>
                <c:ptCount val="6"/>
                <c:pt idx="0">
                  <c:v>8.6221698323990514E-3</c:v>
                </c:pt>
                <c:pt idx="1">
                  <c:v>5.7811029292771376E-3</c:v>
                </c:pt>
                <c:pt idx="2">
                  <c:v>6.0455538278912924E-3</c:v>
                </c:pt>
                <c:pt idx="3">
                  <c:v>5.7876595364970695E-3</c:v>
                </c:pt>
                <c:pt idx="4">
                  <c:v>7.935039484682771E-3</c:v>
                </c:pt>
                <c:pt idx="5">
                  <c:v>8.888641372292394E-3</c:v>
                </c:pt>
              </c:numCache>
            </c:numRef>
          </c:val>
        </c:ser>
        <c:dLbls>
          <c:showLegendKey val="0"/>
          <c:showVal val="0"/>
          <c:showCatName val="0"/>
          <c:showSerName val="0"/>
          <c:showPercent val="0"/>
          <c:showBubbleSize val="0"/>
        </c:dLbls>
        <c:gapWidth val="150"/>
        <c:axId val="206891600"/>
        <c:axId val="206892160"/>
      </c:barChart>
      <c:catAx>
        <c:axId val="206891600"/>
        <c:scaling>
          <c:orientation val="minMax"/>
        </c:scaling>
        <c:delete val="0"/>
        <c:axPos val="b"/>
        <c:numFmt formatCode="General" sourceLinked="0"/>
        <c:majorTickMark val="out"/>
        <c:minorTickMark val="none"/>
        <c:tickLblPos val="high"/>
        <c:txPr>
          <a:bodyPr rot="-1800000"/>
          <a:lstStyle/>
          <a:p>
            <a:pPr>
              <a:defRPr/>
            </a:pPr>
            <a:endParaRPr lang="en-US"/>
          </a:p>
        </c:txPr>
        <c:crossAx val="206892160"/>
        <c:crosses val="autoZero"/>
        <c:auto val="1"/>
        <c:lblAlgn val="ctr"/>
        <c:lblOffset val="100"/>
        <c:noMultiLvlLbl val="0"/>
      </c:catAx>
      <c:valAx>
        <c:axId val="206892160"/>
        <c:scaling>
          <c:orientation val="minMax"/>
        </c:scaling>
        <c:delete val="0"/>
        <c:axPos val="l"/>
        <c:majorGridlines/>
        <c:title>
          <c:tx>
            <c:rich>
              <a:bodyPr rot="-5400000" vert="horz"/>
              <a:lstStyle/>
              <a:p>
                <a:pPr>
                  <a:defRPr sz="1100" baseline="0"/>
                </a:pPr>
                <a:r>
                  <a:rPr lang="en-US" sz="1100" baseline="0"/>
                  <a:t>Average percent reduction per year</a:t>
                </a:r>
              </a:p>
            </c:rich>
          </c:tx>
          <c:layout>
            <c:manualLayout>
              <c:xMode val="edge"/>
              <c:yMode val="edge"/>
              <c:x val="1.7654522744405376E-2"/>
              <c:y val="0.21610820710765921"/>
            </c:manualLayout>
          </c:layout>
          <c:overlay val="0"/>
        </c:title>
        <c:numFmt formatCode="0.0%" sourceLinked="1"/>
        <c:majorTickMark val="out"/>
        <c:minorTickMark val="none"/>
        <c:tickLblPos val="nextTo"/>
        <c:crossAx val="206891600"/>
        <c:crosses val="autoZero"/>
        <c:crossBetween val="between"/>
      </c:valAx>
      <c:spPr>
        <a:ln>
          <a:solidFill>
            <a:srgbClr val="0070C0"/>
          </a:solidFill>
        </a:ln>
      </c:spPr>
    </c:plotArea>
    <c:legend>
      <c:legendPos val="r"/>
      <c:layout>
        <c:manualLayout>
          <c:xMode val="edge"/>
          <c:yMode val="edge"/>
          <c:x val="0.53507476503196438"/>
          <c:y val="0.73180984649781744"/>
          <c:w val="0.22945691163604551"/>
          <c:h val="0.1724478710994459"/>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64296758502672"/>
          <c:y val="0.2450487708724457"/>
          <c:w val="0.75622179303058812"/>
          <c:h val="0.68040242032962295"/>
        </c:manualLayout>
      </c:layout>
      <c:barChart>
        <c:barDir val="col"/>
        <c:grouping val="clustered"/>
        <c:varyColors val="0"/>
        <c:ser>
          <c:idx val="0"/>
          <c:order val="0"/>
          <c:tx>
            <c:strRef>
              <c:f>Indicators_report!$C$50</c:f>
              <c:strCache>
                <c:ptCount val="1"/>
                <c:pt idx="0">
                  <c:v>1970-1985</c:v>
                </c:pt>
              </c:strCache>
            </c:strRef>
          </c:tx>
          <c:invertIfNegative val="0"/>
          <c:cat>
            <c:strRef>
              <c:f>Indicators_report!$D$49:$I$49</c:f>
              <c:strCache>
                <c:ptCount val="6"/>
                <c:pt idx="0">
                  <c:v>Residential</c:v>
                </c:pt>
                <c:pt idx="1">
                  <c:v>Commercial</c:v>
                </c:pt>
                <c:pt idx="2">
                  <c:v>Industrial</c:v>
                </c:pt>
                <c:pt idx="3">
                  <c:v>Transportation</c:v>
                </c:pt>
                <c:pt idx="4">
                  <c:v> Electric Utilities</c:v>
                </c:pt>
                <c:pt idx="5">
                  <c:v>Economy-wide</c:v>
                </c:pt>
              </c:strCache>
            </c:strRef>
          </c:cat>
          <c:val>
            <c:numRef>
              <c:f>Indicators_report!$D$50:$I$50</c:f>
              <c:numCache>
                <c:formatCode>0.0%</c:formatCode>
                <c:ptCount val="6"/>
                <c:pt idx="0">
                  <c:v>1.0353016626901801E-2</c:v>
                </c:pt>
                <c:pt idx="1">
                  <c:v>-4.2362655071668254E-3</c:v>
                </c:pt>
                <c:pt idx="2">
                  <c:v>1.4314981643866354E-2</c:v>
                </c:pt>
                <c:pt idx="3">
                  <c:v>1.1723018692742282E-2</c:v>
                </c:pt>
                <c:pt idx="4">
                  <c:v>3.8933929191358185E-3</c:v>
                </c:pt>
                <c:pt idx="5">
                  <c:v>1.0914988979496609E-2</c:v>
                </c:pt>
              </c:numCache>
            </c:numRef>
          </c:val>
        </c:ser>
        <c:ser>
          <c:idx val="1"/>
          <c:order val="1"/>
          <c:tx>
            <c:strRef>
              <c:f>Indicators_report!$C$51</c:f>
              <c:strCache>
                <c:ptCount val="1"/>
                <c:pt idx="0">
                  <c:v>1985-2000</c:v>
                </c:pt>
              </c:strCache>
            </c:strRef>
          </c:tx>
          <c:invertIfNegative val="0"/>
          <c:cat>
            <c:strRef>
              <c:f>Indicators_report!$D$49:$I$49</c:f>
              <c:strCache>
                <c:ptCount val="6"/>
                <c:pt idx="0">
                  <c:v>Residential</c:v>
                </c:pt>
                <c:pt idx="1">
                  <c:v>Commercial</c:v>
                </c:pt>
                <c:pt idx="2">
                  <c:v>Industrial</c:v>
                </c:pt>
                <c:pt idx="3">
                  <c:v>Transportation</c:v>
                </c:pt>
                <c:pt idx="4">
                  <c:v> Electric Utilities</c:v>
                </c:pt>
                <c:pt idx="5">
                  <c:v>Economy-wide</c:v>
                </c:pt>
              </c:strCache>
            </c:strRef>
          </c:cat>
          <c:val>
            <c:numRef>
              <c:f>Indicators_report!$D$51:$I$51</c:f>
              <c:numCache>
                <c:formatCode>0.0%</c:formatCode>
                <c:ptCount val="6"/>
                <c:pt idx="0">
                  <c:v>2.6300581269381729E-3</c:v>
                </c:pt>
                <c:pt idx="1">
                  <c:v>-5.6083115369633951E-3</c:v>
                </c:pt>
                <c:pt idx="2">
                  <c:v>3.1404818130890133E-3</c:v>
                </c:pt>
                <c:pt idx="3">
                  <c:v>4.7683565298516362E-3</c:v>
                </c:pt>
                <c:pt idx="4">
                  <c:v>3.8695656023735037E-4</c:v>
                </c:pt>
                <c:pt idx="5">
                  <c:v>2.0805599781577033E-3</c:v>
                </c:pt>
              </c:numCache>
            </c:numRef>
          </c:val>
        </c:ser>
        <c:ser>
          <c:idx val="2"/>
          <c:order val="2"/>
          <c:tx>
            <c:strRef>
              <c:f>Indicators_report!$C$52</c:f>
              <c:strCache>
                <c:ptCount val="1"/>
                <c:pt idx="0">
                  <c:v>2000-2011</c:v>
                </c:pt>
              </c:strCache>
            </c:strRef>
          </c:tx>
          <c:invertIfNegative val="0"/>
          <c:cat>
            <c:strRef>
              <c:f>Indicators_report!$D$49:$I$49</c:f>
              <c:strCache>
                <c:ptCount val="6"/>
                <c:pt idx="0">
                  <c:v>Residential</c:v>
                </c:pt>
                <c:pt idx="1">
                  <c:v>Commercial</c:v>
                </c:pt>
                <c:pt idx="2">
                  <c:v>Industrial</c:v>
                </c:pt>
                <c:pt idx="3">
                  <c:v>Transportation</c:v>
                </c:pt>
                <c:pt idx="4">
                  <c:v> Electric Utilities</c:v>
                </c:pt>
                <c:pt idx="5">
                  <c:v>Economy-wide</c:v>
                </c:pt>
              </c:strCache>
            </c:strRef>
          </c:cat>
          <c:val>
            <c:numRef>
              <c:f>Indicators_report!$D$52:$I$52</c:f>
              <c:numCache>
                <c:formatCode>0.0%</c:formatCode>
                <c:ptCount val="6"/>
                <c:pt idx="0">
                  <c:v>8.6221698323990514E-3</c:v>
                </c:pt>
                <c:pt idx="1">
                  <c:v>5.7811029292771376E-3</c:v>
                </c:pt>
                <c:pt idx="2">
                  <c:v>6.0455538278912924E-3</c:v>
                </c:pt>
                <c:pt idx="3">
                  <c:v>5.7876595364970695E-3</c:v>
                </c:pt>
                <c:pt idx="4">
                  <c:v>7.935039484682771E-3</c:v>
                </c:pt>
                <c:pt idx="5">
                  <c:v>8.888641372292394E-3</c:v>
                </c:pt>
              </c:numCache>
            </c:numRef>
          </c:val>
        </c:ser>
        <c:dLbls>
          <c:showLegendKey val="0"/>
          <c:showVal val="0"/>
          <c:showCatName val="0"/>
          <c:showSerName val="0"/>
          <c:showPercent val="0"/>
          <c:showBubbleSize val="0"/>
        </c:dLbls>
        <c:gapWidth val="150"/>
        <c:axId val="207643392"/>
        <c:axId val="207643952"/>
      </c:barChart>
      <c:catAx>
        <c:axId val="207643392"/>
        <c:scaling>
          <c:orientation val="minMax"/>
        </c:scaling>
        <c:delete val="0"/>
        <c:axPos val="b"/>
        <c:numFmt formatCode="General" sourceLinked="0"/>
        <c:majorTickMark val="out"/>
        <c:minorTickMark val="none"/>
        <c:tickLblPos val="low"/>
        <c:txPr>
          <a:bodyPr rot="-1800000"/>
          <a:lstStyle/>
          <a:p>
            <a:pPr>
              <a:defRPr/>
            </a:pPr>
            <a:endParaRPr lang="en-US"/>
          </a:p>
        </c:txPr>
        <c:crossAx val="207643952"/>
        <c:crosses val="autoZero"/>
        <c:auto val="1"/>
        <c:lblAlgn val="ctr"/>
        <c:lblOffset val="100"/>
        <c:noMultiLvlLbl val="0"/>
      </c:catAx>
      <c:valAx>
        <c:axId val="207643952"/>
        <c:scaling>
          <c:orientation val="minMax"/>
        </c:scaling>
        <c:delete val="0"/>
        <c:axPos val="l"/>
        <c:majorGridlines/>
        <c:title>
          <c:tx>
            <c:rich>
              <a:bodyPr rot="-5400000" vert="horz"/>
              <a:lstStyle/>
              <a:p>
                <a:pPr>
                  <a:defRPr sz="1100" baseline="0"/>
                </a:pPr>
                <a:r>
                  <a:rPr lang="en-US" sz="1100" baseline="0"/>
                  <a:t>Average percent reduction per year</a:t>
                </a:r>
              </a:p>
            </c:rich>
          </c:tx>
          <c:layout>
            <c:manualLayout>
              <c:xMode val="edge"/>
              <c:yMode val="edge"/>
              <c:x val="1.7654522744405376E-2"/>
              <c:y val="0.21610820710765921"/>
            </c:manualLayout>
          </c:layout>
          <c:overlay val="0"/>
        </c:title>
        <c:numFmt formatCode="0.0%" sourceLinked="1"/>
        <c:majorTickMark val="out"/>
        <c:minorTickMark val="none"/>
        <c:tickLblPos val="nextTo"/>
        <c:crossAx val="207643392"/>
        <c:crosses val="autoZero"/>
        <c:crossBetween val="between"/>
      </c:valAx>
    </c:plotArea>
    <c:legend>
      <c:legendPos val="r"/>
      <c:layout>
        <c:manualLayout>
          <c:xMode val="edge"/>
          <c:yMode val="edge"/>
          <c:x val="0.6014648065257403"/>
          <c:y val="0.12819237368941402"/>
          <c:w val="0.22945691163604551"/>
          <c:h val="0.1724478710994459"/>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342355383073"/>
          <c:y val="6.404226958541176E-2"/>
          <c:w val="0.80547877258247558"/>
          <c:h val="0.82510904318778333"/>
        </c:manualLayout>
      </c:layout>
      <c:lineChart>
        <c:grouping val="standard"/>
        <c:varyColors val="0"/>
        <c:ser>
          <c:idx val="0"/>
          <c:order val="0"/>
          <c:tx>
            <c:strRef>
              <c:f>LongChart!$M$7</c:f>
              <c:strCache>
                <c:ptCount val="1"/>
                <c:pt idx="0">
                  <c:v>Energy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LongChart!$L$8:$L$69</c:f>
              <c:numCache>
                <c:formatCode>General</c:formatCode>
                <c:ptCount val="62"/>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numCache>
            </c:numRef>
          </c:cat>
          <c:val>
            <c:numRef>
              <c:f>LongChart!$M$8:$M$69</c:f>
              <c:numCache>
                <c:formatCode>0.000</c:formatCode>
                <c:ptCount val="62"/>
                <c:pt idx="0">
                  <c:v>0.45310770858395627</c:v>
                </c:pt>
                <c:pt idx="1">
                  <c:v>0.48397433917208127</c:v>
                </c:pt>
                <c:pt idx="2">
                  <c:v>0.48101475820395878</c:v>
                </c:pt>
                <c:pt idx="3">
                  <c:v>0.49301487004185335</c:v>
                </c:pt>
                <c:pt idx="4">
                  <c:v>0.47959517352466124</c:v>
                </c:pt>
                <c:pt idx="5">
                  <c:v>0.52630752164293637</c:v>
                </c:pt>
                <c:pt idx="6">
                  <c:v>0.54655046852538181</c:v>
                </c:pt>
                <c:pt idx="7">
                  <c:v>0.54698094755598592</c:v>
                </c:pt>
                <c:pt idx="8">
                  <c:v>0.5451183439698013</c:v>
                </c:pt>
                <c:pt idx="9">
                  <c:v>0.56895150455477617</c:v>
                </c:pt>
                <c:pt idx="10">
                  <c:v>0.59016542793283366</c:v>
                </c:pt>
                <c:pt idx="11">
                  <c:v>0.59869323755625414</c:v>
                </c:pt>
                <c:pt idx="12">
                  <c:v>0.62603145063802057</c:v>
                </c:pt>
                <c:pt idx="13">
                  <c:v>0.64982306470178242</c:v>
                </c:pt>
                <c:pt idx="14">
                  <c:v>0.67823881704828382</c:v>
                </c:pt>
                <c:pt idx="15">
                  <c:v>0.70703539941626481</c:v>
                </c:pt>
                <c:pt idx="16">
                  <c:v>0.74629980713199051</c:v>
                </c:pt>
                <c:pt idx="17">
                  <c:v>0.77104340462196275</c:v>
                </c:pt>
                <c:pt idx="18">
                  <c:v>0.81698037475328644</c:v>
                </c:pt>
                <c:pt idx="19">
                  <c:v>0.85886739680336299</c:v>
                </c:pt>
                <c:pt idx="20">
                  <c:v>0.88797773787124312</c:v>
                </c:pt>
                <c:pt idx="21">
                  <c:v>0.90689157567446199</c:v>
                </c:pt>
                <c:pt idx="22">
                  <c:v>0.95145906827305549</c:v>
                </c:pt>
                <c:pt idx="23">
                  <c:v>0.99057634842153586</c:v>
                </c:pt>
                <c:pt idx="24">
                  <c:v>0.96804787164528194</c:v>
                </c:pt>
                <c:pt idx="25">
                  <c:v>0.94198180152417876</c:v>
                </c:pt>
                <c:pt idx="26">
                  <c:v>0.99438354910646964</c:v>
                </c:pt>
                <c:pt idx="27">
                  <c:v>1.0203887262166453</c:v>
                </c:pt>
                <c:pt idx="28">
                  <c:v>1.0465008456955396</c:v>
                </c:pt>
                <c:pt idx="29">
                  <c:v>1.0583893552524437</c:v>
                </c:pt>
                <c:pt idx="30">
                  <c:v>1.021878968779216</c:v>
                </c:pt>
                <c:pt idx="31">
                  <c:v>0.99616109620404603</c:v>
                </c:pt>
                <c:pt idx="32">
                  <c:v>0.95678733762561874</c:v>
                </c:pt>
                <c:pt idx="33">
                  <c:v>0.95512209964965855</c:v>
                </c:pt>
                <c:pt idx="34">
                  <c:v>1.0030449516081199</c:v>
                </c:pt>
                <c:pt idx="35">
                  <c:v>1</c:v>
                </c:pt>
                <c:pt idx="36">
                  <c:v>1.0032368064793933</c:v>
                </c:pt>
                <c:pt idx="37">
                  <c:v>1.0348276214676817</c:v>
                </c:pt>
                <c:pt idx="38">
                  <c:v>1.0825894053910055</c:v>
                </c:pt>
                <c:pt idx="39">
                  <c:v>1.1097005131977093</c:v>
                </c:pt>
                <c:pt idx="40">
                  <c:v>1.1060021921483933</c:v>
                </c:pt>
                <c:pt idx="41">
                  <c:v>1.1052549438004109</c:v>
                </c:pt>
                <c:pt idx="42">
                  <c:v>1.1228637051056722</c:v>
                </c:pt>
                <c:pt idx="43">
                  <c:v>1.1444811035845091</c:v>
                </c:pt>
                <c:pt idx="44">
                  <c:v>1.1662481559313458</c:v>
                </c:pt>
                <c:pt idx="45">
                  <c:v>1.1914966339725825</c:v>
                </c:pt>
                <c:pt idx="46">
                  <c:v>1.2306603561680902</c:v>
                </c:pt>
                <c:pt idx="47">
                  <c:v>1.2382286296423197</c:v>
                </c:pt>
                <c:pt idx="48">
                  <c:v>1.2437943974450696</c:v>
                </c:pt>
                <c:pt idx="49">
                  <c:v>1.2650572106330611</c:v>
                </c:pt>
                <c:pt idx="50">
                  <c:v>1.2934156303510451</c:v>
                </c:pt>
                <c:pt idx="51">
                  <c:v>1.2588862432687828</c:v>
                </c:pt>
                <c:pt idx="52">
                  <c:v>1.2780725419538708</c:v>
                </c:pt>
                <c:pt idx="53">
                  <c:v>1.2817591477743002</c:v>
                </c:pt>
                <c:pt idx="54">
                  <c:v>1.3111450127000934</c:v>
                </c:pt>
                <c:pt idx="55">
                  <c:v>1.3126511460870978</c:v>
                </c:pt>
                <c:pt idx="56">
                  <c:v>1.3041094745336319</c:v>
                </c:pt>
                <c:pt idx="57">
                  <c:v>1.3262167921038257</c:v>
                </c:pt>
                <c:pt idx="58">
                  <c:v>1.2996903854805091</c:v>
                </c:pt>
                <c:pt idx="59">
                  <c:v>1.238216155214243</c:v>
                </c:pt>
                <c:pt idx="60">
                  <c:v>1.2829430534635398</c:v>
                </c:pt>
                <c:pt idx="61">
                  <c:v>1.2743999551391818</c:v>
                </c:pt>
              </c:numCache>
            </c:numRef>
          </c:val>
          <c:smooth val="0"/>
        </c:ser>
        <c:ser>
          <c:idx val="1"/>
          <c:order val="1"/>
          <c:tx>
            <c:strRef>
              <c:f>LongChart!$N$7</c:f>
              <c:strCache>
                <c:ptCount val="1"/>
                <c:pt idx="0">
                  <c:v>GDP</c:v>
                </c:pt>
              </c:strCache>
            </c:strRef>
          </c:tx>
          <c:spPr>
            <a:ln w="12700">
              <a:solidFill>
                <a:srgbClr val="FF00FF"/>
              </a:solidFill>
              <a:prstDash val="solid"/>
            </a:ln>
          </c:spPr>
          <c:marker>
            <c:symbol val="square"/>
            <c:size val="4"/>
            <c:spPr>
              <a:solidFill>
                <a:srgbClr val="FF00FF"/>
              </a:solidFill>
              <a:ln>
                <a:solidFill>
                  <a:srgbClr val="FF00FF"/>
                </a:solidFill>
                <a:prstDash val="solid"/>
              </a:ln>
            </c:spPr>
          </c:marker>
          <c:cat>
            <c:numRef>
              <c:f>LongChart!$L$8:$L$69</c:f>
              <c:numCache>
                <c:formatCode>General</c:formatCode>
                <c:ptCount val="62"/>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numCache>
            </c:numRef>
          </c:cat>
          <c:val>
            <c:numRef>
              <c:f>LongChart!$N$8:$N$69</c:f>
              <c:numCache>
                <c:formatCode>0.000</c:formatCode>
                <c:ptCount val="62"/>
                <c:pt idx="0">
                  <c:v>0.28763331004389842</c:v>
                </c:pt>
                <c:pt idx="1">
                  <c:v>0.31080849493125223</c:v>
                </c:pt>
                <c:pt idx="2">
                  <c:v>0.32346388599601883</c:v>
                </c:pt>
                <c:pt idx="3">
                  <c:v>0.33865035527373877</c:v>
                </c:pt>
                <c:pt idx="4">
                  <c:v>0.33673886391499797</c:v>
                </c:pt>
                <c:pt idx="5">
                  <c:v>0.36073137614195133</c:v>
                </c:pt>
                <c:pt idx="6">
                  <c:v>0.36841688967399183</c:v>
                </c:pt>
                <c:pt idx="7">
                  <c:v>0.37616831670116141</c:v>
                </c:pt>
                <c:pt idx="8">
                  <c:v>0.37341313260476949</c:v>
                </c:pt>
                <c:pt idx="9">
                  <c:v>0.39918530920020567</c:v>
                </c:pt>
                <c:pt idx="10">
                  <c:v>0.40942826634325113</c:v>
                </c:pt>
                <c:pt idx="11">
                  <c:v>0.41988214667070933</c:v>
                </c:pt>
                <c:pt idx="12">
                  <c:v>0.44556204437296493</c:v>
                </c:pt>
                <c:pt idx="13">
                  <c:v>0.46496697733894038</c:v>
                </c:pt>
                <c:pt idx="14">
                  <c:v>0.49178058715741463</c:v>
                </c:pt>
                <c:pt idx="15">
                  <c:v>0.52373544959595031</c:v>
                </c:pt>
                <c:pt idx="16">
                  <c:v>0.55827412104354246</c:v>
                </c:pt>
                <c:pt idx="17">
                  <c:v>0.57360560001054617</c:v>
                </c:pt>
                <c:pt idx="18">
                  <c:v>0.60175066243062603</c:v>
                </c:pt>
                <c:pt idx="19">
                  <c:v>0.62062828743556953</c:v>
                </c:pt>
                <c:pt idx="20">
                  <c:v>0.62192019194009784</c:v>
                </c:pt>
                <c:pt idx="21">
                  <c:v>0.64239292352716293</c:v>
                </c:pt>
                <c:pt idx="22">
                  <c:v>0.6761142676351557</c:v>
                </c:pt>
                <c:pt idx="23">
                  <c:v>0.7142649986158166</c:v>
                </c:pt>
                <c:pt idx="24">
                  <c:v>0.71057384288859304</c:v>
                </c:pt>
                <c:pt idx="25">
                  <c:v>0.70916329409283263</c:v>
                </c:pt>
                <c:pt idx="26">
                  <c:v>0.74736675586959678</c:v>
                </c:pt>
                <c:pt idx="27">
                  <c:v>0.7818131484240084</c:v>
                </c:pt>
                <c:pt idx="28">
                  <c:v>0.82528968981109185</c:v>
                </c:pt>
                <c:pt idx="29">
                  <c:v>0.85149689547437946</c:v>
                </c:pt>
                <c:pt idx="30">
                  <c:v>0.84941402902830321</c:v>
                </c:pt>
                <c:pt idx="31">
                  <c:v>0.87145550179943854</c:v>
                </c:pt>
                <c:pt idx="32">
                  <c:v>0.85480575292985495</c:v>
                </c:pt>
                <c:pt idx="33">
                  <c:v>0.89440658080335367</c:v>
                </c:pt>
                <c:pt idx="34">
                  <c:v>0.95933137350541153</c:v>
                </c:pt>
                <c:pt idx="35">
                  <c:v>1</c:v>
                </c:pt>
                <c:pt idx="36">
                  <c:v>1.0351187102047275</c:v>
                </c:pt>
                <c:pt idx="37">
                  <c:v>1.0709492861568477</c:v>
                </c:pt>
                <c:pt idx="38">
                  <c:v>1.1159682033299498</c:v>
                </c:pt>
                <c:pt idx="39">
                  <c:v>1.1570454934943382</c:v>
                </c:pt>
                <c:pt idx="40">
                  <c:v>1.1792451586537827</c:v>
                </c:pt>
                <c:pt idx="41">
                  <c:v>1.1783882832171058</c:v>
                </c:pt>
                <c:pt idx="42">
                  <c:v>1.2202829007210938</c:v>
                </c:pt>
                <c:pt idx="43">
                  <c:v>1.2537801389456478</c:v>
                </c:pt>
                <c:pt idx="44">
                  <c:v>1.3043885205056884</c:v>
                </c:pt>
                <c:pt idx="45">
                  <c:v>1.3398499808850866</c:v>
                </c:pt>
                <c:pt idx="46">
                  <c:v>1.3907088337266171</c:v>
                </c:pt>
                <c:pt idx="47">
                  <c:v>1.4531157309147475</c:v>
                </c:pt>
                <c:pt idx="48">
                  <c:v>1.5177768696362892</c:v>
                </c:pt>
                <c:pt idx="49">
                  <c:v>1.5913363302002452</c:v>
                </c:pt>
                <c:pt idx="50">
                  <c:v>1.6564324979896385</c:v>
                </c:pt>
                <c:pt idx="51">
                  <c:v>1.6721462752283902</c:v>
                </c:pt>
                <c:pt idx="52">
                  <c:v>1.7018468961335145</c:v>
                </c:pt>
                <c:pt idx="53">
                  <c:v>1.7493441607234665</c:v>
                </c:pt>
                <c:pt idx="54">
                  <c:v>1.8157849638134913</c:v>
                </c:pt>
                <c:pt idx="55">
                  <c:v>1.8766363025165773</c:v>
                </c:pt>
                <c:pt idx="56">
                  <c:v>1.9266778280185086</c:v>
                </c:pt>
                <c:pt idx="57">
                  <c:v>1.9611637686699974</c:v>
                </c:pt>
                <c:pt idx="58">
                  <c:v>1.9554688426908526</c:v>
                </c:pt>
                <c:pt idx="59">
                  <c:v>1.900668362840608</c:v>
                </c:pt>
                <c:pt idx="60">
                  <c:v>1.9483238198188697</c:v>
                </c:pt>
                <c:pt idx="61">
                  <c:v>1.9843125881592998</c:v>
                </c:pt>
              </c:numCache>
            </c:numRef>
          </c:val>
          <c:smooth val="0"/>
        </c:ser>
        <c:ser>
          <c:idx val="2"/>
          <c:order val="2"/>
          <c:tx>
            <c:strRef>
              <c:f>LongChart!$O$7</c:f>
              <c:strCache>
                <c:ptCount val="1"/>
                <c:pt idx="0">
                  <c:v>E/GDP</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LongChart!$L$8:$L$69</c:f>
              <c:numCache>
                <c:formatCode>General</c:formatCode>
                <c:ptCount val="62"/>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numCache>
            </c:numRef>
          </c:cat>
          <c:val>
            <c:numRef>
              <c:f>LongChart!$O$8:$O$69</c:f>
              <c:numCache>
                <c:formatCode>0.000</c:formatCode>
                <c:ptCount val="62"/>
                <c:pt idx="0">
                  <c:v>1.5752963678469758</c:v>
                </c:pt>
                <c:pt idx="1">
                  <c:v>1.5571464328191273</c:v>
                </c:pt>
                <c:pt idx="2">
                  <c:v>1.4870740723428983</c:v>
                </c:pt>
                <c:pt idx="3">
                  <c:v>1.4558226866271504</c:v>
                </c:pt>
                <c:pt idx="4">
                  <c:v>1.4242346961345218</c:v>
                </c:pt>
                <c:pt idx="5">
                  <c:v>1.4590012304220223</c:v>
                </c:pt>
                <c:pt idx="6">
                  <c:v>1.4835108917211108</c:v>
                </c:pt>
                <c:pt idx="7">
                  <c:v>1.4540856400474651</c:v>
                </c:pt>
                <c:pt idx="8">
                  <c:v>1.4598263863064751</c:v>
                </c:pt>
                <c:pt idx="9">
                  <c:v>1.4252816710482368</c:v>
                </c:pt>
                <c:pt idx="10">
                  <c:v>1.4414379183044934</c:v>
                </c:pt>
                <c:pt idx="11">
                  <c:v>1.4258601903018671</c:v>
                </c:pt>
                <c:pt idx="12">
                  <c:v>1.4050376564705558</c:v>
                </c:pt>
                <c:pt idx="13">
                  <c:v>1.3975682067160871</c:v>
                </c:pt>
                <c:pt idx="14">
                  <c:v>1.3791492278469819</c:v>
                </c:pt>
                <c:pt idx="15">
                  <c:v>1.3499857608678696</c:v>
                </c:pt>
                <c:pt idx="16">
                  <c:v>1.3367981409150489</c:v>
                </c:pt>
                <c:pt idx="17">
                  <c:v>1.3442048065914742</c:v>
                </c:pt>
                <c:pt idx="18">
                  <c:v>1.3576725806221668</c:v>
                </c:pt>
                <c:pt idx="19">
                  <c:v>1.3838676292893373</c:v>
                </c:pt>
                <c:pt idx="20">
                  <c:v>1.4278001412064965</c:v>
                </c:pt>
                <c:pt idx="21">
                  <c:v>1.4117396728080784</c:v>
                </c:pt>
                <c:pt idx="22">
                  <c:v>1.4072459550380041</c:v>
                </c:pt>
                <c:pt idx="23">
                  <c:v>1.3868471090438235</c:v>
                </c:pt>
                <c:pt idx="24">
                  <c:v>1.3623466179250519</c:v>
                </c:pt>
                <c:pt idx="25">
                  <c:v>1.3283002791750094</c:v>
                </c:pt>
                <c:pt idx="26">
                  <c:v>1.3305161639809053</c:v>
                </c:pt>
                <c:pt idx="27">
                  <c:v>1.3051567734228589</c:v>
                </c:pt>
                <c:pt idx="28">
                  <c:v>1.2680406148477179</c:v>
                </c:pt>
                <c:pt idx="29">
                  <c:v>1.2429750018792514</c:v>
                </c:pt>
                <c:pt idx="30">
                  <c:v>1.2030399002806746</c:v>
                </c:pt>
                <c:pt idx="31">
                  <c:v>1.1431003581331545</c:v>
                </c:pt>
                <c:pt idx="32">
                  <c:v>1.1193038118265124</c:v>
                </c:pt>
                <c:pt idx="33">
                  <c:v>1.0678835779492701</c:v>
                </c:pt>
                <c:pt idx="34">
                  <c:v>1.0455667137654201</c:v>
                </c:pt>
                <c:pt idx="35">
                  <c:v>1</c:v>
                </c:pt>
                <c:pt idx="36">
                  <c:v>0.96919976094429938</c:v>
                </c:pt>
                <c:pt idx="37">
                  <c:v>0.96627135835834921</c:v>
                </c:pt>
                <c:pt idx="38">
                  <c:v>0.97008983066063614</c:v>
                </c:pt>
                <c:pt idx="39">
                  <c:v>0.95908114195782868</c:v>
                </c:pt>
                <c:pt idx="40">
                  <c:v>0.93788995785320572</c:v>
                </c:pt>
                <c:pt idx="41">
                  <c:v>0.93793782536853254</c:v>
                </c:pt>
                <c:pt idx="42">
                  <c:v>0.92016671252391213</c:v>
                </c:pt>
                <c:pt idx="43">
                  <c:v>0.91282440041437218</c:v>
                </c:pt>
                <c:pt idx="44">
                  <c:v>0.89409569127395561</c:v>
                </c:pt>
                <c:pt idx="45">
                  <c:v>0.88927615104005608</c:v>
                </c:pt>
                <c:pt idx="46">
                  <c:v>0.8849158977946141</c:v>
                </c:pt>
                <c:pt idx="47">
                  <c:v>0.85211976121326904</c:v>
                </c:pt>
                <c:pt idx="48">
                  <c:v>0.81948435394401853</c:v>
                </c:pt>
                <c:pt idx="49">
                  <c:v>0.79496532984568569</c:v>
                </c:pt>
                <c:pt idx="50">
                  <c:v>0.78084415267197682</c:v>
                </c:pt>
                <c:pt idx="51">
                  <c:v>0.75285653050708001</c:v>
                </c:pt>
                <c:pt idx="52">
                  <c:v>0.75099149333442883</c:v>
                </c:pt>
                <c:pt idx="53">
                  <c:v>0.73270839240930741</c:v>
                </c:pt>
                <c:pt idx="54">
                  <c:v>0.72208165549870029</c:v>
                </c:pt>
                <c:pt idx="55">
                  <c:v>0.69947018733828537</c:v>
                </c:pt>
                <c:pt idx="56">
                  <c:v>0.67686950852330241</c:v>
                </c:pt>
                <c:pt idx="57">
                  <c:v>0.67623969669969286</c:v>
                </c:pt>
                <c:pt idx="58">
                  <c:v>0.66464387317572915</c:v>
                </c:pt>
                <c:pt idx="59">
                  <c:v>0.65146354799302819</c:v>
                </c:pt>
                <c:pt idx="60">
                  <c:v>0.65848553531661458</c:v>
                </c:pt>
                <c:pt idx="61">
                  <c:v>0.64223749964784949</c:v>
                </c:pt>
              </c:numCache>
            </c:numRef>
          </c:val>
          <c:smooth val="0"/>
        </c:ser>
        <c:ser>
          <c:idx val="3"/>
          <c:order val="3"/>
          <c:tx>
            <c:strRef>
              <c:f>LongChart!$P$7</c:f>
              <c:strCache>
                <c:ptCount val="1"/>
                <c:pt idx="0">
                  <c:v>Energy Intensity Index</c:v>
                </c:pt>
              </c:strCache>
            </c:strRef>
          </c:tx>
          <c:spPr>
            <a:ln w="12700">
              <a:solidFill>
                <a:srgbClr val="00B0F0"/>
              </a:solidFill>
              <a:prstDash val="solid"/>
            </a:ln>
          </c:spPr>
          <c:marker>
            <c:symbol val="circle"/>
            <c:size val="4"/>
            <c:spPr>
              <a:solidFill>
                <a:srgbClr val="00B0F0"/>
              </a:solidFill>
              <a:ln>
                <a:solidFill>
                  <a:srgbClr val="00B0F0"/>
                </a:solidFill>
                <a:prstDash val="solid"/>
              </a:ln>
            </c:spPr>
          </c:marker>
          <c:cat>
            <c:numRef>
              <c:f>LongChart!$L$8:$L$69</c:f>
              <c:numCache>
                <c:formatCode>General</c:formatCode>
                <c:ptCount val="62"/>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numCache>
            </c:numRef>
          </c:cat>
          <c:val>
            <c:numRef>
              <c:f>LongChart!$P$8:$P$69</c:f>
              <c:numCache>
                <c:formatCode>General</c:formatCode>
                <c:ptCount val="62"/>
                <c:pt idx="20" formatCode="0.000">
                  <c:v>1.1789508321387785</c:v>
                </c:pt>
                <c:pt idx="21" formatCode="0.000">
                  <c:v>1.182807881751649</c:v>
                </c:pt>
                <c:pt idx="22" formatCode="0.000">
                  <c:v>1.1722681926660645</c:v>
                </c:pt>
                <c:pt idx="23" formatCode="0.000">
                  <c:v>1.1633562624309208</c:v>
                </c:pt>
                <c:pt idx="24" formatCode="0.000">
                  <c:v>1.1423420926034022</c:v>
                </c:pt>
                <c:pt idx="25" formatCode="0.000">
                  <c:v>1.1461546216465628</c:v>
                </c:pt>
                <c:pt idx="26" formatCode="0.000">
                  <c:v>1.1341793920728029</c:v>
                </c:pt>
                <c:pt idx="27" formatCode="0.000">
                  <c:v>1.1100837286863829</c:v>
                </c:pt>
                <c:pt idx="28" formatCode="0.000">
                  <c:v>1.1000192202406083</c:v>
                </c:pt>
                <c:pt idx="29" formatCode="0.000">
                  <c:v>1.0749094844047649</c:v>
                </c:pt>
                <c:pt idx="30" formatCode="0.000">
                  <c:v>1.0563484730643959</c:v>
                </c:pt>
                <c:pt idx="31" formatCode="0.000">
                  <c:v>1.0389599122918527</c:v>
                </c:pt>
                <c:pt idx="32" formatCode="0.000">
                  <c:v>1.0321728893848723</c:v>
                </c:pt>
                <c:pt idx="33" formatCode="0.000">
                  <c:v>1.0238425005699279</c:v>
                </c:pt>
                <c:pt idx="34" formatCode="0.000">
                  <c:v>1.0219267112629862</c:v>
                </c:pt>
                <c:pt idx="35" formatCode="0.000">
                  <c:v>1</c:v>
                </c:pt>
                <c:pt idx="36" formatCode="0.000">
                  <c:v>1.0015875897904336</c:v>
                </c:pt>
                <c:pt idx="37" formatCode="0.000">
                  <c:v>0.9768913515268598</c:v>
                </c:pt>
                <c:pt idx="38" formatCode="0.000">
                  <c:v>0.98188850767093783</c:v>
                </c:pt>
                <c:pt idx="39" formatCode="0.000">
                  <c:v>0.9922502166827647</c:v>
                </c:pt>
                <c:pt idx="40" formatCode="0.000">
                  <c:v>0.98910543084135738</c:v>
                </c:pt>
                <c:pt idx="41" formatCode="0.000">
                  <c:v>0.9696898215283386</c:v>
                </c:pt>
                <c:pt idx="42" formatCode="0.000">
                  <c:v>0.96405188886843762</c:v>
                </c:pt>
                <c:pt idx="43" formatCode="0.000">
                  <c:v>0.96298418036818689</c:v>
                </c:pt>
                <c:pt idx="44" formatCode="0.000">
                  <c:v>0.95537857028113005</c:v>
                </c:pt>
                <c:pt idx="45" formatCode="0.000">
                  <c:v>0.95661245118475091</c:v>
                </c:pt>
                <c:pt idx="46" formatCode="0.000">
                  <c:v>0.96438784279569478</c:v>
                </c:pt>
                <c:pt idx="47" formatCode="0.000">
                  <c:v>0.94214385387355415</c:v>
                </c:pt>
                <c:pt idx="48" formatCode="0.000">
                  <c:v>0.94227455720399222</c:v>
                </c:pt>
                <c:pt idx="49" formatCode="0.000">
                  <c:v>0.94540845617544167</c:v>
                </c:pt>
                <c:pt idx="50" formatCode="0.000">
                  <c:v>0.94926414025166561</c:v>
                </c:pt>
                <c:pt idx="51" formatCode="0.000">
                  <c:v>0.93792118194418328</c:v>
                </c:pt>
                <c:pt idx="52" formatCode="0.000">
                  <c:v>0.91919434332850214</c:v>
                </c:pt>
                <c:pt idx="53" formatCode="0.000">
                  <c:v>0.91386859544193522</c:v>
                </c:pt>
                <c:pt idx="54" formatCode="0.000">
                  <c:v>0.90634861230746444</c:v>
                </c:pt>
                <c:pt idx="55" formatCode="0.000">
                  <c:v>0.89114448638893751</c:v>
                </c:pt>
                <c:pt idx="56" formatCode="0.000">
                  <c:v>0.88023647736586974</c:v>
                </c:pt>
                <c:pt idx="57" formatCode="0.000">
                  <c:v>0.87383580639266112</c:v>
                </c:pt>
                <c:pt idx="58" formatCode="0.000">
                  <c:v>0.87525829956624501</c:v>
                </c:pt>
                <c:pt idx="59" formatCode="0.000">
                  <c:v>0.86660693318142556</c:v>
                </c:pt>
                <c:pt idx="60" formatCode="0.000">
                  <c:v>0.8635432839488304</c:v>
                </c:pt>
                <c:pt idx="61" formatCode="0.0000">
                  <c:v>0.86046668939777859</c:v>
                </c:pt>
              </c:numCache>
            </c:numRef>
          </c:val>
          <c:smooth val="0"/>
        </c:ser>
        <c:dLbls>
          <c:showLegendKey val="0"/>
          <c:showVal val="0"/>
          <c:showCatName val="0"/>
          <c:showSerName val="0"/>
          <c:showPercent val="0"/>
          <c:showBubbleSize val="0"/>
        </c:dLbls>
        <c:marker val="1"/>
        <c:smooth val="0"/>
        <c:axId val="207648432"/>
        <c:axId val="207648992"/>
      </c:lineChart>
      <c:catAx>
        <c:axId val="207648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nchor="t" anchorCtr="0"/>
          <a:lstStyle/>
          <a:p>
            <a:pPr>
              <a:defRPr sz="800" b="0" i="0" u="none" strike="noStrike" baseline="0">
                <a:solidFill>
                  <a:srgbClr val="000000"/>
                </a:solidFill>
                <a:latin typeface="Arial"/>
                <a:ea typeface="Arial"/>
                <a:cs typeface="Arial"/>
              </a:defRPr>
            </a:pPr>
            <a:endParaRPr lang="en-US"/>
          </a:p>
        </c:txPr>
        <c:crossAx val="207648992"/>
        <c:crosses val="autoZero"/>
        <c:auto val="1"/>
        <c:lblAlgn val="ctr"/>
        <c:lblOffset val="100"/>
        <c:tickLblSkip val="5"/>
        <c:tickMarkSkip val="1"/>
        <c:noMultiLvlLbl val="0"/>
      </c:catAx>
      <c:valAx>
        <c:axId val="207648992"/>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Index (1985 = 1.0)</a:t>
                </a:r>
              </a:p>
            </c:rich>
          </c:tx>
          <c:layout>
            <c:manualLayout>
              <c:xMode val="edge"/>
              <c:yMode val="edge"/>
              <c:x val="3.9669421487603308E-2"/>
              <c:y val="0.2363639090568224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7648432"/>
        <c:crosses val="autoZero"/>
        <c:crossBetween val="midCat"/>
      </c:valAx>
      <c:spPr>
        <a:solidFill>
          <a:srgbClr val="FFFFFF"/>
        </a:solidFill>
        <a:ln w="12700">
          <a:solidFill>
            <a:srgbClr val="0070C0"/>
          </a:solidFill>
          <a:prstDash val="solid"/>
        </a:ln>
      </c:spPr>
    </c:plotArea>
    <c:legend>
      <c:legendPos val="r"/>
      <c:layout>
        <c:manualLayout>
          <c:xMode val="edge"/>
          <c:yMode val="edge"/>
          <c:x val="0.19429044428083572"/>
          <c:y val="9.9594343900729687E-2"/>
          <c:w val="0.27768595041322319"/>
          <c:h val="0.22077949347240686"/>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91482112436116"/>
          <c:y val="6.7708505524967252E-2"/>
          <c:w val="0.82112436115843268"/>
          <c:h val="0.70052261485446898"/>
        </c:manualLayout>
      </c:layout>
      <c:lineChart>
        <c:grouping val="standard"/>
        <c:varyColors val="0"/>
        <c:ser>
          <c:idx val="0"/>
          <c:order val="0"/>
          <c:tx>
            <c:v>Energy</c:v>
          </c:tx>
          <c:spPr>
            <a:ln w="12700">
              <a:solidFill>
                <a:srgbClr val="000080"/>
              </a:solidFill>
              <a:prstDash val="solid"/>
            </a:ln>
          </c:spPr>
          <c:marker>
            <c:symbol val="diamond"/>
            <c:size val="5"/>
            <c:spPr>
              <a:solidFill>
                <a:srgbClr val="000080"/>
              </a:solidFill>
              <a:ln>
                <a:solidFill>
                  <a:srgbClr val="000080"/>
                </a:solidFill>
                <a:prstDash val="solid"/>
              </a:ln>
            </c:spPr>
          </c:marker>
          <c:cat>
            <c:numRef>
              <c:f>LongChart!$B$43:$B$62</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LongChart!$M$43:$M$62</c:f>
              <c:numCache>
                <c:formatCode>0.000</c:formatCode>
                <c:ptCount val="20"/>
                <c:pt idx="0">
                  <c:v>1</c:v>
                </c:pt>
                <c:pt idx="1">
                  <c:v>1.0032368064793933</c:v>
                </c:pt>
                <c:pt idx="2">
                  <c:v>1.0348276214676817</c:v>
                </c:pt>
                <c:pt idx="3">
                  <c:v>1.0825894053910055</c:v>
                </c:pt>
                <c:pt idx="4">
                  <c:v>1.1097005131977093</c:v>
                </c:pt>
                <c:pt idx="5">
                  <c:v>1.1060021921483933</c:v>
                </c:pt>
                <c:pt idx="6">
                  <c:v>1.1052549438004109</c:v>
                </c:pt>
                <c:pt idx="7">
                  <c:v>1.1228637051056722</c:v>
                </c:pt>
                <c:pt idx="8">
                  <c:v>1.1444811035845091</c:v>
                </c:pt>
                <c:pt idx="9">
                  <c:v>1.1662481559313458</c:v>
                </c:pt>
                <c:pt idx="10">
                  <c:v>1.1914966339725825</c:v>
                </c:pt>
                <c:pt idx="11">
                  <c:v>1.2306603561680902</c:v>
                </c:pt>
                <c:pt idx="12">
                  <c:v>1.2382286296423197</c:v>
                </c:pt>
                <c:pt idx="13">
                  <c:v>1.2437943974450696</c:v>
                </c:pt>
                <c:pt idx="14">
                  <c:v>1.2650572106330611</c:v>
                </c:pt>
                <c:pt idx="15">
                  <c:v>1.2934156303510451</c:v>
                </c:pt>
                <c:pt idx="16">
                  <c:v>1.2588862432687828</c:v>
                </c:pt>
                <c:pt idx="17">
                  <c:v>1.2780725419538708</c:v>
                </c:pt>
                <c:pt idx="18">
                  <c:v>1.2817591477743002</c:v>
                </c:pt>
                <c:pt idx="19">
                  <c:v>1.3111450127000934</c:v>
                </c:pt>
              </c:numCache>
            </c:numRef>
          </c:val>
          <c:smooth val="0"/>
        </c:ser>
        <c:ser>
          <c:idx val="1"/>
          <c:order val="1"/>
          <c:tx>
            <c:v>GDP</c:v>
          </c:tx>
          <c:spPr>
            <a:ln w="12700">
              <a:solidFill>
                <a:srgbClr val="FF00FF"/>
              </a:solidFill>
              <a:prstDash val="solid"/>
            </a:ln>
          </c:spPr>
          <c:marker>
            <c:symbol val="square"/>
            <c:size val="5"/>
            <c:spPr>
              <a:solidFill>
                <a:srgbClr val="FF00FF"/>
              </a:solidFill>
              <a:ln>
                <a:solidFill>
                  <a:srgbClr val="FF00FF"/>
                </a:solidFill>
                <a:prstDash val="solid"/>
              </a:ln>
            </c:spPr>
          </c:marker>
          <c:cat>
            <c:numRef>
              <c:f>LongChart!$B$43:$B$62</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LongChart!$N$43:$N$62</c:f>
              <c:numCache>
                <c:formatCode>0.000</c:formatCode>
                <c:ptCount val="20"/>
                <c:pt idx="0">
                  <c:v>1</c:v>
                </c:pt>
                <c:pt idx="1">
                  <c:v>1.0351187102047275</c:v>
                </c:pt>
                <c:pt idx="2">
                  <c:v>1.0709492861568477</c:v>
                </c:pt>
                <c:pt idx="3">
                  <c:v>1.1159682033299498</c:v>
                </c:pt>
                <c:pt idx="4">
                  <c:v>1.1570454934943382</c:v>
                </c:pt>
                <c:pt idx="5">
                  <c:v>1.1792451586537827</c:v>
                </c:pt>
                <c:pt idx="6">
                  <c:v>1.1783882832171058</c:v>
                </c:pt>
                <c:pt idx="7">
                  <c:v>1.2202829007210938</c:v>
                </c:pt>
                <c:pt idx="8">
                  <c:v>1.2537801389456478</c:v>
                </c:pt>
                <c:pt idx="9">
                  <c:v>1.3043885205056884</c:v>
                </c:pt>
                <c:pt idx="10">
                  <c:v>1.3398499808850866</c:v>
                </c:pt>
                <c:pt idx="11">
                  <c:v>1.3907088337266171</c:v>
                </c:pt>
                <c:pt idx="12">
                  <c:v>1.4531157309147475</c:v>
                </c:pt>
                <c:pt idx="13">
                  <c:v>1.5177768696362892</c:v>
                </c:pt>
                <c:pt idx="14">
                  <c:v>1.5913363302002452</c:v>
                </c:pt>
                <c:pt idx="15">
                  <c:v>1.6564324979896385</c:v>
                </c:pt>
                <c:pt idx="16">
                  <c:v>1.6721462752283902</c:v>
                </c:pt>
                <c:pt idx="17">
                  <c:v>1.7018468961335145</c:v>
                </c:pt>
                <c:pt idx="18">
                  <c:v>1.7493441607234665</c:v>
                </c:pt>
                <c:pt idx="19">
                  <c:v>1.8157849638134913</c:v>
                </c:pt>
              </c:numCache>
            </c:numRef>
          </c:val>
          <c:smooth val="0"/>
        </c:ser>
        <c:ser>
          <c:idx val="2"/>
          <c:order val="2"/>
          <c:tx>
            <c:v>E/GDP</c:v>
          </c:tx>
          <c:spPr>
            <a:ln w="12700">
              <a:solidFill>
                <a:srgbClr val="00FF00"/>
              </a:solidFill>
              <a:prstDash val="solid"/>
            </a:ln>
          </c:spPr>
          <c:marker>
            <c:symbol val="triangle"/>
            <c:size val="5"/>
            <c:spPr>
              <a:solidFill>
                <a:srgbClr val="00FF00"/>
              </a:solidFill>
              <a:ln>
                <a:solidFill>
                  <a:srgbClr val="00FF00"/>
                </a:solidFill>
                <a:prstDash val="solid"/>
              </a:ln>
            </c:spPr>
          </c:marker>
          <c:cat>
            <c:numRef>
              <c:f>LongChart!$B$43:$B$62</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LongChart!$O$43:$O$62</c:f>
              <c:numCache>
                <c:formatCode>0.000</c:formatCode>
                <c:ptCount val="20"/>
                <c:pt idx="0">
                  <c:v>1</c:v>
                </c:pt>
                <c:pt idx="1">
                  <c:v>0.96919976094429938</c:v>
                </c:pt>
                <c:pt idx="2">
                  <c:v>0.96627135835834921</c:v>
                </c:pt>
                <c:pt idx="3">
                  <c:v>0.97008983066063614</c:v>
                </c:pt>
                <c:pt idx="4">
                  <c:v>0.95908114195782868</c:v>
                </c:pt>
                <c:pt idx="5">
                  <c:v>0.93788995785320572</c:v>
                </c:pt>
                <c:pt idx="6">
                  <c:v>0.93793782536853254</c:v>
                </c:pt>
                <c:pt idx="7">
                  <c:v>0.92016671252391213</c:v>
                </c:pt>
                <c:pt idx="8">
                  <c:v>0.91282440041437218</c:v>
                </c:pt>
                <c:pt idx="9">
                  <c:v>0.89409569127395561</c:v>
                </c:pt>
                <c:pt idx="10">
                  <c:v>0.88927615104005608</c:v>
                </c:pt>
                <c:pt idx="11">
                  <c:v>0.8849158977946141</c:v>
                </c:pt>
                <c:pt idx="12">
                  <c:v>0.85211976121326904</c:v>
                </c:pt>
                <c:pt idx="13">
                  <c:v>0.81948435394401853</c:v>
                </c:pt>
                <c:pt idx="14">
                  <c:v>0.79496532984568569</c:v>
                </c:pt>
                <c:pt idx="15">
                  <c:v>0.78084415267197682</c:v>
                </c:pt>
                <c:pt idx="16">
                  <c:v>0.75285653050708001</c:v>
                </c:pt>
                <c:pt idx="17">
                  <c:v>0.75099149333442883</c:v>
                </c:pt>
                <c:pt idx="18">
                  <c:v>0.73270839240930741</c:v>
                </c:pt>
                <c:pt idx="19">
                  <c:v>0.72208165549870029</c:v>
                </c:pt>
              </c:numCache>
            </c:numRef>
          </c:val>
          <c:smooth val="0"/>
        </c:ser>
        <c:ser>
          <c:idx val="3"/>
          <c:order val="3"/>
          <c:tx>
            <c:v>Intensity Index</c:v>
          </c:tx>
          <c:spPr>
            <a:ln w="12700">
              <a:solidFill>
                <a:srgbClr val="00FFFF"/>
              </a:solidFill>
              <a:prstDash val="solid"/>
            </a:ln>
          </c:spPr>
          <c:marker>
            <c:symbol val="x"/>
            <c:size val="5"/>
            <c:spPr>
              <a:noFill/>
              <a:ln>
                <a:solidFill>
                  <a:srgbClr val="00FFFF"/>
                </a:solidFill>
                <a:prstDash val="solid"/>
              </a:ln>
            </c:spPr>
          </c:marker>
          <c:cat>
            <c:numRef>
              <c:f>LongChart!$B$43:$B$62</c:f>
              <c:numCache>
                <c:formatCode>General</c:formatCode>
                <c:ptCount val="20"/>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numCache>
            </c:numRef>
          </c:cat>
          <c:val>
            <c:numRef>
              <c:f>LongChart!$P$43:$P$62</c:f>
              <c:numCache>
                <c:formatCode>0.000</c:formatCode>
                <c:ptCount val="20"/>
                <c:pt idx="0">
                  <c:v>1</c:v>
                </c:pt>
                <c:pt idx="1">
                  <c:v>1.0015875897904336</c:v>
                </c:pt>
                <c:pt idx="2">
                  <c:v>0.9768913515268598</c:v>
                </c:pt>
                <c:pt idx="3">
                  <c:v>0.98188850767093783</c:v>
                </c:pt>
                <c:pt idx="4">
                  <c:v>0.9922502166827647</c:v>
                </c:pt>
                <c:pt idx="5">
                  <c:v>0.98910543084135738</c:v>
                </c:pt>
                <c:pt idx="6">
                  <c:v>0.9696898215283386</c:v>
                </c:pt>
                <c:pt idx="7">
                  <c:v>0.96405188886843762</c:v>
                </c:pt>
                <c:pt idx="8">
                  <c:v>0.96298418036818689</c:v>
                </c:pt>
                <c:pt idx="9">
                  <c:v>0.95537857028113005</c:v>
                </c:pt>
                <c:pt idx="10">
                  <c:v>0.95661245118475091</c:v>
                </c:pt>
                <c:pt idx="11">
                  <c:v>0.96438784279569478</c:v>
                </c:pt>
                <c:pt idx="12">
                  <c:v>0.94214385387355415</c:v>
                </c:pt>
                <c:pt idx="13">
                  <c:v>0.94227455720399222</c:v>
                </c:pt>
                <c:pt idx="14">
                  <c:v>0.94540845617544167</c:v>
                </c:pt>
                <c:pt idx="15">
                  <c:v>0.94926414025166561</c:v>
                </c:pt>
                <c:pt idx="16">
                  <c:v>0.93792118194418328</c:v>
                </c:pt>
                <c:pt idx="17">
                  <c:v>0.91919434332850214</c:v>
                </c:pt>
                <c:pt idx="18">
                  <c:v>0.91386859544193522</c:v>
                </c:pt>
                <c:pt idx="19">
                  <c:v>0.90634861230746444</c:v>
                </c:pt>
              </c:numCache>
            </c:numRef>
          </c:val>
          <c:smooth val="0"/>
        </c:ser>
        <c:dLbls>
          <c:showLegendKey val="0"/>
          <c:showVal val="0"/>
          <c:showCatName val="0"/>
          <c:showSerName val="0"/>
          <c:showPercent val="0"/>
          <c:showBubbleSize val="0"/>
        </c:dLbls>
        <c:marker val="1"/>
        <c:smooth val="0"/>
        <c:axId val="200875568"/>
        <c:axId val="200876128"/>
      </c:lineChart>
      <c:catAx>
        <c:axId val="200875568"/>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a:t>Time</a:t>
                </a:r>
              </a:p>
            </c:rich>
          </c:tx>
          <c:layout>
            <c:manualLayout>
              <c:xMode val="edge"/>
              <c:yMode val="edge"/>
              <c:x val="0.52470187393526402"/>
              <c:y val="0.885418853893263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en-US"/>
          </a:p>
        </c:txPr>
        <c:crossAx val="200876128"/>
        <c:crosses val="autoZero"/>
        <c:auto val="1"/>
        <c:lblAlgn val="ctr"/>
        <c:lblOffset val="100"/>
        <c:tickLblSkip val="1"/>
        <c:tickMarkSkip val="1"/>
        <c:noMultiLvlLbl val="0"/>
      </c:catAx>
      <c:valAx>
        <c:axId val="200876128"/>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Index (1985 = 1.0)</a:t>
                </a:r>
              </a:p>
            </c:rich>
          </c:tx>
          <c:layout>
            <c:manualLayout>
              <c:xMode val="edge"/>
              <c:yMode val="edge"/>
              <c:x val="2.7257240204429302E-2"/>
              <c:y val="0.23958388013998247"/>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875568"/>
        <c:crosses val="autoZero"/>
        <c:crossBetween val="between"/>
      </c:valAx>
      <c:spPr>
        <a:solidFill>
          <a:srgbClr val="FFFFFF"/>
        </a:solidFill>
        <a:ln w="3175">
          <a:solidFill>
            <a:srgbClr val="000000"/>
          </a:solidFill>
          <a:prstDash val="solid"/>
        </a:ln>
      </c:spPr>
    </c:plotArea>
    <c:legend>
      <c:legendPos val="r"/>
      <c:layout>
        <c:manualLayout>
          <c:xMode val="edge"/>
          <c:yMode val="edge"/>
          <c:x val="0.21635434412265758"/>
          <c:y val="0.51041803368328964"/>
          <c:w val="0.20954003407155025"/>
          <c:h val="0.22135471347331581"/>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4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5" Type="http://schemas.openxmlformats.org/officeDocument/2006/relationships/chart" Target="../charts/chart34.xml"/><Relationship Id="rId4" Type="http://schemas.openxmlformats.org/officeDocument/2006/relationships/chart" Target="../charts/chart33.xml"/></Relationships>
</file>

<file path=xl/drawings/drawing1.xml><?xml version="1.0" encoding="utf-8"?>
<xdr:wsDr xmlns:xdr="http://schemas.openxmlformats.org/drawingml/2006/spreadsheetDrawing" xmlns:a="http://schemas.openxmlformats.org/drawingml/2006/main">
  <xdr:twoCellAnchor>
    <xdr:from>
      <xdr:col>14</xdr:col>
      <xdr:colOff>361950</xdr:colOff>
      <xdr:row>6</xdr:row>
      <xdr:rowOff>114300</xdr:rowOff>
    </xdr:from>
    <xdr:to>
      <xdr:col>22</xdr:col>
      <xdr:colOff>57150</xdr:colOff>
      <xdr:row>20</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495299</xdr:colOff>
      <xdr:row>58</xdr:row>
      <xdr:rowOff>119062</xdr:rowOff>
    </xdr:from>
    <xdr:to>
      <xdr:col>10</xdr:col>
      <xdr:colOff>428624</xdr:colOff>
      <xdr:row>80</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590550</xdr:colOff>
      <xdr:row>58</xdr:row>
      <xdr:rowOff>114300</xdr:rowOff>
    </xdr:from>
    <xdr:to>
      <xdr:col>20</xdr:col>
      <xdr:colOff>523875</xdr:colOff>
      <xdr:row>80</xdr:row>
      <xdr:rowOff>147638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428625</xdr:colOff>
      <xdr:row>59</xdr:row>
      <xdr:rowOff>71437</xdr:rowOff>
    </xdr:from>
    <xdr:to>
      <xdr:col>29</xdr:col>
      <xdr:colOff>123825</xdr:colOff>
      <xdr:row>76</xdr:row>
      <xdr:rowOff>61912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17</xdr:col>
      <xdr:colOff>42862</xdr:colOff>
      <xdr:row>6</xdr:row>
      <xdr:rowOff>123825</xdr:rowOff>
    </xdr:from>
    <xdr:to>
      <xdr:col>25</xdr:col>
      <xdr:colOff>57150</xdr:colOff>
      <xdr:row>25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66675</xdr:colOff>
      <xdr:row>59</xdr:row>
      <xdr:rowOff>138111</xdr:rowOff>
    </xdr:from>
    <xdr:to>
      <xdr:col>13</xdr:col>
      <xdr:colOff>219075</xdr:colOff>
      <xdr:row>78</xdr:row>
      <xdr:rowOff>133349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161925</xdr:colOff>
      <xdr:row>81</xdr:row>
      <xdr:rowOff>0</xdr:rowOff>
    </xdr:from>
    <xdr:to>
      <xdr:col>13</xdr:col>
      <xdr:colOff>314325</xdr:colOff>
      <xdr:row>99</xdr:row>
      <xdr:rowOff>157163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381000</xdr:colOff>
      <xdr:row>76</xdr:row>
      <xdr:rowOff>66676</xdr:rowOff>
    </xdr:from>
    <xdr:to>
      <xdr:col>14</xdr:col>
      <xdr:colOff>361950</xdr:colOff>
      <xdr:row>98</xdr:row>
      <xdr:rowOff>123825</xdr:rowOff>
    </xdr:to>
    <xdr:graphicFrame macro="">
      <xdr:nvGraphicFramePr>
        <xdr:cNvPr id="256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638175</xdr:colOff>
      <xdr:row>76</xdr:row>
      <xdr:rowOff>28575</xdr:rowOff>
    </xdr:from>
    <xdr:to>
      <xdr:col>26</xdr:col>
      <xdr:colOff>38100</xdr:colOff>
      <xdr:row>99</xdr:row>
      <xdr:rowOff>123825</xdr:rowOff>
    </xdr:to>
    <xdr:graphicFrame macro="">
      <xdr:nvGraphicFramePr>
        <xdr:cNvPr id="2566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10</xdr:row>
      <xdr:rowOff>123825</xdr:rowOff>
    </xdr:from>
    <xdr:to>
      <xdr:col>6</xdr:col>
      <xdr:colOff>333375</xdr:colOff>
      <xdr:row>27</xdr:row>
      <xdr:rowOff>66675</xdr:rowOff>
    </xdr:to>
    <xdr:graphicFrame macro="">
      <xdr:nvGraphicFramePr>
        <xdr:cNvPr id="21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68</xdr:row>
      <xdr:rowOff>114300</xdr:rowOff>
    </xdr:from>
    <xdr:to>
      <xdr:col>6</xdr:col>
      <xdr:colOff>304800</xdr:colOff>
      <xdr:row>85</xdr:row>
      <xdr:rowOff>38100</xdr:rowOff>
    </xdr:to>
    <xdr:graphicFrame macro="">
      <xdr:nvGraphicFramePr>
        <xdr:cNvPr id="21740"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28575</xdr:rowOff>
    </xdr:from>
    <xdr:to>
      <xdr:col>6</xdr:col>
      <xdr:colOff>314325</xdr:colOff>
      <xdr:row>111</xdr:row>
      <xdr:rowOff>123825</xdr:rowOff>
    </xdr:to>
    <xdr:graphicFrame macro="">
      <xdr:nvGraphicFramePr>
        <xdr:cNvPr id="2174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228600</xdr:colOff>
      <xdr:row>32</xdr:row>
      <xdr:rowOff>114300</xdr:rowOff>
    </xdr:from>
    <xdr:to>
      <xdr:col>12</xdr:col>
      <xdr:colOff>466725</xdr:colOff>
      <xdr:row>58</xdr:row>
      <xdr:rowOff>38100</xdr:rowOff>
    </xdr:to>
    <xdr:graphicFrame macro="">
      <xdr:nvGraphicFramePr>
        <xdr:cNvPr id="21742"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194</xdr:row>
      <xdr:rowOff>19050</xdr:rowOff>
    </xdr:from>
    <xdr:to>
      <xdr:col>6</xdr:col>
      <xdr:colOff>342900</xdr:colOff>
      <xdr:row>210</xdr:row>
      <xdr:rowOff>142875</xdr:rowOff>
    </xdr:to>
    <xdr:graphicFrame macro="">
      <xdr:nvGraphicFramePr>
        <xdr:cNvPr id="21743"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152400</xdr:colOff>
      <xdr:row>66</xdr:row>
      <xdr:rowOff>76200</xdr:rowOff>
    </xdr:from>
    <xdr:to>
      <xdr:col>31</xdr:col>
      <xdr:colOff>85725</xdr:colOff>
      <xdr:row>83</xdr:row>
      <xdr:rowOff>142875</xdr:rowOff>
    </xdr:to>
    <xdr:graphicFrame macro="">
      <xdr:nvGraphicFramePr>
        <xdr:cNvPr id="21744"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342900</xdr:colOff>
      <xdr:row>34</xdr:row>
      <xdr:rowOff>152400</xdr:rowOff>
    </xdr:from>
    <xdr:to>
      <xdr:col>25</xdr:col>
      <xdr:colOff>342900</xdr:colOff>
      <xdr:row>51</xdr:row>
      <xdr:rowOff>85725</xdr:rowOff>
    </xdr:to>
    <xdr:graphicFrame macro="">
      <xdr:nvGraphicFramePr>
        <xdr:cNvPr id="21745"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220</xdr:row>
      <xdr:rowOff>19050</xdr:rowOff>
    </xdr:from>
    <xdr:to>
      <xdr:col>6</xdr:col>
      <xdr:colOff>352425</xdr:colOff>
      <xdr:row>236</xdr:row>
      <xdr:rowOff>95250</xdr:rowOff>
    </xdr:to>
    <xdr:graphicFrame macro="">
      <xdr:nvGraphicFramePr>
        <xdr:cNvPr id="21746"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38100</xdr:colOff>
      <xdr:row>126</xdr:row>
      <xdr:rowOff>85725</xdr:rowOff>
    </xdr:from>
    <xdr:to>
      <xdr:col>6</xdr:col>
      <xdr:colOff>133350</xdr:colOff>
      <xdr:row>142</xdr:row>
      <xdr:rowOff>85725</xdr:rowOff>
    </xdr:to>
    <xdr:graphicFrame macro="">
      <xdr:nvGraphicFramePr>
        <xdr:cNvPr id="21747"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9525</xdr:colOff>
      <xdr:row>154</xdr:row>
      <xdr:rowOff>152400</xdr:rowOff>
    </xdr:from>
    <xdr:to>
      <xdr:col>6</xdr:col>
      <xdr:colOff>600075</xdr:colOff>
      <xdr:row>174</xdr:row>
      <xdr:rowOff>152400</xdr:rowOff>
    </xdr:to>
    <xdr:graphicFrame macro="">
      <xdr:nvGraphicFramePr>
        <xdr:cNvPr id="21748"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36</xdr:row>
      <xdr:rowOff>152400</xdr:rowOff>
    </xdr:from>
    <xdr:to>
      <xdr:col>6</xdr:col>
      <xdr:colOff>104775</xdr:colOff>
      <xdr:row>54</xdr:row>
      <xdr:rowOff>47625</xdr:rowOff>
    </xdr:to>
    <xdr:graphicFrame macro="">
      <xdr:nvGraphicFramePr>
        <xdr:cNvPr id="28894" name="Chart 30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28575</xdr:rowOff>
    </xdr:from>
    <xdr:to>
      <xdr:col>6</xdr:col>
      <xdr:colOff>200025</xdr:colOff>
      <xdr:row>19</xdr:row>
      <xdr:rowOff>142875</xdr:rowOff>
    </xdr:to>
    <xdr:graphicFrame macro="">
      <xdr:nvGraphicFramePr>
        <xdr:cNvPr id="28895" name="Chart 30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523875</xdr:colOff>
      <xdr:row>36</xdr:row>
      <xdr:rowOff>104775</xdr:rowOff>
    </xdr:from>
    <xdr:to>
      <xdr:col>15</xdr:col>
      <xdr:colOff>542925</xdr:colOff>
      <xdr:row>58</xdr:row>
      <xdr:rowOff>114300</xdr:rowOff>
    </xdr:to>
    <xdr:graphicFrame macro="">
      <xdr:nvGraphicFramePr>
        <xdr:cNvPr id="28896" name="Chart 30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62</xdr:row>
      <xdr:rowOff>28575</xdr:rowOff>
    </xdr:from>
    <xdr:to>
      <xdr:col>9</xdr:col>
      <xdr:colOff>19050</xdr:colOff>
      <xdr:row>83</xdr:row>
      <xdr:rowOff>28575</xdr:rowOff>
    </xdr:to>
    <xdr:graphicFrame macro="">
      <xdr:nvGraphicFramePr>
        <xdr:cNvPr id="28897" name="Chart 30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190500</xdr:colOff>
      <xdr:row>57</xdr:row>
      <xdr:rowOff>95250</xdr:rowOff>
    </xdr:from>
    <xdr:to>
      <xdr:col>37</xdr:col>
      <xdr:colOff>276225</xdr:colOff>
      <xdr:row>81</xdr:row>
      <xdr:rowOff>66675</xdr:rowOff>
    </xdr:to>
    <xdr:graphicFrame macro="">
      <xdr:nvGraphicFramePr>
        <xdr:cNvPr id="28898" name="Chart 30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38</xdr:col>
      <xdr:colOff>542925</xdr:colOff>
      <xdr:row>57</xdr:row>
      <xdr:rowOff>66675</xdr:rowOff>
    </xdr:from>
    <xdr:to>
      <xdr:col>47</xdr:col>
      <xdr:colOff>523875</xdr:colOff>
      <xdr:row>81</xdr:row>
      <xdr:rowOff>38100</xdr:rowOff>
    </xdr:to>
    <xdr:graphicFrame macro="">
      <xdr:nvGraphicFramePr>
        <xdr:cNvPr id="28899" name="Chart 30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40</xdr:col>
      <xdr:colOff>28575</xdr:colOff>
      <xdr:row>32</xdr:row>
      <xdr:rowOff>28575</xdr:rowOff>
    </xdr:from>
    <xdr:to>
      <xdr:col>49</xdr:col>
      <xdr:colOff>66675</xdr:colOff>
      <xdr:row>55</xdr:row>
      <xdr:rowOff>114300</xdr:rowOff>
    </xdr:to>
    <xdr:graphicFrame macro="">
      <xdr:nvGraphicFramePr>
        <xdr:cNvPr id="28900" name="Chart 30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51</xdr:col>
      <xdr:colOff>104775</xdr:colOff>
      <xdr:row>29</xdr:row>
      <xdr:rowOff>0</xdr:rowOff>
    </xdr:from>
    <xdr:to>
      <xdr:col>60</xdr:col>
      <xdr:colOff>552450</xdr:colOff>
      <xdr:row>53</xdr:row>
      <xdr:rowOff>142875</xdr:rowOff>
    </xdr:to>
    <xdr:graphicFrame macro="">
      <xdr:nvGraphicFramePr>
        <xdr:cNvPr id="28901" name="Chart 30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62</xdr:col>
      <xdr:colOff>19050</xdr:colOff>
      <xdr:row>33</xdr:row>
      <xdr:rowOff>104775</xdr:rowOff>
    </xdr:from>
    <xdr:to>
      <xdr:col>71</xdr:col>
      <xdr:colOff>47625</xdr:colOff>
      <xdr:row>55</xdr:row>
      <xdr:rowOff>28575</xdr:rowOff>
    </xdr:to>
    <xdr:graphicFrame macro="">
      <xdr:nvGraphicFramePr>
        <xdr:cNvPr id="28902" name="Chart 30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71</xdr:col>
      <xdr:colOff>533400</xdr:colOff>
      <xdr:row>32</xdr:row>
      <xdr:rowOff>0</xdr:rowOff>
    </xdr:from>
    <xdr:to>
      <xdr:col>80</xdr:col>
      <xdr:colOff>533400</xdr:colOff>
      <xdr:row>53</xdr:row>
      <xdr:rowOff>123825</xdr:rowOff>
    </xdr:to>
    <xdr:graphicFrame macro="">
      <xdr:nvGraphicFramePr>
        <xdr:cNvPr id="28903" name="Chart 30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18</xdr:col>
      <xdr:colOff>19050</xdr:colOff>
      <xdr:row>8</xdr:row>
      <xdr:rowOff>119062</xdr:rowOff>
    </xdr:from>
    <xdr:to>
      <xdr:col>25</xdr:col>
      <xdr:colOff>323850</xdr:colOff>
      <xdr:row>25</xdr:row>
      <xdr:rowOff>109537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447675</xdr:colOff>
      <xdr:row>7</xdr:row>
      <xdr:rowOff>114300</xdr:rowOff>
    </xdr:from>
    <xdr:to>
      <xdr:col>49</xdr:col>
      <xdr:colOff>142875</xdr:colOff>
      <xdr:row>24</xdr:row>
      <xdr:rowOff>104775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28574</xdr:colOff>
      <xdr:row>50</xdr:row>
      <xdr:rowOff>14286</xdr:rowOff>
    </xdr:from>
    <xdr:to>
      <xdr:col>49</xdr:col>
      <xdr:colOff>361950</xdr:colOff>
      <xdr:row>70</xdr:row>
      <xdr:rowOff>57150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57150</xdr:colOff>
      <xdr:row>71</xdr:row>
      <xdr:rowOff>14287</xdr:rowOff>
    </xdr:from>
    <xdr:to>
      <xdr:col>49</xdr:col>
      <xdr:colOff>381000</xdr:colOff>
      <xdr:row>88</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41</xdr:col>
      <xdr:colOff>447675</xdr:colOff>
      <xdr:row>26</xdr:row>
      <xdr:rowOff>114300</xdr:rowOff>
    </xdr:from>
    <xdr:to>
      <xdr:col>49</xdr:col>
      <xdr:colOff>142875</xdr:colOff>
      <xdr:row>43</xdr:row>
      <xdr:rowOff>104775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28</xdr:row>
      <xdr:rowOff>0</xdr:rowOff>
    </xdr:from>
    <xdr:to>
      <xdr:col>25</xdr:col>
      <xdr:colOff>304800</xdr:colOff>
      <xdr:row>44</xdr:row>
      <xdr:rowOff>152400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esidential%20Floor%20Space\AHS\AHS_summary_results_1208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ommercial_indicators_03091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industrial_indicators_0309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transportation_indicators_0309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lectricity_indicators_0309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idential_indicators_0309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lectricity_indicators_0319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indicators\industrial_indicator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indicators\transportation_indicator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Revised%20FY04\Data\Fowler\transportation_indicato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ocuments%20and%20Settings\d3g086\My%20Documents\OIT\MECS98\98MEC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Documents%20and%20Settings\d3g086\My%20Documents\OIT\MECS98\98MEC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Residential%20Floor%20Space\starts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HS_tables"/>
      <sheetName val="Final Floorspace Estimates"/>
      <sheetName val="Wgted_Floorspace"/>
      <sheetName val="RECS_intensity_data"/>
      <sheetName val="Stock_85to95"/>
      <sheetName val="Compare_PWT"/>
      <sheetName val="Time_series"/>
      <sheetName val="Survival_curve"/>
      <sheetName val="Survival_curve_MF"/>
      <sheetName val="Survival_curve_MH"/>
      <sheetName val="Total_stock"/>
      <sheetName val="Total_stock_SF"/>
      <sheetName val="Total_stock_MF"/>
      <sheetName val="Total_stock_MH"/>
      <sheetName val="mhstabplcmnt"/>
      <sheetName val="Sheet4"/>
      <sheetName val="Comps Ann"/>
      <sheetName val="SFTotalMedAvgSqFt"/>
      <sheetName val="Compare_size"/>
      <sheetName val="Compare_FS"/>
      <sheetName val="RECS_4_adj"/>
      <sheetName val="Estimate"/>
      <sheetName val="REC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_inputs"/>
      <sheetName val="Directory"/>
      <sheetName val="Total_Commercial_LMDI_UtilAdj"/>
      <sheetName val="Commercial_Total"/>
      <sheetName val="Report_tables"/>
      <sheetName val="Regional_intensity (aggregate)"/>
      <sheetName val="Adjusted_Supplier_Data"/>
      <sheetName val="SEDS_CensusDiv"/>
      <sheetName val="National_Calibration"/>
      <sheetName val="AER09_Table2.1c"/>
      <sheetName val="AER10_Table2.1c"/>
      <sheetName val="AER11_Table2.1C_Update"/>
      <sheetName val="mer_dataT02.03_Sep13"/>
      <sheetName val="Annual Data_MERT2.3_July14"/>
      <sheetName val="Conversion_Factors"/>
      <sheetName val="Weather_factors"/>
      <sheetName val="CDD_by_Division10"/>
      <sheetName val="HDD_by_Division10"/>
      <sheetName val="CDD_by_Division11_update"/>
      <sheetName val="CDD_by_Division11_AER"/>
      <sheetName val="HDD_by_Division11_update"/>
      <sheetName val="HDD_by_Division11_AER"/>
      <sheetName val="Floorspace_estimates"/>
      <sheetName val="Regional_Floorspace"/>
      <sheetName val="Charts (www)"/>
      <sheetName val="Charts (other-not updated)"/>
    </sheetNames>
    <sheetDataSet>
      <sheetData sheetId="0"/>
      <sheetData sheetId="1"/>
      <sheetData sheetId="2">
        <row r="15">
          <cell r="AE15">
            <v>0.97920306695399761</v>
          </cell>
          <cell r="AF15">
            <v>1.1614965253047422</v>
          </cell>
          <cell r="AG15">
            <v>0.600093181120122</v>
          </cell>
        </row>
        <row r="16">
          <cell r="AE16">
            <v>1.0051831811642467</v>
          </cell>
          <cell r="AF16">
            <v>1.1426395060373407</v>
          </cell>
          <cell r="AG16">
            <v>0.61802941073163198</v>
          </cell>
        </row>
        <row r="17">
          <cell r="AE17">
            <v>1.010376353310507</v>
          </cell>
          <cell r="AF17">
            <v>1.1282843501470805</v>
          </cell>
          <cell r="AG17">
            <v>0.60942089752718487</v>
          </cell>
        </row>
        <row r="18">
          <cell r="AE18">
            <v>0.99565838323257927</v>
          </cell>
          <cell r="AF18">
            <v>1.1201298006423588</v>
          </cell>
          <cell r="AG18">
            <v>0.61308499203247069</v>
          </cell>
        </row>
        <row r="19">
          <cell r="AE19">
            <v>0.96556234503988936</v>
          </cell>
          <cell r="AF19">
            <v>1.1073438811235081</v>
          </cell>
          <cell r="AG19">
            <v>0.61084515789378457</v>
          </cell>
        </row>
        <row r="20">
          <cell r="AE20">
            <v>0.97962475907865021</v>
          </cell>
          <cell r="AF20">
            <v>1.0852885925749465</v>
          </cell>
          <cell r="AG20">
            <v>0.59468235106071432</v>
          </cell>
        </row>
        <row r="21">
          <cell r="AE21">
            <v>1.007237507652194</v>
          </cell>
          <cell r="AF21">
            <v>1.0681763337816932</v>
          </cell>
          <cell r="AG21">
            <v>0.59787458311450703</v>
          </cell>
        </row>
        <row r="22">
          <cell r="AE22">
            <v>0.9903748225888056</v>
          </cell>
          <cell r="AF22">
            <v>1.0595793430092941</v>
          </cell>
          <cell r="AG22">
            <v>0.61635429704432032</v>
          </cell>
        </row>
        <row r="23">
          <cell r="AE23">
            <v>0.99041891324195008</v>
          </cell>
          <cell r="AF23">
            <v>1.0549598222043284</v>
          </cell>
          <cell r="AG23">
            <v>0.59378269939255734</v>
          </cell>
        </row>
        <row r="24">
          <cell r="AE24">
            <v>1.0190725040088529</v>
          </cell>
          <cell r="AF24">
            <v>1.0448606753358753</v>
          </cell>
          <cell r="AG24">
            <v>0.59024226537844626</v>
          </cell>
        </row>
        <row r="25">
          <cell r="AE25">
            <v>1.003052331406755</v>
          </cell>
          <cell r="AF25">
            <v>1.0383849824775941</v>
          </cell>
          <cell r="AG25">
            <v>0.62390698770505215</v>
          </cell>
        </row>
        <row r="26">
          <cell r="AE26">
            <v>1.0214625360081087</v>
          </cell>
          <cell r="AF26">
            <v>1.031680602134301</v>
          </cell>
          <cell r="AG26">
            <v>0.63878641768137878</v>
          </cell>
        </row>
        <row r="27">
          <cell r="AE27">
            <v>1.0051861124272612</v>
          </cell>
          <cell r="AF27">
            <v>1.0262946493736109</v>
          </cell>
          <cell r="AG27">
            <v>0.65693598777050588</v>
          </cell>
        </row>
        <row r="28">
          <cell r="AE28">
            <v>1.0145630092968874</v>
          </cell>
          <cell r="AF28">
            <v>1.0227337109666192</v>
          </cell>
          <cell r="AG28">
            <v>0.68274236466057325</v>
          </cell>
        </row>
        <row r="29">
          <cell r="AE29">
            <v>1.0180617471586304</v>
          </cell>
          <cell r="AF29">
            <v>1.0208455759573898</v>
          </cell>
          <cell r="AG29">
            <v>0.69665204936440883</v>
          </cell>
        </row>
        <row r="30">
          <cell r="AE30">
            <v>1.0014239192530126</v>
          </cell>
          <cell r="AF30">
            <v>1.0188521664067953</v>
          </cell>
          <cell r="AG30">
            <v>0.72361431511923291</v>
          </cell>
        </row>
        <row r="31">
          <cell r="AE31">
            <v>1.0025586927897852</v>
          </cell>
          <cell r="AF31">
            <v>1.0203060724197535</v>
          </cell>
          <cell r="AG31">
            <v>0.7553727289703549</v>
          </cell>
        </row>
        <row r="32">
          <cell r="AE32">
            <v>1.016840475777584</v>
          </cell>
          <cell r="AF32">
            <v>1.0215238648314477</v>
          </cell>
          <cell r="AG32">
            <v>0.78617703256052529</v>
          </cell>
        </row>
        <row r="33">
          <cell r="AE33">
            <v>1.0019083129812365</v>
          </cell>
          <cell r="AF33">
            <v>1.0204332717208058</v>
          </cell>
          <cell r="AG33">
            <v>0.85119975167095396</v>
          </cell>
        </row>
        <row r="34">
          <cell r="AE34">
            <v>1.013738265494625</v>
          </cell>
          <cell r="AF34">
            <v>1.0200982753008598</v>
          </cell>
          <cell r="AG34">
            <v>0.87326443823626654</v>
          </cell>
        </row>
        <row r="35">
          <cell r="AE35">
            <v>1.0207491430113558</v>
          </cell>
          <cell r="AF35">
            <v>1.0202518193888268</v>
          </cell>
          <cell r="AG35">
            <v>0.90371752014461582</v>
          </cell>
        </row>
        <row r="36">
          <cell r="AE36">
            <v>1.0163108237421086</v>
          </cell>
          <cell r="AF36">
            <v>1.0257897728637211</v>
          </cell>
          <cell r="AG36">
            <v>0.93855880452036988</v>
          </cell>
        </row>
        <row r="37">
          <cell r="AE37">
            <v>1.0124212430756203</v>
          </cell>
          <cell r="AF37">
            <v>1.0246800799906515</v>
          </cell>
          <cell r="AG37">
            <v>0.96369456179996371</v>
          </cell>
        </row>
        <row r="38">
          <cell r="AE38">
            <v>1.0149143995319327</v>
          </cell>
          <cell r="AF38">
            <v>1.0209726030207953</v>
          </cell>
          <cell r="AG38">
            <v>0.99260997072859802</v>
          </cell>
        </row>
        <row r="39">
          <cell r="AE39">
            <v>1.0043309433057559</v>
          </cell>
          <cell r="AF39">
            <v>1.0187598123687933</v>
          </cell>
          <cell r="AG39">
            <v>1.0188084402675921</v>
          </cell>
        </row>
        <row r="40">
          <cell r="AE40">
            <v>1.0007931175023006</v>
          </cell>
          <cell r="AF40">
            <v>1.0259003282449477</v>
          </cell>
          <cell r="AG40">
            <v>0.97499447117788529</v>
          </cell>
        </row>
        <row r="41">
          <cell r="AE41">
            <v>1.0066338101702879</v>
          </cell>
          <cell r="AF41">
            <v>1.0226484428156633</v>
          </cell>
          <cell r="AG41">
            <v>0.96371179784442407</v>
          </cell>
        </row>
        <row r="42">
          <cell r="AE42">
            <v>1.0164768232510577</v>
          </cell>
          <cell r="AF42">
            <v>1.0212331505718988</v>
          </cell>
          <cell r="AG42">
            <v>0.99793329846401946</v>
          </cell>
        </row>
        <row r="43">
          <cell r="AE43">
            <v>1.0134689876504392</v>
          </cell>
          <cell r="AF43">
            <v>1.0212368420319318</v>
          </cell>
          <cell r="AG43">
            <v>1.0019961041330296</v>
          </cell>
        </row>
        <row r="44">
          <cell r="AE44">
            <v>1.0314331178573153</v>
          </cell>
          <cell r="AF44">
            <v>1.0263004942303167</v>
          </cell>
          <cell r="AG44">
            <v>0.98939476788165392</v>
          </cell>
        </row>
        <row r="45">
          <cell r="AE45">
            <v>1.016445645630327</v>
          </cell>
          <cell r="AF45">
            <v>1.0205007490063633</v>
          </cell>
          <cell r="AG45">
            <v>1.0003318267603338</v>
          </cell>
        </row>
        <row r="46">
          <cell r="AE46">
            <v>1.0252818794068068</v>
          </cell>
          <cell r="AF46">
            <v>1.0219287622556184</v>
          </cell>
          <cell r="AG46">
            <v>0.96345216126996147</v>
          </cell>
        </row>
        <row r="47">
          <cell r="AE47">
            <v>1.0147261854061547</v>
          </cell>
          <cell r="AF47">
            <v>1.010186888536047</v>
          </cell>
          <cell r="AG47">
            <v>0.97044622133710434</v>
          </cell>
        </row>
        <row r="48">
          <cell r="AE48">
            <v>1.0073014165115786</v>
          </cell>
          <cell r="AF48">
            <v>1.016865456625772</v>
          </cell>
          <cell r="AG48">
            <v>0.97730161149751593</v>
          </cell>
        </row>
        <row r="49">
          <cell r="AE49">
            <v>1.0147033321432792</v>
          </cell>
          <cell r="AF49">
            <v>1.0140074720749934</v>
          </cell>
          <cell r="AG49">
            <v>0.96542562778022711</v>
          </cell>
        </row>
        <row r="50">
          <cell r="AE50">
            <v>1.0031514376322859</v>
          </cell>
          <cell r="AF50">
            <v>1.0008041257422768</v>
          </cell>
          <cell r="AG50">
            <v>1.0168515628664625</v>
          </cell>
        </row>
        <row r="51">
          <cell r="AE51">
            <v>1</v>
          </cell>
          <cell r="AF51">
            <v>1</v>
          </cell>
          <cell r="AG51">
            <v>1</v>
          </cell>
        </row>
        <row r="52">
          <cell r="AE52">
            <v>1.0053243712837803</v>
          </cell>
          <cell r="AF52">
            <v>0.99214589884627369</v>
          </cell>
          <cell r="AG52">
            <v>0.99351327288905067</v>
          </cell>
        </row>
        <row r="53">
          <cell r="AE53">
            <v>1.0088309860691231</v>
          </cell>
          <cell r="AF53">
            <v>0.98667229888192598</v>
          </cell>
          <cell r="AG53">
            <v>1.0031800569883542</v>
          </cell>
        </row>
        <row r="54">
          <cell r="AE54">
            <v>1.0190916378739658</v>
          </cell>
          <cell r="AF54">
            <v>0.98458629953087196</v>
          </cell>
          <cell r="AG54">
            <v>1.0267971005185028</v>
          </cell>
        </row>
        <row r="55">
          <cell r="AE55">
            <v>1.0140857901638523</v>
          </cell>
          <cell r="AF55">
            <v>1.005306991400946</v>
          </cell>
          <cell r="AG55">
            <v>1.0401579462037875</v>
          </cell>
        </row>
        <row r="56">
          <cell r="AE56">
            <v>1.0025675973727346</v>
          </cell>
          <cell r="AF56">
            <v>1.0026346397119237</v>
          </cell>
          <cell r="AG56">
            <v>1.048444734075173</v>
          </cell>
        </row>
        <row r="57">
          <cell r="AE57">
            <v>1.0116689116408615</v>
          </cell>
          <cell r="AF57">
            <v>0.99817226669962611</v>
          </cell>
          <cell r="AG57">
            <v>1.0450584288616884</v>
          </cell>
        </row>
        <row r="58">
          <cell r="AE58">
            <v>0.99852601197842172</v>
          </cell>
          <cell r="AF58">
            <v>0.99477630842764719</v>
          </cell>
          <cell r="AG58">
            <v>1.0531359115563725</v>
          </cell>
        </row>
        <row r="59">
          <cell r="AE59">
            <v>1.0170570698475887</v>
          </cell>
          <cell r="AF59">
            <v>0.9955230804815477</v>
          </cell>
          <cell r="AG59">
            <v>1.0478825133388245</v>
          </cell>
        </row>
        <row r="60">
          <cell r="AE60">
            <v>1.0111209552807423</v>
          </cell>
          <cell r="AF60">
            <v>0.98981651626012224</v>
          </cell>
          <cell r="AG60">
            <v>1.0686074212285142</v>
          </cell>
        </row>
        <row r="61">
          <cell r="AE61">
            <v>1.0150979563742817</v>
          </cell>
          <cell r="AF61">
            <v>0.9943112815189199</v>
          </cell>
          <cell r="AG61">
            <v>1.0807091208608404</v>
          </cell>
        </row>
        <row r="62">
          <cell r="AE62">
            <v>1.0122390757114932</v>
          </cell>
          <cell r="AF62">
            <v>0.99494514156607605</v>
          </cell>
          <cell r="AG62">
            <v>1.1042954000952676</v>
          </cell>
        </row>
        <row r="63">
          <cell r="AE63">
            <v>1.0068785908494726</v>
          </cell>
          <cell r="AF63">
            <v>0.99303057725554511</v>
          </cell>
          <cell r="AG63">
            <v>1.1151317688054976</v>
          </cell>
        </row>
        <row r="64">
          <cell r="AE64">
            <v>1.005473983082511</v>
          </cell>
          <cell r="AF64">
            <v>0.99349809928941701</v>
          </cell>
          <cell r="AG64">
            <v>1.1165024518008444</v>
          </cell>
        </row>
        <row r="65">
          <cell r="AE65">
            <v>1.0045018265078478</v>
          </cell>
          <cell r="AF65">
            <v>0.99791072144693982</v>
          </cell>
          <cell r="AG65">
            <v>1.1179233745520627</v>
          </cell>
        </row>
        <row r="66">
          <cell r="AE66">
            <v>1.0061469589977761</v>
          </cell>
          <cell r="AF66">
            <v>0.99529387779817824</v>
          </cell>
          <cell r="AG66">
            <v>1.1500622689041631</v>
          </cell>
        </row>
        <row r="67">
          <cell r="AE67">
            <v>1.000385259366952</v>
          </cell>
          <cell r="AF67">
            <v>0.98446989343729474</v>
          </cell>
          <cell r="AG67">
            <v>1.1337575876304857</v>
          </cell>
        </row>
        <row r="68">
          <cell r="AE68">
            <v>1.0147637369501088</v>
          </cell>
          <cell r="AF68">
            <v>0.984908324761681</v>
          </cell>
          <cell r="AG68">
            <v>1.1179547172681294</v>
          </cell>
        </row>
        <row r="69">
          <cell r="AE69">
            <v>1.0083883887688732</v>
          </cell>
          <cell r="AF69">
            <v>0.97980267827857559</v>
          </cell>
          <cell r="AG69">
            <v>1.1216412388589496</v>
          </cell>
        </row>
        <row r="70">
          <cell r="AE70">
            <v>1.0023580346529977</v>
          </cell>
          <cell r="AF70">
            <v>0.98105271262783444</v>
          </cell>
          <cell r="AG70">
            <v>1.1276399157527803</v>
          </cell>
        </row>
        <row r="71">
          <cell r="AE71">
            <v>1.0118337702942939</v>
          </cell>
          <cell r="AF71">
            <v>0.97517805781236733</v>
          </cell>
          <cell r="AG71">
            <v>1.1207271029613037</v>
          </cell>
        </row>
        <row r="72">
          <cell r="AE72">
            <v>0.9968689366454101</v>
          </cell>
          <cell r="AF72">
            <v>0.96934409146123857</v>
          </cell>
          <cell r="AG72">
            <v>1.1101131621527489</v>
          </cell>
        </row>
        <row r="73">
          <cell r="AE73">
            <v>1.0161499763932873</v>
          </cell>
          <cell r="AF73">
            <v>0.96806062616652766</v>
          </cell>
          <cell r="AG73">
            <v>1.1072593928834173</v>
          </cell>
        </row>
        <row r="74">
          <cell r="AE74">
            <v>1.0125410902732166</v>
          </cell>
          <cell r="AF74">
            <v>0.96694913700761576</v>
          </cell>
          <cell r="AG74">
            <v>1.1061876079217767</v>
          </cell>
        </row>
        <row r="75">
          <cell r="AE75">
            <v>1.0078328683559632</v>
          </cell>
          <cell r="AF75">
            <v>0.95836540872342491</v>
          </cell>
          <cell r="AG75">
            <v>1.0853544052840824</v>
          </cell>
        </row>
        <row r="76">
          <cell r="AE76">
            <v>1.0223016518521384</v>
          </cell>
          <cell r="AF76">
            <v>0.95615565310008388</v>
          </cell>
          <cell r="AG76">
            <v>1.0797534182520714</v>
          </cell>
        </row>
        <row r="77">
          <cell r="AC77">
            <v>1.4580352898685822</v>
          </cell>
          <cell r="AE77">
            <v>1.0216425157816846</v>
          </cell>
          <cell r="AF77">
            <v>0.95099194502934314</v>
          </cell>
          <cell r="AG77">
            <v>1.0790051160116139</v>
          </cell>
        </row>
      </sheetData>
      <sheetData sheetId="3">
        <row r="15">
          <cell r="D15">
            <v>3668.8160000000003</v>
          </cell>
          <cell r="X15">
            <v>0.97660121550859547</v>
          </cell>
          <cell r="Y15">
            <v>0.69886310171142729</v>
          </cell>
        </row>
        <row r="16">
          <cell r="D16">
            <v>3893.2979999999998</v>
          </cell>
          <cell r="X16">
            <v>1.0028602792813348</v>
          </cell>
          <cell r="Y16">
            <v>0.70782054002997452</v>
          </cell>
        </row>
        <row r="17">
          <cell r="D17">
            <v>3873.2250000000004</v>
          </cell>
          <cell r="X17">
            <v>1.0079897077597151</v>
          </cell>
          <cell r="Y17">
            <v>0.68922811131602746</v>
          </cell>
        </row>
        <row r="18">
          <cell r="D18">
            <v>3873.3860000000004</v>
          </cell>
          <cell r="X18">
            <v>0.99348041746375881</v>
          </cell>
          <cell r="Y18">
            <v>0.68824026995511267</v>
          </cell>
        </row>
        <row r="19">
          <cell r="D19">
            <v>3770.9830000000002</v>
          </cell>
          <cell r="X19">
            <v>0.964390773847288</v>
          </cell>
          <cell r="Y19">
            <v>0.67723737817380447</v>
          </cell>
        </row>
        <row r="20">
          <cell r="D20">
            <v>3732.922</v>
          </cell>
          <cell r="X20">
            <v>0.97931903802263376</v>
          </cell>
          <cell r="Y20">
            <v>0.64560345157963728</v>
          </cell>
        </row>
        <row r="21">
          <cell r="D21">
            <v>3895.1400000000003</v>
          </cell>
          <cell r="X21">
            <v>1.0072723560737979</v>
          </cell>
          <cell r="Y21">
            <v>0.63861338549498925</v>
          </cell>
        </row>
        <row r="22">
          <cell r="D22">
            <v>4022.8590000000004</v>
          </cell>
          <cell r="X22">
            <v>0.99064450242488233</v>
          </cell>
          <cell r="Y22">
            <v>0.65289849635375796</v>
          </cell>
        </row>
        <row r="23">
          <cell r="D23">
            <v>3960.7870000000003</v>
          </cell>
          <cell r="X23">
            <v>0.99153266755607472</v>
          </cell>
          <cell r="Y23">
            <v>0.62571325857492421</v>
          </cell>
        </row>
        <row r="24">
          <cell r="D24">
            <v>4119.1559999999999</v>
          </cell>
          <cell r="X24">
            <v>1.02032169522065</v>
          </cell>
          <cell r="Y24">
            <v>0.61596587371141687</v>
          </cell>
        </row>
        <row r="25">
          <cell r="D25">
            <v>4372.1859999999997</v>
          </cell>
          <cell r="X25">
            <v>1.0043096984041064</v>
          </cell>
          <cell r="Y25">
            <v>0.64704454976907599</v>
          </cell>
        </row>
        <row r="26">
          <cell r="D26">
            <v>4609.4009999999998</v>
          </cell>
          <cell r="X26">
            <v>1.023074890715898</v>
          </cell>
          <cell r="Y26">
            <v>0.65798494219631021</v>
          </cell>
        </row>
        <row r="27">
          <cell r="D27">
            <v>4727.6630000000005</v>
          </cell>
          <cell r="X27">
            <v>1.0067679210673763</v>
          </cell>
          <cell r="Y27">
            <v>0.67315058747248335</v>
          </cell>
        </row>
        <row r="28">
          <cell r="D28">
            <v>5036.3860000000004</v>
          </cell>
          <cell r="X28">
            <v>1.0161131578280489</v>
          </cell>
          <cell r="Y28">
            <v>0.6971983844060764</v>
          </cell>
        </row>
        <row r="29">
          <cell r="D29">
            <v>5250.6459999999997</v>
          </cell>
          <cell r="X29">
            <v>1.0191641992894664</v>
          </cell>
          <cell r="Y29">
            <v>0.71040486998096863</v>
          </cell>
        </row>
        <row r="30">
          <cell r="D30">
            <v>5465.9930000000004</v>
          </cell>
          <cell r="X30">
            <v>1.0024839913274224</v>
          </cell>
          <cell r="Y30">
            <v>0.73647640463098862</v>
          </cell>
        </row>
        <row r="31">
          <cell r="D31">
            <v>5845.4230000000007</v>
          </cell>
          <cell r="X31">
            <v>1.0036347337193618</v>
          </cell>
          <cell r="Y31">
            <v>0.76988506874624707</v>
          </cell>
        </row>
        <row r="32">
          <cell r="D32">
            <v>6324.0470000000005</v>
          </cell>
          <cell r="X32">
            <v>1.0178513801697731</v>
          </cell>
          <cell r="Y32">
            <v>0.80230098341032885</v>
          </cell>
        </row>
        <row r="33">
          <cell r="D33">
            <v>6899.2049999999999</v>
          </cell>
          <cell r="X33">
            <v>1.0030266445786529</v>
          </cell>
          <cell r="Y33">
            <v>0.86762410412823221</v>
          </cell>
        </row>
        <row r="34">
          <cell r="D34">
            <v>7329.0310000000009</v>
          </cell>
          <cell r="X34">
            <v>1.0146596379767381</v>
          </cell>
          <cell r="Y34">
            <v>0.89000663278872083</v>
          </cell>
        </row>
        <row r="35">
          <cell r="D35">
            <v>7833.2190000000001</v>
          </cell>
          <cell r="X35">
            <v>1.0215047574247347</v>
          </cell>
          <cell r="Y35">
            <v>0.92133741972922911</v>
          </cell>
        </row>
        <row r="36">
          <cell r="D36">
            <v>8346.2950000000001</v>
          </cell>
          <cell r="X36">
            <v>1.0169912208961061</v>
          </cell>
          <cell r="Y36">
            <v>0.9621199053507391</v>
          </cell>
        </row>
        <row r="37">
          <cell r="D37">
            <v>8720.9529999999995</v>
          </cell>
          <cell r="X37">
            <v>1.0131445868904414</v>
          </cell>
          <cell r="Y37">
            <v>0.98677360130750413</v>
          </cell>
        </row>
        <row r="38">
          <cell r="D38">
            <v>9183.4160000000011</v>
          </cell>
          <cell r="X38">
            <v>1.0156554488752478</v>
          </cell>
          <cell r="Y38">
            <v>1.0126881617644086</v>
          </cell>
        </row>
        <row r="39">
          <cell r="D39">
            <v>9542.9570000000003</v>
          </cell>
          <cell r="X39">
            <v>1.0051492154179682</v>
          </cell>
          <cell r="Y39">
            <v>1.0370761443946588</v>
          </cell>
        </row>
        <row r="40">
          <cell r="D40">
            <v>9393.3230000000003</v>
          </cell>
          <cell r="X40">
            <v>1.0018319407417269</v>
          </cell>
          <cell r="Y40">
            <v>0.9992099680880413</v>
          </cell>
        </row>
        <row r="41">
          <cell r="D41">
            <v>9492.4910000000018</v>
          </cell>
          <cell r="X41">
            <v>1.0081206447265783</v>
          </cell>
          <cell r="Y41">
            <v>0.98408484047642275</v>
          </cell>
        </row>
        <row r="42">
          <cell r="D42">
            <v>10063.333999999999</v>
          </cell>
          <cell r="X42">
            <v>1.0179792192740527</v>
          </cell>
          <cell r="Y42">
            <v>1.0176184830062962</v>
          </cell>
        </row>
        <row r="43">
          <cell r="D43">
            <v>10238.851610245176</v>
          </cell>
          <cell r="X43">
            <v>1.0147821285226681</v>
          </cell>
          <cell r="Y43">
            <v>1.021951205921857</v>
          </cell>
        </row>
        <row r="44">
          <cell r="D44">
            <v>10543.397742854286</v>
          </cell>
          <cell r="X44">
            <v>1.0323583175680948</v>
          </cell>
          <cell r="Y44">
            <v>1.0145063229590674</v>
          </cell>
        </row>
        <row r="45">
          <cell r="D45">
            <v>10679.241087160255</v>
          </cell>
          <cell r="X45">
            <v>1.0175527450337338</v>
          </cell>
          <cell r="Y45">
            <v>1.0197287031967315</v>
          </cell>
        </row>
        <row r="46">
          <cell r="D46">
            <v>10609.547663242378</v>
          </cell>
          <cell r="X46">
            <v>1.025872748818514</v>
          </cell>
          <cell r="Y46">
            <v>0.98401238883327202</v>
          </cell>
        </row>
        <row r="47">
          <cell r="D47">
            <v>10646.608699792641</v>
          </cell>
          <cell r="X47">
            <v>1.0147292374268388</v>
          </cell>
          <cell r="Y47">
            <v>0.98032910026049602</v>
          </cell>
        </row>
        <row r="48">
          <cell r="D48">
            <v>10891.370402773888</v>
          </cell>
          <cell r="X48">
            <v>1.007311120031297</v>
          </cell>
          <cell r="Y48">
            <v>0.99377467622238158</v>
          </cell>
        </row>
        <row r="49">
          <cell r="D49">
            <v>10969.275809498227</v>
          </cell>
          <cell r="X49">
            <v>1.014750498319378</v>
          </cell>
          <cell r="Y49">
            <v>0.97890329820888045</v>
          </cell>
        </row>
        <row r="50">
          <cell r="D50">
            <v>11474.173567789199</v>
          </cell>
          <cell r="X50">
            <v>1.0031623133211787</v>
          </cell>
          <cell r="Y50">
            <v>1.0176582064198845</v>
          </cell>
        </row>
        <row r="51">
          <cell r="D51">
            <v>11481.47888615133</v>
          </cell>
          <cell r="X51">
            <v>1</v>
          </cell>
          <cell r="Y51">
            <v>1</v>
          </cell>
        </row>
        <row r="52">
          <cell r="D52">
            <v>11636.003564537705</v>
          </cell>
          <cell r="X52">
            <v>1.0053243233525542</v>
          </cell>
          <cell r="Y52">
            <v>0.98571016614228302</v>
          </cell>
        </row>
        <row r="53">
          <cell r="D53">
            <v>11975.66563977479</v>
          </cell>
          <cell r="X53">
            <v>1.008846741727313</v>
          </cell>
          <cell r="Y53">
            <v>0.98979451466963675</v>
          </cell>
        </row>
        <row r="54">
          <cell r="D54">
            <v>12607.656023407488</v>
          </cell>
          <cell r="X54">
            <v>1.0191308254370151</v>
          </cell>
          <cell r="Y54">
            <v>1.0109314837913586</v>
          </cell>
        </row>
        <row r="55">
          <cell r="D55">
            <v>13223.905662146155</v>
          </cell>
          <cell r="X55">
            <v>1.0140267026008543</v>
          </cell>
          <cell r="Y55">
            <v>1.0457389873743337</v>
          </cell>
        </row>
        <row r="56">
          <cell r="D56">
            <v>13350.123214860527</v>
          </cell>
          <cell r="X56">
            <v>1.0025360235127601</v>
          </cell>
          <cell r="Y56">
            <v>1.0512401149108277</v>
          </cell>
        </row>
        <row r="57">
          <cell r="D57">
            <v>13529.941646748259</v>
          </cell>
          <cell r="X57">
            <v>1.0117061583965412</v>
          </cell>
          <cell r="Y57">
            <v>1.043109936446138</v>
          </cell>
        </row>
        <row r="58">
          <cell r="D58">
            <v>13537.906377816887</v>
          </cell>
          <cell r="X58">
            <v>0.99864705375783025</v>
          </cell>
          <cell r="Y58">
            <v>1.0475076750116521</v>
          </cell>
        </row>
        <row r="59">
          <cell r="D59">
            <v>13852.983541368281</v>
          </cell>
          <cell r="X59">
            <v>1.0170956759663712</v>
          </cell>
          <cell r="Y59">
            <v>1.0431516310285767</v>
          </cell>
        </row>
        <row r="60">
          <cell r="D60">
            <v>14103.038314433408</v>
          </cell>
          <cell r="X60">
            <v>1.01116413245529</v>
          </cell>
          <cell r="Y60">
            <v>1.0576801095733277</v>
          </cell>
        </row>
        <row r="61">
          <cell r="D61">
            <v>14557.722103662098</v>
          </cell>
          <cell r="X61">
            <v>1.0151690010934034</v>
          </cell>
          <cell r="Y61">
            <v>1.0744860697353924</v>
          </cell>
        </row>
        <row r="62">
          <cell r="D62">
            <v>15039.542459424625</v>
          </cell>
          <cell r="X62">
            <v>1.0122852796487491</v>
          </cell>
          <cell r="Y62">
            <v>1.0986631943880976</v>
          </cell>
        </row>
        <row r="63">
          <cell r="D63">
            <v>15298.579911428065</v>
          </cell>
          <cell r="X63">
            <v>1.0069200931779552</v>
          </cell>
          <cell r="Y63">
            <v>1.1073143019248288</v>
          </cell>
        </row>
        <row r="64">
          <cell r="D64">
            <v>15584.659538792428</v>
          </cell>
          <cell r="X64">
            <v>1.0057814927390454</v>
          </cell>
          <cell r="Y64">
            <v>1.1089039215107743</v>
          </cell>
        </row>
        <row r="65">
          <cell r="D65">
            <v>15991.084446015571</v>
          </cell>
          <cell r="X65">
            <v>1.0053591622306639</v>
          </cell>
          <cell r="Y65">
            <v>1.1146363863740925</v>
          </cell>
        </row>
        <row r="66">
          <cell r="D66">
            <v>16791.538037771854</v>
          </cell>
          <cell r="X66">
            <v>1.0071811409102154</v>
          </cell>
          <cell r="Y66">
            <v>1.1434745993212807</v>
          </cell>
        </row>
        <row r="67">
          <cell r="D67">
            <v>16614.123171000901</v>
          </cell>
          <cell r="X67">
            <v>1.0015003319579534</v>
          </cell>
          <cell r="Y67">
            <v>1.1149074874685962</v>
          </cell>
        </row>
        <row r="68">
          <cell r="D68">
            <v>16907.342550232795</v>
          </cell>
          <cell r="X68">
            <v>1.0159506033700589</v>
          </cell>
          <cell r="Y68">
            <v>1.0997965870070714</v>
          </cell>
        </row>
        <row r="69">
          <cell r="D69">
            <v>17009.599402397354</v>
          </cell>
          <cell r="X69">
            <v>1.0095190634574469</v>
          </cell>
          <cell r="Y69">
            <v>1.0977562098414795</v>
          </cell>
        </row>
        <row r="70">
          <cell r="D70">
            <v>17256.347893818522</v>
          </cell>
          <cell r="X70">
            <v>1.0035463988454525</v>
          </cell>
          <cell r="Y70">
            <v>1.104964187393362</v>
          </cell>
        </row>
        <row r="71">
          <cell r="D71">
            <v>17456.988772028377</v>
          </cell>
          <cell r="X71">
            <v>1.0133938178798847</v>
          </cell>
          <cell r="Y71">
            <v>1.0912260248610204</v>
          </cell>
        </row>
        <row r="72">
          <cell r="D72">
            <v>17194.404469308534</v>
          </cell>
          <cell r="X72">
            <v>0.99880681349141842</v>
          </cell>
          <cell r="Y72">
            <v>1.073993829761491</v>
          </cell>
        </row>
        <row r="73">
          <cell r="D73">
            <v>17739.620086223669</v>
          </cell>
          <cell r="X73">
            <v>1.0182554041777134</v>
          </cell>
          <cell r="Y73">
            <v>1.0696778854334781</v>
          </cell>
        </row>
        <row r="74">
          <cell r="D74">
            <v>17891.178551406527</v>
          </cell>
          <cell r="X74">
            <v>1.0146926675257846</v>
          </cell>
          <cell r="Y74">
            <v>1.0673590912723496</v>
          </cell>
        </row>
        <row r="75">
          <cell r="D75">
            <v>17461.971688701302</v>
          </cell>
          <cell r="X75">
            <v>1.0099908231804833</v>
          </cell>
          <cell r="Y75">
            <v>1.0379436906180153</v>
          </cell>
        </row>
        <row r="76">
          <cell r="D76">
            <v>17628.815960277476</v>
          </cell>
          <cell r="X76">
            <v>1.0244389843897643</v>
          </cell>
          <cell r="Y76">
            <v>1.0302583671232259</v>
          </cell>
        </row>
        <row r="77">
          <cell r="D77">
            <v>17549.51696164663</v>
          </cell>
          <cell r="X77">
            <v>1.0236195684679046</v>
          </cell>
          <cell r="Y77">
            <v>1.0241432818769443</v>
          </cell>
        </row>
        <row r="78">
          <cell r="D78">
            <v>17056.732419638978</v>
          </cell>
        </row>
        <row r="89">
          <cell r="X89">
            <v>0.95874420257389192</v>
          </cell>
          <cell r="Y89">
            <v>1.049055951613252</v>
          </cell>
        </row>
        <row r="90">
          <cell r="X90">
            <v>0.99782352824731191</v>
          </cell>
          <cell r="Y90">
            <v>1.0533916534847725</v>
          </cell>
        </row>
        <row r="91">
          <cell r="X91">
            <v>1.0013562652810479</v>
          </cell>
          <cell r="Y91">
            <v>1.0093152029107719</v>
          </cell>
        </row>
        <row r="92">
          <cell r="X92">
            <v>0.97789834499703776</v>
          </cell>
          <cell r="Y92">
            <v>1.0022321574945587</v>
          </cell>
        </row>
        <row r="93">
          <cell r="X93">
            <v>0.94102792564677828</v>
          </cell>
          <cell r="Y93">
            <v>0.97437721384333331</v>
          </cell>
        </row>
        <row r="94">
          <cell r="X94">
            <v>0.96048692652913703</v>
          </cell>
          <cell r="Y94">
            <v>0.92279485144023554</v>
          </cell>
        </row>
        <row r="95">
          <cell r="X95">
            <v>0.99536507733090263</v>
          </cell>
          <cell r="Y95">
            <v>0.91019511793176899</v>
          </cell>
        </row>
        <row r="96">
          <cell r="X96">
            <v>0.97860896206901082</v>
          </cell>
          <cell r="Y96">
            <v>0.9248062020340353</v>
          </cell>
        </row>
        <row r="97">
          <cell r="X97">
            <v>0.97691205763842126</v>
          </cell>
          <cell r="Y97">
            <v>0.8641684484717701</v>
          </cell>
        </row>
        <row r="98">
          <cell r="X98">
            <v>1.0174390271043809</v>
          </cell>
          <cell r="Y98">
            <v>0.84566263304375555</v>
          </cell>
        </row>
        <row r="99">
          <cell r="X99">
            <v>0.98924496170118192</v>
          </cell>
          <cell r="Y99">
            <v>0.88825976972337961</v>
          </cell>
        </row>
        <row r="100">
          <cell r="X100">
            <v>1.0198919775809805</v>
          </cell>
          <cell r="Y100">
            <v>0.88119984990568556</v>
          </cell>
        </row>
        <row r="101">
          <cell r="X101">
            <v>0.99905646526502123</v>
          </cell>
          <cell r="Y101">
            <v>0.90231131645691187</v>
          </cell>
        </row>
        <row r="102">
          <cell r="X102">
            <v>1.0134773150764125</v>
          </cell>
          <cell r="Y102">
            <v>0.92713036289743167</v>
          </cell>
        </row>
        <row r="103">
          <cell r="X103">
            <v>1.017826944830726</v>
          </cell>
          <cell r="Y103">
            <v>0.92132077131909329</v>
          </cell>
        </row>
        <row r="104">
          <cell r="X104">
            <v>0.99383863878487311</v>
          </cell>
          <cell r="Y104">
            <v>0.95148282392280903</v>
          </cell>
        </row>
        <row r="105">
          <cell r="X105">
            <v>0.99758675099597616</v>
          </cell>
          <cell r="Y105">
            <v>0.99020241361809824</v>
          </cell>
        </row>
        <row r="106">
          <cell r="X106">
            <v>1.0160273128102488</v>
          </cell>
          <cell r="Y106">
            <v>1.0222453532904814</v>
          </cell>
        </row>
        <row r="107">
          <cell r="X107">
            <v>1.0015632513645825</v>
          </cell>
          <cell r="Y107">
            <v>1.1137732048498206</v>
          </cell>
        </row>
        <row r="108">
          <cell r="X108">
            <v>1.0118474015448862</v>
          </cell>
          <cell r="Y108">
            <v>1.1275280399948948</v>
          </cell>
        </row>
        <row r="109">
          <cell r="X109">
            <v>1.0194855932084104</v>
          </cell>
          <cell r="Y109">
            <v>1.153316670675457</v>
          </cell>
        </row>
        <row r="110">
          <cell r="X110">
            <v>1.010164137921169</v>
          </cell>
          <cell r="Y110">
            <v>1.1892626353145621</v>
          </cell>
        </row>
        <row r="111">
          <cell r="X111">
            <v>1.0047524270035684</v>
          </cell>
          <cell r="Y111">
            <v>1.2065815667001702</v>
          </cell>
        </row>
        <row r="112">
          <cell r="X112">
            <v>1.010784129514239</v>
          </cell>
          <cell r="Y112">
            <v>1.2151745138508121</v>
          </cell>
        </row>
        <row r="113">
          <cell r="X113">
            <v>0.99253286992345757</v>
          </cell>
          <cell r="Y113">
            <v>1.2318299430398454</v>
          </cell>
        </row>
        <row r="114">
          <cell r="X114">
            <v>0.9911554481983802</v>
          </cell>
          <cell r="Y114">
            <v>1.1671753393006601</v>
          </cell>
        </row>
        <row r="115">
          <cell r="X115">
            <v>0.99585565017283428</v>
          </cell>
          <cell r="Y115">
            <v>1.1187865049033727</v>
          </cell>
        </row>
        <row r="116">
          <cell r="X116">
            <v>1.0173187380851523</v>
          </cell>
          <cell r="Y116">
            <v>1.1535319629087051</v>
          </cell>
        </row>
        <row r="117">
          <cell r="X117">
            <v>1.0097739485125785</v>
          </cell>
          <cell r="Y117">
            <v>1.1381627792543112</v>
          </cell>
        </row>
        <row r="118">
          <cell r="X118">
            <v>1.0390579414102903</v>
          </cell>
          <cell r="Y118">
            <v>1.104632310834843</v>
          </cell>
        </row>
        <row r="119">
          <cell r="X119">
            <v>1.0164885018863719</v>
          </cell>
          <cell r="Y119">
            <v>1.1220726666617273</v>
          </cell>
        </row>
        <row r="120">
          <cell r="X120">
            <v>1.0270506162729438</v>
          </cell>
          <cell r="Y120">
            <v>1.0510273021049217</v>
          </cell>
        </row>
        <row r="121">
          <cell r="X121">
            <v>1.01425084416556</v>
          </cell>
          <cell r="Y121">
            <v>1.0206941480767813</v>
          </cell>
        </row>
        <row r="122">
          <cell r="X122">
            <v>0.99675577105052915</v>
          </cell>
          <cell r="Y122">
            <v>1.033971962307876</v>
          </cell>
        </row>
        <row r="123">
          <cell r="X123">
            <v>1.0102413916861084</v>
          </cell>
          <cell r="Y123">
            <v>1.0077819611039294</v>
          </cell>
        </row>
        <row r="124">
          <cell r="X124">
            <v>0.99075662075967807</v>
          </cell>
          <cell r="Y124">
            <v>1.0618254191341792</v>
          </cell>
        </row>
        <row r="125">
          <cell r="X125">
            <v>1</v>
          </cell>
          <cell r="Y125">
            <v>1</v>
          </cell>
        </row>
        <row r="126">
          <cell r="X126">
            <v>0.99522477337582016</v>
          </cell>
          <cell r="Y126">
            <v>0.99021883845404113</v>
          </cell>
        </row>
        <row r="127">
          <cell r="X127">
            <v>0.99713353223331824</v>
          </cell>
          <cell r="Y127">
            <v>0.99625131711903003</v>
          </cell>
        </row>
        <row r="128">
          <cell r="X128">
            <v>1.0125458139245114</v>
          </cell>
          <cell r="Y128">
            <v>1.0156751111837685</v>
          </cell>
        </row>
        <row r="129">
          <cell r="X129">
            <v>1.0117307479003976</v>
          </cell>
          <cell r="Y129">
            <v>1.0184719478385897</v>
          </cell>
        </row>
        <row r="130">
          <cell r="X130">
            <v>0.98394578224932905</v>
          </cell>
          <cell r="Y130">
            <v>1.0228664184699314</v>
          </cell>
        </row>
        <row r="131">
          <cell r="X131">
            <v>0.99503050761933742</v>
          </cell>
          <cell r="Y131">
            <v>1.0152348565302074</v>
          </cell>
        </row>
        <row r="132">
          <cell r="X132">
            <v>0.99362016689292409</v>
          </cell>
          <cell r="Y132">
            <v>1.0142212873530441</v>
          </cell>
        </row>
        <row r="133">
          <cell r="X133">
            <v>1.0142704034558632</v>
          </cell>
          <cell r="Y133">
            <v>0.99634325456695361</v>
          </cell>
        </row>
        <row r="134">
          <cell r="X134">
            <v>1.0023396109185045</v>
          </cell>
          <cell r="Y134">
            <v>1.0170755464357739</v>
          </cell>
        </row>
        <row r="135">
          <cell r="X135">
            <v>1.0067917715303729</v>
          </cell>
          <cell r="Y135">
            <v>1.0254824574403332</v>
          </cell>
        </row>
        <row r="136">
          <cell r="X136">
            <v>1.0119825891629952</v>
          </cell>
          <cell r="Y136">
            <v>1.0433585177088258</v>
          </cell>
        </row>
        <row r="137">
          <cell r="X137">
            <v>1.0023794639508272</v>
          </cell>
          <cell r="Y137">
            <v>1.0523661473997599</v>
          </cell>
        </row>
        <row r="138">
          <cell r="X138">
            <v>0.97887229182158608</v>
          </cell>
          <cell r="Y138">
            <v>1.0422622475854204</v>
          </cell>
        </row>
        <row r="139">
          <cell r="X139">
            <v>0.98584239523121686</v>
          </cell>
          <cell r="Y139">
            <v>1.0317065441815463</v>
          </cell>
        </row>
        <row r="140">
          <cell r="X140">
            <v>0.99793576787013227</v>
          </cell>
          <cell r="Y140">
            <v>1.051176163804205</v>
          </cell>
        </row>
        <row r="141">
          <cell r="X141">
            <v>0.98458881943803633</v>
          </cell>
          <cell r="Y141">
            <v>1.0269671448508266</v>
          </cell>
        </row>
        <row r="142">
          <cell r="X142">
            <v>0.99864011592153956</v>
          </cell>
          <cell r="Y142">
            <v>1.0107876827132098</v>
          </cell>
        </row>
        <row r="143">
          <cell r="X143">
            <v>1.0012687864372602</v>
          </cell>
          <cell r="Y143">
            <v>1.0151923937680067</v>
          </cell>
        </row>
        <row r="144">
          <cell r="X144">
            <v>0.99030196112153501</v>
          </cell>
          <cell r="Y144">
            <v>1.0154206470078762</v>
          </cell>
        </row>
        <row r="145">
          <cell r="X145">
            <v>0.99695790075061907</v>
          </cell>
          <cell r="Y145">
            <v>0.99094455149894312</v>
          </cell>
        </row>
        <row r="146">
          <cell r="X146">
            <v>0.97202191753865907</v>
          </cell>
          <cell r="Y146">
            <v>0.96971569265247726</v>
          </cell>
        </row>
        <row r="147">
          <cell r="X147">
            <v>0.9983780876347742</v>
          </cell>
          <cell r="Y147">
            <v>0.96400219990235969</v>
          </cell>
        </row>
        <row r="148">
          <cell r="X148">
            <v>1.0096045546821442</v>
          </cell>
          <cell r="Y148">
            <v>0.95957134048013937</v>
          </cell>
        </row>
        <row r="149">
          <cell r="X149">
            <v>1.0052799141238937</v>
          </cell>
          <cell r="Y149">
            <v>0.9424277025574912</v>
          </cell>
        </row>
        <row r="150">
          <cell r="X150">
            <v>1.0087201141149427</v>
          </cell>
          <cell r="Y150">
            <v>0.94139699920036546</v>
          </cell>
        </row>
        <row r="151">
          <cell r="X151">
            <v>1.0068362196341152</v>
          </cell>
          <cell r="Y151">
            <v>0.94452815033193538</v>
          </cell>
        </row>
        <row r="163">
          <cell r="D163">
            <v>200.10400000000001</v>
          </cell>
          <cell r="X163">
            <v>1.0285418357516432</v>
          </cell>
          <cell r="Y163">
            <v>0.1760402277797492</v>
          </cell>
        </row>
        <row r="164">
          <cell r="D164">
            <v>225.09399999999999</v>
          </cell>
          <cell r="X164">
            <v>1.0052163952068849</v>
          </cell>
          <cell r="Y164">
            <v>0.19858432853360383</v>
          </cell>
        </row>
        <row r="165">
          <cell r="D165">
            <v>252.36</v>
          </cell>
          <cell r="X165">
            <v>1.0160940703078476</v>
          </cell>
          <cell r="Y165">
            <v>0.21668439120839453</v>
          </cell>
        </row>
        <row r="166">
          <cell r="D166">
            <v>273.28699999999998</v>
          </cell>
          <cell r="X166">
            <v>1.0317680763215111</v>
          </cell>
          <cell r="Y166">
            <v>0.22742603101649617</v>
          </cell>
        </row>
        <row r="167">
          <cell r="D167">
            <v>296.928</v>
          </cell>
          <cell r="X167">
            <v>1.0262950838349454</v>
          </cell>
          <cell r="Y167">
            <v>0.24373223394485666</v>
          </cell>
        </row>
        <row r="168">
          <cell r="D168">
            <v>319.346</v>
          </cell>
          <cell r="X168">
            <v>1.0255263070473366</v>
          </cell>
          <cell r="Y168">
            <v>0.25653727264382825</v>
          </cell>
        </row>
        <row r="169">
          <cell r="D169">
            <v>349.89100000000002</v>
          </cell>
          <cell r="X169">
            <v>1.0314568721364463</v>
          </cell>
          <cell r="Y169">
            <v>0.27248225888969746</v>
          </cell>
        </row>
        <row r="170">
          <cell r="D170">
            <v>380.17700000000002</v>
          </cell>
          <cell r="X170">
            <v>1.0149935347424328</v>
          </cell>
          <cell r="Y170">
            <v>0.29291791026184522</v>
          </cell>
        </row>
        <row r="171">
          <cell r="D171">
            <v>410.67900000000003</v>
          </cell>
          <cell r="X171">
            <v>1.0213073146808274</v>
          </cell>
          <cell r="Y171">
            <v>0.30636674534788128</v>
          </cell>
        </row>
        <row r="172">
          <cell r="D172">
            <v>435.25600000000003</v>
          </cell>
          <cell r="X172">
            <v>1.0181343306460644</v>
          </cell>
          <cell r="Y172">
            <v>0.3172633388487956</v>
          </cell>
        </row>
        <row r="173">
          <cell r="D173">
            <v>487.86</v>
          </cell>
          <cell r="X173">
            <v>1.0346474361193758</v>
          </cell>
          <cell r="Y173">
            <v>0.34087936230833593</v>
          </cell>
        </row>
        <row r="174">
          <cell r="D174">
            <v>542.99900000000002</v>
          </cell>
          <cell r="X174">
            <v>1.0223872443323192</v>
          </cell>
          <cell r="Y174">
            <v>0.37727425404187293</v>
          </cell>
        </row>
        <row r="175">
          <cell r="D175">
            <v>572.04200000000003</v>
          </cell>
          <cell r="X175">
            <v>1.0172561884907505</v>
          </cell>
          <cell r="Y175">
            <v>0.39209141662093894</v>
          </cell>
        </row>
        <row r="176">
          <cell r="D176">
            <v>620.86300000000006</v>
          </cell>
          <cell r="X176">
            <v>1.0143680359264244</v>
          </cell>
          <cell r="Y176">
            <v>0.41876881707721586</v>
          </cell>
        </row>
        <row r="177">
          <cell r="D177">
            <v>687.56299999999999</v>
          </cell>
          <cell r="X177">
            <v>1.0152564196799656</v>
          </cell>
          <cell r="Y177">
            <v>0.45422263938221386</v>
          </cell>
        </row>
        <row r="178">
          <cell r="D178">
            <v>737.79</v>
          </cell>
          <cell r="X178">
            <v>1.0146493866374422</v>
          </cell>
          <cell r="Y178">
            <v>0.47772575134185169</v>
          </cell>
        </row>
        <row r="179">
          <cell r="D179">
            <v>788.60300000000007</v>
          </cell>
          <cell r="X179">
            <v>1.0101754021910889</v>
          </cell>
          <cell r="Y179">
            <v>0.50192860161600228</v>
          </cell>
        </row>
        <row r="180">
          <cell r="D180">
            <v>859.23300000000006</v>
          </cell>
          <cell r="X180">
            <v>1.0155599628298546</v>
          </cell>
          <cell r="Y180">
            <v>0.53140624672567915</v>
          </cell>
        </row>
        <row r="181">
          <cell r="D181">
            <v>925.178</v>
          </cell>
          <cell r="X181">
            <v>0.99984023005398892</v>
          </cell>
          <cell r="Y181">
            <v>0.56772025809213111</v>
          </cell>
        </row>
        <row r="182">
          <cell r="D182">
            <v>1013.9590000000001</v>
          </cell>
          <cell r="X182">
            <v>1.0145662257158534</v>
          </cell>
          <cell r="Y182">
            <v>0.59896540012972499</v>
          </cell>
        </row>
        <row r="183">
          <cell r="D183">
            <v>1107.7329999999999</v>
          </cell>
          <cell r="X183">
            <v>1.0200716783633377</v>
          </cell>
          <cell r="Y183">
            <v>0.63462607432084939</v>
          </cell>
        </row>
        <row r="184">
          <cell r="D184">
            <v>1201.163</v>
          </cell>
          <cell r="X184">
            <v>1.025015858134966</v>
          </cell>
          <cell r="Y184">
            <v>0.668218825939356</v>
          </cell>
        </row>
        <row r="185">
          <cell r="D185">
            <v>1288.009</v>
          </cell>
          <cell r="X185">
            <v>1.0240425085307883</v>
          </cell>
          <cell r="Y185">
            <v>0.7013270507472803</v>
          </cell>
        </row>
        <row r="186">
          <cell r="D186">
            <v>1407.566</v>
          </cell>
          <cell r="X186">
            <v>1.0202100002564085</v>
          </cell>
          <cell r="Y186">
            <v>0.75160860247525774</v>
          </cell>
        </row>
        <row r="187">
          <cell r="D187">
            <v>1516.653</v>
          </cell>
          <cell r="X187">
            <v>1.0229719505419077</v>
          </cell>
          <cell r="Y187">
            <v>0.78772638191385247</v>
          </cell>
        </row>
        <row r="188">
          <cell r="D188">
            <v>1501.3340000000001</v>
          </cell>
          <cell r="X188">
            <v>1.0160526090506632</v>
          </cell>
          <cell r="Y188">
            <v>0.76592839906652999</v>
          </cell>
        </row>
        <row r="189">
          <cell r="D189">
            <v>1597.8260000000002</v>
          </cell>
          <cell r="X189">
            <v>1.0242645227433511</v>
          </cell>
          <cell r="Y189">
            <v>0.79300674632350776</v>
          </cell>
        </row>
        <row r="190">
          <cell r="D190">
            <v>1677.943</v>
          </cell>
          <cell r="X190">
            <v>1.0165586329274463</v>
          </cell>
          <cell r="Y190">
            <v>0.82645926985696216</v>
          </cell>
        </row>
        <row r="191">
          <cell r="D191">
            <v>1763.0794031279995</v>
          </cell>
          <cell r="X191">
            <v>1.0200064861662079</v>
          </cell>
          <cell r="Y191">
            <v>0.8515601557418585</v>
          </cell>
        </row>
        <row r="192">
          <cell r="D192">
            <v>1822.4834031279997</v>
          </cell>
          <cell r="X192">
            <v>1.0216645698422919</v>
          </cell>
          <cell r="Y192">
            <v>0.86189537587772902</v>
          </cell>
        </row>
        <row r="193">
          <cell r="D193">
            <v>1863.3344031279998</v>
          </cell>
          <cell r="X193">
            <v>1.0173051282724908</v>
          </cell>
          <cell r="Y193">
            <v>0.86563622894235948</v>
          </cell>
        </row>
        <row r="194">
          <cell r="D194">
            <v>1915.3024031279997</v>
          </cell>
          <cell r="X194">
            <v>1.0231903639682369</v>
          </cell>
          <cell r="Y194">
            <v>0.86630889992304994</v>
          </cell>
        </row>
        <row r="195">
          <cell r="D195">
            <v>2042.4524031279996</v>
          </cell>
          <cell r="X195">
            <v>1.0146574482220898</v>
          </cell>
          <cell r="Y195">
            <v>0.91482483347050725</v>
          </cell>
        </row>
        <row r="196">
          <cell r="D196">
            <v>2086.2614031279995</v>
          </cell>
          <cell r="X196">
            <v>1.0196694487971731</v>
          </cell>
          <cell r="Y196">
            <v>0.91468806961437954</v>
          </cell>
        </row>
        <row r="197">
          <cell r="D197">
            <v>2125.6504031279997</v>
          </cell>
          <cell r="X197">
            <v>1.0197095559335008</v>
          </cell>
          <cell r="Y197">
            <v>0.91818698256946463</v>
          </cell>
        </row>
        <row r="198">
          <cell r="D198">
            <v>2273.6884031279997</v>
          </cell>
          <cell r="X198">
            <v>1.0178499075603511</v>
          </cell>
          <cell r="Y198">
            <v>0.96670420996113127</v>
          </cell>
        </row>
        <row r="199">
          <cell r="D199">
            <v>2360.4954031279999</v>
          </cell>
          <cell r="X199">
            <v>1</v>
          </cell>
          <cell r="Y199">
            <v>1</v>
          </cell>
        </row>
        <row r="200">
          <cell r="D200">
            <v>2447.8424031279992</v>
          </cell>
          <cell r="X200">
            <v>1.0167841389525267</v>
          </cell>
          <cell r="Y200">
            <v>0.99724287823504698</v>
          </cell>
        </row>
        <row r="201">
          <cell r="D201">
            <v>2547.9694031279996</v>
          </cell>
          <cell r="X201">
            <v>1.022173665651162</v>
          </cell>
          <cell r="Y201">
            <v>1.0109618550448947</v>
          </cell>
        </row>
        <row r="202">
          <cell r="D202">
            <v>2684.3214031279999</v>
          </cell>
          <cell r="X202">
            <v>1.0265775104875754</v>
          </cell>
          <cell r="Y202">
            <v>1.0393330779597547</v>
          </cell>
        </row>
        <row r="203">
          <cell r="D203">
            <v>2775.8534031279996</v>
          </cell>
          <cell r="X203">
            <v>1.0168718038315554</v>
          </cell>
          <cell r="Y203">
            <v>1.0647262044640744</v>
          </cell>
        </row>
        <row r="204">
          <cell r="D204">
            <v>2869.3674031279998</v>
          </cell>
          <cell r="X204">
            <v>1.022786376943053</v>
          </cell>
          <cell r="Y204">
            <v>1.0772401601629971</v>
          </cell>
        </row>
        <row r="205">
          <cell r="D205">
            <v>2927.3054065400001</v>
          </cell>
          <cell r="X205">
            <v>1.0299216828011235</v>
          </cell>
          <cell r="Y205">
            <v>1.0783185056672908</v>
          </cell>
        </row>
        <row r="206">
          <cell r="D206">
            <v>2930.0031853599999</v>
          </cell>
          <cell r="X206">
            <v>1.0044248280492223</v>
          </cell>
          <cell r="Y206">
            <v>1.0963849314152352</v>
          </cell>
        </row>
        <row r="207">
          <cell r="D207">
            <v>3028.9651268039997</v>
          </cell>
          <cell r="X207">
            <v>1.020658252672602</v>
          </cell>
          <cell r="Y207">
            <v>1.105540165056091</v>
          </cell>
        </row>
        <row r="208">
          <cell r="D208">
            <v>3117.2196323559997</v>
          </cell>
          <cell r="X208">
            <v>1.0209269519946036</v>
          </cell>
          <cell r="Y208">
            <v>1.1262393927190311</v>
          </cell>
        </row>
        <row r="209">
          <cell r="D209">
            <v>3211.3973398799999</v>
          </cell>
          <cell r="X209">
            <v>1.0244368408922795</v>
          </cell>
          <cell r="Y209">
            <v>1.1424816675236094</v>
          </cell>
        </row>
        <row r="210">
          <cell r="D210">
            <v>3303.3303432920002</v>
          </cell>
          <cell r="X210">
            <v>1.0133223853307674</v>
          </cell>
          <cell r="Y210">
            <v>1.1725514700700514</v>
          </cell>
        </row>
        <row r="211">
          <cell r="D211">
            <v>3385.1272613000001</v>
          </cell>
          <cell r="X211">
            <v>1.0122588683202345</v>
          </cell>
          <cell r="Y211">
            <v>1.1854763101508063</v>
          </cell>
        </row>
        <row r="212">
          <cell r="D212">
            <v>3560.268264712</v>
          </cell>
          <cell r="X212">
            <v>1.0334367164839509</v>
          </cell>
          <cell r="Y212">
            <v>1.1992058774922374</v>
          </cell>
        </row>
        <row r="213">
          <cell r="D213">
            <v>3648.5172681240001</v>
          </cell>
          <cell r="X213">
            <v>1.0252622309378943</v>
          </cell>
          <cell r="Y213">
            <v>1.2129772602985001</v>
          </cell>
        </row>
        <row r="214">
          <cell r="D214">
            <v>3837.9702715359995</v>
          </cell>
          <cell r="X214">
            <v>1.0171240668006434</v>
          </cell>
          <cell r="Y214">
            <v>1.2588267925412189</v>
          </cell>
        </row>
        <row r="215">
          <cell r="D215">
            <v>3899.4324720959994</v>
          </cell>
          <cell r="X215">
            <v>1.0187858109736345</v>
          </cell>
          <cell r="Y215">
            <v>1.2511969944594354</v>
          </cell>
        </row>
        <row r="216">
          <cell r="D216">
            <v>3973.6085838119993</v>
          </cell>
          <cell r="X216">
            <v>1.0335886949447601</v>
          </cell>
          <cell r="Y216">
            <v>1.2357812899161951</v>
          </cell>
        </row>
        <row r="217">
          <cell r="D217">
            <v>3981.1430535439999</v>
          </cell>
          <cell r="X217">
            <v>1.0185366246670255</v>
          </cell>
          <cell r="Y217">
            <v>1.2386600969267993</v>
          </cell>
        </row>
        <row r="218">
          <cell r="D218">
            <v>4072.2330569559999</v>
          </cell>
          <cell r="X218">
            <v>1.0172939030098069</v>
          </cell>
          <cell r="Y218">
            <v>1.2511737596017871</v>
          </cell>
        </row>
        <row r="219">
          <cell r="D219">
            <v>4224.5940603679992</v>
          </cell>
          <cell r="X219">
            <v>1.0299766562761057</v>
          </cell>
          <cell r="Y219">
            <v>1.2637928901394213</v>
          </cell>
        </row>
        <row r="220">
          <cell r="D220">
            <v>4270.7747901040002</v>
          </cell>
          <cell r="X220">
            <v>1.0248004943812576</v>
          </cell>
          <cell r="Y220">
            <v>1.2646145105381159</v>
          </cell>
        </row>
        <row r="221">
          <cell r="D221">
            <v>4395.5567935159997</v>
          </cell>
          <cell r="X221">
            <v>1.0378680786556425</v>
          </cell>
          <cell r="Y221">
            <v>1.2648290736994989</v>
          </cell>
        </row>
        <row r="222">
          <cell r="D222">
            <v>4394.4177969280008</v>
          </cell>
          <cell r="X222">
            <v>1.0207330483504395</v>
          </cell>
          <cell r="Y222">
            <v>1.2676225806490824</v>
          </cell>
        </row>
        <row r="223">
          <cell r="D223">
            <v>4322.0699157103199</v>
          </cell>
          <cell r="X223">
            <v>1.0156509419190096</v>
          </cell>
          <cell r="Y223">
            <v>1.2426245402449327</v>
          </cell>
        </row>
        <row r="224">
          <cell r="D224">
            <v>4400.6551203399995</v>
          </cell>
          <cell r="X224">
            <v>1.0404712876443081</v>
          </cell>
          <cell r="Y224">
            <v>1.2316604894869723</v>
          </cell>
        </row>
        <row r="225">
          <cell r="D225">
            <v>4393.3471203399995</v>
          </cell>
          <cell r="X225">
            <v>1.040830364544709</v>
          </cell>
          <cell r="Y225">
            <v>1.2264345319660683</v>
          </cell>
        </row>
        <row r="226">
          <cell r="D226">
            <v>4390.0841203399996</v>
          </cell>
        </row>
        <row r="239">
          <cell r="D239">
            <v>2668.8690000000001</v>
          </cell>
          <cell r="X239">
            <v>0.9466064933404883</v>
          </cell>
          <cell r="Y239">
            <v>1.613538236511169</v>
          </cell>
        </row>
        <row r="240">
          <cell r="D240">
            <v>2834.0940000000001</v>
          </cell>
          <cell r="X240">
            <v>0.98974996934863546</v>
          </cell>
          <cell r="Y240">
            <v>1.6061005896046172</v>
          </cell>
        </row>
        <row r="241">
          <cell r="D241">
            <v>2737.6840000000002</v>
          </cell>
          <cell r="X241">
            <v>0.99266795115358075</v>
          </cell>
          <cell r="Y241">
            <v>1.5218214951291462</v>
          </cell>
        </row>
        <row r="242">
          <cell r="D242">
            <v>2672.9110000000001</v>
          </cell>
          <cell r="X242">
            <v>0.96562960390098251</v>
          </cell>
          <cell r="Y242">
            <v>1.5032132059305812</v>
          </cell>
        </row>
        <row r="243">
          <cell r="D243">
            <v>2512.3760000000002</v>
          </cell>
          <cell r="X243">
            <v>0.92523557723302863</v>
          </cell>
          <cell r="Y243">
            <v>1.4468041546677604</v>
          </cell>
        </row>
        <row r="244">
          <cell r="D244">
            <v>2457.578</v>
          </cell>
          <cell r="X244">
            <v>0.94601814436964438</v>
          </cell>
          <cell r="Y244">
            <v>1.3535896127969917</v>
          </cell>
        </row>
        <row r="245">
          <cell r="D245">
            <v>2561.252</v>
          </cell>
          <cell r="X245">
            <v>0.98388794086876596</v>
          </cell>
          <cell r="Y245">
            <v>1.3225331800690152</v>
          </cell>
        </row>
        <row r="246">
          <cell r="D246">
            <v>2606.8540000000003</v>
          </cell>
          <cell r="X246">
            <v>0.96700808331478016</v>
          </cell>
          <cell r="Y246">
            <v>1.3333781635716184</v>
          </cell>
        </row>
        <row r="247">
          <cell r="D247">
            <v>2449.2910000000002</v>
          </cell>
          <cell r="X247">
            <v>0.96360952684602208</v>
          </cell>
          <cell r="Y247">
            <v>1.2248368434425951</v>
          </cell>
        </row>
        <row r="248">
          <cell r="D248">
            <v>2557.2049999999999</v>
          </cell>
          <cell r="X248">
            <v>1.0109307960295058</v>
          </cell>
          <cell r="Y248">
            <v>1.1873197564869324</v>
          </cell>
        </row>
        <row r="249">
          <cell r="D249">
            <v>2649.39</v>
          </cell>
          <cell r="X249">
            <v>0.97521228383997394</v>
          </cell>
          <cell r="Y249">
            <v>1.2421898704656713</v>
          </cell>
        </row>
        <row r="250">
          <cell r="D250">
            <v>2722.5650000000001</v>
          </cell>
          <cell r="X250">
            <v>1.0133890493890996</v>
          </cell>
          <cell r="Y250">
            <v>1.2070325514321467</v>
          </cell>
        </row>
        <row r="251">
          <cell r="D251">
            <v>2764.9859999999999</v>
          </cell>
          <cell r="X251">
            <v>0.98955510208570141</v>
          </cell>
          <cell r="Y251">
            <v>1.2322138451251401</v>
          </cell>
        </row>
        <row r="252">
          <cell r="D252">
            <v>2923.873</v>
          </cell>
          <cell r="X252">
            <v>1.0074991394025199</v>
          </cell>
          <cell r="Y252">
            <v>1.2558313004690442</v>
          </cell>
        </row>
        <row r="253">
          <cell r="D253">
            <v>2921.18</v>
          </cell>
          <cell r="X253">
            <v>1.0129455352265173</v>
          </cell>
          <cell r="Y253">
            <v>1.223341243103361</v>
          </cell>
        </row>
        <row r="254">
          <cell r="D254">
            <v>2977.2040000000002</v>
          </cell>
          <cell r="X254">
            <v>0.98355621777357727</v>
          </cell>
          <cell r="Y254">
            <v>1.2578088928769227</v>
          </cell>
        </row>
        <row r="255">
          <cell r="D255">
            <v>3176.893</v>
          </cell>
          <cell r="X255">
            <v>0.98926218372307606</v>
          </cell>
          <cell r="Y255">
            <v>1.3059148452848206</v>
          </cell>
        </row>
        <row r="256">
          <cell r="D256">
            <v>3408.944</v>
          </cell>
          <cell r="X256">
            <v>1.0108903136691436</v>
          </cell>
          <cell r="Y256">
            <v>1.3396164759711917</v>
          </cell>
        </row>
        <row r="257">
          <cell r="D257">
            <v>3767.6930000000002</v>
          </cell>
          <cell r="X257">
            <v>0.99672272553170049</v>
          </cell>
          <cell r="Y257">
            <v>1.4668449842531965</v>
          </cell>
        </row>
        <row r="258">
          <cell r="D258">
            <v>3899.46</v>
          </cell>
          <cell r="X258">
            <v>1.0060089135851105</v>
          </cell>
          <cell r="Y258">
            <v>1.4692907809368534</v>
          </cell>
        </row>
        <row r="259">
          <cell r="D259">
            <v>4085.279</v>
          </cell>
          <cell r="X259">
            <v>1.0143141944467429</v>
          </cell>
          <cell r="Y259">
            <v>1.4886962577688412</v>
          </cell>
        </row>
        <row r="260">
          <cell r="D260">
            <v>4236.6660000000002</v>
          </cell>
          <cell r="X260">
            <v>1.0011837684952669</v>
          </cell>
          <cell r="Y260">
            <v>1.5261637838488857</v>
          </cell>
        </row>
        <row r="261">
          <cell r="D261">
            <v>4323.7529999999997</v>
          </cell>
          <cell r="X261">
            <v>0.99449884986740089</v>
          </cell>
          <cell r="Y261">
            <v>1.5332735332179135</v>
          </cell>
        </row>
        <row r="262">
          <cell r="D262">
            <v>4411.9610000000002</v>
          </cell>
          <cell r="X262">
            <v>1.0034608674167926</v>
          </cell>
          <cell r="Y262">
            <v>1.5149110909940251</v>
          </cell>
        </row>
        <row r="263">
          <cell r="D263">
            <v>4422.7929999999997</v>
          </cell>
          <cell r="X263">
            <v>0.97845337550526501</v>
          </cell>
          <cell r="Y263">
            <v>1.5189823803578153</v>
          </cell>
        </row>
        <row r="264">
          <cell r="D264">
            <v>4259.0839999999998</v>
          </cell>
          <cell r="X264">
            <v>0.97876668876652406</v>
          </cell>
          <cell r="Y264">
            <v>1.4266171608489464</v>
          </cell>
        </row>
        <row r="265">
          <cell r="D265">
            <v>4059.1880000000001</v>
          </cell>
          <cell r="X265">
            <v>0.98169348671784562</v>
          </cell>
          <cell r="Y265">
            <v>1.3294320837586351</v>
          </cell>
        </row>
        <row r="266">
          <cell r="D266">
            <v>4371.4690000000001</v>
          </cell>
          <cell r="X266">
            <v>1.0141693913647933</v>
          </cell>
          <cell r="Y266">
            <v>1.3650135388542648</v>
          </cell>
        </row>
        <row r="267">
          <cell r="D267">
            <v>4258.152</v>
          </cell>
          <cell r="X267">
            <v>1.002523527187317</v>
          </cell>
          <cell r="Y267">
            <v>1.3234768570668445</v>
          </cell>
        </row>
        <row r="268">
          <cell r="D268">
            <v>4308.9409999999998</v>
          </cell>
          <cell r="X268">
            <v>1.0437519045269736</v>
          </cell>
          <cell r="Y268">
            <v>1.2615833209174985</v>
          </cell>
        </row>
        <row r="269">
          <cell r="D269">
            <v>4365.8440000000001</v>
          </cell>
          <cell r="X269">
            <v>1.0132847192835981</v>
          </cell>
          <cell r="Y269">
            <v>1.2878816232968746</v>
          </cell>
        </row>
        <row r="270">
          <cell r="D270">
            <v>4104.9840000000004</v>
          </cell>
          <cell r="X270">
            <v>1.0265700240071935</v>
          </cell>
          <cell r="Y270">
            <v>1.1704641723464497</v>
          </cell>
        </row>
        <row r="271">
          <cell r="D271">
            <v>3837.0250000000001</v>
          </cell>
          <cell r="X271">
            <v>1.0126433624850564</v>
          </cell>
          <cell r="Y271">
            <v>1.0891480727633926</v>
          </cell>
        </row>
        <row r="272">
          <cell r="D272">
            <v>3864.0130000000004</v>
          </cell>
          <cell r="X272">
            <v>0.98331497869671003</v>
          </cell>
          <cell r="Y272">
            <v>1.1110996044120458</v>
          </cell>
        </row>
        <row r="273">
          <cell r="D273">
            <v>3840.2929999999997</v>
          </cell>
          <cell r="X273">
            <v>1.0038832683661369</v>
          </cell>
          <cell r="Y273">
            <v>1.0657130805761375</v>
          </cell>
        </row>
        <row r="274">
          <cell r="D274">
            <v>4000.7790000000005</v>
          </cell>
          <cell r="X274">
            <v>0.97482594874623629</v>
          </cell>
          <cell r="Y274">
            <v>1.123329738048938</v>
          </cell>
        </row>
        <row r="275">
          <cell r="D275">
            <v>3732.1559999999999</v>
          </cell>
          <cell r="X275">
            <v>1</v>
          </cell>
          <cell r="Y275">
            <v>1</v>
          </cell>
        </row>
        <row r="276">
          <cell r="D276">
            <v>3692.7360000000003</v>
          </cell>
          <cell r="X276">
            <v>0.98152911145528499</v>
          </cell>
          <cell r="Y276">
            <v>0.9856771722313693</v>
          </cell>
        </row>
        <row r="277">
          <cell r="D277">
            <v>3774.1129999999998</v>
          </cell>
          <cell r="X277">
            <v>0.98111731507690458</v>
          </cell>
          <cell r="Y277">
            <v>0.98673964644257706</v>
          </cell>
        </row>
        <row r="278">
          <cell r="D278">
            <v>3993.8980000000006</v>
          </cell>
          <cell r="X278">
            <v>1.0036635013180379</v>
          </cell>
          <cell r="Y278">
            <v>1.0003781322437943</v>
          </cell>
        </row>
        <row r="279">
          <cell r="D279">
            <v>4042.9720000000002</v>
          </cell>
          <cell r="X279">
            <v>1.0088967735228578</v>
          </cell>
          <cell r="Y279">
            <v>0.98856445848483798</v>
          </cell>
        </row>
        <row r="280">
          <cell r="D280">
            <v>3895.8530000000001</v>
          </cell>
          <cell r="X280">
            <v>0.95791781200268544</v>
          </cell>
          <cell r="Y280">
            <v>0.98770896012018461</v>
          </cell>
        </row>
        <row r="281">
          <cell r="D281">
            <v>3945.3230000000003</v>
          </cell>
          <cell r="X281">
            <v>0.97151951848128282</v>
          </cell>
          <cell r="Y281">
            <v>0.97444566862390736</v>
          </cell>
        </row>
        <row r="282">
          <cell r="D282">
            <v>3990.5990000000006</v>
          </cell>
          <cell r="X282">
            <v>0.98702343141024829</v>
          </cell>
          <cell r="Y282">
            <v>0.96109518633380275</v>
          </cell>
        </row>
        <row r="283">
          <cell r="D283">
            <v>3972.7640000000001</v>
          </cell>
          <cell r="X283">
            <v>1.0111341308511184</v>
          </cell>
          <cell r="Y283">
            <v>0.92573774328700231</v>
          </cell>
        </row>
        <row r="284">
          <cell r="D284">
            <v>4016.4549999999995</v>
          </cell>
          <cell r="X284">
            <v>0.98998263629415628</v>
          </cell>
          <cell r="Y284">
            <v>0.94649141410464777</v>
          </cell>
        </row>
        <row r="285">
          <cell r="D285">
            <v>4100.51</v>
          </cell>
          <cell r="X285">
            <v>0.99511850834347526</v>
          </cell>
          <cell r="Y285">
            <v>0.94983206577378565</v>
          </cell>
        </row>
        <row r="286">
          <cell r="D286">
            <v>4273.4070000000002</v>
          </cell>
          <cell r="X286">
            <v>1.0128698979102659</v>
          </cell>
          <cell r="Y286">
            <v>0.9598237875193838</v>
          </cell>
        </row>
        <row r="287">
          <cell r="D287">
            <v>4295.43</v>
          </cell>
          <cell r="X287">
            <v>0.99666254893324269</v>
          </cell>
          <cell r="Y287">
            <v>0.9662985924158658</v>
          </cell>
        </row>
        <row r="288">
          <cell r="D288">
            <v>4004.7730000000001</v>
          </cell>
          <cell r="X288">
            <v>0.93718678319793003</v>
          </cell>
          <cell r="Y288">
            <v>0.94078423706236025</v>
          </cell>
        </row>
        <row r="289">
          <cell r="D289">
            <v>4053.3429999999998</v>
          </cell>
          <cell r="X289">
            <v>0.95553092369844872</v>
          </cell>
          <cell r="Y289">
            <v>0.91449890951322255</v>
          </cell>
        </row>
        <row r="290">
          <cell r="D290">
            <v>4278.0469999999996</v>
          </cell>
          <cell r="X290">
            <v>0.98446384484837568</v>
          </cell>
          <cell r="Y290">
            <v>0.91691157020071878</v>
          </cell>
        </row>
        <row r="291">
          <cell r="D291">
            <v>4084.3270000000002</v>
          </cell>
          <cell r="X291">
            <v>0.95743881392955976</v>
          </cell>
          <cell r="Y291">
            <v>0.8819826109027038</v>
          </cell>
        </row>
        <row r="292">
          <cell r="D292">
            <v>4131.6679999999997</v>
          </cell>
          <cell r="X292">
            <v>0.9707372404994562</v>
          </cell>
          <cell r="Y292">
            <v>0.86530931157497448</v>
          </cell>
        </row>
        <row r="293">
          <cell r="D293">
            <v>4297.92</v>
          </cell>
          <cell r="X293">
            <v>0.9893588445257524</v>
          </cell>
          <cell r="Y293">
            <v>0.87070065526179152</v>
          </cell>
        </row>
        <row r="294">
          <cell r="D294">
            <v>4231.7290000000003</v>
          </cell>
          <cell r="X294">
            <v>0.96936930738778604</v>
          </cell>
          <cell r="Y294">
            <v>0.86298529901157051</v>
          </cell>
        </row>
        <row r="295">
          <cell r="D295">
            <v>4051.2260000000001</v>
          </cell>
          <cell r="X295">
            <v>0.96926905204640679</v>
          </cell>
          <cell r="Y295">
            <v>0.81452384174348957</v>
          </cell>
        </row>
        <row r="296">
          <cell r="D296">
            <v>3746.6120000000001</v>
          </cell>
          <cell r="X296">
            <v>0.92302742713109298</v>
          </cell>
          <cell r="Y296">
            <v>0.77903738756672936</v>
          </cell>
        </row>
        <row r="297">
          <cell r="D297">
            <v>3922.39</v>
          </cell>
          <cell r="X297">
            <v>0.96283255390859135</v>
          </cell>
          <cell r="Y297">
            <v>0.76949087960901341</v>
          </cell>
        </row>
        <row r="298">
          <cell r="D298">
            <v>4097.9920000000002</v>
          </cell>
          <cell r="X298">
            <v>1.0036436686842436</v>
          </cell>
          <cell r="Y298">
            <v>0.76038882501222183</v>
          </cell>
        </row>
        <row r="299">
          <cell r="D299">
            <v>4052.1740000000004</v>
          </cell>
          <cell r="X299">
            <v>1.0000795280840897</v>
          </cell>
          <cell r="Y299">
            <v>0.74832375662529449</v>
          </cell>
        </row>
        <row r="300">
          <cell r="D300">
            <v>4016.0649999999996</v>
          </cell>
          <cell r="X300">
            <v>0.98138684899908901</v>
          </cell>
          <cell r="Y300">
            <v>0.75371584553230575</v>
          </cell>
        </row>
        <row r="301">
          <cell r="D301">
            <v>4054.54</v>
          </cell>
          <cell r="X301">
            <v>0.97749824049376888</v>
          </cell>
          <cell r="Y301">
            <v>0.76225061043451192</v>
          </cell>
        </row>
        <row r="302">
          <cell r="D302">
            <v>3704.855</v>
          </cell>
        </row>
        <row r="314">
          <cell r="D314">
            <v>3325.7948744395612</v>
          </cell>
          <cell r="X314">
            <v>0.97221783267854733</v>
          </cell>
          <cell r="Y314">
            <v>0.63637823443820185</v>
          </cell>
        </row>
        <row r="315">
          <cell r="D315">
            <v>3573.0601015326956</v>
          </cell>
          <cell r="X315">
            <v>1.0032905968831851</v>
          </cell>
          <cell r="Y315">
            <v>0.64932111288058492</v>
          </cell>
        </row>
        <row r="316">
          <cell r="D316">
            <v>3566.1622596728084</v>
          </cell>
          <cell r="X316">
            <v>1.0079127438142588</v>
          </cell>
          <cell r="Y316">
            <v>0.63463572692194403</v>
          </cell>
        </row>
        <row r="317">
          <cell r="D317">
            <v>3570.0909736535218</v>
          </cell>
          <cell r="X317">
            <v>0.99093570892694538</v>
          </cell>
          <cell r="Y317">
            <v>0.63597847523076689</v>
          </cell>
        </row>
        <row r="318">
          <cell r="D318">
            <v>3487.1675386278635</v>
          </cell>
          <cell r="X318">
            <v>0.96020172205800369</v>
          </cell>
          <cell r="Y318">
            <v>0.62899866665531223</v>
          </cell>
        </row>
        <row r="319">
          <cell r="D319">
            <v>3505.9660896872429</v>
          </cell>
          <cell r="X319">
            <v>0.97690122791801226</v>
          </cell>
          <cell r="Y319">
            <v>0.6078524636205237</v>
          </cell>
        </row>
        <row r="320">
          <cell r="D320">
            <v>3709.9169498937176</v>
          </cell>
          <cell r="X320">
            <v>1.0064448512270225</v>
          </cell>
          <cell r="Y320">
            <v>0.60874592326314347</v>
          </cell>
        </row>
        <row r="321">
          <cell r="D321">
            <v>3854.9455332367625</v>
          </cell>
          <cell r="X321">
            <v>0.98991085838819048</v>
          </cell>
          <cell r="Y321">
            <v>0.62611030156028669</v>
          </cell>
        </row>
        <row r="322">
          <cell r="D322">
            <v>3797.5182277863737</v>
          </cell>
          <cell r="X322">
            <v>0.99058652983241369</v>
          </cell>
          <cell r="Y322">
            <v>0.60049354869937765</v>
          </cell>
        </row>
        <row r="323">
          <cell r="D323">
            <v>3986.1166079891736</v>
          </cell>
          <cell r="X323">
            <v>1.0206388334223597</v>
          </cell>
          <cell r="Y323">
            <v>0.59588635922389144</v>
          </cell>
        </row>
        <row r="324">
          <cell r="D324">
            <v>4250.9964501663344</v>
          </cell>
          <cell r="X324">
            <v>1.0036691887778071</v>
          </cell>
          <cell r="Y324">
            <v>0.62951105444655153</v>
          </cell>
        </row>
        <row r="325">
          <cell r="D325">
            <v>4505.1885002539038</v>
          </cell>
          <cell r="X325">
            <v>1.0232600721715213</v>
          </cell>
          <cell r="Y325">
            <v>0.64299238256021085</v>
          </cell>
        </row>
        <row r="326">
          <cell r="D326">
            <v>4642.9554112369333</v>
          </cell>
          <cell r="X326">
            <v>1.0067084521859497</v>
          </cell>
          <cell r="Y326">
            <v>0.66112850866392392</v>
          </cell>
        </row>
        <row r="327">
          <cell r="D327">
            <v>4962.1179585324098</v>
          </cell>
          <cell r="X327">
            <v>1.0162482070733787</v>
          </cell>
          <cell r="Y327">
            <v>0.68682600582645137</v>
          </cell>
        </row>
        <row r="328">
          <cell r="D328">
            <v>5178.3958727825921</v>
          </cell>
          <cell r="X328">
            <v>1.0193209622776251</v>
          </cell>
          <cell r="Y328">
            <v>0.70052178050824254</v>
          </cell>
        </row>
        <row r="329">
          <cell r="D329">
            <v>5399.3112087652607</v>
          </cell>
          <cell r="X329">
            <v>1.0024229671261651</v>
          </cell>
          <cell r="Y329">
            <v>0.72753612757953612</v>
          </cell>
        </row>
        <row r="330">
          <cell r="D330">
            <v>5765.8153371879689</v>
          </cell>
          <cell r="X330">
            <v>1.0036433960025175</v>
          </cell>
          <cell r="Y330">
            <v>0.75939360159741853</v>
          </cell>
        </row>
        <row r="331">
          <cell r="D331">
            <v>6229.7391358909736</v>
          </cell>
          <cell r="X331">
            <v>1.017996528072149</v>
          </cell>
          <cell r="Y331">
            <v>0.79022391717252816</v>
          </cell>
        </row>
        <row r="332">
          <cell r="D332">
            <v>6804.9804438404244</v>
          </cell>
          <cell r="X332">
            <v>1.0031704907803154</v>
          </cell>
          <cell r="Y332">
            <v>0.85565198506793161</v>
          </cell>
        </row>
        <row r="333">
          <cell r="D333">
            <v>7228.2085643508526</v>
          </cell>
          <cell r="X333">
            <v>1.0147621000557843</v>
          </cell>
          <cell r="Y333">
            <v>0.87767455208088296</v>
          </cell>
        </row>
        <row r="334">
          <cell r="D334">
            <v>7721.8803156686436</v>
          </cell>
          <cell r="X334">
            <v>1.0216308664039673</v>
          </cell>
          <cell r="Y334">
            <v>0.90812973373936157</v>
          </cell>
        </row>
        <row r="335">
          <cell r="D335">
            <v>8179.9907417315317</v>
          </cell>
          <cell r="X335">
            <v>1.0169759503897395</v>
          </cell>
          <cell r="Y335">
            <v>0.94296332599976196</v>
          </cell>
        </row>
        <row r="336">
          <cell r="D336">
            <v>8552.1864076831262</v>
          </cell>
          <cell r="X336">
            <v>1.0130731776383979</v>
          </cell>
          <cell r="Y336">
            <v>0.96774591398105703</v>
          </cell>
        </row>
        <row r="337">
          <cell r="D337">
            <v>9032.8907434403882</v>
          </cell>
          <cell r="X337">
            <v>1.0157003010931256</v>
          </cell>
          <cell r="Y337">
            <v>0.99604521658385992</v>
          </cell>
        </row>
        <row r="338">
          <cell r="D338">
            <v>9401.8468832126473</v>
          </cell>
          <cell r="X338">
            <v>1.0049923322938163</v>
          </cell>
          <cell r="Y338">
            <v>1.0219005697291101</v>
          </cell>
        </row>
        <row r="339">
          <cell r="D339">
            <v>9187.8467972246617</v>
          </cell>
          <cell r="X339">
            <v>1.0016762544695483</v>
          </cell>
          <cell r="Y339">
            <v>0.97750444701456185</v>
          </cell>
        </row>
        <row r="340">
          <cell r="D340">
            <v>9304.7265312250929</v>
          </cell>
          <cell r="X340">
            <v>1.0079431213355721</v>
          </cell>
          <cell r="Y340">
            <v>0.96478922466856942</v>
          </cell>
        </row>
        <row r="341">
          <cell r="D341">
            <v>9880.0254133387643</v>
          </cell>
          <cell r="X341">
            <v>1.018140797033958</v>
          </cell>
          <cell r="Y341">
            <v>0.99892350783277917</v>
          </cell>
        </row>
        <row r="342">
          <cell r="D342">
            <v>10046.20460567625</v>
          </cell>
          <cell r="X342">
            <v>1.0148208093719751</v>
          </cell>
          <cell r="Y342">
            <v>1.0026846736731845</v>
          </cell>
        </row>
        <row r="343">
          <cell r="D343">
            <v>10292.012319171272</v>
          </cell>
          <cell r="X343">
            <v>1.0328045236426939</v>
          </cell>
          <cell r="Y343">
            <v>0.98988967624367685</v>
          </cell>
        </row>
        <row r="344">
          <cell r="D344">
            <v>10483.025976113317</v>
          </cell>
          <cell r="X344">
            <v>1.0176935391010802</v>
          </cell>
          <cell r="Y344">
            <v>1.0008542271428613</v>
          </cell>
        </row>
        <row r="345">
          <cell r="D345">
            <v>10392.772879737806</v>
          </cell>
          <cell r="X345">
            <v>1.026082201784615</v>
          </cell>
          <cell r="Y345">
            <v>0.96371023959211022</v>
          </cell>
        </row>
        <row r="346">
          <cell r="D346">
            <v>10542.237444159256</v>
          </cell>
          <cell r="X346">
            <v>1.0148017497235473</v>
          </cell>
          <cell r="Y346">
            <v>0.97064933688053234</v>
          </cell>
        </row>
        <row r="347">
          <cell r="D347">
            <v>10713.046985124569</v>
          </cell>
          <cell r="X347">
            <v>1.0072262790900559</v>
          </cell>
          <cell r="Y347">
            <v>0.97758603111714093</v>
          </cell>
        </row>
        <row r="348">
          <cell r="D348">
            <v>10818.638009733271</v>
          </cell>
          <cell r="X348">
            <v>1.0147822649325728</v>
          </cell>
          <cell r="Y348">
            <v>0.96543008793308394</v>
          </cell>
        </row>
        <row r="349">
          <cell r="D349">
            <v>11465.121254167585</v>
          </cell>
          <cell r="X349">
            <v>1.0031564625111091</v>
          </cell>
          <cell r="Y349">
            <v>1.0168612765823204</v>
          </cell>
        </row>
        <row r="350">
          <cell r="D350">
            <v>11481.47888615133</v>
          </cell>
          <cell r="X350">
            <v>1</v>
          </cell>
          <cell r="Y350">
            <v>1</v>
          </cell>
        </row>
        <row r="351">
          <cell r="D351">
            <v>11728.812296151489</v>
          </cell>
          <cell r="X351">
            <v>1.0053577754715493</v>
          </cell>
          <cell r="Y351">
            <v>0.99353912768026942</v>
          </cell>
        </row>
        <row r="352">
          <cell r="D352">
            <v>12138.898452540216</v>
          </cell>
          <cell r="X352">
            <v>1.0089279387560757</v>
          </cell>
          <cell r="Y352">
            <v>1.0032050420565441</v>
          </cell>
        </row>
        <row r="353">
          <cell r="D353">
            <v>12806.31646753034</v>
          </cell>
          <cell r="X353">
            <v>1.0191333480631157</v>
          </cell>
          <cell r="Y353">
            <v>1.0268583183764712</v>
          </cell>
        </row>
        <row r="354">
          <cell r="D354">
            <v>13155.88290715774</v>
          </cell>
          <cell r="X354">
            <v>1.0140493964679169</v>
          </cell>
          <cell r="Y354">
            <v>1.0403365036681416</v>
          </cell>
        </row>
        <row r="355">
          <cell r="D355">
            <v>13315.763098689851</v>
          </cell>
          <cell r="X355">
            <v>1.0025029257786315</v>
          </cell>
          <cell r="Y355">
            <v>1.0485690845085558</v>
          </cell>
        </row>
        <row r="356">
          <cell r="D356">
            <v>13555.439059363853</v>
          </cell>
          <cell r="X356">
            <v>1.0117264571441322</v>
          </cell>
          <cell r="Y356">
            <v>1.0450547275889428</v>
          </cell>
        </row>
        <row r="357">
          <cell r="D357">
            <v>13609.571657484694</v>
          </cell>
          <cell r="X357">
            <v>0.99863994018836089</v>
          </cell>
          <cell r="Y357">
            <v>1.0530603416114017</v>
          </cell>
        </row>
        <row r="358">
          <cell r="D358">
            <v>13916.621017214315</v>
          </cell>
          <cell r="X358">
            <v>1.0170787898145075</v>
          </cell>
          <cell r="Y358">
            <v>1.0479610324751782</v>
          </cell>
        </row>
        <row r="359">
          <cell r="D359">
            <v>14250.04469738552</v>
          </cell>
          <cell r="X359">
            <v>1.0111900537322447</v>
          </cell>
          <cell r="Y359">
            <v>1.0686776947732699</v>
          </cell>
        </row>
        <row r="360">
          <cell r="D360">
            <v>14643.277789117405</v>
          </cell>
          <cell r="X360">
            <v>1.0151806576702818</v>
          </cell>
          <cell r="Y360">
            <v>1.0807884108273298</v>
          </cell>
        </row>
        <row r="361">
          <cell r="D361">
            <v>15117.983691769445</v>
          </cell>
          <cell r="X361">
            <v>1.0122531605471348</v>
          </cell>
          <cell r="Y361">
            <v>1.1044284975499949</v>
          </cell>
        </row>
        <row r="362">
          <cell r="D362">
            <v>15408.539614094167</v>
          </cell>
          <cell r="X362">
            <v>1.0069069122642851</v>
          </cell>
          <cell r="Y362">
            <v>1.1152878068810932</v>
          </cell>
        </row>
        <row r="363">
          <cell r="D363">
            <v>15692.856911542745</v>
          </cell>
          <cell r="X363">
            <v>1.0059188538051778</v>
          </cell>
          <cell r="Y363">
            <v>1.116450073929157</v>
          </cell>
        </row>
        <row r="364">
          <cell r="D364">
            <v>16031.141528616106</v>
          </cell>
          <cell r="X364">
            <v>1.0053903262900175</v>
          </cell>
          <cell r="Y364">
            <v>1.1173938729152701</v>
          </cell>
        </row>
        <row r="365">
          <cell r="D365">
            <v>16877.805009344269</v>
          </cell>
          <cell r="X365">
            <v>1.0071950366027134</v>
          </cell>
          <cell r="Y365">
            <v>1.149333373460028</v>
          </cell>
        </row>
        <row r="366">
          <cell r="D366">
            <v>16885.860635258083</v>
          </cell>
          <cell r="X366">
            <v>1.0016605874684068</v>
          </cell>
          <cell r="Y366">
            <v>1.1329614126890466</v>
          </cell>
        </row>
        <row r="367">
          <cell r="D367">
            <v>17176.716043023844</v>
          </cell>
          <cell r="X367">
            <v>1.0161106030123033</v>
          </cell>
          <cell r="Y367">
            <v>1.1171429815522671</v>
          </cell>
        </row>
        <row r="368">
          <cell r="D368">
            <v>17367.70312136877</v>
          </cell>
          <cell r="X368">
            <v>1.0095559191495758</v>
          </cell>
          <cell r="Y368">
            <v>1.1208263921992998</v>
          </cell>
        </row>
        <row r="369">
          <cell r="D369">
            <v>17600.553520561843</v>
          </cell>
          <cell r="X369">
            <v>1.003673280516018</v>
          </cell>
          <cell r="Y369">
            <v>1.1268620032929122</v>
          </cell>
        </row>
        <row r="370">
          <cell r="D370">
            <v>17920.239849095589</v>
          </cell>
          <cell r="X370">
            <v>1.0136314562854911</v>
          </cell>
          <cell r="Y370">
            <v>1.1199209564492763</v>
          </cell>
        </row>
        <row r="371">
          <cell r="D371">
            <v>17767.233594388432</v>
          </cell>
          <cell r="X371">
            <v>0.9993996782486837</v>
          </cell>
          <cell r="Y371">
            <v>1.1091154395760232</v>
          </cell>
        </row>
        <row r="372">
          <cell r="D372">
            <v>18352.661210116996</v>
          </cell>
          <cell r="X372">
            <v>1.0186598438186329</v>
          </cell>
          <cell r="Y372">
            <v>1.1062041604791735</v>
          </cell>
        </row>
        <row r="373">
          <cell r="D373">
            <v>18524.523972872586</v>
          </cell>
          <cell r="X373">
            <v>1.0146515179969497</v>
          </cell>
          <cell r="Y373">
            <v>1.1051882853933876</v>
          </cell>
        </row>
        <row r="374">
          <cell r="D374">
            <v>18241.193503692688</v>
          </cell>
          <cell r="X374">
            <v>1.0099246677897713</v>
          </cell>
          <cell r="Y374">
            <v>1.0843318427670545</v>
          </cell>
        </row>
        <row r="375">
          <cell r="D375">
            <v>18463.073620698666</v>
          </cell>
          <cell r="X375">
            <v>1.0248266961470174</v>
          </cell>
          <cell r="Y375">
            <v>1.0786056098594607</v>
          </cell>
        </row>
        <row r="376">
          <cell r="D376">
            <v>18477.557024876471</v>
          </cell>
          <cell r="X376">
            <v>1.0241086044693777</v>
          </cell>
          <cell r="Y376">
            <v>1.0777863252465947</v>
          </cell>
        </row>
        <row r="377">
          <cell r="D377">
            <v>18117.159849566153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8">
          <cell r="F8">
            <v>34692.396596239487</v>
          </cell>
          <cell r="T8">
            <v>27235.148729606164</v>
          </cell>
        </row>
        <row r="9">
          <cell r="F9">
            <v>35344.195837661653</v>
          </cell>
          <cell r="T9">
            <v>27788.637079656914</v>
          </cell>
        </row>
        <row r="10">
          <cell r="F10">
            <v>36019.174273443197</v>
          </cell>
          <cell r="T10">
            <v>28246.642791733044</v>
          </cell>
        </row>
        <row r="11">
          <cell r="F11">
            <v>36743.103932126673</v>
          </cell>
          <cell r="T11">
            <v>28701.498970601177</v>
          </cell>
        </row>
        <row r="12">
          <cell r="F12">
            <v>37509.906313800413</v>
          </cell>
          <cell r="T12">
            <v>29253.228242721685</v>
          </cell>
        </row>
        <row r="13">
          <cell r="F13">
            <v>38329.005933125394</v>
          </cell>
          <cell r="T13">
            <v>29913.833099802614</v>
          </cell>
        </row>
        <row r="14">
          <cell r="F14">
            <v>39236.168078555282</v>
          </cell>
          <cell r="T14">
            <v>30679.715723217607</v>
          </cell>
        </row>
        <row r="15">
          <cell r="F15">
            <v>40166.88589064408</v>
          </cell>
          <cell r="T15">
            <v>31512.619132312589</v>
          </cell>
        </row>
        <row r="16">
          <cell r="F16">
            <v>41119.338763690568</v>
          </cell>
          <cell r="T16">
            <v>32345.382764320952</v>
          </cell>
        </row>
        <row r="17">
          <cell r="F17">
            <v>42169.102376586241</v>
          </cell>
          <cell r="T17">
            <v>33206.848339272772</v>
          </cell>
        </row>
        <row r="18">
          <cell r="F18">
            <v>43217.587378911085</v>
          </cell>
          <cell r="T18">
            <v>34088.664024781632</v>
          </cell>
        </row>
        <row r="19">
          <cell r="F19">
            <v>44196.531411053329</v>
          </cell>
        </row>
        <row r="20">
          <cell r="F20">
            <v>45237.158093969592</v>
          </cell>
        </row>
        <row r="21">
          <cell r="F21">
            <v>46382.587898653008</v>
          </cell>
        </row>
        <row r="22">
          <cell r="F22">
            <v>47542.368755172327</v>
          </cell>
        </row>
        <row r="23">
          <cell r="F23">
            <v>48478.406456760917</v>
          </cell>
        </row>
        <row r="24">
          <cell r="F24">
            <v>49218.818000569161</v>
          </cell>
        </row>
        <row r="25">
          <cell r="F25">
            <v>50022.048157018362</v>
          </cell>
        </row>
        <row r="26">
          <cell r="F26">
            <v>51004.508012970276</v>
          </cell>
        </row>
        <row r="27">
          <cell r="F27">
            <v>52144.920365325939</v>
          </cell>
        </row>
        <row r="28">
          <cell r="F28">
            <v>53249.557142872116</v>
          </cell>
        </row>
        <row r="29">
          <cell r="F29">
            <v>54225.356492580366</v>
          </cell>
        </row>
        <row r="30">
          <cell r="F30">
            <v>55124.436870888363</v>
          </cell>
        </row>
        <row r="31">
          <cell r="F31">
            <v>55948.968379792685</v>
          </cell>
        </row>
        <row r="32">
          <cell r="F32">
            <v>56945.76865771367</v>
          </cell>
        </row>
        <row r="33">
          <cell r="F33">
            <v>58171.601888383011</v>
          </cell>
        </row>
        <row r="34">
          <cell r="F34">
            <v>59492.416736089981</v>
          </cell>
        </row>
        <row r="35">
          <cell r="F35">
            <v>60763.476770077759</v>
          </cell>
        </row>
        <row r="36">
          <cell r="F36">
            <v>62000.598696130473</v>
          </cell>
        </row>
        <row r="37">
          <cell r="F37">
            <v>63183.000000000015</v>
          </cell>
        </row>
        <row r="38">
          <cell r="F38">
            <v>64179.533191506242</v>
          </cell>
        </row>
        <row r="39">
          <cell r="F39">
            <v>64956.802596915419</v>
          </cell>
        </row>
        <row r="40">
          <cell r="F40">
            <v>65568.531836796683</v>
          </cell>
        </row>
        <row r="41">
          <cell r="F41">
            <v>66152.652187145024</v>
          </cell>
        </row>
        <row r="42">
          <cell r="F42">
            <v>66811.294146901753</v>
          </cell>
        </row>
        <row r="43">
          <cell r="F43">
            <v>67618.803117271193</v>
          </cell>
        </row>
        <row r="44">
          <cell r="F44">
            <v>68514.157016594836</v>
          </cell>
        </row>
        <row r="45">
          <cell r="F45">
            <v>69518.180139864577</v>
          </cell>
        </row>
        <row r="46">
          <cell r="F46">
            <v>70796.689723326577</v>
          </cell>
        </row>
        <row r="47">
          <cell r="F47">
            <v>72299.726123506509</v>
          </cell>
        </row>
        <row r="48">
          <cell r="F48">
            <v>73870.248903781947</v>
          </cell>
        </row>
        <row r="49">
          <cell r="F49">
            <v>75387.733723424317</v>
          </cell>
        </row>
        <row r="50">
          <cell r="F50">
            <v>76666.137428142072</v>
          </cell>
        </row>
        <row r="51">
          <cell r="F51">
            <v>77765.478809122593</v>
          </cell>
        </row>
        <row r="52">
          <cell r="F52">
            <v>78845.410774692748</v>
          </cell>
        </row>
        <row r="53">
          <cell r="F53">
            <v>79981.502570981233</v>
          </cell>
        </row>
        <row r="54">
          <cell r="F54">
            <v>81211.409424915444</v>
          </cell>
        </row>
        <row r="55">
          <cell r="F55">
            <v>82517.823695937244</v>
          </cell>
        </row>
        <row r="56">
          <cell r="F56">
            <v>83696.455468329936</v>
          </cell>
        </row>
        <row r="57">
          <cell r="F57">
            <v>84394.714908811162</v>
          </cell>
        </row>
        <row r="58">
          <cell r="F58">
            <v>84626.05354378451</v>
          </cell>
        </row>
        <row r="59">
          <cell r="F59">
            <v>84816.248421448283</v>
          </cell>
        </row>
      </sheetData>
      <sheetData sheetId="23"/>
      <sheetData sheetId="24"/>
      <sheetData sheetId="2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General_inputs"/>
      <sheetName val="Energy_weights"/>
      <sheetName val="Industrial_Total_LMDI_UtilAdj"/>
      <sheetName val="Total_Industrial"/>
      <sheetName val="Manufacturing"/>
      <sheetName val="NonManufacturing"/>
      <sheetName val="Mining"/>
      <sheetName val="Report_chart"/>
      <sheetName val="Report_tables"/>
      <sheetName val="Charts (www)"/>
      <sheetName val="NonManufacturing_Data"/>
      <sheetName val="Mining_Data"/>
      <sheetName val="Manufacturing_Energy_Data"/>
      <sheetName val="AER10_Table2.1d"/>
      <sheetName val="AER11_Table2.1d_MER0913"/>
      <sheetName val="mer_dataT02.04"/>
      <sheetName val="Conversion_factors"/>
      <sheetName val="BEA_Output_Data"/>
      <sheetName val="Manufacturing Gross Output"/>
      <sheetName val="Manufacturing Value Added"/>
      <sheetName val="Gross Output over VA"/>
      <sheetName val="NAICS Sector VA over Manufac VA"/>
    </sheetNames>
    <sheetDataSet>
      <sheetData sheetId="0"/>
      <sheetData sheetId="1"/>
      <sheetData sheetId="2"/>
      <sheetData sheetId="3">
        <row r="36">
          <cell r="AE36">
            <v>1.0516300114718717</v>
          </cell>
          <cell r="AF36">
            <v>1.014482638689111</v>
          </cell>
          <cell r="AG36">
            <v>1.2414455183017863</v>
          </cell>
        </row>
        <row r="37">
          <cell r="AE37">
            <v>1.0984154233679448</v>
          </cell>
          <cell r="AF37">
            <v>1.013850841246035</v>
          </cell>
          <cell r="AG37">
            <v>1.2353834359476483</v>
          </cell>
        </row>
        <row r="38">
          <cell r="AE38">
            <v>1.135190068703523</v>
          </cell>
          <cell r="AF38">
            <v>1.011754553080791</v>
          </cell>
          <cell r="AG38">
            <v>1.198174153631796</v>
          </cell>
        </row>
        <row r="39">
          <cell r="AE39">
            <v>1.143483850919524</v>
          </cell>
          <cell r="AF39">
            <v>1.0105035522847141</v>
          </cell>
          <cell r="AG39">
            <v>1.1694365235289714</v>
          </cell>
        </row>
        <row r="40">
          <cell r="AE40">
            <v>1.1936003751956803</v>
          </cell>
          <cell r="AF40">
            <v>1.0145487292459527</v>
          </cell>
          <cell r="AG40">
            <v>1.1609080455939866</v>
          </cell>
        </row>
        <row r="41">
          <cell r="AE41">
            <v>1.143459567664757</v>
          </cell>
          <cell r="AF41">
            <v>1.0127197096551945</v>
          </cell>
          <cell r="AG41">
            <v>1.2001128514668569</v>
          </cell>
        </row>
        <row r="42">
          <cell r="AE42">
            <v>1.1631544433586569</v>
          </cell>
          <cell r="AF42">
            <v>1.0119160811480032</v>
          </cell>
          <cell r="AG42">
            <v>1.1578588365572842</v>
          </cell>
        </row>
        <row r="43">
          <cell r="AE43">
            <v>1.179064617683697</v>
          </cell>
          <cell r="AF43">
            <v>1.0119182279159913</v>
          </cell>
          <cell r="AG43">
            <v>1.1142661023313796</v>
          </cell>
        </row>
        <row r="44">
          <cell r="AE44">
            <v>1.1587114455977126</v>
          </cell>
          <cell r="AF44">
            <v>1.0148031033741027</v>
          </cell>
          <cell r="AG44">
            <v>1.1060119782064046</v>
          </cell>
        </row>
        <row r="45">
          <cell r="AE45">
            <v>1.1605924139515471</v>
          </cell>
          <cell r="AF45">
            <v>1.0114873783783755</v>
          </cell>
          <cell r="AG45">
            <v>1.0625125420182626</v>
          </cell>
        </row>
        <row r="46">
          <cell r="AE46">
            <v>1.1115099133394912</v>
          </cell>
          <cell r="AF46">
            <v>1.0123063158146572</v>
          </cell>
          <cell r="AG46">
            <v>1.0775812231497692</v>
          </cell>
        </row>
        <row r="47">
          <cell r="AE47">
            <v>1.0879806370968066</v>
          </cell>
          <cell r="AF47">
            <v>1.0056698773314496</v>
          </cell>
          <cell r="AG47">
            <v>1.0681103078400354</v>
          </cell>
        </row>
        <row r="48">
          <cell r="AE48">
            <v>1.0748986586802873</v>
          </cell>
          <cell r="AF48">
            <v>1.0094536485251098</v>
          </cell>
          <cell r="AG48">
            <v>1.0579985850035869</v>
          </cell>
        </row>
        <row r="49">
          <cell r="AE49">
            <v>1.0774675054206877</v>
          </cell>
          <cell r="AF49">
            <v>1.0078507759458848</v>
          </cell>
          <cell r="AG49">
            <v>1.0790082848310569</v>
          </cell>
        </row>
        <row r="50">
          <cell r="AE50">
            <v>1.0457856223278248</v>
          </cell>
          <cell r="AF50">
            <v>1.0004565675875186</v>
          </cell>
          <cell r="AG50">
            <v>1.0476878585441769</v>
          </cell>
        </row>
        <row r="51">
          <cell r="AE51">
            <v>1</v>
          </cell>
          <cell r="AF51">
            <v>1</v>
          </cell>
          <cell r="AG51">
            <v>1</v>
          </cell>
        </row>
        <row r="52">
          <cell r="AE52">
            <v>1.0012148447423477</v>
          </cell>
          <cell r="AF52">
            <v>0.99562403022894841</v>
          </cell>
          <cell r="AG52">
            <v>1.0187851560785837</v>
          </cell>
        </row>
        <row r="53">
          <cell r="AE53">
            <v>1.0295251945642014</v>
          </cell>
          <cell r="AF53">
            <v>0.99258597460241593</v>
          </cell>
          <cell r="AG53">
            <v>0.97013720826034511</v>
          </cell>
        </row>
        <row r="54">
          <cell r="AE54">
            <v>0.99339379429316588</v>
          </cell>
          <cell r="AF54">
            <v>0.99142217088406692</v>
          </cell>
          <cell r="AG54">
            <v>0.98641317398126782</v>
          </cell>
        </row>
        <row r="55">
          <cell r="AE55">
            <v>0.99705931248810808</v>
          </cell>
          <cell r="AF55">
            <v>1.002941027150577</v>
          </cell>
          <cell r="AG55">
            <v>0.98533159764041933</v>
          </cell>
        </row>
        <row r="56">
          <cell r="AE56">
            <v>1.0073735114190554</v>
          </cell>
          <cell r="AF56">
            <v>1.0014577130301778</v>
          </cell>
          <cell r="AG56">
            <v>0.99330959684287023</v>
          </cell>
        </row>
        <row r="57">
          <cell r="AE57">
            <v>1.0180225942358607</v>
          </cell>
          <cell r="AF57">
            <v>0.99896090973416174</v>
          </cell>
          <cell r="AG57">
            <v>0.97942203166569763</v>
          </cell>
        </row>
        <row r="58">
          <cell r="AE58">
            <v>1.025864224461988</v>
          </cell>
          <cell r="AF58">
            <v>0.99704960945486543</v>
          </cell>
          <cell r="AG58">
            <v>0.97605749369756867</v>
          </cell>
        </row>
        <row r="59">
          <cell r="AE59">
            <v>1.0167140021211754</v>
          </cell>
          <cell r="AF59">
            <v>0.99746541766309715</v>
          </cell>
          <cell r="AG59">
            <v>0.98129593455164643</v>
          </cell>
        </row>
        <row r="60">
          <cell r="AE60">
            <v>0.99187961303100303</v>
          </cell>
          <cell r="AF60">
            <v>0.99431432675355813</v>
          </cell>
          <cell r="AG60">
            <v>0.96158893978542437</v>
          </cell>
        </row>
        <row r="61">
          <cell r="AE61">
            <v>0.99012845770288738</v>
          </cell>
          <cell r="AF61">
            <v>0.99678332400441172</v>
          </cell>
          <cell r="AG61">
            <v>0.96709168588785854</v>
          </cell>
        </row>
        <row r="62">
          <cell r="AE62">
            <v>0.99790822978131311</v>
          </cell>
          <cell r="AF62">
            <v>0.99713307018634645</v>
          </cell>
          <cell r="AG62">
            <v>0.96141515180243142</v>
          </cell>
        </row>
        <row r="63">
          <cell r="AE63">
            <v>0.99656725647724775</v>
          </cell>
          <cell r="AF63">
            <v>0.9960758338381186</v>
          </cell>
          <cell r="AG63">
            <v>0.91954578838555912</v>
          </cell>
        </row>
        <row r="64">
          <cell r="AE64">
            <v>0.98675899857148475</v>
          </cell>
          <cell r="AF64">
            <v>0.9963264519219478</v>
          </cell>
          <cell r="AG64">
            <v>0.91787782912331606</v>
          </cell>
        </row>
        <row r="65">
          <cell r="AE65">
            <v>0.98236469564282636</v>
          </cell>
          <cell r="AF65">
            <v>0.9986285204367632</v>
          </cell>
          <cell r="AG65">
            <v>0.91481073266646984</v>
          </cell>
        </row>
        <row r="66">
          <cell r="AE66">
            <v>0.95491972004074777</v>
          </cell>
          <cell r="AF66">
            <v>0.99724828247768638</v>
          </cell>
          <cell r="AG66">
            <v>0.92437671808517718</v>
          </cell>
        </row>
        <row r="67">
          <cell r="AE67">
            <v>0.94363725032567991</v>
          </cell>
          <cell r="AF67">
            <v>0.99147444621284175</v>
          </cell>
          <cell r="AG67">
            <v>0.93267804815352573</v>
          </cell>
        </row>
        <row r="68">
          <cell r="AE68">
            <v>0.94850829384630875</v>
          </cell>
          <cell r="AF68">
            <v>0.99170873539417126</v>
          </cell>
          <cell r="AG68">
            <v>0.88432384237273121</v>
          </cell>
        </row>
        <row r="69">
          <cell r="AE69">
            <v>0.93170473273319643</v>
          </cell>
          <cell r="AF69">
            <v>0.98890850571416233</v>
          </cell>
          <cell r="AG69">
            <v>0.87618252879856373</v>
          </cell>
        </row>
        <row r="70">
          <cell r="AE70">
            <v>0.92042754238508484</v>
          </cell>
          <cell r="AF70">
            <v>0.98961975025664595</v>
          </cell>
          <cell r="AG70">
            <v>0.86805587068612011</v>
          </cell>
        </row>
        <row r="71">
          <cell r="AE71">
            <v>0.93945526641169885</v>
          </cell>
          <cell r="AF71">
            <v>0.98621677373202932</v>
          </cell>
          <cell r="AG71">
            <v>0.85124999025452186</v>
          </cell>
        </row>
        <row r="72">
          <cell r="AE72">
            <v>0.92010029833534279</v>
          </cell>
          <cell r="AF72">
            <v>0.98286835484792057</v>
          </cell>
          <cell r="AG72">
            <v>0.85160042471098996</v>
          </cell>
        </row>
        <row r="73">
          <cell r="AE73">
            <v>0.92860883643962522</v>
          </cell>
          <cell r="AF73">
            <v>0.9821421782531442</v>
          </cell>
          <cell r="AG73">
            <v>0.8403990195188219</v>
          </cell>
        </row>
        <row r="74">
          <cell r="AE74">
            <v>0.92451192247001734</v>
          </cell>
          <cell r="AF74">
            <v>0.98150265125356229</v>
          </cell>
          <cell r="AG74">
            <v>0.85720625379828752</v>
          </cell>
        </row>
        <row r="75">
          <cell r="AE75">
            <v>0.86861685946444889</v>
          </cell>
          <cell r="AF75">
            <v>0.97660579440856987</v>
          </cell>
          <cell r="AG75">
            <v>0.87197999247558333</v>
          </cell>
        </row>
        <row r="76">
          <cell r="AE76">
            <v>0.88383401827983366</v>
          </cell>
          <cell r="AF76">
            <v>0.97537423670139589</v>
          </cell>
          <cell r="AG76">
            <v>0.86419756044516638</v>
          </cell>
        </row>
        <row r="77">
          <cell r="AC77">
            <v>1.4013037504128198</v>
          </cell>
          <cell r="AE77">
            <v>0.89542813593990123</v>
          </cell>
          <cell r="AF77">
            <v>0.97248095712241622</v>
          </cell>
          <cell r="AG77">
            <v>0.86472952326557995</v>
          </cell>
        </row>
      </sheetData>
      <sheetData sheetId="4">
        <row r="31">
          <cell r="F31">
            <v>24267.23935606896</v>
          </cell>
          <cell r="J31">
            <v>1373105.0998283694</v>
          </cell>
          <cell r="Z31">
            <v>1.2594328060567117</v>
          </cell>
          <cell r="AD31">
            <v>1.0516234313734198</v>
          </cell>
        </row>
        <row r="32">
          <cell r="F32">
            <v>24431.628397891007</v>
          </cell>
          <cell r="J32">
            <v>1330848.570990161</v>
          </cell>
          <cell r="Z32">
            <v>1.2525015337217409</v>
          </cell>
          <cell r="AD32">
            <v>1.0984092868037365</v>
          </cell>
        </row>
        <row r="33">
          <cell r="F33">
            <v>25473.180486151425</v>
          </cell>
          <cell r="J33">
            <v>1387197.2804939919</v>
          </cell>
          <cell r="Z33">
            <v>1.2122632749914302</v>
          </cell>
          <cell r="AD33">
            <v>1.135185274965389</v>
          </cell>
        </row>
        <row r="34">
          <cell r="F34">
            <v>26419.659007726292</v>
          </cell>
          <cell r="J34">
            <v>1465215.9176013484</v>
          </cell>
          <cell r="Z34">
            <v>1.1817177396014216</v>
          </cell>
          <cell r="AD34">
            <v>1.1434858073873027</v>
          </cell>
        </row>
        <row r="35">
          <cell r="F35">
            <v>26509.298437391903</v>
          </cell>
          <cell r="J35">
            <v>1413147.5535661289</v>
          </cell>
          <cell r="Z35">
            <v>1.177796782048941</v>
          </cell>
          <cell r="AD35">
            <v>1.1936013892893784</v>
          </cell>
        </row>
        <row r="36">
          <cell r="F36">
            <v>24515.457620581667</v>
          </cell>
          <cell r="J36">
            <v>1321985.3760683662</v>
          </cell>
          <cell r="Z36">
            <v>1.2153716363445948</v>
          </cell>
          <cell r="AD36">
            <v>1.1434654972342329</v>
          </cell>
        </row>
        <row r="37">
          <cell r="F37">
            <v>25722.52163459576</v>
          </cell>
          <cell r="J37">
            <v>1414473.9095075224</v>
          </cell>
          <cell r="Z37">
            <v>1.1716502993061928</v>
          </cell>
          <cell r="AD37">
            <v>1.1631600795835706</v>
          </cell>
        </row>
        <row r="38">
          <cell r="F38">
            <v>26220.616791470591</v>
          </cell>
          <cell r="J38">
            <v>1478052.6387581641</v>
          </cell>
          <cell r="Z38">
            <v>1.1275409684782189</v>
          </cell>
          <cell r="AD38">
            <v>1.1790700673069932</v>
          </cell>
        </row>
        <row r="39">
          <cell r="F39">
            <v>26929.919009685131</v>
          </cell>
          <cell r="J39">
            <v>1551804.7163561429</v>
          </cell>
          <cell r="Z39">
            <v>1.1223786100880437</v>
          </cell>
          <cell r="AD39">
            <v>1.1587174106645974</v>
          </cell>
        </row>
        <row r="40">
          <cell r="F40">
            <v>26576.391212424405</v>
          </cell>
          <cell r="J40">
            <v>1596763.7525646142</v>
          </cell>
          <cell r="Z40">
            <v>1.0747090779273571</v>
          </cell>
          <cell r="AD40">
            <v>1.1606020769532255</v>
          </cell>
        </row>
        <row r="41">
          <cell r="F41">
            <v>25121.256994732641</v>
          </cell>
          <cell r="J41">
            <v>1552690.3037742605</v>
          </cell>
          <cell r="Z41">
            <v>1.0908369619496339</v>
          </cell>
          <cell r="AD41">
            <v>1.1115153303641669</v>
          </cell>
        </row>
        <row r="42">
          <cell r="F42">
            <v>24383.234712305079</v>
          </cell>
          <cell r="J42">
            <v>1563570.5796242561</v>
          </cell>
          <cell r="Z42">
            <v>1.0741708767201477</v>
          </cell>
          <cell r="AD42">
            <v>1.0879760648477339</v>
          </cell>
        </row>
        <row r="43">
          <cell r="F43">
            <v>22128.542868890032</v>
          </cell>
          <cell r="J43">
            <v>1444550.1895484375</v>
          </cell>
          <cell r="Z43">
            <v>1.0680004632341269</v>
          </cell>
          <cell r="AD43">
            <v>1.074898727922863</v>
          </cell>
        </row>
        <row r="44">
          <cell r="F44">
            <v>22935.530457654506</v>
          </cell>
          <cell r="J44">
            <v>1466906.4303155935</v>
          </cell>
          <cell r="Z44">
            <v>1.0874851862756418</v>
          </cell>
          <cell r="AD44">
            <v>1.077461710409771</v>
          </cell>
        </row>
        <row r="45">
          <cell r="F45">
            <v>23720.201861609246</v>
          </cell>
          <cell r="J45">
            <v>1621678.0333764767</v>
          </cell>
          <cell r="Z45">
            <v>1.0481706977712335</v>
          </cell>
          <cell r="AD45">
            <v>1.0457811336555225</v>
          </cell>
        </row>
        <row r="46">
          <cell r="F46">
            <v>22425.36442007243</v>
          </cell>
          <cell r="J46">
            <v>1680577.8716984889</v>
          </cell>
          <cell r="Z46">
            <v>1</v>
          </cell>
          <cell r="AD46">
            <v>1</v>
          </cell>
        </row>
        <row r="47">
          <cell r="F47">
            <v>22574.018183416134</v>
          </cell>
          <cell r="J47">
            <v>1665799.5131596667</v>
          </cell>
          <cell r="Z47">
            <v>1.0143271169923793</v>
          </cell>
          <cell r="AD47">
            <v>1.0012147125139765</v>
          </cell>
        </row>
        <row r="48">
          <cell r="F48">
            <v>23143.294445336054</v>
          </cell>
          <cell r="J48">
            <v>1749468.5090450197</v>
          </cell>
          <cell r="Z48">
            <v>0.96294600664407104</v>
          </cell>
          <cell r="AD48">
            <v>1.0295236760455739</v>
          </cell>
        </row>
        <row r="49">
          <cell r="F49">
            <v>24526.53658810613</v>
          </cell>
          <cell r="J49">
            <v>1891980.1788120933</v>
          </cell>
          <cell r="Z49">
            <v>0.97795354766609033</v>
          </cell>
          <cell r="AD49">
            <v>0.99339211077019052</v>
          </cell>
        </row>
        <row r="50">
          <cell r="F50">
            <v>24974.529350999743</v>
          </cell>
          <cell r="J50">
            <v>1899493.4480750812</v>
          </cell>
          <cell r="Z50">
            <v>0.9882297980905651</v>
          </cell>
          <cell r="AD50">
            <v>0.9970589961907288</v>
          </cell>
        </row>
        <row r="51">
          <cell r="F51">
            <v>25108.599312464488</v>
          </cell>
          <cell r="J51">
            <v>1877733.680630553</v>
          </cell>
          <cell r="Z51">
            <v>0.99475757340055071</v>
          </cell>
          <cell r="AD51">
            <v>1.0073734949704596</v>
          </cell>
        </row>
        <row r="52">
          <cell r="F52">
            <v>24345.871309154198</v>
          </cell>
          <cell r="J52">
            <v>1831760.8820888742</v>
          </cell>
          <cell r="Z52">
            <v>0.97840566427822651</v>
          </cell>
          <cell r="AD52">
            <v>1.0180211994192685</v>
          </cell>
        </row>
        <row r="53">
          <cell r="F53">
            <v>24757.779625496405</v>
          </cell>
          <cell r="J53">
            <v>1858441.2112989544</v>
          </cell>
          <cell r="Z53">
            <v>0.97317907261754277</v>
          </cell>
          <cell r="AD53">
            <v>1.0258628227377113</v>
          </cell>
        </row>
        <row r="54">
          <cell r="F54">
            <v>25368.294122249736</v>
          </cell>
          <cell r="J54">
            <v>1910354.1142100845</v>
          </cell>
          <cell r="Z54">
            <v>0.9788096568410406</v>
          </cell>
          <cell r="AD54">
            <v>1.0167130697038125</v>
          </cell>
        </row>
        <row r="55">
          <cell r="F55">
            <v>25949.475021259219</v>
          </cell>
          <cell r="J55">
            <v>2050575.599883819</v>
          </cell>
          <cell r="Z55">
            <v>0.95612192438407095</v>
          </cell>
          <cell r="AD55">
            <v>0.99187933798696681</v>
          </cell>
        </row>
        <row r="56">
          <cell r="F56">
            <v>26556.47525650607</v>
          </cell>
          <cell r="J56">
            <v>2085114.0628875392</v>
          </cell>
          <cell r="Z56">
            <v>0.96398109184256686</v>
          </cell>
          <cell r="AD56">
            <v>0.99012822496969666</v>
          </cell>
        </row>
        <row r="57">
          <cell r="F57">
            <v>26884.916888816279</v>
          </cell>
          <cell r="J57">
            <v>2106073.6277679987</v>
          </cell>
          <cell r="Z57">
            <v>0.95865855955328505</v>
          </cell>
          <cell r="AD57">
            <v>0.99790852381077733</v>
          </cell>
        </row>
        <row r="58">
          <cell r="F58">
            <v>26894.082063352544</v>
          </cell>
          <cell r="J58">
            <v>2208025.3708340274</v>
          </cell>
          <cell r="Z58">
            <v>0.91593317404346064</v>
          </cell>
          <cell r="AD58">
            <v>0.99657178684435155</v>
          </cell>
        </row>
        <row r="59">
          <cell r="F59">
            <v>27429.627565610135</v>
          </cell>
          <cell r="J59">
            <v>2277939.1821546042</v>
          </cell>
          <cell r="Z59">
            <v>0.91449975334005951</v>
          </cell>
          <cell r="AD59">
            <v>0.98676569641446132</v>
          </cell>
        </row>
        <row r="60">
          <cell r="F60">
            <v>27816.626979261775</v>
          </cell>
          <cell r="J60">
            <v>2322825.1180107235</v>
          </cell>
          <cell r="Z60">
            <v>0.91354815203028761</v>
          </cell>
          <cell r="AD60">
            <v>0.98237322979337638</v>
          </cell>
        </row>
        <row r="61">
          <cell r="F61">
            <v>27919.055210929466</v>
          </cell>
          <cell r="J61">
            <v>2376849.4870193838</v>
          </cell>
          <cell r="Z61">
            <v>0.92182315041045226</v>
          </cell>
          <cell r="AD61">
            <v>0.95493002099050106</v>
          </cell>
        </row>
        <row r="62">
          <cell r="F62">
            <v>27034.579524575784</v>
          </cell>
          <cell r="J62">
            <v>2321781.9748844639</v>
          </cell>
          <cell r="Z62">
            <v>0.92471655885659532</v>
          </cell>
          <cell r="AD62">
            <v>0.94364734502035652</v>
          </cell>
        </row>
        <row r="63">
          <cell r="F63">
            <v>25960.246352062517</v>
          </cell>
          <cell r="J63">
            <v>2338796.7964097979</v>
          </cell>
          <cell r="Z63">
            <v>0.87698456185927798</v>
          </cell>
          <cell r="AD63">
            <v>0.94851599168733058</v>
          </cell>
        </row>
        <row r="64">
          <cell r="F64">
            <v>25337.774813597192</v>
          </cell>
          <cell r="J64">
            <v>2352122.6927357195</v>
          </cell>
          <cell r="Z64">
            <v>0.86645081998119911</v>
          </cell>
          <cell r="AD64">
            <v>0.93171928715328911</v>
          </cell>
        </row>
        <row r="65">
          <cell r="F65">
            <v>26046.044313815004</v>
          </cell>
          <cell r="J65">
            <v>2468633.6611869484</v>
          </cell>
          <cell r="Z65">
            <v>0.85903497469976653</v>
          </cell>
          <cell r="AD65">
            <v>0.92043853458509473</v>
          </cell>
        </row>
        <row r="66">
          <cell r="F66">
            <v>26059.087075634852</v>
          </cell>
          <cell r="J66">
            <v>2476134.4831603537</v>
          </cell>
          <cell r="Z66">
            <v>0.83950997353161061</v>
          </cell>
          <cell r="AD66">
            <v>0.93946315041605311</v>
          </cell>
        </row>
        <row r="67">
          <cell r="F67">
            <v>26027.242669360545</v>
          </cell>
          <cell r="J67">
            <v>2532692.9509609952</v>
          </cell>
          <cell r="Z67">
            <v>0.83700351762464664</v>
          </cell>
          <cell r="AD67">
            <v>0.92010864245028445</v>
          </cell>
        </row>
        <row r="68">
          <cell r="F68">
            <v>26158.208962221041</v>
          </cell>
          <cell r="J68">
            <v>2557620.6077097184</v>
          </cell>
          <cell r="Z68">
            <v>0.82538642602191947</v>
          </cell>
          <cell r="AD68">
            <v>0.92861434624208194</v>
          </cell>
        </row>
        <row r="69">
          <cell r="F69">
            <v>25150.153315739921</v>
          </cell>
          <cell r="J69">
            <v>2423104.524710326</v>
          </cell>
          <cell r="Z69">
            <v>0.8413435218359101</v>
          </cell>
          <cell r="AD69">
            <v>0.92451927232160092</v>
          </cell>
        </row>
        <row r="70">
          <cell r="F70">
            <v>22551.136369434163</v>
          </cell>
          <cell r="J70">
            <v>2284731.811620648</v>
          </cell>
          <cell r="Z70">
            <v>0.85158134148298215</v>
          </cell>
          <cell r="AD70">
            <v>0.86861621833100333</v>
          </cell>
        </row>
        <row r="71">
          <cell r="F71">
            <v>23283.393790021459</v>
          </cell>
          <cell r="J71">
            <v>2342136.4672481893</v>
          </cell>
          <cell r="Z71">
            <v>0.84290666155080796</v>
          </cell>
          <cell r="AD71">
            <v>0.88384384743321809</v>
          </cell>
        </row>
        <row r="72">
          <cell r="F72">
            <v>23662.572067073117</v>
          </cell>
          <cell r="J72">
            <v>2355000.0744718872</v>
          </cell>
          <cell r="Z72">
            <v>0.84091922349052017</v>
          </cell>
          <cell r="AD72">
            <v>0.89544279912114455</v>
          </cell>
        </row>
        <row r="109">
          <cell r="F109">
            <v>19379.702533783169</v>
          </cell>
          <cell r="Z109">
            <v>1.3499096579646921</v>
          </cell>
          <cell r="AD109">
            <v>1.0662331274708519</v>
          </cell>
        </row>
        <row r="110">
          <cell r="F110">
            <v>19440.295704610478</v>
          </cell>
          <cell r="Z110">
            <v>1.3362136176238066</v>
          </cell>
          <cell r="AD110">
            <v>1.1148383418878103</v>
          </cell>
        </row>
        <row r="111">
          <cell r="F111">
            <v>20163.036874680212</v>
          </cell>
          <cell r="Z111">
            <v>1.2878684690532334</v>
          </cell>
          <cell r="AD111">
            <v>1.1509588778444948</v>
          </cell>
        </row>
        <row r="112">
          <cell r="F112">
            <v>20717.995240304484</v>
          </cell>
          <cell r="Z112">
            <v>1.2501396147584181</v>
          </cell>
          <cell r="AD112">
            <v>1.1534567142797898</v>
          </cell>
        </row>
        <row r="113">
          <cell r="F113">
            <v>20639.661329033032</v>
          </cell>
          <cell r="Z113">
            <v>1.2322074673582273</v>
          </cell>
          <cell r="AD113">
            <v>1.208773522484988</v>
          </cell>
        </row>
        <row r="114">
          <cell r="F114">
            <v>18924.059614915299</v>
          </cell>
          <cell r="Z114">
            <v>1.2572745146812812</v>
          </cell>
          <cell r="AD114">
            <v>1.1611041488218068</v>
          </cell>
        </row>
        <row r="115">
          <cell r="F115">
            <v>19749.703567332683</v>
          </cell>
          <cell r="Z115">
            <v>1.204180808299923</v>
          </cell>
          <cell r="AD115">
            <v>1.1824631729612858</v>
          </cell>
        </row>
        <row r="116">
          <cell r="F116">
            <v>19971.926689024483</v>
          </cell>
          <cell r="Z116">
            <v>1.1517466682056325</v>
          </cell>
          <cell r="AD116">
            <v>1.1964286655204226</v>
          </cell>
        </row>
        <row r="117">
          <cell r="F117">
            <v>20476.34357197893</v>
          </cell>
          <cell r="Z117">
            <v>1.1511290073902478</v>
          </cell>
          <cell r="AD117">
            <v>1.1689745335274466</v>
          </cell>
        </row>
        <row r="118">
          <cell r="F118">
            <v>20127.604664655602</v>
          </cell>
          <cell r="Z118">
            <v>1.0973943995398592</v>
          </cell>
          <cell r="AD118">
            <v>1.1713923582841885</v>
          </cell>
        </row>
        <row r="119">
          <cell r="F119">
            <v>18868.303396058072</v>
          </cell>
          <cell r="Z119">
            <v>1.1035495991432198</v>
          </cell>
          <cell r="AD119">
            <v>1.1229741648350069</v>
          </cell>
        </row>
        <row r="120">
          <cell r="F120">
            <v>18233.790122044258</v>
          </cell>
          <cell r="Z120">
            <v>1.0884023700225287</v>
          </cell>
          <cell r="AD120">
            <v>1.0926565200223239</v>
          </cell>
        </row>
        <row r="121">
          <cell r="F121">
            <v>16340.883215761773</v>
          </cell>
          <cell r="Z121">
            <v>1.0667805583139645</v>
          </cell>
          <cell r="AD121">
            <v>1.0813877101054254</v>
          </cell>
        </row>
        <row r="122">
          <cell r="F122">
            <v>17152.157505736293</v>
          </cell>
          <cell r="Z122">
            <v>1.1058878634872511</v>
          </cell>
          <cell r="AD122">
            <v>1.0782485662393635</v>
          </cell>
        </row>
        <row r="123">
          <cell r="F123">
            <v>17583.793973036005</v>
          </cell>
          <cell r="Z123">
            <v>1.0546914245074981</v>
          </cell>
          <cell r="AD123">
            <v>1.0484224980824415</v>
          </cell>
        </row>
        <row r="124">
          <cell r="F124">
            <v>16479.529496709336</v>
          </cell>
          <cell r="Z124">
            <v>1</v>
          </cell>
          <cell r="AD124">
            <v>1</v>
          </cell>
        </row>
        <row r="125">
          <cell r="F125">
            <v>16735.956411933006</v>
          </cell>
          <cell r="Z125">
            <v>1.0269783629345322</v>
          </cell>
          <cell r="AD125">
            <v>0.99765489184650014</v>
          </cell>
        </row>
        <row r="126">
          <cell r="F126">
            <v>17055.200942432049</v>
          </cell>
          <cell r="Z126">
            <v>0.96630101982835359</v>
          </cell>
          <cell r="AD126">
            <v>1.0288502440095577</v>
          </cell>
        </row>
        <row r="127">
          <cell r="F127">
            <v>18166.174396835115</v>
          </cell>
          <cell r="Z127">
            <v>0.98825184249002351</v>
          </cell>
          <cell r="AD127">
            <v>0.9908164273016723</v>
          </cell>
        </row>
        <row r="128">
          <cell r="F128">
            <v>18225.792675638215</v>
          </cell>
          <cell r="Z128">
            <v>0.98448256735303308</v>
          </cell>
          <cell r="AD128">
            <v>0.99392709286407777</v>
          </cell>
        </row>
        <row r="129">
          <cell r="F129">
            <v>18243.753957791992</v>
          </cell>
          <cell r="Z129">
            <v>0.9872422212888855</v>
          </cell>
          <cell r="AD129">
            <v>1.0036225722653742</v>
          </cell>
        </row>
        <row r="130">
          <cell r="F130">
            <v>17578.35542896152</v>
          </cell>
          <cell r="Z130">
            <v>0.96328407870604482</v>
          </cell>
          <cell r="AD130">
            <v>1.0159421525567116</v>
          </cell>
        </row>
        <row r="131">
          <cell r="F131">
            <v>17992.884124171112</v>
          </cell>
          <cell r="Z131">
            <v>0.96745574717604266</v>
          </cell>
          <cell r="AD131">
            <v>1.0205510046036765</v>
          </cell>
        </row>
        <row r="132">
          <cell r="F132">
            <v>18439.670868690031</v>
          </cell>
          <cell r="Z132">
            <v>0.97535488455240249</v>
          </cell>
          <cell r="AD132">
            <v>1.0092309075316024</v>
          </cell>
        </row>
        <row r="133">
          <cell r="F133">
            <v>18914.946416299572</v>
          </cell>
          <cell r="Z133">
            <v>0.95776050205017638</v>
          </cell>
          <cell r="AD133">
            <v>0.98216932711572091</v>
          </cell>
        </row>
        <row r="134">
          <cell r="F134">
            <v>19336.245106201284</v>
          </cell>
          <cell r="Z134">
            <v>0.96692578748476932</v>
          </cell>
          <cell r="AD134">
            <v>0.97805471251300569</v>
          </cell>
        </row>
        <row r="135">
          <cell r="F135">
            <v>19488.375353525997</v>
          </cell>
          <cell r="Z135">
            <v>0.95935498473307146</v>
          </cell>
          <cell r="AD135">
            <v>0.98364150169834785</v>
          </cell>
        </row>
        <row r="136">
          <cell r="F136">
            <v>19568.163362646432</v>
          </cell>
          <cell r="Z136">
            <v>0.92160197460741045</v>
          </cell>
          <cell r="AD136">
            <v>0.98065628458270238</v>
          </cell>
        </row>
        <row r="137">
          <cell r="F137">
            <v>20055.751873109835</v>
          </cell>
          <cell r="Z137">
            <v>0.92842995639482584</v>
          </cell>
          <cell r="AD137">
            <v>0.96707904882513829</v>
          </cell>
        </row>
        <row r="138">
          <cell r="F138">
            <v>20331.103954391179</v>
          </cell>
          <cell r="Z138">
            <v>0.92804099885208902</v>
          </cell>
          <cell r="AD138">
            <v>0.96181530428176876</v>
          </cell>
        </row>
        <row r="139">
          <cell r="F139">
            <v>20217.546448592348</v>
          </cell>
          <cell r="Z139">
            <v>0.92932083226712503</v>
          </cell>
          <cell r="AD139">
            <v>0.93341669932287175</v>
          </cell>
        </row>
        <row r="140">
          <cell r="F140">
            <v>19615.40660963253</v>
          </cell>
          <cell r="Z140">
            <v>0.93065342650961458</v>
          </cell>
          <cell r="AD140">
            <v>0.92576850859896931</v>
          </cell>
        </row>
        <row r="141">
          <cell r="F141">
            <v>18766.638908244102</v>
          </cell>
          <cell r="Z141">
            <v>0.87722403340790434</v>
          </cell>
          <cell r="AD141">
            <v>0.93282046335075364</v>
          </cell>
        </row>
        <row r="142">
          <cell r="F142">
            <v>18107.599875948104</v>
          </cell>
          <cell r="Z142">
            <v>0.85869132606509446</v>
          </cell>
          <cell r="AD142">
            <v>0.91427861831662349</v>
          </cell>
        </row>
        <row r="143">
          <cell r="F143">
            <v>18321.769909107643</v>
          </cell>
          <cell r="Z143">
            <v>0.83585364227963643</v>
          </cell>
          <cell r="AD143">
            <v>0.90551420106206126</v>
          </cell>
        </row>
        <row r="144">
          <cell r="F144">
            <v>18172.625290570511</v>
          </cell>
          <cell r="Z144">
            <v>0.80961768173211057</v>
          </cell>
          <cell r="AD144">
            <v>0.92443903469808564</v>
          </cell>
        </row>
        <row r="145">
          <cell r="F145">
            <v>18271.021256731805</v>
          </cell>
          <cell r="Z145">
            <v>0.81356703645039796</v>
          </cell>
          <cell r="AD145">
            <v>0.90427774918296866</v>
          </cell>
        </row>
        <row r="146">
          <cell r="F146">
            <v>18416.653109342078</v>
          </cell>
          <cell r="Z146">
            <v>0.80377596026373821</v>
          </cell>
          <cell r="AD146">
            <v>0.91359669063169247</v>
          </cell>
        </row>
        <row r="147">
          <cell r="F147">
            <v>17527.650353002646</v>
          </cell>
          <cell r="Z147">
            <v>0.81104637389803858</v>
          </cell>
          <cell r="AD147">
            <v>0.90953793128277338</v>
          </cell>
        </row>
        <row r="148">
          <cell r="F148">
            <v>16155.363636711039</v>
          </cell>
          <cell r="Z148">
            <v>0.83513264242856733</v>
          </cell>
          <cell r="AD148">
            <v>0.86345761262601861</v>
          </cell>
        </row>
        <row r="149">
          <cell r="F149">
            <v>16646.781078100343</v>
          </cell>
          <cell r="Z149">
            <v>0.82944207554423677</v>
          </cell>
          <cell r="AD149">
            <v>0.87387040657045789</v>
          </cell>
        </row>
        <row r="150">
          <cell r="F150">
            <v>16771.252156290262</v>
          </cell>
          <cell r="Z150">
            <v>0.82316872606332658</v>
          </cell>
          <cell r="AD150">
            <v>0.88226862563283692</v>
          </cell>
        </row>
        <row r="187">
          <cell r="F187">
            <v>2018.4961266420937</v>
          </cell>
          <cell r="Z187">
            <v>0.94042572335550245</v>
          </cell>
          <cell r="AD187">
            <v>1.0086381947564813</v>
          </cell>
        </row>
        <row r="188">
          <cell r="F188">
            <v>2067.703002664864</v>
          </cell>
          <cell r="Z188">
            <v>0.95553820156432745</v>
          </cell>
          <cell r="AD188">
            <v>1.0491734887554105</v>
          </cell>
        </row>
        <row r="189">
          <cell r="F189">
            <v>2221.9460564032256</v>
          </cell>
          <cell r="Z189">
            <v>0.9493680790881982</v>
          </cell>
          <cell r="AD189">
            <v>1.0886710387029543</v>
          </cell>
        </row>
        <row r="190">
          <cell r="F190">
            <v>2399.7272630293587</v>
          </cell>
          <cell r="Z190">
            <v>0.94555544714018569</v>
          </cell>
          <cell r="AD190">
            <v>1.1176601909903832</v>
          </cell>
        </row>
        <row r="191">
          <cell r="F191">
            <v>2425.6858432979602</v>
          </cell>
          <cell r="Z191">
            <v>0.96288728102208521</v>
          </cell>
          <cell r="AD191">
            <v>1.1502920626465158</v>
          </cell>
        </row>
        <row r="192">
          <cell r="F192">
            <v>2329.3277510159028</v>
          </cell>
          <cell r="Z192">
            <v>1.0413186781616011</v>
          </cell>
          <cell r="AD192">
            <v>1.0918336200708612</v>
          </cell>
        </row>
        <row r="193">
          <cell r="F193">
            <v>2496.8219062899061</v>
          </cell>
          <cell r="Z193">
            <v>1.0295052154998989</v>
          </cell>
          <cell r="AD193">
            <v>1.1063701611808858</v>
          </cell>
        </row>
        <row r="194">
          <cell r="F194">
            <v>2612.1213572629031</v>
          </cell>
          <cell r="Z194">
            <v>1.0107301378059665</v>
          </cell>
          <cell r="AD194">
            <v>1.1282483861226014</v>
          </cell>
        </row>
        <row r="195">
          <cell r="F195">
            <v>2665.8222140577254</v>
          </cell>
          <cell r="Z195">
            <v>0.98144197814661549</v>
          </cell>
          <cell r="AD195">
            <v>1.1294472549877239</v>
          </cell>
        </row>
        <row r="196">
          <cell r="F196">
            <v>2700.2423228613038</v>
          </cell>
          <cell r="Z196">
            <v>0.96590048111590399</v>
          </cell>
          <cell r="AD196">
            <v>1.1297077917211953</v>
          </cell>
        </row>
        <row r="197">
          <cell r="F197">
            <v>2609.6355135265635</v>
          </cell>
          <cell r="Z197">
            <v>1.005460557172108</v>
          </cell>
          <cell r="AD197">
            <v>1.0786141000174232</v>
          </cell>
        </row>
        <row r="198">
          <cell r="F198">
            <v>2634.6982164356914</v>
          </cell>
          <cell r="Z198">
            <v>1.0116368660859445</v>
          </cell>
          <cell r="AD198">
            <v>1.0747936548716805</v>
          </cell>
        </row>
        <row r="199">
          <cell r="F199">
            <v>2443.702512958776</v>
          </cell>
          <cell r="Z199">
            <v>1.0331188463488756</v>
          </cell>
          <cell r="AD199">
            <v>1.0565781068482085</v>
          </cell>
        </row>
        <row r="200">
          <cell r="F200">
            <v>2457.0480398378299</v>
          </cell>
          <cell r="Z200">
            <v>1.0049840005095314</v>
          </cell>
          <cell r="AD200">
            <v>1.0754452388530567</v>
          </cell>
        </row>
        <row r="201">
          <cell r="F201">
            <v>2683.2816405739777</v>
          </cell>
          <cell r="Z201">
            <v>1.0282089845058184</v>
          </cell>
          <cell r="AD201">
            <v>1.0383815772458627</v>
          </cell>
        </row>
        <row r="202">
          <cell r="F202">
            <v>2604.4844754749083</v>
          </cell>
          <cell r="Z202">
            <v>1</v>
          </cell>
          <cell r="AD202">
            <v>1</v>
          </cell>
        </row>
        <row r="203">
          <cell r="F203">
            <v>2600.463813618544</v>
          </cell>
          <cell r="Z203">
            <v>0.99604103292628665</v>
          </cell>
          <cell r="AD203">
            <v>1.0113179051624921</v>
          </cell>
        </row>
        <row r="204">
          <cell r="F204">
            <v>2743.7954493488096</v>
          </cell>
          <cell r="Z204">
            <v>0.98121321211317447</v>
          </cell>
          <cell r="AD204">
            <v>1.0313813370939202</v>
          </cell>
        </row>
        <row r="205">
          <cell r="F205">
            <v>2879.4064668287942</v>
          </cell>
          <cell r="Z205">
            <v>0.98137330424036451</v>
          </cell>
          <cell r="AD205">
            <v>1.0006664532057765</v>
          </cell>
        </row>
        <row r="206">
          <cell r="F206">
            <v>2924.7884686678481</v>
          </cell>
          <cell r="Z206">
            <v>0.98774070116684032</v>
          </cell>
          <cell r="AD206">
            <v>1.0058909402811496</v>
          </cell>
        </row>
        <row r="207">
          <cell r="F207">
            <v>2991.3519121358877</v>
          </cell>
          <cell r="Z207">
            <v>1.009881457877472</v>
          </cell>
          <cell r="AD207">
            <v>1.0178886904935234</v>
          </cell>
        </row>
        <row r="208">
          <cell r="F208">
            <v>2975.7635024621286</v>
          </cell>
          <cell r="Z208">
            <v>1.0235828258627107</v>
          </cell>
          <cell r="AD208">
            <v>1.0241032146064748</v>
          </cell>
        </row>
        <row r="209">
          <cell r="F209">
            <v>2995.3532398211146</v>
          </cell>
          <cell r="Z209">
            <v>0.99946467356149682</v>
          </cell>
          <cell r="AD209">
            <v>1.040563907687245</v>
          </cell>
        </row>
        <row r="210">
          <cell r="F210">
            <v>3063.1696271732494</v>
          </cell>
          <cell r="Z210">
            <v>0.9974254025623811</v>
          </cell>
          <cell r="AD210">
            <v>1.0373227077177225</v>
          </cell>
        </row>
        <row r="211">
          <cell r="F211">
            <v>3146.365821617831</v>
          </cell>
          <cell r="Z211">
            <v>0.97196106991335041</v>
          </cell>
          <cell r="AD211">
            <v>1.0186425780819421</v>
          </cell>
        </row>
        <row r="212">
          <cell r="F212">
            <v>3200.0585725913693</v>
          </cell>
          <cell r="Z212">
            <v>0.96755873162551242</v>
          </cell>
          <cell r="AD212">
            <v>1.0235005066459346</v>
          </cell>
        </row>
        <row r="213">
          <cell r="F213">
            <v>3273.9988560581546</v>
          </cell>
          <cell r="Z213">
            <v>0.96693399637693556</v>
          </cell>
          <cell r="AD213">
            <v>1.0373989721664971</v>
          </cell>
        </row>
        <row r="214">
          <cell r="F214">
            <v>3255.3287496595676</v>
          </cell>
          <cell r="Z214">
            <v>0.91413721437005213</v>
          </cell>
          <cell r="AD214">
            <v>1.0406804797498981</v>
          </cell>
        </row>
        <row r="215">
          <cell r="F215">
            <v>3273.5941146005721</v>
          </cell>
          <cell r="Z215">
            <v>0.89013340524730933</v>
          </cell>
          <cell r="AD215">
            <v>1.041755694622194</v>
          </cell>
        </row>
        <row r="216">
          <cell r="F216">
            <v>3294.7666529041194</v>
          </cell>
          <cell r="Z216">
            <v>0.88012302514807383</v>
          </cell>
          <cell r="AD216">
            <v>1.0399282032323927</v>
          </cell>
        </row>
        <row r="217">
          <cell r="F217">
            <v>3407.0838397655079</v>
          </cell>
          <cell r="Z217">
            <v>0.91101197972635861</v>
          </cell>
          <cell r="AD217">
            <v>1.0153034460440478</v>
          </cell>
        </row>
        <row r="218">
          <cell r="F218">
            <v>3352.1835065649343</v>
          </cell>
          <cell r="Z218">
            <v>0.93755423100809965</v>
          </cell>
          <cell r="AD218">
            <v>0.99368528757689611</v>
          </cell>
        </row>
        <row r="219">
          <cell r="F219">
            <v>3247.483278613392</v>
          </cell>
          <cell r="Z219">
            <v>0.90280638977872885</v>
          </cell>
          <cell r="AD219">
            <v>0.99242782813997721</v>
          </cell>
        </row>
        <row r="220">
          <cell r="F220">
            <v>3296.9752112046885</v>
          </cell>
          <cell r="Z220">
            <v>0.92258841882173204</v>
          </cell>
          <cell r="AD220">
            <v>0.98036373746154915</v>
          </cell>
        </row>
        <row r="221">
          <cell r="F221">
            <v>3513.5923587136731</v>
          </cell>
          <cell r="Z221">
            <v>0.95418530236534971</v>
          </cell>
          <cell r="AD221">
            <v>0.96250178832556155</v>
          </cell>
        </row>
        <row r="222">
          <cell r="F222">
            <v>3628.8502356499193</v>
          </cell>
          <cell r="Z222">
            <v>0.96310764310333774</v>
          </cell>
          <cell r="AD222">
            <v>0.98188303599789328</v>
          </cell>
        </row>
        <row r="223">
          <cell r="F223">
            <v>3609.5684353656284</v>
          </cell>
          <cell r="Z223">
            <v>0.95355448797729991</v>
          </cell>
          <cell r="AD223">
            <v>0.96442225201080278</v>
          </cell>
        </row>
        <row r="224">
          <cell r="F224">
            <v>3611.720978825093</v>
          </cell>
          <cell r="Z224">
            <v>0.93849629670256174</v>
          </cell>
          <cell r="AD224">
            <v>0.97092481492659766</v>
          </cell>
        </row>
        <row r="225">
          <cell r="F225">
            <v>3563.9206363574085</v>
          </cell>
          <cell r="Z225">
            <v>0.98174314317723832</v>
          </cell>
          <cell r="AD225">
            <v>0.96671421662551005</v>
          </cell>
        </row>
        <row r="226">
          <cell r="F226">
            <v>3041.7914547938199</v>
          </cell>
          <cell r="Z226">
            <v>0.96981146527297535</v>
          </cell>
          <cell r="AD226">
            <v>0.88582321415433563</v>
          </cell>
        </row>
        <row r="227">
          <cell r="F227">
            <v>3170.3727037289718</v>
          </cell>
          <cell r="Z227">
            <v>0.95599631488257664</v>
          </cell>
          <cell r="AD227">
            <v>0.91365493036634604</v>
          </cell>
        </row>
        <row r="228">
          <cell r="F228">
            <v>3326.1658253557325</v>
          </cell>
          <cell r="Z228">
            <v>0.97616948985638352</v>
          </cell>
          <cell r="AD228">
            <v>0.93361608703672294</v>
          </cell>
        </row>
        <row r="265">
          <cell r="F265">
            <v>17361.206407141071</v>
          </cell>
          <cell r="Z265">
            <v>1.4233248502037796</v>
          </cell>
          <cell r="AD265">
            <v>1.0759600963793909</v>
          </cell>
        </row>
        <row r="266">
          <cell r="F266">
            <v>17372.592701945614</v>
          </cell>
          <cell r="Z266">
            <v>1.4045587526697449</v>
          </cell>
          <cell r="AD266">
            <v>1.1256935316062846</v>
          </cell>
        </row>
        <row r="267">
          <cell r="F267">
            <v>17941.090818276989</v>
          </cell>
          <cell r="Z267">
            <v>1.348758889199605</v>
          </cell>
          <cell r="AD267">
            <v>1.1614496886232124</v>
          </cell>
        </row>
        <row r="268">
          <cell r="F268">
            <v>18318.267977275129</v>
          </cell>
          <cell r="Z268">
            <v>1.3049709716668063</v>
          </cell>
          <cell r="AD268">
            <v>1.16039567154985</v>
          </cell>
        </row>
        <row r="269">
          <cell r="F269">
            <v>18213.975485735071</v>
          </cell>
          <cell r="Z269">
            <v>1.2807222837214316</v>
          </cell>
          <cell r="AD269">
            <v>1.2189515463739362</v>
          </cell>
        </row>
        <row r="270">
          <cell r="F270">
            <v>16594.731863899397</v>
          </cell>
          <cell r="Z270">
            <v>1.296426992694437</v>
          </cell>
          <cell r="AD270">
            <v>1.1727883591567347</v>
          </cell>
        </row>
        <row r="271">
          <cell r="F271">
            <v>17252.881661042778</v>
          </cell>
          <cell r="Z271">
            <v>1.2360755013603337</v>
          </cell>
          <cell r="AD271">
            <v>1.1952145077221239</v>
          </cell>
        </row>
        <row r="272">
          <cell r="F272">
            <v>17359.805331761581</v>
          </cell>
          <cell r="Z272">
            <v>1.1777051559724669</v>
          </cell>
          <cell r="AD272">
            <v>1.2079321535016483</v>
          </cell>
        </row>
        <row r="273">
          <cell r="F273">
            <v>17810.521357921203</v>
          </cell>
          <cell r="Z273">
            <v>1.182184625731473</v>
          </cell>
          <cell r="AD273">
            <v>1.1759217510777638</v>
          </cell>
        </row>
        <row r="274">
          <cell r="F274">
            <v>17427.362341794298</v>
          </cell>
          <cell r="Z274">
            <v>1.1215509637939873</v>
          </cell>
          <cell r="AD274">
            <v>1.1786806195574184</v>
          </cell>
        </row>
        <row r="275">
          <cell r="F275">
            <v>16258.66788253151</v>
          </cell>
          <cell r="Z275">
            <v>1.1217111436402347</v>
          </cell>
          <cell r="AD275">
            <v>1.130689072684032</v>
          </cell>
        </row>
        <row r="276">
          <cell r="F276">
            <v>15599.091905608566</v>
          </cell>
          <cell r="Z276">
            <v>1.1026798493637242</v>
          </cell>
          <cell r="AD276">
            <v>1.0958636911287898</v>
          </cell>
        </row>
        <row r="277">
          <cell r="F277">
            <v>13897.180702802996</v>
          </cell>
          <cell r="Z277">
            <v>1.0731541753813696</v>
          </cell>
          <cell r="AD277">
            <v>1.0858155846160125</v>
          </cell>
        </row>
        <row r="278">
          <cell r="F278">
            <v>14695.109465898462</v>
          </cell>
          <cell r="Z278">
            <v>1.1246942042192996</v>
          </cell>
          <cell r="AD278">
            <v>1.078847553770363</v>
          </cell>
        </row>
        <row r="279">
          <cell r="F279">
            <v>14900.512332462025</v>
          </cell>
          <cell r="Z279">
            <v>1.0596305885655535</v>
          </cell>
          <cell r="AD279">
            <v>1.0502829072597477</v>
          </cell>
        </row>
        <row r="280">
          <cell r="F280">
            <v>13875.045021234429</v>
          </cell>
          <cell r="Z280">
            <v>1</v>
          </cell>
          <cell r="AD280">
            <v>1</v>
          </cell>
        </row>
        <row r="281">
          <cell r="F281">
            <v>14135.492598314462</v>
          </cell>
          <cell r="Z281">
            <v>1.0328325565094416</v>
          </cell>
          <cell r="AD281">
            <v>0.99513621814852815</v>
          </cell>
        </row>
        <row r="282">
          <cell r="F282">
            <v>14311.405493083239</v>
          </cell>
          <cell r="Z282">
            <v>0.96346596918101945</v>
          </cell>
          <cell r="AD282">
            <v>1.0284047004796482</v>
          </cell>
        </row>
        <row r="283">
          <cell r="F283">
            <v>15286.767930006321</v>
          </cell>
          <cell r="Z283">
            <v>0.98953662625229866</v>
          </cell>
          <cell r="AD283">
            <v>0.98898912681116302</v>
          </cell>
        </row>
        <row r="284">
          <cell r="F284">
            <v>15301.004206970367</v>
          </cell>
          <cell r="Z284">
            <v>0.98384028806891743</v>
          </cell>
          <cell r="AD284">
            <v>0.99170346697164102</v>
          </cell>
        </row>
        <row r="285">
          <cell r="F285">
            <v>15252.402045656105</v>
          </cell>
          <cell r="Z285">
            <v>0.98290542309401141</v>
          </cell>
          <cell r="AD285">
            <v>1.0009602128840049</v>
          </cell>
        </row>
        <row r="286">
          <cell r="F286">
            <v>14602.591926499394</v>
          </cell>
          <cell r="Z286">
            <v>0.95178472568644368</v>
          </cell>
          <cell r="AD286">
            <v>1.0144875414987891</v>
          </cell>
        </row>
        <row r="287">
          <cell r="F287">
            <v>14997.530884349999</v>
          </cell>
          <cell r="Z287">
            <v>0.96135408019893176</v>
          </cell>
          <cell r="AD287">
            <v>1.0167444816109967</v>
          </cell>
        </row>
        <row r="288">
          <cell r="F288">
            <v>15376.501241516782</v>
          </cell>
          <cell r="Z288">
            <v>0.97117275608748177</v>
          </cell>
          <cell r="AD288">
            <v>1.0038560703338788</v>
          </cell>
        </row>
        <row r="289">
          <cell r="F289">
            <v>15768.580594681744</v>
          </cell>
          <cell r="Z289">
            <v>0.95511155409559023</v>
          </cell>
          <cell r="AD289">
            <v>0.97518504743165058</v>
          </cell>
        </row>
        <row r="290">
          <cell r="F290">
            <v>16136.186533609913</v>
          </cell>
          <cell r="Z290">
            <v>0.96695332473819084</v>
          </cell>
          <cell r="AD290">
            <v>0.96937071959748866</v>
          </cell>
        </row>
        <row r="291">
          <cell r="F291">
            <v>16214.37649746784</v>
          </cell>
          <cell r="Z291">
            <v>0.95799881433337897</v>
          </cell>
          <cell r="AD291">
            <v>0.97338831424976147</v>
          </cell>
        </row>
        <row r="292">
          <cell r="F292">
            <v>16312.834612986862</v>
          </cell>
          <cell r="Z292">
            <v>0.92326290473115824</v>
          </cell>
          <cell r="AD292">
            <v>0.96922464965379251</v>
          </cell>
        </row>
        <row r="293">
          <cell r="F293">
            <v>16782.157758509264</v>
          </cell>
          <cell r="Z293">
            <v>0.93636374276418799</v>
          </cell>
          <cell r="AD293">
            <v>0.95298398633285664</v>
          </cell>
        </row>
        <row r="294">
          <cell r="F294">
            <v>17036.337301487059</v>
          </cell>
          <cell r="Z294">
            <v>0.93795512724193641</v>
          </cell>
          <cell r="AD294">
            <v>0.94711394956212547</v>
          </cell>
        </row>
        <row r="295">
          <cell r="F295">
            <v>16810.462608826841</v>
          </cell>
          <cell r="Z295">
            <v>0.9331121894236013</v>
          </cell>
          <cell r="AD295">
            <v>0.9180550898242551</v>
          </cell>
        </row>
        <row r="296">
          <cell r="F296">
            <v>16263.223103067596</v>
          </cell>
          <cell r="Z296">
            <v>0.929253238997229</v>
          </cell>
          <cell r="AD296">
            <v>0.9130104385683544</v>
          </cell>
        </row>
        <row r="297">
          <cell r="F297">
            <v>15519.15562963071</v>
          </cell>
          <cell r="Z297">
            <v>0.87202463694878651</v>
          </cell>
          <cell r="AD297">
            <v>0.92166167721675962</v>
          </cell>
        </row>
        <row r="298">
          <cell r="F298">
            <v>14810.624664743416</v>
          </cell>
          <cell r="Z298">
            <v>0.84571598481360777</v>
          </cell>
          <cell r="AD298">
            <v>0.90180707617556255</v>
          </cell>
        </row>
        <row r="299">
          <cell r="F299">
            <v>14808.177550393972</v>
          </cell>
          <cell r="Z299">
            <v>0.81182785172103633</v>
          </cell>
          <cell r="AD299">
            <v>0.89496447463678419</v>
          </cell>
        </row>
        <row r="300">
          <cell r="F300">
            <v>14543.77505492059</v>
          </cell>
          <cell r="Z300">
            <v>0.77849978351725824</v>
          </cell>
          <cell r="AD300">
            <v>0.91383809179607067</v>
          </cell>
        </row>
        <row r="301">
          <cell r="F301">
            <v>14661.452821366178</v>
          </cell>
          <cell r="Z301">
            <v>0.78517975054184919</v>
          </cell>
          <cell r="AD301">
            <v>0.89299754316230462</v>
          </cell>
        </row>
        <row r="302">
          <cell r="F302">
            <v>14804.932130516983</v>
          </cell>
          <cell r="Z302">
            <v>0.77645299211275409</v>
          </cell>
          <cell r="AD302">
            <v>0.9029839755827932</v>
          </cell>
        </row>
        <row r="303">
          <cell r="F303">
            <v>13963.729716645235</v>
          </cell>
          <cell r="Z303">
            <v>0.77646192208329678</v>
          </cell>
          <cell r="AD303">
            <v>0.89894689891536506</v>
          </cell>
        </row>
        <row r="304">
          <cell r="F304">
            <v>13113.572181917219</v>
          </cell>
          <cell r="Z304">
            <v>0.80762401774043158</v>
          </cell>
          <cell r="AD304">
            <v>0.86079847037617152</v>
          </cell>
        </row>
        <row r="305">
          <cell r="F305">
            <v>13476.408374371369</v>
          </cell>
          <cell r="Z305">
            <v>0.80353988733838499</v>
          </cell>
          <cell r="AD305">
            <v>0.86732025282590497</v>
          </cell>
        </row>
        <row r="306">
          <cell r="F306">
            <v>13445.08633093453</v>
          </cell>
          <cell r="Z306">
            <v>0.79200723860399436</v>
          </cell>
          <cell r="AD306">
            <v>0.87310916962201657</v>
          </cell>
        </row>
        <row r="342">
          <cell r="F342">
            <v>23987.771760332609</v>
          </cell>
          <cell r="Z342">
            <v>1.2445096525085213</v>
          </cell>
          <cell r="AD342">
            <v>1.0519776766120279</v>
          </cell>
        </row>
        <row r="343">
          <cell r="F343">
            <v>24160.700391279122</v>
          </cell>
          <cell r="Z343">
            <v>1.2381367674750381</v>
          </cell>
          <cell r="AD343">
            <v>1.0988311194466165</v>
          </cell>
        </row>
        <row r="344">
          <cell r="F344">
            <v>25235.566423001754</v>
          </cell>
          <cell r="Z344">
            <v>1.2005438838781517</v>
          </cell>
          <cell r="AD344">
            <v>1.1355742712176655</v>
          </cell>
        </row>
        <row r="345">
          <cell r="F345">
            <v>26196.385417487159</v>
          </cell>
          <cell r="Z345">
            <v>1.1715288971350972</v>
          </cell>
          <cell r="AD345">
            <v>1.1436830656209971</v>
          </cell>
        </row>
        <row r="346">
          <cell r="F346">
            <v>26177.312920355569</v>
          </cell>
          <cell r="Z346">
            <v>1.1626724380465678</v>
          </cell>
          <cell r="AD346">
            <v>1.193985714613385</v>
          </cell>
        </row>
        <row r="347">
          <cell r="F347">
            <v>24241.733196910354</v>
          </cell>
          <cell r="Z347">
            <v>1.201281263064244</v>
          </cell>
          <cell r="AD347">
            <v>1.143960746359167</v>
          </cell>
        </row>
        <row r="348">
          <cell r="F348">
            <v>25449.753242280178</v>
          </cell>
          <cell r="Z348">
            <v>1.1586748741889488</v>
          </cell>
          <cell r="AD348">
            <v>1.1637131492997843</v>
          </cell>
        </row>
        <row r="349">
          <cell r="F349">
            <v>25935.196017878661</v>
          </cell>
          <cell r="Z349">
            <v>1.1148098249686811</v>
          </cell>
          <cell r="AD349">
            <v>1.1795538922262445</v>
          </cell>
        </row>
        <row r="350">
          <cell r="F350">
            <v>26562.20776855139</v>
          </cell>
          <cell r="Z350">
            <v>1.1068533428704326</v>
          </cell>
          <cell r="AD350">
            <v>1.1589266632463298</v>
          </cell>
        </row>
        <row r="351">
          <cell r="F351">
            <v>26292.047285064877</v>
          </cell>
          <cell r="Z351">
            <v>1.0629999032005377</v>
          </cell>
          <cell r="AD351">
            <v>1.1608321619637545</v>
          </cell>
        </row>
        <row r="352">
          <cell r="F352">
            <v>24825.897737543066</v>
          </cell>
          <cell r="Z352">
            <v>1.077760234111689</v>
          </cell>
          <cell r="AD352">
            <v>1.1117745906333083</v>
          </cell>
        </row>
        <row r="353">
          <cell r="F353">
            <v>24248.600659530493</v>
          </cell>
          <cell r="Z353">
            <v>1.0681615559934727</v>
          </cell>
          <cell r="AD353">
            <v>1.0880557141666989</v>
          </cell>
        </row>
        <row r="354">
          <cell r="F354">
            <v>21919.66545872793</v>
          </cell>
          <cell r="Z354">
            <v>1.057802047106825</v>
          </cell>
          <cell r="AD354">
            <v>1.0750178920384632</v>
          </cell>
        </row>
        <row r="355">
          <cell r="F355">
            <v>22761.406545696387</v>
          </cell>
          <cell r="Z355">
            <v>1.0792507973241288</v>
          </cell>
          <cell r="AD355">
            <v>1.0774400756498224</v>
          </cell>
        </row>
        <row r="356">
          <cell r="F356">
            <v>23709.516678614666</v>
          </cell>
          <cell r="Z356">
            <v>1.0476969183331757</v>
          </cell>
          <cell r="AD356">
            <v>1.0457827432152642</v>
          </cell>
        </row>
        <row r="357">
          <cell r="F357">
            <v>22425.36442007243</v>
          </cell>
          <cell r="Z357">
            <v>1</v>
          </cell>
          <cell r="AD357">
            <v>1</v>
          </cell>
        </row>
        <row r="358">
          <cell r="F358">
            <v>22672.612477865496</v>
          </cell>
          <cell r="Z358">
            <v>1.0187348675972399</v>
          </cell>
          <cell r="AD358">
            <v>1.0012367518624303</v>
          </cell>
        </row>
        <row r="359">
          <cell r="F359">
            <v>23319.071953730025</v>
          </cell>
          <cell r="Z359">
            <v>0.97028600722613034</v>
          </cell>
          <cell r="AD359">
            <v>1.0294958233326761</v>
          </cell>
        </row>
        <row r="360">
          <cell r="F360">
            <v>24739.63478419503</v>
          </cell>
          <cell r="Z360">
            <v>0.98643348410356768</v>
          </cell>
          <cell r="AD360">
            <v>0.99340922158464773</v>
          </cell>
        </row>
        <row r="361">
          <cell r="F361">
            <v>24902.856633673124</v>
          </cell>
          <cell r="Z361">
            <v>0.98537302528127002</v>
          </cell>
          <cell r="AD361">
            <v>0.99707996328538551</v>
          </cell>
        </row>
        <row r="362">
          <cell r="F362">
            <v>25072.777065715632</v>
          </cell>
          <cell r="Z362">
            <v>0.99332085093273537</v>
          </cell>
          <cell r="AD362">
            <v>1.0073912547845585</v>
          </cell>
        </row>
        <row r="363">
          <cell r="F363">
            <v>24371.791413402298</v>
          </cell>
          <cell r="Z363">
            <v>0.97942929940869883</v>
          </cell>
          <cell r="AD363">
            <v>1.0180399481779558</v>
          </cell>
        </row>
        <row r="364">
          <cell r="F364">
            <v>24831.041951120598</v>
          </cell>
          <cell r="Z364">
            <v>0.97602466091409068</v>
          </cell>
          <cell r="AD364">
            <v>1.0258987799902171</v>
          </cell>
        </row>
        <row r="365">
          <cell r="F365">
            <v>25432.648218693546</v>
          </cell>
          <cell r="Z365">
            <v>0.98124257735709464</v>
          </cell>
          <cell r="AD365">
            <v>1.0167650007094222</v>
          </cell>
        </row>
        <row r="366">
          <cell r="F366">
            <v>26097.85418941659</v>
          </cell>
          <cell r="Z366">
            <v>0.96151393978384025</v>
          </cell>
          <cell r="AD366">
            <v>0.99195680526230168</v>
          </cell>
        </row>
        <row r="367">
          <cell r="F367">
            <v>26641.729242078796</v>
          </cell>
          <cell r="Z367">
            <v>0.96697196978494071</v>
          </cell>
          <cell r="AD367">
            <v>0.99023449465919533</v>
          </cell>
        </row>
        <row r="368">
          <cell r="F368">
            <v>26962.65938966017</v>
          </cell>
          <cell r="Z368">
            <v>0.96131096068942956</v>
          </cell>
          <cell r="AD368">
            <v>0.9980328168206356</v>
          </cell>
        </row>
        <row r="369">
          <cell r="F369">
            <v>26999.825002028792</v>
          </cell>
          <cell r="Z369">
            <v>0.91940586813765823</v>
          </cell>
          <cell r="AD369">
            <v>0.99671118505658096</v>
          </cell>
        </row>
        <row r="370">
          <cell r="F370">
            <v>27529.111916063754</v>
          </cell>
          <cell r="Z370">
            <v>0.91765043859222717</v>
          </cell>
          <cell r="AD370">
            <v>0.98694432289906797</v>
          </cell>
        </row>
        <row r="371">
          <cell r="F371">
            <v>27852.799250961274</v>
          </cell>
          <cell r="Z371">
            <v>0.91456435227486033</v>
          </cell>
          <cell r="AD371">
            <v>0.982557735215558</v>
          </cell>
        </row>
        <row r="372">
          <cell r="F372">
            <v>27995.653122701013</v>
          </cell>
          <cell r="Z372">
            <v>0.92417051866275424</v>
          </cell>
          <cell r="AD372">
            <v>0.95511779656199891</v>
          </cell>
        </row>
        <row r="373">
          <cell r="F373">
            <v>27268.180104940533</v>
          </cell>
          <cell r="Z373">
            <v>0.93257383839396479</v>
          </cell>
          <cell r="AD373">
            <v>0.94378195091781392</v>
          </cell>
        </row>
        <row r="374">
          <cell r="F374">
            <v>26180.389949127664</v>
          </cell>
          <cell r="Z374">
            <v>0.88434345089219557</v>
          </cell>
          <cell r="AD374">
            <v>0.94859962385181018</v>
          </cell>
        </row>
        <row r="375">
          <cell r="F375">
            <v>25634.337138864114</v>
          </cell>
          <cell r="Z375">
            <v>0.87646497747403229</v>
          </cell>
          <cell r="AD375">
            <v>0.93185440474198977</v>
          </cell>
        </row>
        <row r="376">
          <cell r="F376">
            <v>26343.027224950201</v>
          </cell>
          <cell r="Z376">
            <v>0.86876548039550572</v>
          </cell>
          <cell r="AD376">
            <v>0.92050678599345492</v>
          </cell>
        </row>
        <row r="377">
          <cell r="F377">
            <v>26457.007350036369</v>
          </cell>
          <cell r="Z377">
            <v>0.85227219664744791</v>
          </cell>
          <cell r="AD377">
            <v>0.93952603261159051</v>
          </cell>
        </row>
        <row r="378">
          <cell r="F378">
            <v>26511.384470013243</v>
          </cell>
          <cell r="Z378">
            <v>0.85247505379591726</v>
          </cell>
          <cell r="AD378">
            <v>0.92021428447130482</v>
          </cell>
        </row>
        <row r="379">
          <cell r="F379">
            <v>26661.930411456011</v>
          </cell>
          <cell r="Z379">
            <v>0.84122297014277947</v>
          </cell>
          <cell r="AD379">
            <v>0.92867805814989679</v>
          </cell>
        </row>
        <row r="380">
          <cell r="F380">
            <v>25663.803201402472</v>
          </cell>
          <cell r="Z380">
            <v>0.85846635461396292</v>
          </cell>
          <cell r="AD380">
            <v>0.9245841308734849</v>
          </cell>
        </row>
        <row r="381">
          <cell r="F381">
            <v>23099.536286541359</v>
          </cell>
          <cell r="Z381">
            <v>0.87270726337927806</v>
          </cell>
          <cell r="AD381">
            <v>0.86820108130319773</v>
          </cell>
        </row>
        <row r="382">
          <cell r="F382">
            <v>23884.494690684478</v>
          </cell>
          <cell r="Z382">
            <v>0.86479459603958009</v>
          </cell>
          <cell r="AD382">
            <v>0.88371423117640424</v>
          </cell>
        </row>
        <row r="383">
          <cell r="F383">
            <v>24364.629314620524</v>
          </cell>
          <cell r="Z383">
            <v>0.86579499367077528</v>
          </cell>
          <cell r="AD383">
            <v>0.89551926548904559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General_inputs"/>
      <sheetName val="Energy_weights"/>
      <sheetName val="Report_Tables"/>
      <sheetName val="Total_Transportation "/>
      <sheetName val="Passenger_Total"/>
      <sheetName val="Passenger-Highway"/>
      <sheetName val="Personal_vehicles"/>
      <sheetName val="Buses"/>
      <sheetName val="Passenger-Air"/>
      <sheetName val="Passenger-Rail"/>
      <sheetName val="Urban_Rail"/>
      <sheetName val="water_freight_regression"/>
      <sheetName val="Freight_Total"/>
      <sheetName val="Freight-Trucks"/>
      <sheetName val="Pipelines"/>
      <sheetName val="Table6.5 (AER2008)"/>
      <sheetName val="Table6.5 (AER2010)"/>
      <sheetName val="AER10_Table2.1e"/>
      <sheetName val="AER11_Table2.1e"/>
      <sheetName val="Alternative Buses_Not Used"/>
      <sheetName val="Passenger_vehicles"/>
      <sheetName val="MPG_check"/>
      <sheetName val="Compare Aggregates"/>
      <sheetName val="Passenger-based Activity"/>
      <sheetName val="Passenger-based Energy Use"/>
      <sheetName val="Freight-based Activity"/>
      <sheetName val="Freight-based Energy Use"/>
      <sheetName val="Adjust_Truck_Freight"/>
      <sheetName val="FuelConsump"/>
      <sheetName val="Fuel Heat Content"/>
      <sheetName val="Detailed data_Intercity buses"/>
      <sheetName val="Detailed data_School buses"/>
      <sheetName val="TEDB_Ed30_Table 9.10"/>
      <sheetName val="TEDB_Ed31_Table 9.10"/>
      <sheetName val="BTS Tran Indexes (TSI_TO 1) "/>
      <sheetName val="CompareTEDB&amp;MER"/>
      <sheetName val="Charts (web)"/>
    </sheetNames>
    <sheetDataSet>
      <sheetData sheetId="0"/>
      <sheetData sheetId="1"/>
      <sheetData sheetId="2"/>
      <sheetData sheetId="3"/>
      <sheetData sheetId="4">
        <row r="31">
          <cell r="F31">
            <v>15134.086036114128</v>
          </cell>
          <cell r="J31">
            <v>0.68193706832566803</v>
          </cell>
          <cell r="Z31">
            <v>1.1934927904088419</v>
          </cell>
          <cell r="AD31">
            <v>0.95937390934674072</v>
          </cell>
        </row>
        <row r="32">
          <cell r="F32">
            <v>15845.497141968091</v>
          </cell>
          <cell r="J32">
            <v>0.71329863032904883</v>
          </cell>
          <cell r="Z32">
            <v>1.1820648969438168</v>
          </cell>
          <cell r="AD32">
            <v>0.96959186211407933</v>
          </cell>
        </row>
        <row r="33">
          <cell r="F33">
            <v>16940.235230057697</v>
          </cell>
          <cell r="J33">
            <v>0.75758347402363191</v>
          </cell>
          <cell r="Z33">
            <v>1.1818043808444494</v>
          </cell>
          <cell r="AD33">
            <v>0.97620078296171153</v>
          </cell>
        </row>
        <row r="34">
          <cell r="F34">
            <v>17696.218721265606</v>
          </cell>
          <cell r="J34">
            <v>0.78563192137415572</v>
          </cell>
          <cell r="Z34">
            <v>1.1858681144100962</v>
          </cell>
          <cell r="AD34">
            <v>0.97998802154816</v>
          </cell>
        </row>
        <row r="35">
          <cell r="F35">
            <v>17100.512276566347</v>
          </cell>
          <cell r="J35">
            <v>0.77065445171387126</v>
          </cell>
          <cell r="Z35">
            <v>1.1687116123917829</v>
          </cell>
          <cell r="AD35">
            <v>0.97957540613371152</v>
          </cell>
        </row>
        <row r="36">
          <cell r="F36">
            <v>17299.890385727722</v>
          </cell>
          <cell r="J36">
            <v>0.77452140459660235</v>
          </cell>
          <cell r="Z36">
            <v>1.1664740838244174</v>
          </cell>
          <cell r="AD36">
            <v>0.98794015026700865</v>
          </cell>
        </row>
        <row r="37">
          <cell r="F37">
            <v>18190.612691100483</v>
          </cell>
          <cell r="J37">
            <v>0.82042491580161059</v>
          </cell>
          <cell r="Z37">
            <v>1.1498700807763698</v>
          </cell>
          <cell r="AD37">
            <v>0.99484521397153858</v>
          </cell>
        </row>
        <row r="38">
          <cell r="F38">
            <v>18719.764953198348</v>
          </cell>
          <cell r="J38">
            <v>0.85681885206776398</v>
          </cell>
          <cell r="Z38">
            <v>1.1257992165647734</v>
          </cell>
          <cell r="AD38">
            <v>1.001258552650897</v>
          </cell>
        </row>
        <row r="39">
          <cell r="F39">
            <v>19631.219860328711</v>
          </cell>
          <cell r="J39">
            <v>0.91602019497620724</v>
          </cell>
          <cell r="Z39">
            <v>1.1130098189801645</v>
          </cell>
          <cell r="AD39">
            <v>0.99343406014476054</v>
          </cell>
        </row>
        <row r="40">
          <cell r="F40">
            <v>19444.027412857857</v>
          </cell>
          <cell r="J40">
            <v>0.92015382081904729</v>
          </cell>
          <cell r="Z40">
            <v>1.0999515590507036</v>
          </cell>
          <cell r="AD40">
            <v>0.99116973880962289</v>
          </cell>
        </row>
        <row r="41">
          <cell r="F41">
            <v>18523.569707188886</v>
          </cell>
          <cell r="J41">
            <v>0.91829096619781136</v>
          </cell>
          <cell r="Z41">
            <v>1.0650117526963567</v>
          </cell>
          <cell r="AD41">
            <v>0.97720521209100131</v>
          </cell>
        </row>
        <row r="42">
          <cell r="F42">
            <v>18487.757080546693</v>
          </cell>
          <cell r="J42">
            <v>0.92139324235246656</v>
          </cell>
          <cell r="Z42">
            <v>1.0623116885641064</v>
          </cell>
          <cell r="AD42">
            <v>0.97450269902441289</v>
          </cell>
        </row>
        <row r="43">
          <cell r="F43">
            <v>18201.851943636262</v>
          </cell>
          <cell r="J43">
            <v>0.91880064372129211</v>
          </cell>
          <cell r="Z43">
            <v>1.0367523713592406</v>
          </cell>
          <cell r="AD43">
            <v>0.98585955999683084</v>
          </cell>
        </row>
        <row r="44">
          <cell r="F44">
            <v>18416.191950850356</v>
          </cell>
          <cell r="J44">
            <v>0.95430002937887426</v>
          </cell>
          <cell r="Z44">
            <v>1.0062017936136707</v>
          </cell>
          <cell r="AD44">
            <v>0.98952235828338286</v>
          </cell>
        </row>
        <row r="45">
          <cell r="F45">
            <v>19040.996312089319</v>
          </cell>
          <cell r="J45">
            <v>0.9856623894086658</v>
          </cell>
          <cell r="Z45">
            <v>1.0018455894501788</v>
          </cell>
          <cell r="AD45">
            <v>0.99484746146333647</v>
          </cell>
        </row>
        <row r="46">
          <cell r="F46">
            <v>19382.250270855475</v>
          </cell>
          <cell r="J46">
            <v>1</v>
          </cell>
          <cell r="Z46">
            <v>1</v>
          </cell>
          <cell r="AD46">
            <v>1</v>
          </cell>
        </row>
        <row r="47">
          <cell r="F47">
            <v>19983.497430267213</v>
          </cell>
          <cell r="J47">
            <v>1.0164849796307009</v>
          </cell>
          <cell r="Z47">
            <v>1.0076372215364484</v>
          </cell>
          <cell r="AD47">
            <v>1.0066120725388663</v>
          </cell>
        </row>
        <row r="48">
          <cell r="F48">
            <v>20453.71520511237</v>
          </cell>
          <cell r="J48">
            <v>1.0584149691674531</v>
          </cell>
          <cell r="Z48">
            <v>0.98888140040758443</v>
          </cell>
          <cell r="AD48">
            <v>1.008249059701241</v>
          </cell>
        </row>
        <row r="49">
          <cell r="F49">
            <v>21007.13178672245</v>
          </cell>
          <cell r="J49">
            <v>1.0991398319654007</v>
          </cell>
          <cell r="Z49">
            <v>0.97402907385998705</v>
          </cell>
          <cell r="AD49">
            <v>1.012366337615753</v>
          </cell>
        </row>
        <row r="50">
          <cell r="F50">
            <v>21279.453052706012</v>
          </cell>
          <cell r="J50">
            <v>1.1129082704181696</v>
          </cell>
          <cell r="Z50">
            <v>0.96511721846800635</v>
          </cell>
          <cell r="AD50">
            <v>1.0221551717222097</v>
          </cell>
        </row>
        <row r="51">
          <cell r="F51">
            <v>21366.272861748876</v>
          </cell>
          <cell r="J51">
            <v>1.1281809015259485</v>
          </cell>
          <cell r="Z51">
            <v>0.95515668919483165</v>
          </cell>
          <cell r="AD51">
            <v>1.0229895758226804</v>
          </cell>
        </row>
        <row r="52">
          <cell r="F52">
            <v>20788.511421639138</v>
          </cell>
          <cell r="J52">
            <v>1.1387410050538485</v>
          </cell>
          <cell r="Z52">
            <v>0.91712551484643423</v>
          </cell>
          <cell r="AD52">
            <v>1.0269882151215839</v>
          </cell>
        </row>
        <row r="53">
          <cell r="F53">
            <v>21475.306000168977</v>
          </cell>
          <cell r="J53">
            <v>1.1743557038530226</v>
          </cell>
          <cell r="Z53">
            <v>0.9168561266835954</v>
          </cell>
          <cell r="AD53">
            <v>1.0290448673490344</v>
          </cell>
        </row>
        <row r="54">
          <cell r="F54">
            <v>22098.895705259391</v>
          </cell>
          <cell r="J54">
            <v>1.1928861897329768</v>
          </cell>
          <cell r="Z54">
            <v>0.92060839512767934</v>
          </cell>
          <cell r="AD54">
            <v>1.0382272741535608</v>
          </cell>
        </row>
        <row r="55">
          <cell r="F55">
            <v>22826.119434014297</v>
          </cell>
          <cell r="J55">
            <v>1.2351947387818187</v>
          </cell>
          <cell r="Z55">
            <v>0.91767019977188213</v>
          </cell>
          <cell r="AD55">
            <v>1.0389767434336543</v>
          </cell>
        </row>
        <row r="56">
          <cell r="F56">
            <v>23362.837858989747</v>
          </cell>
          <cell r="J56">
            <v>1.2729453420385728</v>
          </cell>
          <cell r="Z56">
            <v>0.91260196733691934</v>
          </cell>
          <cell r="AD56">
            <v>1.0376006639713391</v>
          </cell>
        </row>
        <row r="57">
          <cell r="F57">
            <v>23930.09619143662</v>
          </cell>
          <cell r="J57">
            <v>1.3079839647165596</v>
          </cell>
          <cell r="Z57">
            <v>0.90593073042817418</v>
          </cell>
          <cell r="AD57">
            <v>1.0419402995770661</v>
          </cell>
        </row>
        <row r="58">
          <cell r="F58">
            <v>24460.385329417175</v>
          </cell>
          <cell r="J58">
            <v>1.3374430898950085</v>
          </cell>
          <cell r="Z58">
            <v>0.89476708570107855</v>
          </cell>
          <cell r="AD58">
            <v>1.0545660502797622</v>
          </cell>
        </row>
        <row r="59">
          <cell r="F59">
            <v>25102.581323386745</v>
          </cell>
          <cell r="J59">
            <v>1.3675717880848217</v>
          </cell>
          <cell r="Z59">
            <v>0.89522062609407849</v>
          </cell>
          <cell r="AD59">
            <v>1.0578740715371109</v>
          </cell>
        </row>
        <row r="60">
          <cell r="F60">
            <v>25997.949446213839</v>
          </cell>
          <cell r="J60">
            <v>1.4042865844576962</v>
          </cell>
          <cell r="Z60">
            <v>0.90243289468672849</v>
          </cell>
          <cell r="AD60">
            <v>1.0584350998453786</v>
          </cell>
        </row>
        <row r="61">
          <cell r="F61">
            <v>26280.405552643468</v>
          </cell>
          <cell r="J61">
            <v>1.4401122757567597</v>
          </cell>
          <cell r="Z61">
            <v>0.88736930071001807</v>
          </cell>
          <cell r="AD61">
            <v>1.0610286564513156</v>
          </cell>
        </row>
        <row r="62">
          <cell r="F62">
            <v>26223.779459304747</v>
          </cell>
          <cell r="J62">
            <v>1.4527798151403946</v>
          </cell>
          <cell r="Z62">
            <v>0.87598677623355403</v>
          </cell>
          <cell r="AD62">
            <v>1.0631480317122799</v>
          </cell>
        </row>
        <row r="63">
          <cell r="F63">
            <v>26781.498980141911</v>
          </cell>
          <cell r="J63">
            <v>1.4780235734489733</v>
          </cell>
          <cell r="Z63">
            <v>0.87444584604045528</v>
          </cell>
          <cell r="AD63">
            <v>1.0690952605453683</v>
          </cell>
        </row>
        <row r="64">
          <cell r="F64">
            <v>27090.596973456682</v>
          </cell>
          <cell r="J64">
            <v>1.5019127170393012</v>
          </cell>
          <cell r="Z64">
            <v>0.87042436321684946</v>
          </cell>
          <cell r="AD64">
            <v>1.0691500122453954</v>
          </cell>
        </row>
        <row r="65">
          <cell r="F65">
            <v>27603.886366359202</v>
          </cell>
          <cell r="J65">
            <v>1.5633131281393231</v>
          </cell>
          <cell r="Z65">
            <v>0.85472839370446074</v>
          </cell>
          <cell r="AD65">
            <v>1.0658397859426922</v>
          </cell>
        </row>
        <row r="66">
          <cell r="F66">
            <v>27637.904663823549</v>
          </cell>
          <cell r="J66">
            <v>1.5860478109791885</v>
          </cell>
          <cell r="Z66">
            <v>0.84177929810714847</v>
          </cell>
          <cell r="AD66">
            <v>1.0680372541707976</v>
          </cell>
        </row>
        <row r="67">
          <cell r="F67">
            <v>27853.081750943296</v>
          </cell>
          <cell r="J67">
            <v>1.6072009796026876</v>
          </cell>
          <cell r="Z67">
            <v>0.838269370520482</v>
          </cell>
          <cell r="AD67">
            <v>1.0666336253272477</v>
          </cell>
        </row>
        <row r="68">
          <cell r="F68">
            <v>28049.494238355834</v>
          </cell>
          <cell r="J68">
            <v>1.6278385950555496</v>
          </cell>
          <cell r="Z68">
            <v>0.83191953983036648</v>
          </cell>
          <cell r="AD68">
            <v>1.068631992193769</v>
          </cell>
        </row>
        <row r="69">
          <cell r="F69">
            <v>27517.87352316975</v>
          </cell>
          <cell r="J69">
            <v>1.6004580311312939</v>
          </cell>
          <cell r="Z69">
            <v>0.82651078855921678</v>
          </cell>
          <cell r="AD69">
            <v>1.0732919109268</v>
          </cell>
        </row>
        <row r="70">
          <cell r="F70">
            <v>26701.782029177153</v>
          </cell>
          <cell r="J70">
            <v>1.5457985245593699</v>
          </cell>
          <cell r="Z70">
            <v>0.82425745208327461</v>
          </cell>
          <cell r="AD70">
            <v>1.0812354558026858</v>
          </cell>
        </row>
        <row r="71">
          <cell r="F71">
            <v>27076.07584557568</v>
          </cell>
          <cell r="J71">
            <v>1.5820070462690683</v>
          </cell>
          <cell r="Z71">
            <v>0.82566657545572286</v>
          </cell>
          <cell r="AD71">
            <v>1.0694695098582792</v>
          </cell>
        </row>
        <row r="72">
          <cell r="F72">
            <v>26949.613354734352</v>
          </cell>
          <cell r="J72">
            <v>1.5777558350752059</v>
          </cell>
          <cell r="V72">
            <v>1.5777558350752059</v>
          </cell>
          <cell r="Z72">
            <v>0.83248236739814063</v>
          </cell>
          <cell r="AD72">
            <v>1.0586039328172128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Energy_weights"/>
      <sheetName val="General_inputs"/>
      <sheetName val="Elec_Generation&gt;Total"/>
      <sheetName val="Elec_Power_Sector"/>
      <sheetName val="Report_Tables"/>
      <sheetName val="Report_Charts"/>
      <sheetName val="Electricity_Only&gt;Total"/>
      <sheetName val="Electricity-Only&gt;Fossil"/>
      <sheetName val="Electricity-Only&gt;Renewable"/>
      <sheetName val="All_CHP"/>
      <sheetName val="Elec_Power_Sector_CHP&gt;Total"/>
      <sheetName val="Elec_Power_Sector_CHP&gt;Fossil"/>
      <sheetName val="Elec_power_sector_CHP&gt;Renewable"/>
      <sheetName val="Comm_Sector&gt;Total"/>
      <sheetName val="Commercial Sector_CHP&gt;Fossil"/>
      <sheetName val="Comm_Sector_CHP&gt;Renewable"/>
      <sheetName val="Industrial_Sector&gt;Total"/>
      <sheetName val="Industrial Sector_CHP&gt;Fossil"/>
      <sheetName val="Industrial_Sector_CHP&gt;Renew "/>
      <sheetName val="Table2.1f10"/>
      <sheetName val="Table8.2a08Old"/>
      <sheetName val="Table2.1f11"/>
      <sheetName val="Table8.2a10"/>
      <sheetName val="Table8.2a11"/>
      <sheetName val="Table8.2b10"/>
      <sheetName val="Table8.2b11"/>
      <sheetName val="Table8.2c11"/>
      <sheetName val="Table8.2d10"/>
      <sheetName val="Table8.2d11"/>
      <sheetName val="Table8.3d_03"/>
      <sheetName val="Table8.4b10"/>
      <sheetName val="Table8.4b11"/>
      <sheetName val="Table8.4c11"/>
      <sheetName val="Table8.5c10"/>
      <sheetName val="Table8.4c10"/>
      <sheetName val="Table8.5c11"/>
      <sheetName val="Table8.6b09"/>
      <sheetName val="Table8.6b10"/>
      <sheetName val="Table8.6b11"/>
      <sheetName val="Table8.4b09"/>
      <sheetName val="Table8.5c07Old"/>
      <sheetName val="Table8.5c09"/>
      <sheetName val="MER_T7.2b_1013_Annual Data"/>
      <sheetName val="MER_T7.2c_1013_AnnualData"/>
      <sheetName val="Coal_Reconcile "/>
      <sheetName val="NatGas_Reconcile"/>
      <sheetName val="Petroleum _Reconcile"/>
      <sheetName val="OthGas_Reconcile"/>
      <sheetName val="2012 Questions_EIA"/>
      <sheetName val="Chart_Data"/>
      <sheetName val="charts (www)"/>
      <sheetName val="charts (other)"/>
    </sheetNames>
    <sheetDataSet>
      <sheetData sheetId="0"/>
      <sheetData sheetId="1"/>
      <sheetData sheetId="2"/>
      <sheetData sheetId="3"/>
      <sheetData sheetId="4">
        <row r="9">
          <cell r="AF9">
            <v>1.4386433838951611</v>
          </cell>
        </row>
        <row r="10">
          <cell r="AF10">
            <v>1.3718042476283951</v>
          </cell>
        </row>
        <row r="11">
          <cell r="AF11">
            <v>1.319241702304911</v>
          </cell>
        </row>
        <row r="12">
          <cell r="AF12">
            <v>1.2888469813427179</v>
          </cell>
        </row>
        <row r="13">
          <cell r="AF13">
            <v>1.2471143138468284</v>
          </cell>
        </row>
        <row r="14">
          <cell r="AF14">
            <v>1.1809876991968782</v>
          </cell>
        </row>
        <row r="15">
          <cell r="AF15">
            <v>1.1403287341797532</v>
          </cell>
        </row>
        <row r="16">
          <cell r="AF16">
            <v>1.1169154908278307</v>
          </cell>
        </row>
        <row r="17">
          <cell r="AF17">
            <v>1.105741090762616</v>
          </cell>
        </row>
        <row r="18">
          <cell r="AF18">
            <v>1.0770711947018379</v>
          </cell>
        </row>
        <row r="19">
          <cell r="AF19">
            <v>1.0580959748482834</v>
          </cell>
        </row>
        <row r="20">
          <cell r="AF20">
            <v>1.0403895334521225</v>
          </cell>
        </row>
        <row r="21">
          <cell r="AF21">
            <v>1.026751726241818</v>
          </cell>
        </row>
        <row r="22">
          <cell r="AF22">
            <v>1.0194694396467361</v>
          </cell>
        </row>
        <row r="23">
          <cell r="AF23">
            <v>1.0133426670384105</v>
          </cell>
        </row>
        <row r="24">
          <cell r="AF24">
            <v>1.0107327164015503</v>
          </cell>
        </row>
        <row r="25">
          <cell r="AF25">
            <v>1.0074670999138815</v>
          </cell>
        </row>
        <row r="26">
          <cell r="AF26">
            <v>1.0094282221323609</v>
          </cell>
        </row>
        <row r="27">
          <cell r="AF27">
            <v>1.0073679565420186</v>
          </cell>
        </row>
        <row r="28">
          <cell r="AF28">
            <v>1.0052087556822806</v>
          </cell>
        </row>
        <row r="29">
          <cell r="AF29">
            <v>1.0098874048275814</v>
          </cell>
        </row>
        <row r="30">
          <cell r="AF30">
            <v>1.0150239029722277</v>
          </cell>
        </row>
        <row r="31">
          <cell r="AF31">
            <v>1.0134178666894491</v>
          </cell>
        </row>
        <row r="32">
          <cell r="AF32">
            <v>1.0048252514651197</v>
          </cell>
        </row>
        <row r="33">
          <cell r="AF33">
            <v>1.0097268318203378</v>
          </cell>
        </row>
        <row r="34">
          <cell r="AF34">
            <v>1.0155066781511786</v>
          </cell>
        </row>
        <row r="35">
          <cell r="AF35">
            <v>1.0075261500173009</v>
          </cell>
        </row>
        <row r="36">
          <cell r="AF36">
            <v>1.0041482489814708</v>
          </cell>
        </row>
        <row r="37">
          <cell r="AF37">
            <v>1.0087209174001315</v>
          </cell>
        </row>
        <row r="38">
          <cell r="AF38">
            <v>1.014302511466675</v>
          </cell>
        </row>
        <row r="39">
          <cell r="AF39">
            <v>1.0135030511979721</v>
          </cell>
        </row>
        <row r="40">
          <cell r="AF40">
            <v>1.0117717023740886</v>
          </cell>
        </row>
        <row r="41">
          <cell r="AF41">
            <v>1.0129812900975894</v>
          </cell>
        </row>
        <row r="42">
          <cell r="AF42">
            <v>1.0191761735296634</v>
          </cell>
        </row>
        <row r="43">
          <cell r="AF43">
            <v>1.0146293043495309</v>
          </cell>
        </row>
        <row r="44">
          <cell r="AF44">
            <v>1.0095533497488474</v>
          </cell>
        </row>
        <row r="45">
          <cell r="AF45">
            <v>1.0029904298214376</v>
          </cell>
        </row>
        <row r="46">
          <cell r="AF46">
            <v>1.0038418582721278</v>
          </cell>
        </row>
        <row r="47">
          <cell r="AF47">
            <v>0.9976559991844649</v>
          </cell>
        </row>
        <row r="48">
          <cell r="AF48">
            <v>0.99444917449909387</v>
          </cell>
        </row>
        <row r="49">
          <cell r="AF49">
            <v>0.9984698192558189</v>
          </cell>
        </row>
        <row r="50">
          <cell r="AF50">
            <v>1</v>
          </cell>
        </row>
        <row r="51">
          <cell r="AF51">
            <v>0.99761144835153148</v>
          </cell>
        </row>
        <row r="52">
          <cell r="AF52">
            <v>0.9930036562447746</v>
          </cell>
        </row>
        <row r="53">
          <cell r="AF53">
            <v>0.99287708809688358</v>
          </cell>
        </row>
        <row r="54">
          <cell r="AF54">
            <v>0.99340739993187144</v>
          </cell>
        </row>
        <row r="55">
          <cell r="AF55">
            <v>0.9949392822650508</v>
          </cell>
        </row>
        <row r="56">
          <cell r="AF56">
            <v>0.99685069155907424</v>
          </cell>
        </row>
        <row r="57">
          <cell r="AF57">
            <v>0.99503060131970933</v>
          </cell>
        </row>
        <row r="58">
          <cell r="AF58">
            <v>0.99552997414912359</v>
          </cell>
        </row>
        <row r="59">
          <cell r="AF59">
            <v>0.99371798378952436</v>
          </cell>
        </row>
        <row r="60">
          <cell r="AF60">
            <v>0.99235274253787853</v>
          </cell>
        </row>
        <row r="61">
          <cell r="AF61">
            <v>0.98956026921956697</v>
          </cell>
        </row>
        <row r="62">
          <cell r="AF62">
            <v>0.97966656998093793</v>
          </cell>
        </row>
        <row r="63">
          <cell r="AF63">
            <v>0.97466813493022031</v>
          </cell>
        </row>
        <row r="64">
          <cell r="AF64">
            <v>0.96426510865031634</v>
          </cell>
        </row>
        <row r="65">
          <cell r="AF65">
            <v>0.9647339322943187</v>
          </cell>
        </row>
        <row r="66">
          <cell r="AF66">
            <v>0.96242205547414317</v>
          </cell>
        </row>
        <row r="67">
          <cell r="AF67">
            <v>0.9632999498422069</v>
          </cell>
        </row>
        <row r="68">
          <cell r="AF68">
            <v>0.96207519174824707</v>
          </cell>
        </row>
        <row r="69">
          <cell r="AF69">
            <v>0.96019279648966127</v>
          </cell>
        </row>
        <row r="70">
          <cell r="AF70">
            <v>0.96003806446924633</v>
          </cell>
        </row>
        <row r="71">
          <cell r="AF71">
            <v>0.96024868963107146</v>
          </cell>
        </row>
      </sheetData>
      <sheetData sheetId="5"/>
      <sheetData sheetId="6"/>
      <sheetData sheetId="7">
        <row r="10">
          <cell r="N10">
            <v>291542.50754620484</v>
          </cell>
        </row>
        <row r="11">
          <cell r="N11">
            <v>329532.61568906193</v>
          </cell>
        </row>
        <row r="12">
          <cell r="N12">
            <v>371043.60197477631</v>
          </cell>
        </row>
        <row r="13">
          <cell r="N13">
            <v>399661.25926049054</v>
          </cell>
        </row>
        <row r="14">
          <cell r="N14">
            <v>442992.09754620487</v>
          </cell>
        </row>
        <row r="15">
          <cell r="N15">
            <v>471881.34911763348</v>
          </cell>
        </row>
        <row r="16">
          <cell r="N16">
            <v>547223.51654620492</v>
          </cell>
        </row>
        <row r="17">
          <cell r="N17">
            <v>600764.35826049047</v>
          </cell>
        </row>
        <row r="18">
          <cell r="N18">
            <v>631627.07360272272</v>
          </cell>
        </row>
        <row r="19">
          <cell r="N19">
            <v>645200.54431700835</v>
          </cell>
        </row>
        <row r="20">
          <cell r="N20">
            <v>710092.41788843693</v>
          </cell>
        </row>
        <row r="21">
          <cell r="N21">
            <v>755624.35993834713</v>
          </cell>
        </row>
        <row r="22">
          <cell r="N22">
            <v>793825.06008120405</v>
          </cell>
        </row>
        <row r="23">
          <cell r="N23">
            <v>854599.78465263289</v>
          </cell>
        </row>
        <row r="24">
          <cell r="N24">
            <v>916856.45179548988</v>
          </cell>
        </row>
        <row r="25">
          <cell r="N25">
            <v>984063.47308120411</v>
          </cell>
        </row>
        <row r="26">
          <cell r="N26">
            <v>1055384.5539383471</v>
          </cell>
        </row>
        <row r="27">
          <cell r="N27">
            <v>1144513.0695097756</v>
          </cell>
        </row>
        <row r="28">
          <cell r="N28">
            <v>1214519.9269383471</v>
          </cell>
        </row>
        <row r="29">
          <cell r="N29">
            <v>1329625.1082240613</v>
          </cell>
        </row>
        <row r="30">
          <cell r="N30">
            <v>1442339.9699383471</v>
          </cell>
        </row>
        <row r="31">
          <cell r="N31">
            <v>1531952.1592716095</v>
          </cell>
        </row>
        <row r="32">
          <cell r="N32">
            <v>1612721.5022716094</v>
          </cell>
        </row>
        <row r="33">
          <cell r="N33">
            <v>1749731.0162716096</v>
          </cell>
        </row>
        <row r="34">
          <cell r="N34">
            <v>1860776.9962716096</v>
          </cell>
        </row>
        <row r="35">
          <cell r="N35">
            <v>1867253.3952716095</v>
          </cell>
        </row>
        <row r="36">
          <cell r="N36">
            <v>1917804.5532716094</v>
          </cell>
        </row>
        <row r="37">
          <cell r="N37">
            <v>2037794.1892716093</v>
          </cell>
        </row>
        <row r="38">
          <cell r="N38">
            <v>2124188.9522716096</v>
          </cell>
        </row>
        <row r="39">
          <cell r="N39">
            <v>2206273.8062716094</v>
          </cell>
        </row>
        <row r="40">
          <cell r="N40">
            <v>2247270.1942716092</v>
          </cell>
        </row>
        <row r="41">
          <cell r="N41">
            <v>2286321.6752716093</v>
          </cell>
        </row>
        <row r="42">
          <cell r="N42">
            <v>2294689.6462716097</v>
          </cell>
        </row>
        <row r="43">
          <cell r="N43">
            <v>2241140.4072716096</v>
          </cell>
        </row>
        <row r="44">
          <cell r="N44">
            <v>2310231.4431761685</v>
          </cell>
        </row>
        <row r="45">
          <cell r="N45">
            <v>2416267.3770807502</v>
          </cell>
        </row>
        <row r="46">
          <cell r="N46">
            <v>2469737.2860807502</v>
          </cell>
        </row>
        <row r="47">
          <cell r="N47">
            <v>2487503.5570807504</v>
          </cell>
        </row>
        <row r="48">
          <cell r="N48">
            <v>2572037.3990807505</v>
          </cell>
        </row>
        <row r="49">
          <cell r="N49">
            <v>2704052.3290807502</v>
          </cell>
        </row>
        <row r="50">
          <cell r="N50">
            <v>2805888.6110100001</v>
          </cell>
        </row>
        <row r="51">
          <cell r="N51">
            <v>2843553.9109999998</v>
          </cell>
        </row>
        <row r="52">
          <cell r="N52">
            <v>2868160.3509999998</v>
          </cell>
        </row>
        <row r="53">
          <cell r="N53">
            <v>2847231.2729999996</v>
          </cell>
        </row>
        <row r="54">
          <cell r="N54">
            <v>2939955.9780000001</v>
          </cell>
        </row>
        <row r="55">
          <cell r="N55">
            <v>2968603.4989999998</v>
          </cell>
        </row>
        <row r="56">
          <cell r="N56">
            <v>3055475.7970000003</v>
          </cell>
        </row>
        <row r="57">
          <cell r="N57">
            <v>3140662.4840000002</v>
          </cell>
        </row>
        <row r="58">
          <cell r="N58">
            <v>3185304.3050000002</v>
          </cell>
        </row>
        <row r="59">
          <cell r="N59">
            <v>3308092.9040000006</v>
          </cell>
        </row>
        <row r="60">
          <cell r="N60">
            <v>3380675.074</v>
          </cell>
        </row>
        <row r="61">
          <cell r="N61">
            <v>3478462.1230000001</v>
          </cell>
        </row>
        <row r="62">
          <cell r="N62">
            <v>3413414.6419999995</v>
          </cell>
        </row>
        <row r="63">
          <cell r="N63">
            <v>3505883.5060000005</v>
          </cell>
        </row>
        <row r="64">
          <cell r="N64">
            <v>3526466.5819999999</v>
          </cell>
        </row>
        <row r="65">
          <cell r="N65">
            <v>3625014.4699999997</v>
          </cell>
        </row>
        <row r="66">
          <cell r="N66">
            <v>3722162.0660000001</v>
          </cell>
        </row>
        <row r="67">
          <cell r="N67">
            <v>3742928.6120000002</v>
          </cell>
        </row>
        <row r="68">
          <cell r="N68">
            <v>3828839.2319999998</v>
          </cell>
        </row>
        <row r="69">
          <cell r="N69">
            <v>3807561.1620000005</v>
          </cell>
        </row>
        <row r="70">
          <cell r="N70">
            <v>3649494.6689999998</v>
          </cell>
        </row>
        <row r="71">
          <cell r="N71">
            <v>3809853.5359999998</v>
          </cell>
        </row>
        <row r="72">
          <cell r="N72">
            <v>3791774.5040000002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
      <sheetName val="Data_development_revised"/>
      <sheetName val="Energy_weights (nat'l, regional"/>
      <sheetName val="General_inputs"/>
      <sheetName val="Residential_Total_LMDI_UtilAdj"/>
      <sheetName val="National"/>
      <sheetName val="Northeast"/>
      <sheetName val="Midwest"/>
      <sheetName val="South"/>
      <sheetName val="West"/>
      <sheetName val="Report_Tables"/>
      <sheetName val="Report_graphs"/>
      <sheetName val="Wgted_Floorspace"/>
      <sheetName val="Final Floorspace Estimates"/>
      <sheetName val="AER10_table2.1b"/>
      <sheetName val="AER10_Table2.1a"/>
      <sheetName val="AER11_table2.1b_update"/>
      <sheetName val="Annual Data_MERT2.2_July-2014"/>
      <sheetName val="Mon Data_MER2.2_12_2013"/>
      <sheetName val="mer_dataT02.02_Sept13"/>
      <sheetName val="RECS_data"/>
      <sheetName val="RECS_intensity_data"/>
      <sheetName val="SEDS_CensusRgn"/>
      <sheetName val="National_Calibration"/>
      <sheetName val="Conversion_Factors"/>
      <sheetName val="Regional_intensity (aggregate)"/>
      <sheetName val="Weather_Factors"/>
      <sheetName val="CDD_by_Division10"/>
      <sheetName val="HDD_by_Division10"/>
      <sheetName val="CDD_by_Division11_update"/>
      <sheetName val="HDD_by_Division11_update"/>
      <sheetName val="Extrapolate_Energy2010-not used"/>
      <sheetName val="Charts (www)"/>
      <sheetName val="Special_charts"/>
    </sheetNames>
    <sheetDataSet>
      <sheetData sheetId="0"/>
      <sheetData sheetId="1"/>
      <sheetData sheetId="2"/>
      <sheetData sheetId="3">
        <row r="6">
          <cell r="F6">
            <v>1985</v>
          </cell>
          <cell r="M6">
            <v>37</v>
          </cell>
          <cell r="U6" t="str">
            <v>1985 = 1</v>
          </cell>
        </row>
        <row r="7">
          <cell r="F7">
            <v>1996</v>
          </cell>
        </row>
      </sheetData>
      <sheetData sheetId="4">
        <row r="36">
          <cell r="AE36">
            <v>0.98954868053757905</v>
          </cell>
          <cell r="AF36">
            <v>1.0216528738775184</v>
          </cell>
          <cell r="AG36">
            <v>1.1689486188370768</v>
          </cell>
        </row>
        <row r="37">
          <cell r="AE37">
            <v>0.97698809646475382</v>
          </cell>
          <cell r="AF37">
            <v>1.0207611392051448</v>
          </cell>
          <cell r="AG37">
            <v>1.1931168318503487</v>
          </cell>
        </row>
        <row r="38">
          <cell r="AE38">
            <v>0.98687565457239135</v>
          </cell>
          <cell r="AF38">
            <v>1.0177739342496852</v>
          </cell>
          <cell r="AG38">
            <v>1.197540858346108</v>
          </cell>
        </row>
        <row r="39">
          <cell r="AE39">
            <v>0.96914772888832978</v>
          </cell>
          <cell r="AF39">
            <v>1.015962835993611</v>
          </cell>
          <cell r="AG39">
            <v>1.1897507414491368</v>
          </cell>
        </row>
        <row r="40">
          <cell r="AE40">
            <v>0.96701724894247287</v>
          </cell>
          <cell r="AF40">
            <v>1.0219303382845615</v>
          </cell>
          <cell r="AG40">
            <v>1.1406137679423798</v>
          </cell>
        </row>
        <row r="41">
          <cell r="AE41">
            <v>0.98061708957093552</v>
          </cell>
          <cell r="AF41">
            <v>1.0192633983807682</v>
          </cell>
          <cell r="AG41">
            <v>1.11308058668464</v>
          </cell>
        </row>
        <row r="42">
          <cell r="AE42">
            <v>0.99003686040771577</v>
          </cell>
          <cell r="AF42">
            <v>1.0181276368331829</v>
          </cell>
          <cell r="AG42">
            <v>1.1245122230784348</v>
          </cell>
        </row>
        <row r="43">
          <cell r="AE43">
            <v>0.99857846200537981</v>
          </cell>
          <cell r="AF43">
            <v>1.0181307813877361</v>
          </cell>
          <cell r="AG43">
            <v>1.1132631886114239</v>
          </cell>
        </row>
        <row r="44">
          <cell r="AE44">
            <v>1.0183200369573531</v>
          </cell>
          <cell r="AF44">
            <v>1.0222723817471644</v>
          </cell>
          <cell r="AG44">
            <v>1.0922038601375998</v>
          </cell>
        </row>
        <row r="45">
          <cell r="AE45">
            <v>1.001896797031375</v>
          </cell>
          <cell r="AF45">
            <v>1.0174474737593195</v>
          </cell>
          <cell r="AG45">
            <v>1.0736939865908113</v>
          </cell>
        </row>
        <row r="46">
          <cell r="AE46">
            <v>1.019125403251337</v>
          </cell>
          <cell r="AF46">
            <v>1.0186613489114056</v>
          </cell>
          <cell r="AG46">
            <v>1.0301952709076474</v>
          </cell>
        </row>
        <row r="47">
          <cell r="AE47">
            <v>0.99232220388235348</v>
          </cell>
          <cell r="AF47">
            <v>1.0086925739492052</v>
          </cell>
          <cell r="AG47">
            <v>0.99582942070027036</v>
          </cell>
        </row>
        <row r="48">
          <cell r="AE48">
            <v>1.0022479913296489</v>
          </cell>
          <cell r="AF48">
            <v>1.0142859761206739</v>
          </cell>
          <cell r="AG48">
            <v>0.98974973737594474</v>
          </cell>
        </row>
        <row r="49">
          <cell r="AE49">
            <v>1.0005156982556738</v>
          </cell>
          <cell r="AF49">
            <v>1.0118709908927979</v>
          </cell>
          <cell r="AG49">
            <v>0.97696445577797386</v>
          </cell>
        </row>
        <row r="50">
          <cell r="AE50">
            <v>0.99684571660451804</v>
          </cell>
          <cell r="AF50">
            <v>1.0006684536215826</v>
          </cell>
          <cell r="AG50">
            <v>1.0116662300116339</v>
          </cell>
        </row>
        <row r="51">
          <cell r="AE51">
            <v>1</v>
          </cell>
          <cell r="AF51">
            <v>1</v>
          </cell>
          <cell r="AG51">
            <v>1</v>
          </cell>
        </row>
        <row r="52">
          <cell r="AE52">
            <v>0.99376155988002313</v>
          </cell>
          <cell r="AF52">
            <v>0.99350397820705549</v>
          </cell>
          <cell r="AG52">
            <v>0.99441670926930181</v>
          </cell>
        </row>
        <row r="53">
          <cell r="AE53">
            <v>1.013475906639463</v>
          </cell>
          <cell r="AF53">
            <v>0.98892466233001131</v>
          </cell>
          <cell r="AG53">
            <v>0.98355293313592351</v>
          </cell>
        </row>
        <row r="54">
          <cell r="AE54">
            <v>1.0478519800311006</v>
          </cell>
          <cell r="AF54">
            <v>0.9871747173420149</v>
          </cell>
          <cell r="AG54">
            <v>0.98894990766923974</v>
          </cell>
        </row>
        <row r="55">
          <cell r="AE55">
            <v>1.0546597283863928</v>
          </cell>
          <cell r="AF55">
            <v>1.0044148094363077</v>
          </cell>
          <cell r="AG55">
            <v>0.98873602244130854</v>
          </cell>
        </row>
        <row r="56">
          <cell r="AE56">
            <v>1.0139062857129113</v>
          </cell>
          <cell r="AF56">
            <v>1.0021532133538964</v>
          </cell>
          <cell r="AG56">
            <v>0.97674544890506709</v>
          </cell>
        </row>
        <row r="57">
          <cell r="AE57">
            <v>1.046754907195403</v>
          </cell>
          <cell r="AF57">
            <v>0.99829269298617396</v>
          </cell>
          <cell r="AG57">
            <v>0.972461670209398</v>
          </cell>
        </row>
        <row r="58">
          <cell r="AE58">
            <v>1.0480407453177067</v>
          </cell>
          <cell r="AF58">
            <v>0.99537945899737479</v>
          </cell>
          <cell r="AG58">
            <v>0.95509624754516009</v>
          </cell>
        </row>
        <row r="59">
          <cell r="AE59">
            <v>1.0980485739577797</v>
          </cell>
          <cell r="AF59">
            <v>0.99601542642448604</v>
          </cell>
          <cell r="AG59">
            <v>0.94039342570159457</v>
          </cell>
        </row>
        <row r="60">
          <cell r="AE60">
            <v>1.0864932927257893</v>
          </cell>
          <cell r="AF60">
            <v>0.99112731644480323</v>
          </cell>
          <cell r="AG60">
            <v>0.93694723809939318</v>
          </cell>
        </row>
        <row r="61">
          <cell r="AE61">
            <v>1.1079530668777477</v>
          </cell>
          <cell r="AF61">
            <v>0.99501964076416205</v>
          </cell>
          <cell r="AG61">
            <v>0.92295498808032805</v>
          </cell>
        </row>
        <row r="62">
          <cell r="AE62">
            <v>1.1177749188326078</v>
          </cell>
          <cell r="AF62">
            <v>0.99556929045051201</v>
          </cell>
          <cell r="AG62">
            <v>0.95575722433618748</v>
          </cell>
        </row>
        <row r="63">
          <cell r="AE63">
            <v>1.1122249935186241</v>
          </cell>
          <cell r="AF63">
            <v>0.99390514708759925</v>
          </cell>
          <cell r="AG63">
            <v>0.92838600411712058</v>
          </cell>
        </row>
        <row r="64">
          <cell r="AE64">
            <v>1.0977897948651485</v>
          </cell>
          <cell r="AF64">
            <v>0.99431827949015739</v>
          </cell>
          <cell r="AG64">
            <v>0.92911269851827505</v>
          </cell>
        </row>
        <row r="65">
          <cell r="AE65">
            <v>1.1167975728874628</v>
          </cell>
          <cell r="AF65">
            <v>0.99821658123175894</v>
          </cell>
          <cell r="AG65">
            <v>0.92747536822018151</v>
          </cell>
        </row>
        <row r="66">
          <cell r="AE66">
            <v>1.1453372220311842</v>
          </cell>
          <cell r="AF66">
            <v>0.99592883680742528</v>
          </cell>
          <cell r="AG66">
            <v>0.9362824640955536</v>
          </cell>
        </row>
        <row r="67">
          <cell r="AE67">
            <v>1.1353577909898935</v>
          </cell>
          <cell r="AF67">
            <v>0.98648357882020787</v>
          </cell>
          <cell r="AG67">
            <v>0.92607074940062939</v>
          </cell>
        </row>
        <row r="68">
          <cell r="AE68">
            <v>1.1765111861807676</v>
          </cell>
          <cell r="AF68">
            <v>0.98686942256185417</v>
          </cell>
          <cell r="AG68">
            <v>0.91986549391147843</v>
          </cell>
        </row>
        <row r="69">
          <cell r="AE69">
            <v>1.1904928031200002</v>
          </cell>
          <cell r="AF69">
            <v>0.98235728291048907</v>
          </cell>
          <cell r="AG69">
            <v>0.92149326194106929</v>
          </cell>
        </row>
        <row r="70">
          <cell r="AE70">
            <v>1.1828025699999258</v>
          </cell>
          <cell r="AF70">
            <v>0.98346371981811054</v>
          </cell>
          <cell r="AG70">
            <v>0.91413755226030091</v>
          </cell>
        </row>
        <row r="71">
          <cell r="AE71">
            <v>1.2162782660740854</v>
          </cell>
          <cell r="AF71">
            <v>0.97824488100233997</v>
          </cell>
          <cell r="AG71">
            <v>0.90540164394452716</v>
          </cell>
        </row>
        <row r="72">
          <cell r="AE72">
            <v>1.1917045740736338</v>
          </cell>
          <cell r="AF72">
            <v>0.97301025705695043</v>
          </cell>
          <cell r="AG72">
            <v>0.88269161528972417</v>
          </cell>
        </row>
        <row r="73">
          <cell r="AE73">
            <v>1.2367736335590089</v>
          </cell>
          <cell r="AF73">
            <v>0.97192649129924247</v>
          </cell>
          <cell r="AG73">
            <v>0.88223829846822654</v>
          </cell>
        </row>
        <row r="74">
          <cell r="AE74">
            <v>1.246505973419094</v>
          </cell>
          <cell r="AF74">
            <v>0.97087000073314345</v>
          </cell>
          <cell r="AG74">
            <v>0.87842778924278875</v>
          </cell>
        </row>
        <row r="75">
          <cell r="AE75">
            <v>1.2457673181368722</v>
          </cell>
          <cell r="AF75">
            <v>0.96321864822137127</v>
          </cell>
          <cell r="AG75">
            <v>0.86033258603144858</v>
          </cell>
        </row>
        <row r="76">
          <cell r="AE76">
            <v>1.2772639195524009</v>
          </cell>
          <cell r="AF76">
            <v>0.9612386747816426</v>
          </cell>
          <cell r="AG76">
            <v>0.86228973711589785</v>
          </cell>
        </row>
        <row r="77">
          <cell r="AE77">
            <v>1.2621648790597395</v>
          </cell>
          <cell r="AF77">
            <v>0.95654116748516294</v>
          </cell>
          <cell r="AG77">
            <v>0.85121274811448366</v>
          </cell>
        </row>
        <row r="78">
          <cell r="AE78">
            <v>1.197543769387212</v>
          </cell>
          <cell r="AF78">
            <v>0.94633337497610348</v>
          </cell>
          <cell r="AG78">
            <v>0.83957441504328256</v>
          </cell>
        </row>
      </sheetData>
      <sheetData sheetId="5">
        <row r="26">
          <cell r="H26">
            <v>9032.5726097223051</v>
          </cell>
        </row>
        <row r="27">
          <cell r="H27">
            <v>9279.2978619981805</v>
          </cell>
        </row>
        <row r="28">
          <cell r="H28">
            <v>9776.2905974556852</v>
          </cell>
        </row>
        <row r="29">
          <cell r="H29">
            <v>9979.133776006116</v>
          </cell>
        </row>
        <row r="30">
          <cell r="H30">
            <v>10228.158746606292</v>
          </cell>
        </row>
        <row r="31">
          <cell r="H31">
            <v>10627.290616128952</v>
          </cell>
        </row>
        <row r="32">
          <cell r="H32">
            <v>11150.487607319674</v>
          </cell>
        </row>
        <row r="33">
          <cell r="H33">
            <v>11624.571384765126</v>
          </cell>
        </row>
        <row r="34">
          <cell r="H34">
            <v>12323.5271470717</v>
          </cell>
        </row>
        <row r="35">
          <cell r="H35">
            <v>13155.802616567446</v>
          </cell>
        </row>
        <row r="36">
          <cell r="H36">
            <v>13765.758000000002</v>
          </cell>
          <cell r="N36">
            <v>63443</v>
          </cell>
          <cell r="CQ36">
            <v>1.1974129704235259</v>
          </cell>
          <cell r="CU36">
            <v>0.98694281357300651</v>
          </cell>
        </row>
        <row r="37">
          <cell r="H37">
            <v>14246.2</v>
          </cell>
          <cell r="N37">
            <v>65211.199999999997</v>
          </cell>
          <cell r="CQ37">
            <v>1.2208306147009977</v>
          </cell>
          <cell r="CU37">
            <v>0.97463266170820217</v>
          </cell>
        </row>
        <row r="38">
          <cell r="H38">
            <v>14857.046</v>
          </cell>
          <cell r="N38">
            <v>67274.100000000006</v>
          </cell>
          <cell r="CQ38">
            <v>1.221332036859601</v>
          </cell>
          <cell r="CU38">
            <v>0.98485059163083233</v>
          </cell>
        </row>
        <row r="39">
          <cell r="H39">
            <v>14897.351000000002</v>
          </cell>
          <cell r="N39">
            <v>69263.55687920819</v>
          </cell>
          <cell r="CQ39">
            <v>1.2102796608811366</v>
          </cell>
          <cell r="CU39">
            <v>0.96791685657757365</v>
          </cell>
        </row>
        <row r="40">
          <cell r="H40">
            <v>14654.334999999999</v>
          </cell>
          <cell r="N40">
            <v>70809.498826130162</v>
          </cell>
          <cell r="CQ40">
            <v>1.16622971433559</v>
          </cell>
          <cell r="CU40">
            <v>0.96651816350067454</v>
          </cell>
        </row>
        <row r="41">
          <cell r="H41">
            <v>14813.399999999998</v>
          </cell>
          <cell r="N41">
            <v>72520.665866179261</v>
          </cell>
          <cell r="CQ41">
            <v>1.1349283513254897</v>
          </cell>
          <cell r="CU41">
            <v>0.98026624853244515</v>
          </cell>
        </row>
        <row r="42">
          <cell r="H42">
            <v>15410.260000000002</v>
          </cell>
          <cell r="N42">
            <v>74047.725476823762</v>
          </cell>
          <cell r="CQ42">
            <v>1.1451457973226939</v>
          </cell>
          <cell r="CU42">
            <v>0.98982173848028254</v>
          </cell>
        </row>
        <row r="43">
          <cell r="H43">
            <v>15661.713</v>
          </cell>
          <cell r="N43">
            <v>75365.9499935403</v>
          </cell>
          <cell r="CQ43">
            <v>1.1332900363483374</v>
          </cell>
          <cell r="CU43">
            <v>0.99871722603631485</v>
          </cell>
        </row>
        <row r="44">
          <cell r="H44">
            <v>16132.285999999996</v>
          </cell>
          <cell r="N44">
            <v>77278.879497356</v>
          </cell>
          <cell r="CQ44">
            <v>1.1163714772792281</v>
          </cell>
          <cell r="CU44">
            <v>1.0184644919330863</v>
          </cell>
        </row>
        <row r="45">
          <cell r="H45">
            <v>15812.724</v>
          </cell>
          <cell r="N45">
            <v>78688.399457564272</v>
          </cell>
          <cell r="CQ45">
            <v>1.0924769176085123</v>
          </cell>
          <cell r="CU45">
            <v>1.0018512330477627</v>
          </cell>
        </row>
        <row r="46">
          <cell r="H46">
            <v>15753.380000000001</v>
          </cell>
          <cell r="N46">
            <v>80226.208855010162</v>
          </cell>
          <cell r="CQ46">
            <v>1.0494827850791328</v>
          </cell>
          <cell r="CU46">
            <v>1.0190645355837693</v>
          </cell>
        </row>
        <row r="47">
          <cell r="H47">
            <v>15261.545</v>
          </cell>
          <cell r="N47">
            <v>83391.453556010398</v>
          </cell>
          <cell r="CQ47">
            <v>1.0042035347551967</v>
          </cell>
          <cell r="CU47">
            <v>0.99260107175041468</v>
          </cell>
        </row>
        <row r="48">
          <cell r="H48">
            <v>15530.937000000002</v>
          </cell>
          <cell r="N48">
            <v>84072.928486251054</v>
          </cell>
          <cell r="CQ48">
            <v>1.0035458463495923</v>
          </cell>
          <cell r="CU48">
            <v>1.0025909793193588</v>
          </cell>
        </row>
        <row r="49">
          <cell r="H49">
            <v>15425.021000000001</v>
          </cell>
          <cell r="N49">
            <v>84941.020785206041</v>
          </cell>
          <cell r="CQ49">
            <v>0.98811695002557609</v>
          </cell>
          <cell r="CU49">
            <v>1.0009663244865565</v>
          </cell>
        </row>
        <row r="50">
          <cell r="H50">
            <v>15959.562999999998</v>
          </cell>
          <cell r="N50">
            <v>86136.082150429764</v>
          </cell>
          <cell r="CQ50">
            <v>1.0120400827453631</v>
          </cell>
          <cell r="CU50">
            <v>0.99714357572477497</v>
          </cell>
        </row>
        <row r="51">
          <cell r="H51">
            <v>16041.333999999999</v>
          </cell>
          <cell r="N51">
            <v>87369.531977354287</v>
          </cell>
          <cell r="CQ51">
            <v>1</v>
          </cell>
          <cell r="CU51">
            <v>1</v>
          </cell>
        </row>
        <row r="52">
          <cell r="H52">
            <v>15975.108</v>
          </cell>
          <cell r="N52">
            <v>88622.319685179507</v>
          </cell>
          <cell r="CQ52">
            <v>0.98802850430535816</v>
          </cell>
          <cell r="CU52">
            <v>0.99368959707258053</v>
          </cell>
        </row>
        <row r="53">
          <cell r="H53">
            <v>16263.213999999998</v>
          </cell>
          <cell r="N53">
            <v>89856.92041124808</v>
          </cell>
          <cell r="CQ53">
            <v>0.97262312329032186</v>
          </cell>
          <cell r="CU53">
            <v>1.0135140741504323</v>
          </cell>
        </row>
        <row r="54">
          <cell r="H54">
            <v>17132.613000000001</v>
          </cell>
          <cell r="N54">
            <v>91216.809136547279</v>
          </cell>
          <cell r="CQ54">
            <v>0.97617236651595274</v>
          </cell>
          <cell r="CU54">
            <v>1.0479528598961503</v>
          </cell>
        </row>
        <row r="55">
          <cell r="H55">
            <v>17785.734</v>
          </cell>
          <cell r="N55">
            <v>92488.022347736798</v>
          </cell>
          <cell r="CQ55">
            <v>0.99304130760596188</v>
          </cell>
          <cell r="CU55">
            <v>1.0547232346952793</v>
          </cell>
        </row>
        <row r="56">
          <cell r="H56">
            <v>16945.297000000002</v>
          </cell>
          <cell r="N56">
            <v>92994.096172260543</v>
          </cell>
          <cell r="CQ56">
            <v>0.97840230409227136</v>
          </cell>
          <cell r="CU56">
            <v>1.0143687665734396</v>
          </cell>
        </row>
        <row r="57">
          <cell r="H57">
            <v>17420.310000000001</v>
          </cell>
          <cell r="N57">
            <v>93368.421497480245</v>
          </cell>
          <cell r="CQ57">
            <v>0.97020444498093494</v>
          </cell>
          <cell r="CU57">
            <v>1.0473989407526703</v>
          </cell>
        </row>
        <row r="58">
          <cell r="H58">
            <v>17355.839999999997</v>
          </cell>
          <cell r="N58">
            <v>94874.868138399324</v>
          </cell>
          <cell r="CQ58">
            <v>0.9500012266330301</v>
          </cell>
          <cell r="CU58">
            <v>1.0487930826446277</v>
          </cell>
        </row>
        <row r="59">
          <cell r="H59">
            <v>18217.688000000002</v>
          </cell>
          <cell r="N59">
            <v>96475.177517138814</v>
          </cell>
          <cell r="CQ59">
            <v>0.93603904827232876</v>
          </cell>
          <cell r="CU59">
            <v>1.0987609978438679</v>
          </cell>
        </row>
        <row r="60">
          <cell r="H60">
            <v>18112.432000000001</v>
          </cell>
          <cell r="N60">
            <v>97774.288654786098</v>
          </cell>
          <cell r="CQ60">
            <v>0.92802331151776984</v>
          </cell>
          <cell r="CU60">
            <v>1.0872082648936729</v>
          </cell>
        </row>
        <row r="61">
          <cell r="H61">
            <v>18518.963000000003</v>
          </cell>
          <cell r="N61">
            <v>99129.440087303403</v>
          </cell>
          <cell r="CQ61">
            <v>0.91758992874702239</v>
          </cell>
          <cell r="CU61">
            <v>1.1088808934944094</v>
          </cell>
        </row>
        <row r="62">
          <cell r="H62">
            <v>19504.389000000003</v>
          </cell>
          <cell r="N62">
            <v>99879.977569490846</v>
          </cell>
          <cell r="CQ62">
            <v>0.95069060773603553</v>
          </cell>
          <cell r="CU62">
            <v>1.1187530655439546</v>
          </cell>
        </row>
        <row r="63">
          <cell r="H63">
            <v>18964.947</v>
          </cell>
          <cell r="N63">
            <v>100647.96231334771</v>
          </cell>
          <cell r="CQ63">
            <v>0.92207077682421468</v>
          </cell>
          <cell r="CU63">
            <v>1.1130173039209301</v>
          </cell>
        </row>
        <row r="64">
          <cell r="H64">
            <v>18954.918000000001</v>
          </cell>
          <cell r="N64">
            <v>101795.46469864804</v>
          </cell>
          <cell r="CQ64">
            <v>0.92303461760319072</v>
          </cell>
          <cell r="CU64">
            <v>1.098740212350195</v>
          </cell>
        </row>
        <row r="65">
          <cell r="H65">
            <v>19556.93</v>
          </cell>
          <cell r="N65">
            <v>103019.29739171632</v>
          </cell>
          <cell r="CQ65">
            <v>0.92472651822696084</v>
          </cell>
          <cell r="CU65">
            <v>1.1181197365989008</v>
          </cell>
        </row>
        <row r="66">
          <cell r="H66">
            <v>20424.883000000002</v>
          </cell>
          <cell r="N66">
            <v>104162.2934020332</v>
          </cell>
          <cell r="CQ66">
            <v>0.9311325886521471</v>
          </cell>
          <cell r="CU66">
            <v>1.1469831690486312</v>
          </cell>
        </row>
        <row r="67">
          <cell r="H67">
            <v>20042.076000000001</v>
          </cell>
          <cell r="N67">
            <v>105243.54316416201</v>
          </cell>
          <cell r="CQ67">
            <v>0.91225304934921203</v>
          </cell>
          <cell r="CU67">
            <v>1.1369763941610285</v>
          </cell>
        </row>
        <row r="68">
          <cell r="H68">
            <v>20790.794999999998</v>
          </cell>
          <cell r="N68">
            <v>106025.55208487564</v>
          </cell>
          <cell r="CQ68">
            <v>0.90605988256834291</v>
          </cell>
          <cell r="CU68">
            <v>1.1787540009934117</v>
          </cell>
        </row>
        <row r="69">
          <cell r="H69">
            <v>21137.398999999998</v>
          </cell>
          <cell r="N69">
            <v>106827.40178307157</v>
          </cell>
          <cell r="CQ69">
            <v>0.90345624891224241</v>
          </cell>
          <cell r="CU69">
            <v>1.1928374932251715</v>
          </cell>
        </row>
        <row r="70">
          <cell r="H70">
            <v>21092.792000000001</v>
          </cell>
          <cell r="N70">
            <v>108036.73358737525</v>
          </cell>
          <cell r="CQ70">
            <v>0.89714841622845531</v>
          </cell>
          <cell r="CU70">
            <v>1.1852715438298229</v>
          </cell>
        </row>
        <row r="71">
          <cell r="H71">
            <v>21626.076999999997</v>
          </cell>
          <cell r="N71">
            <v>109339.09219907041</v>
          </cell>
          <cell r="CQ71">
            <v>0.88359263803978716</v>
          </cell>
          <cell r="CU71">
            <v>1.2191853073982586</v>
          </cell>
        </row>
        <row r="72">
          <cell r="H72">
            <v>20688.004000000004</v>
          </cell>
          <cell r="N72">
            <v>110088.78873733053</v>
          </cell>
          <cell r="CQ72">
            <v>0.85617443719223296</v>
          </cell>
          <cell r="CU72">
            <v>1.1954537233247471</v>
          </cell>
        </row>
        <row r="73">
          <cell r="H73">
            <v>21542.106000000003</v>
          </cell>
          <cell r="N73">
            <v>110636.42701516766</v>
          </cell>
          <cell r="CQ73">
            <v>0.85502335704791088</v>
          </cell>
          <cell r="CU73">
            <v>1.2403137715363166</v>
          </cell>
        </row>
        <row r="74">
          <cell r="H74">
            <v>21695.054999999997</v>
          </cell>
          <cell r="N74">
            <v>111152.38122754355</v>
          </cell>
          <cell r="CQ74">
            <v>0.8502817570576463</v>
          </cell>
          <cell r="CU74">
            <v>1.2502551464445513</v>
          </cell>
        </row>
        <row r="75">
          <cell r="H75">
            <v>21110.630000000005</v>
          </cell>
          <cell r="N75">
            <v>111376.23530673655</v>
          </cell>
          <cell r="CQ75">
            <v>0.82622746892191845</v>
          </cell>
          <cell r="CU75">
            <v>1.249477840767909</v>
          </cell>
        </row>
        <row r="76">
          <cell r="H76">
            <v>21853.03</v>
          </cell>
          <cell r="N76">
            <v>112425.82734920859</v>
          </cell>
          <cell r="CQ76">
            <v>0.82640074748457137</v>
          </cell>
          <cell r="CU76">
            <v>1.2810745283718927</v>
          </cell>
        </row>
        <row r="77">
          <cell r="H77">
            <v>21411.444000000003</v>
          </cell>
          <cell r="N77">
            <v>113476.93807079583</v>
          </cell>
          <cell r="CK77">
            <v>1.2988159087335898</v>
          </cell>
          <cell r="CQ77">
            <v>0.81193042153559181</v>
          </cell>
          <cell r="CU77">
            <v>1.2657241382152111</v>
          </cell>
        </row>
        <row r="110">
          <cell r="H110">
            <v>9913.389000000001</v>
          </cell>
          <cell r="CQ110">
            <v>1.3922186215458177</v>
          </cell>
          <cell r="CU110">
            <v>0.99481178230061584</v>
          </cell>
        </row>
        <row r="111">
          <cell r="H111">
            <v>10131.854000000001</v>
          </cell>
          <cell r="CQ111">
            <v>1.4042397686205408</v>
          </cell>
          <cell r="CU111">
            <v>0.98069821362911713</v>
          </cell>
        </row>
        <row r="112">
          <cell r="H112">
            <v>10465.114000000001</v>
          </cell>
          <cell r="CQ112">
            <v>1.385726009907609</v>
          </cell>
          <cell r="CU112">
            <v>0.99501269100918677</v>
          </cell>
        </row>
        <row r="113">
          <cell r="H113">
            <v>10201.645</v>
          </cell>
          <cell r="CQ113">
            <v>1.351306218458842</v>
          </cell>
          <cell r="CU113">
            <v>0.96609884513623334</v>
          </cell>
        </row>
        <row r="114">
          <cell r="H114">
            <v>9880.6730000000007</v>
          </cell>
          <cell r="CQ114">
            <v>1.275427111403634</v>
          </cell>
          <cell r="CU114">
            <v>0.96972654310560913</v>
          </cell>
        </row>
        <row r="115">
          <cell r="H115">
            <v>9996.3639999999996</v>
          </cell>
          <cell r="CQ115">
            <v>1.2458552701847438</v>
          </cell>
          <cell r="CU115">
            <v>0.98066936054364484</v>
          </cell>
        </row>
        <row r="116">
          <cell r="H116">
            <v>10460.350000000002</v>
          </cell>
          <cell r="CQ116">
            <v>1.2523941785127481</v>
          </cell>
          <cell r="CU116">
            <v>0.99977753659662338</v>
          </cell>
        </row>
        <row r="117">
          <cell r="H117">
            <v>10395.174000000003</v>
          </cell>
          <cell r="CQ117">
            <v>1.2291416391922356</v>
          </cell>
          <cell r="CU117">
            <v>0.99463691941485877</v>
          </cell>
        </row>
        <row r="118">
          <cell r="H118">
            <v>10561.220999999998</v>
          </cell>
          <cell r="CQ118">
            <v>1.1856690501671243</v>
          </cell>
          <cell r="CU118">
            <v>1.0216443844957506</v>
          </cell>
        </row>
        <row r="119">
          <cell r="H119">
            <v>10248.688</v>
          </cell>
          <cell r="CQ119">
            <v>1.1489451750533308</v>
          </cell>
          <cell r="CU119">
            <v>1.0047735089519161</v>
          </cell>
        </row>
        <row r="120">
          <cell r="H120">
            <v>9887.4979999999996</v>
          </cell>
          <cell r="CQ120">
            <v>1.078507228300625</v>
          </cell>
          <cell r="CU120">
            <v>1.0128776782308277</v>
          </cell>
        </row>
        <row r="121">
          <cell r="H121">
            <v>9509.6530000000002</v>
          </cell>
          <cell r="CQ121">
            <v>1.021822727874738</v>
          </cell>
          <cell r="CU121">
            <v>0.98918492595960716</v>
          </cell>
        </row>
        <row r="122">
          <cell r="H122">
            <v>9635.7080000000005</v>
          </cell>
          <cell r="CQ122">
            <v>1.0139410731646288</v>
          </cell>
          <cell r="CU122">
            <v>1.0019006559084465</v>
          </cell>
        </row>
        <row r="123">
          <cell r="H123">
            <v>9394.0580000000009</v>
          </cell>
          <cell r="CQ123">
            <v>0.99119764017122525</v>
          </cell>
          <cell r="CU123">
            <v>0.98897525095396865</v>
          </cell>
        </row>
        <row r="124">
          <cell r="H124">
            <v>9872.5719999999983</v>
          </cell>
          <cell r="CQ124">
            <v>1.0234630442188719</v>
          </cell>
          <cell r="CU124">
            <v>0.99261984016390159</v>
          </cell>
        </row>
        <row r="125">
          <cell r="H125">
            <v>9857.1209999999992</v>
          </cell>
          <cell r="CQ125">
            <v>1</v>
          </cell>
          <cell r="CU125">
            <v>1</v>
          </cell>
        </row>
        <row r="126">
          <cell r="H126">
            <v>9700.9189999999981</v>
          </cell>
          <cell r="CQ126">
            <v>0.99493557610872252</v>
          </cell>
          <cell r="CU126">
            <v>0.97517986617413599</v>
          </cell>
        </row>
        <row r="127">
          <cell r="H127">
            <v>9824.9739999999965</v>
          </cell>
          <cell r="CQ127">
            <v>0.97610162250775079</v>
          </cell>
          <cell r="CU127">
            <v>0.9928754361747224</v>
          </cell>
        </row>
        <row r="128">
          <cell r="H128">
            <v>10403.243999999999</v>
          </cell>
          <cell r="CQ128">
            <v>0.97569807886188253</v>
          </cell>
          <cell r="CU128">
            <v>1.0360682862094006</v>
          </cell>
        </row>
        <row r="129">
          <cell r="H129">
            <v>10656.592000000001</v>
          </cell>
          <cell r="CQ129">
            <v>0.97307227957586262</v>
          </cell>
          <cell r="CU129">
            <v>1.0495367889422236</v>
          </cell>
        </row>
        <row r="130">
          <cell r="H130">
            <v>9710.0560000000005</v>
          </cell>
          <cell r="CQ130">
            <v>0.94168755268559634</v>
          </cell>
          <cell r="CU130">
            <v>0.98280973230738033</v>
          </cell>
        </row>
        <row r="131">
          <cell r="H131">
            <v>10006.643</v>
          </cell>
          <cell r="CQ131">
            <v>0.93508533796058557</v>
          </cell>
          <cell r="CU131">
            <v>1.0158908849110864</v>
          </cell>
        </row>
        <row r="132">
          <cell r="H132">
            <v>10143.610999999999</v>
          </cell>
          <cell r="CQ132">
            <v>0.91242599391343582</v>
          </cell>
          <cell r="CU132">
            <v>1.038612805605801</v>
          </cell>
        </row>
        <row r="133">
          <cell r="H133">
            <v>10540.321</v>
          </cell>
          <cell r="CQ133">
            <v>0.89127482675512071</v>
          </cell>
          <cell r="CU133">
            <v>1.086517015572896</v>
          </cell>
        </row>
        <row r="134">
          <cell r="H134">
            <v>10419.306000000002</v>
          </cell>
          <cell r="CQ134">
            <v>0.88372374910436302</v>
          </cell>
          <cell r="CU134">
            <v>1.0688272631780957</v>
          </cell>
        </row>
        <row r="135">
          <cell r="H135">
            <v>10493.338</v>
          </cell>
          <cell r="CQ135">
            <v>0.8629253162795415</v>
          </cell>
          <cell r="CU135">
            <v>1.0872958242097928</v>
          </cell>
        </row>
        <row r="136">
          <cell r="H136">
            <v>11160.053000000002</v>
          </cell>
          <cell r="CQ136">
            <v>0.89159645336930371</v>
          </cell>
          <cell r="CU136">
            <v>1.1107834752205521</v>
          </cell>
        </row>
        <row r="137">
          <cell r="H137">
            <v>10703.804</v>
          </cell>
          <cell r="CQ137">
            <v>0.85762066527555103</v>
          </cell>
          <cell r="CU137">
            <v>1.0991269219961439</v>
          </cell>
        </row>
        <row r="138">
          <cell r="H138">
            <v>10269.307000000001</v>
          </cell>
          <cell r="CQ138">
            <v>0.85504968992054831</v>
          </cell>
          <cell r="CU138">
            <v>1.0457581928855844</v>
          </cell>
        </row>
        <row r="139">
          <cell r="H139">
            <v>10681.635000000002</v>
          </cell>
          <cell r="CQ139">
            <v>0.85185040179770877</v>
          </cell>
          <cell r="CU139">
            <v>1.0788616088911072</v>
          </cell>
        </row>
        <row r="140">
          <cell r="H140">
            <v>11227.993999999999</v>
          </cell>
          <cell r="CQ140">
            <v>0.8513467536884195</v>
          </cell>
          <cell r="CU140">
            <v>1.122264113246604</v>
          </cell>
        </row>
        <row r="141">
          <cell r="H141">
            <v>10968.071</v>
          </cell>
          <cell r="CQ141">
            <v>0.84037553472234472</v>
          </cell>
          <cell r="CU141">
            <v>1.0991863164961455</v>
          </cell>
        </row>
        <row r="142">
          <cell r="H142">
            <v>11228.521999999997</v>
          </cell>
          <cell r="CQ142">
            <v>0.82690573400277301</v>
          </cell>
          <cell r="CU142">
            <v>1.1351832381058609</v>
          </cell>
        </row>
        <row r="143">
          <cell r="H143">
            <v>11591.146000000001</v>
          </cell>
          <cell r="CQ143">
            <v>0.82429608972973334</v>
          </cell>
          <cell r="CU143">
            <v>1.1667300733851971</v>
          </cell>
        </row>
        <row r="144">
          <cell r="H144">
            <v>11401.723</v>
          </cell>
          <cell r="CQ144">
            <v>0.81332356109844051</v>
          </cell>
          <cell r="CU144">
            <v>1.150126496248578</v>
          </cell>
        </row>
        <row r="145">
          <cell r="H145">
            <v>11547.153999999999</v>
          </cell>
          <cell r="CQ145">
            <v>0.79643303382595609</v>
          </cell>
          <cell r="CU145">
            <v>1.1753308904790343</v>
          </cell>
        </row>
        <row r="146">
          <cell r="H146">
            <v>10779.373000000001</v>
          </cell>
          <cell r="CQ146">
            <v>0.76532342198781611</v>
          </cell>
          <cell r="CU146">
            <v>1.1340059248150895</v>
          </cell>
        </row>
        <row r="147">
          <cell r="H147">
            <v>11358.808000000001</v>
          </cell>
          <cell r="CQ147">
            <v>0.7700849524391874</v>
          </cell>
          <cell r="CU147">
            <v>1.181696368921398</v>
          </cell>
        </row>
        <row r="148">
          <cell r="H148">
            <v>11624.835000000001</v>
          </cell>
          <cell r="CQ148">
            <v>0.76327267935227661</v>
          </cell>
          <cell r="CU148">
            <v>1.2145019888853754</v>
          </cell>
        </row>
        <row r="149">
          <cell r="H149">
            <v>11321.941000000001</v>
          </cell>
          <cell r="CQ149">
            <v>0.74276663714057289</v>
          </cell>
          <cell r="CU149">
            <v>1.213070067651018</v>
          </cell>
        </row>
        <row r="150">
          <cell r="H150">
            <v>11527.061</v>
          </cell>
          <cell r="CQ150">
            <v>0.74306702431566551</v>
          </cell>
          <cell r="CU150">
            <v>1.2230224582419436</v>
          </cell>
        </row>
        <row r="151">
          <cell r="H151">
            <v>11354.217000000001</v>
          </cell>
          <cell r="CQ151">
            <v>0.7325501317497396</v>
          </cell>
          <cell r="CU151">
            <v>1.2106598842554721</v>
          </cell>
        </row>
        <row r="152">
          <cell r="H152">
            <v>10473.031999999999</v>
          </cell>
        </row>
        <row r="184">
          <cell r="H184">
            <v>1590.9830000000002</v>
          </cell>
          <cell r="CQ184">
            <v>0.83686880971490818</v>
          </cell>
          <cell r="CU184">
            <v>0.96647619518685479</v>
          </cell>
        </row>
        <row r="185">
          <cell r="H185">
            <v>1704.4029999999998</v>
          </cell>
          <cell r="CQ185">
            <v>0.87855914160418158</v>
          </cell>
          <cell r="CU185">
            <v>0.95950183866733163</v>
          </cell>
        </row>
        <row r="186">
          <cell r="H186">
            <v>1837.7350000000001</v>
          </cell>
          <cell r="CQ186">
            <v>0.9170152821671953</v>
          </cell>
          <cell r="CU186">
            <v>0.96078260673888205</v>
          </cell>
        </row>
        <row r="187">
          <cell r="H187">
            <v>1976.3370000000002</v>
          </cell>
          <cell r="CQ187">
            <v>0.94730214112609967</v>
          </cell>
          <cell r="CU187">
            <v>0.97148121625090089</v>
          </cell>
        </row>
        <row r="188">
          <cell r="H188">
            <v>1972.7629999999999</v>
          </cell>
          <cell r="CQ188">
            <v>0.93639041702523917</v>
          </cell>
          <cell r="CU188">
            <v>0.95960642773165095</v>
          </cell>
        </row>
        <row r="189">
          <cell r="H189">
            <v>2006.7350000000001</v>
          </cell>
          <cell r="CQ189">
            <v>0.91278520748351399</v>
          </cell>
          <cell r="CU189">
            <v>0.97774671269879354</v>
          </cell>
        </row>
        <row r="190">
          <cell r="H190">
            <v>2069.2150000000001</v>
          </cell>
          <cell r="CQ190">
            <v>0.93083458475053571</v>
          </cell>
          <cell r="CU190">
            <v>0.96825132433597982</v>
          </cell>
        </row>
        <row r="191">
          <cell r="H191">
            <v>2201.5549999999998</v>
          </cell>
          <cell r="CQ191">
            <v>0.9373454861174757</v>
          </cell>
          <cell r="CU191">
            <v>1.0051280313221429</v>
          </cell>
        </row>
        <row r="192">
          <cell r="H192">
            <v>2301.2779999999993</v>
          </cell>
          <cell r="CQ192">
            <v>0.95025158189127557</v>
          </cell>
          <cell r="CU192">
            <v>1.0107328556863768</v>
          </cell>
        </row>
        <row r="193">
          <cell r="H193">
            <v>2329.7780000000002</v>
          </cell>
          <cell r="CQ193">
            <v>0.95988841539614267</v>
          </cell>
          <cell r="CU193">
            <v>0.99483210732367078</v>
          </cell>
        </row>
        <row r="194">
          <cell r="H194">
            <v>2448.0930000000003</v>
          </cell>
          <cell r="CQ194">
            <v>0.95682912950184629</v>
          </cell>
          <cell r="CU194">
            <v>1.0285939589264583</v>
          </cell>
        </row>
        <row r="195">
          <cell r="H195">
            <v>2464.3680000000004</v>
          </cell>
          <cell r="CQ195">
            <v>0.95584744507422104</v>
          </cell>
          <cell r="CU195">
            <v>0.99715380024662537</v>
          </cell>
        </row>
        <row r="196">
          <cell r="H196">
            <v>2489.1210000000001</v>
          </cell>
          <cell r="CQ196">
            <v>0.95217775477088751</v>
          </cell>
          <cell r="CU196">
            <v>1.0028558630833497</v>
          </cell>
        </row>
        <row r="197">
          <cell r="H197">
            <v>2562.2350000000001</v>
          </cell>
          <cell r="CQ197">
            <v>0.95406963844914117</v>
          </cell>
          <cell r="CU197">
            <v>1.0197368732733145</v>
          </cell>
        </row>
        <row r="198">
          <cell r="H198">
            <v>2661.6729999999993</v>
          </cell>
          <cell r="CQ198">
            <v>0.99256419637290338</v>
          </cell>
          <cell r="CU198">
            <v>1.0041016829827063</v>
          </cell>
        </row>
        <row r="199">
          <cell r="H199">
            <v>2708.902</v>
          </cell>
          <cell r="CQ199">
            <v>1</v>
          </cell>
          <cell r="CU199">
            <v>1</v>
          </cell>
        </row>
        <row r="200">
          <cell r="H200">
            <v>2794.7290000000003</v>
          </cell>
          <cell r="CQ200">
            <v>0.99362833683402374</v>
          </cell>
          <cell r="CU200">
            <v>1.0236213487310399</v>
          </cell>
        </row>
        <row r="201">
          <cell r="H201">
            <v>2901.6</v>
          </cell>
          <cell r="CQ201">
            <v>0.99483910093860073</v>
          </cell>
          <cell r="CU201">
            <v>1.0468871795522374</v>
          </cell>
        </row>
        <row r="202">
          <cell r="H202">
            <v>3046.4590000000003</v>
          </cell>
          <cell r="CQ202">
            <v>1.0092734364679059</v>
          </cell>
          <cell r="CU202">
            <v>1.0672799087218143</v>
          </cell>
        </row>
        <row r="203">
          <cell r="H203">
            <v>3089.6499999999996</v>
          </cell>
          <cell r="CQ203">
            <v>1.0128778939301317</v>
          </cell>
          <cell r="CU203">
            <v>1.0637349148646258</v>
          </cell>
        </row>
        <row r="204">
          <cell r="H204">
            <v>3152.7520000000009</v>
          </cell>
          <cell r="CQ204">
            <v>1.0292275491292138</v>
          </cell>
          <cell r="CU204">
            <v>1.0624041173867762</v>
          </cell>
        </row>
        <row r="205">
          <cell r="H205">
            <v>3259.8840000000005</v>
          </cell>
          <cell r="CQ205">
            <v>1.02761804331939</v>
          </cell>
          <cell r="CU205">
            <v>1.0958147049717319</v>
          </cell>
        </row>
        <row r="206">
          <cell r="H206">
            <v>3193.4229999999998</v>
          </cell>
          <cell r="CQ206">
            <v>1.0183650221628171</v>
          </cell>
          <cell r="CU206">
            <v>1.0660277372652667</v>
          </cell>
        </row>
        <row r="207">
          <cell r="H207">
            <v>3394.1920000000005</v>
          </cell>
          <cell r="CQ207">
            <v>1.0140544085268519</v>
          </cell>
          <cell r="CU207">
            <v>1.1189901848028239</v>
          </cell>
        </row>
        <row r="208">
          <cell r="H208">
            <v>3440.9390000000008</v>
          </cell>
          <cell r="CQ208">
            <v>1.0167543987717536</v>
          </cell>
          <cell r="CU208">
            <v>1.1163566509774099</v>
          </cell>
        </row>
        <row r="209">
          <cell r="H209">
            <v>3557.0149999999999</v>
          </cell>
          <cell r="CQ209">
            <v>1.0128438638862685</v>
          </cell>
          <cell r="CU209">
            <v>1.1426343021650112</v>
          </cell>
        </row>
        <row r="210">
          <cell r="H210">
            <v>3693.5300000000007</v>
          </cell>
          <cell r="CQ210">
            <v>1.0517383666460682</v>
          </cell>
          <cell r="CU210">
            <v>1.1340238624228223</v>
          </cell>
        </row>
        <row r="211">
          <cell r="H211">
            <v>3670.9029999999998</v>
          </cell>
          <cell r="CQ211">
            <v>1.0349540716998018</v>
          </cell>
          <cell r="CU211">
            <v>1.136615463052068</v>
          </cell>
        </row>
        <row r="212">
          <cell r="H212">
            <v>3855.9319999999998</v>
          </cell>
          <cell r="CQ212">
            <v>1.0400357719526439</v>
          </cell>
          <cell r="CU212">
            <v>1.1746794616764218</v>
          </cell>
        </row>
        <row r="213">
          <cell r="H213">
            <v>3906.4780000000005</v>
          </cell>
          <cell r="CQ213">
            <v>1.039998723974068</v>
          </cell>
          <cell r="CU213">
            <v>1.1759820918768817</v>
          </cell>
        </row>
        <row r="214">
          <cell r="H214">
            <v>4068.6270000000004</v>
          </cell>
          <cell r="CQ214">
            <v>1.0622679869659686</v>
          </cell>
          <cell r="CU214">
            <v>1.1859597920164655</v>
          </cell>
        </row>
        <row r="215">
          <cell r="H215">
            <v>4099.8819999999996</v>
          </cell>
          <cell r="CQ215">
            <v>1.0530809707872644</v>
          </cell>
          <cell r="CU215">
            <v>1.1931109921711511</v>
          </cell>
        </row>
        <row r="216">
          <cell r="H216">
            <v>4316.7939999999999</v>
          </cell>
          <cell r="CQ216">
            <v>1.0575572712072381</v>
          </cell>
          <cell r="CU216">
            <v>1.2416911955478533</v>
          </cell>
        </row>
        <row r="217">
          <cell r="H217">
            <v>4353.110999999999</v>
          </cell>
          <cell r="CQ217">
            <v>1.0658362098406378</v>
          </cell>
          <cell r="CU217">
            <v>1.2330858681652732</v>
          </cell>
        </row>
        <row r="218">
          <cell r="H218">
            <v>4408.2410000000009</v>
          </cell>
          <cell r="CQ218">
            <v>1.0638676982619564</v>
          </cell>
          <cell r="CU218">
            <v>1.2370093350344165</v>
          </cell>
        </row>
        <row r="219">
          <cell r="H219">
            <v>4637.683</v>
          </cell>
          <cell r="CQ219">
            <v>1.067100114393758</v>
          </cell>
          <cell r="CU219">
            <v>1.2819974021826774</v>
          </cell>
        </row>
        <row r="220">
          <cell r="H220">
            <v>4611.3860000000004</v>
          </cell>
          <cell r="CQ220">
            <v>1.0562139534189157</v>
          </cell>
          <cell r="CU220">
            <v>1.2790961691213232</v>
          </cell>
        </row>
        <row r="221">
          <cell r="H221">
            <v>4750.3260000000009</v>
          </cell>
          <cell r="CQ221">
            <v>1.0484133270692515</v>
          </cell>
          <cell r="CU221">
            <v>1.3208681116689058</v>
          </cell>
        </row>
        <row r="222">
          <cell r="H222">
            <v>4708.4960000000001</v>
          </cell>
          <cell r="CQ222">
            <v>1.0491881868986808</v>
          </cell>
          <cell r="CU222">
            <v>1.3021972026974598</v>
          </cell>
        </row>
        <row r="223">
          <cell r="H223">
            <v>4655.5870000000014</v>
          </cell>
          <cell r="CQ223">
            <v>1.0353738170824511</v>
          </cell>
          <cell r="CU223">
            <v>1.3021213209941103</v>
          </cell>
        </row>
        <row r="224">
          <cell r="H224">
            <v>4932.7569999999987</v>
          </cell>
          <cell r="CQ224">
            <v>1.039901619320132</v>
          </cell>
          <cell r="CU224">
            <v>1.3608118743929687</v>
          </cell>
        </row>
        <row r="225">
          <cell r="H225">
            <v>4854.5969999999998</v>
          </cell>
          <cell r="CQ225">
            <v>1.0281080208020685</v>
          </cell>
          <cell r="CU225">
            <v>1.3420649754719738</v>
          </cell>
        </row>
        <row r="261">
          <cell r="H261">
            <v>8322.4060000000009</v>
          </cell>
          <cell r="CQ261">
            <v>1.5915902261855785</v>
          </cell>
          <cell r="CU261">
            <v>1.0073864006607307</v>
          </cell>
        </row>
        <row r="262">
          <cell r="H262">
            <v>8427.4510000000009</v>
          </cell>
          <cell r="CQ262">
            <v>1.5940523548996197</v>
          </cell>
          <cell r="CU262">
            <v>0.99090865687247986</v>
          </cell>
        </row>
        <row r="263">
          <cell r="H263">
            <v>8627.3790000000008</v>
          </cell>
          <cell r="CQ263">
            <v>1.5563509123093815</v>
          </cell>
          <cell r="CU263">
            <v>1.0071301923648062</v>
          </cell>
        </row>
        <row r="264">
          <cell r="H264">
            <v>8225.3080000000009</v>
          </cell>
          <cell r="CQ264">
            <v>1.5007306648933381</v>
          </cell>
          <cell r="CU264">
            <v>0.96717883076233568</v>
          </cell>
        </row>
        <row r="265">
          <cell r="H265">
            <v>7907.91</v>
          </cell>
          <cell r="CQ265">
            <v>1.4025976418107127</v>
          </cell>
          <cell r="CU265">
            <v>0.97319361917905611</v>
          </cell>
        </row>
        <row r="266">
          <cell r="H266">
            <v>7989.628999999999</v>
          </cell>
          <cell r="CQ266">
            <v>1.3700225943276116</v>
          </cell>
          <cell r="CU266">
            <v>0.98287719916647398</v>
          </cell>
        </row>
        <row r="267">
          <cell r="H267">
            <v>8391.135000000002</v>
          </cell>
          <cell r="CQ267">
            <v>1.3731824955432037</v>
          </cell>
          <cell r="CU267">
            <v>1.0086555592398285</v>
          </cell>
        </row>
        <row r="268">
          <cell r="H268">
            <v>8193.6190000000006</v>
          </cell>
          <cell r="CQ268">
            <v>1.3393867832846396</v>
          </cell>
          <cell r="CU268">
            <v>0.99210294400806998</v>
          </cell>
        </row>
        <row r="269">
          <cell r="H269">
            <v>8259.9429999999993</v>
          </cell>
          <cell r="CQ269">
            <v>1.2745186073792332</v>
          </cell>
          <cell r="CU269">
            <v>1.0250197026506291</v>
          </cell>
        </row>
        <row r="270">
          <cell r="H270">
            <v>7918.91</v>
          </cell>
          <cell r="CQ270">
            <v>1.2201584586810486</v>
          </cell>
          <cell r="CU270">
            <v>1.0080930489551567</v>
          </cell>
        </row>
        <row r="271">
          <cell r="H271">
            <v>7439.4049999999997</v>
          </cell>
          <cell r="CQ271">
            <v>1.1245053308876778</v>
          </cell>
          <cell r="CU271">
            <v>1.0079119019763969</v>
          </cell>
        </row>
        <row r="272">
          <cell r="H272">
            <v>7045.2849999999989</v>
          </cell>
          <cell r="CQ272">
            <v>1.0469225922606604</v>
          </cell>
          <cell r="CU272">
            <v>0.98633537673749405</v>
          </cell>
        </row>
        <row r="273">
          <cell r="H273">
            <v>7146.5870000000014</v>
          </cell>
          <cell r="CQ273">
            <v>1.0377629905932706</v>
          </cell>
          <cell r="CU273">
            <v>1.0011669187892094</v>
          </cell>
        </row>
        <row r="274">
          <cell r="H274">
            <v>6831.8230000000003</v>
          </cell>
          <cell r="CQ274">
            <v>1.005877629666293</v>
          </cell>
          <cell r="CU274">
            <v>0.97731854611503155</v>
          </cell>
        </row>
        <row r="275">
          <cell r="H275">
            <v>7210.8990000000003</v>
          </cell>
          <cell r="CQ275">
            <v>1.0356385897681537</v>
          </cell>
          <cell r="CU275">
            <v>0.98800293217920099</v>
          </cell>
        </row>
        <row r="276">
          <cell r="H276">
            <v>7148.2190000000001</v>
          </cell>
          <cell r="CQ276">
            <v>1</v>
          </cell>
          <cell r="CU276">
            <v>1</v>
          </cell>
        </row>
        <row r="277">
          <cell r="H277">
            <v>6906.19</v>
          </cell>
          <cell r="CQ277">
            <v>0.9954252741567019</v>
          </cell>
          <cell r="CU277">
            <v>0.95686111303368693</v>
          </cell>
        </row>
        <row r="278">
          <cell r="H278">
            <v>6923.373999999998</v>
          </cell>
          <cell r="CQ278">
            <v>0.96868919455099389</v>
          </cell>
          <cell r="CU278">
            <v>0.97217392135333702</v>
          </cell>
        </row>
        <row r="279">
          <cell r="H279">
            <v>7356.7849999999999</v>
          </cell>
          <cell r="CQ279">
            <v>0.96242498951951927</v>
          </cell>
          <cell r="CU279">
            <v>1.0242558586929722</v>
          </cell>
        </row>
        <row r="280">
          <cell r="H280">
            <v>7566.942</v>
          </cell>
          <cell r="CQ280">
            <v>0.95735519398929558</v>
          </cell>
          <cell r="CU280">
            <v>1.0445373502544331</v>
          </cell>
        </row>
        <row r="281">
          <cell r="H281">
            <v>6557.3040000000001</v>
          </cell>
          <cell r="CQ281">
            <v>0.90751825081642923</v>
          </cell>
          <cell r="CU281">
            <v>0.94967877651009291</v>
          </cell>
        </row>
        <row r="282">
          <cell r="H282">
            <v>6746.759</v>
          </cell>
          <cell r="CQ282">
            <v>0.8994985635328776</v>
          </cell>
          <cell r="CU282">
            <v>0.98187650052786846</v>
          </cell>
        </row>
        <row r="283">
          <cell r="H283">
            <v>6950.1880000000001</v>
          </cell>
          <cell r="CQ283">
            <v>0.87131977475956612</v>
          </cell>
          <cell r="CU283">
            <v>1.0276138670343793</v>
          </cell>
        </row>
        <row r="284">
          <cell r="H284">
            <v>7146.1290000000008</v>
          </cell>
          <cell r="CQ284">
            <v>0.84330446319345731</v>
          </cell>
          <cell r="CU284">
            <v>1.0735765736872342</v>
          </cell>
        </row>
        <row r="285">
          <cell r="H285">
            <v>6978.3670000000002</v>
          </cell>
          <cell r="CQ285">
            <v>0.83189305833107785</v>
          </cell>
          <cell r="CU285">
            <v>1.0486336748880203</v>
          </cell>
        </row>
        <row r="286">
          <cell r="H286">
            <v>6936.3230000000003</v>
          </cell>
          <cell r="CQ286">
            <v>0.80463431343479619</v>
          </cell>
          <cell r="CU286">
            <v>1.0628947601714096</v>
          </cell>
        </row>
        <row r="287">
          <cell r="H287">
            <v>7466.523000000001</v>
          </cell>
          <cell r="CQ287">
            <v>0.82946817126407968</v>
          </cell>
          <cell r="CU287">
            <v>1.1015454098932889</v>
          </cell>
        </row>
        <row r="288">
          <cell r="H288">
            <v>7032.9009999999998</v>
          </cell>
          <cell r="CQ288">
            <v>0.78861616601810713</v>
          </cell>
          <cell r="CU288">
            <v>1.0829938777611681</v>
          </cell>
        </row>
        <row r="289">
          <cell r="H289">
            <v>6413.375</v>
          </cell>
          <cell r="CQ289">
            <v>0.7833405450587474</v>
          </cell>
          <cell r="CU289">
            <v>0.98303676200653967</v>
          </cell>
        </row>
        <row r="290">
          <cell r="H290">
            <v>6775.157000000002</v>
          </cell>
          <cell r="CQ290">
            <v>0.77936882046675171</v>
          </cell>
          <cell r="CU290">
            <v>1.0313828659527866</v>
          </cell>
        </row>
        <row r="291">
          <cell r="H291">
            <v>7159.3669999999993</v>
          </cell>
          <cell r="CQ291">
            <v>0.76969446873249636</v>
          </cell>
          <cell r="CU291">
            <v>1.0914601559768384</v>
          </cell>
        </row>
        <row r="292">
          <cell r="H292">
            <v>6868.1890000000003</v>
          </cell>
          <cell r="CQ292">
            <v>0.75803379341279908</v>
          </cell>
          <cell r="CU292">
            <v>1.052253477247574</v>
          </cell>
        </row>
        <row r="293">
          <cell r="H293">
            <v>6911.7279999999992</v>
          </cell>
          <cell r="CQ293">
            <v>0.73692509959061825</v>
          </cell>
          <cell r="CU293">
            <v>1.0812220831539778</v>
          </cell>
        </row>
        <row r="294">
          <cell r="H294">
            <v>7238.0349999999999</v>
          </cell>
          <cell r="CQ294">
            <v>0.72953968379026912</v>
          </cell>
          <cell r="CU294">
            <v>1.1351447691609333</v>
          </cell>
        </row>
        <row r="295">
          <cell r="H295">
            <v>6993.482</v>
          </cell>
          <cell r="CQ295">
            <v>0.71498951387084153</v>
          </cell>
          <cell r="CU295">
            <v>1.1065842984297911</v>
          </cell>
        </row>
        <row r="296">
          <cell r="H296">
            <v>6909.4709999999986</v>
          </cell>
          <cell r="CQ296">
            <v>0.68985529014029612</v>
          </cell>
          <cell r="CU296">
            <v>1.1196273411347033</v>
          </cell>
        </row>
        <row r="297">
          <cell r="H297">
            <v>6167.987000000001</v>
          </cell>
          <cell r="CQ297">
            <v>0.65012420649863611</v>
          </cell>
          <cell r="CU297">
            <v>1.0533341857912735</v>
          </cell>
        </row>
        <row r="298">
          <cell r="H298">
            <v>6608.4819999999991</v>
          </cell>
          <cell r="CQ298">
            <v>0.66021258589246545</v>
          </cell>
          <cell r="CU298">
            <v>1.1058136082856902</v>
          </cell>
        </row>
        <row r="299">
          <cell r="H299">
            <v>6916.3390000000009</v>
          </cell>
          <cell r="CQ299">
            <v>0.65008230634707076</v>
          </cell>
          <cell r="CU299">
            <v>1.1699069331852276</v>
          </cell>
        </row>
        <row r="300">
          <cell r="H300">
            <v>6666.3539999999994</v>
          </cell>
          <cell r="CQ300">
            <v>0.62641705525202196</v>
          </cell>
          <cell r="CU300">
            <v>1.1678697895462915</v>
          </cell>
        </row>
        <row r="301">
          <cell r="H301">
            <v>6594.3040000000001</v>
          </cell>
          <cell r="CQ301">
            <v>0.62490919336694184</v>
          </cell>
          <cell r="CU301">
            <v>1.1472237204897033</v>
          </cell>
        </row>
        <row r="302">
          <cell r="H302">
            <v>6499.619999999999</v>
          </cell>
          <cell r="CQ302">
            <v>0.61472017189546257</v>
          </cell>
          <cell r="CU302">
            <v>1.1388461363056444</v>
          </cell>
        </row>
        <row r="303">
          <cell r="H303">
            <v>5783.1879999999992</v>
          </cell>
          <cell r="CQ303">
            <v>0.6270887604409684</v>
          </cell>
          <cell r="CU303">
            <v>0.98600264544566163</v>
          </cell>
        </row>
        <row r="337">
          <cell r="H337">
            <v>13545.479696296508</v>
          </cell>
          <cell r="CQ337">
            <v>1.1778413311413061</v>
          </cell>
          <cell r="CU337">
            <v>0.98728699538353126</v>
          </cell>
        </row>
        <row r="338">
          <cell r="H338">
            <v>14022.873752593117</v>
          </cell>
          <cell r="CQ338">
            <v>1.2013681528969091</v>
          </cell>
          <cell r="CU338">
            <v>0.97489590205153409</v>
          </cell>
        </row>
        <row r="339">
          <cell r="H339">
            <v>14660.520359312741</v>
          </cell>
          <cell r="CQ339">
            <v>1.20469086351187</v>
          </cell>
          <cell r="CU339">
            <v>0.98524763297429563</v>
          </cell>
        </row>
        <row r="340">
          <cell r="H340">
            <v>14713.468966972967</v>
          </cell>
          <cell r="CQ340">
            <v>1.1952729029929274</v>
          </cell>
          <cell r="CU340">
            <v>0.96797188054286942</v>
          </cell>
        </row>
        <row r="341">
          <cell r="H341">
            <v>14384.3378023882</v>
          </cell>
          <cell r="CQ341">
            <v>1.1445318270497991</v>
          </cell>
          <cell r="CU341">
            <v>0.96669618963746073</v>
          </cell>
        </row>
        <row r="342">
          <cell r="H342">
            <v>14577.584241468683</v>
          </cell>
          <cell r="CQ342">
            <v>1.1167293969657672</v>
          </cell>
          <cell r="CU342">
            <v>0.98038206089157931</v>
          </cell>
        </row>
        <row r="343">
          <cell r="H343">
            <v>15184.207231747403</v>
          </cell>
          <cell r="CQ343">
            <v>1.1278771725825565</v>
          </cell>
          <cell r="CU343">
            <v>0.99023465316878911</v>
          </cell>
        </row>
        <row r="344">
          <cell r="H344">
            <v>15421.153179466441</v>
          </cell>
          <cell r="CQ344">
            <v>1.1158891190747411</v>
          </cell>
          <cell r="CU344">
            <v>0.99871174718151867</v>
          </cell>
        </row>
        <row r="345">
          <cell r="H345">
            <v>15814.860047929382</v>
          </cell>
          <cell r="CQ345">
            <v>1.0941234793863042</v>
          </cell>
        </row>
        <row r="346">
          <cell r="H346">
            <v>15567.39033574858</v>
          </cell>
          <cell r="CQ346">
            <v>1.0753010603056168</v>
          </cell>
          <cell r="CU346">
            <v>1.0020619166167268</v>
          </cell>
        </row>
        <row r="347">
          <cell r="H347">
            <v>15476.304297093435</v>
          </cell>
          <cell r="CQ347">
            <v>1.0310875499972323</v>
          </cell>
          <cell r="CU347">
            <v>1.019001856814697</v>
          </cell>
        </row>
        <row r="348">
          <cell r="H348">
            <v>15135.613858821765</v>
          </cell>
          <cell r="CQ348">
            <v>0.9958858365701706</v>
          </cell>
          <cell r="CU348">
            <v>0.99263244756641356</v>
          </cell>
        </row>
        <row r="349">
          <cell r="H349">
            <v>15318.178036484525</v>
          </cell>
          <cell r="CQ349">
            <v>0.98970006125751153</v>
          </cell>
          <cell r="CU349">
            <v>1.0026904260202625</v>
          </cell>
        </row>
        <row r="350">
          <cell r="H350">
            <v>15243.441623348132</v>
          </cell>
          <cell r="CQ350">
            <v>0.97661175055002947</v>
          </cell>
          <cell r="CU350">
            <v>1.0008365069801086</v>
          </cell>
        </row>
        <row r="351">
          <cell r="H351">
            <v>15948.964858932879</v>
          </cell>
          <cell r="CQ351">
            <v>1.0113709812852421</v>
          </cell>
          <cell r="CU351">
            <v>0.99714066129652268</v>
          </cell>
        </row>
        <row r="352">
          <cell r="H352">
            <v>16041.333999999999</v>
          </cell>
          <cell r="CQ352">
            <v>1</v>
          </cell>
          <cell r="CU352">
            <v>1</v>
          </cell>
        </row>
        <row r="353">
          <cell r="H353">
            <v>16081.068379075728</v>
          </cell>
          <cell r="CQ353">
            <v>0.99446178792155104</v>
          </cell>
          <cell r="CU353">
            <v>0.9938096578468536</v>
          </cell>
        </row>
        <row r="354">
          <cell r="H354">
            <v>16449.101576708199</v>
          </cell>
          <cell r="CQ354">
            <v>0.98352504151839937</v>
          </cell>
          <cell r="CU354">
            <v>1.0137357397492492</v>
          </cell>
        </row>
        <row r="355">
          <cell r="H355">
            <v>17358.073429697717</v>
          </cell>
          <cell r="CQ355">
            <v>0.98896979231498849</v>
          </cell>
          <cell r="CU355">
            <v>1.0480044977673366</v>
          </cell>
        </row>
        <row r="356">
          <cell r="H356">
            <v>17710.023130195921</v>
          </cell>
          <cell r="CQ356">
            <v>0.98878475171293989</v>
          </cell>
          <cell r="CU356">
            <v>1.0547545382479113</v>
          </cell>
        </row>
        <row r="357">
          <cell r="H357">
            <v>16907.544098194769</v>
          </cell>
          <cell r="CQ357">
            <v>0.97627821541164761</v>
          </cell>
          <cell r="CU357">
            <v>1.014310871333244</v>
          </cell>
        </row>
        <row r="358">
          <cell r="H358">
            <v>17448.705138568323</v>
          </cell>
          <cell r="CQ358">
            <v>0.9717551622048648</v>
          </cell>
          <cell r="CU358">
            <v>1.047432049780729</v>
          </cell>
        </row>
        <row r="359">
          <cell r="H359">
            <v>17433.947834296334</v>
          </cell>
          <cell r="CQ359">
            <v>0.95429799401048854</v>
          </cell>
          <cell r="CU359">
            <v>1.0487695602015825</v>
          </cell>
        </row>
        <row r="360">
          <cell r="H360">
            <v>18288.997877530455</v>
          </cell>
          <cell r="CQ360">
            <v>0.93971965484841535</v>
          </cell>
          <cell r="CU360">
            <v>1.09874153072101</v>
          </cell>
        </row>
        <row r="361">
          <cell r="H361">
            <v>18274.702650010597</v>
          </cell>
          <cell r="CQ361">
            <v>0.93630080195112131</v>
          </cell>
          <cell r="CU361">
            <v>1.0872509272406514</v>
          </cell>
        </row>
        <row r="362">
          <cell r="H362">
            <v>18613.727148147475</v>
          </cell>
          <cell r="CQ362">
            <v>0.92223640793873374</v>
          </cell>
          <cell r="CU362">
            <v>1.1089397597566115</v>
          </cell>
        </row>
        <row r="363">
          <cell r="H363">
            <v>19592.095296801435</v>
          </cell>
          <cell r="CQ363">
            <v>0.95498279211486847</v>
          </cell>
          <cell r="CU363">
            <v>1.1187329516072841</v>
          </cell>
        </row>
        <row r="364">
          <cell r="H364">
            <v>19084.190612117753</v>
          </cell>
          <cell r="CQ364">
            <v>0.92785862085420279</v>
          </cell>
          <cell r="CU364">
            <v>1.1130289987299709</v>
          </cell>
        </row>
        <row r="365">
          <cell r="H365">
            <v>19072.10045709664</v>
          </cell>
          <cell r="CQ365">
            <v>0.92853738444438527</v>
          </cell>
          <cell r="CU365">
            <v>1.0989811169783488</v>
          </cell>
        </row>
        <row r="366">
          <cell r="H366">
            <v>19599.821051696963</v>
          </cell>
          <cell r="CQ366">
            <v>0.92669982652136873</v>
          </cell>
          <cell r="CU366">
            <v>1.1181857895622405</v>
          </cell>
        </row>
        <row r="367">
          <cell r="H367">
            <v>20516.353632630118</v>
          </cell>
          <cell r="CQ367">
            <v>0.93523083996780165</v>
          </cell>
          <cell r="CU367">
            <v>1.1470711343364193</v>
          </cell>
        </row>
        <row r="368">
          <cell r="H368">
            <v>20327.783371605172</v>
          </cell>
          <cell r="CQ368">
            <v>0.92499292038356851</v>
          </cell>
          <cell r="CU368">
            <v>1.1373016839025094</v>
          </cell>
        </row>
        <row r="369">
          <cell r="H369">
            <v>21083.427630813519</v>
          </cell>
          <cell r="CQ369">
            <v>0.91849981431725636</v>
          </cell>
          <cell r="CU369">
            <v>1.1791556329009574</v>
          </cell>
        </row>
        <row r="370">
          <cell r="H370">
            <v>21528.960522874211</v>
          </cell>
          <cell r="CQ370">
            <v>0.92006065310271967</v>
          </cell>
          <cell r="CU370">
            <v>1.1930083001362417</v>
          </cell>
        </row>
        <row r="371">
          <cell r="H371">
            <v>21465.395033662717</v>
          </cell>
          <cell r="CQ371">
            <v>0.91274589853296462</v>
          </cell>
          <cell r="CU371">
            <v>1.1855969623663829</v>
          </cell>
        </row>
        <row r="372">
          <cell r="H372">
            <v>22134.624310287705</v>
          </cell>
          <cell r="CQ372">
            <v>0.90391039095159198</v>
          </cell>
          <cell r="CU372">
            <v>1.2198062107797165</v>
          </cell>
        </row>
        <row r="373">
          <cell r="H373">
            <v>21306.809300470821</v>
          </cell>
          <cell r="CQ373">
            <v>0.88088350590642472</v>
          </cell>
          <cell r="CU373">
            <v>1.1966754326917832</v>
          </cell>
        </row>
        <row r="374">
          <cell r="H374">
            <v>22203.433535895358</v>
          </cell>
          <cell r="CQ374">
            <v>0.88048225687791493</v>
          </cell>
          <cell r="CU374">
            <v>1.2414262267603016</v>
          </cell>
        </row>
        <row r="375">
          <cell r="H375">
            <v>22373.965892755812</v>
          </cell>
          <cell r="CQ375">
            <v>0.8766221648821112</v>
          </cell>
          <cell r="CU375">
            <v>1.250637023099028</v>
          </cell>
        </row>
        <row r="376">
          <cell r="H376">
            <v>21950.284752572446</v>
          </cell>
          <cell r="CQ376">
            <v>0.85878952208174852</v>
          </cell>
          <cell r="CU376">
            <v>1.2499133276205501</v>
          </cell>
        </row>
        <row r="377">
          <cell r="H377">
            <v>22788.162348531983</v>
          </cell>
          <cell r="CQ377">
            <v>0.86078646737852649</v>
          </cell>
          <cell r="CU377">
            <v>1.2825429248878029</v>
          </cell>
        </row>
        <row r="378">
          <cell r="H378">
            <v>22436.885135340814</v>
          </cell>
          <cell r="CQ378">
            <v>0.84924185891771031</v>
          </cell>
          <cell r="CU378">
            <v>1.2671323905809326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Energy_weights"/>
      <sheetName val="General_inputs"/>
      <sheetName val="Elec_Generation&gt;Total"/>
      <sheetName val="Elec_Power_Sector"/>
      <sheetName val="Report_Tables"/>
      <sheetName val="Report_Charts"/>
      <sheetName val="Electricity_Only&gt;Total"/>
      <sheetName val="Electricity-Only&gt;Fossil"/>
      <sheetName val="Electricity-Only&gt;Renewable"/>
      <sheetName val="All_CHP"/>
      <sheetName val="Elec_Power_Sector_CHP&gt;Total"/>
      <sheetName val="Elec_Power_Sector_CHP&gt;Fossil"/>
      <sheetName val="Elec_power_sector_CHP&gt;Renewable"/>
      <sheetName val="Comm_Sector&gt;Total"/>
      <sheetName val="Commercial Sector_CHP&gt;Fossil"/>
      <sheetName val="Comm_Sector_CHP&gt;Renewable"/>
      <sheetName val="Industrial_Sector&gt;Total"/>
      <sheetName val="Industrial Sector_CHP&gt;Fossil"/>
      <sheetName val="Industrial_Sector_CHP&gt;Renew "/>
      <sheetName val="Table2.1f10"/>
      <sheetName val="Table8.2a08Old"/>
      <sheetName val="Table2.1f11"/>
      <sheetName val="Table8.2a10"/>
      <sheetName val="Table8.2a11"/>
      <sheetName val="Table8.2b10"/>
      <sheetName val="Table8.2b11"/>
      <sheetName val="Table8.2c11"/>
      <sheetName val="Table8.2d10"/>
      <sheetName val="Table8.2d11"/>
      <sheetName val="Table8.3d_03"/>
      <sheetName val="Table8.4b10"/>
      <sheetName val="Table8.4b11"/>
      <sheetName val="Table8.4c11"/>
      <sheetName val="Table8.5c10"/>
      <sheetName val="Table8.4c10"/>
      <sheetName val="Table8.5c11"/>
      <sheetName val="Table8.6b09"/>
      <sheetName val="Table8.6b10"/>
      <sheetName val="Table8.6b11"/>
      <sheetName val="Table8.4b09"/>
      <sheetName val="Table8.5c07Old"/>
      <sheetName val="Table8.5c09"/>
      <sheetName val="MER_T7.2b_1013_Annual Data"/>
      <sheetName val="MER_T7.2c_1013_AnnualData"/>
      <sheetName val="Coal_Reconcile "/>
      <sheetName val="NatGas_Reconcile"/>
      <sheetName val="Petroleum _Reconcile"/>
      <sheetName val="OthGas_Reconcile"/>
      <sheetName val="2012 Questions"/>
      <sheetName val="Chart_Data"/>
      <sheetName val="charts (www)"/>
      <sheetName val="charts (other)"/>
      <sheetName val="Buildings_Consumption (Not Used"/>
    </sheetNames>
    <sheetDataSet>
      <sheetData sheetId="0" refreshError="1"/>
      <sheetData sheetId="1" refreshError="1"/>
      <sheetData sheetId="2" refreshError="1">
        <row r="6">
          <cell r="F6">
            <v>1990</v>
          </cell>
          <cell r="M6">
            <v>42</v>
          </cell>
          <cell r="R6" t="str">
            <v>1990 = 1</v>
          </cell>
        </row>
        <row r="7">
          <cell r="F7">
            <v>1996</v>
          </cell>
          <cell r="M7">
            <v>48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General_inputs"/>
      <sheetName val="Industrial_Total_II"/>
      <sheetName val="Total_Industrial"/>
      <sheetName val="Manufacturing"/>
      <sheetName val="NonManufacturing"/>
      <sheetName val="Mining"/>
      <sheetName val="Report_chart"/>
      <sheetName val="Report_tables"/>
      <sheetName val="Charts (www)"/>
      <sheetName val="Manufacturing_Energy_Data"/>
      <sheetName val="AER08_Table2.1d"/>
      <sheetName val="AER09_Table2.1d"/>
      <sheetName val="AER10_Table2.1d"/>
      <sheetName val="AER11_Table2.1d_MER0913"/>
      <sheetName val="mer_dataT02.04"/>
      <sheetName val="GDP_Data"/>
      <sheetName val="Conversion_factors"/>
      <sheetName val="BEA_Output_Data"/>
      <sheetName val="Mfg Gross Output"/>
      <sheetName val="Mfg Value Added"/>
      <sheetName val="Gross Output over VA"/>
      <sheetName val="NAICS Sector VA over Manufac VA"/>
      <sheetName val="Mfg Shipments (6)"/>
      <sheetName val="Electric Energy (6)"/>
      <sheetName val="Fuel Energy (6)"/>
      <sheetName val="Pulp&amp;Paper"/>
      <sheetName val="NonManufacturing "/>
      <sheetName val="Aggregate_Energy_Data"/>
      <sheetName val="AER07_Table2.1d"/>
      <sheetName val="GPERS2000"/>
      <sheetName val="Chart 322"/>
      <sheetName val="Chart 324"/>
      <sheetName val="Chart 325"/>
      <sheetName val="Chart 327"/>
      <sheetName val="Chart 331"/>
      <sheetName val="NonManufacturing_old2"/>
      <sheetName val="Personal_vehicles"/>
      <sheetName val="NonManufacturing_Revised"/>
      <sheetName val="AER11_Table2.1d"/>
      <sheetName val="Chart1"/>
      <sheetName val="Chart2"/>
      <sheetName val="Chart3"/>
      <sheetName val="Chart4"/>
      <sheetName val="Chart5"/>
      <sheetName val="Chart6"/>
      <sheetName val="Chart7"/>
      <sheetName val="Chart8"/>
      <sheetName val="Chart9"/>
      <sheetName val="Chart10"/>
    </sheetNames>
    <sheetDataSet>
      <sheetData sheetId="0" refreshError="1"/>
      <sheetData sheetId="1" refreshError="1">
        <row r="6">
          <cell r="F6">
            <v>1985</v>
          </cell>
          <cell r="L6" t="str">
            <v>1985 = 1</v>
          </cell>
          <cell r="O6">
            <v>37</v>
          </cell>
        </row>
        <row r="7">
          <cell r="F7">
            <v>1996</v>
          </cell>
          <cell r="L7" t="str">
            <v>1996 = 1</v>
          </cell>
          <cell r="O7">
            <v>48</v>
          </cell>
        </row>
        <row r="20">
          <cell r="F20">
            <v>1985</v>
          </cell>
        </row>
        <row r="21">
          <cell r="F21">
            <v>2010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General_inputs"/>
      <sheetName val="Total_Transportation "/>
      <sheetName val="Passenger_Total"/>
      <sheetName val="Passenger-Highway"/>
      <sheetName val="Personal_vehicles"/>
      <sheetName val="Tables"/>
      <sheetName val="Buses"/>
      <sheetName val="Passenger-Air"/>
      <sheetName val="Passenger-Rail"/>
      <sheetName val="Urban_Rail"/>
      <sheetName val="water_freight_regression"/>
      <sheetName val="Freight_Total"/>
      <sheetName val="Freight-Trucks"/>
      <sheetName val="Pipelines"/>
      <sheetName val="Table6.5 (AER2006)"/>
      <sheetName val="Table6.5 (AER2007)"/>
      <sheetName val="Table6.5 (AER2008)"/>
      <sheetName val="Table6.5 (AER2010)"/>
      <sheetName val="AER10_Table2.1e"/>
      <sheetName val="AER11_Table2.1e"/>
      <sheetName val="Compare Aggregates"/>
      <sheetName val="Passenger-based Activity"/>
      <sheetName val="Passenger-based Energy Use"/>
      <sheetName val="Freight-based Activity"/>
      <sheetName val="Freight-based Energy Use"/>
      <sheetName val="Adjust_Truck_Freight"/>
      <sheetName val="FuelConsump"/>
      <sheetName val="Fuel Heat Content"/>
      <sheetName val="TEDB_Ed30_Table 9.10"/>
      <sheetName val="TEDB_Ed31_Table 9.10"/>
      <sheetName val="BTS Tran Indexes (TSI_TO 1) "/>
      <sheetName val="Ch (w)"/>
      <sheetName val="mer_dataT02.05"/>
    </sheetNames>
    <sheetDataSet>
      <sheetData sheetId="0" refreshError="1"/>
      <sheetData sheetId="1" refreshError="1">
        <row r="6">
          <cell r="F6">
            <v>1985</v>
          </cell>
          <cell r="M6">
            <v>37</v>
          </cell>
        </row>
        <row r="7">
          <cell r="F7">
            <v>1996</v>
          </cell>
          <cell r="M7">
            <v>48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General_inputs"/>
      <sheetName val="Total_Transportation "/>
      <sheetName val="GPERS2000"/>
      <sheetName val="Charts (www)"/>
      <sheetName val="Passenger_Total"/>
      <sheetName val="Passenger-Highway"/>
      <sheetName val="Personal_vehicles"/>
      <sheetName val="Busses"/>
      <sheetName val="Passenger-Air"/>
      <sheetName val="Passenger-Rail"/>
      <sheetName val="Urban_Rail"/>
      <sheetName val="Freight_Total"/>
      <sheetName val="Freight-Trucks"/>
      <sheetName val="Pipelines"/>
      <sheetName val="GPERS"/>
      <sheetName val="Monthly_indicators"/>
      <sheetName val="Passenger-based Activity"/>
      <sheetName val="Passenger-based Energy Use"/>
      <sheetName val="Freight-based Activity"/>
      <sheetName val="Freight-based Energy Use"/>
      <sheetName val="FuelConsump"/>
      <sheetName val="Fuel Heat Content"/>
    </sheetNames>
    <sheetDataSet>
      <sheetData sheetId="0" refreshError="1"/>
      <sheetData sheetId="1" refreshError="1">
        <row r="16">
          <cell r="F16" t="str">
            <v>Delivered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Fuel"/>
      <sheetName val="1stUse"/>
      <sheetName val="Byprod"/>
      <sheetName val="EndUse"/>
      <sheetName val="Intensity"/>
      <sheetName val="Exp"/>
      <sheetName val="E_EGS"/>
      <sheetName val="Price"/>
      <sheetName val="NonFuel"/>
      <sheetName val="Offsite"/>
      <sheetName val="onsite"/>
      <sheetName val="sales"/>
      <sheetName val="elecdem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Fuel"/>
      <sheetName val="1stUse"/>
      <sheetName val="Byprod"/>
      <sheetName val="EndUse"/>
      <sheetName val="Intensity"/>
      <sheetName val="Exp"/>
      <sheetName val="E_EGS"/>
      <sheetName val="Price"/>
      <sheetName val="NonFuel"/>
      <sheetName val="Offsite"/>
      <sheetName val="onsite"/>
      <sheetName val="sales"/>
      <sheetName val="elecdem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sheetName val="StartsAnn Percent Change"/>
      <sheetName val="StartsUA "/>
      <sheetName val="StartsUA Prelim"/>
      <sheetName val="StartsUA First"/>
      <sheetName val="StartsUA Second"/>
      <sheetName val="StartsSA  "/>
      <sheetName val="StartsSA Percent Change"/>
      <sheetName val="ST -Curr to Year ago % Change "/>
      <sheetName val="StartsSA  Prelim"/>
      <sheetName val="StartsSA First"/>
      <sheetName val="StartsSA Second"/>
      <sheetName val="Starts Seas Fa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hyperlink" Target="http://www.eia.gov/totalenergy/data/monthly/"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www.eia.gov/totalenergy/data/monthly/"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eia.gov/totalenergy/data/monthly/"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www.eia.gov/totalenergy/data/monthly/"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www.eia.gov/totalenergy/data/monthly/"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hyperlink" Target="http://www.eia.doe.gov/totalenergy/data/monthly/dataunits.cfm"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www.eia.doe.gov/totalenergy/data/monthly/dataunits.cfm"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www.eia.doe.gov/totalenergy/data/monthly/dataunits.cfm"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www.eia.doe.gov/totalenergy/data/monthly/dataunits.cfm"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www.eia.doe.gov/totalenergy/data/monthly/dataunits.cfm"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32"/>
  <sheetViews>
    <sheetView topLeftCell="A35" workbookViewId="0">
      <selection activeCell="D50" sqref="D50"/>
    </sheetView>
  </sheetViews>
  <sheetFormatPr defaultRowHeight="12.75" x14ac:dyDescent="0.2"/>
  <cols>
    <col min="1" max="1" width="6.28515625" style="98" customWidth="1"/>
    <col min="2" max="2" width="6" style="98" customWidth="1"/>
    <col min="3" max="3" width="7" style="98" customWidth="1"/>
    <col min="4" max="4" width="12.7109375" style="98" customWidth="1"/>
    <col min="5" max="5" width="10.5703125" style="98" customWidth="1"/>
    <col min="6" max="6" width="11.28515625" style="98" customWidth="1"/>
    <col min="7" max="7" width="12" style="98" customWidth="1"/>
    <col min="8" max="8" width="11.28515625" style="98" customWidth="1"/>
    <col min="9" max="9" width="11.85546875" style="98" customWidth="1"/>
    <col min="10" max="10" width="9.85546875" style="98" customWidth="1"/>
    <col min="11" max="11" width="7.7109375" style="98" customWidth="1"/>
    <col min="12" max="12" width="11.28515625" style="98" customWidth="1"/>
    <col min="13" max="13" width="9.5703125" style="98" customWidth="1"/>
    <col min="14" max="14" width="7.7109375" style="98" customWidth="1"/>
    <col min="15" max="15" width="8.5703125" style="98" customWidth="1"/>
    <col min="16" max="16" width="11.42578125" style="98" customWidth="1"/>
    <col min="17" max="16384" width="9.140625" style="98"/>
  </cols>
  <sheetData>
    <row r="1" spans="1:15" ht="18" x14ac:dyDescent="0.25">
      <c r="A1" s="96" t="s">
        <v>296</v>
      </c>
      <c r="B1" s="97"/>
      <c r="C1" s="97"/>
      <c r="D1" s="97"/>
      <c r="E1" s="97"/>
      <c r="F1" s="97"/>
    </row>
    <row r="3" spans="1:15" ht="15.75" x14ac:dyDescent="0.25">
      <c r="B3" s="99" t="s">
        <v>297</v>
      </c>
    </row>
    <row r="4" spans="1:15" ht="15.75" x14ac:dyDescent="0.25">
      <c r="B4" s="99"/>
    </row>
    <row r="5" spans="1:15" ht="15.75" x14ac:dyDescent="0.25">
      <c r="B5" s="99" t="s">
        <v>280</v>
      </c>
    </row>
    <row r="6" spans="1:15" ht="15.75" x14ac:dyDescent="0.25">
      <c r="B6" s="99" t="s">
        <v>281</v>
      </c>
    </row>
    <row r="8" spans="1:15" ht="15" x14ac:dyDescent="0.25">
      <c r="B8" s="100" t="s">
        <v>369</v>
      </c>
      <c r="C8" s="100"/>
      <c r="D8" s="100"/>
      <c r="E8" s="100"/>
      <c r="F8" s="101"/>
    </row>
    <row r="10" spans="1:15" x14ac:dyDescent="0.2">
      <c r="N10" s="146"/>
      <c r="O10" s="147"/>
    </row>
    <row r="11" spans="1:15" ht="15.75" x14ac:dyDescent="0.25">
      <c r="B11" s="157" t="s">
        <v>361</v>
      </c>
      <c r="C11" s="146"/>
      <c r="D11" s="146"/>
      <c r="E11" s="146"/>
      <c r="F11" s="146"/>
      <c r="G11" s="146"/>
      <c r="H11" s="146"/>
      <c r="I11" s="146"/>
      <c r="J11" s="146"/>
      <c r="K11" s="146"/>
      <c r="L11" s="146"/>
      <c r="M11" s="146"/>
      <c r="N11" s="146"/>
      <c r="O11" s="147"/>
    </row>
    <row r="12" spans="1:15" ht="15.75" x14ac:dyDescent="0.25">
      <c r="B12" s="157" t="s">
        <v>362</v>
      </c>
      <c r="C12" s="146"/>
      <c r="D12" s="146"/>
      <c r="E12" s="146"/>
      <c r="F12" s="146"/>
      <c r="G12" s="146"/>
      <c r="H12" s="146"/>
      <c r="I12" s="146"/>
      <c r="J12" s="146"/>
      <c r="K12" s="146"/>
      <c r="L12" s="146"/>
      <c r="M12" s="146"/>
      <c r="N12" s="146"/>
      <c r="O12" s="147"/>
    </row>
    <row r="13" spans="1:15" ht="15.75" x14ac:dyDescent="0.25">
      <c r="B13" s="157" t="s">
        <v>363</v>
      </c>
      <c r="C13" s="146"/>
      <c r="D13" s="146"/>
      <c r="E13" s="146"/>
      <c r="F13" s="146"/>
      <c r="G13" s="146"/>
      <c r="H13" s="146"/>
      <c r="I13" s="146"/>
      <c r="J13" s="146"/>
      <c r="K13" s="146"/>
      <c r="L13" s="146"/>
      <c r="M13" s="146"/>
      <c r="N13" s="146"/>
      <c r="O13" s="147"/>
    </row>
    <row r="14" spans="1:15" ht="15.75" x14ac:dyDescent="0.25">
      <c r="B14" s="157" t="s">
        <v>364</v>
      </c>
      <c r="C14" s="146"/>
      <c r="D14" s="146"/>
      <c r="E14" s="146"/>
      <c r="F14" s="146"/>
      <c r="G14" s="146"/>
      <c r="H14" s="146"/>
      <c r="I14" s="146"/>
      <c r="J14" s="146"/>
      <c r="K14" s="146"/>
      <c r="L14" s="146"/>
      <c r="M14" s="146"/>
      <c r="N14" s="146"/>
      <c r="O14" s="147"/>
    </row>
    <row r="15" spans="1:15" ht="15.75" x14ac:dyDescent="0.25">
      <c r="B15" s="157" t="s">
        <v>365</v>
      </c>
      <c r="C15" s="146"/>
      <c r="D15" s="146"/>
      <c r="E15" s="146"/>
      <c r="F15" s="146"/>
      <c r="G15" s="146"/>
      <c r="H15" s="146"/>
      <c r="I15" s="146"/>
      <c r="J15" s="146"/>
      <c r="K15" s="146"/>
      <c r="L15" s="146"/>
      <c r="M15" s="146"/>
      <c r="N15" s="146"/>
      <c r="O15" s="147"/>
    </row>
    <row r="16" spans="1:15" ht="15.75" x14ac:dyDescent="0.25">
      <c r="B16" s="157"/>
      <c r="C16" s="146"/>
      <c r="D16" s="146"/>
      <c r="E16" s="146"/>
      <c r="F16" s="146"/>
      <c r="G16" s="146"/>
      <c r="H16" s="146"/>
      <c r="I16" s="146"/>
      <c r="J16" s="146"/>
      <c r="K16" s="146"/>
      <c r="L16" s="146"/>
      <c r="M16" s="146"/>
      <c r="N16" s="146"/>
      <c r="O16" s="147"/>
    </row>
    <row r="17" spans="2:15" ht="15.75" x14ac:dyDescent="0.25">
      <c r="B17" s="157" t="s">
        <v>366</v>
      </c>
      <c r="C17" s="146"/>
      <c r="D17" s="146"/>
      <c r="E17" s="146"/>
      <c r="F17" s="146"/>
      <c r="G17" s="146"/>
      <c r="H17" s="146"/>
      <c r="I17" s="146"/>
      <c r="J17" s="146"/>
      <c r="K17" s="146"/>
      <c r="L17" s="146"/>
      <c r="M17" s="146"/>
      <c r="N17" s="146"/>
      <c r="O17" s="147"/>
    </row>
    <row r="18" spans="2:15" ht="15.75" x14ac:dyDescent="0.25">
      <c r="B18" s="157" t="s">
        <v>367</v>
      </c>
      <c r="C18" s="146"/>
      <c r="D18" s="146"/>
      <c r="E18" s="146"/>
      <c r="F18" s="146"/>
      <c r="G18" s="146"/>
      <c r="H18" s="146"/>
      <c r="I18" s="146"/>
      <c r="J18" s="146"/>
      <c r="K18" s="146"/>
      <c r="L18" s="146"/>
      <c r="M18" s="146"/>
      <c r="N18" s="146"/>
      <c r="O18" s="147"/>
    </row>
    <row r="19" spans="2:15" ht="15.75" x14ac:dyDescent="0.25">
      <c r="B19" s="157" t="s">
        <v>368</v>
      </c>
      <c r="C19" s="146"/>
      <c r="D19" s="146"/>
      <c r="E19" s="146"/>
      <c r="F19" s="146"/>
      <c r="G19" s="146"/>
      <c r="H19" s="146"/>
      <c r="I19" s="146"/>
      <c r="J19" s="146"/>
      <c r="K19" s="146"/>
      <c r="L19" s="146"/>
      <c r="M19" s="146"/>
      <c r="N19" s="146"/>
      <c r="O19" s="147"/>
    </row>
    <row r="20" spans="2:15" ht="15.75" x14ac:dyDescent="0.25">
      <c r="B20" s="157" t="s">
        <v>379</v>
      </c>
      <c r="C20" s="146"/>
      <c r="D20" s="146"/>
      <c r="E20" s="146"/>
      <c r="F20" s="146"/>
      <c r="G20" s="146"/>
      <c r="H20" s="146"/>
      <c r="I20" s="146"/>
      <c r="J20" s="146"/>
      <c r="K20" s="146"/>
      <c r="L20" s="146"/>
      <c r="M20" s="146"/>
      <c r="N20" s="146"/>
      <c r="O20" s="147"/>
    </row>
    <row r="21" spans="2:15" x14ac:dyDescent="0.2">
      <c r="M21" s="146"/>
      <c r="N21" s="146"/>
    </row>
    <row r="22" spans="2:15" x14ac:dyDescent="0.2">
      <c r="C22" s="102" t="s">
        <v>282</v>
      </c>
      <c r="D22" s="103">
        <v>0</v>
      </c>
      <c r="E22" s="103">
        <v>1</v>
      </c>
      <c r="F22" s="103"/>
      <c r="G22" s="103"/>
      <c r="H22" s="103"/>
      <c r="I22" s="103"/>
      <c r="J22" s="102"/>
      <c r="K22" s="102"/>
      <c r="L22" s="102"/>
      <c r="M22" s="102"/>
    </row>
    <row r="23" spans="2:15" x14ac:dyDescent="0.2">
      <c r="C23" s="104"/>
      <c r="D23" s="104" t="s">
        <v>298</v>
      </c>
      <c r="E23" s="104"/>
      <c r="F23" s="104"/>
      <c r="G23" s="104"/>
      <c r="H23" s="104"/>
      <c r="I23" s="104"/>
      <c r="J23" s="104"/>
      <c r="K23" s="104"/>
      <c r="L23" s="104"/>
      <c r="M23" s="104"/>
    </row>
    <row r="24" spans="2:15" x14ac:dyDescent="0.2">
      <c r="C24" s="104"/>
      <c r="D24" s="104"/>
      <c r="E24" s="104"/>
      <c r="F24" s="104"/>
      <c r="G24" s="104"/>
      <c r="H24" s="104"/>
      <c r="I24" s="104"/>
      <c r="J24" s="104"/>
      <c r="K24" s="104"/>
      <c r="L24" s="104"/>
      <c r="M24" s="104"/>
    </row>
    <row r="25" spans="2:15" x14ac:dyDescent="0.2">
      <c r="C25" s="104"/>
      <c r="D25" s="104"/>
      <c r="E25" s="104" t="s">
        <v>97</v>
      </c>
      <c r="F25" s="104"/>
      <c r="G25" s="104"/>
      <c r="H25" s="104"/>
      <c r="I25" s="104"/>
      <c r="J25" s="104"/>
      <c r="K25" s="104"/>
      <c r="L25" s="104"/>
      <c r="M25" s="104"/>
    </row>
    <row r="26" spans="2:15" x14ac:dyDescent="0.2">
      <c r="C26" s="104"/>
      <c r="D26" s="104"/>
      <c r="E26" s="104" t="s">
        <v>104</v>
      </c>
      <c r="F26" s="104"/>
      <c r="G26" s="104"/>
      <c r="H26" s="104"/>
      <c r="I26" s="104"/>
      <c r="J26" s="104"/>
      <c r="K26" s="104"/>
      <c r="L26" s="104"/>
      <c r="M26" s="104"/>
    </row>
    <row r="27" spans="2:15" x14ac:dyDescent="0.2">
      <c r="C27" s="104"/>
      <c r="D27" s="104"/>
      <c r="E27" s="104" t="s">
        <v>105</v>
      </c>
      <c r="F27" s="104"/>
      <c r="G27" s="104"/>
      <c r="H27" s="104"/>
      <c r="I27" s="104"/>
      <c r="J27" s="104"/>
      <c r="K27" s="104"/>
      <c r="L27" s="104"/>
      <c r="M27" s="104"/>
    </row>
    <row r="28" spans="2:15" x14ac:dyDescent="0.2">
      <c r="C28" s="104"/>
      <c r="D28" s="104"/>
      <c r="E28" s="104" t="s">
        <v>106</v>
      </c>
      <c r="F28" s="104"/>
      <c r="G28" s="104"/>
      <c r="H28" s="104"/>
      <c r="I28" s="104"/>
      <c r="J28" s="104"/>
      <c r="K28" s="104"/>
      <c r="L28" s="104"/>
      <c r="M28" s="104"/>
    </row>
    <row r="29" spans="2:15" x14ac:dyDescent="0.2">
      <c r="C29" s="104"/>
      <c r="D29" s="104"/>
      <c r="E29" s="104" t="s">
        <v>437</v>
      </c>
      <c r="F29" s="104"/>
      <c r="G29" s="104"/>
      <c r="H29" s="104"/>
      <c r="I29" s="104"/>
      <c r="J29" s="104"/>
      <c r="K29" s="104"/>
      <c r="L29" s="104"/>
      <c r="M29" s="104"/>
    </row>
    <row r="30" spans="2:15" x14ac:dyDescent="0.2">
      <c r="C30" s="104"/>
      <c r="D30" s="104"/>
      <c r="E30" s="104"/>
      <c r="F30" s="104"/>
      <c r="G30" s="104"/>
      <c r="H30" s="104"/>
      <c r="I30" s="104"/>
      <c r="J30" s="104"/>
      <c r="K30" s="104"/>
      <c r="L30" s="104"/>
      <c r="M30" s="104"/>
    </row>
    <row r="31" spans="2:15" x14ac:dyDescent="0.2">
      <c r="B31" s="147"/>
      <c r="C31" s="146"/>
      <c r="D31" s="146"/>
      <c r="E31" s="146"/>
      <c r="F31" s="146"/>
      <c r="G31" s="146"/>
      <c r="H31" s="146"/>
      <c r="I31" s="146"/>
      <c r="J31" s="146"/>
      <c r="K31" s="146"/>
      <c r="L31" s="146"/>
      <c r="M31" s="146"/>
    </row>
    <row r="32" spans="2:15" x14ac:dyDescent="0.2">
      <c r="B32" s="140"/>
      <c r="I32" s="147"/>
    </row>
    <row r="33" spans="2:15" x14ac:dyDescent="0.2">
      <c r="B33" s="140"/>
      <c r="I33" s="147"/>
    </row>
    <row r="34" spans="2:15" ht="15.75" x14ac:dyDescent="0.25">
      <c r="B34" s="157" t="s">
        <v>541</v>
      </c>
      <c r="C34" s="157"/>
      <c r="D34" s="157"/>
      <c r="E34" s="157"/>
      <c r="F34" s="157"/>
      <c r="G34" s="157"/>
      <c r="H34" s="157"/>
      <c r="I34" s="157"/>
      <c r="J34" s="157"/>
      <c r="K34" s="157"/>
      <c r="L34" s="154"/>
    </row>
    <row r="35" spans="2:15" ht="15.75" x14ac:dyDescent="0.25">
      <c r="B35" s="99" t="s">
        <v>542</v>
      </c>
      <c r="C35" s="99"/>
      <c r="D35" s="99"/>
      <c r="E35" s="99"/>
      <c r="F35" s="99"/>
      <c r="G35" s="99"/>
      <c r="H35" s="99"/>
      <c r="I35" s="158"/>
      <c r="J35" s="99"/>
      <c r="K35" s="99"/>
      <c r="L35" s="155"/>
    </row>
    <row r="36" spans="2:15" x14ac:dyDescent="0.2">
      <c r="B36" s="140"/>
      <c r="I36" s="147"/>
    </row>
    <row r="37" spans="2:15" ht="15" x14ac:dyDescent="0.25">
      <c r="B37" s="100" t="s">
        <v>370</v>
      </c>
      <c r="I37" s="147"/>
    </row>
    <row r="38" spans="2:15" ht="15" x14ac:dyDescent="0.25">
      <c r="B38" s="100"/>
      <c r="I38" s="147"/>
    </row>
    <row r="39" spans="2:15" ht="15.75" x14ac:dyDescent="0.25">
      <c r="B39" s="99" t="s">
        <v>299</v>
      </c>
      <c r="C39" s="99"/>
      <c r="D39" s="99"/>
      <c r="E39" s="99"/>
      <c r="F39" s="99"/>
      <c r="G39" s="99"/>
    </row>
    <row r="40" spans="2:15" ht="15" x14ac:dyDescent="0.25">
      <c r="C40" s="137" t="s">
        <v>239</v>
      </c>
      <c r="E40" s="155" t="s">
        <v>300</v>
      </c>
      <c r="F40" s="155"/>
      <c r="G40" s="155"/>
      <c r="H40" s="155"/>
      <c r="I40" s="155"/>
      <c r="J40" s="155"/>
      <c r="K40" s="155"/>
      <c r="L40" s="155"/>
      <c r="M40" s="155"/>
      <c r="N40" s="155"/>
      <c r="O40" s="155"/>
    </row>
    <row r="41" spans="2:15" ht="15" x14ac:dyDescent="0.25">
      <c r="C41" s="137" t="s">
        <v>178</v>
      </c>
      <c r="E41" s="155" t="s">
        <v>301</v>
      </c>
      <c r="F41" s="155"/>
      <c r="G41" s="155"/>
      <c r="H41" s="155"/>
      <c r="I41" s="155"/>
      <c r="J41" s="155"/>
      <c r="K41" s="155"/>
      <c r="L41" s="155"/>
      <c r="M41" s="155"/>
      <c r="N41" s="155"/>
      <c r="O41" s="155"/>
    </row>
    <row r="42" spans="2:15" ht="15" x14ac:dyDescent="0.25">
      <c r="C42" s="137" t="s">
        <v>199</v>
      </c>
      <c r="E42" s="155" t="s">
        <v>331</v>
      </c>
      <c r="F42" s="155"/>
      <c r="G42" s="155"/>
      <c r="H42" s="155"/>
      <c r="I42" s="155"/>
      <c r="J42" s="155"/>
      <c r="K42" s="155"/>
      <c r="L42" s="155"/>
      <c r="M42" s="155"/>
      <c r="N42" s="155"/>
      <c r="O42" s="155"/>
    </row>
    <row r="43" spans="2:15" ht="15" x14ac:dyDescent="0.25">
      <c r="C43" s="137" t="s">
        <v>116</v>
      </c>
      <c r="E43" s="155" t="s">
        <v>302</v>
      </c>
      <c r="F43" s="155"/>
      <c r="G43" s="155"/>
      <c r="H43" s="155"/>
      <c r="I43" s="155"/>
      <c r="J43" s="155"/>
      <c r="K43" s="155"/>
      <c r="L43" s="155"/>
      <c r="M43" s="155"/>
      <c r="N43" s="155"/>
      <c r="O43" s="155"/>
    </row>
    <row r="44" spans="2:15" ht="15.75" x14ac:dyDescent="0.25">
      <c r="B44" s="99" t="s">
        <v>332</v>
      </c>
      <c r="C44" s="159"/>
      <c r="D44" s="138"/>
      <c r="E44" s="138"/>
      <c r="F44" s="138"/>
      <c r="G44" s="138"/>
      <c r="H44" s="138"/>
      <c r="I44" s="138"/>
    </row>
    <row r="45" spans="2:15" x14ac:dyDescent="0.2">
      <c r="C45" s="137"/>
      <c r="E45" s="140"/>
    </row>
    <row r="46" spans="2:15" ht="15.75" x14ac:dyDescent="0.25">
      <c r="B46" s="99" t="s">
        <v>330</v>
      </c>
      <c r="C46" s="137"/>
      <c r="E46" s="140"/>
    </row>
    <row r="47" spans="2:15" ht="15" x14ac:dyDescent="0.25">
      <c r="C47" s="139" t="s">
        <v>328</v>
      </c>
      <c r="E47" s="160" t="s">
        <v>451</v>
      </c>
      <c r="F47" s="160"/>
      <c r="G47" s="155"/>
      <c r="H47" s="155"/>
      <c r="I47" s="155"/>
      <c r="J47" s="155"/>
      <c r="K47" s="155"/>
      <c r="L47" s="155"/>
      <c r="M47" s="155"/>
      <c r="N47" s="155"/>
      <c r="O47" s="155"/>
    </row>
    <row r="48" spans="2:15" ht="15" x14ac:dyDescent="0.25">
      <c r="C48" s="137"/>
      <c r="E48" s="155" t="s">
        <v>329</v>
      </c>
      <c r="F48" s="155"/>
      <c r="G48" s="155"/>
      <c r="H48" s="155"/>
      <c r="I48" s="155"/>
      <c r="J48" s="155"/>
      <c r="K48" s="155"/>
      <c r="L48" s="155"/>
      <c r="M48" s="155"/>
      <c r="N48" s="155"/>
      <c r="O48" s="155"/>
    </row>
    <row r="49" spans="2:17" ht="15" x14ac:dyDescent="0.25">
      <c r="C49" s="139" t="s">
        <v>327</v>
      </c>
      <c r="E49" s="160" t="s">
        <v>342</v>
      </c>
      <c r="F49" s="160"/>
      <c r="G49" s="155"/>
      <c r="H49" s="155"/>
      <c r="I49" s="155"/>
      <c r="J49" s="155"/>
      <c r="K49" s="155"/>
      <c r="L49" s="155"/>
      <c r="M49" s="155"/>
      <c r="N49" s="155"/>
      <c r="O49" s="155"/>
    </row>
    <row r="50" spans="2:17" ht="15" x14ac:dyDescent="0.25">
      <c r="E50" s="155" t="s">
        <v>341</v>
      </c>
      <c r="F50" s="155"/>
      <c r="G50" s="155"/>
      <c r="H50" s="155"/>
      <c r="I50" s="155"/>
      <c r="J50" s="155"/>
      <c r="K50" s="155"/>
      <c r="L50" s="155"/>
      <c r="M50" s="155"/>
      <c r="N50" s="155"/>
      <c r="O50" s="155"/>
    </row>
    <row r="51" spans="2:17" ht="15" x14ac:dyDescent="0.25">
      <c r="C51" s="139" t="s">
        <v>199</v>
      </c>
      <c r="E51" s="160" t="s">
        <v>380</v>
      </c>
      <c r="F51" s="155"/>
      <c r="G51" s="155"/>
      <c r="H51" s="155"/>
      <c r="I51" s="155"/>
      <c r="J51" s="155"/>
      <c r="K51" s="155"/>
      <c r="L51" s="155"/>
      <c r="M51" s="155"/>
      <c r="N51" s="155"/>
      <c r="O51" s="155"/>
    </row>
    <row r="52" spans="2:17" ht="15" x14ac:dyDescent="0.25">
      <c r="C52" s="139" t="s">
        <v>116</v>
      </c>
      <c r="E52" s="160" t="s">
        <v>343</v>
      </c>
      <c r="F52" s="155"/>
      <c r="G52" s="155"/>
      <c r="H52" s="155"/>
      <c r="I52" s="155"/>
      <c r="J52" s="155"/>
      <c r="K52" s="155"/>
      <c r="L52" s="155"/>
      <c r="M52" s="155"/>
      <c r="N52" s="155"/>
      <c r="O52" s="155"/>
    </row>
    <row r="53" spans="2:17" x14ac:dyDescent="0.2">
      <c r="C53" s="137"/>
      <c r="E53" s="140"/>
    </row>
    <row r="54" spans="2:17" ht="15" x14ac:dyDescent="0.25">
      <c r="B54" s="100" t="s">
        <v>355</v>
      </c>
      <c r="C54" s="137"/>
      <c r="E54" s="140"/>
      <c r="F54" s="140" t="s">
        <v>356</v>
      </c>
    </row>
    <row r="55" spans="2:17" ht="15.75" x14ac:dyDescent="0.25">
      <c r="B55" s="99" t="s">
        <v>303</v>
      </c>
      <c r="C55" s="161"/>
      <c r="D55" s="99"/>
      <c r="E55" s="99"/>
      <c r="F55" s="99"/>
      <c r="G55" s="99"/>
      <c r="H55" s="99"/>
      <c r="I55" s="99"/>
      <c r="J55" s="99"/>
      <c r="K55" s="99"/>
      <c r="L55" s="99"/>
      <c r="M55" s="99"/>
      <c r="N55" s="99"/>
    </row>
    <row r="56" spans="2:17" ht="15.75" x14ac:dyDescent="0.25">
      <c r="B56" s="99" t="s">
        <v>348</v>
      </c>
      <c r="C56" s="161"/>
      <c r="D56" s="99"/>
      <c r="E56" s="99"/>
      <c r="F56" s="99"/>
      <c r="G56" s="99"/>
      <c r="H56" s="99"/>
      <c r="I56" s="99"/>
      <c r="J56" s="99"/>
      <c r="K56" s="99"/>
      <c r="L56" s="99"/>
      <c r="M56" s="99"/>
      <c r="N56" s="99"/>
    </row>
    <row r="58" spans="2:17" x14ac:dyDescent="0.2">
      <c r="C58" s="105"/>
      <c r="D58" s="105"/>
      <c r="E58" s="105"/>
      <c r="F58" s="105"/>
      <c r="G58" s="105"/>
      <c r="H58" s="105"/>
      <c r="I58" s="105"/>
      <c r="J58" s="105"/>
      <c r="K58" s="105"/>
      <c r="L58" s="105"/>
      <c r="M58" s="105"/>
      <c r="N58" s="105"/>
      <c r="O58" s="105"/>
      <c r="P58" s="106"/>
      <c r="Q58" s="106"/>
    </row>
    <row r="59" spans="2:17" ht="30" customHeight="1" x14ac:dyDescent="0.2">
      <c r="C59" s="107"/>
      <c r="D59" s="108"/>
      <c r="E59" s="508" t="s">
        <v>283</v>
      </c>
      <c r="F59" s="508"/>
      <c r="G59" s="508"/>
      <c r="H59" s="507"/>
      <c r="I59" s="506" t="s">
        <v>308</v>
      </c>
      <c r="J59" s="507"/>
      <c r="K59" s="509" t="s">
        <v>335</v>
      </c>
      <c r="L59" s="510"/>
      <c r="M59" s="510"/>
      <c r="N59" s="149"/>
      <c r="O59" s="148"/>
      <c r="P59" s="106"/>
    </row>
    <row r="60" spans="2:17" ht="90.75" customHeight="1" thickBot="1" x14ac:dyDescent="0.25">
      <c r="C60" s="109" t="s">
        <v>284</v>
      </c>
      <c r="D60" s="110" t="s">
        <v>285</v>
      </c>
      <c r="E60" s="111" t="s">
        <v>349</v>
      </c>
      <c r="F60" s="142" t="s">
        <v>307</v>
      </c>
      <c r="G60" s="142" t="s">
        <v>311</v>
      </c>
      <c r="H60" s="112" t="s">
        <v>286</v>
      </c>
      <c r="I60" s="113" t="s">
        <v>287</v>
      </c>
      <c r="J60" s="112" t="s">
        <v>288</v>
      </c>
      <c r="K60" s="150" t="s">
        <v>336</v>
      </c>
      <c r="L60" s="150" t="s">
        <v>452</v>
      </c>
      <c r="M60" s="150" t="s">
        <v>337</v>
      </c>
      <c r="N60" s="114"/>
      <c r="O60" s="143" t="s">
        <v>338</v>
      </c>
    </row>
    <row r="61" spans="2:17" x14ac:dyDescent="0.2">
      <c r="C61" s="115"/>
      <c r="D61" s="116"/>
      <c r="E61" s="106"/>
      <c r="F61" s="106"/>
      <c r="G61" s="106"/>
      <c r="H61" s="117"/>
      <c r="I61" s="118"/>
      <c r="J61" s="117"/>
      <c r="K61" s="119"/>
      <c r="L61" s="119"/>
      <c r="M61" s="119"/>
      <c r="N61" s="120"/>
      <c r="O61" s="117"/>
    </row>
    <row r="62" spans="2:17" x14ac:dyDescent="0.2">
      <c r="C62" s="115">
        <v>1949</v>
      </c>
      <c r="D62" s="121" t="s">
        <v>289</v>
      </c>
      <c r="E62" s="122" t="s">
        <v>289</v>
      </c>
      <c r="F62" s="122" t="s">
        <v>289</v>
      </c>
      <c r="G62" s="122" t="s">
        <v>289</v>
      </c>
      <c r="H62" s="123" t="s">
        <v>289</v>
      </c>
      <c r="I62" s="124"/>
      <c r="J62" s="123"/>
      <c r="K62" s="125" t="s">
        <v>289</v>
      </c>
      <c r="L62" s="125" t="s">
        <v>289</v>
      </c>
      <c r="M62" s="125" t="s">
        <v>289</v>
      </c>
      <c r="N62" s="126"/>
      <c r="O62" s="123" t="s">
        <v>289</v>
      </c>
    </row>
    <row r="63" spans="2:17" x14ac:dyDescent="0.2">
      <c r="C63" s="127" t="s">
        <v>290</v>
      </c>
      <c r="D63" s="121" t="s">
        <v>291</v>
      </c>
      <c r="E63" s="128" t="s">
        <v>291</v>
      </c>
      <c r="F63" s="128" t="s">
        <v>291</v>
      </c>
      <c r="G63" s="128" t="s">
        <v>291</v>
      </c>
      <c r="H63" s="129" t="s">
        <v>291</v>
      </c>
      <c r="I63" s="240" t="s">
        <v>289</v>
      </c>
      <c r="J63" s="241" t="s">
        <v>289</v>
      </c>
      <c r="K63" s="125" t="s">
        <v>291</v>
      </c>
      <c r="L63" s="125" t="s">
        <v>291</v>
      </c>
      <c r="M63" s="125"/>
      <c r="N63" s="126"/>
      <c r="O63" s="129" t="s">
        <v>291</v>
      </c>
    </row>
    <row r="64" spans="2:17" x14ac:dyDescent="0.2">
      <c r="C64" s="130">
        <v>2001</v>
      </c>
      <c r="D64" s="131" t="s">
        <v>289</v>
      </c>
      <c r="E64" s="132" t="s">
        <v>289</v>
      </c>
      <c r="F64" s="132" t="s">
        <v>289</v>
      </c>
      <c r="G64" s="132" t="s">
        <v>289</v>
      </c>
      <c r="H64" s="133" t="s">
        <v>289</v>
      </c>
      <c r="I64" s="238" t="s">
        <v>289</v>
      </c>
      <c r="J64" s="239" t="s">
        <v>289</v>
      </c>
      <c r="K64" s="134" t="s">
        <v>289</v>
      </c>
      <c r="L64" s="134" t="s">
        <v>289</v>
      </c>
      <c r="M64" s="134" t="s">
        <v>289</v>
      </c>
      <c r="N64" s="135"/>
      <c r="O64" s="133" t="s">
        <v>289</v>
      </c>
    </row>
    <row r="66" spans="2:8" x14ac:dyDescent="0.2">
      <c r="C66" s="105" t="s">
        <v>292</v>
      </c>
    </row>
    <row r="67" spans="2:8" x14ac:dyDescent="0.2">
      <c r="C67" s="163" t="s">
        <v>238</v>
      </c>
      <c r="D67" s="140" t="s">
        <v>374</v>
      </c>
    </row>
    <row r="68" spans="2:8" x14ac:dyDescent="0.2">
      <c r="C68" s="163" t="s">
        <v>241</v>
      </c>
      <c r="D68" s="140" t="s">
        <v>306</v>
      </c>
    </row>
    <row r="69" spans="2:8" x14ac:dyDescent="0.2">
      <c r="C69" s="163"/>
      <c r="D69" s="140" t="s">
        <v>305</v>
      </c>
    </row>
    <row r="70" spans="2:8" x14ac:dyDescent="0.2">
      <c r="C70" s="163"/>
      <c r="D70" s="140" t="s">
        <v>543</v>
      </c>
    </row>
    <row r="71" spans="2:8" x14ac:dyDescent="0.2">
      <c r="C71" s="163" t="s">
        <v>373</v>
      </c>
      <c r="D71" s="140" t="s">
        <v>544</v>
      </c>
    </row>
    <row r="72" spans="2:8" x14ac:dyDescent="0.2">
      <c r="C72" s="162"/>
      <c r="D72" s="140" t="s">
        <v>304</v>
      </c>
    </row>
    <row r="73" spans="2:8" x14ac:dyDescent="0.2">
      <c r="C73" s="163" t="s">
        <v>243</v>
      </c>
      <c r="D73" s="140" t="s">
        <v>375</v>
      </c>
    </row>
    <row r="74" spans="2:8" x14ac:dyDescent="0.2">
      <c r="C74" s="163"/>
      <c r="D74" s="140" t="s">
        <v>309</v>
      </c>
      <c r="H74" s="140" t="s">
        <v>310</v>
      </c>
    </row>
    <row r="75" spans="2:8" x14ac:dyDescent="0.2">
      <c r="C75" s="163" t="s">
        <v>244</v>
      </c>
      <c r="D75" s="140" t="s">
        <v>376</v>
      </c>
    </row>
    <row r="76" spans="2:8" x14ac:dyDescent="0.2">
      <c r="C76" s="163" t="s">
        <v>245</v>
      </c>
      <c r="D76" s="98" t="s">
        <v>293</v>
      </c>
    </row>
    <row r="77" spans="2:8" x14ac:dyDescent="0.2">
      <c r="C77" s="162"/>
      <c r="D77" s="98" t="s">
        <v>294</v>
      </c>
    </row>
    <row r="78" spans="2:8" x14ac:dyDescent="0.2">
      <c r="C78" s="162"/>
      <c r="D78" s="140" t="s">
        <v>545</v>
      </c>
    </row>
    <row r="79" spans="2:8" x14ac:dyDescent="0.2">
      <c r="C79" s="162"/>
    </row>
    <row r="80" spans="2:8" ht="15" x14ac:dyDescent="0.25">
      <c r="B80" s="100" t="s">
        <v>339</v>
      </c>
      <c r="C80" s="136"/>
      <c r="F80" s="140" t="s">
        <v>347</v>
      </c>
    </row>
    <row r="81" spans="3:12" x14ac:dyDescent="0.2">
      <c r="C81" s="136"/>
    </row>
    <row r="82" spans="3:12" x14ac:dyDescent="0.2">
      <c r="C82" s="54" t="s">
        <v>238</v>
      </c>
      <c r="D82" s="56" t="s">
        <v>241</v>
      </c>
      <c r="E82" s="56" t="s">
        <v>242</v>
      </c>
      <c r="F82" s="56" t="s">
        <v>243</v>
      </c>
      <c r="G82" s="56" t="s">
        <v>244</v>
      </c>
      <c r="H82" s="56" t="s">
        <v>245</v>
      </c>
      <c r="I82" s="56" t="s">
        <v>246</v>
      </c>
      <c r="J82" s="56" t="s">
        <v>247</v>
      </c>
      <c r="K82" s="56"/>
      <c r="L82" s="52" t="s">
        <v>248</v>
      </c>
    </row>
    <row r="83" spans="3:12" ht="29.25" customHeight="1" x14ac:dyDescent="0.2">
      <c r="C83" s="55"/>
      <c r="D83" s="55"/>
      <c r="E83" s="57"/>
      <c r="F83" s="57"/>
      <c r="G83" s="57"/>
      <c r="H83" s="57"/>
      <c r="I83" s="180" t="s">
        <v>448</v>
      </c>
      <c r="J83" s="57"/>
      <c r="K83" s="57"/>
      <c r="L83" s="53" t="s">
        <v>443</v>
      </c>
    </row>
    <row r="84" spans="3:12" ht="40.5" customHeight="1" x14ac:dyDescent="0.2">
      <c r="C84" s="175"/>
      <c r="D84" s="175" t="s">
        <v>422</v>
      </c>
      <c r="E84" s="175" t="s">
        <v>360</v>
      </c>
      <c r="F84" s="504" t="s">
        <v>461</v>
      </c>
      <c r="G84" s="505"/>
      <c r="H84" s="175"/>
      <c r="I84" s="208"/>
      <c r="J84" s="208"/>
      <c r="K84" s="174"/>
      <c r="L84" s="173" t="s">
        <v>240</v>
      </c>
    </row>
    <row r="85" spans="3:12" ht="54" x14ac:dyDescent="0.3">
      <c r="C85" s="167" t="s">
        <v>549</v>
      </c>
      <c r="D85" s="209"/>
      <c r="E85" s="209" t="s">
        <v>449</v>
      </c>
      <c r="F85" s="203" t="s">
        <v>532</v>
      </c>
      <c r="G85" s="170" t="s">
        <v>533</v>
      </c>
      <c r="H85" s="168" t="s">
        <v>441</v>
      </c>
      <c r="I85" s="173" t="s">
        <v>548</v>
      </c>
      <c r="J85" s="175" t="s">
        <v>145</v>
      </c>
      <c r="K85" s="170"/>
      <c r="L85" s="169" t="s">
        <v>534</v>
      </c>
    </row>
    <row r="86" spans="3:12" ht="24.75" thickBot="1" x14ac:dyDescent="0.25">
      <c r="C86" s="176" t="str">
        <f>base_label</f>
        <v xml:space="preserve"> 1985 = 1</v>
      </c>
      <c r="D86" s="177" t="str">
        <f>base_label</f>
        <v xml:space="preserve"> 1985 = 1</v>
      </c>
      <c r="E86" s="177" t="str">
        <f>base_label</f>
        <v xml:space="preserve"> 1985 = 1</v>
      </c>
      <c r="F86" s="178" t="str">
        <f t="shared" ref="F86:L86" si="0">base_label</f>
        <v xml:space="preserve"> 1985 = 1</v>
      </c>
      <c r="G86" s="178" t="str">
        <f t="shared" si="0"/>
        <v xml:space="preserve"> 1985 = 1</v>
      </c>
      <c r="H86" s="177" t="str">
        <f t="shared" si="0"/>
        <v xml:space="preserve"> 1985 = 1</v>
      </c>
      <c r="I86" s="178" t="str">
        <f t="shared" si="0"/>
        <v xml:space="preserve"> 1985 = 1</v>
      </c>
      <c r="J86" s="177" t="str">
        <f t="shared" si="0"/>
        <v xml:space="preserve"> 1985 = 1</v>
      </c>
      <c r="K86" s="179"/>
      <c r="L86" s="177" t="str">
        <f t="shared" si="0"/>
        <v xml:space="preserve"> 1985 = 1</v>
      </c>
    </row>
    <row r="87" spans="3:12" x14ac:dyDescent="0.2">
      <c r="C87" s="151">
        <v>1949</v>
      </c>
      <c r="D87" s="151" t="s">
        <v>289</v>
      </c>
      <c r="E87" s="151" t="s">
        <v>289</v>
      </c>
      <c r="F87" s="151" t="s">
        <v>289</v>
      </c>
      <c r="G87" s="151" t="s">
        <v>289</v>
      </c>
      <c r="H87" s="151" t="s">
        <v>289</v>
      </c>
      <c r="I87" s="151" t="s">
        <v>289</v>
      </c>
      <c r="J87" s="151" t="s">
        <v>289</v>
      </c>
      <c r="K87" s="153"/>
      <c r="L87" s="151" t="s">
        <v>289</v>
      </c>
    </row>
    <row r="88" spans="3:12" x14ac:dyDescent="0.2">
      <c r="C88" s="151" t="s">
        <v>291</v>
      </c>
      <c r="D88" s="151" t="s">
        <v>291</v>
      </c>
      <c r="E88" s="151" t="s">
        <v>291</v>
      </c>
      <c r="F88" s="151" t="s">
        <v>291</v>
      </c>
      <c r="G88" s="151" t="s">
        <v>291</v>
      </c>
      <c r="H88" s="151" t="s">
        <v>291</v>
      </c>
      <c r="I88" s="151" t="s">
        <v>291</v>
      </c>
      <c r="J88" s="151" t="s">
        <v>291</v>
      </c>
      <c r="K88" s="152"/>
      <c r="L88" s="151" t="s">
        <v>291</v>
      </c>
    </row>
    <row r="89" spans="3:12" x14ac:dyDescent="0.2">
      <c r="C89" s="151" t="s">
        <v>340</v>
      </c>
      <c r="D89" s="151" t="s">
        <v>289</v>
      </c>
      <c r="E89" s="151" t="s">
        <v>289</v>
      </c>
      <c r="F89" s="151" t="s">
        <v>289</v>
      </c>
      <c r="G89" s="151" t="s">
        <v>289</v>
      </c>
      <c r="H89" s="151" t="s">
        <v>289</v>
      </c>
      <c r="I89" s="151" t="s">
        <v>289</v>
      </c>
      <c r="J89" s="151" t="s">
        <v>289</v>
      </c>
      <c r="K89" s="153"/>
      <c r="L89" s="151" t="s">
        <v>289</v>
      </c>
    </row>
    <row r="90" spans="3:12" x14ac:dyDescent="0.2">
      <c r="C90" s="136"/>
    </row>
    <row r="91" spans="3:12" x14ac:dyDescent="0.2">
      <c r="C91" s="164" t="s">
        <v>292</v>
      </c>
    </row>
    <row r="92" spans="3:12" x14ac:dyDescent="0.2">
      <c r="C92" s="141" t="s">
        <v>350</v>
      </c>
      <c r="D92" s="140" t="s">
        <v>351</v>
      </c>
    </row>
    <row r="93" spans="3:12" x14ac:dyDescent="0.2">
      <c r="C93" s="136"/>
      <c r="D93" s="140" t="s">
        <v>546</v>
      </c>
    </row>
    <row r="95" spans="3:12" x14ac:dyDescent="0.2">
      <c r="C95" s="141" t="s">
        <v>352</v>
      </c>
      <c r="D95" s="140" t="s">
        <v>353</v>
      </c>
    </row>
    <row r="96" spans="3:12" x14ac:dyDescent="0.2">
      <c r="C96" s="165" t="s">
        <v>354</v>
      </c>
    </row>
    <row r="97" spans="3:7" x14ac:dyDescent="0.2">
      <c r="C97" s="163" t="s">
        <v>238</v>
      </c>
      <c r="D97" s="140" t="s">
        <v>344</v>
      </c>
    </row>
    <row r="98" spans="3:7" x14ac:dyDescent="0.2">
      <c r="C98" s="163" t="s">
        <v>241</v>
      </c>
      <c r="D98" s="140" t="s">
        <v>346</v>
      </c>
    </row>
    <row r="99" spans="3:7" x14ac:dyDescent="0.2">
      <c r="C99" s="163" t="s">
        <v>242</v>
      </c>
      <c r="D99" s="140" t="s">
        <v>357</v>
      </c>
    </row>
    <row r="100" spans="3:7" x14ac:dyDescent="0.2">
      <c r="C100" s="163"/>
      <c r="D100" s="140" t="s">
        <v>440</v>
      </c>
    </row>
    <row r="101" spans="3:7" x14ac:dyDescent="0.2">
      <c r="C101" s="163" t="s">
        <v>243</v>
      </c>
      <c r="D101" s="140" t="s">
        <v>450</v>
      </c>
    </row>
    <row r="102" spans="3:7" x14ac:dyDescent="0.2">
      <c r="C102" s="163"/>
      <c r="D102" s="140" t="s">
        <v>535</v>
      </c>
    </row>
    <row r="103" spans="3:7" x14ac:dyDescent="0.2">
      <c r="C103" s="162"/>
      <c r="D103" s="140" t="s">
        <v>420</v>
      </c>
    </row>
    <row r="104" spans="3:7" hidden="1" x14ac:dyDescent="0.2">
      <c r="C104" s="163" t="s">
        <v>244</v>
      </c>
      <c r="D104" s="140" t="s">
        <v>417</v>
      </c>
    </row>
    <row r="105" spans="3:7" hidden="1" x14ac:dyDescent="0.2">
      <c r="C105" s="162"/>
      <c r="D105" s="140" t="s">
        <v>439</v>
      </c>
    </row>
    <row r="106" spans="3:7" hidden="1" x14ac:dyDescent="0.2">
      <c r="C106" s="162"/>
      <c r="D106" s="140" t="s">
        <v>371</v>
      </c>
      <c r="G106" s="140" t="s">
        <v>419</v>
      </c>
    </row>
    <row r="107" spans="3:7" hidden="1" x14ac:dyDescent="0.2">
      <c r="C107" s="162"/>
      <c r="D107" s="140" t="s">
        <v>418</v>
      </c>
      <c r="G107" s="140"/>
    </row>
    <row r="108" spans="3:7" x14ac:dyDescent="0.2">
      <c r="C108" s="163" t="s">
        <v>244</v>
      </c>
      <c r="D108" s="140" t="s">
        <v>462</v>
      </c>
    </row>
    <row r="109" spans="3:7" x14ac:dyDescent="0.2">
      <c r="C109" s="162"/>
      <c r="D109" s="140" t="s">
        <v>463</v>
      </c>
    </row>
    <row r="110" spans="3:7" x14ac:dyDescent="0.2">
      <c r="C110" s="162"/>
      <c r="D110" s="140" t="s">
        <v>464</v>
      </c>
    </row>
    <row r="111" spans="3:7" x14ac:dyDescent="0.2">
      <c r="C111" s="162"/>
      <c r="D111" s="140" t="s">
        <v>466</v>
      </c>
    </row>
    <row r="112" spans="3:7" x14ac:dyDescent="0.2">
      <c r="C112" s="162"/>
      <c r="D112" s="140" t="s">
        <v>547</v>
      </c>
    </row>
    <row r="113" spans="2:17" x14ac:dyDescent="0.2">
      <c r="C113" s="162"/>
      <c r="D113" s="140" t="s">
        <v>465</v>
      </c>
    </row>
    <row r="114" spans="2:17" x14ac:dyDescent="0.2">
      <c r="C114" s="163" t="s">
        <v>245</v>
      </c>
      <c r="D114" s="140" t="s">
        <v>421</v>
      </c>
    </row>
    <row r="115" spans="2:17" x14ac:dyDescent="0.2">
      <c r="C115" s="163"/>
      <c r="D115" s="140" t="s">
        <v>469</v>
      </c>
    </row>
    <row r="116" spans="2:17" x14ac:dyDescent="0.2">
      <c r="C116" s="163"/>
      <c r="D116" s="140" t="s">
        <v>372</v>
      </c>
    </row>
    <row r="117" spans="2:17" x14ac:dyDescent="0.2">
      <c r="C117" s="163" t="s">
        <v>246</v>
      </c>
      <c r="D117" s="140" t="s">
        <v>377</v>
      </c>
    </row>
    <row r="118" spans="2:17" x14ac:dyDescent="0.2">
      <c r="C118" s="162"/>
      <c r="D118" s="140" t="s">
        <v>438</v>
      </c>
    </row>
    <row r="119" spans="2:17" x14ac:dyDescent="0.2">
      <c r="C119" s="162"/>
      <c r="D119" s="140" t="s">
        <v>378</v>
      </c>
    </row>
    <row r="120" spans="2:17" x14ac:dyDescent="0.2">
      <c r="C120" s="163" t="s">
        <v>247</v>
      </c>
      <c r="D120" s="140" t="s">
        <v>536</v>
      </c>
    </row>
    <row r="121" spans="2:17" x14ac:dyDescent="0.2">
      <c r="C121" s="163" t="s">
        <v>248</v>
      </c>
      <c r="D121" s="140" t="s">
        <v>467</v>
      </c>
    </row>
    <row r="122" spans="2:17" x14ac:dyDescent="0.2">
      <c r="C122" s="162"/>
      <c r="D122" s="140" t="s">
        <v>468</v>
      </c>
    </row>
    <row r="123" spans="2:17" ht="15" x14ac:dyDescent="0.25">
      <c r="B123" s="100" t="s">
        <v>295</v>
      </c>
      <c r="C123" s="137"/>
    </row>
    <row r="125" spans="2:17" ht="15.75" x14ac:dyDescent="0.25">
      <c r="C125" s="99" t="s">
        <v>429</v>
      </c>
      <c r="D125" s="99"/>
      <c r="E125" s="99"/>
      <c r="F125" s="99"/>
      <c r="G125" s="99"/>
      <c r="H125" s="99"/>
      <c r="I125" s="99"/>
      <c r="J125" s="99"/>
      <c r="K125" s="99"/>
      <c r="L125" s="99"/>
      <c r="M125" s="99"/>
      <c r="N125" s="99"/>
      <c r="O125" s="99"/>
      <c r="P125" s="99"/>
      <c r="Q125" s="138"/>
    </row>
    <row r="127" spans="2:17" x14ac:dyDescent="0.2">
      <c r="D127" s="139"/>
      <c r="E127" s="139"/>
      <c r="F127" s="139"/>
      <c r="G127" s="139"/>
    </row>
    <row r="128" spans="2:17" x14ac:dyDescent="0.2">
      <c r="D128" s="139"/>
      <c r="E128" s="139"/>
      <c r="F128" s="139"/>
      <c r="G128" s="139"/>
    </row>
    <row r="129" spans="4:7" x14ac:dyDescent="0.2">
      <c r="D129" s="139"/>
      <c r="E129" s="139"/>
      <c r="F129" s="139"/>
      <c r="G129" s="139"/>
    </row>
    <row r="130" spans="4:7" x14ac:dyDescent="0.2">
      <c r="D130" s="139"/>
      <c r="E130" s="139"/>
      <c r="F130" s="139"/>
      <c r="G130" s="139"/>
    </row>
    <row r="131" spans="4:7" x14ac:dyDescent="0.2">
      <c r="D131" s="139"/>
      <c r="E131" s="139"/>
      <c r="F131" s="139"/>
      <c r="G131" s="139"/>
    </row>
    <row r="132" spans="4:7" x14ac:dyDescent="0.2">
      <c r="D132" s="139"/>
      <c r="E132" s="139"/>
      <c r="F132" s="139"/>
      <c r="G132" s="139"/>
    </row>
  </sheetData>
  <mergeCells count="4">
    <mergeCell ref="F84:G84"/>
    <mergeCell ref="I59:J59"/>
    <mergeCell ref="E59:H59"/>
    <mergeCell ref="K59:M59"/>
  </mergeCells>
  <phoneticPr fontId="30" type="noConversion"/>
  <pageMargins left="0.75" right="0.75" top="1" bottom="1" header="0.5" footer="0.5"/>
  <pageSetup scale="63"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4"/>
  <sheetViews>
    <sheetView showGridLines="0" workbookViewId="0">
      <selection activeCell="R9" sqref="R9"/>
    </sheetView>
  </sheetViews>
  <sheetFormatPr defaultRowHeight="15" x14ac:dyDescent="0.25"/>
  <cols>
    <col min="1" max="1" width="5" style="294" customWidth="1"/>
    <col min="2" max="2" width="7" style="294" customWidth="1"/>
    <col min="3" max="3" width="2.42578125" style="294" customWidth="1"/>
    <col min="4" max="4" width="8.5703125" style="294" customWidth="1"/>
    <col min="5" max="5" width="2.85546875" style="294" customWidth="1"/>
    <col min="6" max="6" width="7.7109375" style="294" customWidth="1"/>
    <col min="7" max="7" width="2.5703125" style="294" customWidth="1"/>
    <col min="8" max="8" width="7.28515625" style="294" customWidth="1"/>
    <col min="9" max="9" width="2.42578125" style="294" customWidth="1"/>
    <col min="10" max="10" width="11.7109375" style="294" customWidth="1"/>
    <col min="11" max="11" width="6.28515625" style="294" customWidth="1"/>
    <col min="12" max="12" width="3" style="294" customWidth="1"/>
    <col min="13" max="13" width="9.7109375" style="294" customWidth="1"/>
    <col min="14" max="14" width="7.140625" style="294" customWidth="1"/>
    <col min="15" max="15" width="2.5703125" style="294" customWidth="1"/>
    <col min="16" max="16" width="7.42578125" style="294" customWidth="1"/>
    <col min="17" max="17" width="2.5703125" style="294" customWidth="1"/>
    <col min="18" max="18" width="7.42578125" style="294" customWidth="1"/>
    <col min="19" max="19" width="2.5703125" style="294" customWidth="1"/>
    <col min="20" max="20" width="7.85546875" style="294" customWidth="1"/>
    <col min="21" max="21" width="2.5703125" style="294" customWidth="1"/>
    <col min="22" max="22" width="8.28515625" style="294" customWidth="1"/>
    <col min="23" max="23" width="2.5703125" style="294" customWidth="1"/>
    <col min="24" max="16384" width="9.140625" style="294"/>
  </cols>
  <sheetData>
    <row r="1" spans="1:23" ht="15.75" customHeight="1" x14ac:dyDescent="0.25">
      <c r="A1" s="519" t="s">
        <v>857</v>
      </c>
      <c r="B1" s="520"/>
      <c r="C1" s="520"/>
      <c r="D1" s="520"/>
      <c r="E1" s="520"/>
      <c r="F1" s="520"/>
      <c r="G1" s="520"/>
      <c r="H1" s="520"/>
      <c r="I1" s="520"/>
      <c r="J1" s="520"/>
      <c r="K1" s="520"/>
      <c r="L1" s="520"/>
      <c r="M1" s="520"/>
      <c r="N1" s="520"/>
      <c r="O1" s="520"/>
      <c r="P1" s="520"/>
      <c r="Q1" s="520"/>
      <c r="R1" s="520"/>
      <c r="S1" s="520"/>
      <c r="T1" s="520"/>
      <c r="U1" s="520"/>
      <c r="V1" s="520"/>
      <c r="W1" s="521"/>
    </row>
    <row r="2" spans="1:23" x14ac:dyDescent="0.25">
      <c r="A2" s="522" t="s">
        <v>63</v>
      </c>
      <c r="B2" s="523"/>
      <c r="C2" s="523"/>
      <c r="D2" s="523"/>
      <c r="E2" s="523"/>
      <c r="F2" s="523"/>
      <c r="G2" s="523"/>
      <c r="H2" s="523"/>
      <c r="I2" s="523"/>
      <c r="J2" s="523"/>
      <c r="K2" s="523"/>
      <c r="L2" s="523"/>
      <c r="M2" s="523"/>
      <c r="N2" s="523"/>
      <c r="O2" s="523"/>
      <c r="P2" s="523"/>
      <c r="Q2" s="523"/>
      <c r="R2" s="523"/>
      <c r="S2" s="523"/>
      <c r="T2" s="523"/>
      <c r="U2" s="523"/>
      <c r="V2" s="523"/>
      <c r="W2" s="524"/>
    </row>
    <row r="3" spans="1:23" x14ac:dyDescent="0.25">
      <c r="A3" s="525" t="s">
        <v>284</v>
      </c>
      <c r="B3" s="528" t="s">
        <v>556</v>
      </c>
      <c r="C3" s="529"/>
      <c r="D3" s="529"/>
      <c r="E3" s="529"/>
      <c r="F3" s="529"/>
      <c r="G3" s="529"/>
      <c r="H3" s="529"/>
      <c r="I3" s="529"/>
      <c r="J3" s="529"/>
      <c r="K3" s="529"/>
      <c r="L3" s="529"/>
      <c r="M3" s="529"/>
      <c r="N3" s="529"/>
      <c r="O3" s="529"/>
      <c r="P3" s="529"/>
      <c r="Q3" s="530"/>
      <c r="R3" s="537"/>
      <c r="S3" s="538"/>
      <c r="T3" s="537"/>
      <c r="U3" s="538"/>
      <c r="V3" s="528" t="s">
        <v>107</v>
      </c>
      <c r="W3" s="530"/>
    </row>
    <row r="4" spans="1:23" x14ac:dyDescent="0.25">
      <c r="A4" s="526"/>
      <c r="B4" s="531"/>
      <c r="C4" s="532"/>
      <c r="D4" s="532"/>
      <c r="E4" s="532"/>
      <c r="F4" s="532"/>
      <c r="G4" s="532"/>
      <c r="H4" s="532"/>
      <c r="I4" s="532"/>
      <c r="J4" s="532"/>
      <c r="K4" s="532"/>
      <c r="L4" s="532"/>
      <c r="M4" s="532"/>
      <c r="N4" s="532"/>
      <c r="O4" s="532"/>
      <c r="P4" s="532"/>
      <c r="Q4" s="533"/>
      <c r="R4" s="539"/>
      <c r="S4" s="540"/>
      <c r="T4" s="531" t="s">
        <v>511</v>
      </c>
      <c r="U4" s="533"/>
      <c r="V4" s="531"/>
      <c r="W4" s="533"/>
    </row>
    <row r="5" spans="1:23" x14ac:dyDescent="0.25">
      <c r="A5" s="526"/>
      <c r="B5" s="534"/>
      <c r="C5" s="535"/>
      <c r="D5" s="535"/>
      <c r="E5" s="535"/>
      <c r="F5" s="535"/>
      <c r="G5" s="535"/>
      <c r="H5" s="535"/>
      <c r="I5" s="535"/>
      <c r="J5" s="535"/>
      <c r="K5" s="535"/>
      <c r="L5" s="535"/>
      <c r="M5" s="535"/>
      <c r="N5" s="535"/>
      <c r="O5" s="535"/>
      <c r="P5" s="535"/>
      <c r="Q5" s="536"/>
      <c r="R5" s="531" t="s">
        <v>199</v>
      </c>
      <c r="S5" s="533"/>
      <c r="T5" s="531" t="s">
        <v>512</v>
      </c>
      <c r="U5" s="533"/>
      <c r="V5" s="531"/>
      <c r="W5" s="533"/>
    </row>
    <row r="6" spans="1:23" x14ac:dyDescent="0.25">
      <c r="A6" s="526"/>
      <c r="B6" s="528" t="s">
        <v>64</v>
      </c>
      <c r="C6" s="529"/>
      <c r="D6" s="529"/>
      <c r="E6" s="529"/>
      <c r="F6" s="529"/>
      <c r="G6" s="529"/>
      <c r="H6" s="529"/>
      <c r="I6" s="530"/>
      <c r="J6" s="528" t="s">
        <v>557</v>
      </c>
      <c r="K6" s="529"/>
      <c r="L6" s="529"/>
      <c r="M6" s="529"/>
      <c r="N6" s="529"/>
      <c r="O6" s="530"/>
      <c r="P6" s="537"/>
      <c r="Q6" s="538"/>
      <c r="R6" s="531" t="s">
        <v>513</v>
      </c>
      <c r="S6" s="533"/>
      <c r="T6" s="531" t="s">
        <v>514</v>
      </c>
      <c r="U6" s="533"/>
      <c r="V6" s="531"/>
      <c r="W6" s="533"/>
    </row>
    <row r="7" spans="1:23" x14ac:dyDescent="0.25">
      <c r="A7" s="526"/>
      <c r="B7" s="534"/>
      <c r="C7" s="535"/>
      <c r="D7" s="535"/>
      <c r="E7" s="535"/>
      <c r="F7" s="535"/>
      <c r="G7" s="535"/>
      <c r="H7" s="535"/>
      <c r="I7" s="536"/>
      <c r="J7" s="534"/>
      <c r="K7" s="535"/>
      <c r="L7" s="535"/>
      <c r="M7" s="535"/>
      <c r="N7" s="535"/>
      <c r="O7" s="536"/>
      <c r="P7" s="531" t="s">
        <v>107</v>
      </c>
      <c r="Q7" s="533"/>
      <c r="R7" s="531" t="s">
        <v>858</v>
      </c>
      <c r="S7" s="533"/>
      <c r="T7" s="531" t="s">
        <v>859</v>
      </c>
      <c r="U7" s="533"/>
      <c r="V7" s="531"/>
      <c r="W7" s="533"/>
    </row>
    <row r="8" spans="1:23" x14ac:dyDescent="0.25">
      <c r="A8" s="527"/>
      <c r="B8" s="541" t="s">
        <v>495</v>
      </c>
      <c r="C8" s="543"/>
      <c r="D8" s="541" t="s">
        <v>558</v>
      </c>
      <c r="E8" s="543"/>
      <c r="F8" s="541" t="s">
        <v>0</v>
      </c>
      <c r="G8" s="543"/>
      <c r="H8" s="541" t="s">
        <v>107</v>
      </c>
      <c r="I8" s="543"/>
      <c r="J8" s="295" t="s">
        <v>860</v>
      </c>
      <c r="K8" s="541" t="s">
        <v>861</v>
      </c>
      <c r="L8" s="543"/>
      <c r="M8" s="295" t="s">
        <v>862</v>
      </c>
      <c r="N8" s="541" t="s">
        <v>107</v>
      </c>
      <c r="O8" s="543"/>
      <c r="P8" s="534" t="s">
        <v>116</v>
      </c>
      <c r="Q8" s="536"/>
      <c r="R8" s="534"/>
      <c r="S8" s="536"/>
      <c r="T8" s="534"/>
      <c r="U8" s="536"/>
      <c r="V8" s="534"/>
      <c r="W8" s="536"/>
    </row>
    <row r="9" spans="1:23" x14ac:dyDescent="0.25">
      <c r="A9" s="296">
        <v>1949</v>
      </c>
      <c r="B9" s="297">
        <v>1271551</v>
      </c>
      <c r="C9" s="298"/>
      <c r="D9" s="297">
        <v>1027283</v>
      </c>
      <c r="E9" s="298"/>
      <c r="F9" s="297">
        <v>1106414</v>
      </c>
      <c r="G9" s="299" t="s">
        <v>476</v>
      </c>
      <c r="H9" s="297">
        <v>3405248</v>
      </c>
      <c r="I9" s="299" t="s">
        <v>476</v>
      </c>
      <c r="J9" s="300" t="s">
        <v>207</v>
      </c>
      <c r="K9" s="300" t="s">
        <v>207</v>
      </c>
      <c r="L9" s="298"/>
      <c r="M9" s="297">
        <v>1055186</v>
      </c>
      <c r="N9" s="297">
        <v>1055186</v>
      </c>
      <c r="O9" s="298"/>
      <c r="P9" s="297">
        <v>4460434</v>
      </c>
      <c r="Q9" s="299" t="s">
        <v>476</v>
      </c>
      <c r="R9" s="297">
        <v>227894</v>
      </c>
      <c r="S9" s="298"/>
      <c r="T9" s="297">
        <v>910922</v>
      </c>
      <c r="U9" s="298"/>
      <c r="V9" s="297">
        <v>5599250</v>
      </c>
      <c r="W9" s="299" t="s">
        <v>476</v>
      </c>
    </row>
    <row r="10" spans="1:23" x14ac:dyDescent="0.25">
      <c r="A10" s="296">
        <v>1950</v>
      </c>
      <c r="B10" s="297">
        <v>1261267</v>
      </c>
      <c r="C10" s="298"/>
      <c r="D10" s="297">
        <v>1240312</v>
      </c>
      <c r="E10" s="298"/>
      <c r="F10" s="297">
        <v>1322229</v>
      </c>
      <c r="G10" s="299" t="s">
        <v>476</v>
      </c>
      <c r="H10" s="297">
        <v>3823808</v>
      </c>
      <c r="I10" s="299" t="s">
        <v>476</v>
      </c>
      <c r="J10" s="300" t="s">
        <v>207</v>
      </c>
      <c r="K10" s="300" t="s">
        <v>207</v>
      </c>
      <c r="L10" s="298"/>
      <c r="M10" s="297">
        <v>1005529</v>
      </c>
      <c r="N10" s="297">
        <v>1005529</v>
      </c>
      <c r="O10" s="298"/>
      <c r="P10" s="297">
        <v>4829337</v>
      </c>
      <c r="Q10" s="299" t="s">
        <v>476</v>
      </c>
      <c r="R10" s="297">
        <v>246348</v>
      </c>
      <c r="S10" s="298"/>
      <c r="T10" s="297">
        <v>912869</v>
      </c>
      <c r="U10" s="298"/>
      <c r="V10" s="297">
        <v>5988553</v>
      </c>
      <c r="W10" s="299" t="s">
        <v>476</v>
      </c>
    </row>
    <row r="11" spans="1:23" x14ac:dyDescent="0.25">
      <c r="A11" s="301">
        <v>1951</v>
      </c>
      <c r="B11" s="302">
        <v>1158679</v>
      </c>
      <c r="C11" s="303"/>
      <c r="D11" s="302">
        <v>1526340</v>
      </c>
      <c r="E11" s="303"/>
      <c r="F11" s="302">
        <v>1461245</v>
      </c>
      <c r="G11" s="304" t="s">
        <v>476</v>
      </c>
      <c r="H11" s="302">
        <v>4146264</v>
      </c>
      <c r="I11" s="304" t="s">
        <v>476</v>
      </c>
      <c r="J11" s="305" t="s">
        <v>207</v>
      </c>
      <c r="K11" s="305" t="s">
        <v>207</v>
      </c>
      <c r="L11" s="303"/>
      <c r="M11" s="302">
        <v>958212</v>
      </c>
      <c r="N11" s="302">
        <v>958212</v>
      </c>
      <c r="O11" s="303"/>
      <c r="P11" s="302">
        <v>5104476</v>
      </c>
      <c r="Q11" s="304" t="s">
        <v>476</v>
      </c>
      <c r="R11" s="302">
        <v>283513</v>
      </c>
      <c r="S11" s="303"/>
      <c r="T11" s="302">
        <v>992204</v>
      </c>
      <c r="U11" s="303"/>
      <c r="V11" s="302">
        <v>6380193</v>
      </c>
      <c r="W11" s="304" t="s">
        <v>476</v>
      </c>
    </row>
    <row r="12" spans="1:23" x14ac:dyDescent="0.25">
      <c r="A12" s="296">
        <v>1952</v>
      </c>
      <c r="B12" s="297">
        <v>1079206</v>
      </c>
      <c r="C12" s="298"/>
      <c r="D12" s="297">
        <v>1678735</v>
      </c>
      <c r="E12" s="298"/>
      <c r="F12" s="297">
        <v>1501088</v>
      </c>
      <c r="G12" s="299" t="s">
        <v>476</v>
      </c>
      <c r="H12" s="297">
        <v>4259029</v>
      </c>
      <c r="I12" s="299" t="s">
        <v>476</v>
      </c>
      <c r="J12" s="300" t="s">
        <v>207</v>
      </c>
      <c r="K12" s="300" t="s">
        <v>207</v>
      </c>
      <c r="L12" s="298"/>
      <c r="M12" s="297">
        <v>899164</v>
      </c>
      <c r="N12" s="297">
        <v>899164</v>
      </c>
      <c r="O12" s="298"/>
      <c r="P12" s="297">
        <v>5158193</v>
      </c>
      <c r="Q12" s="299" t="s">
        <v>476</v>
      </c>
      <c r="R12" s="297">
        <v>319175</v>
      </c>
      <c r="S12" s="298"/>
      <c r="T12" s="297">
        <v>1082875</v>
      </c>
      <c r="U12" s="298"/>
      <c r="V12" s="297">
        <v>6560243</v>
      </c>
      <c r="W12" s="299" t="s">
        <v>476</v>
      </c>
    </row>
    <row r="13" spans="1:23" x14ac:dyDescent="0.25">
      <c r="A13" s="296">
        <v>1953</v>
      </c>
      <c r="B13" s="297">
        <v>965664</v>
      </c>
      <c r="C13" s="298"/>
      <c r="D13" s="297">
        <v>1744496</v>
      </c>
      <c r="E13" s="298"/>
      <c r="F13" s="297">
        <v>1510408</v>
      </c>
      <c r="G13" s="299" t="s">
        <v>476</v>
      </c>
      <c r="H13" s="297">
        <v>4220568</v>
      </c>
      <c r="I13" s="299" t="s">
        <v>476</v>
      </c>
      <c r="J13" s="300" t="s">
        <v>207</v>
      </c>
      <c r="K13" s="300" t="s">
        <v>207</v>
      </c>
      <c r="L13" s="298"/>
      <c r="M13" s="297">
        <v>831947</v>
      </c>
      <c r="N13" s="297">
        <v>831947</v>
      </c>
      <c r="O13" s="298"/>
      <c r="P13" s="297">
        <v>5052515</v>
      </c>
      <c r="Q13" s="299" t="s">
        <v>476</v>
      </c>
      <c r="R13" s="297">
        <v>355347</v>
      </c>
      <c r="S13" s="298"/>
      <c r="T13" s="297">
        <v>1150886</v>
      </c>
      <c r="U13" s="298"/>
      <c r="V13" s="297">
        <v>6558748</v>
      </c>
      <c r="W13" s="299" t="s">
        <v>476</v>
      </c>
    </row>
    <row r="14" spans="1:23" x14ac:dyDescent="0.25">
      <c r="A14" s="301">
        <v>1954</v>
      </c>
      <c r="B14" s="302">
        <v>858255</v>
      </c>
      <c r="C14" s="303"/>
      <c r="D14" s="302">
        <v>1960547</v>
      </c>
      <c r="E14" s="303"/>
      <c r="F14" s="302">
        <v>1643757</v>
      </c>
      <c r="G14" s="304" t="s">
        <v>476</v>
      </c>
      <c r="H14" s="302">
        <v>4462559</v>
      </c>
      <c r="I14" s="304" t="s">
        <v>476</v>
      </c>
      <c r="J14" s="305" t="s">
        <v>207</v>
      </c>
      <c r="K14" s="305" t="s">
        <v>207</v>
      </c>
      <c r="L14" s="303"/>
      <c r="M14" s="302">
        <v>799748</v>
      </c>
      <c r="N14" s="302">
        <v>799748</v>
      </c>
      <c r="O14" s="303"/>
      <c r="P14" s="302">
        <v>5262307</v>
      </c>
      <c r="Q14" s="304" t="s">
        <v>476</v>
      </c>
      <c r="R14" s="302">
        <v>396571</v>
      </c>
      <c r="S14" s="303"/>
      <c r="T14" s="302">
        <v>1187180</v>
      </c>
      <c r="U14" s="303"/>
      <c r="V14" s="302">
        <v>6846058</v>
      </c>
      <c r="W14" s="304" t="s">
        <v>476</v>
      </c>
    </row>
    <row r="15" spans="1:23" x14ac:dyDescent="0.25">
      <c r="A15" s="296">
        <v>1955</v>
      </c>
      <c r="B15" s="297">
        <v>867431</v>
      </c>
      <c r="C15" s="298"/>
      <c r="D15" s="297">
        <v>2198290</v>
      </c>
      <c r="E15" s="298"/>
      <c r="F15" s="297">
        <v>1767024</v>
      </c>
      <c r="G15" s="299" t="s">
        <v>476</v>
      </c>
      <c r="H15" s="297">
        <v>4832746</v>
      </c>
      <c r="I15" s="299" t="s">
        <v>476</v>
      </c>
      <c r="J15" s="300" t="s">
        <v>207</v>
      </c>
      <c r="K15" s="300" t="s">
        <v>207</v>
      </c>
      <c r="L15" s="298"/>
      <c r="M15" s="297">
        <v>775066</v>
      </c>
      <c r="N15" s="297">
        <v>775066</v>
      </c>
      <c r="O15" s="298"/>
      <c r="P15" s="297">
        <v>5607812</v>
      </c>
      <c r="Q15" s="299" t="s">
        <v>476</v>
      </c>
      <c r="R15" s="297">
        <v>438103</v>
      </c>
      <c r="S15" s="298"/>
      <c r="T15" s="297">
        <v>1232073</v>
      </c>
      <c r="U15" s="298"/>
      <c r="V15" s="297">
        <v>7277988</v>
      </c>
      <c r="W15" s="299" t="s">
        <v>476</v>
      </c>
    </row>
    <row r="16" spans="1:23" x14ac:dyDescent="0.25">
      <c r="A16" s="296">
        <v>1956</v>
      </c>
      <c r="B16" s="297">
        <v>838910</v>
      </c>
      <c r="C16" s="298"/>
      <c r="D16" s="297">
        <v>2409029</v>
      </c>
      <c r="E16" s="298"/>
      <c r="F16" s="297">
        <v>1852738</v>
      </c>
      <c r="G16" s="299" t="s">
        <v>476</v>
      </c>
      <c r="H16" s="297">
        <v>5100677</v>
      </c>
      <c r="I16" s="299" t="s">
        <v>476</v>
      </c>
      <c r="J16" s="300" t="s">
        <v>207</v>
      </c>
      <c r="K16" s="300" t="s">
        <v>207</v>
      </c>
      <c r="L16" s="298"/>
      <c r="M16" s="297">
        <v>738706</v>
      </c>
      <c r="N16" s="297">
        <v>738706</v>
      </c>
      <c r="O16" s="298"/>
      <c r="P16" s="297">
        <v>5839383</v>
      </c>
      <c r="Q16" s="299" t="s">
        <v>476</v>
      </c>
      <c r="R16" s="297">
        <v>489542</v>
      </c>
      <c r="S16" s="298"/>
      <c r="T16" s="297">
        <v>1333800</v>
      </c>
      <c r="U16" s="298"/>
      <c r="V16" s="297">
        <v>7662725</v>
      </c>
      <c r="W16" s="299" t="s">
        <v>476</v>
      </c>
    </row>
    <row r="17" spans="1:23" x14ac:dyDescent="0.25">
      <c r="A17" s="301">
        <v>1957</v>
      </c>
      <c r="B17" s="302">
        <v>653734</v>
      </c>
      <c r="C17" s="303"/>
      <c r="D17" s="302">
        <v>2587778</v>
      </c>
      <c r="E17" s="303"/>
      <c r="F17" s="302">
        <v>1800576</v>
      </c>
      <c r="G17" s="304" t="s">
        <v>476</v>
      </c>
      <c r="H17" s="302">
        <v>5042088</v>
      </c>
      <c r="I17" s="304" t="s">
        <v>476</v>
      </c>
      <c r="J17" s="305" t="s">
        <v>207</v>
      </c>
      <c r="K17" s="305" t="s">
        <v>207</v>
      </c>
      <c r="L17" s="303"/>
      <c r="M17" s="302">
        <v>701812</v>
      </c>
      <c r="N17" s="302">
        <v>701812</v>
      </c>
      <c r="O17" s="303"/>
      <c r="P17" s="302">
        <v>5743900</v>
      </c>
      <c r="Q17" s="304" t="s">
        <v>476</v>
      </c>
      <c r="R17" s="302">
        <v>534740</v>
      </c>
      <c r="S17" s="303"/>
      <c r="T17" s="302">
        <v>1433360</v>
      </c>
      <c r="U17" s="303"/>
      <c r="V17" s="302">
        <v>7712000</v>
      </c>
      <c r="W17" s="304" t="s">
        <v>476</v>
      </c>
    </row>
    <row r="18" spans="1:23" x14ac:dyDescent="0.25">
      <c r="A18" s="296">
        <v>1958</v>
      </c>
      <c r="B18" s="297">
        <v>663496</v>
      </c>
      <c r="C18" s="298"/>
      <c r="D18" s="297">
        <v>2809250</v>
      </c>
      <c r="E18" s="298"/>
      <c r="F18" s="297">
        <v>1964177</v>
      </c>
      <c r="G18" s="299" t="s">
        <v>476</v>
      </c>
      <c r="H18" s="297">
        <v>5436923</v>
      </c>
      <c r="I18" s="299" t="s">
        <v>476</v>
      </c>
      <c r="J18" s="300" t="s">
        <v>207</v>
      </c>
      <c r="K18" s="300" t="s">
        <v>207</v>
      </c>
      <c r="L18" s="298"/>
      <c r="M18" s="297">
        <v>688447</v>
      </c>
      <c r="N18" s="297">
        <v>688447</v>
      </c>
      <c r="O18" s="298"/>
      <c r="P18" s="297">
        <v>6125370</v>
      </c>
      <c r="Q18" s="299" t="s">
        <v>476</v>
      </c>
      <c r="R18" s="297">
        <v>578308</v>
      </c>
      <c r="S18" s="298"/>
      <c r="T18" s="297">
        <v>1496996</v>
      </c>
      <c r="U18" s="298"/>
      <c r="V18" s="297">
        <v>8200674</v>
      </c>
      <c r="W18" s="299" t="s">
        <v>476</v>
      </c>
    </row>
    <row r="19" spans="1:23" x14ac:dyDescent="0.25">
      <c r="A19" s="296">
        <v>1959</v>
      </c>
      <c r="B19" s="297">
        <v>573321</v>
      </c>
      <c r="C19" s="298"/>
      <c r="D19" s="297">
        <v>3014542</v>
      </c>
      <c r="E19" s="298"/>
      <c r="F19" s="297">
        <v>1953522</v>
      </c>
      <c r="G19" s="299" t="s">
        <v>476</v>
      </c>
      <c r="H19" s="297">
        <v>5541385</v>
      </c>
      <c r="I19" s="299" t="s">
        <v>476</v>
      </c>
      <c r="J19" s="300" t="s">
        <v>207</v>
      </c>
      <c r="K19" s="300" t="s">
        <v>207</v>
      </c>
      <c r="L19" s="298"/>
      <c r="M19" s="297">
        <v>646926</v>
      </c>
      <c r="N19" s="297">
        <v>646926</v>
      </c>
      <c r="O19" s="298"/>
      <c r="P19" s="297">
        <v>6188311</v>
      </c>
      <c r="Q19" s="299" t="s">
        <v>476</v>
      </c>
      <c r="R19" s="297">
        <v>629664</v>
      </c>
      <c r="S19" s="298"/>
      <c r="T19" s="297">
        <v>1593891</v>
      </c>
      <c r="U19" s="298"/>
      <c r="V19" s="297">
        <v>8411866</v>
      </c>
      <c r="W19" s="299" t="s">
        <v>476</v>
      </c>
    </row>
    <row r="20" spans="1:23" x14ac:dyDescent="0.25">
      <c r="A20" s="301">
        <v>1960</v>
      </c>
      <c r="B20" s="302">
        <v>585284</v>
      </c>
      <c r="C20" s="303"/>
      <c r="D20" s="302">
        <v>3211778</v>
      </c>
      <c r="E20" s="303"/>
      <c r="F20" s="302">
        <v>2227143</v>
      </c>
      <c r="G20" s="304" t="s">
        <v>476</v>
      </c>
      <c r="H20" s="302">
        <v>6024205</v>
      </c>
      <c r="I20" s="304" t="s">
        <v>476</v>
      </c>
      <c r="J20" s="305" t="s">
        <v>207</v>
      </c>
      <c r="K20" s="305" t="s">
        <v>207</v>
      </c>
      <c r="L20" s="303"/>
      <c r="M20" s="302">
        <v>626630</v>
      </c>
      <c r="N20" s="302">
        <v>626630</v>
      </c>
      <c r="O20" s="303"/>
      <c r="P20" s="302">
        <v>6650835</v>
      </c>
      <c r="Q20" s="304" t="s">
        <v>476</v>
      </c>
      <c r="R20" s="302">
        <v>687393</v>
      </c>
      <c r="S20" s="303"/>
      <c r="T20" s="302">
        <v>1701190</v>
      </c>
      <c r="U20" s="304" t="s">
        <v>476</v>
      </c>
      <c r="V20" s="302">
        <v>9039418</v>
      </c>
      <c r="W20" s="304" t="s">
        <v>476</v>
      </c>
    </row>
    <row r="21" spans="1:23" x14ac:dyDescent="0.25">
      <c r="A21" s="296">
        <v>1961</v>
      </c>
      <c r="B21" s="297">
        <v>533611</v>
      </c>
      <c r="C21" s="298"/>
      <c r="D21" s="297">
        <v>3362278</v>
      </c>
      <c r="E21" s="298"/>
      <c r="F21" s="297">
        <v>2292856</v>
      </c>
      <c r="G21" s="299" t="s">
        <v>476</v>
      </c>
      <c r="H21" s="297">
        <v>6188746</v>
      </c>
      <c r="I21" s="299" t="s">
        <v>476</v>
      </c>
      <c r="J21" s="300" t="s">
        <v>207</v>
      </c>
      <c r="K21" s="300" t="s">
        <v>207</v>
      </c>
      <c r="L21" s="298"/>
      <c r="M21" s="297">
        <v>586864</v>
      </c>
      <c r="N21" s="297">
        <v>586864</v>
      </c>
      <c r="O21" s="298"/>
      <c r="P21" s="297">
        <v>6775610</v>
      </c>
      <c r="Q21" s="299" t="s">
        <v>476</v>
      </c>
      <c r="R21" s="297">
        <v>731686</v>
      </c>
      <c r="S21" s="298"/>
      <c r="T21" s="297">
        <v>1778728</v>
      </c>
      <c r="U21" s="299" t="s">
        <v>476</v>
      </c>
      <c r="V21" s="297">
        <v>9286024</v>
      </c>
      <c r="W21" s="299" t="s">
        <v>476</v>
      </c>
    </row>
    <row r="22" spans="1:23" x14ac:dyDescent="0.25">
      <c r="A22" s="296">
        <v>1962</v>
      </c>
      <c r="B22" s="297">
        <v>520794</v>
      </c>
      <c r="C22" s="298"/>
      <c r="D22" s="297">
        <v>3600313</v>
      </c>
      <c r="E22" s="298"/>
      <c r="F22" s="297">
        <v>2398521</v>
      </c>
      <c r="G22" s="299" t="s">
        <v>476</v>
      </c>
      <c r="H22" s="297">
        <v>6519627</v>
      </c>
      <c r="I22" s="299" t="s">
        <v>476</v>
      </c>
      <c r="J22" s="300" t="s">
        <v>207</v>
      </c>
      <c r="K22" s="300" t="s">
        <v>207</v>
      </c>
      <c r="L22" s="298"/>
      <c r="M22" s="297">
        <v>560084</v>
      </c>
      <c r="N22" s="297">
        <v>560084</v>
      </c>
      <c r="O22" s="298"/>
      <c r="P22" s="297">
        <v>7079711</v>
      </c>
      <c r="Q22" s="299" t="s">
        <v>476</v>
      </c>
      <c r="R22" s="297">
        <v>794320</v>
      </c>
      <c r="S22" s="298"/>
      <c r="T22" s="297">
        <v>1908389</v>
      </c>
      <c r="U22" s="299" t="s">
        <v>476</v>
      </c>
      <c r="V22" s="297">
        <v>9782420</v>
      </c>
      <c r="W22" s="299" t="s">
        <v>476</v>
      </c>
    </row>
    <row r="23" spans="1:23" x14ac:dyDescent="0.25">
      <c r="A23" s="301">
        <v>1963</v>
      </c>
      <c r="B23" s="302">
        <v>438442</v>
      </c>
      <c r="C23" s="303"/>
      <c r="D23" s="302">
        <v>3700281</v>
      </c>
      <c r="E23" s="303"/>
      <c r="F23" s="302">
        <v>2414123</v>
      </c>
      <c r="G23" s="304" t="s">
        <v>476</v>
      </c>
      <c r="H23" s="302">
        <v>6552846</v>
      </c>
      <c r="I23" s="304" t="s">
        <v>476</v>
      </c>
      <c r="J23" s="305" t="s">
        <v>207</v>
      </c>
      <c r="K23" s="305" t="s">
        <v>207</v>
      </c>
      <c r="L23" s="303"/>
      <c r="M23" s="302">
        <v>536967</v>
      </c>
      <c r="N23" s="302">
        <v>536967</v>
      </c>
      <c r="O23" s="303"/>
      <c r="P23" s="302">
        <v>7089813</v>
      </c>
      <c r="Q23" s="304" t="s">
        <v>476</v>
      </c>
      <c r="R23" s="302">
        <v>855568</v>
      </c>
      <c r="S23" s="303"/>
      <c r="T23" s="302">
        <v>2043099</v>
      </c>
      <c r="U23" s="304" t="s">
        <v>476</v>
      </c>
      <c r="V23" s="302">
        <v>9988479</v>
      </c>
      <c r="W23" s="304" t="s">
        <v>476</v>
      </c>
    </row>
    <row r="24" spans="1:23" x14ac:dyDescent="0.25">
      <c r="A24" s="296">
        <v>1964</v>
      </c>
      <c r="B24" s="297">
        <v>378720</v>
      </c>
      <c r="C24" s="298"/>
      <c r="D24" s="297">
        <v>3908485</v>
      </c>
      <c r="E24" s="298"/>
      <c r="F24" s="297">
        <v>2325488</v>
      </c>
      <c r="G24" s="299" t="s">
        <v>476</v>
      </c>
      <c r="H24" s="297">
        <v>6612693</v>
      </c>
      <c r="I24" s="299" t="s">
        <v>476</v>
      </c>
      <c r="J24" s="300" t="s">
        <v>207</v>
      </c>
      <c r="K24" s="300" t="s">
        <v>207</v>
      </c>
      <c r="L24" s="298"/>
      <c r="M24" s="297">
        <v>499058</v>
      </c>
      <c r="N24" s="297">
        <v>499058</v>
      </c>
      <c r="O24" s="298"/>
      <c r="P24" s="297">
        <v>7111751</v>
      </c>
      <c r="Q24" s="299" t="s">
        <v>476</v>
      </c>
      <c r="R24" s="297">
        <v>927525</v>
      </c>
      <c r="S24" s="298"/>
      <c r="T24" s="297">
        <v>2201298</v>
      </c>
      <c r="U24" s="299" t="s">
        <v>476</v>
      </c>
      <c r="V24" s="297">
        <v>10240574</v>
      </c>
      <c r="W24" s="299" t="s">
        <v>476</v>
      </c>
    </row>
    <row r="25" spans="1:23" x14ac:dyDescent="0.25">
      <c r="A25" s="296">
        <v>1965</v>
      </c>
      <c r="B25" s="297">
        <v>351657</v>
      </c>
      <c r="C25" s="298"/>
      <c r="D25" s="297">
        <v>4027692</v>
      </c>
      <c r="E25" s="298"/>
      <c r="F25" s="297">
        <v>2431923</v>
      </c>
      <c r="G25" s="299" t="s">
        <v>476</v>
      </c>
      <c r="H25" s="297">
        <v>6811272</v>
      </c>
      <c r="I25" s="299" t="s">
        <v>476</v>
      </c>
      <c r="J25" s="300" t="s">
        <v>207</v>
      </c>
      <c r="K25" s="300" t="s">
        <v>207</v>
      </c>
      <c r="L25" s="298"/>
      <c r="M25" s="297">
        <v>468150</v>
      </c>
      <c r="N25" s="297">
        <v>468150</v>
      </c>
      <c r="O25" s="298"/>
      <c r="P25" s="297">
        <v>7279422</v>
      </c>
      <c r="Q25" s="299" t="s">
        <v>476</v>
      </c>
      <c r="R25" s="297">
        <v>992935</v>
      </c>
      <c r="S25" s="298"/>
      <c r="T25" s="297">
        <v>2367029</v>
      </c>
      <c r="U25" s="299" t="s">
        <v>476</v>
      </c>
      <c r="V25" s="297">
        <v>10639387</v>
      </c>
      <c r="W25" s="299" t="s">
        <v>476</v>
      </c>
    </row>
    <row r="26" spans="1:23" x14ac:dyDescent="0.25">
      <c r="A26" s="301">
        <v>1966</v>
      </c>
      <c r="B26" s="302">
        <v>348790</v>
      </c>
      <c r="C26" s="303"/>
      <c r="D26" s="302">
        <v>4274822</v>
      </c>
      <c r="E26" s="303"/>
      <c r="F26" s="302">
        <v>2421800</v>
      </c>
      <c r="G26" s="304" t="s">
        <v>476</v>
      </c>
      <c r="H26" s="302">
        <v>7045412</v>
      </c>
      <c r="I26" s="304" t="s">
        <v>476</v>
      </c>
      <c r="J26" s="305" t="s">
        <v>207</v>
      </c>
      <c r="K26" s="305" t="s">
        <v>207</v>
      </c>
      <c r="L26" s="303"/>
      <c r="M26" s="302">
        <v>454974</v>
      </c>
      <c r="N26" s="302">
        <v>454974</v>
      </c>
      <c r="O26" s="303"/>
      <c r="P26" s="302">
        <v>7500386</v>
      </c>
      <c r="Q26" s="304" t="s">
        <v>476</v>
      </c>
      <c r="R26" s="302">
        <v>1081223</v>
      </c>
      <c r="S26" s="303"/>
      <c r="T26" s="302">
        <v>2587021</v>
      </c>
      <c r="U26" s="304" t="s">
        <v>476</v>
      </c>
      <c r="V26" s="302">
        <v>11168630</v>
      </c>
      <c r="W26" s="304" t="s">
        <v>476</v>
      </c>
    </row>
    <row r="27" spans="1:23" x14ac:dyDescent="0.25">
      <c r="A27" s="296">
        <v>1967</v>
      </c>
      <c r="B27" s="297">
        <v>298819</v>
      </c>
      <c r="C27" s="298"/>
      <c r="D27" s="297">
        <v>4451330</v>
      </c>
      <c r="E27" s="298"/>
      <c r="F27" s="297">
        <v>2527239</v>
      </c>
      <c r="G27" s="299" t="s">
        <v>476</v>
      </c>
      <c r="H27" s="297">
        <v>7277387</v>
      </c>
      <c r="I27" s="299" t="s">
        <v>476</v>
      </c>
      <c r="J27" s="300" t="s">
        <v>207</v>
      </c>
      <c r="K27" s="300" t="s">
        <v>207</v>
      </c>
      <c r="L27" s="298"/>
      <c r="M27" s="297">
        <v>433973</v>
      </c>
      <c r="N27" s="297">
        <v>433973</v>
      </c>
      <c r="O27" s="298"/>
      <c r="P27" s="297">
        <v>7711360</v>
      </c>
      <c r="Q27" s="299" t="s">
        <v>476</v>
      </c>
      <c r="R27" s="297">
        <v>1160469</v>
      </c>
      <c r="S27" s="298"/>
      <c r="T27" s="297">
        <v>2767446</v>
      </c>
      <c r="U27" s="299" t="s">
        <v>476</v>
      </c>
      <c r="V27" s="297">
        <v>11639275</v>
      </c>
      <c r="W27" s="299" t="s">
        <v>476</v>
      </c>
    </row>
    <row r="28" spans="1:23" x14ac:dyDescent="0.25">
      <c r="A28" s="296">
        <v>1968</v>
      </c>
      <c r="B28" s="297">
        <v>264330</v>
      </c>
      <c r="C28" s="298"/>
      <c r="D28" s="297">
        <v>4588315</v>
      </c>
      <c r="E28" s="298"/>
      <c r="F28" s="297">
        <v>2654589</v>
      </c>
      <c r="G28" s="299" t="s">
        <v>476</v>
      </c>
      <c r="H28" s="297">
        <v>7507234</v>
      </c>
      <c r="I28" s="299" t="s">
        <v>476</v>
      </c>
      <c r="J28" s="300" t="s">
        <v>207</v>
      </c>
      <c r="K28" s="300" t="s">
        <v>207</v>
      </c>
      <c r="L28" s="298"/>
      <c r="M28" s="297">
        <v>425511</v>
      </c>
      <c r="N28" s="297">
        <v>425511</v>
      </c>
      <c r="O28" s="298"/>
      <c r="P28" s="297">
        <v>7932745</v>
      </c>
      <c r="Q28" s="299" t="s">
        <v>476</v>
      </c>
      <c r="R28" s="297">
        <v>1301916</v>
      </c>
      <c r="S28" s="298"/>
      <c r="T28" s="297">
        <v>3101629</v>
      </c>
      <c r="U28" s="299" t="s">
        <v>476</v>
      </c>
      <c r="V28" s="297">
        <v>12336290</v>
      </c>
      <c r="W28" s="299" t="s">
        <v>476</v>
      </c>
    </row>
    <row r="29" spans="1:23" x14ac:dyDescent="0.25">
      <c r="A29" s="301">
        <v>1969</v>
      </c>
      <c r="B29" s="302">
        <v>248107</v>
      </c>
      <c r="C29" s="303"/>
      <c r="D29" s="302">
        <v>4874858</v>
      </c>
      <c r="E29" s="303"/>
      <c r="F29" s="302">
        <v>2704779</v>
      </c>
      <c r="G29" s="304" t="s">
        <v>476</v>
      </c>
      <c r="H29" s="302">
        <v>7827744</v>
      </c>
      <c r="I29" s="304" t="s">
        <v>476</v>
      </c>
      <c r="J29" s="305" t="s">
        <v>207</v>
      </c>
      <c r="K29" s="305" t="s">
        <v>207</v>
      </c>
      <c r="L29" s="303"/>
      <c r="M29" s="302">
        <v>415053</v>
      </c>
      <c r="N29" s="302">
        <v>415053</v>
      </c>
      <c r="O29" s="303"/>
      <c r="P29" s="302">
        <v>8242797</v>
      </c>
      <c r="Q29" s="304" t="s">
        <v>476</v>
      </c>
      <c r="R29" s="302">
        <v>1456024</v>
      </c>
      <c r="S29" s="303"/>
      <c r="T29" s="302">
        <v>3470335</v>
      </c>
      <c r="U29" s="304" t="s">
        <v>476</v>
      </c>
      <c r="V29" s="302">
        <v>13169156</v>
      </c>
      <c r="W29" s="304" t="s">
        <v>476</v>
      </c>
    </row>
    <row r="30" spans="1:23" x14ac:dyDescent="0.25">
      <c r="A30" s="296">
        <v>1970</v>
      </c>
      <c r="B30" s="297">
        <v>209380</v>
      </c>
      <c r="C30" s="298"/>
      <c r="D30" s="297">
        <v>4987392</v>
      </c>
      <c r="E30" s="298"/>
      <c r="F30" s="297">
        <v>2724856</v>
      </c>
      <c r="G30" s="299" t="s">
        <v>476</v>
      </c>
      <c r="H30" s="297">
        <v>7921629</v>
      </c>
      <c r="I30" s="299" t="s">
        <v>476</v>
      </c>
      <c r="J30" s="300" t="s">
        <v>207</v>
      </c>
      <c r="K30" s="300" t="s">
        <v>207</v>
      </c>
      <c r="L30" s="298"/>
      <c r="M30" s="297">
        <v>400777</v>
      </c>
      <c r="N30" s="297">
        <v>400777</v>
      </c>
      <c r="O30" s="298"/>
      <c r="P30" s="297">
        <v>8322406</v>
      </c>
      <c r="Q30" s="299" t="s">
        <v>476</v>
      </c>
      <c r="R30" s="297">
        <v>1590983</v>
      </c>
      <c r="S30" s="298"/>
      <c r="T30" s="297">
        <v>3852369</v>
      </c>
      <c r="U30" s="299" t="s">
        <v>476</v>
      </c>
      <c r="V30" s="297">
        <v>13765758</v>
      </c>
      <c r="W30" s="299" t="s">
        <v>476</v>
      </c>
    </row>
    <row r="31" spans="1:23" x14ac:dyDescent="0.25">
      <c r="A31" s="296">
        <v>1971</v>
      </c>
      <c r="B31" s="297">
        <v>171986</v>
      </c>
      <c r="C31" s="298"/>
      <c r="D31" s="297">
        <v>5125812</v>
      </c>
      <c r="E31" s="298"/>
      <c r="F31" s="297">
        <v>2747779</v>
      </c>
      <c r="G31" s="299" t="s">
        <v>476</v>
      </c>
      <c r="H31" s="297">
        <v>8045577</v>
      </c>
      <c r="I31" s="299" t="s">
        <v>476</v>
      </c>
      <c r="J31" s="300" t="s">
        <v>207</v>
      </c>
      <c r="K31" s="300" t="s">
        <v>207</v>
      </c>
      <c r="L31" s="298"/>
      <c r="M31" s="297">
        <v>381874</v>
      </c>
      <c r="N31" s="297">
        <v>381874</v>
      </c>
      <c r="O31" s="298"/>
      <c r="P31" s="297">
        <v>8427451</v>
      </c>
      <c r="Q31" s="299" t="s">
        <v>476</v>
      </c>
      <c r="R31" s="297">
        <v>1704403</v>
      </c>
      <c r="S31" s="298"/>
      <c r="T31" s="297">
        <v>4114346</v>
      </c>
      <c r="U31" s="299" t="s">
        <v>476</v>
      </c>
      <c r="V31" s="297">
        <v>14246200</v>
      </c>
      <c r="W31" s="299" t="s">
        <v>476</v>
      </c>
    </row>
    <row r="32" spans="1:23" x14ac:dyDescent="0.25">
      <c r="A32" s="301">
        <v>1972</v>
      </c>
      <c r="B32" s="302">
        <v>115782</v>
      </c>
      <c r="C32" s="303"/>
      <c r="D32" s="302">
        <v>5264384</v>
      </c>
      <c r="E32" s="303"/>
      <c r="F32" s="302">
        <v>2867438</v>
      </c>
      <c r="G32" s="304" t="s">
        <v>476</v>
      </c>
      <c r="H32" s="302">
        <v>8247603</v>
      </c>
      <c r="I32" s="304" t="s">
        <v>476</v>
      </c>
      <c r="J32" s="305" t="s">
        <v>207</v>
      </c>
      <c r="K32" s="305" t="s">
        <v>207</v>
      </c>
      <c r="L32" s="303"/>
      <c r="M32" s="302">
        <v>379776</v>
      </c>
      <c r="N32" s="302">
        <v>379776</v>
      </c>
      <c r="O32" s="303"/>
      <c r="P32" s="302">
        <v>8627379</v>
      </c>
      <c r="Q32" s="304" t="s">
        <v>476</v>
      </c>
      <c r="R32" s="302">
        <v>1837735</v>
      </c>
      <c r="S32" s="303"/>
      <c r="T32" s="302">
        <v>4391932</v>
      </c>
      <c r="U32" s="304" t="s">
        <v>476</v>
      </c>
      <c r="V32" s="302">
        <v>14857045</v>
      </c>
      <c r="W32" s="304" t="s">
        <v>476</v>
      </c>
    </row>
    <row r="33" spans="1:23" x14ac:dyDescent="0.25">
      <c r="A33" s="296">
        <v>1973</v>
      </c>
      <c r="B33" s="297">
        <v>93911</v>
      </c>
      <c r="C33" s="298"/>
      <c r="D33" s="297">
        <v>4976975</v>
      </c>
      <c r="E33" s="298"/>
      <c r="F33" s="297">
        <v>2800327</v>
      </c>
      <c r="G33" s="299" t="s">
        <v>476</v>
      </c>
      <c r="H33" s="297">
        <v>7871212</v>
      </c>
      <c r="I33" s="299" t="s">
        <v>476</v>
      </c>
      <c r="J33" s="300" t="s">
        <v>207</v>
      </c>
      <c r="K33" s="300" t="s">
        <v>207</v>
      </c>
      <c r="L33" s="298"/>
      <c r="M33" s="297">
        <v>354096</v>
      </c>
      <c r="N33" s="297">
        <v>354096</v>
      </c>
      <c r="O33" s="298"/>
      <c r="P33" s="297">
        <v>8225308</v>
      </c>
      <c r="Q33" s="299" t="s">
        <v>476</v>
      </c>
      <c r="R33" s="297">
        <v>1976337</v>
      </c>
      <c r="S33" s="298"/>
      <c r="T33" s="297">
        <v>4695706</v>
      </c>
      <c r="U33" s="299" t="s">
        <v>476</v>
      </c>
      <c r="V33" s="297">
        <v>14897351</v>
      </c>
      <c r="W33" s="299" t="s">
        <v>476</v>
      </c>
    </row>
    <row r="34" spans="1:23" x14ac:dyDescent="0.25">
      <c r="A34" s="296">
        <v>1974</v>
      </c>
      <c r="B34" s="297">
        <v>82126</v>
      </c>
      <c r="C34" s="298"/>
      <c r="D34" s="297">
        <v>4900995</v>
      </c>
      <c r="E34" s="298"/>
      <c r="F34" s="297">
        <v>2553838</v>
      </c>
      <c r="G34" s="299" t="s">
        <v>476</v>
      </c>
      <c r="H34" s="297">
        <v>7536958</v>
      </c>
      <c r="I34" s="299" t="s">
        <v>476</v>
      </c>
      <c r="J34" s="300" t="s">
        <v>207</v>
      </c>
      <c r="K34" s="300" t="s">
        <v>207</v>
      </c>
      <c r="L34" s="298"/>
      <c r="M34" s="297">
        <v>370952</v>
      </c>
      <c r="N34" s="297">
        <v>370952</v>
      </c>
      <c r="O34" s="298"/>
      <c r="P34" s="297">
        <v>7907910</v>
      </c>
      <c r="Q34" s="299" t="s">
        <v>476</v>
      </c>
      <c r="R34" s="297">
        <v>1972763</v>
      </c>
      <c r="S34" s="298"/>
      <c r="T34" s="297">
        <v>4773662</v>
      </c>
      <c r="U34" s="299" t="s">
        <v>476</v>
      </c>
      <c r="V34" s="297">
        <v>14654335</v>
      </c>
      <c r="W34" s="299" t="s">
        <v>476</v>
      </c>
    </row>
    <row r="35" spans="1:23" x14ac:dyDescent="0.25">
      <c r="A35" s="301">
        <v>1975</v>
      </c>
      <c r="B35" s="302">
        <v>62843</v>
      </c>
      <c r="C35" s="303"/>
      <c r="D35" s="302">
        <v>5022606</v>
      </c>
      <c r="E35" s="303"/>
      <c r="F35" s="302">
        <v>2478772</v>
      </c>
      <c r="G35" s="304" t="s">
        <v>476</v>
      </c>
      <c r="H35" s="302">
        <v>7564221</v>
      </c>
      <c r="I35" s="304" t="s">
        <v>476</v>
      </c>
      <c r="J35" s="305" t="s">
        <v>207</v>
      </c>
      <c r="K35" s="305" t="s">
        <v>207</v>
      </c>
      <c r="L35" s="303"/>
      <c r="M35" s="302">
        <v>425408</v>
      </c>
      <c r="N35" s="302">
        <v>425408</v>
      </c>
      <c r="O35" s="303"/>
      <c r="P35" s="302">
        <v>7989629</v>
      </c>
      <c r="Q35" s="304" t="s">
        <v>476</v>
      </c>
      <c r="R35" s="302">
        <v>2006735</v>
      </c>
      <c r="S35" s="303"/>
      <c r="T35" s="302">
        <v>4817036</v>
      </c>
      <c r="U35" s="304" t="s">
        <v>476</v>
      </c>
      <c r="V35" s="302">
        <v>14813400</v>
      </c>
      <c r="W35" s="304" t="s">
        <v>476</v>
      </c>
    </row>
    <row r="36" spans="1:23" x14ac:dyDescent="0.25">
      <c r="A36" s="296">
        <v>1976</v>
      </c>
      <c r="B36" s="297">
        <v>58885</v>
      </c>
      <c r="C36" s="298"/>
      <c r="D36" s="297">
        <v>5147336</v>
      </c>
      <c r="E36" s="298"/>
      <c r="F36" s="297">
        <v>2703280</v>
      </c>
      <c r="G36" s="299" t="s">
        <v>476</v>
      </c>
      <c r="H36" s="297">
        <v>7909501</v>
      </c>
      <c r="I36" s="299" t="s">
        <v>476</v>
      </c>
      <c r="J36" s="300" t="s">
        <v>207</v>
      </c>
      <c r="K36" s="300" t="s">
        <v>207</v>
      </c>
      <c r="L36" s="298"/>
      <c r="M36" s="297">
        <v>481634</v>
      </c>
      <c r="N36" s="297">
        <v>481634</v>
      </c>
      <c r="O36" s="298"/>
      <c r="P36" s="297">
        <v>8391135</v>
      </c>
      <c r="Q36" s="299" t="s">
        <v>476</v>
      </c>
      <c r="R36" s="297">
        <v>2069215</v>
      </c>
      <c r="S36" s="298"/>
      <c r="T36" s="297">
        <v>4949910</v>
      </c>
      <c r="U36" s="299" t="s">
        <v>476</v>
      </c>
      <c r="V36" s="297">
        <v>15410259</v>
      </c>
      <c r="W36" s="299" t="s">
        <v>476</v>
      </c>
    </row>
    <row r="37" spans="1:23" x14ac:dyDescent="0.25">
      <c r="A37" s="296">
        <v>1977</v>
      </c>
      <c r="B37" s="297">
        <v>57461</v>
      </c>
      <c r="C37" s="298"/>
      <c r="D37" s="297">
        <v>4913093</v>
      </c>
      <c r="E37" s="298"/>
      <c r="F37" s="297">
        <v>2681282</v>
      </c>
      <c r="G37" s="299" t="s">
        <v>476</v>
      </c>
      <c r="H37" s="297">
        <v>7651836</v>
      </c>
      <c r="I37" s="299" t="s">
        <v>476</v>
      </c>
      <c r="J37" s="300" t="s">
        <v>207</v>
      </c>
      <c r="K37" s="300" t="s">
        <v>207</v>
      </c>
      <c r="L37" s="298"/>
      <c r="M37" s="297">
        <v>541783</v>
      </c>
      <c r="N37" s="297">
        <v>541783</v>
      </c>
      <c r="O37" s="298"/>
      <c r="P37" s="297">
        <v>8193619</v>
      </c>
      <c r="Q37" s="299" t="s">
        <v>476</v>
      </c>
      <c r="R37" s="297">
        <v>2201555</v>
      </c>
      <c r="S37" s="298"/>
      <c r="T37" s="297">
        <v>5266539</v>
      </c>
      <c r="U37" s="299" t="s">
        <v>476</v>
      </c>
      <c r="V37" s="297">
        <v>15661713</v>
      </c>
      <c r="W37" s="299" t="s">
        <v>476</v>
      </c>
    </row>
    <row r="38" spans="1:23" x14ac:dyDescent="0.25">
      <c r="A38" s="301">
        <v>1978</v>
      </c>
      <c r="B38" s="302">
        <v>49145</v>
      </c>
      <c r="C38" s="303"/>
      <c r="D38" s="302">
        <v>4981454</v>
      </c>
      <c r="E38" s="303"/>
      <c r="F38" s="302">
        <v>2607495</v>
      </c>
      <c r="G38" s="304" t="s">
        <v>476</v>
      </c>
      <c r="H38" s="302">
        <v>7638094</v>
      </c>
      <c r="I38" s="304" t="s">
        <v>476</v>
      </c>
      <c r="J38" s="305" t="s">
        <v>207</v>
      </c>
      <c r="K38" s="305" t="s">
        <v>207</v>
      </c>
      <c r="L38" s="303"/>
      <c r="M38" s="302">
        <v>621849</v>
      </c>
      <c r="N38" s="302">
        <v>621849</v>
      </c>
      <c r="O38" s="303"/>
      <c r="P38" s="302">
        <v>8259943</v>
      </c>
      <c r="Q38" s="304" t="s">
        <v>476</v>
      </c>
      <c r="R38" s="302">
        <v>2301278</v>
      </c>
      <c r="S38" s="303"/>
      <c r="T38" s="302">
        <v>5571065</v>
      </c>
      <c r="U38" s="304" t="s">
        <v>476</v>
      </c>
      <c r="V38" s="302">
        <v>16132287</v>
      </c>
      <c r="W38" s="304" t="s">
        <v>476</v>
      </c>
    </row>
    <row r="39" spans="1:23" x14ac:dyDescent="0.25">
      <c r="A39" s="296">
        <v>1979</v>
      </c>
      <c r="B39" s="297">
        <v>37313</v>
      </c>
      <c r="C39" s="298"/>
      <c r="D39" s="297">
        <v>5054742</v>
      </c>
      <c r="E39" s="298"/>
      <c r="F39" s="297">
        <v>2098779</v>
      </c>
      <c r="G39" s="299" t="s">
        <v>476</v>
      </c>
      <c r="H39" s="297">
        <v>7190834</v>
      </c>
      <c r="I39" s="299" t="s">
        <v>476</v>
      </c>
      <c r="J39" s="300" t="s">
        <v>207</v>
      </c>
      <c r="K39" s="300" t="s">
        <v>207</v>
      </c>
      <c r="L39" s="298"/>
      <c r="M39" s="297">
        <v>728076</v>
      </c>
      <c r="N39" s="297">
        <v>728076</v>
      </c>
      <c r="O39" s="298"/>
      <c r="P39" s="297">
        <v>7918910</v>
      </c>
      <c r="Q39" s="299" t="s">
        <v>476</v>
      </c>
      <c r="R39" s="297">
        <v>2329778</v>
      </c>
      <c r="S39" s="298"/>
      <c r="T39" s="297">
        <v>5564036</v>
      </c>
      <c r="U39" s="299" t="s">
        <v>476</v>
      </c>
      <c r="V39" s="297">
        <v>15812724</v>
      </c>
      <c r="W39" s="299" t="s">
        <v>476</v>
      </c>
    </row>
    <row r="40" spans="1:23" x14ac:dyDescent="0.25">
      <c r="A40" s="296">
        <v>1980</v>
      </c>
      <c r="B40" s="297">
        <v>30544</v>
      </c>
      <c r="C40" s="298"/>
      <c r="D40" s="297">
        <v>4824836</v>
      </c>
      <c r="E40" s="298"/>
      <c r="F40" s="297">
        <v>1734025</v>
      </c>
      <c r="G40" s="299" t="s">
        <v>476</v>
      </c>
      <c r="H40" s="297">
        <v>6589405</v>
      </c>
      <c r="I40" s="299" t="s">
        <v>476</v>
      </c>
      <c r="J40" s="300" t="s">
        <v>207</v>
      </c>
      <c r="K40" s="300" t="s">
        <v>207</v>
      </c>
      <c r="L40" s="298"/>
      <c r="M40" s="297">
        <v>850000</v>
      </c>
      <c r="N40" s="297">
        <v>850000</v>
      </c>
      <c r="O40" s="298"/>
      <c r="P40" s="297">
        <v>7439405</v>
      </c>
      <c r="Q40" s="299" t="s">
        <v>476</v>
      </c>
      <c r="R40" s="297">
        <v>2448093</v>
      </c>
      <c r="S40" s="298"/>
      <c r="T40" s="297">
        <v>5865882</v>
      </c>
      <c r="U40" s="299" t="s">
        <v>476</v>
      </c>
      <c r="V40" s="297">
        <v>15753380</v>
      </c>
      <c r="W40" s="299" t="s">
        <v>476</v>
      </c>
    </row>
    <row r="41" spans="1:23" x14ac:dyDescent="0.25">
      <c r="A41" s="301">
        <v>1981</v>
      </c>
      <c r="B41" s="302">
        <v>30020</v>
      </c>
      <c r="C41" s="303"/>
      <c r="D41" s="302">
        <v>4614199</v>
      </c>
      <c r="E41" s="303"/>
      <c r="F41" s="302">
        <v>1531065</v>
      </c>
      <c r="G41" s="304" t="s">
        <v>476</v>
      </c>
      <c r="H41" s="302">
        <v>6175285</v>
      </c>
      <c r="I41" s="304" t="s">
        <v>476</v>
      </c>
      <c r="J41" s="305" t="s">
        <v>207</v>
      </c>
      <c r="K41" s="305" t="s">
        <v>207</v>
      </c>
      <c r="L41" s="303"/>
      <c r="M41" s="302">
        <v>870000</v>
      </c>
      <c r="N41" s="302">
        <v>870000</v>
      </c>
      <c r="O41" s="303"/>
      <c r="P41" s="302">
        <v>7045285</v>
      </c>
      <c r="Q41" s="304" t="s">
        <v>476</v>
      </c>
      <c r="R41" s="302">
        <v>2464368</v>
      </c>
      <c r="S41" s="303"/>
      <c r="T41" s="302">
        <v>5751892</v>
      </c>
      <c r="U41" s="304" t="s">
        <v>476</v>
      </c>
      <c r="V41" s="302">
        <v>15261544</v>
      </c>
      <c r="W41" s="304" t="s">
        <v>476</v>
      </c>
    </row>
    <row r="42" spans="1:23" x14ac:dyDescent="0.25">
      <c r="A42" s="296">
        <v>1982</v>
      </c>
      <c r="B42" s="297">
        <v>31791</v>
      </c>
      <c r="C42" s="298"/>
      <c r="D42" s="297">
        <v>4711251</v>
      </c>
      <c r="E42" s="298"/>
      <c r="F42" s="297">
        <v>1433545</v>
      </c>
      <c r="G42" s="299" t="s">
        <v>476</v>
      </c>
      <c r="H42" s="297">
        <v>6176587</v>
      </c>
      <c r="I42" s="299" t="s">
        <v>476</v>
      </c>
      <c r="J42" s="300" t="s">
        <v>207</v>
      </c>
      <c r="K42" s="300" t="s">
        <v>207</v>
      </c>
      <c r="L42" s="298"/>
      <c r="M42" s="297">
        <v>970000</v>
      </c>
      <c r="N42" s="297">
        <v>970000</v>
      </c>
      <c r="O42" s="298"/>
      <c r="P42" s="297">
        <v>7146587</v>
      </c>
      <c r="Q42" s="299" t="s">
        <v>476</v>
      </c>
      <c r="R42" s="297">
        <v>2489121</v>
      </c>
      <c r="S42" s="298"/>
      <c r="T42" s="297">
        <v>5895229</v>
      </c>
      <c r="U42" s="299" t="s">
        <v>476</v>
      </c>
      <c r="V42" s="297">
        <v>15530937</v>
      </c>
      <c r="W42" s="299" t="s">
        <v>476</v>
      </c>
    </row>
    <row r="43" spans="1:23" x14ac:dyDescent="0.25">
      <c r="A43" s="296">
        <v>1983</v>
      </c>
      <c r="B43" s="297">
        <v>30785</v>
      </c>
      <c r="C43" s="298"/>
      <c r="D43" s="297">
        <v>4477633</v>
      </c>
      <c r="E43" s="298"/>
      <c r="F43" s="297">
        <v>1353406</v>
      </c>
      <c r="G43" s="299" t="s">
        <v>476</v>
      </c>
      <c r="H43" s="297">
        <v>5861823</v>
      </c>
      <c r="I43" s="299" t="s">
        <v>476</v>
      </c>
      <c r="J43" s="300" t="s">
        <v>207</v>
      </c>
      <c r="K43" s="300" t="s">
        <v>207</v>
      </c>
      <c r="L43" s="298"/>
      <c r="M43" s="297">
        <v>970000</v>
      </c>
      <c r="N43" s="297">
        <v>970000</v>
      </c>
      <c r="O43" s="298"/>
      <c r="P43" s="297">
        <v>6831823</v>
      </c>
      <c r="Q43" s="299" t="s">
        <v>476</v>
      </c>
      <c r="R43" s="297">
        <v>2562235</v>
      </c>
      <c r="S43" s="298"/>
      <c r="T43" s="297">
        <v>6030963</v>
      </c>
      <c r="U43" s="299" t="s">
        <v>476</v>
      </c>
      <c r="V43" s="297">
        <v>15425021</v>
      </c>
      <c r="W43" s="299" t="s">
        <v>476</v>
      </c>
    </row>
    <row r="44" spans="1:23" x14ac:dyDescent="0.25">
      <c r="A44" s="301">
        <v>1984</v>
      </c>
      <c r="B44" s="302">
        <v>39627</v>
      </c>
      <c r="C44" s="303"/>
      <c r="D44" s="302">
        <v>4660558</v>
      </c>
      <c r="E44" s="303"/>
      <c r="F44" s="302">
        <v>1530714</v>
      </c>
      <c r="G44" s="304" t="s">
        <v>476</v>
      </c>
      <c r="H44" s="302">
        <v>6230899</v>
      </c>
      <c r="I44" s="304" t="s">
        <v>476</v>
      </c>
      <c r="J44" s="305" t="s">
        <v>207</v>
      </c>
      <c r="K44" s="305" t="s">
        <v>207</v>
      </c>
      <c r="L44" s="303"/>
      <c r="M44" s="302">
        <v>980000</v>
      </c>
      <c r="N44" s="302">
        <v>980000</v>
      </c>
      <c r="O44" s="303"/>
      <c r="P44" s="302">
        <v>7210899</v>
      </c>
      <c r="Q44" s="304" t="s">
        <v>476</v>
      </c>
      <c r="R44" s="302">
        <v>2661673</v>
      </c>
      <c r="S44" s="303"/>
      <c r="T44" s="302">
        <v>6086991</v>
      </c>
      <c r="U44" s="304" t="s">
        <v>476</v>
      </c>
      <c r="V44" s="302">
        <v>15959563</v>
      </c>
      <c r="W44" s="304" t="s">
        <v>476</v>
      </c>
    </row>
    <row r="45" spans="1:23" x14ac:dyDescent="0.25">
      <c r="A45" s="296">
        <v>1985</v>
      </c>
      <c r="B45" s="297">
        <v>38757</v>
      </c>
      <c r="C45" s="298"/>
      <c r="D45" s="297">
        <v>4534282</v>
      </c>
      <c r="E45" s="298"/>
      <c r="F45" s="297">
        <v>1565180</v>
      </c>
      <c r="G45" s="299" t="s">
        <v>476</v>
      </c>
      <c r="H45" s="297">
        <v>6138219</v>
      </c>
      <c r="I45" s="299" t="s">
        <v>476</v>
      </c>
      <c r="J45" s="300" t="s">
        <v>207</v>
      </c>
      <c r="K45" s="300" t="s">
        <v>207</v>
      </c>
      <c r="L45" s="298"/>
      <c r="M45" s="297">
        <v>1010000</v>
      </c>
      <c r="N45" s="297">
        <v>1010000</v>
      </c>
      <c r="O45" s="298"/>
      <c r="P45" s="297">
        <v>7148219</v>
      </c>
      <c r="Q45" s="299" t="s">
        <v>476</v>
      </c>
      <c r="R45" s="297">
        <v>2708902</v>
      </c>
      <c r="S45" s="298"/>
      <c r="T45" s="297">
        <v>6184213</v>
      </c>
      <c r="U45" s="299" t="s">
        <v>476</v>
      </c>
      <c r="V45" s="297">
        <v>16041334</v>
      </c>
      <c r="W45" s="299" t="s">
        <v>476</v>
      </c>
    </row>
    <row r="46" spans="1:23" x14ac:dyDescent="0.25">
      <c r="A46" s="296">
        <v>1986</v>
      </c>
      <c r="B46" s="297">
        <v>40467</v>
      </c>
      <c r="C46" s="298"/>
      <c r="D46" s="297">
        <v>4405156</v>
      </c>
      <c r="E46" s="298"/>
      <c r="F46" s="297">
        <v>1540567</v>
      </c>
      <c r="G46" s="299" t="s">
        <v>476</v>
      </c>
      <c r="H46" s="297">
        <v>5986190</v>
      </c>
      <c r="I46" s="299" t="s">
        <v>476</v>
      </c>
      <c r="J46" s="300" t="s">
        <v>207</v>
      </c>
      <c r="K46" s="300" t="s">
        <v>207</v>
      </c>
      <c r="L46" s="298"/>
      <c r="M46" s="297">
        <v>920000</v>
      </c>
      <c r="N46" s="297">
        <v>920000</v>
      </c>
      <c r="O46" s="298"/>
      <c r="P46" s="297">
        <v>6906190</v>
      </c>
      <c r="Q46" s="299" t="s">
        <v>476</v>
      </c>
      <c r="R46" s="297">
        <v>2794729</v>
      </c>
      <c r="S46" s="298"/>
      <c r="T46" s="297">
        <v>6274189</v>
      </c>
      <c r="U46" s="299" t="s">
        <v>476</v>
      </c>
      <c r="V46" s="297">
        <v>15975109</v>
      </c>
      <c r="W46" s="299" t="s">
        <v>476</v>
      </c>
    </row>
    <row r="47" spans="1:23" x14ac:dyDescent="0.25">
      <c r="A47" s="301">
        <v>1987</v>
      </c>
      <c r="B47" s="302">
        <v>37218</v>
      </c>
      <c r="C47" s="303"/>
      <c r="D47" s="302">
        <v>4419575</v>
      </c>
      <c r="E47" s="303"/>
      <c r="F47" s="302">
        <v>1616581</v>
      </c>
      <c r="G47" s="304" t="s">
        <v>476</v>
      </c>
      <c r="H47" s="302">
        <v>6073374</v>
      </c>
      <c r="I47" s="304" t="s">
        <v>476</v>
      </c>
      <c r="J47" s="305" t="s">
        <v>207</v>
      </c>
      <c r="K47" s="305" t="s">
        <v>207</v>
      </c>
      <c r="L47" s="303"/>
      <c r="M47" s="302">
        <v>850000</v>
      </c>
      <c r="N47" s="302">
        <v>850000</v>
      </c>
      <c r="O47" s="303"/>
      <c r="P47" s="302">
        <v>6923374</v>
      </c>
      <c r="Q47" s="304" t="s">
        <v>476</v>
      </c>
      <c r="R47" s="302">
        <v>2901600</v>
      </c>
      <c r="S47" s="303"/>
      <c r="T47" s="302">
        <v>6438240</v>
      </c>
      <c r="U47" s="304" t="s">
        <v>476</v>
      </c>
      <c r="V47" s="302">
        <v>16263213</v>
      </c>
      <c r="W47" s="304" t="s">
        <v>476</v>
      </c>
    </row>
    <row r="48" spans="1:23" x14ac:dyDescent="0.25">
      <c r="A48" s="296">
        <v>1988</v>
      </c>
      <c r="B48" s="297">
        <v>36973</v>
      </c>
      <c r="C48" s="298"/>
      <c r="D48" s="297">
        <v>4735083</v>
      </c>
      <c r="E48" s="298"/>
      <c r="F48" s="297">
        <v>1674729</v>
      </c>
      <c r="G48" s="299" t="s">
        <v>476</v>
      </c>
      <c r="H48" s="297">
        <v>6446785</v>
      </c>
      <c r="I48" s="299" t="s">
        <v>476</v>
      </c>
      <c r="J48" s="300" t="s">
        <v>207</v>
      </c>
      <c r="K48" s="300" t="s">
        <v>207</v>
      </c>
      <c r="L48" s="298"/>
      <c r="M48" s="297">
        <v>910000</v>
      </c>
      <c r="N48" s="297">
        <v>910000</v>
      </c>
      <c r="O48" s="298"/>
      <c r="P48" s="297">
        <v>7356785</v>
      </c>
      <c r="Q48" s="299" t="s">
        <v>476</v>
      </c>
      <c r="R48" s="297">
        <v>3046459</v>
      </c>
      <c r="S48" s="298"/>
      <c r="T48" s="297">
        <v>6729369</v>
      </c>
      <c r="U48" s="299" t="s">
        <v>476</v>
      </c>
      <c r="V48" s="297">
        <v>17132613</v>
      </c>
      <c r="W48" s="299" t="s">
        <v>476</v>
      </c>
    </row>
    <row r="49" spans="1:23" x14ac:dyDescent="0.25">
      <c r="A49" s="296">
        <v>1989</v>
      </c>
      <c r="B49" s="297">
        <v>30630</v>
      </c>
      <c r="C49" s="298"/>
      <c r="D49" s="297">
        <v>4898635</v>
      </c>
      <c r="E49" s="298"/>
      <c r="F49" s="297">
        <v>1660251</v>
      </c>
      <c r="G49" s="299" t="s">
        <v>476</v>
      </c>
      <c r="H49" s="297">
        <v>6589516</v>
      </c>
      <c r="I49" s="299" t="s">
        <v>476</v>
      </c>
      <c r="J49" s="297">
        <v>5000</v>
      </c>
      <c r="K49" s="297">
        <v>52417</v>
      </c>
      <c r="L49" s="299" t="s">
        <v>476</v>
      </c>
      <c r="M49" s="297">
        <v>920000</v>
      </c>
      <c r="N49" s="297">
        <v>977417</v>
      </c>
      <c r="O49" s="299" t="s">
        <v>476</v>
      </c>
      <c r="P49" s="297">
        <v>7566933</v>
      </c>
      <c r="Q49" s="299" t="s">
        <v>476</v>
      </c>
      <c r="R49" s="297">
        <v>3089650</v>
      </c>
      <c r="S49" s="298"/>
      <c r="T49" s="297">
        <v>7129142</v>
      </c>
      <c r="U49" s="299" t="s">
        <v>476</v>
      </c>
      <c r="V49" s="297">
        <v>17785725</v>
      </c>
      <c r="W49" s="299" t="s">
        <v>476</v>
      </c>
    </row>
    <row r="50" spans="1:23" x14ac:dyDescent="0.25">
      <c r="A50" s="301">
        <v>1990</v>
      </c>
      <c r="B50" s="302">
        <v>31114</v>
      </c>
      <c r="C50" s="303"/>
      <c r="D50" s="302">
        <v>4490914</v>
      </c>
      <c r="E50" s="303"/>
      <c r="F50" s="302">
        <v>1394175</v>
      </c>
      <c r="G50" s="304" t="s">
        <v>476</v>
      </c>
      <c r="H50" s="302">
        <v>5916203</v>
      </c>
      <c r="I50" s="304" t="s">
        <v>476</v>
      </c>
      <c r="J50" s="302">
        <v>5500</v>
      </c>
      <c r="K50" s="302">
        <v>55601</v>
      </c>
      <c r="L50" s="304" t="s">
        <v>476</v>
      </c>
      <c r="M50" s="302">
        <v>580000</v>
      </c>
      <c r="N50" s="302">
        <v>641101</v>
      </c>
      <c r="O50" s="304" t="s">
        <v>476</v>
      </c>
      <c r="P50" s="302">
        <v>6557304</v>
      </c>
      <c r="Q50" s="304" t="s">
        <v>476</v>
      </c>
      <c r="R50" s="302">
        <v>3152752</v>
      </c>
      <c r="S50" s="303"/>
      <c r="T50" s="302">
        <v>7235241</v>
      </c>
      <c r="U50" s="304" t="s">
        <v>476</v>
      </c>
      <c r="V50" s="302">
        <v>16945297</v>
      </c>
      <c r="W50" s="304" t="s">
        <v>476</v>
      </c>
    </row>
    <row r="51" spans="1:23" x14ac:dyDescent="0.25">
      <c r="A51" s="296">
        <v>1991</v>
      </c>
      <c r="B51" s="297">
        <v>25355</v>
      </c>
      <c r="C51" s="298"/>
      <c r="D51" s="297">
        <v>4667223</v>
      </c>
      <c r="E51" s="298"/>
      <c r="F51" s="297">
        <v>1380852</v>
      </c>
      <c r="G51" s="299" t="s">
        <v>476</v>
      </c>
      <c r="H51" s="297">
        <v>6073429</v>
      </c>
      <c r="I51" s="299" t="s">
        <v>476</v>
      </c>
      <c r="J51" s="297">
        <v>5900</v>
      </c>
      <c r="K51" s="297">
        <v>57430</v>
      </c>
      <c r="L51" s="299" t="s">
        <v>476</v>
      </c>
      <c r="M51" s="297">
        <v>610000</v>
      </c>
      <c r="N51" s="297">
        <v>673330</v>
      </c>
      <c r="O51" s="299" t="s">
        <v>476</v>
      </c>
      <c r="P51" s="297">
        <v>6746760</v>
      </c>
      <c r="Q51" s="299" t="s">
        <v>476</v>
      </c>
      <c r="R51" s="297">
        <v>3259884</v>
      </c>
      <c r="S51" s="298"/>
      <c r="T51" s="297">
        <v>7413667</v>
      </c>
      <c r="U51" s="299" t="s">
        <v>476</v>
      </c>
      <c r="V51" s="297">
        <v>17420310</v>
      </c>
      <c r="W51" s="299" t="s">
        <v>476</v>
      </c>
    </row>
    <row r="52" spans="1:23" x14ac:dyDescent="0.25">
      <c r="A52" s="296">
        <v>1992</v>
      </c>
      <c r="B52" s="297">
        <v>25589</v>
      </c>
      <c r="C52" s="298"/>
      <c r="D52" s="297">
        <v>4804582</v>
      </c>
      <c r="E52" s="298"/>
      <c r="F52" s="297">
        <v>1414075</v>
      </c>
      <c r="G52" s="299" t="s">
        <v>476</v>
      </c>
      <c r="H52" s="297">
        <v>6244246</v>
      </c>
      <c r="I52" s="299" t="s">
        <v>476</v>
      </c>
      <c r="J52" s="297">
        <v>6400</v>
      </c>
      <c r="K52" s="297">
        <v>59387</v>
      </c>
      <c r="L52" s="299" t="s">
        <v>476</v>
      </c>
      <c r="M52" s="297">
        <v>640000</v>
      </c>
      <c r="N52" s="297">
        <v>705787</v>
      </c>
      <c r="O52" s="299" t="s">
        <v>476</v>
      </c>
      <c r="P52" s="297">
        <v>6950033</v>
      </c>
      <c r="Q52" s="299" t="s">
        <v>476</v>
      </c>
      <c r="R52" s="297">
        <v>3193423</v>
      </c>
      <c r="S52" s="298"/>
      <c r="T52" s="297">
        <v>7212229</v>
      </c>
      <c r="U52" s="299" t="s">
        <v>476</v>
      </c>
      <c r="V52" s="297">
        <v>17355685</v>
      </c>
      <c r="W52" s="299" t="s">
        <v>476</v>
      </c>
    </row>
    <row r="53" spans="1:23" x14ac:dyDescent="0.25">
      <c r="A53" s="301">
        <v>1993</v>
      </c>
      <c r="B53" s="302">
        <v>25749</v>
      </c>
      <c r="C53" s="303"/>
      <c r="D53" s="302">
        <v>5063298</v>
      </c>
      <c r="E53" s="303"/>
      <c r="F53" s="302">
        <v>1438989</v>
      </c>
      <c r="G53" s="304" t="s">
        <v>476</v>
      </c>
      <c r="H53" s="302">
        <v>6528036</v>
      </c>
      <c r="I53" s="304" t="s">
        <v>476</v>
      </c>
      <c r="J53" s="302">
        <v>6800</v>
      </c>
      <c r="K53" s="302">
        <v>61292</v>
      </c>
      <c r="L53" s="304" t="s">
        <v>476</v>
      </c>
      <c r="M53" s="302">
        <v>550000</v>
      </c>
      <c r="N53" s="302">
        <v>618092</v>
      </c>
      <c r="O53" s="304" t="s">
        <v>476</v>
      </c>
      <c r="P53" s="302">
        <v>7146128</v>
      </c>
      <c r="Q53" s="304" t="s">
        <v>476</v>
      </c>
      <c r="R53" s="302">
        <v>3394192</v>
      </c>
      <c r="S53" s="303"/>
      <c r="T53" s="302">
        <v>7677367</v>
      </c>
      <c r="U53" s="304" t="s">
        <v>476</v>
      </c>
      <c r="V53" s="302">
        <v>18217687</v>
      </c>
      <c r="W53" s="304" t="s">
        <v>476</v>
      </c>
    </row>
    <row r="54" spans="1:23" x14ac:dyDescent="0.25">
      <c r="A54" s="296">
        <v>1994</v>
      </c>
      <c r="B54" s="297">
        <v>20845</v>
      </c>
      <c r="C54" s="298"/>
      <c r="D54" s="297">
        <v>4959839</v>
      </c>
      <c r="E54" s="298"/>
      <c r="F54" s="297">
        <v>1408401</v>
      </c>
      <c r="G54" s="299" t="s">
        <v>476</v>
      </c>
      <c r="H54" s="297">
        <v>6389084</v>
      </c>
      <c r="I54" s="299" t="s">
        <v>476</v>
      </c>
      <c r="J54" s="297">
        <v>6200</v>
      </c>
      <c r="K54" s="297">
        <v>63082</v>
      </c>
      <c r="L54" s="299" t="s">
        <v>476</v>
      </c>
      <c r="M54" s="297">
        <v>520000</v>
      </c>
      <c r="N54" s="297">
        <v>589282</v>
      </c>
      <c r="O54" s="299" t="s">
        <v>476</v>
      </c>
      <c r="P54" s="297">
        <v>6978366</v>
      </c>
      <c r="Q54" s="299" t="s">
        <v>476</v>
      </c>
      <c r="R54" s="297">
        <v>3440939</v>
      </c>
      <c r="S54" s="298"/>
      <c r="T54" s="297">
        <v>7693126</v>
      </c>
      <c r="U54" s="299" t="s">
        <v>476</v>
      </c>
      <c r="V54" s="297">
        <v>18112431</v>
      </c>
      <c r="W54" s="299" t="s">
        <v>476</v>
      </c>
    </row>
    <row r="55" spans="1:23" x14ac:dyDescent="0.25">
      <c r="A55" s="296">
        <v>1995</v>
      </c>
      <c r="B55" s="297">
        <v>17451</v>
      </c>
      <c r="C55" s="298"/>
      <c r="D55" s="297">
        <v>4954189</v>
      </c>
      <c r="E55" s="298"/>
      <c r="F55" s="297">
        <v>1373859</v>
      </c>
      <c r="G55" s="299" t="s">
        <v>476</v>
      </c>
      <c r="H55" s="297">
        <v>6345499</v>
      </c>
      <c r="I55" s="299" t="s">
        <v>476</v>
      </c>
      <c r="J55" s="297">
        <v>6600</v>
      </c>
      <c r="K55" s="297">
        <v>64224</v>
      </c>
      <c r="L55" s="299" t="s">
        <v>476</v>
      </c>
      <c r="M55" s="297">
        <v>520000</v>
      </c>
      <c r="N55" s="297">
        <v>590824</v>
      </c>
      <c r="O55" s="299" t="s">
        <v>476</v>
      </c>
      <c r="P55" s="297">
        <v>6936323</v>
      </c>
      <c r="Q55" s="299" t="s">
        <v>476</v>
      </c>
      <c r="R55" s="297">
        <v>3557015</v>
      </c>
      <c r="S55" s="298"/>
      <c r="T55" s="297">
        <v>8025625</v>
      </c>
      <c r="U55" s="299" t="s">
        <v>476</v>
      </c>
      <c r="V55" s="297">
        <v>18518963</v>
      </c>
      <c r="W55" s="299" t="s">
        <v>476</v>
      </c>
    </row>
    <row r="56" spans="1:23" x14ac:dyDescent="0.25">
      <c r="A56" s="301">
        <v>1996</v>
      </c>
      <c r="B56" s="302">
        <v>16584</v>
      </c>
      <c r="C56" s="303"/>
      <c r="D56" s="302">
        <v>5354389</v>
      </c>
      <c r="E56" s="303"/>
      <c r="F56" s="302">
        <v>1483523</v>
      </c>
      <c r="G56" s="304" t="s">
        <v>476</v>
      </c>
      <c r="H56" s="302">
        <v>6854495</v>
      </c>
      <c r="I56" s="304" t="s">
        <v>476</v>
      </c>
      <c r="J56" s="302">
        <v>7000</v>
      </c>
      <c r="K56" s="302">
        <v>64856</v>
      </c>
      <c r="L56" s="304" t="s">
        <v>476</v>
      </c>
      <c r="M56" s="302">
        <v>540000</v>
      </c>
      <c r="N56" s="302">
        <v>611856</v>
      </c>
      <c r="O56" s="304" t="s">
        <v>476</v>
      </c>
      <c r="P56" s="302">
        <v>7466351</v>
      </c>
      <c r="Q56" s="304" t="s">
        <v>476</v>
      </c>
      <c r="R56" s="302">
        <v>3693530</v>
      </c>
      <c r="S56" s="303"/>
      <c r="T56" s="302">
        <v>8344336</v>
      </c>
      <c r="U56" s="304" t="s">
        <v>476</v>
      </c>
      <c r="V56" s="302">
        <v>19504218</v>
      </c>
      <c r="W56" s="304" t="s">
        <v>476</v>
      </c>
    </row>
    <row r="57" spans="1:23" x14ac:dyDescent="0.25">
      <c r="A57" s="296">
        <v>1997</v>
      </c>
      <c r="B57" s="297">
        <v>15992</v>
      </c>
      <c r="C57" s="298"/>
      <c r="D57" s="297">
        <v>5092919</v>
      </c>
      <c r="E57" s="298"/>
      <c r="F57" s="297">
        <v>1422124</v>
      </c>
      <c r="G57" s="299" t="s">
        <v>476</v>
      </c>
      <c r="H57" s="297">
        <v>6531036</v>
      </c>
      <c r="I57" s="299" t="s">
        <v>476</v>
      </c>
      <c r="J57" s="297">
        <v>7500</v>
      </c>
      <c r="K57" s="297">
        <v>64366</v>
      </c>
      <c r="L57" s="299" t="s">
        <v>476</v>
      </c>
      <c r="M57" s="297">
        <v>430000</v>
      </c>
      <c r="N57" s="297">
        <v>501866</v>
      </c>
      <c r="O57" s="299" t="s">
        <v>476</v>
      </c>
      <c r="P57" s="297">
        <v>7032901</v>
      </c>
      <c r="Q57" s="299" t="s">
        <v>476</v>
      </c>
      <c r="R57" s="297">
        <v>3670903</v>
      </c>
      <c r="S57" s="298"/>
      <c r="T57" s="297">
        <v>8261143</v>
      </c>
      <c r="U57" s="299" t="s">
        <v>476</v>
      </c>
      <c r="V57" s="297">
        <v>18964947</v>
      </c>
      <c r="W57" s="299" t="s">
        <v>476</v>
      </c>
    </row>
    <row r="58" spans="1:23" x14ac:dyDescent="0.25">
      <c r="A58" s="296">
        <v>1998</v>
      </c>
      <c r="B58" s="297">
        <v>11548</v>
      </c>
      <c r="C58" s="298"/>
      <c r="D58" s="297">
        <v>4646087</v>
      </c>
      <c r="E58" s="298"/>
      <c r="F58" s="297">
        <v>1304110</v>
      </c>
      <c r="G58" s="299" t="s">
        <v>476</v>
      </c>
      <c r="H58" s="297">
        <v>5961746</v>
      </c>
      <c r="I58" s="299" t="s">
        <v>476</v>
      </c>
      <c r="J58" s="297">
        <v>7700</v>
      </c>
      <c r="K58" s="297">
        <v>63929</v>
      </c>
      <c r="L58" s="299" t="s">
        <v>476</v>
      </c>
      <c r="M58" s="297">
        <v>380000</v>
      </c>
      <c r="N58" s="297">
        <v>451629</v>
      </c>
      <c r="O58" s="299" t="s">
        <v>476</v>
      </c>
      <c r="P58" s="297">
        <v>6413374</v>
      </c>
      <c r="Q58" s="299" t="s">
        <v>476</v>
      </c>
      <c r="R58" s="297">
        <v>3855932</v>
      </c>
      <c r="S58" s="298"/>
      <c r="T58" s="297">
        <v>8685611</v>
      </c>
      <c r="U58" s="299" t="s">
        <v>476</v>
      </c>
      <c r="V58" s="297">
        <v>18954918</v>
      </c>
      <c r="W58" s="299" t="s">
        <v>476</v>
      </c>
    </row>
    <row r="59" spans="1:23" x14ac:dyDescent="0.25">
      <c r="A59" s="301">
        <v>1999</v>
      </c>
      <c r="B59" s="302">
        <v>13981</v>
      </c>
      <c r="C59" s="303"/>
      <c r="D59" s="302">
        <v>4834899</v>
      </c>
      <c r="E59" s="303"/>
      <c r="F59" s="302">
        <v>1464903</v>
      </c>
      <c r="G59" s="304" t="s">
        <v>476</v>
      </c>
      <c r="H59" s="302">
        <v>6313783</v>
      </c>
      <c r="I59" s="304" t="s">
        <v>476</v>
      </c>
      <c r="J59" s="302">
        <v>8500</v>
      </c>
      <c r="K59" s="302">
        <v>62874</v>
      </c>
      <c r="L59" s="304" t="s">
        <v>476</v>
      </c>
      <c r="M59" s="302">
        <v>390000</v>
      </c>
      <c r="N59" s="302">
        <v>461374</v>
      </c>
      <c r="O59" s="304" t="s">
        <v>476</v>
      </c>
      <c r="P59" s="302">
        <v>6775157</v>
      </c>
      <c r="Q59" s="304" t="s">
        <v>476</v>
      </c>
      <c r="R59" s="302">
        <v>3906478</v>
      </c>
      <c r="S59" s="303"/>
      <c r="T59" s="302">
        <v>8875295</v>
      </c>
      <c r="U59" s="304" t="s">
        <v>476</v>
      </c>
      <c r="V59" s="302">
        <v>19556929</v>
      </c>
      <c r="W59" s="304" t="s">
        <v>476</v>
      </c>
    </row>
    <row r="60" spans="1:23" x14ac:dyDescent="0.25">
      <c r="A60" s="296">
        <v>2000</v>
      </c>
      <c r="B60" s="297">
        <v>11358</v>
      </c>
      <c r="C60" s="298"/>
      <c r="D60" s="297">
        <v>5104649</v>
      </c>
      <c r="E60" s="298"/>
      <c r="F60" s="297">
        <v>1554263</v>
      </c>
      <c r="G60" s="299" t="s">
        <v>476</v>
      </c>
      <c r="H60" s="297">
        <v>6670269</v>
      </c>
      <c r="I60" s="299" t="s">
        <v>476</v>
      </c>
      <c r="J60" s="297">
        <v>8600</v>
      </c>
      <c r="K60" s="297">
        <v>60388</v>
      </c>
      <c r="L60" s="299" t="s">
        <v>476</v>
      </c>
      <c r="M60" s="297">
        <v>420000</v>
      </c>
      <c r="N60" s="297">
        <v>488988</v>
      </c>
      <c r="O60" s="299" t="s">
        <v>476</v>
      </c>
      <c r="P60" s="297">
        <v>7159258</v>
      </c>
      <c r="Q60" s="299" t="s">
        <v>476</v>
      </c>
      <c r="R60" s="297">
        <v>4068627</v>
      </c>
      <c r="S60" s="298"/>
      <c r="T60" s="297">
        <v>9196909</v>
      </c>
      <c r="U60" s="299" t="s">
        <v>476</v>
      </c>
      <c r="V60" s="297">
        <v>20424794</v>
      </c>
      <c r="W60" s="299" t="s">
        <v>476</v>
      </c>
    </row>
    <row r="61" spans="1:23" x14ac:dyDescent="0.25">
      <c r="A61" s="296">
        <v>2001</v>
      </c>
      <c r="B61" s="297">
        <v>11971</v>
      </c>
      <c r="C61" s="298"/>
      <c r="D61" s="297">
        <v>4889018</v>
      </c>
      <c r="E61" s="298"/>
      <c r="F61" s="297">
        <v>1529091</v>
      </c>
      <c r="G61" s="299" t="s">
        <v>476</v>
      </c>
      <c r="H61" s="297">
        <v>6430080</v>
      </c>
      <c r="I61" s="299" t="s">
        <v>476</v>
      </c>
      <c r="J61" s="297">
        <v>9450</v>
      </c>
      <c r="K61" s="297">
        <v>58659</v>
      </c>
      <c r="L61" s="299" t="s">
        <v>476</v>
      </c>
      <c r="M61" s="297">
        <v>370000</v>
      </c>
      <c r="N61" s="297">
        <v>438109</v>
      </c>
      <c r="O61" s="299" t="s">
        <v>476</v>
      </c>
      <c r="P61" s="297">
        <v>6868189</v>
      </c>
      <c r="Q61" s="299" t="s">
        <v>476</v>
      </c>
      <c r="R61" s="297">
        <v>4099882</v>
      </c>
      <c r="S61" s="298"/>
      <c r="T61" s="297">
        <v>9074005</v>
      </c>
      <c r="U61" s="299" t="s">
        <v>476</v>
      </c>
      <c r="V61" s="297">
        <v>20042076</v>
      </c>
      <c r="W61" s="299" t="s">
        <v>476</v>
      </c>
    </row>
    <row r="62" spans="1:23" x14ac:dyDescent="0.25">
      <c r="A62" s="301">
        <v>2002</v>
      </c>
      <c r="B62" s="302">
        <v>12248</v>
      </c>
      <c r="C62" s="303"/>
      <c r="D62" s="302">
        <v>5014472</v>
      </c>
      <c r="E62" s="303"/>
      <c r="F62" s="302">
        <v>1456920</v>
      </c>
      <c r="G62" s="304" t="s">
        <v>476</v>
      </c>
      <c r="H62" s="302">
        <v>6483640</v>
      </c>
      <c r="I62" s="304" t="s">
        <v>476</v>
      </c>
      <c r="J62" s="302">
        <v>10204</v>
      </c>
      <c r="K62" s="302">
        <v>57362</v>
      </c>
      <c r="L62" s="304" t="s">
        <v>476</v>
      </c>
      <c r="M62" s="302">
        <v>380000</v>
      </c>
      <c r="N62" s="302">
        <v>447566</v>
      </c>
      <c r="O62" s="304" t="s">
        <v>476</v>
      </c>
      <c r="P62" s="302">
        <v>6931205</v>
      </c>
      <c r="Q62" s="304" t="s">
        <v>476</v>
      </c>
      <c r="R62" s="302">
        <v>4316794</v>
      </c>
      <c r="S62" s="303"/>
      <c r="T62" s="302">
        <v>9562266</v>
      </c>
      <c r="U62" s="304" t="s">
        <v>476</v>
      </c>
      <c r="V62" s="302">
        <v>20810265</v>
      </c>
      <c r="W62" s="304" t="s">
        <v>476</v>
      </c>
    </row>
    <row r="63" spans="1:23" x14ac:dyDescent="0.25">
      <c r="A63" s="296">
        <v>2003</v>
      </c>
      <c r="B63" s="297">
        <v>12247</v>
      </c>
      <c r="C63" s="298"/>
      <c r="D63" s="297">
        <v>5209427</v>
      </c>
      <c r="E63" s="298"/>
      <c r="F63" s="297">
        <v>1519335</v>
      </c>
      <c r="G63" s="299" t="s">
        <v>476</v>
      </c>
      <c r="H63" s="297">
        <v>6741010</v>
      </c>
      <c r="I63" s="299" t="s">
        <v>476</v>
      </c>
      <c r="J63" s="297">
        <v>13000</v>
      </c>
      <c r="K63" s="297">
        <v>56541</v>
      </c>
      <c r="L63" s="299" t="s">
        <v>476</v>
      </c>
      <c r="M63" s="297">
        <v>400000</v>
      </c>
      <c r="N63" s="297">
        <v>469541</v>
      </c>
      <c r="O63" s="299" t="s">
        <v>476</v>
      </c>
      <c r="P63" s="297">
        <v>7210551</v>
      </c>
      <c r="Q63" s="299" t="s">
        <v>476</v>
      </c>
      <c r="R63" s="297">
        <v>4353111</v>
      </c>
      <c r="S63" s="298"/>
      <c r="T63" s="297">
        <v>9546253</v>
      </c>
      <c r="U63" s="299" t="s">
        <v>476</v>
      </c>
      <c r="V63" s="297">
        <v>21109915</v>
      </c>
      <c r="W63" s="299" t="s">
        <v>476</v>
      </c>
    </row>
    <row r="64" spans="1:23" x14ac:dyDescent="0.25">
      <c r="A64" s="296">
        <v>2004</v>
      </c>
      <c r="B64" s="297">
        <v>11434</v>
      </c>
      <c r="C64" s="298"/>
      <c r="D64" s="297">
        <v>4980821</v>
      </c>
      <c r="E64" s="298"/>
      <c r="F64" s="297">
        <v>1520293</v>
      </c>
      <c r="G64" s="299" t="s">
        <v>476</v>
      </c>
      <c r="H64" s="297">
        <v>6512548</v>
      </c>
      <c r="I64" s="299" t="s">
        <v>476</v>
      </c>
      <c r="J64" s="297">
        <v>14000</v>
      </c>
      <c r="K64" s="297">
        <v>56769</v>
      </c>
      <c r="L64" s="299" t="s">
        <v>476</v>
      </c>
      <c r="M64" s="297">
        <v>410000</v>
      </c>
      <c r="N64" s="297">
        <v>480769</v>
      </c>
      <c r="O64" s="299" t="s">
        <v>476</v>
      </c>
      <c r="P64" s="297">
        <v>6993317</v>
      </c>
      <c r="Q64" s="299" t="s">
        <v>476</v>
      </c>
      <c r="R64" s="297">
        <v>4408241</v>
      </c>
      <c r="S64" s="298"/>
      <c r="T64" s="297">
        <v>9691065</v>
      </c>
      <c r="U64" s="299" t="s">
        <v>476</v>
      </c>
      <c r="V64" s="297">
        <v>21092623</v>
      </c>
      <c r="W64" s="299" t="s">
        <v>476</v>
      </c>
    </row>
    <row r="65" spans="1:23" x14ac:dyDescent="0.25">
      <c r="A65" s="301">
        <v>2005</v>
      </c>
      <c r="B65" s="302">
        <v>8435</v>
      </c>
      <c r="C65" s="303"/>
      <c r="D65" s="302">
        <v>4946351</v>
      </c>
      <c r="E65" s="303"/>
      <c r="F65" s="302">
        <v>1450839</v>
      </c>
      <c r="G65" s="304" t="s">
        <v>476</v>
      </c>
      <c r="H65" s="302">
        <v>6405625</v>
      </c>
      <c r="I65" s="304" t="s">
        <v>476</v>
      </c>
      <c r="J65" s="302">
        <v>15900</v>
      </c>
      <c r="K65" s="302">
        <v>57943</v>
      </c>
      <c r="L65" s="304" t="s">
        <v>476</v>
      </c>
      <c r="M65" s="302">
        <v>430000</v>
      </c>
      <c r="N65" s="302">
        <v>503843</v>
      </c>
      <c r="O65" s="304" t="s">
        <v>476</v>
      </c>
      <c r="P65" s="302">
        <v>6909468</v>
      </c>
      <c r="Q65" s="304" t="s">
        <v>476</v>
      </c>
      <c r="R65" s="302">
        <v>4637683</v>
      </c>
      <c r="S65" s="303"/>
      <c r="T65" s="302">
        <v>10078922</v>
      </c>
      <c r="U65" s="304" t="s">
        <v>476</v>
      </c>
      <c r="V65" s="302">
        <v>21626073</v>
      </c>
      <c r="W65" s="304" t="s">
        <v>476</v>
      </c>
    </row>
    <row r="66" spans="1:23" x14ac:dyDescent="0.25">
      <c r="A66" s="296">
        <v>2006</v>
      </c>
      <c r="B66" s="297">
        <v>6408</v>
      </c>
      <c r="C66" s="298"/>
      <c r="D66" s="297">
        <v>4475902</v>
      </c>
      <c r="E66" s="298"/>
      <c r="F66" s="297">
        <v>1223961</v>
      </c>
      <c r="G66" s="299" t="s">
        <v>476</v>
      </c>
      <c r="H66" s="297">
        <v>5706271</v>
      </c>
      <c r="I66" s="299" t="s">
        <v>476</v>
      </c>
      <c r="J66" s="297">
        <v>18300</v>
      </c>
      <c r="K66" s="297">
        <v>63405</v>
      </c>
      <c r="L66" s="299" t="s">
        <v>476</v>
      </c>
      <c r="M66" s="297">
        <v>390000</v>
      </c>
      <c r="N66" s="297">
        <v>471705</v>
      </c>
      <c r="O66" s="299" t="s">
        <v>476</v>
      </c>
      <c r="P66" s="297">
        <v>6177976</v>
      </c>
      <c r="Q66" s="299" t="s">
        <v>476</v>
      </c>
      <c r="R66" s="297">
        <v>4611386</v>
      </c>
      <c r="S66" s="298"/>
      <c r="T66" s="297">
        <v>9908916</v>
      </c>
      <c r="U66" s="299" t="s">
        <v>476</v>
      </c>
      <c r="V66" s="297">
        <v>20698278</v>
      </c>
      <c r="W66" s="299" t="s">
        <v>476</v>
      </c>
    </row>
    <row r="67" spans="1:23" x14ac:dyDescent="0.25">
      <c r="A67" s="296">
        <v>2007</v>
      </c>
      <c r="B67" s="297">
        <v>7782</v>
      </c>
      <c r="C67" s="298"/>
      <c r="D67" s="297">
        <v>4849561</v>
      </c>
      <c r="E67" s="298"/>
      <c r="F67" s="297">
        <v>1253650</v>
      </c>
      <c r="G67" s="299" t="s">
        <v>476</v>
      </c>
      <c r="H67" s="297">
        <v>6110992</v>
      </c>
      <c r="I67" s="299" t="s">
        <v>476</v>
      </c>
      <c r="J67" s="297">
        <v>22000</v>
      </c>
      <c r="K67" s="297">
        <v>69610</v>
      </c>
      <c r="L67" s="299" t="s">
        <v>476</v>
      </c>
      <c r="M67" s="297">
        <v>430000</v>
      </c>
      <c r="N67" s="297">
        <v>521610</v>
      </c>
      <c r="O67" s="299" t="s">
        <v>476</v>
      </c>
      <c r="P67" s="297">
        <v>6632602</v>
      </c>
      <c r="Q67" s="299" t="s">
        <v>476</v>
      </c>
      <c r="R67" s="297">
        <v>4750326</v>
      </c>
      <c r="S67" s="298"/>
      <c r="T67" s="297">
        <v>10182102</v>
      </c>
      <c r="U67" s="299" t="s">
        <v>476</v>
      </c>
      <c r="V67" s="297">
        <v>21565031</v>
      </c>
      <c r="W67" s="299" t="s">
        <v>476</v>
      </c>
    </row>
    <row r="68" spans="1:23" x14ac:dyDescent="0.25">
      <c r="A68" s="301">
        <v>2008</v>
      </c>
      <c r="B68" s="302">
        <v>7673</v>
      </c>
      <c r="C68" s="303"/>
      <c r="D68" s="302">
        <v>5010055</v>
      </c>
      <c r="E68" s="304" t="s">
        <v>476</v>
      </c>
      <c r="F68" s="302">
        <v>1243075</v>
      </c>
      <c r="G68" s="304" t="s">
        <v>476</v>
      </c>
      <c r="H68" s="302">
        <v>6260804</v>
      </c>
      <c r="I68" s="304" t="s">
        <v>476</v>
      </c>
      <c r="J68" s="302">
        <v>26400</v>
      </c>
      <c r="K68" s="302">
        <v>80031</v>
      </c>
      <c r="L68" s="304" t="s">
        <v>476</v>
      </c>
      <c r="M68" s="302">
        <v>450000</v>
      </c>
      <c r="N68" s="302">
        <v>556431</v>
      </c>
      <c r="O68" s="304" t="s">
        <v>476</v>
      </c>
      <c r="P68" s="302">
        <v>6817234</v>
      </c>
      <c r="Q68" s="304" t="s">
        <v>476</v>
      </c>
      <c r="R68" s="302">
        <v>4708496</v>
      </c>
      <c r="S68" s="303"/>
      <c r="T68" s="302">
        <v>10070515</v>
      </c>
      <c r="U68" s="304" t="s">
        <v>476</v>
      </c>
      <c r="V68" s="302">
        <v>21596245</v>
      </c>
      <c r="W68" s="304" t="s">
        <v>476</v>
      </c>
    </row>
    <row r="69" spans="1:23" x14ac:dyDescent="0.25">
      <c r="A69" s="296">
        <v>2009</v>
      </c>
      <c r="B69" s="297">
        <v>7789</v>
      </c>
      <c r="C69" s="299" t="s">
        <v>476</v>
      </c>
      <c r="D69" s="297">
        <v>4882697</v>
      </c>
      <c r="E69" s="299" t="s">
        <v>476</v>
      </c>
      <c r="F69" s="297">
        <v>1176320</v>
      </c>
      <c r="G69" s="299" t="s">
        <v>476</v>
      </c>
      <c r="H69" s="297">
        <v>6066806</v>
      </c>
      <c r="I69" s="299" t="s">
        <v>476</v>
      </c>
      <c r="J69" s="297">
        <v>32800</v>
      </c>
      <c r="K69" s="297">
        <v>89068</v>
      </c>
      <c r="L69" s="299" t="s">
        <v>476</v>
      </c>
      <c r="M69" s="297">
        <v>430000</v>
      </c>
      <c r="N69" s="297">
        <v>551868</v>
      </c>
      <c r="O69" s="299" t="s">
        <v>476</v>
      </c>
      <c r="P69" s="297">
        <v>6618673</v>
      </c>
      <c r="Q69" s="299" t="s">
        <v>476</v>
      </c>
      <c r="R69" s="297">
        <v>4655587</v>
      </c>
      <c r="S69" s="299" t="s">
        <v>476</v>
      </c>
      <c r="T69" s="297">
        <v>9789005</v>
      </c>
      <c r="U69" s="299" t="s">
        <v>476</v>
      </c>
      <c r="V69" s="297">
        <v>21063265</v>
      </c>
      <c r="W69" s="299" t="s">
        <v>476</v>
      </c>
    </row>
    <row r="70" spans="1:23" x14ac:dyDescent="0.25">
      <c r="A70" s="296" t="s">
        <v>863</v>
      </c>
      <c r="B70" s="297">
        <v>7200</v>
      </c>
      <c r="C70" s="298"/>
      <c r="D70" s="297">
        <v>5060644</v>
      </c>
      <c r="E70" s="298"/>
      <c r="F70" s="297">
        <v>1220073</v>
      </c>
      <c r="G70" s="298"/>
      <c r="H70" s="297">
        <v>6287918</v>
      </c>
      <c r="I70" s="298"/>
      <c r="J70" s="297">
        <v>36800</v>
      </c>
      <c r="K70" s="297">
        <v>96724</v>
      </c>
      <c r="L70" s="298"/>
      <c r="M70" s="297">
        <v>420000</v>
      </c>
      <c r="N70" s="297">
        <v>553524</v>
      </c>
      <c r="O70" s="298"/>
      <c r="P70" s="297">
        <v>6841442</v>
      </c>
      <c r="Q70" s="298"/>
      <c r="R70" s="297">
        <v>4949986</v>
      </c>
      <c r="S70" s="298"/>
      <c r="T70" s="297">
        <v>10362023</v>
      </c>
      <c r="U70" s="298"/>
      <c r="V70" s="297">
        <v>22153450</v>
      </c>
      <c r="W70" s="298"/>
    </row>
    <row r="71" spans="1:23" x14ac:dyDescent="0.25">
      <c r="A71" s="544" t="s">
        <v>559</v>
      </c>
      <c r="B71" s="545"/>
      <c r="C71" s="545"/>
      <c r="D71" s="545"/>
      <c r="E71" s="545"/>
      <c r="F71" s="545"/>
      <c r="G71" s="545"/>
      <c r="H71" s="545"/>
      <c r="I71" s="545"/>
      <c r="J71" s="545"/>
      <c r="K71" s="545"/>
      <c r="L71" s="545" t="s">
        <v>864</v>
      </c>
      <c r="M71" s="545"/>
      <c r="N71" s="545"/>
      <c r="O71" s="545"/>
      <c r="P71" s="545"/>
      <c r="Q71" s="545"/>
      <c r="R71" s="545"/>
      <c r="S71" s="545"/>
      <c r="T71" s="545"/>
      <c r="U71" s="545"/>
      <c r="V71" s="545"/>
      <c r="W71" s="546"/>
    </row>
    <row r="72" spans="1:23" x14ac:dyDescent="0.25">
      <c r="A72" s="553" t="s">
        <v>560</v>
      </c>
      <c r="B72" s="554"/>
      <c r="C72" s="554"/>
      <c r="D72" s="554"/>
      <c r="E72" s="554"/>
      <c r="F72" s="554"/>
      <c r="G72" s="554"/>
      <c r="H72" s="554"/>
      <c r="I72" s="554"/>
      <c r="J72" s="554"/>
      <c r="K72" s="554"/>
      <c r="L72" s="555" t="s">
        <v>865</v>
      </c>
      <c r="M72" s="555"/>
      <c r="N72" s="555"/>
      <c r="O72" s="555"/>
      <c r="P72" s="555"/>
      <c r="Q72" s="555"/>
      <c r="R72" s="555"/>
      <c r="S72" s="555"/>
      <c r="T72" s="555"/>
      <c r="U72" s="555"/>
      <c r="V72" s="555"/>
      <c r="W72" s="556"/>
    </row>
    <row r="73" spans="1:23" x14ac:dyDescent="0.25">
      <c r="A73" s="553"/>
      <c r="B73" s="554"/>
      <c r="C73" s="554"/>
      <c r="D73" s="554"/>
      <c r="E73" s="554"/>
      <c r="F73" s="554"/>
      <c r="G73" s="554"/>
      <c r="H73" s="554"/>
      <c r="I73" s="554"/>
      <c r="J73" s="554"/>
      <c r="K73" s="554"/>
      <c r="L73" s="551" t="s">
        <v>71</v>
      </c>
      <c r="M73" s="551"/>
      <c r="N73" s="551"/>
      <c r="O73" s="551"/>
      <c r="P73" s="551"/>
      <c r="Q73" s="551"/>
      <c r="R73" s="551"/>
      <c r="S73" s="551"/>
      <c r="T73" s="551"/>
      <c r="U73" s="551"/>
      <c r="V73" s="551"/>
      <c r="W73" s="552"/>
    </row>
    <row r="74" spans="1:23" x14ac:dyDescent="0.25">
      <c r="A74" s="553" t="s">
        <v>561</v>
      </c>
      <c r="B74" s="554"/>
      <c r="C74" s="554"/>
      <c r="D74" s="554"/>
      <c r="E74" s="554"/>
      <c r="F74" s="554"/>
      <c r="G74" s="554"/>
      <c r="H74" s="554"/>
      <c r="I74" s="554"/>
      <c r="J74" s="554"/>
      <c r="K74" s="554"/>
      <c r="L74" s="555" t="s">
        <v>866</v>
      </c>
      <c r="M74" s="555"/>
      <c r="N74" s="555"/>
      <c r="O74" s="555"/>
      <c r="P74" s="555"/>
      <c r="Q74" s="555"/>
      <c r="R74" s="555"/>
      <c r="S74" s="555"/>
      <c r="T74" s="555"/>
      <c r="U74" s="555"/>
      <c r="V74" s="555"/>
      <c r="W74" s="556"/>
    </row>
    <row r="75" spans="1:23" x14ac:dyDescent="0.25">
      <c r="A75" s="547" t="s">
        <v>83</v>
      </c>
      <c r="B75" s="548"/>
      <c r="C75" s="548"/>
      <c r="D75" s="548"/>
      <c r="E75" s="548"/>
      <c r="F75" s="548"/>
      <c r="G75" s="548"/>
      <c r="H75" s="548"/>
      <c r="I75" s="548"/>
      <c r="J75" s="548"/>
      <c r="K75" s="548"/>
      <c r="L75" s="551" t="s">
        <v>65</v>
      </c>
      <c r="M75" s="551"/>
      <c r="N75" s="551"/>
      <c r="O75" s="551"/>
      <c r="P75" s="551"/>
      <c r="Q75" s="551"/>
      <c r="R75" s="551"/>
      <c r="S75" s="551"/>
      <c r="T75" s="551"/>
      <c r="U75" s="551"/>
      <c r="V75" s="551"/>
      <c r="W75" s="552"/>
    </row>
    <row r="76" spans="1:23" x14ac:dyDescent="0.25">
      <c r="A76" s="547"/>
      <c r="B76" s="548"/>
      <c r="C76" s="548"/>
      <c r="D76" s="548"/>
      <c r="E76" s="548"/>
      <c r="F76" s="548"/>
      <c r="G76" s="548"/>
      <c r="H76" s="548"/>
      <c r="I76" s="548"/>
      <c r="J76" s="548"/>
      <c r="K76" s="548"/>
      <c r="L76" s="551" t="s">
        <v>66</v>
      </c>
      <c r="M76" s="551"/>
      <c r="N76" s="551"/>
      <c r="O76" s="551"/>
      <c r="P76" s="551"/>
      <c r="Q76" s="551"/>
      <c r="R76" s="551"/>
      <c r="S76" s="551"/>
      <c r="T76" s="551"/>
      <c r="U76" s="551"/>
      <c r="V76" s="551"/>
      <c r="W76" s="552"/>
    </row>
    <row r="77" spans="1:23" x14ac:dyDescent="0.25">
      <c r="A77" s="547"/>
      <c r="B77" s="548"/>
      <c r="C77" s="548"/>
      <c r="D77" s="548"/>
      <c r="E77" s="548"/>
      <c r="F77" s="548"/>
      <c r="G77" s="548"/>
      <c r="H77" s="548"/>
      <c r="I77" s="548"/>
      <c r="J77" s="548"/>
      <c r="K77" s="548"/>
      <c r="L77" s="551" t="s">
        <v>67</v>
      </c>
      <c r="M77" s="551"/>
      <c r="N77" s="551"/>
      <c r="O77" s="551"/>
      <c r="P77" s="551"/>
      <c r="Q77" s="551"/>
      <c r="R77" s="551"/>
      <c r="S77" s="551"/>
      <c r="T77" s="551"/>
      <c r="U77" s="551"/>
      <c r="V77" s="551"/>
      <c r="W77" s="552"/>
    </row>
    <row r="78" spans="1:23" x14ac:dyDescent="0.25">
      <c r="A78" s="553" t="s">
        <v>867</v>
      </c>
      <c r="B78" s="554"/>
      <c r="C78" s="554"/>
      <c r="D78" s="554"/>
      <c r="E78" s="554"/>
      <c r="F78" s="554"/>
      <c r="G78" s="554"/>
      <c r="H78" s="554"/>
      <c r="I78" s="554"/>
      <c r="J78" s="554"/>
      <c r="K78" s="554"/>
      <c r="L78" s="551" t="s">
        <v>68</v>
      </c>
      <c r="M78" s="551"/>
      <c r="N78" s="551"/>
      <c r="O78" s="551"/>
      <c r="P78" s="551"/>
      <c r="Q78" s="551"/>
      <c r="R78" s="551"/>
      <c r="S78" s="551"/>
      <c r="T78" s="551"/>
      <c r="U78" s="551"/>
      <c r="V78" s="551"/>
      <c r="W78" s="552"/>
    </row>
    <row r="79" spans="1:23" x14ac:dyDescent="0.25">
      <c r="A79" s="547" t="s">
        <v>868</v>
      </c>
      <c r="B79" s="548"/>
      <c r="C79" s="548"/>
      <c r="D79" s="548"/>
      <c r="E79" s="548"/>
      <c r="F79" s="548"/>
      <c r="G79" s="548"/>
      <c r="H79" s="548"/>
      <c r="I79" s="548"/>
      <c r="J79" s="548"/>
      <c r="K79" s="548"/>
      <c r="L79" s="551"/>
      <c r="M79" s="551"/>
      <c r="N79" s="551"/>
      <c r="O79" s="551"/>
      <c r="P79" s="551"/>
      <c r="Q79" s="551"/>
      <c r="R79" s="551"/>
      <c r="S79" s="551"/>
      <c r="T79" s="551"/>
      <c r="U79" s="551"/>
      <c r="V79" s="551"/>
      <c r="W79" s="552"/>
    </row>
    <row r="80" spans="1:23" x14ac:dyDescent="0.25">
      <c r="A80" s="547" t="s">
        <v>869</v>
      </c>
      <c r="B80" s="548"/>
      <c r="C80" s="548"/>
      <c r="D80" s="548"/>
      <c r="E80" s="548"/>
      <c r="F80" s="548"/>
      <c r="G80" s="548"/>
      <c r="H80" s="548"/>
      <c r="I80" s="548"/>
      <c r="J80" s="548"/>
      <c r="K80" s="548"/>
      <c r="L80" s="551"/>
      <c r="M80" s="551"/>
      <c r="N80" s="551"/>
      <c r="O80" s="551"/>
      <c r="P80" s="551"/>
      <c r="Q80" s="551"/>
      <c r="R80" s="551"/>
      <c r="S80" s="551"/>
      <c r="T80" s="551"/>
      <c r="U80" s="551"/>
      <c r="V80" s="551"/>
      <c r="W80" s="552"/>
    </row>
    <row r="81" spans="1:23" x14ac:dyDescent="0.25">
      <c r="A81" s="553" t="s">
        <v>870</v>
      </c>
      <c r="B81" s="554"/>
      <c r="C81" s="554"/>
      <c r="D81" s="554"/>
      <c r="E81" s="554"/>
      <c r="F81" s="554"/>
      <c r="G81" s="554"/>
      <c r="H81" s="554"/>
      <c r="I81" s="554"/>
      <c r="J81" s="554"/>
      <c r="K81" s="554"/>
      <c r="L81" s="551" t="s">
        <v>69</v>
      </c>
      <c r="M81" s="551"/>
      <c r="N81" s="551"/>
      <c r="O81" s="551"/>
      <c r="P81" s="551"/>
      <c r="Q81" s="551"/>
      <c r="R81" s="551"/>
      <c r="S81" s="551"/>
      <c r="T81" s="551"/>
      <c r="U81" s="551"/>
      <c r="V81" s="551"/>
      <c r="W81" s="552"/>
    </row>
    <row r="82" spans="1:23" x14ac:dyDescent="0.25">
      <c r="A82" s="553" t="s">
        <v>871</v>
      </c>
      <c r="B82" s="554"/>
      <c r="C82" s="554"/>
      <c r="D82" s="554"/>
      <c r="E82" s="554"/>
      <c r="F82" s="554"/>
      <c r="G82" s="554"/>
      <c r="H82" s="554"/>
      <c r="I82" s="554"/>
      <c r="J82" s="554"/>
      <c r="K82" s="554"/>
      <c r="L82" s="551" t="s">
        <v>70</v>
      </c>
      <c r="M82" s="551"/>
      <c r="N82" s="551"/>
      <c r="O82" s="551"/>
      <c r="P82" s="551"/>
      <c r="Q82" s="551"/>
      <c r="R82" s="551"/>
      <c r="S82" s="551"/>
      <c r="T82" s="551"/>
      <c r="U82" s="551"/>
      <c r="V82" s="551"/>
      <c r="W82" s="552"/>
    </row>
    <row r="83" spans="1:23" x14ac:dyDescent="0.25">
      <c r="A83" s="547" t="s">
        <v>872</v>
      </c>
      <c r="B83" s="548"/>
      <c r="C83" s="548"/>
      <c r="D83" s="548"/>
      <c r="E83" s="548"/>
      <c r="F83" s="548"/>
      <c r="G83" s="548"/>
      <c r="H83" s="548"/>
      <c r="I83" s="548"/>
      <c r="J83" s="548"/>
      <c r="K83" s="548"/>
      <c r="L83" s="551"/>
      <c r="M83" s="551"/>
      <c r="N83" s="551"/>
      <c r="O83" s="551"/>
      <c r="P83" s="551"/>
      <c r="Q83" s="551"/>
      <c r="R83" s="551"/>
      <c r="S83" s="551"/>
      <c r="T83" s="551"/>
      <c r="U83" s="551"/>
      <c r="V83" s="551"/>
      <c r="W83" s="552"/>
    </row>
    <row r="84" spans="1:23" x14ac:dyDescent="0.25">
      <c r="A84" s="561" t="s">
        <v>873</v>
      </c>
      <c r="B84" s="562"/>
      <c r="C84" s="562"/>
      <c r="D84" s="562"/>
      <c r="E84" s="562"/>
      <c r="F84" s="562"/>
      <c r="G84" s="562"/>
      <c r="H84" s="562"/>
      <c r="I84" s="562"/>
      <c r="J84" s="562"/>
      <c r="K84" s="562"/>
      <c r="L84" s="562"/>
      <c r="M84" s="562"/>
      <c r="N84" s="562"/>
      <c r="O84" s="562"/>
      <c r="P84" s="562"/>
      <c r="Q84" s="562"/>
      <c r="R84" s="562"/>
      <c r="S84" s="562"/>
      <c r="T84" s="562"/>
      <c r="U84" s="562"/>
      <c r="V84" s="562"/>
      <c r="W84" s="563"/>
    </row>
  </sheetData>
  <mergeCells count="51">
    <mergeCell ref="R4:S4"/>
    <mergeCell ref="T4:U4"/>
    <mergeCell ref="R5:S5"/>
    <mergeCell ref="P7:Q7"/>
    <mergeCell ref="R7:S7"/>
    <mergeCell ref="T7:U7"/>
    <mergeCell ref="T6:U6"/>
    <mergeCell ref="A1:W1"/>
    <mergeCell ref="A2:W2"/>
    <mergeCell ref="A3:A8"/>
    <mergeCell ref="B3:Q5"/>
    <mergeCell ref="R3:S3"/>
    <mergeCell ref="T3:U3"/>
    <mergeCell ref="V3:W8"/>
    <mergeCell ref="F8:G8"/>
    <mergeCell ref="H8:I8"/>
    <mergeCell ref="K8:L8"/>
    <mergeCell ref="N8:O8"/>
    <mergeCell ref="T5:U5"/>
    <mergeCell ref="B6:I7"/>
    <mergeCell ref="J6:O7"/>
    <mergeCell ref="P6:Q6"/>
    <mergeCell ref="R6:S6"/>
    <mergeCell ref="A72:K73"/>
    <mergeCell ref="L72:W72"/>
    <mergeCell ref="L73:W73"/>
    <mergeCell ref="B8:C8"/>
    <mergeCell ref="D8:E8"/>
    <mergeCell ref="P8:Q8"/>
    <mergeCell ref="R8:S8"/>
    <mergeCell ref="T8:U8"/>
    <mergeCell ref="A71:K71"/>
    <mergeCell ref="L71:W71"/>
    <mergeCell ref="A74:K74"/>
    <mergeCell ref="L74:W74"/>
    <mergeCell ref="A75:K75"/>
    <mergeCell ref="L75:W75"/>
    <mergeCell ref="A76:K76"/>
    <mergeCell ref="L76:W76"/>
    <mergeCell ref="A77:K77"/>
    <mergeCell ref="L77:W77"/>
    <mergeCell ref="A78:K78"/>
    <mergeCell ref="L78:W80"/>
    <mergeCell ref="A79:K79"/>
    <mergeCell ref="A80:K80"/>
    <mergeCell ref="A81:K81"/>
    <mergeCell ref="L81:W81"/>
    <mergeCell ref="A82:K82"/>
    <mergeCell ref="L82:W84"/>
    <mergeCell ref="A83:K83"/>
    <mergeCell ref="A84:K84"/>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0"/>
  <sheetViews>
    <sheetView showGridLines="0" topLeftCell="A63" workbookViewId="0">
      <selection activeCell="S72" sqref="S72"/>
    </sheetView>
  </sheetViews>
  <sheetFormatPr defaultRowHeight="15" x14ac:dyDescent="0.25"/>
  <cols>
    <col min="1" max="1" width="4.5703125" style="294" customWidth="1"/>
    <col min="2" max="2" width="6.28515625" style="294" customWidth="1"/>
    <col min="3" max="3" width="2.28515625" style="294" customWidth="1"/>
    <col min="4" max="4" width="7.7109375" style="294" customWidth="1"/>
    <col min="5" max="5" width="2.7109375" style="294" customWidth="1"/>
    <col min="6" max="6" width="7.42578125" style="294" customWidth="1"/>
    <col min="7" max="7" width="2.7109375" style="294" customWidth="1"/>
    <col min="8" max="8" width="6.5703125" style="294" customWidth="1"/>
    <col min="9" max="9" width="2.28515625" style="294" customWidth="1"/>
    <col min="10" max="10" width="6.7109375" style="294" customWidth="1"/>
    <col min="11" max="11" width="4" style="294" customWidth="1"/>
    <col min="12" max="12" width="10.5703125" style="294" customWidth="1"/>
    <col min="13" max="13" width="8.7109375" style="294" customWidth="1"/>
    <col min="14" max="14" width="6.28515625" style="294" customWidth="1"/>
    <col min="15" max="15" width="6.85546875" style="294" customWidth="1"/>
    <col min="16" max="16" width="2.7109375" style="294" customWidth="1"/>
    <col min="17" max="17" width="6" style="294" customWidth="1"/>
    <col min="18" max="18" width="2.42578125" style="294" customWidth="1"/>
    <col min="19" max="19" width="7.28515625" style="294" customWidth="1"/>
    <col min="20" max="20" width="2.42578125" style="294" customWidth="1"/>
    <col min="21" max="21" width="7.28515625" style="294" customWidth="1"/>
    <col min="22" max="22" width="2.42578125" style="294" customWidth="1"/>
    <col min="23" max="23" width="7.28515625" style="294" customWidth="1"/>
    <col min="24" max="24" width="2.42578125" style="294" customWidth="1"/>
    <col min="25" max="25" width="7.85546875" style="294" customWidth="1"/>
    <col min="26" max="26" width="2.42578125" style="294" customWidth="1"/>
    <col min="27" max="16384" width="9.140625" style="294"/>
  </cols>
  <sheetData>
    <row r="1" spans="1:26" ht="15.75" customHeight="1" x14ac:dyDescent="0.25">
      <c r="A1" s="519" t="s">
        <v>874</v>
      </c>
      <c r="B1" s="520"/>
      <c r="C1" s="520"/>
      <c r="D1" s="520"/>
      <c r="E1" s="520"/>
      <c r="F1" s="520"/>
      <c r="G1" s="520"/>
      <c r="H1" s="520"/>
      <c r="I1" s="520"/>
      <c r="J1" s="520"/>
      <c r="K1" s="520"/>
      <c r="L1" s="520"/>
      <c r="M1" s="520"/>
      <c r="N1" s="520"/>
      <c r="O1" s="520"/>
      <c r="P1" s="520"/>
      <c r="Q1" s="520"/>
      <c r="R1" s="520"/>
      <c r="S1" s="520"/>
      <c r="T1" s="520"/>
      <c r="U1" s="520"/>
      <c r="V1" s="520"/>
      <c r="W1" s="520"/>
      <c r="X1" s="520"/>
      <c r="Y1" s="520"/>
      <c r="Z1" s="521"/>
    </row>
    <row r="2" spans="1:26" x14ac:dyDescent="0.25">
      <c r="A2" s="522" t="s">
        <v>63</v>
      </c>
      <c r="B2" s="523"/>
      <c r="C2" s="523"/>
      <c r="D2" s="523"/>
      <c r="E2" s="523"/>
      <c r="F2" s="523"/>
      <c r="G2" s="523"/>
      <c r="H2" s="523"/>
      <c r="I2" s="523"/>
      <c r="J2" s="523"/>
      <c r="K2" s="523"/>
      <c r="L2" s="523"/>
      <c r="M2" s="523"/>
      <c r="N2" s="523"/>
      <c r="O2" s="523"/>
      <c r="P2" s="523"/>
      <c r="Q2" s="523"/>
      <c r="R2" s="523"/>
      <c r="S2" s="523"/>
      <c r="T2" s="523"/>
      <c r="U2" s="523"/>
      <c r="V2" s="523"/>
      <c r="W2" s="523"/>
      <c r="X2" s="523"/>
      <c r="Y2" s="523"/>
      <c r="Z2" s="524"/>
    </row>
    <row r="3" spans="1:26" x14ac:dyDescent="0.25">
      <c r="A3" s="525" t="s">
        <v>284</v>
      </c>
      <c r="B3" s="528" t="s">
        <v>556</v>
      </c>
      <c r="C3" s="529"/>
      <c r="D3" s="529"/>
      <c r="E3" s="529"/>
      <c r="F3" s="529"/>
      <c r="G3" s="529"/>
      <c r="H3" s="529"/>
      <c r="I3" s="529"/>
      <c r="J3" s="529"/>
      <c r="K3" s="529"/>
      <c r="L3" s="529"/>
      <c r="M3" s="529"/>
      <c r="N3" s="529"/>
      <c r="O3" s="529"/>
      <c r="P3" s="529"/>
      <c r="Q3" s="529"/>
      <c r="R3" s="529"/>
      <c r="S3" s="529"/>
      <c r="T3" s="530"/>
      <c r="U3" s="537"/>
      <c r="V3" s="538"/>
      <c r="W3" s="537"/>
      <c r="X3" s="538"/>
      <c r="Y3" s="528" t="s">
        <v>107</v>
      </c>
      <c r="Z3" s="530"/>
    </row>
    <row r="4" spans="1:26" x14ac:dyDescent="0.25">
      <c r="A4" s="526"/>
      <c r="B4" s="531"/>
      <c r="C4" s="532"/>
      <c r="D4" s="532"/>
      <c r="E4" s="532"/>
      <c r="F4" s="532"/>
      <c r="G4" s="532"/>
      <c r="H4" s="532"/>
      <c r="I4" s="532"/>
      <c r="J4" s="532"/>
      <c r="K4" s="532"/>
      <c r="L4" s="532"/>
      <c r="M4" s="532"/>
      <c r="N4" s="532"/>
      <c r="O4" s="532"/>
      <c r="P4" s="532"/>
      <c r="Q4" s="532"/>
      <c r="R4" s="532"/>
      <c r="S4" s="532"/>
      <c r="T4" s="533"/>
      <c r="U4" s="539"/>
      <c r="V4" s="540"/>
      <c r="W4" s="539"/>
      <c r="X4" s="540"/>
      <c r="Y4" s="531"/>
      <c r="Z4" s="533"/>
    </row>
    <row r="5" spans="1:26" x14ac:dyDescent="0.25">
      <c r="A5" s="526"/>
      <c r="B5" s="531"/>
      <c r="C5" s="532"/>
      <c r="D5" s="532"/>
      <c r="E5" s="532"/>
      <c r="F5" s="532"/>
      <c r="G5" s="532"/>
      <c r="H5" s="532"/>
      <c r="I5" s="532"/>
      <c r="J5" s="532"/>
      <c r="K5" s="532"/>
      <c r="L5" s="532"/>
      <c r="M5" s="532"/>
      <c r="N5" s="532"/>
      <c r="O5" s="532"/>
      <c r="P5" s="532"/>
      <c r="Q5" s="532"/>
      <c r="R5" s="532"/>
      <c r="S5" s="532"/>
      <c r="T5" s="533"/>
      <c r="U5" s="539"/>
      <c r="V5" s="540"/>
      <c r="W5" s="531" t="s">
        <v>511</v>
      </c>
      <c r="X5" s="533"/>
      <c r="Y5" s="531"/>
      <c r="Z5" s="533"/>
    </row>
    <row r="6" spans="1:26" x14ac:dyDescent="0.25">
      <c r="A6" s="526"/>
      <c r="B6" s="534"/>
      <c r="C6" s="535"/>
      <c r="D6" s="535"/>
      <c r="E6" s="535"/>
      <c r="F6" s="535"/>
      <c r="G6" s="535"/>
      <c r="H6" s="535"/>
      <c r="I6" s="535"/>
      <c r="J6" s="535"/>
      <c r="K6" s="535"/>
      <c r="L6" s="535"/>
      <c r="M6" s="535"/>
      <c r="N6" s="535"/>
      <c r="O6" s="535"/>
      <c r="P6" s="535"/>
      <c r="Q6" s="535"/>
      <c r="R6" s="535"/>
      <c r="S6" s="535"/>
      <c r="T6" s="536"/>
      <c r="U6" s="531" t="s">
        <v>199</v>
      </c>
      <c r="V6" s="533"/>
      <c r="W6" s="531" t="s">
        <v>512</v>
      </c>
      <c r="X6" s="533"/>
      <c r="Y6" s="531"/>
      <c r="Z6" s="533"/>
    </row>
    <row r="7" spans="1:26" x14ac:dyDescent="0.25">
      <c r="A7" s="526"/>
      <c r="B7" s="528" t="s">
        <v>64</v>
      </c>
      <c r="C7" s="529"/>
      <c r="D7" s="529"/>
      <c r="E7" s="529"/>
      <c r="F7" s="529"/>
      <c r="G7" s="529"/>
      <c r="H7" s="529"/>
      <c r="I7" s="530"/>
      <c r="J7" s="528" t="s">
        <v>557</v>
      </c>
      <c r="K7" s="529"/>
      <c r="L7" s="529"/>
      <c r="M7" s="529"/>
      <c r="N7" s="529"/>
      <c r="O7" s="529"/>
      <c r="P7" s="529"/>
      <c r="Q7" s="529"/>
      <c r="R7" s="530"/>
      <c r="S7" s="537"/>
      <c r="T7" s="538"/>
      <c r="U7" s="531" t="s">
        <v>513</v>
      </c>
      <c r="V7" s="533"/>
      <c r="W7" s="531" t="s">
        <v>514</v>
      </c>
      <c r="X7" s="533"/>
      <c r="Y7" s="531"/>
      <c r="Z7" s="533"/>
    </row>
    <row r="8" spans="1:26" x14ac:dyDescent="0.25">
      <c r="A8" s="526"/>
      <c r="B8" s="531"/>
      <c r="C8" s="532"/>
      <c r="D8" s="532"/>
      <c r="E8" s="532"/>
      <c r="F8" s="532"/>
      <c r="G8" s="532"/>
      <c r="H8" s="532"/>
      <c r="I8" s="533"/>
      <c r="J8" s="531"/>
      <c r="K8" s="532"/>
      <c r="L8" s="532"/>
      <c r="M8" s="532"/>
      <c r="N8" s="532"/>
      <c r="O8" s="532"/>
      <c r="P8" s="532"/>
      <c r="Q8" s="532"/>
      <c r="R8" s="533"/>
      <c r="S8" s="539"/>
      <c r="T8" s="540"/>
      <c r="U8" s="531" t="s">
        <v>875</v>
      </c>
      <c r="V8" s="533"/>
      <c r="W8" s="531" t="s">
        <v>876</v>
      </c>
      <c r="X8" s="533"/>
      <c r="Y8" s="531"/>
      <c r="Z8" s="533"/>
    </row>
    <row r="9" spans="1:26" x14ac:dyDescent="0.25">
      <c r="A9" s="526"/>
      <c r="B9" s="534"/>
      <c r="C9" s="535"/>
      <c r="D9" s="535"/>
      <c r="E9" s="535"/>
      <c r="F9" s="535"/>
      <c r="G9" s="535"/>
      <c r="H9" s="535"/>
      <c r="I9" s="536"/>
      <c r="J9" s="534"/>
      <c r="K9" s="535"/>
      <c r="L9" s="535"/>
      <c r="M9" s="535"/>
      <c r="N9" s="535"/>
      <c r="O9" s="535"/>
      <c r="P9" s="535"/>
      <c r="Q9" s="535"/>
      <c r="R9" s="536"/>
      <c r="S9" s="531" t="s">
        <v>107</v>
      </c>
      <c r="T9" s="533"/>
      <c r="U9" s="531"/>
      <c r="V9" s="533"/>
      <c r="W9" s="531"/>
      <c r="X9" s="533"/>
      <c r="Y9" s="531"/>
      <c r="Z9" s="533"/>
    </row>
    <row r="10" spans="1:26" x14ac:dyDescent="0.25">
      <c r="A10" s="526"/>
      <c r="B10" s="528" t="s">
        <v>495</v>
      </c>
      <c r="C10" s="530"/>
      <c r="D10" s="528" t="s">
        <v>558</v>
      </c>
      <c r="E10" s="530"/>
      <c r="F10" s="528" t="s">
        <v>877</v>
      </c>
      <c r="G10" s="530"/>
      <c r="H10" s="528" t="s">
        <v>107</v>
      </c>
      <c r="I10" s="530"/>
      <c r="J10" s="528" t="s">
        <v>501</v>
      </c>
      <c r="K10" s="530"/>
      <c r="L10" s="525" t="s">
        <v>878</v>
      </c>
      <c r="M10" s="525" t="s">
        <v>879</v>
      </c>
      <c r="N10" s="525" t="s">
        <v>880</v>
      </c>
      <c r="O10" s="528" t="s">
        <v>881</v>
      </c>
      <c r="P10" s="530"/>
      <c r="Q10" s="528" t="s">
        <v>107</v>
      </c>
      <c r="R10" s="530"/>
      <c r="S10" s="531" t="s">
        <v>116</v>
      </c>
      <c r="T10" s="533"/>
      <c r="U10" s="531"/>
      <c r="V10" s="533"/>
      <c r="W10" s="531"/>
      <c r="X10" s="533"/>
      <c r="Y10" s="531"/>
      <c r="Z10" s="533"/>
    </row>
    <row r="11" spans="1:26" x14ac:dyDescent="0.25">
      <c r="A11" s="527"/>
      <c r="B11" s="534"/>
      <c r="C11" s="536"/>
      <c r="D11" s="534"/>
      <c r="E11" s="536"/>
      <c r="F11" s="534"/>
      <c r="G11" s="536"/>
      <c r="H11" s="534"/>
      <c r="I11" s="536"/>
      <c r="J11" s="534" t="s">
        <v>882</v>
      </c>
      <c r="K11" s="536"/>
      <c r="L11" s="527"/>
      <c r="M11" s="527"/>
      <c r="N11" s="527"/>
      <c r="O11" s="534"/>
      <c r="P11" s="536"/>
      <c r="Q11" s="534"/>
      <c r="R11" s="536"/>
      <c r="S11" s="534"/>
      <c r="T11" s="536"/>
      <c r="U11" s="534"/>
      <c r="V11" s="536"/>
      <c r="W11" s="534"/>
      <c r="X11" s="536"/>
      <c r="Y11" s="534"/>
      <c r="Z11" s="536"/>
    </row>
    <row r="12" spans="1:26" x14ac:dyDescent="0.25">
      <c r="A12" s="296">
        <v>1949</v>
      </c>
      <c r="B12" s="297">
        <v>1554118</v>
      </c>
      <c r="C12" s="298"/>
      <c r="D12" s="297">
        <v>359992</v>
      </c>
      <c r="E12" s="298"/>
      <c r="F12" s="297">
        <v>734774</v>
      </c>
      <c r="G12" s="299" t="s">
        <v>476</v>
      </c>
      <c r="H12" s="297">
        <v>2648883</v>
      </c>
      <c r="I12" s="299" t="s">
        <v>476</v>
      </c>
      <c r="J12" s="300" t="s">
        <v>207</v>
      </c>
      <c r="K12" s="298"/>
      <c r="L12" s="300" t="s">
        <v>207</v>
      </c>
      <c r="M12" s="300" t="s">
        <v>207</v>
      </c>
      <c r="N12" s="300" t="s">
        <v>207</v>
      </c>
      <c r="O12" s="297">
        <v>19986</v>
      </c>
      <c r="P12" s="298"/>
      <c r="Q12" s="297">
        <v>19986</v>
      </c>
      <c r="R12" s="298"/>
      <c r="S12" s="297">
        <v>2668869</v>
      </c>
      <c r="T12" s="299" t="s">
        <v>476</v>
      </c>
      <c r="U12" s="297">
        <v>200104</v>
      </c>
      <c r="V12" s="298"/>
      <c r="W12" s="297">
        <v>799843</v>
      </c>
      <c r="X12" s="298"/>
      <c r="Y12" s="297">
        <v>3668816</v>
      </c>
      <c r="Z12" s="299" t="s">
        <v>476</v>
      </c>
    </row>
    <row r="13" spans="1:26" x14ac:dyDescent="0.25">
      <c r="A13" s="296">
        <v>1950</v>
      </c>
      <c r="B13" s="297">
        <v>1541548</v>
      </c>
      <c r="C13" s="298"/>
      <c r="D13" s="297">
        <v>401412</v>
      </c>
      <c r="E13" s="298"/>
      <c r="F13" s="297">
        <v>872058</v>
      </c>
      <c r="G13" s="299" t="s">
        <v>476</v>
      </c>
      <c r="H13" s="297">
        <v>2815019</v>
      </c>
      <c r="I13" s="299" t="s">
        <v>476</v>
      </c>
      <c r="J13" s="300" t="s">
        <v>207</v>
      </c>
      <c r="K13" s="298"/>
      <c r="L13" s="300" t="s">
        <v>207</v>
      </c>
      <c r="M13" s="300" t="s">
        <v>207</v>
      </c>
      <c r="N13" s="300" t="s">
        <v>207</v>
      </c>
      <c r="O13" s="297">
        <v>19075</v>
      </c>
      <c r="P13" s="298"/>
      <c r="Q13" s="297">
        <v>19075</v>
      </c>
      <c r="R13" s="298"/>
      <c r="S13" s="297">
        <v>2834094</v>
      </c>
      <c r="T13" s="299" t="s">
        <v>476</v>
      </c>
      <c r="U13" s="297">
        <v>225094</v>
      </c>
      <c r="V13" s="298"/>
      <c r="W13" s="297">
        <v>834110</v>
      </c>
      <c r="X13" s="298"/>
      <c r="Y13" s="297">
        <v>3893298</v>
      </c>
      <c r="Z13" s="299" t="s">
        <v>476</v>
      </c>
    </row>
    <row r="14" spans="1:26" x14ac:dyDescent="0.25">
      <c r="A14" s="301">
        <v>1951</v>
      </c>
      <c r="B14" s="302">
        <v>1306595</v>
      </c>
      <c r="C14" s="303"/>
      <c r="D14" s="302">
        <v>480560</v>
      </c>
      <c r="E14" s="303"/>
      <c r="F14" s="302">
        <v>932331</v>
      </c>
      <c r="G14" s="304" t="s">
        <v>476</v>
      </c>
      <c r="H14" s="302">
        <v>2719486</v>
      </c>
      <c r="I14" s="304" t="s">
        <v>476</v>
      </c>
      <c r="J14" s="305" t="s">
        <v>207</v>
      </c>
      <c r="K14" s="303"/>
      <c r="L14" s="305" t="s">
        <v>207</v>
      </c>
      <c r="M14" s="305" t="s">
        <v>207</v>
      </c>
      <c r="N14" s="305" t="s">
        <v>207</v>
      </c>
      <c r="O14" s="302">
        <v>18198</v>
      </c>
      <c r="P14" s="303"/>
      <c r="Q14" s="302">
        <v>18198</v>
      </c>
      <c r="R14" s="303"/>
      <c r="S14" s="302">
        <v>2737684</v>
      </c>
      <c r="T14" s="304" t="s">
        <v>476</v>
      </c>
      <c r="U14" s="302">
        <v>252360</v>
      </c>
      <c r="V14" s="303"/>
      <c r="W14" s="302">
        <v>883181</v>
      </c>
      <c r="X14" s="303"/>
      <c r="Y14" s="302">
        <v>3873226</v>
      </c>
      <c r="Z14" s="304" t="s">
        <v>476</v>
      </c>
    </row>
    <row r="15" spans="1:26" x14ac:dyDescent="0.25">
      <c r="A15" s="296">
        <v>1952</v>
      </c>
      <c r="B15" s="297">
        <v>1169140</v>
      </c>
      <c r="C15" s="298"/>
      <c r="D15" s="297">
        <v>533717</v>
      </c>
      <c r="E15" s="298"/>
      <c r="F15" s="297">
        <v>952939</v>
      </c>
      <c r="G15" s="299" t="s">
        <v>476</v>
      </c>
      <c r="H15" s="297">
        <v>2655797</v>
      </c>
      <c r="I15" s="299" t="s">
        <v>476</v>
      </c>
      <c r="J15" s="300" t="s">
        <v>207</v>
      </c>
      <c r="K15" s="298"/>
      <c r="L15" s="300" t="s">
        <v>207</v>
      </c>
      <c r="M15" s="300" t="s">
        <v>207</v>
      </c>
      <c r="N15" s="300" t="s">
        <v>207</v>
      </c>
      <c r="O15" s="297">
        <v>17114</v>
      </c>
      <c r="P15" s="298"/>
      <c r="Q15" s="297">
        <v>17114</v>
      </c>
      <c r="R15" s="298"/>
      <c r="S15" s="297">
        <v>2672911</v>
      </c>
      <c r="T15" s="299" t="s">
        <v>476</v>
      </c>
      <c r="U15" s="297">
        <v>273287</v>
      </c>
      <c r="V15" s="298"/>
      <c r="W15" s="297">
        <v>927188</v>
      </c>
      <c r="X15" s="298"/>
      <c r="Y15" s="297">
        <v>3873385</v>
      </c>
      <c r="Z15" s="299" t="s">
        <v>476</v>
      </c>
    </row>
    <row r="16" spans="1:26" x14ac:dyDescent="0.25">
      <c r="A16" s="296">
        <v>1953</v>
      </c>
      <c r="B16" s="297">
        <v>965664</v>
      </c>
      <c r="C16" s="298"/>
      <c r="D16" s="297">
        <v>549223</v>
      </c>
      <c r="E16" s="298"/>
      <c r="F16" s="297">
        <v>981751</v>
      </c>
      <c r="G16" s="299" t="s">
        <v>476</v>
      </c>
      <c r="H16" s="297">
        <v>2496638</v>
      </c>
      <c r="I16" s="299" t="s">
        <v>476</v>
      </c>
      <c r="J16" s="300" t="s">
        <v>207</v>
      </c>
      <c r="K16" s="298"/>
      <c r="L16" s="300" t="s">
        <v>207</v>
      </c>
      <c r="M16" s="300" t="s">
        <v>207</v>
      </c>
      <c r="N16" s="300" t="s">
        <v>207</v>
      </c>
      <c r="O16" s="297">
        <v>15738</v>
      </c>
      <c r="P16" s="298"/>
      <c r="Q16" s="297">
        <v>15738</v>
      </c>
      <c r="R16" s="298"/>
      <c r="S16" s="297">
        <v>2512376</v>
      </c>
      <c r="T16" s="299" t="s">
        <v>476</v>
      </c>
      <c r="U16" s="297">
        <v>296928</v>
      </c>
      <c r="V16" s="298"/>
      <c r="W16" s="297">
        <v>961679</v>
      </c>
      <c r="X16" s="298"/>
      <c r="Y16" s="297">
        <v>3770982</v>
      </c>
      <c r="Z16" s="299" t="s">
        <v>476</v>
      </c>
    </row>
    <row r="17" spans="1:26" x14ac:dyDescent="0.25">
      <c r="A17" s="301">
        <v>1954</v>
      </c>
      <c r="B17" s="302">
        <v>824598</v>
      </c>
      <c r="C17" s="303"/>
      <c r="D17" s="302">
        <v>605430</v>
      </c>
      <c r="E17" s="303"/>
      <c r="F17" s="302">
        <v>1012379</v>
      </c>
      <c r="G17" s="304" t="s">
        <v>476</v>
      </c>
      <c r="H17" s="302">
        <v>2442408</v>
      </c>
      <c r="I17" s="304" t="s">
        <v>476</v>
      </c>
      <c r="J17" s="305" t="s">
        <v>207</v>
      </c>
      <c r="K17" s="303"/>
      <c r="L17" s="305" t="s">
        <v>207</v>
      </c>
      <c r="M17" s="305" t="s">
        <v>207</v>
      </c>
      <c r="N17" s="305" t="s">
        <v>207</v>
      </c>
      <c r="O17" s="302">
        <v>15170</v>
      </c>
      <c r="P17" s="303"/>
      <c r="Q17" s="302">
        <v>15170</v>
      </c>
      <c r="R17" s="303"/>
      <c r="S17" s="302">
        <v>2457578</v>
      </c>
      <c r="T17" s="304" t="s">
        <v>476</v>
      </c>
      <c r="U17" s="302">
        <v>319346</v>
      </c>
      <c r="V17" s="303"/>
      <c r="W17" s="302">
        <v>955998</v>
      </c>
      <c r="X17" s="303"/>
      <c r="Y17" s="302">
        <v>3732921</v>
      </c>
      <c r="Z17" s="304" t="s">
        <v>476</v>
      </c>
    </row>
    <row r="18" spans="1:26" x14ac:dyDescent="0.25">
      <c r="A18" s="296">
        <v>1955</v>
      </c>
      <c r="B18" s="297">
        <v>800706</v>
      </c>
      <c r="C18" s="298"/>
      <c r="D18" s="297">
        <v>651242</v>
      </c>
      <c r="E18" s="298"/>
      <c r="F18" s="297">
        <v>1094598</v>
      </c>
      <c r="G18" s="299" t="s">
        <v>476</v>
      </c>
      <c r="H18" s="297">
        <v>2546546</v>
      </c>
      <c r="I18" s="299" t="s">
        <v>476</v>
      </c>
      <c r="J18" s="300" t="s">
        <v>207</v>
      </c>
      <c r="K18" s="298"/>
      <c r="L18" s="300" t="s">
        <v>207</v>
      </c>
      <c r="M18" s="300" t="s">
        <v>207</v>
      </c>
      <c r="N18" s="300" t="s">
        <v>207</v>
      </c>
      <c r="O18" s="297">
        <v>14706</v>
      </c>
      <c r="P18" s="298"/>
      <c r="Q18" s="297">
        <v>14706</v>
      </c>
      <c r="R18" s="298"/>
      <c r="S18" s="297">
        <v>2561252</v>
      </c>
      <c r="T18" s="299" t="s">
        <v>476</v>
      </c>
      <c r="U18" s="297">
        <v>349891</v>
      </c>
      <c r="V18" s="298"/>
      <c r="W18" s="297">
        <v>983997</v>
      </c>
      <c r="X18" s="298"/>
      <c r="Y18" s="297">
        <v>3895140</v>
      </c>
      <c r="Z18" s="299" t="s">
        <v>476</v>
      </c>
    </row>
    <row r="19" spans="1:26" x14ac:dyDescent="0.25">
      <c r="A19" s="296">
        <v>1956</v>
      </c>
      <c r="B19" s="297">
        <v>714627</v>
      </c>
      <c r="C19" s="298"/>
      <c r="D19" s="297">
        <v>741961</v>
      </c>
      <c r="E19" s="298"/>
      <c r="F19" s="297">
        <v>1136248</v>
      </c>
      <c r="G19" s="299" t="s">
        <v>476</v>
      </c>
      <c r="H19" s="297">
        <v>2592836</v>
      </c>
      <c r="I19" s="299" t="s">
        <v>476</v>
      </c>
      <c r="J19" s="300" t="s">
        <v>207</v>
      </c>
      <c r="K19" s="298"/>
      <c r="L19" s="300" t="s">
        <v>207</v>
      </c>
      <c r="M19" s="300" t="s">
        <v>207</v>
      </c>
      <c r="N19" s="300" t="s">
        <v>207</v>
      </c>
      <c r="O19" s="297">
        <v>14018</v>
      </c>
      <c r="P19" s="298"/>
      <c r="Q19" s="297">
        <v>14018</v>
      </c>
      <c r="R19" s="298"/>
      <c r="S19" s="297">
        <v>2606854</v>
      </c>
      <c r="T19" s="299" t="s">
        <v>476</v>
      </c>
      <c r="U19" s="297">
        <v>380177</v>
      </c>
      <c r="V19" s="298"/>
      <c r="W19" s="297">
        <v>1035828</v>
      </c>
      <c r="X19" s="298"/>
      <c r="Y19" s="297">
        <v>4022859</v>
      </c>
      <c r="Z19" s="299" t="s">
        <v>476</v>
      </c>
    </row>
    <row r="20" spans="1:26" x14ac:dyDescent="0.25">
      <c r="A20" s="301">
        <v>1957</v>
      </c>
      <c r="B20" s="302">
        <v>534873</v>
      </c>
      <c r="C20" s="303"/>
      <c r="D20" s="302">
        <v>803073</v>
      </c>
      <c r="E20" s="303"/>
      <c r="F20" s="302">
        <v>1098015</v>
      </c>
      <c r="G20" s="304" t="s">
        <v>476</v>
      </c>
      <c r="H20" s="302">
        <v>2435961</v>
      </c>
      <c r="I20" s="304" t="s">
        <v>476</v>
      </c>
      <c r="J20" s="305" t="s">
        <v>207</v>
      </c>
      <c r="K20" s="303"/>
      <c r="L20" s="305" t="s">
        <v>207</v>
      </c>
      <c r="M20" s="305" t="s">
        <v>207</v>
      </c>
      <c r="N20" s="305" t="s">
        <v>207</v>
      </c>
      <c r="O20" s="302">
        <v>13330</v>
      </c>
      <c r="P20" s="303"/>
      <c r="Q20" s="302">
        <v>13330</v>
      </c>
      <c r="R20" s="303"/>
      <c r="S20" s="302">
        <v>2449291</v>
      </c>
      <c r="T20" s="304" t="s">
        <v>476</v>
      </c>
      <c r="U20" s="302">
        <v>410679</v>
      </c>
      <c r="V20" s="303"/>
      <c r="W20" s="302">
        <v>1100817</v>
      </c>
      <c r="X20" s="303"/>
      <c r="Y20" s="302">
        <v>3960787</v>
      </c>
      <c r="Z20" s="304" t="s">
        <v>476</v>
      </c>
    </row>
    <row r="21" spans="1:26" x14ac:dyDescent="0.25">
      <c r="A21" s="296">
        <v>1958</v>
      </c>
      <c r="B21" s="297">
        <v>500532</v>
      </c>
      <c r="C21" s="298"/>
      <c r="D21" s="297">
        <v>902286</v>
      </c>
      <c r="E21" s="298"/>
      <c r="F21" s="297">
        <v>1141298</v>
      </c>
      <c r="G21" s="299" t="s">
        <v>476</v>
      </c>
      <c r="H21" s="297">
        <v>2544116</v>
      </c>
      <c r="I21" s="299" t="s">
        <v>476</v>
      </c>
      <c r="J21" s="300" t="s">
        <v>207</v>
      </c>
      <c r="K21" s="298"/>
      <c r="L21" s="300" t="s">
        <v>207</v>
      </c>
      <c r="M21" s="300" t="s">
        <v>207</v>
      </c>
      <c r="N21" s="300" t="s">
        <v>207</v>
      </c>
      <c r="O21" s="297">
        <v>13089</v>
      </c>
      <c r="P21" s="298"/>
      <c r="Q21" s="297">
        <v>13089</v>
      </c>
      <c r="R21" s="298"/>
      <c r="S21" s="297">
        <v>2557205</v>
      </c>
      <c r="T21" s="299" t="s">
        <v>476</v>
      </c>
      <c r="U21" s="297">
        <v>435256</v>
      </c>
      <c r="V21" s="298"/>
      <c r="W21" s="297">
        <v>1126695</v>
      </c>
      <c r="X21" s="298"/>
      <c r="Y21" s="297">
        <v>4119156</v>
      </c>
      <c r="Z21" s="299" t="s">
        <v>476</v>
      </c>
    </row>
    <row r="22" spans="1:26" x14ac:dyDescent="0.25">
      <c r="A22" s="296">
        <v>1959</v>
      </c>
      <c r="B22" s="297">
        <v>415164</v>
      </c>
      <c r="C22" s="298"/>
      <c r="D22" s="297">
        <v>1009236</v>
      </c>
      <c r="E22" s="298"/>
      <c r="F22" s="297">
        <v>1212693</v>
      </c>
      <c r="G22" s="299" t="s">
        <v>476</v>
      </c>
      <c r="H22" s="297">
        <v>2637092</v>
      </c>
      <c r="I22" s="299" t="s">
        <v>476</v>
      </c>
      <c r="J22" s="300" t="s">
        <v>207</v>
      </c>
      <c r="K22" s="298"/>
      <c r="L22" s="300" t="s">
        <v>207</v>
      </c>
      <c r="M22" s="300" t="s">
        <v>207</v>
      </c>
      <c r="N22" s="300" t="s">
        <v>207</v>
      </c>
      <c r="O22" s="297">
        <v>12298</v>
      </c>
      <c r="P22" s="298"/>
      <c r="Q22" s="297">
        <v>12298</v>
      </c>
      <c r="R22" s="298"/>
      <c r="S22" s="297">
        <v>2649390</v>
      </c>
      <c r="T22" s="299" t="s">
        <v>476</v>
      </c>
      <c r="U22" s="297">
        <v>487860</v>
      </c>
      <c r="V22" s="298"/>
      <c r="W22" s="297">
        <v>1234936</v>
      </c>
      <c r="X22" s="298"/>
      <c r="Y22" s="297">
        <v>4372186</v>
      </c>
      <c r="Z22" s="299" t="s">
        <v>476</v>
      </c>
    </row>
    <row r="23" spans="1:26" x14ac:dyDescent="0.25">
      <c r="A23" s="301">
        <v>1960</v>
      </c>
      <c r="B23" s="302">
        <v>406723</v>
      </c>
      <c r="C23" s="303"/>
      <c r="D23" s="302">
        <v>1055930</v>
      </c>
      <c r="E23" s="303"/>
      <c r="F23" s="302">
        <v>1248045</v>
      </c>
      <c r="G23" s="304" t="s">
        <v>476</v>
      </c>
      <c r="H23" s="302">
        <v>2710697</v>
      </c>
      <c r="I23" s="304" t="s">
        <v>476</v>
      </c>
      <c r="J23" s="305" t="s">
        <v>207</v>
      </c>
      <c r="K23" s="303"/>
      <c r="L23" s="305" t="s">
        <v>207</v>
      </c>
      <c r="M23" s="305" t="s">
        <v>207</v>
      </c>
      <c r="N23" s="305" t="s">
        <v>207</v>
      </c>
      <c r="O23" s="302">
        <v>11868</v>
      </c>
      <c r="P23" s="303"/>
      <c r="Q23" s="302">
        <v>11868</v>
      </c>
      <c r="R23" s="303"/>
      <c r="S23" s="302">
        <v>2722565</v>
      </c>
      <c r="T23" s="304" t="s">
        <v>476</v>
      </c>
      <c r="U23" s="302">
        <v>542999</v>
      </c>
      <c r="V23" s="303"/>
      <c r="W23" s="302">
        <v>1343837</v>
      </c>
      <c r="X23" s="304" t="s">
        <v>476</v>
      </c>
      <c r="Y23" s="302">
        <v>4609400</v>
      </c>
      <c r="Z23" s="304" t="s">
        <v>476</v>
      </c>
    </row>
    <row r="24" spans="1:26" x14ac:dyDescent="0.25">
      <c r="A24" s="296">
        <v>1961</v>
      </c>
      <c r="B24" s="297">
        <v>370815</v>
      </c>
      <c r="C24" s="298"/>
      <c r="D24" s="297">
        <v>1114539</v>
      </c>
      <c r="E24" s="298"/>
      <c r="F24" s="297">
        <v>1268486</v>
      </c>
      <c r="G24" s="299" t="s">
        <v>476</v>
      </c>
      <c r="H24" s="297">
        <v>2753840</v>
      </c>
      <c r="I24" s="299" t="s">
        <v>476</v>
      </c>
      <c r="J24" s="300" t="s">
        <v>207</v>
      </c>
      <c r="K24" s="298"/>
      <c r="L24" s="300" t="s">
        <v>207</v>
      </c>
      <c r="M24" s="300" t="s">
        <v>207</v>
      </c>
      <c r="N24" s="300" t="s">
        <v>207</v>
      </c>
      <c r="O24" s="297">
        <v>11146</v>
      </c>
      <c r="P24" s="298"/>
      <c r="Q24" s="297">
        <v>11146</v>
      </c>
      <c r="R24" s="298"/>
      <c r="S24" s="297">
        <v>2764986</v>
      </c>
      <c r="T24" s="299" t="s">
        <v>476</v>
      </c>
      <c r="U24" s="297">
        <v>572042</v>
      </c>
      <c r="V24" s="298"/>
      <c r="W24" s="297">
        <v>1390635</v>
      </c>
      <c r="X24" s="299" t="s">
        <v>476</v>
      </c>
      <c r="Y24" s="297">
        <v>4727663</v>
      </c>
      <c r="Z24" s="299" t="s">
        <v>476</v>
      </c>
    </row>
    <row r="25" spans="1:26" x14ac:dyDescent="0.25">
      <c r="A25" s="296">
        <v>1962</v>
      </c>
      <c r="B25" s="297">
        <v>361908</v>
      </c>
      <c r="C25" s="298"/>
      <c r="D25" s="297">
        <v>1248901</v>
      </c>
      <c r="E25" s="298"/>
      <c r="F25" s="297">
        <v>1302434</v>
      </c>
      <c r="G25" s="299" t="s">
        <v>476</v>
      </c>
      <c r="H25" s="297">
        <v>2913243</v>
      </c>
      <c r="I25" s="299" t="s">
        <v>476</v>
      </c>
      <c r="J25" s="300" t="s">
        <v>207</v>
      </c>
      <c r="K25" s="298"/>
      <c r="L25" s="300" t="s">
        <v>207</v>
      </c>
      <c r="M25" s="300" t="s">
        <v>207</v>
      </c>
      <c r="N25" s="300" t="s">
        <v>207</v>
      </c>
      <c r="O25" s="297">
        <v>10630</v>
      </c>
      <c r="P25" s="298"/>
      <c r="Q25" s="297">
        <v>10630</v>
      </c>
      <c r="R25" s="298"/>
      <c r="S25" s="297">
        <v>2923873</v>
      </c>
      <c r="T25" s="299" t="s">
        <v>476</v>
      </c>
      <c r="U25" s="297">
        <v>620863</v>
      </c>
      <c r="V25" s="298"/>
      <c r="W25" s="297">
        <v>1491650</v>
      </c>
      <c r="X25" s="299" t="s">
        <v>476</v>
      </c>
      <c r="Y25" s="297">
        <v>5036386</v>
      </c>
      <c r="Z25" s="299" t="s">
        <v>476</v>
      </c>
    </row>
    <row r="26" spans="1:26" x14ac:dyDescent="0.25">
      <c r="A26" s="301">
        <v>1963</v>
      </c>
      <c r="B26" s="302">
        <v>317492</v>
      </c>
      <c r="C26" s="303"/>
      <c r="D26" s="302">
        <v>1307084</v>
      </c>
      <c r="E26" s="303"/>
      <c r="F26" s="302">
        <v>1286438</v>
      </c>
      <c r="G26" s="304" t="s">
        <v>476</v>
      </c>
      <c r="H26" s="302">
        <v>2911015</v>
      </c>
      <c r="I26" s="304" t="s">
        <v>476</v>
      </c>
      <c r="J26" s="305" t="s">
        <v>207</v>
      </c>
      <c r="K26" s="303"/>
      <c r="L26" s="305" t="s">
        <v>207</v>
      </c>
      <c r="M26" s="305" t="s">
        <v>207</v>
      </c>
      <c r="N26" s="305" t="s">
        <v>207</v>
      </c>
      <c r="O26" s="302">
        <v>10165</v>
      </c>
      <c r="P26" s="303"/>
      <c r="Q26" s="302">
        <v>10165</v>
      </c>
      <c r="R26" s="303"/>
      <c r="S26" s="302">
        <v>2921180</v>
      </c>
      <c r="T26" s="304" t="s">
        <v>476</v>
      </c>
      <c r="U26" s="302">
        <v>687563</v>
      </c>
      <c r="V26" s="303"/>
      <c r="W26" s="302">
        <v>1641903</v>
      </c>
      <c r="X26" s="304" t="s">
        <v>476</v>
      </c>
      <c r="Y26" s="302">
        <v>5250646</v>
      </c>
      <c r="Z26" s="304" t="s">
        <v>476</v>
      </c>
    </row>
    <row r="27" spans="1:26" x14ac:dyDescent="0.25">
      <c r="A27" s="296">
        <v>1964</v>
      </c>
      <c r="B27" s="297">
        <v>274245</v>
      </c>
      <c r="C27" s="298"/>
      <c r="D27" s="297">
        <v>1418708</v>
      </c>
      <c r="E27" s="298"/>
      <c r="F27" s="297">
        <v>1274790</v>
      </c>
      <c r="G27" s="299" t="s">
        <v>476</v>
      </c>
      <c r="H27" s="297">
        <v>2967744</v>
      </c>
      <c r="I27" s="299" t="s">
        <v>476</v>
      </c>
      <c r="J27" s="300" t="s">
        <v>207</v>
      </c>
      <c r="K27" s="298"/>
      <c r="L27" s="300" t="s">
        <v>207</v>
      </c>
      <c r="M27" s="300" t="s">
        <v>207</v>
      </c>
      <c r="N27" s="300" t="s">
        <v>207</v>
      </c>
      <c r="O27" s="297">
        <v>9460</v>
      </c>
      <c r="P27" s="298"/>
      <c r="Q27" s="297">
        <v>9460</v>
      </c>
      <c r="R27" s="298"/>
      <c r="S27" s="297">
        <v>2977204</v>
      </c>
      <c r="T27" s="299" t="s">
        <v>476</v>
      </c>
      <c r="U27" s="297">
        <v>737790</v>
      </c>
      <c r="V27" s="298"/>
      <c r="W27" s="297">
        <v>1750999</v>
      </c>
      <c r="X27" s="299" t="s">
        <v>476</v>
      </c>
      <c r="Y27" s="297">
        <v>5465993</v>
      </c>
      <c r="Z27" s="299" t="s">
        <v>476</v>
      </c>
    </row>
    <row r="28" spans="1:26" x14ac:dyDescent="0.25">
      <c r="A28" s="296">
        <v>1965</v>
      </c>
      <c r="B28" s="297">
        <v>265285</v>
      </c>
      <c r="C28" s="298"/>
      <c r="D28" s="297">
        <v>1489845</v>
      </c>
      <c r="E28" s="298"/>
      <c r="F28" s="297">
        <v>1412905</v>
      </c>
      <c r="G28" s="299" t="s">
        <v>476</v>
      </c>
      <c r="H28" s="297">
        <v>3168035</v>
      </c>
      <c r="I28" s="299" t="s">
        <v>476</v>
      </c>
      <c r="J28" s="300" t="s">
        <v>207</v>
      </c>
      <c r="K28" s="298"/>
      <c r="L28" s="300" t="s">
        <v>207</v>
      </c>
      <c r="M28" s="300" t="s">
        <v>207</v>
      </c>
      <c r="N28" s="300" t="s">
        <v>207</v>
      </c>
      <c r="O28" s="297">
        <v>8858</v>
      </c>
      <c r="P28" s="298"/>
      <c r="Q28" s="297">
        <v>8858</v>
      </c>
      <c r="R28" s="298"/>
      <c r="S28" s="297">
        <v>3176893</v>
      </c>
      <c r="T28" s="299" t="s">
        <v>476</v>
      </c>
      <c r="U28" s="297">
        <v>788603</v>
      </c>
      <c r="V28" s="298"/>
      <c r="W28" s="297">
        <v>1879927</v>
      </c>
      <c r="X28" s="299" t="s">
        <v>476</v>
      </c>
      <c r="Y28" s="297">
        <v>5845423</v>
      </c>
      <c r="Z28" s="299" t="s">
        <v>476</v>
      </c>
    </row>
    <row r="29" spans="1:26" x14ac:dyDescent="0.25">
      <c r="A29" s="301">
        <v>1966</v>
      </c>
      <c r="B29" s="302">
        <v>263123</v>
      </c>
      <c r="C29" s="303"/>
      <c r="D29" s="302">
        <v>1676290</v>
      </c>
      <c r="E29" s="303"/>
      <c r="F29" s="302">
        <v>1460914</v>
      </c>
      <c r="G29" s="304" t="s">
        <v>476</v>
      </c>
      <c r="H29" s="302">
        <v>3400327</v>
      </c>
      <c r="I29" s="304" t="s">
        <v>476</v>
      </c>
      <c r="J29" s="305" t="s">
        <v>207</v>
      </c>
      <c r="K29" s="303"/>
      <c r="L29" s="305" t="s">
        <v>207</v>
      </c>
      <c r="M29" s="305" t="s">
        <v>207</v>
      </c>
      <c r="N29" s="305" t="s">
        <v>207</v>
      </c>
      <c r="O29" s="302">
        <v>8617</v>
      </c>
      <c r="P29" s="303"/>
      <c r="Q29" s="302">
        <v>8617</v>
      </c>
      <c r="R29" s="303"/>
      <c r="S29" s="302">
        <v>3408944</v>
      </c>
      <c r="T29" s="304" t="s">
        <v>476</v>
      </c>
      <c r="U29" s="302">
        <v>859233</v>
      </c>
      <c r="V29" s="303"/>
      <c r="W29" s="302">
        <v>2055870</v>
      </c>
      <c r="X29" s="304" t="s">
        <v>476</v>
      </c>
      <c r="Y29" s="302">
        <v>6324047</v>
      </c>
      <c r="Z29" s="304" t="s">
        <v>476</v>
      </c>
    </row>
    <row r="30" spans="1:26" x14ac:dyDescent="0.25">
      <c r="A30" s="296">
        <v>1967</v>
      </c>
      <c r="B30" s="297">
        <v>225425</v>
      </c>
      <c r="C30" s="298"/>
      <c r="D30" s="297">
        <v>2021657</v>
      </c>
      <c r="E30" s="298"/>
      <c r="F30" s="297">
        <v>1512286</v>
      </c>
      <c r="G30" s="299" t="s">
        <v>476</v>
      </c>
      <c r="H30" s="297">
        <v>3759368</v>
      </c>
      <c r="I30" s="299" t="s">
        <v>476</v>
      </c>
      <c r="J30" s="300" t="s">
        <v>207</v>
      </c>
      <c r="K30" s="298"/>
      <c r="L30" s="300" t="s">
        <v>207</v>
      </c>
      <c r="M30" s="300" t="s">
        <v>207</v>
      </c>
      <c r="N30" s="300" t="s">
        <v>207</v>
      </c>
      <c r="O30" s="297">
        <v>8325</v>
      </c>
      <c r="P30" s="298"/>
      <c r="Q30" s="297">
        <v>8325</v>
      </c>
      <c r="R30" s="298"/>
      <c r="S30" s="297">
        <v>3767693</v>
      </c>
      <c r="T30" s="299" t="s">
        <v>476</v>
      </c>
      <c r="U30" s="297">
        <v>925178</v>
      </c>
      <c r="V30" s="298"/>
      <c r="W30" s="297">
        <v>2206334</v>
      </c>
      <c r="X30" s="299" t="s">
        <v>476</v>
      </c>
      <c r="Y30" s="297">
        <v>6899205</v>
      </c>
      <c r="Z30" s="299" t="s">
        <v>476</v>
      </c>
    </row>
    <row r="31" spans="1:26" x14ac:dyDescent="0.25">
      <c r="A31" s="296">
        <v>1968</v>
      </c>
      <c r="B31" s="297">
        <v>207688</v>
      </c>
      <c r="C31" s="298"/>
      <c r="D31" s="297">
        <v>2140084</v>
      </c>
      <c r="E31" s="298"/>
      <c r="F31" s="297">
        <v>1543552</v>
      </c>
      <c r="G31" s="299" t="s">
        <v>476</v>
      </c>
      <c r="H31" s="297">
        <v>3891324</v>
      </c>
      <c r="I31" s="299" t="s">
        <v>476</v>
      </c>
      <c r="J31" s="300" t="s">
        <v>207</v>
      </c>
      <c r="K31" s="298"/>
      <c r="L31" s="300" t="s">
        <v>207</v>
      </c>
      <c r="M31" s="300" t="s">
        <v>207</v>
      </c>
      <c r="N31" s="300" t="s">
        <v>207</v>
      </c>
      <c r="O31" s="297">
        <v>8136</v>
      </c>
      <c r="P31" s="298"/>
      <c r="Q31" s="297">
        <v>8136</v>
      </c>
      <c r="R31" s="298"/>
      <c r="S31" s="297">
        <v>3899460</v>
      </c>
      <c r="T31" s="299" t="s">
        <v>476</v>
      </c>
      <c r="U31" s="297">
        <v>1013959</v>
      </c>
      <c r="V31" s="298"/>
      <c r="W31" s="297">
        <v>2415612</v>
      </c>
      <c r="X31" s="299" t="s">
        <v>476</v>
      </c>
      <c r="Y31" s="297">
        <v>7329032</v>
      </c>
      <c r="Z31" s="299" t="s">
        <v>476</v>
      </c>
    </row>
    <row r="32" spans="1:26" x14ac:dyDescent="0.25">
      <c r="A32" s="301">
        <v>1969</v>
      </c>
      <c r="B32" s="302">
        <v>194941</v>
      </c>
      <c r="C32" s="303"/>
      <c r="D32" s="302">
        <v>2323055</v>
      </c>
      <c r="E32" s="303"/>
      <c r="F32" s="302">
        <v>1559422</v>
      </c>
      <c r="G32" s="304" t="s">
        <v>476</v>
      </c>
      <c r="H32" s="302">
        <v>4077419</v>
      </c>
      <c r="I32" s="304" t="s">
        <v>476</v>
      </c>
      <c r="J32" s="305" t="s">
        <v>207</v>
      </c>
      <c r="K32" s="303"/>
      <c r="L32" s="305" t="s">
        <v>207</v>
      </c>
      <c r="M32" s="305" t="s">
        <v>207</v>
      </c>
      <c r="N32" s="305" t="s">
        <v>207</v>
      </c>
      <c r="O32" s="302">
        <v>7860</v>
      </c>
      <c r="P32" s="303"/>
      <c r="Q32" s="302">
        <v>7860</v>
      </c>
      <c r="R32" s="303"/>
      <c r="S32" s="302">
        <v>4085279</v>
      </c>
      <c r="T32" s="304" t="s">
        <v>476</v>
      </c>
      <c r="U32" s="302">
        <v>1107733</v>
      </c>
      <c r="V32" s="303"/>
      <c r="W32" s="302">
        <v>2640207</v>
      </c>
      <c r="X32" s="304" t="s">
        <v>476</v>
      </c>
      <c r="Y32" s="302">
        <v>7833219</v>
      </c>
      <c r="Z32" s="304" t="s">
        <v>476</v>
      </c>
    </row>
    <row r="33" spans="1:26" x14ac:dyDescent="0.25">
      <c r="A33" s="296">
        <v>1970</v>
      </c>
      <c r="B33" s="297">
        <v>164513</v>
      </c>
      <c r="C33" s="298"/>
      <c r="D33" s="297">
        <v>2472864</v>
      </c>
      <c r="E33" s="298"/>
      <c r="F33" s="297">
        <v>1591756</v>
      </c>
      <c r="G33" s="299" t="s">
        <v>476</v>
      </c>
      <c r="H33" s="297">
        <v>4229132</v>
      </c>
      <c r="I33" s="299" t="s">
        <v>476</v>
      </c>
      <c r="J33" s="300" t="s">
        <v>207</v>
      </c>
      <c r="K33" s="298"/>
      <c r="L33" s="300" t="s">
        <v>207</v>
      </c>
      <c r="M33" s="300" t="s">
        <v>207</v>
      </c>
      <c r="N33" s="300" t="s">
        <v>207</v>
      </c>
      <c r="O33" s="297">
        <v>7534</v>
      </c>
      <c r="P33" s="298"/>
      <c r="Q33" s="297">
        <v>7534</v>
      </c>
      <c r="R33" s="298"/>
      <c r="S33" s="297">
        <v>4236666</v>
      </c>
      <c r="T33" s="299" t="s">
        <v>476</v>
      </c>
      <c r="U33" s="297">
        <v>1201163</v>
      </c>
      <c r="V33" s="298"/>
      <c r="W33" s="297">
        <v>2908466</v>
      </c>
      <c r="X33" s="299" t="s">
        <v>476</v>
      </c>
      <c r="Y33" s="297">
        <v>8346295</v>
      </c>
      <c r="Z33" s="299" t="s">
        <v>476</v>
      </c>
    </row>
    <row r="34" spans="1:26" x14ac:dyDescent="0.25">
      <c r="A34" s="296">
        <v>1971</v>
      </c>
      <c r="B34" s="297">
        <v>179005</v>
      </c>
      <c r="C34" s="298"/>
      <c r="D34" s="297">
        <v>2586755</v>
      </c>
      <c r="E34" s="298"/>
      <c r="F34" s="297">
        <v>1550802</v>
      </c>
      <c r="G34" s="299" t="s">
        <v>476</v>
      </c>
      <c r="H34" s="297">
        <v>4316563</v>
      </c>
      <c r="I34" s="299" t="s">
        <v>476</v>
      </c>
      <c r="J34" s="300" t="s">
        <v>207</v>
      </c>
      <c r="K34" s="298"/>
      <c r="L34" s="300" t="s">
        <v>207</v>
      </c>
      <c r="M34" s="300" t="s">
        <v>207</v>
      </c>
      <c r="N34" s="300" t="s">
        <v>207</v>
      </c>
      <c r="O34" s="297">
        <v>7190</v>
      </c>
      <c r="P34" s="298"/>
      <c r="Q34" s="297">
        <v>7190</v>
      </c>
      <c r="R34" s="298"/>
      <c r="S34" s="297">
        <v>4323753</v>
      </c>
      <c r="T34" s="299" t="s">
        <v>476</v>
      </c>
      <c r="U34" s="297">
        <v>1288009</v>
      </c>
      <c r="V34" s="298"/>
      <c r="W34" s="297">
        <v>3109191</v>
      </c>
      <c r="X34" s="299" t="s">
        <v>476</v>
      </c>
      <c r="Y34" s="297">
        <v>8720954</v>
      </c>
      <c r="Z34" s="299" t="s">
        <v>476</v>
      </c>
    </row>
    <row r="35" spans="1:26" x14ac:dyDescent="0.25">
      <c r="A35" s="301">
        <v>1972</v>
      </c>
      <c r="B35" s="302">
        <v>153479</v>
      </c>
      <c r="C35" s="303"/>
      <c r="D35" s="302">
        <v>2678398</v>
      </c>
      <c r="E35" s="303"/>
      <c r="F35" s="302">
        <v>1572895</v>
      </c>
      <c r="G35" s="304" t="s">
        <v>476</v>
      </c>
      <c r="H35" s="302">
        <v>4404771</v>
      </c>
      <c r="I35" s="304" t="s">
        <v>476</v>
      </c>
      <c r="J35" s="305" t="s">
        <v>207</v>
      </c>
      <c r="K35" s="303"/>
      <c r="L35" s="305" t="s">
        <v>207</v>
      </c>
      <c r="M35" s="305" t="s">
        <v>207</v>
      </c>
      <c r="N35" s="305" t="s">
        <v>207</v>
      </c>
      <c r="O35" s="302">
        <v>7190</v>
      </c>
      <c r="P35" s="303"/>
      <c r="Q35" s="302">
        <v>7190</v>
      </c>
      <c r="R35" s="303"/>
      <c r="S35" s="302">
        <v>4411961</v>
      </c>
      <c r="T35" s="304" t="s">
        <v>476</v>
      </c>
      <c r="U35" s="302">
        <v>1407566</v>
      </c>
      <c r="V35" s="303"/>
      <c r="W35" s="302">
        <v>3363889</v>
      </c>
      <c r="X35" s="304" t="s">
        <v>476</v>
      </c>
      <c r="Y35" s="302">
        <v>9183416</v>
      </c>
      <c r="Z35" s="304" t="s">
        <v>476</v>
      </c>
    </row>
    <row r="36" spans="1:26" x14ac:dyDescent="0.25">
      <c r="A36" s="296">
        <v>1973</v>
      </c>
      <c r="B36" s="297">
        <v>159902</v>
      </c>
      <c r="C36" s="298"/>
      <c r="D36" s="297">
        <v>2648978</v>
      </c>
      <c r="E36" s="298"/>
      <c r="F36" s="297">
        <v>1607206</v>
      </c>
      <c r="G36" s="299" t="s">
        <v>476</v>
      </c>
      <c r="H36" s="297">
        <v>4416085</v>
      </c>
      <c r="I36" s="299" t="s">
        <v>476</v>
      </c>
      <c r="J36" s="300" t="s">
        <v>207</v>
      </c>
      <c r="K36" s="298"/>
      <c r="L36" s="300" t="s">
        <v>207</v>
      </c>
      <c r="M36" s="300" t="s">
        <v>207</v>
      </c>
      <c r="N36" s="300" t="s">
        <v>207</v>
      </c>
      <c r="O36" s="297">
        <v>6708</v>
      </c>
      <c r="P36" s="298"/>
      <c r="Q36" s="297">
        <v>6708</v>
      </c>
      <c r="R36" s="298"/>
      <c r="S36" s="297">
        <v>4422793</v>
      </c>
      <c r="T36" s="299" t="s">
        <v>476</v>
      </c>
      <c r="U36" s="297">
        <v>1516653</v>
      </c>
      <c r="V36" s="298"/>
      <c r="W36" s="297">
        <v>3603511</v>
      </c>
      <c r="X36" s="299" t="s">
        <v>476</v>
      </c>
      <c r="Y36" s="297">
        <v>9542957</v>
      </c>
      <c r="Z36" s="299" t="s">
        <v>476</v>
      </c>
    </row>
    <row r="37" spans="1:26" x14ac:dyDescent="0.25">
      <c r="A37" s="296">
        <v>1974</v>
      </c>
      <c r="B37" s="297">
        <v>174517</v>
      </c>
      <c r="C37" s="298"/>
      <c r="D37" s="297">
        <v>2616952</v>
      </c>
      <c r="E37" s="298"/>
      <c r="F37" s="297">
        <v>1460597</v>
      </c>
      <c r="G37" s="299" t="s">
        <v>476</v>
      </c>
      <c r="H37" s="297">
        <v>4252066</v>
      </c>
      <c r="I37" s="299" t="s">
        <v>476</v>
      </c>
      <c r="J37" s="300" t="s">
        <v>207</v>
      </c>
      <c r="K37" s="298"/>
      <c r="L37" s="300" t="s">
        <v>207</v>
      </c>
      <c r="M37" s="300" t="s">
        <v>207</v>
      </c>
      <c r="N37" s="300" t="s">
        <v>207</v>
      </c>
      <c r="O37" s="297">
        <v>7018</v>
      </c>
      <c r="P37" s="298"/>
      <c r="Q37" s="297">
        <v>7018</v>
      </c>
      <c r="R37" s="298"/>
      <c r="S37" s="297">
        <v>4259084</v>
      </c>
      <c r="T37" s="299" t="s">
        <v>476</v>
      </c>
      <c r="U37" s="297">
        <v>1501334</v>
      </c>
      <c r="V37" s="298"/>
      <c r="W37" s="297">
        <v>3632905</v>
      </c>
      <c r="X37" s="299" t="s">
        <v>476</v>
      </c>
      <c r="Y37" s="297">
        <v>9393323</v>
      </c>
      <c r="Z37" s="299" t="s">
        <v>476</v>
      </c>
    </row>
    <row r="38" spans="1:26" x14ac:dyDescent="0.25">
      <c r="A38" s="301">
        <v>1975</v>
      </c>
      <c r="B38" s="302">
        <v>146633</v>
      </c>
      <c r="C38" s="303"/>
      <c r="D38" s="302">
        <v>2558459</v>
      </c>
      <c r="E38" s="303"/>
      <c r="F38" s="302">
        <v>1346029</v>
      </c>
      <c r="G38" s="304" t="s">
        <v>476</v>
      </c>
      <c r="H38" s="302">
        <v>4051121</v>
      </c>
      <c r="I38" s="304" t="s">
        <v>476</v>
      </c>
      <c r="J38" s="305" t="s">
        <v>207</v>
      </c>
      <c r="K38" s="303"/>
      <c r="L38" s="305" t="s">
        <v>207</v>
      </c>
      <c r="M38" s="305" t="s">
        <v>207</v>
      </c>
      <c r="N38" s="305" t="s">
        <v>207</v>
      </c>
      <c r="O38" s="302">
        <v>8067</v>
      </c>
      <c r="P38" s="303"/>
      <c r="Q38" s="302">
        <v>8067</v>
      </c>
      <c r="R38" s="303"/>
      <c r="S38" s="302">
        <v>4059188</v>
      </c>
      <c r="T38" s="304" t="s">
        <v>476</v>
      </c>
      <c r="U38" s="302">
        <v>1597826</v>
      </c>
      <c r="V38" s="303"/>
      <c r="W38" s="302">
        <v>3835477</v>
      </c>
      <c r="X38" s="304" t="s">
        <v>476</v>
      </c>
      <c r="Y38" s="302">
        <v>9492492</v>
      </c>
      <c r="Z38" s="304" t="s">
        <v>476</v>
      </c>
    </row>
    <row r="39" spans="1:26" x14ac:dyDescent="0.25">
      <c r="A39" s="296">
        <v>1976</v>
      </c>
      <c r="B39" s="297">
        <v>144168</v>
      </c>
      <c r="C39" s="298"/>
      <c r="D39" s="297">
        <v>2718427</v>
      </c>
      <c r="E39" s="298"/>
      <c r="F39" s="297">
        <v>1499775</v>
      </c>
      <c r="G39" s="299" t="s">
        <v>476</v>
      </c>
      <c r="H39" s="297">
        <v>4362370</v>
      </c>
      <c r="I39" s="299" t="s">
        <v>476</v>
      </c>
      <c r="J39" s="300" t="s">
        <v>207</v>
      </c>
      <c r="K39" s="298"/>
      <c r="L39" s="300" t="s">
        <v>207</v>
      </c>
      <c r="M39" s="300" t="s">
        <v>207</v>
      </c>
      <c r="N39" s="300" t="s">
        <v>207</v>
      </c>
      <c r="O39" s="297">
        <v>9099</v>
      </c>
      <c r="P39" s="298"/>
      <c r="Q39" s="297">
        <v>9099</v>
      </c>
      <c r="R39" s="298"/>
      <c r="S39" s="297">
        <v>4371469</v>
      </c>
      <c r="T39" s="299" t="s">
        <v>476</v>
      </c>
      <c r="U39" s="297">
        <v>1677943</v>
      </c>
      <c r="V39" s="298"/>
      <c r="W39" s="297">
        <v>4013922</v>
      </c>
      <c r="X39" s="299" t="s">
        <v>476</v>
      </c>
      <c r="Y39" s="297">
        <v>10063334</v>
      </c>
      <c r="Z39" s="299" t="s">
        <v>476</v>
      </c>
    </row>
    <row r="40" spans="1:26" x14ac:dyDescent="0.25">
      <c r="A40" s="296">
        <v>1977</v>
      </c>
      <c r="B40" s="297">
        <v>147756</v>
      </c>
      <c r="C40" s="298"/>
      <c r="D40" s="297">
        <v>2548308</v>
      </c>
      <c r="E40" s="298"/>
      <c r="F40" s="297">
        <v>1551802</v>
      </c>
      <c r="G40" s="299" t="s">
        <v>476</v>
      </c>
      <c r="H40" s="297">
        <v>4247866</v>
      </c>
      <c r="I40" s="299" t="s">
        <v>476</v>
      </c>
      <c r="J40" s="300" t="s">
        <v>207</v>
      </c>
      <c r="K40" s="298"/>
      <c r="L40" s="300" t="s">
        <v>207</v>
      </c>
      <c r="M40" s="300" t="s">
        <v>207</v>
      </c>
      <c r="N40" s="300" t="s">
        <v>207</v>
      </c>
      <c r="O40" s="297">
        <v>10286</v>
      </c>
      <c r="P40" s="298"/>
      <c r="Q40" s="297">
        <v>10286</v>
      </c>
      <c r="R40" s="298"/>
      <c r="S40" s="297">
        <v>4258152</v>
      </c>
      <c r="T40" s="299" t="s">
        <v>476</v>
      </c>
      <c r="U40" s="297">
        <v>1753866</v>
      </c>
      <c r="V40" s="298"/>
      <c r="W40" s="297">
        <v>4195580</v>
      </c>
      <c r="X40" s="299" t="s">
        <v>476</v>
      </c>
      <c r="Y40" s="297">
        <v>10207599</v>
      </c>
      <c r="Z40" s="299" t="s">
        <v>476</v>
      </c>
    </row>
    <row r="41" spans="1:26" x14ac:dyDescent="0.25">
      <c r="A41" s="301">
        <v>1978</v>
      </c>
      <c r="B41" s="302">
        <v>164529</v>
      </c>
      <c r="C41" s="303"/>
      <c r="D41" s="302">
        <v>2642724</v>
      </c>
      <c r="E41" s="303"/>
      <c r="F41" s="302">
        <v>1489854</v>
      </c>
      <c r="G41" s="304" t="s">
        <v>476</v>
      </c>
      <c r="H41" s="302">
        <v>4297107</v>
      </c>
      <c r="I41" s="304" t="s">
        <v>476</v>
      </c>
      <c r="J41" s="305" t="s">
        <v>207</v>
      </c>
      <c r="K41" s="303"/>
      <c r="L41" s="305" t="s">
        <v>207</v>
      </c>
      <c r="M41" s="305" t="s">
        <v>207</v>
      </c>
      <c r="N41" s="305" t="s">
        <v>207</v>
      </c>
      <c r="O41" s="302">
        <v>11834</v>
      </c>
      <c r="P41" s="303"/>
      <c r="Q41" s="302">
        <v>11834</v>
      </c>
      <c r="R41" s="303"/>
      <c r="S41" s="302">
        <v>4308941</v>
      </c>
      <c r="T41" s="304" t="s">
        <v>476</v>
      </c>
      <c r="U41" s="302">
        <v>1813270</v>
      </c>
      <c r="V41" s="303"/>
      <c r="W41" s="302">
        <v>4389669</v>
      </c>
      <c r="X41" s="304" t="s">
        <v>476</v>
      </c>
      <c r="Y41" s="302">
        <v>10511880</v>
      </c>
      <c r="Z41" s="304" t="s">
        <v>476</v>
      </c>
    </row>
    <row r="42" spans="1:26" x14ac:dyDescent="0.25">
      <c r="A42" s="296">
        <v>1979</v>
      </c>
      <c r="B42" s="297">
        <v>149253</v>
      </c>
      <c r="C42" s="298"/>
      <c r="D42" s="297">
        <v>2836108</v>
      </c>
      <c r="E42" s="298"/>
      <c r="F42" s="297">
        <v>1366671</v>
      </c>
      <c r="G42" s="299" t="s">
        <v>476</v>
      </c>
      <c r="H42" s="297">
        <v>4352032</v>
      </c>
      <c r="I42" s="299" t="s">
        <v>476</v>
      </c>
      <c r="J42" s="300" t="s">
        <v>207</v>
      </c>
      <c r="K42" s="298"/>
      <c r="L42" s="300" t="s">
        <v>207</v>
      </c>
      <c r="M42" s="300" t="s">
        <v>207</v>
      </c>
      <c r="N42" s="300" t="s">
        <v>207</v>
      </c>
      <c r="O42" s="297">
        <v>13812</v>
      </c>
      <c r="P42" s="298"/>
      <c r="Q42" s="297">
        <v>13812</v>
      </c>
      <c r="R42" s="298"/>
      <c r="S42" s="297">
        <v>4365844</v>
      </c>
      <c r="T42" s="299" t="s">
        <v>476</v>
      </c>
      <c r="U42" s="297">
        <v>1854121</v>
      </c>
      <c r="V42" s="298"/>
      <c r="W42" s="297">
        <v>4428059</v>
      </c>
      <c r="X42" s="299" t="s">
        <v>476</v>
      </c>
      <c r="Y42" s="297">
        <v>10648024</v>
      </c>
      <c r="Z42" s="299" t="s">
        <v>476</v>
      </c>
    </row>
    <row r="43" spans="1:26" x14ac:dyDescent="0.25">
      <c r="A43" s="296">
        <v>1980</v>
      </c>
      <c r="B43" s="297">
        <v>114903</v>
      </c>
      <c r="C43" s="298"/>
      <c r="D43" s="297">
        <v>2650868</v>
      </c>
      <c r="E43" s="298"/>
      <c r="F43" s="297">
        <v>1318213</v>
      </c>
      <c r="G43" s="299" t="s">
        <v>476</v>
      </c>
      <c r="H43" s="297">
        <v>4083984</v>
      </c>
      <c r="I43" s="299" t="s">
        <v>476</v>
      </c>
      <c r="J43" s="300" t="s">
        <v>207</v>
      </c>
      <c r="K43" s="298"/>
      <c r="L43" s="300" t="s">
        <v>207</v>
      </c>
      <c r="M43" s="300" t="s">
        <v>207</v>
      </c>
      <c r="N43" s="300" t="s">
        <v>207</v>
      </c>
      <c r="O43" s="297">
        <v>21000</v>
      </c>
      <c r="P43" s="298"/>
      <c r="Q43" s="297">
        <v>21000</v>
      </c>
      <c r="R43" s="298"/>
      <c r="S43" s="297">
        <v>4104984</v>
      </c>
      <c r="T43" s="299" t="s">
        <v>476</v>
      </c>
      <c r="U43" s="297">
        <v>1906089</v>
      </c>
      <c r="V43" s="298"/>
      <c r="W43" s="297">
        <v>4567185</v>
      </c>
      <c r="X43" s="299" t="s">
        <v>476</v>
      </c>
      <c r="Y43" s="297">
        <v>10578258</v>
      </c>
      <c r="Z43" s="299" t="s">
        <v>476</v>
      </c>
    </row>
    <row r="44" spans="1:26" x14ac:dyDescent="0.25">
      <c r="A44" s="301">
        <v>1981</v>
      </c>
      <c r="B44" s="302">
        <v>136759</v>
      </c>
      <c r="C44" s="303"/>
      <c r="D44" s="302">
        <v>2557340</v>
      </c>
      <c r="E44" s="303"/>
      <c r="F44" s="302">
        <v>1121876</v>
      </c>
      <c r="G44" s="304" t="s">
        <v>476</v>
      </c>
      <c r="H44" s="302">
        <v>3815975</v>
      </c>
      <c r="I44" s="304" t="s">
        <v>476</v>
      </c>
      <c r="J44" s="305" t="s">
        <v>207</v>
      </c>
      <c r="K44" s="303"/>
      <c r="L44" s="305" t="s">
        <v>207</v>
      </c>
      <c r="M44" s="305" t="s">
        <v>207</v>
      </c>
      <c r="N44" s="305" t="s">
        <v>207</v>
      </c>
      <c r="O44" s="302">
        <v>21050</v>
      </c>
      <c r="P44" s="303"/>
      <c r="Q44" s="302">
        <v>21050</v>
      </c>
      <c r="R44" s="303"/>
      <c r="S44" s="302">
        <v>3837025</v>
      </c>
      <c r="T44" s="304" t="s">
        <v>476</v>
      </c>
      <c r="U44" s="302">
        <v>2033239</v>
      </c>
      <c r="V44" s="303"/>
      <c r="W44" s="302">
        <v>4745627</v>
      </c>
      <c r="X44" s="304" t="s">
        <v>476</v>
      </c>
      <c r="Y44" s="302">
        <v>10615891</v>
      </c>
      <c r="Z44" s="304" t="s">
        <v>476</v>
      </c>
    </row>
    <row r="45" spans="1:26" x14ac:dyDescent="0.25">
      <c r="A45" s="296">
        <v>1982</v>
      </c>
      <c r="B45" s="297">
        <v>155216</v>
      </c>
      <c r="C45" s="298"/>
      <c r="D45" s="297">
        <v>2649510</v>
      </c>
      <c r="E45" s="298"/>
      <c r="F45" s="297">
        <v>1037157</v>
      </c>
      <c r="G45" s="299" t="s">
        <v>476</v>
      </c>
      <c r="H45" s="297">
        <v>3841883</v>
      </c>
      <c r="I45" s="299" t="s">
        <v>476</v>
      </c>
      <c r="J45" s="300" t="s">
        <v>207</v>
      </c>
      <c r="K45" s="298"/>
      <c r="L45" s="300" t="s">
        <v>207</v>
      </c>
      <c r="M45" s="300" t="s">
        <v>207</v>
      </c>
      <c r="N45" s="300" t="s">
        <v>207</v>
      </c>
      <c r="O45" s="297">
        <v>22130</v>
      </c>
      <c r="P45" s="298"/>
      <c r="Q45" s="297">
        <v>22130</v>
      </c>
      <c r="R45" s="298"/>
      <c r="S45" s="297">
        <v>3864013</v>
      </c>
      <c r="T45" s="299" t="s">
        <v>476</v>
      </c>
      <c r="U45" s="297">
        <v>2077048</v>
      </c>
      <c r="V45" s="298"/>
      <c r="W45" s="297">
        <v>4919275</v>
      </c>
      <c r="X45" s="299" t="s">
        <v>476</v>
      </c>
      <c r="Y45" s="297">
        <v>10860337</v>
      </c>
      <c r="Z45" s="299" t="s">
        <v>476</v>
      </c>
    </row>
    <row r="46" spans="1:26" x14ac:dyDescent="0.25">
      <c r="A46" s="296">
        <v>1983</v>
      </c>
      <c r="B46" s="297">
        <v>161619</v>
      </c>
      <c r="C46" s="298"/>
      <c r="D46" s="297">
        <v>2486430</v>
      </c>
      <c r="E46" s="298"/>
      <c r="F46" s="297">
        <v>1169968</v>
      </c>
      <c r="G46" s="299" t="s">
        <v>476</v>
      </c>
      <c r="H46" s="297">
        <v>3818016</v>
      </c>
      <c r="I46" s="299" t="s">
        <v>476</v>
      </c>
      <c r="J46" s="300" t="s">
        <v>207</v>
      </c>
      <c r="K46" s="298"/>
      <c r="L46" s="300" t="s">
        <v>207</v>
      </c>
      <c r="M46" s="300" t="s">
        <v>207</v>
      </c>
      <c r="N46" s="300" t="s">
        <v>207</v>
      </c>
      <c r="O46" s="297">
        <v>22276</v>
      </c>
      <c r="P46" s="299" t="s">
        <v>476</v>
      </c>
      <c r="Q46" s="297">
        <v>22276</v>
      </c>
      <c r="R46" s="299" t="s">
        <v>476</v>
      </c>
      <c r="S46" s="297">
        <v>3840293</v>
      </c>
      <c r="T46" s="299" t="s">
        <v>476</v>
      </c>
      <c r="U46" s="297">
        <v>2116437</v>
      </c>
      <c r="V46" s="298"/>
      <c r="W46" s="297">
        <v>4981646</v>
      </c>
      <c r="X46" s="299" t="s">
        <v>476</v>
      </c>
      <c r="Y46" s="297">
        <v>10938376</v>
      </c>
      <c r="Z46" s="299" t="s">
        <v>476</v>
      </c>
    </row>
    <row r="47" spans="1:26" x14ac:dyDescent="0.25">
      <c r="A47" s="301">
        <v>1984</v>
      </c>
      <c r="B47" s="302">
        <v>168936</v>
      </c>
      <c r="C47" s="303"/>
      <c r="D47" s="302">
        <v>2582477</v>
      </c>
      <c r="E47" s="303"/>
      <c r="F47" s="302">
        <v>1227015</v>
      </c>
      <c r="G47" s="304" t="s">
        <v>476</v>
      </c>
      <c r="H47" s="302">
        <v>3978428</v>
      </c>
      <c r="I47" s="304" t="s">
        <v>476</v>
      </c>
      <c r="J47" s="305" t="s">
        <v>207</v>
      </c>
      <c r="K47" s="303"/>
      <c r="L47" s="305" t="s">
        <v>207</v>
      </c>
      <c r="M47" s="305" t="s">
        <v>207</v>
      </c>
      <c r="N47" s="305" t="s">
        <v>207</v>
      </c>
      <c r="O47" s="302">
        <v>22351</v>
      </c>
      <c r="P47" s="303"/>
      <c r="Q47" s="302">
        <v>22351</v>
      </c>
      <c r="R47" s="303"/>
      <c r="S47" s="302">
        <v>4000779</v>
      </c>
      <c r="T47" s="304" t="s">
        <v>476</v>
      </c>
      <c r="U47" s="302">
        <v>2264475</v>
      </c>
      <c r="V47" s="303"/>
      <c r="W47" s="302">
        <v>5178636</v>
      </c>
      <c r="X47" s="304" t="s">
        <v>476</v>
      </c>
      <c r="Y47" s="302">
        <v>11443890</v>
      </c>
      <c r="Z47" s="304" t="s">
        <v>476</v>
      </c>
    </row>
    <row r="48" spans="1:26" x14ac:dyDescent="0.25">
      <c r="A48" s="296">
        <v>1985</v>
      </c>
      <c r="B48" s="297">
        <v>137411</v>
      </c>
      <c r="C48" s="298"/>
      <c r="D48" s="297">
        <v>2487744</v>
      </c>
      <c r="E48" s="298"/>
      <c r="F48" s="297">
        <v>1082627</v>
      </c>
      <c r="G48" s="299" t="s">
        <v>476</v>
      </c>
      <c r="H48" s="297">
        <v>3707782</v>
      </c>
      <c r="I48" s="299" t="s">
        <v>476</v>
      </c>
      <c r="J48" s="300" t="s">
        <v>207</v>
      </c>
      <c r="K48" s="298"/>
      <c r="L48" s="300" t="s">
        <v>207</v>
      </c>
      <c r="M48" s="300" t="s">
        <v>207</v>
      </c>
      <c r="N48" s="300" t="s">
        <v>207</v>
      </c>
      <c r="O48" s="297">
        <v>24374</v>
      </c>
      <c r="P48" s="298"/>
      <c r="Q48" s="297">
        <v>24374</v>
      </c>
      <c r="R48" s="298"/>
      <c r="S48" s="297">
        <v>3732156</v>
      </c>
      <c r="T48" s="299" t="s">
        <v>476</v>
      </c>
      <c r="U48" s="297">
        <v>2351282</v>
      </c>
      <c r="V48" s="298"/>
      <c r="W48" s="297">
        <v>5367794</v>
      </c>
      <c r="X48" s="299" t="s">
        <v>476</v>
      </c>
      <c r="Y48" s="297">
        <v>11451231</v>
      </c>
      <c r="Z48" s="299" t="s">
        <v>476</v>
      </c>
    </row>
    <row r="49" spans="1:26" x14ac:dyDescent="0.25">
      <c r="A49" s="296">
        <v>1986</v>
      </c>
      <c r="B49" s="297">
        <v>135475</v>
      </c>
      <c r="C49" s="298"/>
      <c r="D49" s="297">
        <v>2367339</v>
      </c>
      <c r="E49" s="298"/>
      <c r="F49" s="297">
        <v>1162458</v>
      </c>
      <c r="G49" s="299" t="s">
        <v>476</v>
      </c>
      <c r="H49" s="297">
        <v>3665272</v>
      </c>
      <c r="I49" s="299" t="s">
        <v>476</v>
      </c>
      <c r="J49" s="300" t="s">
        <v>207</v>
      </c>
      <c r="K49" s="298"/>
      <c r="L49" s="300" t="s">
        <v>207</v>
      </c>
      <c r="M49" s="300" t="s">
        <v>207</v>
      </c>
      <c r="N49" s="300" t="s">
        <v>207</v>
      </c>
      <c r="O49" s="297">
        <v>27464</v>
      </c>
      <c r="P49" s="298"/>
      <c r="Q49" s="297">
        <v>27464</v>
      </c>
      <c r="R49" s="298"/>
      <c r="S49" s="297">
        <v>3692736</v>
      </c>
      <c r="T49" s="299" t="s">
        <v>476</v>
      </c>
      <c r="U49" s="297">
        <v>2438629</v>
      </c>
      <c r="V49" s="298"/>
      <c r="W49" s="297">
        <v>5474741</v>
      </c>
      <c r="X49" s="299" t="s">
        <v>476</v>
      </c>
      <c r="Y49" s="297">
        <v>11606106</v>
      </c>
      <c r="Z49" s="299" t="s">
        <v>476</v>
      </c>
    </row>
    <row r="50" spans="1:26" x14ac:dyDescent="0.25">
      <c r="A50" s="301">
        <v>1987</v>
      </c>
      <c r="B50" s="302">
        <v>124600</v>
      </c>
      <c r="C50" s="303"/>
      <c r="D50" s="302">
        <v>2489053</v>
      </c>
      <c r="E50" s="303"/>
      <c r="F50" s="302">
        <v>1130918</v>
      </c>
      <c r="G50" s="304" t="s">
        <v>476</v>
      </c>
      <c r="H50" s="302">
        <v>3744571</v>
      </c>
      <c r="I50" s="304" t="s">
        <v>476</v>
      </c>
      <c r="J50" s="305" t="s">
        <v>207</v>
      </c>
      <c r="K50" s="303"/>
      <c r="L50" s="305" t="s">
        <v>207</v>
      </c>
      <c r="M50" s="305" t="s">
        <v>207</v>
      </c>
      <c r="N50" s="305" t="s">
        <v>207</v>
      </c>
      <c r="O50" s="302">
        <v>29542</v>
      </c>
      <c r="P50" s="303"/>
      <c r="Q50" s="302">
        <v>29542</v>
      </c>
      <c r="R50" s="303"/>
      <c r="S50" s="302">
        <v>3774113</v>
      </c>
      <c r="T50" s="304" t="s">
        <v>476</v>
      </c>
      <c r="U50" s="302">
        <v>2538756</v>
      </c>
      <c r="V50" s="303"/>
      <c r="W50" s="302">
        <v>5633140</v>
      </c>
      <c r="X50" s="304" t="s">
        <v>476</v>
      </c>
      <c r="Y50" s="302">
        <v>11946009</v>
      </c>
      <c r="Z50" s="304" t="s">
        <v>476</v>
      </c>
    </row>
    <row r="51" spans="1:26" x14ac:dyDescent="0.25">
      <c r="A51" s="296">
        <v>1988</v>
      </c>
      <c r="B51" s="297">
        <v>131088</v>
      </c>
      <c r="C51" s="298"/>
      <c r="D51" s="297">
        <v>2730880</v>
      </c>
      <c r="E51" s="298"/>
      <c r="F51" s="297">
        <v>1099394</v>
      </c>
      <c r="G51" s="299" t="s">
        <v>476</v>
      </c>
      <c r="H51" s="297">
        <v>3961361</v>
      </c>
      <c r="I51" s="299" t="s">
        <v>476</v>
      </c>
      <c r="J51" s="300" t="s">
        <v>207</v>
      </c>
      <c r="K51" s="298"/>
      <c r="L51" s="300" t="s">
        <v>207</v>
      </c>
      <c r="M51" s="300" t="s">
        <v>207</v>
      </c>
      <c r="N51" s="300" t="s">
        <v>207</v>
      </c>
      <c r="O51" s="297">
        <v>32537</v>
      </c>
      <c r="P51" s="298"/>
      <c r="Q51" s="297">
        <v>32537</v>
      </c>
      <c r="R51" s="298"/>
      <c r="S51" s="297">
        <v>3993898</v>
      </c>
      <c r="T51" s="299" t="s">
        <v>476</v>
      </c>
      <c r="U51" s="297">
        <v>2675108</v>
      </c>
      <c r="V51" s="298"/>
      <c r="W51" s="297">
        <v>5909085</v>
      </c>
      <c r="X51" s="299" t="s">
        <v>476</v>
      </c>
      <c r="Y51" s="297">
        <v>12578091</v>
      </c>
      <c r="Z51" s="299" t="s">
        <v>476</v>
      </c>
    </row>
    <row r="52" spans="1:26" x14ac:dyDescent="0.25">
      <c r="A52" s="296">
        <v>1989</v>
      </c>
      <c r="B52" s="297">
        <v>115227</v>
      </c>
      <c r="C52" s="298"/>
      <c r="D52" s="297">
        <v>2784801</v>
      </c>
      <c r="E52" s="298"/>
      <c r="F52" s="297">
        <v>1040769</v>
      </c>
      <c r="G52" s="299" t="s">
        <v>476</v>
      </c>
      <c r="H52" s="297">
        <v>3940798</v>
      </c>
      <c r="I52" s="299" t="s">
        <v>476</v>
      </c>
      <c r="J52" s="300">
        <v>685</v>
      </c>
      <c r="K52" s="298"/>
      <c r="L52" s="297">
        <v>2500</v>
      </c>
      <c r="M52" s="306" t="s">
        <v>883</v>
      </c>
      <c r="N52" s="306" t="s">
        <v>883</v>
      </c>
      <c r="O52" s="297">
        <v>98986</v>
      </c>
      <c r="P52" s="298"/>
      <c r="Q52" s="297">
        <v>102172</v>
      </c>
      <c r="R52" s="298"/>
      <c r="S52" s="297">
        <v>4042969</v>
      </c>
      <c r="T52" s="299" t="s">
        <v>476</v>
      </c>
      <c r="U52" s="297">
        <v>2766640</v>
      </c>
      <c r="V52" s="298"/>
      <c r="W52" s="297">
        <v>6383821</v>
      </c>
      <c r="X52" s="299" t="s">
        <v>476</v>
      </c>
      <c r="Y52" s="297">
        <v>13193431</v>
      </c>
      <c r="Z52" s="299" t="s">
        <v>476</v>
      </c>
    </row>
    <row r="53" spans="1:26" x14ac:dyDescent="0.25">
      <c r="A53" s="301">
        <v>1990</v>
      </c>
      <c r="B53" s="302">
        <v>124456</v>
      </c>
      <c r="C53" s="303"/>
      <c r="D53" s="302">
        <v>2682201</v>
      </c>
      <c r="E53" s="303"/>
      <c r="F53" s="302">
        <v>990966</v>
      </c>
      <c r="G53" s="304" t="s">
        <v>476</v>
      </c>
      <c r="H53" s="302">
        <v>3797624</v>
      </c>
      <c r="I53" s="304" t="s">
        <v>476</v>
      </c>
      <c r="J53" s="302">
        <v>1432</v>
      </c>
      <c r="K53" s="303"/>
      <c r="L53" s="302">
        <v>2800</v>
      </c>
      <c r="M53" s="306" t="s">
        <v>883</v>
      </c>
      <c r="N53" s="306" t="s">
        <v>883</v>
      </c>
      <c r="O53" s="302">
        <v>93997</v>
      </c>
      <c r="P53" s="303"/>
      <c r="Q53" s="302">
        <v>98229</v>
      </c>
      <c r="R53" s="303"/>
      <c r="S53" s="302">
        <v>3895852</v>
      </c>
      <c r="T53" s="304" t="s">
        <v>476</v>
      </c>
      <c r="U53" s="302">
        <v>2860154</v>
      </c>
      <c r="V53" s="303"/>
      <c r="W53" s="302">
        <v>6563759</v>
      </c>
      <c r="X53" s="304" t="s">
        <v>476</v>
      </c>
      <c r="Y53" s="302">
        <v>13319765</v>
      </c>
      <c r="Z53" s="304" t="s">
        <v>476</v>
      </c>
    </row>
    <row r="54" spans="1:26" x14ac:dyDescent="0.25">
      <c r="A54" s="296">
        <v>1991</v>
      </c>
      <c r="B54" s="297">
        <v>115505</v>
      </c>
      <c r="C54" s="298"/>
      <c r="D54" s="297">
        <v>2795401</v>
      </c>
      <c r="E54" s="298"/>
      <c r="F54" s="297">
        <v>934681</v>
      </c>
      <c r="G54" s="299" t="s">
        <v>476</v>
      </c>
      <c r="H54" s="297">
        <v>3845587</v>
      </c>
      <c r="I54" s="299" t="s">
        <v>476</v>
      </c>
      <c r="J54" s="297">
        <v>1369</v>
      </c>
      <c r="K54" s="298"/>
      <c r="L54" s="297">
        <v>3000</v>
      </c>
      <c r="M54" s="306" t="s">
        <v>883</v>
      </c>
      <c r="N54" s="306" t="s">
        <v>883</v>
      </c>
      <c r="O54" s="297">
        <v>95365</v>
      </c>
      <c r="P54" s="299" t="s">
        <v>476</v>
      </c>
      <c r="Q54" s="297">
        <v>99734</v>
      </c>
      <c r="R54" s="299" t="s">
        <v>476</v>
      </c>
      <c r="S54" s="297">
        <v>3945322</v>
      </c>
      <c r="T54" s="299" t="s">
        <v>476</v>
      </c>
      <c r="U54" s="297">
        <v>2918092</v>
      </c>
      <c r="V54" s="298"/>
      <c r="W54" s="297">
        <v>6636360</v>
      </c>
      <c r="X54" s="299" t="s">
        <v>476</v>
      </c>
      <c r="Y54" s="297">
        <v>13499773</v>
      </c>
      <c r="Z54" s="299" t="s">
        <v>476</v>
      </c>
    </row>
    <row r="55" spans="1:26" x14ac:dyDescent="0.25">
      <c r="A55" s="296">
        <v>1992</v>
      </c>
      <c r="B55" s="297">
        <v>116570</v>
      </c>
      <c r="C55" s="298"/>
      <c r="D55" s="297">
        <v>2871185</v>
      </c>
      <c r="E55" s="298"/>
      <c r="F55" s="297">
        <v>893434</v>
      </c>
      <c r="G55" s="299" t="s">
        <v>476</v>
      </c>
      <c r="H55" s="297">
        <v>3881190</v>
      </c>
      <c r="I55" s="299" t="s">
        <v>476</v>
      </c>
      <c r="J55" s="297">
        <v>1266</v>
      </c>
      <c r="K55" s="298"/>
      <c r="L55" s="297">
        <v>3200</v>
      </c>
      <c r="M55" s="306" t="s">
        <v>883</v>
      </c>
      <c r="N55" s="306" t="s">
        <v>883</v>
      </c>
      <c r="O55" s="297">
        <v>104942</v>
      </c>
      <c r="P55" s="298"/>
      <c r="Q55" s="297">
        <v>109408</v>
      </c>
      <c r="R55" s="298"/>
      <c r="S55" s="297">
        <v>3990598</v>
      </c>
      <c r="T55" s="299" t="s">
        <v>476</v>
      </c>
      <c r="U55" s="297">
        <v>2900224</v>
      </c>
      <c r="V55" s="298"/>
      <c r="W55" s="297">
        <v>6550049</v>
      </c>
      <c r="X55" s="299" t="s">
        <v>476</v>
      </c>
      <c r="Y55" s="297">
        <v>13440870</v>
      </c>
      <c r="Z55" s="299" t="s">
        <v>476</v>
      </c>
    </row>
    <row r="56" spans="1:26" x14ac:dyDescent="0.25">
      <c r="A56" s="301">
        <v>1993</v>
      </c>
      <c r="B56" s="302">
        <v>117302</v>
      </c>
      <c r="C56" s="303"/>
      <c r="D56" s="302">
        <v>2923260</v>
      </c>
      <c r="E56" s="303"/>
      <c r="F56" s="302">
        <v>818589</v>
      </c>
      <c r="G56" s="304" t="s">
        <v>476</v>
      </c>
      <c r="H56" s="302">
        <v>3859151</v>
      </c>
      <c r="I56" s="304" t="s">
        <v>476</v>
      </c>
      <c r="J56" s="302">
        <v>1028</v>
      </c>
      <c r="K56" s="303"/>
      <c r="L56" s="302">
        <v>3400</v>
      </c>
      <c r="M56" s="306" t="s">
        <v>883</v>
      </c>
      <c r="N56" s="306" t="s">
        <v>883</v>
      </c>
      <c r="O56" s="302">
        <v>109185</v>
      </c>
      <c r="P56" s="303"/>
      <c r="Q56" s="302">
        <v>113613</v>
      </c>
      <c r="R56" s="303"/>
      <c r="S56" s="302">
        <v>3972764</v>
      </c>
      <c r="T56" s="304" t="s">
        <v>476</v>
      </c>
      <c r="U56" s="302">
        <v>3018755</v>
      </c>
      <c r="V56" s="303"/>
      <c r="W56" s="302">
        <v>6828160</v>
      </c>
      <c r="X56" s="304" t="s">
        <v>476</v>
      </c>
      <c r="Y56" s="302">
        <v>13819678</v>
      </c>
      <c r="Z56" s="304" t="s">
        <v>476</v>
      </c>
    </row>
    <row r="57" spans="1:26" x14ac:dyDescent="0.25">
      <c r="A57" s="296">
        <v>1994</v>
      </c>
      <c r="B57" s="297">
        <v>118119</v>
      </c>
      <c r="C57" s="298"/>
      <c r="D57" s="297">
        <v>2961981</v>
      </c>
      <c r="E57" s="298"/>
      <c r="F57" s="297">
        <v>824776</v>
      </c>
      <c r="G57" s="299" t="s">
        <v>476</v>
      </c>
      <c r="H57" s="297">
        <v>3904876</v>
      </c>
      <c r="I57" s="299" t="s">
        <v>476</v>
      </c>
      <c r="J57" s="300">
        <v>957</v>
      </c>
      <c r="K57" s="298"/>
      <c r="L57" s="297">
        <v>4200</v>
      </c>
      <c r="M57" s="306" t="s">
        <v>883</v>
      </c>
      <c r="N57" s="306" t="s">
        <v>883</v>
      </c>
      <c r="O57" s="297">
        <v>106422</v>
      </c>
      <c r="P57" s="298"/>
      <c r="Q57" s="297">
        <v>111579</v>
      </c>
      <c r="R57" s="298"/>
      <c r="S57" s="297">
        <v>4016455</v>
      </c>
      <c r="T57" s="299" t="s">
        <v>476</v>
      </c>
      <c r="U57" s="297">
        <v>3115517</v>
      </c>
      <c r="V57" s="298"/>
      <c r="W57" s="297">
        <v>6965557</v>
      </c>
      <c r="X57" s="299" t="s">
        <v>476</v>
      </c>
      <c r="Y57" s="297">
        <v>14097529</v>
      </c>
      <c r="Z57" s="299" t="s">
        <v>476</v>
      </c>
    </row>
    <row r="58" spans="1:26" x14ac:dyDescent="0.25">
      <c r="A58" s="296">
        <v>1995</v>
      </c>
      <c r="B58" s="297">
        <v>116788</v>
      </c>
      <c r="C58" s="298"/>
      <c r="D58" s="297">
        <v>3095988</v>
      </c>
      <c r="E58" s="298"/>
      <c r="F58" s="297">
        <v>769296</v>
      </c>
      <c r="G58" s="299" t="s">
        <v>476</v>
      </c>
      <c r="H58" s="297">
        <v>3982073</v>
      </c>
      <c r="I58" s="299" t="s">
        <v>476</v>
      </c>
      <c r="J58" s="297">
        <v>1220</v>
      </c>
      <c r="K58" s="298"/>
      <c r="L58" s="297">
        <v>4500</v>
      </c>
      <c r="M58" s="306" t="s">
        <v>883</v>
      </c>
      <c r="N58" s="306" t="s">
        <v>883</v>
      </c>
      <c r="O58" s="297">
        <v>112717</v>
      </c>
      <c r="P58" s="298"/>
      <c r="Q58" s="297">
        <v>118437</v>
      </c>
      <c r="R58" s="298"/>
      <c r="S58" s="297">
        <v>4100510</v>
      </c>
      <c r="T58" s="299" t="s">
        <v>476</v>
      </c>
      <c r="U58" s="297">
        <v>3252036</v>
      </c>
      <c r="V58" s="298"/>
      <c r="W58" s="297">
        <v>7337507</v>
      </c>
      <c r="X58" s="299" t="s">
        <v>476</v>
      </c>
      <c r="Y58" s="297">
        <v>14690052</v>
      </c>
      <c r="Z58" s="299" t="s">
        <v>476</v>
      </c>
    </row>
    <row r="59" spans="1:26" x14ac:dyDescent="0.25">
      <c r="A59" s="301">
        <v>1996</v>
      </c>
      <c r="B59" s="302">
        <v>121613</v>
      </c>
      <c r="C59" s="303"/>
      <c r="D59" s="302">
        <v>3226318</v>
      </c>
      <c r="E59" s="303"/>
      <c r="F59" s="302">
        <v>790037</v>
      </c>
      <c r="G59" s="304" t="s">
        <v>476</v>
      </c>
      <c r="H59" s="302">
        <v>4137967</v>
      </c>
      <c r="I59" s="304" t="s">
        <v>476</v>
      </c>
      <c r="J59" s="302">
        <v>1300</v>
      </c>
      <c r="K59" s="303"/>
      <c r="L59" s="302">
        <v>5300</v>
      </c>
      <c r="M59" s="306" t="s">
        <v>883</v>
      </c>
      <c r="N59" s="306" t="s">
        <v>883</v>
      </c>
      <c r="O59" s="302">
        <v>128840</v>
      </c>
      <c r="P59" s="303"/>
      <c r="Q59" s="302">
        <v>135440</v>
      </c>
      <c r="R59" s="303"/>
      <c r="S59" s="302">
        <v>4273407</v>
      </c>
      <c r="T59" s="304" t="s">
        <v>476</v>
      </c>
      <c r="U59" s="302">
        <v>3343969</v>
      </c>
      <c r="V59" s="303"/>
      <c r="W59" s="302">
        <v>7554615</v>
      </c>
      <c r="X59" s="304" t="s">
        <v>476</v>
      </c>
      <c r="Y59" s="302">
        <v>15171991</v>
      </c>
      <c r="Z59" s="304" t="s">
        <v>476</v>
      </c>
    </row>
    <row r="60" spans="1:26" x14ac:dyDescent="0.25">
      <c r="A60" s="296">
        <v>1997</v>
      </c>
      <c r="B60" s="297">
        <v>129391</v>
      </c>
      <c r="C60" s="298"/>
      <c r="D60" s="297">
        <v>3285320</v>
      </c>
      <c r="E60" s="298"/>
      <c r="F60" s="297">
        <v>742508</v>
      </c>
      <c r="G60" s="299" t="s">
        <v>476</v>
      </c>
      <c r="H60" s="297">
        <v>4157219</v>
      </c>
      <c r="I60" s="299" t="s">
        <v>476</v>
      </c>
      <c r="J60" s="297">
        <v>1228</v>
      </c>
      <c r="K60" s="298"/>
      <c r="L60" s="297">
        <v>5700</v>
      </c>
      <c r="M60" s="306" t="s">
        <v>883</v>
      </c>
      <c r="N60" s="306" t="s">
        <v>883</v>
      </c>
      <c r="O60" s="297">
        <v>131283</v>
      </c>
      <c r="P60" s="299" t="s">
        <v>476</v>
      </c>
      <c r="Q60" s="297">
        <v>138211</v>
      </c>
      <c r="R60" s="298"/>
      <c r="S60" s="297">
        <v>4295430</v>
      </c>
      <c r="T60" s="299" t="s">
        <v>476</v>
      </c>
      <c r="U60" s="297">
        <v>3502848</v>
      </c>
      <c r="V60" s="298"/>
      <c r="W60" s="297">
        <v>7882946</v>
      </c>
      <c r="X60" s="299" t="s">
        <v>476</v>
      </c>
      <c r="Y60" s="297">
        <v>15681225</v>
      </c>
      <c r="Z60" s="299" t="s">
        <v>476</v>
      </c>
    </row>
    <row r="61" spans="1:26" x14ac:dyDescent="0.25">
      <c r="A61" s="296">
        <v>1998</v>
      </c>
      <c r="B61" s="297">
        <v>93436</v>
      </c>
      <c r="C61" s="298"/>
      <c r="D61" s="297">
        <v>3082975</v>
      </c>
      <c r="E61" s="298"/>
      <c r="F61" s="297">
        <v>701574</v>
      </c>
      <c r="G61" s="299" t="s">
        <v>476</v>
      </c>
      <c r="H61" s="297">
        <v>3877984</v>
      </c>
      <c r="I61" s="299" t="s">
        <v>476</v>
      </c>
      <c r="J61" s="297">
        <v>1228</v>
      </c>
      <c r="K61" s="298"/>
      <c r="L61" s="297">
        <v>7100</v>
      </c>
      <c r="M61" s="306" t="s">
        <v>883</v>
      </c>
      <c r="N61" s="306" t="s">
        <v>883</v>
      </c>
      <c r="O61" s="297">
        <v>118461</v>
      </c>
      <c r="P61" s="298"/>
      <c r="Q61" s="297">
        <v>126789</v>
      </c>
      <c r="R61" s="298"/>
      <c r="S61" s="297">
        <v>4004773</v>
      </c>
      <c r="T61" s="299" t="s">
        <v>476</v>
      </c>
      <c r="U61" s="297">
        <v>3677989</v>
      </c>
      <c r="V61" s="298"/>
      <c r="W61" s="297">
        <v>8284788</v>
      </c>
      <c r="X61" s="299" t="s">
        <v>476</v>
      </c>
      <c r="Y61" s="297">
        <v>15967551</v>
      </c>
      <c r="Z61" s="299" t="s">
        <v>476</v>
      </c>
    </row>
    <row r="62" spans="1:26" x14ac:dyDescent="0.25">
      <c r="A62" s="301">
        <v>1999</v>
      </c>
      <c r="B62" s="302">
        <v>102524</v>
      </c>
      <c r="C62" s="303"/>
      <c r="D62" s="302">
        <v>3115031</v>
      </c>
      <c r="E62" s="303"/>
      <c r="F62" s="302">
        <v>707167</v>
      </c>
      <c r="G62" s="304" t="s">
        <v>476</v>
      </c>
      <c r="H62" s="302">
        <v>3924722</v>
      </c>
      <c r="I62" s="304" t="s">
        <v>476</v>
      </c>
      <c r="J62" s="302">
        <v>1173</v>
      </c>
      <c r="K62" s="303"/>
      <c r="L62" s="302">
        <v>6700</v>
      </c>
      <c r="M62" s="306" t="s">
        <v>883</v>
      </c>
      <c r="N62" s="306" t="s">
        <v>883</v>
      </c>
      <c r="O62" s="302">
        <v>120748</v>
      </c>
      <c r="P62" s="303"/>
      <c r="Q62" s="302">
        <v>128621</v>
      </c>
      <c r="R62" s="303"/>
      <c r="S62" s="302">
        <v>4053343</v>
      </c>
      <c r="T62" s="304" t="s">
        <v>476</v>
      </c>
      <c r="U62" s="302">
        <v>3766238</v>
      </c>
      <c r="V62" s="303"/>
      <c r="W62" s="302">
        <v>8556679</v>
      </c>
      <c r="X62" s="304" t="s">
        <v>476</v>
      </c>
      <c r="Y62" s="302">
        <v>16376260</v>
      </c>
      <c r="Z62" s="304" t="s">
        <v>476</v>
      </c>
    </row>
    <row r="63" spans="1:26" x14ac:dyDescent="0.25">
      <c r="A63" s="296">
        <v>2000</v>
      </c>
      <c r="B63" s="297">
        <v>91895</v>
      </c>
      <c r="C63" s="298"/>
      <c r="D63" s="297">
        <v>3251562</v>
      </c>
      <c r="E63" s="298"/>
      <c r="F63" s="297">
        <v>806907</v>
      </c>
      <c r="G63" s="299" t="s">
        <v>476</v>
      </c>
      <c r="H63" s="297">
        <v>4150364</v>
      </c>
      <c r="I63" s="299" t="s">
        <v>476</v>
      </c>
      <c r="J63" s="297">
        <v>1018</v>
      </c>
      <c r="K63" s="298"/>
      <c r="L63" s="297">
        <v>7600</v>
      </c>
      <c r="M63" s="306" t="s">
        <v>883</v>
      </c>
      <c r="N63" s="306" t="s">
        <v>883</v>
      </c>
      <c r="O63" s="297">
        <v>119102</v>
      </c>
      <c r="P63" s="298"/>
      <c r="Q63" s="297">
        <v>127719</v>
      </c>
      <c r="R63" s="298"/>
      <c r="S63" s="297">
        <v>4278083</v>
      </c>
      <c r="T63" s="299" t="s">
        <v>476</v>
      </c>
      <c r="U63" s="297">
        <v>3955691</v>
      </c>
      <c r="V63" s="298"/>
      <c r="W63" s="297">
        <v>8941622</v>
      </c>
      <c r="X63" s="299" t="s">
        <v>476</v>
      </c>
      <c r="Y63" s="297">
        <v>17175396</v>
      </c>
      <c r="Z63" s="299" t="s">
        <v>476</v>
      </c>
    </row>
    <row r="64" spans="1:26" x14ac:dyDescent="0.25">
      <c r="A64" s="296">
        <v>2001</v>
      </c>
      <c r="B64" s="297">
        <v>96858</v>
      </c>
      <c r="C64" s="298"/>
      <c r="D64" s="297">
        <v>3097263</v>
      </c>
      <c r="E64" s="298"/>
      <c r="F64" s="297">
        <v>789588</v>
      </c>
      <c r="G64" s="299" t="s">
        <v>476</v>
      </c>
      <c r="H64" s="297">
        <v>3983708</v>
      </c>
      <c r="I64" s="299" t="s">
        <v>476</v>
      </c>
      <c r="J64" s="300">
        <v>687</v>
      </c>
      <c r="K64" s="298"/>
      <c r="L64" s="297">
        <v>8270</v>
      </c>
      <c r="M64" s="306" t="s">
        <v>883</v>
      </c>
      <c r="N64" s="306" t="s">
        <v>883</v>
      </c>
      <c r="O64" s="297">
        <v>91661</v>
      </c>
      <c r="P64" s="298"/>
      <c r="Q64" s="297">
        <v>100618</v>
      </c>
      <c r="R64" s="298"/>
      <c r="S64" s="297">
        <v>4084326</v>
      </c>
      <c r="T64" s="299" t="s">
        <v>476</v>
      </c>
      <c r="U64" s="297">
        <v>4062047</v>
      </c>
      <c r="V64" s="298"/>
      <c r="W64" s="297">
        <v>8990268</v>
      </c>
      <c r="X64" s="299" t="s">
        <v>476</v>
      </c>
      <c r="Y64" s="297">
        <v>17136641</v>
      </c>
      <c r="Z64" s="299" t="s">
        <v>476</v>
      </c>
    </row>
    <row r="65" spans="1:26" x14ac:dyDescent="0.25">
      <c r="A65" s="301">
        <v>2002</v>
      </c>
      <c r="B65" s="302">
        <v>89820</v>
      </c>
      <c r="C65" s="303"/>
      <c r="D65" s="302">
        <v>3224982</v>
      </c>
      <c r="E65" s="303"/>
      <c r="F65" s="302">
        <v>725515</v>
      </c>
      <c r="G65" s="304" t="s">
        <v>476</v>
      </c>
      <c r="H65" s="302">
        <v>4040318</v>
      </c>
      <c r="I65" s="304" t="s">
        <v>476</v>
      </c>
      <c r="J65" s="305">
        <v>130</v>
      </c>
      <c r="K65" s="303"/>
      <c r="L65" s="302">
        <v>8753</v>
      </c>
      <c r="M65" s="306" t="s">
        <v>883</v>
      </c>
      <c r="N65" s="306" t="s">
        <v>883</v>
      </c>
      <c r="O65" s="302">
        <v>94996</v>
      </c>
      <c r="P65" s="303"/>
      <c r="Q65" s="302">
        <v>103879</v>
      </c>
      <c r="R65" s="303"/>
      <c r="S65" s="302">
        <v>4144197</v>
      </c>
      <c r="T65" s="304" t="s">
        <v>476</v>
      </c>
      <c r="U65" s="302">
        <v>4109861</v>
      </c>
      <c r="V65" s="303"/>
      <c r="W65" s="302">
        <v>9103883</v>
      </c>
      <c r="X65" s="304" t="s">
        <v>476</v>
      </c>
      <c r="Y65" s="302">
        <v>17357940</v>
      </c>
      <c r="Z65" s="304" t="s">
        <v>476</v>
      </c>
    </row>
    <row r="66" spans="1:26" x14ac:dyDescent="0.25">
      <c r="A66" s="296">
        <v>2003</v>
      </c>
      <c r="B66" s="297">
        <v>81963</v>
      </c>
      <c r="C66" s="298"/>
      <c r="D66" s="297">
        <v>3260916</v>
      </c>
      <c r="E66" s="298"/>
      <c r="F66" s="297">
        <v>827398</v>
      </c>
      <c r="G66" s="299" t="s">
        <v>476</v>
      </c>
      <c r="H66" s="297">
        <v>4170277</v>
      </c>
      <c r="I66" s="299" t="s">
        <v>476</v>
      </c>
      <c r="J66" s="300">
        <v>740</v>
      </c>
      <c r="K66" s="298"/>
      <c r="L66" s="297">
        <v>11000</v>
      </c>
      <c r="M66" s="306" t="s">
        <v>883</v>
      </c>
      <c r="N66" s="306" t="s">
        <v>883</v>
      </c>
      <c r="O66" s="297">
        <v>101286</v>
      </c>
      <c r="P66" s="299" t="s">
        <v>476</v>
      </c>
      <c r="Q66" s="297">
        <v>113026</v>
      </c>
      <c r="R66" s="298"/>
      <c r="S66" s="297">
        <v>4283303</v>
      </c>
      <c r="T66" s="299" t="s">
        <v>476</v>
      </c>
      <c r="U66" s="297">
        <v>4090059</v>
      </c>
      <c r="V66" s="298"/>
      <c r="W66" s="297">
        <v>8969386</v>
      </c>
      <c r="X66" s="299" t="s">
        <v>476</v>
      </c>
      <c r="Y66" s="297">
        <v>17342748</v>
      </c>
      <c r="Z66" s="299" t="s">
        <v>476</v>
      </c>
    </row>
    <row r="67" spans="1:26" x14ac:dyDescent="0.25">
      <c r="A67" s="296">
        <v>2004</v>
      </c>
      <c r="B67" s="297">
        <v>102904</v>
      </c>
      <c r="C67" s="298"/>
      <c r="D67" s="297">
        <v>3200965</v>
      </c>
      <c r="E67" s="298"/>
      <c r="F67" s="297">
        <v>809482</v>
      </c>
      <c r="G67" s="299" t="s">
        <v>476</v>
      </c>
      <c r="H67" s="297">
        <v>4113352</v>
      </c>
      <c r="I67" s="299" t="s">
        <v>476</v>
      </c>
      <c r="J67" s="297">
        <v>1052</v>
      </c>
      <c r="K67" s="298"/>
      <c r="L67" s="297">
        <v>12000</v>
      </c>
      <c r="M67" s="306" t="s">
        <v>883</v>
      </c>
      <c r="N67" s="306" t="s">
        <v>883</v>
      </c>
      <c r="O67" s="297">
        <v>105319</v>
      </c>
      <c r="P67" s="298"/>
      <c r="Q67" s="297">
        <v>118371</v>
      </c>
      <c r="R67" s="298"/>
      <c r="S67" s="297">
        <v>4231723</v>
      </c>
      <c r="T67" s="299" t="s">
        <v>476</v>
      </c>
      <c r="U67" s="297">
        <v>4198209</v>
      </c>
      <c r="V67" s="298"/>
      <c r="W67" s="297">
        <v>9229331</v>
      </c>
      <c r="X67" s="299" t="s">
        <v>476</v>
      </c>
      <c r="Y67" s="297">
        <v>17659264</v>
      </c>
      <c r="Z67" s="299" t="s">
        <v>476</v>
      </c>
    </row>
    <row r="68" spans="1:26" x14ac:dyDescent="0.25">
      <c r="A68" s="301">
        <v>2005</v>
      </c>
      <c r="B68" s="302">
        <v>96999</v>
      </c>
      <c r="C68" s="303"/>
      <c r="D68" s="302">
        <v>3073213</v>
      </c>
      <c r="E68" s="303"/>
      <c r="F68" s="302">
        <v>761428</v>
      </c>
      <c r="G68" s="304" t="s">
        <v>476</v>
      </c>
      <c r="H68" s="302">
        <v>3931641</v>
      </c>
      <c r="I68" s="304" t="s">
        <v>476</v>
      </c>
      <c r="J68" s="305">
        <v>860</v>
      </c>
      <c r="K68" s="303"/>
      <c r="L68" s="302">
        <v>13600</v>
      </c>
      <c r="M68" s="306" t="s">
        <v>883</v>
      </c>
      <c r="N68" s="306" t="s">
        <v>883</v>
      </c>
      <c r="O68" s="302">
        <v>104777</v>
      </c>
      <c r="P68" s="304" t="s">
        <v>476</v>
      </c>
      <c r="Q68" s="302">
        <v>119237</v>
      </c>
      <c r="R68" s="304" t="s">
        <v>476</v>
      </c>
      <c r="S68" s="302">
        <v>4050879</v>
      </c>
      <c r="T68" s="304" t="s">
        <v>476</v>
      </c>
      <c r="U68" s="302">
        <v>4350570</v>
      </c>
      <c r="V68" s="303"/>
      <c r="W68" s="302">
        <v>9454948</v>
      </c>
      <c r="X68" s="304" t="s">
        <v>476</v>
      </c>
      <c r="Y68" s="302">
        <v>17856396</v>
      </c>
      <c r="Z68" s="304" t="s">
        <v>476</v>
      </c>
    </row>
    <row r="69" spans="1:26" x14ac:dyDescent="0.25">
      <c r="A69" s="296">
        <v>2006</v>
      </c>
      <c r="B69" s="297">
        <v>64789</v>
      </c>
      <c r="C69" s="298"/>
      <c r="D69" s="297">
        <v>2901680</v>
      </c>
      <c r="E69" s="298"/>
      <c r="F69" s="297">
        <v>662543</v>
      </c>
      <c r="G69" s="299" t="s">
        <v>476</v>
      </c>
      <c r="H69" s="297">
        <v>3629013</v>
      </c>
      <c r="I69" s="299" t="s">
        <v>476</v>
      </c>
      <c r="J69" s="300">
        <v>927</v>
      </c>
      <c r="K69" s="298"/>
      <c r="L69" s="297">
        <v>14000</v>
      </c>
      <c r="M69" s="306" t="s">
        <v>883</v>
      </c>
      <c r="N69" s="306" t="s">
        <v>883</v>
      </c>
      <c r="O69" s="297">
        <v>102289</v>
      </c>
      <c r="P69" s="299" t="s">
        <v>476</v>
      </c>
      <c r="Q69" s="297">
        <v>117216</v>
      </c>
      <c r="R69" s="298"/>
      <c r="S69" s="297">
        <v>3746228</v>
      </c>
      <c r="T69" s="299" t="s">
        <v>476</v>
      </c>
      <c r="U69" s="297">
        <v>4434725</v>
      </c>
      <c r="V69" s="298"/>
      <c r="W69" s="297">
        <v>9529308</v>
      </c>
      <c r="X69" s="299" t="s">
        <v>476</v>
      </c>
      <c r="Y69" s="297">
        <v>17710262</v>
      </c>
      <c r="Z69" s="299" t="s">
        <v>476</v>
      </c>
    </row>
    <row r="70" spans="1:26" x14ac:dyDescent="0.25">
      <c r="A70" s="296">
        <v>2007</v>
      </c>
      <c r="B70" s="297">
        <v>70035</v>
      </c>
      <c r="C70" s="298"/>
      <c r="D70" s="297">
        <v>3094061</v>
      </c>
      <c r="E70" s="298"/>
      <c r="F70" s="297">
        <v>649416</v>
      </c>
      <c r="G70" s="299" t="s">
        <v>476</v>
      </c>
      <c r="H70" s="297">
        <v>3813512</v>
      </c>
      <c r="I70" s="299" t="s">
        <v>476</v>
      </c>
      <c r="J70" s="300">
        <v>764</v>
      </c>
      <c r="K70" s="298"/>
      <c r="L70" s="297">
        <v>14400</v>
      </c>
      <c r="M70" s="306" t="s">
        <v>883</v>
      </c>
      <c r="N70" s="306" t="s">
        <v>883</v>
      </c>
      <c r="O70" s="297">
        <v>102354</v>
      </c>
      <c r="P70" s="299" t="s">
        <v>476</v>
      </c>
      <c r="Q70" s="297">
        <v>117518</v>
      </c>
      <c r="R70" s="299" t="s">
        <v>476</v>
      </c>
      <c r="S70" s="297">
        <v>3931030</v>
      </c>
      <c r="T70" s="299" t="s">
        <v>476</v>
      </c>
      <c r="U70" s="297">
        <v>4559507</v>
      </c>
      <c r="V70" s="298"/>
      <c r="W70" s="297">
        <v>9773091</v>
      </c>
      <c r="X70" s="299" t="s">
        <v>476</v>
      </c>
      <c r="Y70" s="297">
        <v>18263629</v>
      </c>
      <c r="Z70" s="299" t="s">
        <v>476</v>
      </c>
    </row>
    <row r="71" spans="1:26" x14ac:dyDescent="0.25">
      <c r="A71" s="301">
        <v>2008</v>
      </c>
      <c r="B71" s="302">
        <v>69059</v>
      </c>
      <c r="C71" s="303"/>
      <c r="D71" s="302">
        <v>3228425</v>
      </c>
      <c r="E71" s="304" t="s">
        <v>476</v>
      </c>
      <c r="F71" s="302">
        <v>650859</v>
      </c>
      <c r="G71" s="304" t="s">
        <v>476</v>
      </c>
      <c r="H71" s="302">
        <v>3948342</v>
      </c>
      <c r="I71" s="304" t="s">
        <v>476</v>
      </c>
      <c r="J71" s="305">
        <v>591</v>
      </c>
      <c r="K71" s="303"/>
      <c r="L71" s="302">
        <v>14800</v>
      </c>
      <c r="M71" s="305">
        <v>1</v>
      </c>
      <c r="N71" s="306" t="s">
        <v>883</v>
      </c>
      <c r="O71" s="302">
        <v>109327</v>
      </c>
      <c r="P71" s="304" t="s">
        <v>476</v>
      </c>
      <c r="Q71" s="302">
        <v>124719</v>
      </c>
      <c r="R71" s="304" t="s">
        <v>476</v>
      </c>
      <c r="S71" s="302">
        <v>4073061</v>
      </c>
      <c r="T71" s="304" t="s">
        <v>476</v>
      </c>
      <c r="U71" s="302">
        <v>4558368</v>
      </c>
      <c r="V71" s="303"/>
      <c r="W71" s="302">
        <v>9749422</v>
      </c>
      <c r="X71" s="304" t="s">
        <v>476</v>
      </c>
      <c r="Y71" s="302">
        <v>18380850</v>
      </c>
      <c r="Z71" s="304" t="s">
        <v>476</v>
      </c>
    </row>
    <row r="72" spans="1:26" x14ac:dyDescent="0.25">
      <c r="A72" s="296">
        <v>2009</v>
      </c>
      <c r="B72" s="297">
        <v>63019</v>
      </c>
      <c r="C72" s="299" t="s">
        <v>476</v>
      </c>
      <c r="D72" s="297">
        <v>3186855</v>
      </c>
      <c r="E72" s="299" t="s">
        <v>476</v>
      </c>
      <c r="F72" s="297">
        <v>682486</v>
      </c>
      <c r="G72" s="299" t="s">
        <v>476</v>
      </c>
      <c r="H72" s="297">
        <v>3932360</v>
      </c>
      <c r="I72" s="299" t="s">
        <v>476</v>
      </c>
      <c r="J72" s="300">
        <v>692</v>
      </c>
      <c r="K72" s="299" t="s">
        <v>476</v>
      </c>
      <c r="L72" s="297">
        <v>16700</v>
      </c>
      <c r="M72" s="300" t="s">
        <v>884</v>
      </c>
      <c r="N72" s="300">
        <v>2</v>
      </c>
      <c r="O72" s="297">
        <v>111624</v>
      </c>
      <c r="P72" s="299" t="s">
        <v>476</v>
      </c>
      <c r="Q72" s="297">
        <v>129018</v>
      </c>
      <c r="R72" s="299" t="s">
        <v>476</v>
      </c>
      <c r="S72" s="297">
        <v>4061378</v>
      </c>
      <c r="T72" s="299" t="s">
        <v>476</v>
      </c>
      <c r="U72" s="297">
        <v>4460057</v>
      </c>
      <c r="V72" s="299" t="s">
        <v>476</v>
      </c>
      <c r="W72" s="297">
        <v>9377876</v>
      </c>
      <c r="X72" s="299" t="s">
        <v>476</v>
      </c>
      <c r="Y72" s="297">
        <v>17899311</v>
      </c>
      <c r="Z72" s="299" t="s">
        <v>476</v>
      </c>
    </row>
    <row r="73" spans="1:26" x14ac:dyDescent="0.25">
      <c r="A73" s="296" t="s">
        <v>863</v>
      </c>
      <c r="B73" s="297">
        <v>58255</v>
      </c>
      <c r="C73" s="298"/>
      <c r="D73" s="297">
        <v>3276151</v>
      </c>
      <c r="E73" s="298"/>
      <c r="F73" s="297">
        <v>713259</v>
      </c>
      <c r="G73" s="298"/>
      <c r="H73" s="297">
        <v>4047665</v>
      </c>
      <c r="I73" s="298"/>
      <c r="J73" s="300">
        <v>902</v>
      </c>
      <c r="K73" s="298"/>
      <c r="L73" s="297">
        <v>18500</v>
      </c>
      <c r="M73" s="300">
        <v>15</v>
      </c>
      <c r="N73" s="300">
        <v>7</v>
      </c>
      <c r="O73" s="297">
        <v>107758</v>
      </c>
      <c r="P73" s="298"/>
      <c r="Q73" s="297">
        <v>127182</v>
      </c>
      <c r="R73" s="298"/>
      <c r="S73" s="297">
        <v>4174847</v>
      </c>
      <c r="T73" s="298"/>
      <c r="U73" s="297">
        <v>4535647</v>
      </c>
      <c r="V73" s="298"/>
      <c r="W73" s="297">
        <v>9494669</v>
      </c>
      <c r="X73" s="298"/>
      <c r="Y73" s="297">
        <v>18205163</v>
      </c>
      <c r="Z73" s="298"/>
    </row>
    <row r="74" spans="1:26" x14ac:dyDescent="0.25">
      <c r="A74" s="544" t="s">
        <v>559</v>
      </c>
      <c r="B74" s="545"/>
      <c r="C74" s="545"/>
      <c r="D74" s="545"/>
      <c r="E74" s="545"/>
      <c r="F74" s="545"/>
      <c r="G74" s="545"/>
      <c r="H74" s="545"/>
      <c r="I74" s="545"/>
      <c r="J74" s="545"/>
      <c r="K74" s="545"/>
      <c r="L74" s="545"/>
      <c r="M74" s="545"/>
      <c r="N74" s="545" t="s">
        <v>885</v>
      </c>
      <c r="O74" s="545"/>
      <c r="P74" s="545"/>
      <c r="Q74" s="545"/>
      <c r="R74" s="545"/>
      <c r="S74" s="545"/>
      <c r="T74" s="545"/>
      <c r="U74" s="545"/>
      <c r="V74" s="545"/>
      <c r="W74" s="545"/>
      <c r="X74" s="545"/>
      <c r="Y74" s="545"/>
      <c r="Z74" s="546"/>
    </row>
    <row r="75" spans="1:26" x14ac:dyDescent="0.25">
      <c r="A75" s="553" t="s">
        <v>886</v>
      </c>
      <c r="B75" s="554"/>
      <c r="C75" s="554"/>
      <c r="D75" s="554"/>
      <c r="E75" s="554"/>
      <c r="F75" s="554"/>
      <c r="G75" s="554"/>
      <c r="H75" s="554"/>
      <c r="I75" s="554"/>
      <c r="J75" s="554"/>
      <c r="K75" s="554"/>
      <c r="L75" s="554"/>
      <c r="M75" s="554"/>
      <c r="N75" s="555" t="s">
        <v>887</v>
      </c>
      <c r="O75" s="555"/>
      <c r="P75" s="555"/>
      <c r="Q75" s="555"/>
      <c r="R75" s="555"/>
      <c r="S75" s="555"/>
      <c r="T75" s="555"/>
      <c r="U75" s="555"/>
      <c r="V75" s="555"/>
      <c r="W75" s="555"/>
      <c r="X75" s="555"/>
      <c r="Y75" s="555"/>
      <c r="Z75" s="556"/>
    </row>
    <row r="76" spans="1:26" x14ac:dyDescent="0.25">
      <c r="A76" s="553"/>
      <c r="B76" s="554"/>
      <c r="C76" s="554"/>
      <c r="D76" s="554"/>
      <c r="E76" s="554"/>
      <c r="F76" s="554"/>
      <c r="G76" s="554"/>
      <c r="H76" s="554"/>
      <c r="I76" s="554"/>
      <c r="J76" s="554"/>
      <c r="K76" s="554"/>
      <c r="L76" s="554"/>
      <c r="M76" s="554"/>
      <c r="N76" s="551" t="s">
        <v>888</v>
      </c>
      <c r="O76" s="551"/>
      <c r="P76" s="551"/>
      <c r="Q76" s="551"/>
      <c r="R76" s="551"/>
      <c r="S76" s="551"/>
      <c r="T76" s="551"/>
      <c r="U76" s="551"/>
      <c r="V76" s="551"/>
      <c r="W76" s="551"/>
      <c r="X76" s="551"/>
      <c r="Y76" s="551"/>
      <c r="Z76" s="552"/>
    </row>
    <row r="77" spans="1:26" x14ac:dyDescent="0.25">
      <c r="A77" s="553"/>
      <c r="B77" s="554"/>
      <c r="C77" s="554"/>
      <c r="D77" s="554"/>
      <c r="E77" s="554"/>
      <c r="F77" s="554"/>
      <c r="G77" s="554"/>
      <c r="H77" s="554"/>
      <c r="I77" s="554"/>
      <c r="J77" s="554"/>
      <c r="K77" s="554"/>
      <c r="L77" s="554"/>
      <c r="M77" s="554"/>
      <c r="N77" s="551" t="s">
        <v>889</v>
      </c>
      <c r="O77" s="551"/>
      <c r="P77" s="551"/>
      <c r="Q77" s="551"/>
      <c r="R77" s="551"/>
      <c r="S77" s="551"/>
      <c r="T77" s="551"/>
      <c r="U77" s="551"/>
      <c r="V77" s="551"/>
      <c r="W77" s="551"/>
      <c r="X77" s="551"/>
      <c r="Y77" s="551"/>
      <c r="Z77" s="552"/>
    </row>
    <row r="78" spans="1:26" x14ac:dyDescent="0.25">
      <c r="A78" s="553" t="s">
        <v>561</v>
      </c>
      <c r="B78" s="554"/>
      <c r="C78" s="554"/>
      <c r="D78" s="554"/>
      <c r="E78" s="554"/>
      <c r="F78" s="554"/>
      <c r="G78" s="554"/>
      <c r="H78" s="554"/>
      <c r="I78" s="554"/>
      <c r="J78" s="554"/>
      <c r="K78" s="554"/>
      <c r="L78" s="554"/>
      <c r="M78" s="554"/>
      <c r="N78" s="555" t="s">
        <v>890</v>
      </c>
      <c r="O78" s="555"/>
      <c r="P78" s="555"/>
      <c r="Q78" s="555"/>
      <c r="R78" s="555"/>
      <c r="S78" s="555"/>
      <c r="T78" s="555"/>
      <c r="U78" s="555"/>
      <c r="V78" s="555"/>
      <c r="W78" s="555"/>
      <c r="X78" s="555"/>
      <c r="Y78" s="555"/>
      <c r="Z78" s="556"/>
    </row>
    <row r="79" spans="1:26" x14ac:dyDescent="0.25">
      <c r="A79" s="547" t="s">
        <v>83</v>
      </c>
      <c r="B79" s="548"/>
      <c r="C79" s="548"/>
      <c r="D79" s="548"/>
      <c r="E79" s="548"/>
      <c r="F79" s="548"/>
      <c r="G79" s="548"/>
      <c r="H79" s="548"/>
      <c r="I79" s="548"/>
      <c r="J79" s="548"/>
      <c r="K79" s="548"/>
      <c r="L79" s="548"/>
      <c r="M79" s="548"/>
      <c r="N79" s="551" t="s">
        <v>71</v>
      </c>
      <c r="O79" s="551"/>
      <c r="P79" s="551"/>
      <c r="Q79" s="551"/>
      <c r="R79" s="551"/>
      <c r="S79" s="551"/>
      <c r="T79" s="551"/>
      <c r="U79" s="551"/>
      <c r="V79" s="551"/>
      <c r="W79" s="551"/>
      <c r="X79" s="551"/>
      <c r="Y79" s="551"/>
      <c r="Z79" s="552"/>
    </row>
    <row r="80" spans="1:26" x14ac:dyDescent="0.25">
      <c r="A80" s="553" t="s">
        <v>867</v>
      </c>
      <c r="B80" s="554"/>
      <c r="C80" s="554"/>
      <c r="D80" s="554"/>
      <c r="E80" s="554"/>
      <c r="F80" s="554"/>
      <c r="G80" s="554"/>
      <c r="H80" s="554"/>
      <c r="I80" s="554"/>
      <c r="J80" s="554"/>
      <c r="K80" s="554"/>
      <c r="L80" s="554"/>
      <c r="M80" s="554"/>
      <c r="N80" s="555" t="s">
        <v>891</v>
      </c>
      <c r="O80" s="555"/>
      <c r="P80" s="555"/>
      <c r="Q80" s="555"/>
      <c r="R80" s="555"/>
      <c r="S80" s="555"/>
      <c r="T80" s="555"/>
      <c r="U80" s="555"/>
      <c r="V80" s="555"/>
      <c r="W80" s="555"/>
      <c r="X80" s="555"/>
      <c r="Y80" s="555"/>
      <c r="Z80" s="556"/>
    </row>
    <row r="81" spans="1:26" x14ac:dyDescent="0.25">
      <c r="A81" s="547" t="s">
        <v>868</v>
      </c>
      <c r="B81" s="548"/>
      <c r="C81" s="548"/>
      <c r="D81" s="548"/>
      <c r="E81" s="548"/>
      <c r="F81" s="548"/>
      <c r="G81" s="548"/>
      <c r="H81" s="548"/>
      <c r="I81" s="548"/>
      <c r="J81" s="548"/>
      <c r="K81" s="548"/>
      <c r="L81" s="548"/>
      <c r="M81" s="548"/>
      <c r="N81" s="551" t="s">
        <v>65</v>
      </c>
      <c r="O81" s="551"/>
      <c r="P81" s="551"/>
      <c r="Q81" s="551"/>
      <c r="R81" s="551"/>
      <c r="S81" s="551"/>
      <c r="T81" s="551"/>
      <c r="U81" s="551"/>
      <c r="V81" s="551"/>
      <c r="W81" s="551"/>
      <c r="X81" s="551"/>
      <c r="Y81" s="551"/>
      <c r="Z81" s="552"/>
    </row>
    <row r="82" spans="1:26" x14ac:dyDescent="0.25">
      <c r="A82" s="547" t="s">
        <v>869</v>
      </c>
      <c r="B82" s="548"/>
      <c r="C82" s="548"/>
      <c r="D82" s="548"/>
      <c r="E82" s="548"/>
      <c r="F82" s="548"/>
      <c r="G82" s="548"/>
      <c r="H82" s="548"/>
      <c r="I82" s="548"/>
      <c r="J82" s="548"/>
      <c r="K82" s="548"/>
      <c r="L82" s="548"/>
      <c r="M82" s="548"/>
      <c r="N82" s="551" t="s">
        <v>66</v>
      </c>
      <c r="O82" s="551"/>
      <c r="P82" s="551"/>
      <c r="Q82" s="551"/>
      <c r="R82" s="551"/>
      <c r="S82" s="551"/>
      <c r="T82" s="551"/>
      <c r="U82" s="551"/>
      <c r="V82" s="551"/>
      <c r="W82" s="551"/>
      <c r="X82" s="551"/>
      <c r="Y82" s="551"/>
      <c r="Z82" s="552"/>
    </row>
    <row r="83" spans="1:26" x14ac:dyDescent="0.25">
      <c r="A83" s="547"/>
      <c r="B83" s="548"/>
      <c r="C83" s="548"/>
      <c r="D83" s="548"/>
      <c r="E83" s="548"/>
      <c r="F83" s="548"/>
      <c r="G83" s="548"/>
      <c r="H83" s="548"/>
      <c r="I83" s="548"/>
      <c r="J83" s="548"/>
      <c r="K83" s="548"/>
      <c r="L83" s="548"/>
      <c r="M83" s="548"/>
      <c r="N83" s="551" t="s">
        <v>67</v>
      </c>
      <c r="O83" s="551"/>
      <c r="P83" s="551"/>
      <c r="Q83" s="551"/>
      <c r="R83" s="551"/>
      <c r="S83" s="551"/>
      <c r="T83" s="551"/>
      <c r="U83" s="551"/>
      <c r="V83" s="551"/>
      <c r="W83" s="551"/>
      <c r="X83" s="551"/>
      <c r="Y83" s="551"/>
      <c r="Z83" s="552"/>
    </row>
    <row r="84" spans="1:26" x14ac:dyDescent="0.25">
      <c r="A84" s="553" t="s">
        <v>892</v>
      </c>
      <c r="B84" s="554"/>
      <c r="C84" s="554"/>
      <c r="D84" s="554"/>
      <c r="E84" s="554"/>
      <c r="F84" s="554"/>
      <c r="G84" s="554"/>
      <c r="H84" s="554"/>
      <c r="I84" s="554"/>
      <c r="J84" s="554"/>
      <c r="K84" s="554"/>
      <c r="L84" s="554"/>
      <c r="M84" s="554"/>
      <c r="N84" s="551" t="s">
        <v>893</v>
      </c>
      <c r="O84" s="551"/>
      <c r="P84" s="551"/>
      <c r="Q84" s="551"/>
      <c r="R84" s="551"/>
      <c r="S84" s="551"/>
      <c r="T84" s="551"/>
      <c r="U84" s="551"/>
      <c r="V84" s="551"/>
      <c r="W84" s="551"/>
      <c r="X84" s="551"/>
      <c r="Y84" s="551"/>
      <c r="Z84" s="552"/>
    </row>
    <row r="85" spans="1:26" x14ac:dyDescent="0.25">
      <c r="A85" s="553" t="s">
        <v>894</v>
      </c>
      <c r="B85" s="554"/>
      <c r="C85" s="554"/>
      <c r="D85" s="554"/>
      <c r="E85" s="554"/>
      <c r="F85" s="554"/>
      <c r="G85" s="554"/>
      <c r="H85" s="554"/>
      <c r="I85" s="554"/>
      <c r="J85" s="554"/>
      <c r="K85" s="554"/>
      <c r="L85" s="554"/>
      <c r="M85" s="554"/>
      <c r="N85" s="551" t="s">
        <v>895</v>
      </c>
      <c r="O85" s="551"/>
      <c r="P85" s="551"/>
      <c r="Q85" s="551"/>
      <c r="R85" s="551"/>
      <c r="S85" s="551"/>
      <c r="T85" s="551"/>
      <c r="U85" s="551"/>
      <c r="V85" s="551"/>
      <c r="W85" s="551"/>
      <c r="X85" s="551"/>
      <c r="Y85" s="551"/>
      <c r="Z85" s="552"/>
    </row>
    <row r="86" spans="1:26" x14ac:dyDescent="0.25">
      <c r="A86" s="547" t="s">
        <v>896</v>
      </c>
      <c r="B86" s="548"/>
      <c r="C86" s="548"/>
      <c r="D86" s="548"/>
      <c r="E86" s="548"/>
      <c r="F86" s="548"/>
      <c r="G86" s="548"/>
      <c r="H86" s="548"/>
      <c r="I86" s="548"/>
      <c r="J86" s="548"/>
      <c r="K86" s="548"/>
      <c r="L86" s="548"/>
      <c r="M86" s="548"/>
      <c r="N86" s="551" t="s">
        <v>73</v>
      </c>
      <c r="O86" s="551"/>
      <c r="P86" s="551"/>
      <c r="Q86" s="551"/>
      <c r="R86" s="551"/>
      <c r="S86" s="551"/>
      <c r="T86" s="551"/>
      <c r="U86" s="551"/>
      <c r="V86" s="551"/>
      <c r="W86" s="551"/>
      <c r="X86" s="551"/>
      <c r="Y86" s="551"/>
      <c r="Z86" s="552"/>
    </row>
    <row r="87" spans="1:26" x14ac:dyDescent="0.25">
      <c r="A87" s="547"/>
      <c r="B87" s="548"/>
      <c r="C87" s="548"/>
      <c r="D87" s="548"/>
      <c r="E87" s="548"/>
      <c r="F87" s="548"/>
      <c r="G87" s="548"/>
      <c r="H87" s="548"/>
      <c r="I87" s="548"/>
      <c r="J87" s="548"/>
      <c r="K87" s="548"/>
      <c r="L87" s="548"/>
      <c r="M87" s="548"/>
      <c r="N87" s="551" t="s">
        <v>897</v>
      </c>
      <c r="O87" s="551"/>
      <c r="P87" s="551"/>
      <c r="Q87" s="551"/>
      <c r="R87" s="551"/>
      <c r="S87" s="551"/>
      <c r="T87" s="551"/>
      <c r="U87" s="551"/>
      <c r="V87" s="551"/>
      <c r="W87" s="551"/>
      <c r="X87" s="551"/>
      <c r="Y87" s="551"/>
      <c r="Z87" s="552"/>
    </row>
    <row r="88" spans="1:26" x14ac:dyDescent="0.25">
      <c r="A88" s="553" t="s">
        <v>898</v>
      </c>
      <c r="B88" s="554"/>
      <c r="C88" s="554"/>
      <c r="D88" s="554"/>
      <c r="E88" s="554"/>
      <c r="F88" s="554"/>
      <c r="G88" s="554"/>
      <c r="H88" s="554"/>
      <c r="I88" s="554"/>
      <c r="J88" s="554"/>
      <c r="K88" s="554"/>
      <c r="L88" s="554"/>
      <c r="M88" s="554"/>
      <c r="N88" s="551" t="s">
        <v>70</v>
      </c>
      <c r="O88" s="551"/>
      <c r="P88" s="551"/>
      <c r="Q88" s="551"/>
      <c r="R88" s="551"/>
      <c r="S88" s="551"/>
      <c r="T88" s="551"/>
      <c r="U88" s="551"/>
      <c r="V88" s="551"/>
      <c r="W88" s="551"/>
      <c r="X88" s="551"/>
      <c r="Y88" s="551"/>
      <c r="Z88" s="552"/>
    </row>
    <row r="89" spans="1:26" x14ac:dyDescent="0.25">
      <c r="A89" s="553" t="s">
        <v>899</v>
      </c>
      <c r="B89" s="554"/>
      <c r="C89" s="554"/>
      <c r="D89" s="554"/>
      <c r="E89" s="554"/>
      <c r="F89" s="554"/>
      <c r="G89" s="554"/>
      <c r="H89" s="554"/>
      <c r="I89" s="554"/>
      <c r="J89" s="554"/>
      <c r="K89" s="554"/>
      <c r="L89" s="554"/>
      <c r="M89" s="554"/>
      <c r="N89" s="557"/>
      <c r="O89" s="557"/>
      <c r="P89" s="557"/>
      <c r="Q89" s="557"/>
      <c r="R89" s="557"/>
      <c r="S89" s="557"/>
      <c r="T89" s="557"/>
      <c r="U89" s="557"/>
      <c r="V89" s="557"/>
      <c r="W89" s="557"/>
      <c r="X89" s="557"/>
      <c r="Y89" s="557"/>
      <c r="Z89" s="558"/>
    </row>
    <row r="90" spans="1:26" x14ac:dyDescent="0.25">
      <c r="A90" s="561" t="s">
        <v>900</v>
      </c>
      <c r="B90" s="562"/>
      <c r="C90" s="562"/>
      <c r="D90" s="562"/>
      <c r="E90" s="562"/>
      <c r="F90" s="562"/>
      <c r="G90" s="562"/>
      <c r="H90" s="562"/>
      <c r="I90" s="562"/>
      <c r="J90" s="562"/>
      <c r="K90" s="562"/>
      <c r="L90" s="562"/>
      <c r="M90" s="562"/>
      <c r="N90" s="559"/>
      <c r="O90" s="559"/>
      <c r="P90" s="559"/>
      <c r="Q90" s="559"/>
      <c r="R90" s="559"/>
      <c r="S90" s="559"/>
      <c r="T90" s="559"/>
      <c r="U90" s="559"/>
      <c r="V90" s="559"/>
      <c r="W90" s="559"/>
      <c r="X90" s="559"/>
      <c r="Y90" s="559"/>
      <c r="Z90" s="560"/>
    </row>
  </sheetData>
  <mergeCells count="72">
    <mergeCell ref="A1:Z1"/>
    <mergeCell ref="A2:Z2"/>
    <mergeCell ref="A3:A11"/>
    <mergeCell ref="B3:T6"/>
    <mergeCell ref="U3:V3"/>
    <mergeCell ref="W3:X3"/>
    <mergeCell ref="Y3:Z11"/>
    <mergeCell ref="U4:V4"/>
    <mergeCell ref="W4:X4"/>
    <mergeCell ref="U5:V5"/>
    <mergeCell ref="W5:X5"/>
    <mergeCell ref="U6:V6"/>
    <mergeCell ref="W6:X6"/>
    <mergeCell ref="B7:I9"/>
    <mergeCell ref="J7:R9"/>
    <mergeCell ref="S7:T7"/>
    <mergeCell ref="U7:V7"/>
    <mergeCell ref="W7:X7"/>
    <mergeCell ref="S8:T8"/>
    <mergeCell ref="U8:V8"/>
    <mergeCell ref="B10:C11"/>
    <mergeCell ref="D10:E11"/>
    <mergeCell ref="F10:G11"/>
    <mergeCell ref="H10:I11"/>
    <mergeCell ref="J10:K10"/>
    <mergeCell ref="L10:L11"/>
    <mergeCell ref="Q10:R11"/>
    <mergeCell ref="S10:T10"/>
    <mergeCell ref="U10:V10"/>
    <mergeCell ref="W8:X8"/>
    <mergeCell ref="S9:T9"/>
    <mergeCell ref="U9:V9"/>
    <mergeCell ref="W9:X9"/>
    <mergeCell ref="W10:X10"/>
    <mergeCell ref="J11:K11"/>
    <mergeCell ref="S11:T11"/>
    <mergeCell ref="U11:V11"/>
    <mergeCell ref="W11:X11"/>
    <mergeCell ref="A74:M74"/>
    <mergeCell ref="N74:Z74"/>
    <mergeCell ref="M10:M11"/>
    <mergeCell ref="N10:N11"/>
    <mergeCell ref="O10:P11"/>
    <mergeCell ref="A75:M77"/>
    <mergeCell ref="N75:Z75"/>
    <mergeCell ref="N76:Z76"/>
    <mergeCell ref="N77:Z77"/>
    <mergeCell ref="A78:M78"/>
    <mergeCell ref="N78:Z78"/>
    <mergeCell ref="A79:M79"/>
    <mergeCell ref="N79:Z79"/>
    <mergeCell ref="A80:M80"/>
    <mergeCell ref="N80:Z80"/>
    <mergeCell ref="A81:M81"/>
    <mergeCell ref="N81:Z81"/>
    <mergeCell ref="N87:Z87"/>
    <mergeCell ref="A82:M82"/>
    <mergeCell ref="N82:Z82"/>
    <mergeCell ref="A83:M83"/>
    <mergeCell ref="N83:Z83"/>
    <mergeCell ref="A84:M84"/>
    <mergeCell ref="N84:Z84"/>
    <mergeCell ref="A85:M85"/>
    <mergeCell ref="N85:Z85"/>
    <mergeCell ref="A86:M86"/>
    <mergeCell ref="N86:Z86"/>
    <mergeCell ref="A87:M87"/>
    <mergeCell ref="A88:M88"/>
    <mergeCell ref="N88:Z88"/>
    <mergeCell ref="A89:M89"/>
    <mergeCell ref="N89:Z90"/>
    <mergeCell ref="A90:M90"/>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0"/>
  <sheetViews>
    <sheetView showGridLines="0" topLeftCell="A3" workbookViewId="0">
      <selection activeCell="T12" sqref="T12"/>
    </sheetView>
  </sheetViews>
  <sheetFormatPr defaultRowHeight="15" x14ac:dyDescent="0.25"/>
  <cols>
    <col min="1" max="1" width="4.7109375" style="294" customWidth="1"/>
    <col min="2" max="2" width="6.85546875" style="294" customWidth="1"/>
    <col min="3" max="3" width="2.28515625" style="294" customWidth="1"/>
    <col min="4" max="4" width="7" style="294" customWidth="1"/>
    <col min="5" max="5" width="3" style="294" customWidth="1"/>
    <col min="6" max="6" width="7.28515625" style="294" customWidth="1"/>
    <col min="7" max="7" width="2.28515625" style="294" customWidth="1"/>
    <col min="8" max="8" width="8.140625" style="294" customWidth="1"/>
    <col min="9" max="9" width="2.42578125" style="294" customWidth="1"/>
    <col min="10" max="10" width="7.5703125" style="294" customWidth="1"/>
    <col min="11" max="11" width="2.28515625" style="294" customWidth="1"/>
    <col min="12" max="12" width="7.5703125" style="294" customWidth="1"/>
    <col min="13" max="13" width="3.5703125" style="294" customWidth="1"/>
    <col min="14" max="14" width="10.5703125" style="294" customWidth="1"/>
    <col min="15" max="15" width="8.7109375" style="294" customWidth="1"/>
    <col min="16" max="16" width="6.5703125" style="294" customWidth="1"/>
    <col min="17" max="17" width="2.28515625" style="294" customWidth="1"/>
    <col min="18" max="18" width="6.5703125" style="294" customWidth="1"/>
    <col min="19" max="19" width="2.28515625" style="294" customWidth="1"/>
    <col min="20" max="20" width="7.28515625" style="294" customWidth="1"/>
    <col min="21" max="21" width="2.28515625" style="294" customWidth="1"/>
    <col min="22" max="22" width="6.5703125" style="294" customWidth="1"/>
    <col min="23" max="23" width="2.28515625" style="294" customWidth="1"/>
    <col min="24" max="24" width="6.5703125" style="294" customWidth="1"/>
    <col min="25" max="25" width="2.28515625" style="294" customWidth="1"/>
    <col min="26" max="26" width="7.28515625" style="294" customWidth="1"/>
    <col min="27" max="27" width="2.28515625" style="294" customWidth="1"/>
    <col min="28" max="16384" width="9.140625" style="294"/>
  </cols>
  <sheetData>
    <row r="1" spans="1:27" ht="15.75" customHeight="1" x14ac:dyDescent="0.25">
      <c r="A1" s="519" t="s">
        <v>901</v>
      </c>
      <c r="B1" s="520"/>
      <c r="C1" s="520"/>
      <c r="D1" s="520"/>
      <c r="E1" s="520"/>
      <c r="F1" s="520"/>
      <c r="G1" s="520"/>
      <c r="H1" s="520"/>
      <c r="I1" s="520"/>
      <c r="J1" s="520"/>
      <c r="K1" s="520"/>
      <c r="L1" s="520"/>
      <c r="M1" s="520"/>
      <c r="N1" s="520"/>
      <c r="O1" s="520"/>
      <c r="P1" s="520"/>
      <c r="Q1" s="520"/>
      <c r="R1" s="520"/>
      <c r="S1" s="520"/>
      <c r="T1" s="520"/>
      <c r="U1" s="520"/>
      <c r="V1" s="520"/>
      <c r="W1" s="520"/>
      <c r="X1" s="520"/>
      <c r="Y1" s="520"/>
      <c r="Z1" s="520"/>
      <c r="AA1" s="521"/>
    </row>
    <row r="2" spans="1:27" x14ac:dyDescent="0.25">
      <c r="A2" s="522" t="s">
        <v>63</v>
      </c>
      <c r="B2" s="523"/>
      <c r="C2" s="523"/>
      <c r="D2" s="523"/>
      <c r="E2" s="523"/>
      <c r="F2" s="523"/>
      <c r="G2" s="523"/>
      <c r="H2" s="523"/>
      <c r="I2" s="523"/>
      <c r="J2" s="523"/>
      <c r="K2" s="523"/>
      <c r="L2" s="523"/>
      <c r="M2" s="523"/>
      <c r="N2" s="523"/>
      <c r="O2" s="523"/>
      <c r="P2" s="523"/>
      <c r="Q2" s="523"/>
      <c r="R2" s="523"/>
      <c r="S2" s="523"/>
      <c r="T2" s="523"/>
      <c r="U2" s="523"/>
      <c r="V2" s="523"/>
      <c r="W2" s="523"/>
      <c r="X2" s="523"/>
      <c r="Y2" s="523"/>
      <c r="Z2" s="523"/>
      <c r="AA2" s="524"/>
    </row>
    <row r="3" spans="1:27" x14ac:dyDescent="0.25">
      <c r="A3" s="525" t="s">
        <v>284</v>
      </c>
      <c r="B3" s="528" t="s">
        <v>556</v>
      </c>
      <c r="C3" s="529"/>
      <c r="D3" s="529"/>
      <c r="E3" s="529"/>
      <c r="F3" s="529"/>
      <c r="G3" s="529"/>
      <c r="H3" s="529"/>
      <c r="I3" s="529"/>
      <c r="J3" s="529"/>
      <c r="K3" s="529"/>
      <c r="L3" s="529"/>
      <c r="M3" s="529"/>
      <c r="N3" s="529"/>
      <c r="O3" s="529"/>
      <c r="P3" s="529"/>
      <c r="Q3" s="529"/>
      <c r="R3" s="529"/>
      <c r="S3" s="529"/>
      <c r="T3" s="529"/>
      <c r="U3" s="530"/>
      <c r="V3" s="537"/>
      <c r="W3" s="538"/>
      <c r="X3" s="537"/>
      <c r="Y3" s="538"/>
      <c r="Z3" s="528" t="s">
        <v>107</v>
      </c>
      <c r="AA3" s="530"/>
    </row>
    <row r="4" spans="1:27" x14ac:dyDescent="0.25">
      <c r="A4" s="526"/>
      <c r="B4" s="531"/>
      <c r="C4" s="532"/>
      <c r="D4" s="532"/>
      <c r="E4" s="532"/>
      <c r="F4" s="532"/>
      <c r="G4" s="532"/>
      <c r="H4" s="532"/>
      <c r="I4" s="532"/>
      <c r="J4" s="532"/>
      <c r="K4" s="532"/>
      <c r="L4" s="532"/>
      <c r="M4" s="532"/>
      <c r="N4" s="532"/>
      <c r="O4" s="532"/>
      <c r="P4" s="532"/>
      <c r="Q4" s="532"/>
      <c r="R4" s="532"/>
      <c r="S4" s="532"/>
      <c r="T4" s="532"/>
      <c r="U4" s="533"/>
      <c r="V4" s="539"/>
      <c r="W4" s="540"/>
      <c r="X4" s="539"/>
      <c r="Y4" s="540"/>
      <c r="Z4" s="531"/>
      <c r="AA4" s="533"/>
    </row>
    <row r="5" spans="1:27" x14ac:dyDescent="0.25">
      <c r="A5" s="526"/>
      <c r="B5" s="531"/>
      <c r="C5" s="532"/>
      <c r="D5" s="532"/>
      <c r="E5" s="532"/>
      <c r="F5" s="532"/>
      <c r="G5" s="532"/>
      <c r="H5" s="532"/>
      <c r="I5" s="532"/>
      <c r="J5" s="532"/>
      <c r="K5" s="532"/>
      <c r="L5" s="532"/>
      <c r="M5" s="532"/>
      <c r="N5" s="532"/>
      <c r="O5" s="532"/>
      <c r="P5" s="532"/>
      <c r="Q5" s="532"/>
      <c r="R5" s="532"/>
      <c r="S5" s="532"/>
      <c r="T5" s="532"/>
      <c r="U5" s="533"/>
      <c r="V5" s="539"/>
      <c r="W5" s="540"/>
      <c r="X5" s="531" t="s">
        <v>511</v>
      </c>
      <c r="Y5" s="533"/>
      <c r="Z5" s="531"/>
      <c r="AA5" s="533"/>
    </row>
    <row r="6" spans="1:27" x14ac:dyDescent="0.25">
      <c r="A6" s="526"/>
      <c r="B6" s="534"/>
      <c r="C6" s="535"/>
      <c r="D6" s="535"/>
      <c r="E6" s="535"/>
      <c r="F6" s="535"/>
      <c r="G6" s="535"/>
      <c r="H6" s="535"/>
      <c r="I6" s="535"/>
      <c r="J6" s="535"/>
      <c r="K6" s="535"/>
      <c r="L6" s="535"/>
      <c r="M6" s="535"/>
      <c r="N6" s="535"/>
      <c r="O6" s="535"/>
      <c r="P6" s="535"/>
      <c r="Q6" s="535"/>
      <c r="R6" s="535"/>
      <c r="S6" s="535"/>
      <c r="T6" s="535"/>
      <c r="U6" s="536"/>
      <c r="V6" s="531" t="s">
        <v>199</v>
      </c>
      <c r="W6" s="533"/>
      <c r="X6" s="531" t="s">
        <v>512</v>
      </c>
      <c r="Y6" s="533"/>
      <c r="Z6" s="531"/>
      <c r="AA6" s="533"/>
    </row>
    <row r="7" spans="1:27" x14ac:dyDescent="0.25">
      <c r="A7" s="526"/>
      <c r="B7" s="528" t="s">
        <v>64</v>
      </c>
      <c r="C7" s="529"/>
      <c r="D7" s="529"/>
      <c r="E7" s="529"/>
      <c r="F7" s="529"/>
      <c r="G7" s="529"/>
      <c r="H7" s="529"/>
      <c r="I7" s="529"/>
      <c r="J7" s="529"/>
      <c r="K7" s="530"/>
      <c r="L7" s="528" t="s">
        <v>557</v>
      </c>
      <c r="M7" s="529"/>
      <c r="N7" s="529"/>
      <c r="O7" s="529"/>
      <c r="P7" s="529"/>
      <c r="Q7" s="529"/>
      <c r="R7" s="529"/>
      <c r="S7" s="530"/>
      <c r="T7" s="537"/>
      <c r="U7" s="538"/>
      <c r="V7" s="531" t="s">
        <v>513</v>
      </c>
      <c r="W7" s="533"/>
      <c r="X7" s="531" t="s">
        <v>514</v>
      </c>
      <c r="Y7" s="533"/>
      <c r="Z7" s="531"/>
      <c r="AA7" s="533"/>
    </row>
    <row r="8" spans="1:27" x14ac:dyDescent="0.25">
      <c r="A8" s="526"/>
      <c r="B8" s="531"/>
      <c r="C8" s="532"/>
      <c r="D8" s="532"/>
      <c r="E8" s="532"/>
      <c r="F8" s="532"/>
      <c r="G8" s="532"/>
      <c r="H8" s="532"/>
      <c r="I8" s="532"/>
      <c r="J8" s="532"/>
      <c r="K8" s="533"/>
      <c r="L8" s="531"/>
      <c r="M8" s="532"/>
      <c r="N8" s="532"/>
      <c r="O8" s="532"/>
      <c r="P8" s="532"/>
      <c r="Q8" s="532"/>
      <c r="R8" s="532"/>
      <c r="S8" s="533"/>
      <c r="T8" s="539"/>
      <c r="U8" s="540"/>
      <c r="V8" s="531" t="s">
        <v>902</v>
      </c>
      <c r="W8" s="533"/>
      <c r="X8" s="531" t="s">
        <v>903</v>
      </c>
      <c r="Y8" s="533"/>
      <c r="Z8" s="531"/>
      <c r="AA8" s="533"/>
    </row>
    <row r="9" spans="1:27" x14ac:dyDescent="0.25">
      <c r="A9" s="526"/>
      <c r="B9" s="534"/>
      <c r="C9" s="535"/>
      <c r="D9" s="535"/>
      <c r="E9" s="535"/>
      <c r="F9" s="535"/>
      <c r="G9" s="535"/>
      <c r="H9" s="535"/>
      <c r="I9" s="535"/>
      <c r="J9" s="535"/>
      <c r="K9" s="536"/>
      <c r="L9" s="534"/>
      <c r="M9" s="535"/>
      <c r="N9" s="535"/>
      <c r="O9" s="535"/>
      <c r="P9" s="535"/>
      <c r="Q9" s="535"/>
      <c r="R9" s="535"/>
      <c r="S9" s="536"/>
      <c r="T9" s="531" t="s">
        <v>107</v>
      </c>
      <c r="U9" s="533"/>
      <c r="V9" s="531"/>
      <c r="W9" s="533"/>
      <c r="X9" s="531"/>
      <c r="Y9" s="533"/>
      <c r="Z9" s="531"/>
      <c r="AA9" s="533"/>
    </row>
    <row r="10" spans="1:27" x14ac:dyDescent="0.25">
      <c r="A10" s="526"/>
      <c r="B10" s="528" t="s">
        <v>495</v>
      </c>
      <c r="C10" s="530"/>
      <c r="D10" s="528" t="s">
        <v>74</v>
      </c>
      <c r="E10" s="530"/>
      <c r="F10" s="528" t="s">
        <v>515</v>
      </c>
      <c r="G10" s="530"/>
      <c r="H10" s="528" t="s">
        <v>877</v>
      </c>
      <c r="I10" s="530"/>
      <c r="J10" s="528" t="s">
        <v>107</v>
      </c>
      <c r="K10" s="530"/>
      <c r="L10" s="528" t="s">
        <v>501</v>
      </c>
      <c r="M10" s="530"/>
      <c r="N10" s="525" t="s">
        <v>878</v>
      </c>
      <c r="O10" s="525" t="s">
        <v>879</v>
      </c>
      <c r="P10" s="528" t="s">
        <v>904</v>
      </c>
      <c r="Q10" s="530"/>
      <c r="R10" s="528" t="s">
        <v>107</v>
      </c>
      <c r="S10" s="530"/>
      <c r="T10" s="531" t="s">
        <v>116</v>
      </c>
      <c r="U10" s="533"/>
      <c r="V10" s="531"/>
      <c r="W10" s="533"/>
      <c r="X10" s="531"/>
      <c r="Y10" s="533"/>
      <c r="Z10" s="531"/>
      <c r="AA10" s="533"/>
    </row>
    <row r="11" spans="1:27" x14ac:dyDescent="0.25">
      <c r="A11" s="527"/>
      <c r="B11" s="534"/>
      <c r="C11" s="536"/>
      <c r="D11" s="534" t="s">
        <v>75</v>
      </c>
      <c r="E11" s="536"/>
      <c r="F11" s="534" t="s">
        <v>1</v>
      </c>
      <c r="G11" s="536"/>
      <c r="H11" s="534"/>
      <c r="I11" s="536"/>
      <c r="J11" s="534"/>
      <c r="K11" s="536"/>
      <c r="L11" s="534" t="s">
        <v>882</v>
      </c>
      <c r="M11" s="536"/>
      <c r="N11" s="527"/>
      <c r="O11" s="527"/>
      <c r="P11" s="534"/>
      <c r="Q11" s="536"/>
      <c r="R11" s="534"/>
      <c r="S11" s="536"/>
      <c r="T11" s="534"/>
      <c r="U11" s="536"/>
      <c r="V11" s="534"/>
      <c r="W11" s="536"/>
      <c r="X11" s="534"/>
      <c r="Y11" s="536"/>
      <c r="Z11" s="534"/>
      <c r="AA11" s="536"/>
    </row>
    <row r="12" spans="1:27" x14ac:dyDescent="0.25">
      <c r="A12" s="296">
        <v>1949</v>
      </c>
      <c r="B12" s="297">
        <v>5433101</v>
      </c>
      <c r="C12" s="298"/>
      <c r="D12" s="297">
        <v>-6671</v>
      </c>
      <c r="E12" s="298"/>
      <c r="F12" s="297">
        <v>3188492</v>
      </c>
      <c r="G12" s="298"/>
      <c r="H12" s="297">
        <v>3474640</v>
      </c>
      <c r="I12" s="299" t="s">
        <v>476</v>
      </c>
      <c r="J12" s="297">
        <v>12089562</v>
      </c>
      <c r="K12" s="299" t="s">
        <v>476</v>
      </c>
      <c r="L12" s="297">
        <v>75537</v>
      </c>
      <c r="M12" s="298"/>
      <c r="N12" s="300" t="s">
        <v>207</v>
      </c>
      <c r="O12" s="300" t="s">
        <v>207</v>
      </c>
      <c r="P12" s="297">
        <v>468287</v>
      </c>
      <c r="Q12" s="298"/>
      <c r="R12" s="297">
        <v>543824</v>
      </c>
      <c r="S12" s="298"/>
      <c r="T12" s="297">
        <v>12633386</v>
      </c>
      <c r="U12" s="299" t="s">
        <v>476</v>
      </c>
      <c r="V12" s="297">
        <v>418280</v>
      </c>
      <c r="W12" s="298"/>
      <c r="X12" s="297">
        <v>1671920</v>
      </c>
      <c r="Y12" s="298"/>
      <c r="Z12" s="297">
        <v>14723587</v>
      </c>
      <c r="AA12" s="299" t="s">
        <v>476</v>
      </c>
    </row>
    <row r="13" spans="1:27" x14ac:dyDescent="0.25">
      <c r="A13" s="296">
        <v>1950</v>
      </c>
      <c r="B13" s="297">
        <v>5781230</v>
      </c>
      <c r="C13" s="298"/>
      <c r="D13" s="300">
        <v>992</v>
      </c>
      <c r="E13" s="298"/>
      <c r="F13" s="297">
        <v>3545775</v>
      </c>
      <c r="G13" s="298"/>
      <c r="H13" s="297">
        <v>3959996</v>
      </c>
      <c r="I13" s="299" t="s">
        <v>476</v>
      </c>
      <c r="J13" s="297">
        <v>13287993</v>
      </c>
      <c r="K13" s="299" t="s">
        <v>476</v>
      </c>
      <c r="L13" s="297">
        <v>69396</v>
      </c>
      <c r="M13" s="298"/>
      <c r="N13" s="300" t="s">
        <v>207</v>
      </c>
      <c r="O13" s="300" t="s">
        <v>207</v>
      </c>
      <c r="P13" s="297">
        <v>532237</v>
      </c>
      <c r="Q13" s="298"/>
      <c r="R13" s="297">
        <v>601633</v>
      </c>
      <c r="S13" s="298"/>
      <c r="T13" s="297">
        <v>13889626</v>
      </c>
      <c r="U13" s="299" t="s">
        <v>476</v>
      </c>
      <c r="V13" s="297">
        <v>499785</v>
      </c>
      <c r="W13" s="298"/>
      <c r="X13" s="297">
        <v>1852011</v>
      </c>
      <c r="Y13" s="298"/>
      <c r="Z13" s="297">
        <v>16241423</v>
      </c>
      <c r="AA13" s="299" t="s">
        <v>476</v>
      </c>
    </row>
    <row r="14" spans="1:27" x14ac:dyDescent="0.25">
      <c r="A14" s="301">
        <v>1951</v>
      </c>
      <c r="B14" s="302">
        <v>6202033</v>
      </c>
      <c r="C14" s="303"/>
      <c r="D14" s="302">
        <v>-21452</v>
      </c>
      <c r="E14" s="303"/>
      <c r="F14" s="302">
        <v>4051750</v>
      </c>
      <c r="G14" s="303"/>
      <c r="H14" s="302">
        <v>4279012</v>
      </c>
      <c r="I14" s="304" t="s">
        <v>476</v>
      </c>
      <c r="J14" s="302">
        <v>14511343</v>
      </c>
      <c r="K14" s="304" t="s">
        <v>476</v>
      </c>
      <c r="L14" s="302">
        <v>63097</v>
      </c>
      <c r="M14" s="303"/>
      <c r="N14" s="305" t="s">
        <v>207</v>
      </c>
      <c r="O14" s="305" t="s">
        <v>207</v>
      </c>
      <c r="P14" s="302">
        <v>552928</v>
      </c>
      <c r="Q14" s="303"/>
      <c r="R14" s="302">
        <v>616025</v>
      </c>
      <c r="S14" s="303"/>
      <c r="T14" s="302">
        <v>15127368</v>
      </c>
      <c r="U14" s="304" t="s">
        <v>476</v>
      </c>
      <c r="V14" s="302">
        <v>566965</v>
      </c>
      <c r="W14" s="303"/>
      <c r="X14" s="302">
        <v>1984198</v>
      </c>
      <c r="Y14" s="303"/>
      <c r="Z14" s="302">
        <v>17678532</v>
      </c>
      <c r="AA14" s="304" t="s">
        <v>476</v>
      </c>
    </row>
    <row r="15" spans="1:27" x14ac:dyDescent="0.25">
      <c r="A15" s="296">
        <v>1952</v>
      </c>
      <c r="B15" s="297">
        <v>5516614</v>
      </c>
      <c r="C15" s="298"/>
      <c r="D15" s="297">
        <v>-11879</v>
      </c>
      <c r="E15" s="298"/>
      <c r="F15" s="297">
        <v>4180739</v>
      </c>
      <c r="G15" s="298"/>
      <c r="H15" s="297">
        <v>4372896</v>
      </c>
      <c r="I15" s="299" t="s">
        <v>476</v>
      </c>
      <c r="J15" s="297">
        <v>14058370</v>
      </c>
      <c r="K15" s="299" t="s">
        <v>476</v>
      </c>
      <c r="L15" s="297">
        <v>61538</v>
      </c>
      <c r="M15" s="298"/>
      <c r="N15" s="300" t="s">
        <v>207</v>
      </c>
      <c r="O15" s="300" t="s">
        <v>207</v>
      </c>
      <c r="P15" s="297">
        <v>551656</v>
      </c>
      <c r="Q15" s="298"/>
      <c r="R15" s="297">
        <v>613194</v>
      </c>
      <c r="S15" s="298"/>
      <c r="T15" s="297">
        <v>14671564</v>
      </c>
      <c r="U15" s="299" t="s">
        <v>476</v>
      </c>
      <c r="V15" s="297">
        <v>600947</v>
      </c>
      <c r="W15" s="298"/>
      <c r="X15" s="297">
        <v>2038851</v>
      </c>
      <c r="Y15" s="298"/>
      <c r="Z15" s="297">
        <v>17311362</v>
      </c>
      <c r="AA15" s="299" t="s">
        <v>476</v>
      </c>
    </row>
    <row r="16" spans="1:27" x14ac:dyDescent="0.25">
      <c r="A16" s="296">
        <v>1953</v>
      </c>
      <c r="B16" s="297">
        <v>5931042</v>
      </c>
      <c r="C16" s="298"/>
      <c r="D16" s="297">
        <v>-9002</v>
      </c>
      <c r="E16" s="298"/>
      <c r="F16" s="297">
        <v>4304080</v>
      </c>
      <c r="G16" s="298"/>
      <c r="H16" s="297">
        <v>4490683</v>
      </c>
      <c r="I16" s="299" t="s">
        <v>476</v>
      </c>
      <c r="J16" s="297">
        <v>14716803</v>
      </c>
      <c r="K16" s="299" t="s">
        <v>476</v>
      </c>
      <c r="L16" s="297">
        <v>56506</v>
      </c>
      <c r="M16" s="298"/>
      <c r="N16" s="300" t="s">
        <v>207</v>
      </c>
      <c r="O16" s="300" t="s">
        <v>207</v>
      </c>
      <c r="P16" s="297">
        <v>565897</v>
      </c>
      <c r="Q16" s="298"/>
      <c r="R16" s="297">
        <v>622403</v>
      </c>
      <c r="S16" s="298"/>
      <c r="T16" s="297">
        <v>15339206</v>
      </c>
      <c r="U16" s="299" t="s">
        <v>476</v>
      </c>
      <c r="V16" s="297">
        <v>677685</v>
      </c>
      <c r="W16" s="298"/>
      <c r="X16" s="297">
        <v>2194864</v>
      </c>
      <c r="Y16" s="298"/>
      <c r="Z16" s="297">
        <v>18211754</v>
      </c>
      <c r="AA16" s="299" t="s">
        <v>476</v>
      </c>
    </row>
    <row r="17" spans="1:27" x14ac:dyDescent="0.25">
      <c r="A17" s="301">
        <v>1954</v>
      </c>
      <c r="B17" s="302">
        <v>4729559</v>
      </c>
      <c r="C17" s="303"/>
      <c r="D17" s="302">
        <v>-6746</v>
      </c>
      <c r="E17" s="303"/>
      <c r="F17" s="302">
        <v>4319248</v>
      </c>
      <c r="G17" s="303"/>
      <c r="H17" s="302">
        <v>4643172</v>
      </c>
      <c r="I17" s="304" t="s">
        <v>476</v>
      </c>
      <c r="J17" s="302">
        <v>13685233</v>
      </c>
      <c r="K17" s="304" t="s">
        <v>476</v>
      </c>
      <c r="L17" s="302">
        <v>55678</v>
      </c>
      <c r="M17" s="303"/>
      <c r="N17" s="305" t="s">
        <v>207</v>
      </c>
      <c r="O17" s="305" t="s">
        <v>207</v>
      </c>
      <c r="P17" s="302">
        <v>576200</v>
      </c>
      <c r="Q17" s="303"/>
      <c r="R17" s="302">
        <v>631878</v>
      </c>
      <c r="S17" s="303"/>
      <c r="T17" s="302">
        <v>14317111</v>
      </c>
      <c r="U17" s="304" t="s">
        <v>476</v>
      </c>
      <c r="V17" s="302">
        <v>711282</v>
      </c>
      <c r="W17" s="303"/>
      <c r="X17" s="302">
        <v>2129303</v>
      </c>
      <c r="Y17" s="303"/>
      <c r="Z17" s="302">
        <v>17157695</v>
      </c>
      <c r="AA17" s="304" t="s">
        <v>476</v>
      </c>
    </row>
    <row r="18" spans="1:27" x14ac:dyDescent="0.25">
      <c r="A18" s="296">
        <v>1955</v>
      </c>
      <c r="B18" s="297">
        <v>5619559</v>
      </c>
      <c r="C18" s="298"/>
      <c r="D18" s="297">
        <v>-10044</v>
      </c>
      <c r="E18" s="298"/>
      <c r="F18" s="297">
        <v>4700929</v>
      </c>
      <c r="G18" s="298"/>
      <c r="H18" s="297">
        <v>5123251</v>
      </c>
      <c r="I18" s="299" t="s">
        <v>476</v>
      </c>
      <c r="J18" s="297">
        <v>15433694</v>
      </c>
      <c r="K18" s="299" t="s">
        <v>476</v>
      </c>
      <c r="L18" s="297">
        <v>38149</v>
      </c>
      <c r="M18" s="298"/>
      <c r="N18" s="300" t="s">
        <v>207</v>
      </c>
      <c r="O18" s="300" t="s">
        <v>207</v>
      </c>
      <c r="P18" s="297">
        <v>631137</v>
      </c>
      <c r="Q18" s="298"/>
      <c r="R18" s="297">
        <v>669286</v>
      </c>
      <c r="S18" s="298"/>
      <c r="T18" s="297">
        <v>16102980</v>
      </c>
      <c r="U18" s="299" t="s">
        <v>476</v>
      </c>
      <c r="V18" s="297">
        <v>887033</v>
      </c>
      <c r="W18" s="298"/>
      <c r="X18" s="297">
        <v>2494595</v>
      </c>
      <c r="Y18" s="298"/>
      <c r="Z18" s="297">
        <v>19484608</v>
      </c>
      <c r="AA18" s="299" t="s">
        <v>476</v>
      </c>
    </row>
    <row r="19" spans="1:27" x14ac:dyDescent="0.25">
      <c r="A19" s="296">
        <v>1956</v>
      </c>
      <c r="B19" s="297">
        <v>5666866</v>
      </c>
      <c r="C19" s="298"/>
      <c r="D19" s="297">
        <v>-13020</v>
      </c>
      <c r="E19" s="298"/>
      <c r="F19" s="297">
        <v>4873967</v>
      </c>
      <c r="G19" s="298"/>
      <c r="H19" s="297">
        <v>5349600</v>
      </c>
      <c r="I19" s="299" t="s">
        <v>476</v>
      </c>
      <c r="J19" s="297">
        <v>15877413</v>
      </c>
      <c r="K19" s="299" t="s">
        <v>476</v>
      </c>
      <c r="L19" s="297">
        <v>36751</v>
      </c>
      <c r="M19" s="298"/>
      <c r="N19" s="300" t="s">
        <v>207</v>
      </c>
      <c r="O19" s="300" t="s">
        <v>207</v>
      </c>
      <c r="P19" s="297">
        <v>661409</v>
      </c>
      <c r="Q19" s="298"/>
      <c r="R19" s="297">
        <v>698160</v>
      </c>
      <c r="S19" s="298"/>
      <c r="T19" s="297">
        <v>16575573</v>
      </c>
      <c r="U19" s="299" t="s">
        <v>476</v>
      </c>
      <c r="V19" s="297">
        <v>975653</v>
      </c>
      <c r="W19" s="298"/>
      <c r="X19" s="297">
        <v>2658253</v>
      </c>
      <c r="Y19" s="298"/>
      <c r="Z19" s="297">
        <v>20209479</v>
      </c>
      <c r="AA19" s="299" t="s">
        <v>476</v>
      </c>
    </row>
    <row r="20" spans="1:27" x14ac:dyDescent="0.25">
      <c r="A20" s="301">
        <v>1957</v>
      </c>
      <c r="B20" s="302">
        <v>5535641</v>
      </c>
      <c r="C20" s="303"/>
      <c r="D20" s="302">
        <v>-17459</v>
      </c>
      <c r="E20" s="303"/>
      <c r="F20" s="302">
        <v>5107288</v>
      </c>
      <c r="G20" s="303"/>
      <c r="H20" s="302">
        <v>5248972</v>
      </c>
      <c r="I20" s="304" t="s">
        <v>476</v>
      </c>
      <c r="J20" s="302">
        <v>15874442</v>
      </c>
      <c r="K20" s="304" t="s">
        <v>476</v>
      </c>
      <c r="L20" s="302">
        <v>35521</v>
      </c>
      <c r="M20" s="303"/>
      <c r="N20" s="305" t="s">
        <v>207</v>
      </c>
      <c r="O20" s="305" t="s">
        <v>207</v>
      </c>
      <c r="P20" s="302">
        <v>616431</v>
      </c>
      <c r="Q20" s="303"/>
      <c r="R20" s="302">
        <v>651952</v>
      </c>
      <c r="S20" s="303"/>
      <c r="T20" s="302">
        <v>16526394</v>
      </c>
      <c r="U20" s="304" t="s">
        <v>476</v>
      </c>
      <c r="V20" s="302">
        <v>1003093</v>
      </c>
      <c r="W20" s="303"/>
      <c r="X20" s="302">
        <v>2688771</v>
      </c>
      <c r="Y20" s="303"/>
      <c r="Z20" s="302">
        <v>20218258</v>
      </c>
      <c r="AA20" s="304" t="s">
        <v>476</v>
      </c>
    </row>
    <row r="21" spans="1:27" x14ac:dyDescent="0.25">
      <c r="A21" s="296">
        <v>1958</v>
      </c>
      <c r="B21" s="297">
        <v>4532752</v>
      </c>
      <c r="C21" s="298"/>
      <c r="D21" s="297">
        <v>-6721</v>
      </c>
      <c r="E21" s="298"/>
      <c r="F21" s="297">
        <v>5207612</v>
      </c>
      <c r="G21" s="298"/>
      <c r="H21" s="297">
        <v>5422049</v>
      </c>
      <c r="I21" s="299" t="s">
        <v>476</v>
      </c>
      <c r="J21" s="297">
        <v>15155692</v>
      </c>
      <c r="K21" s="299" t="s">
        <v>476</v>
      </c>
      <c r="L21" s="297">
        <v>37162</v>
      </c>
      <c r="M21" s="298"/>
      <c r="N21" s="300" t="s">
        <v>207</v>
      </c>
      <c r="O21" s="300" t="s">
        <v>207</v>
      </c>
      <c r="P21" s="297">
        <v>619647</v>
      </c>
      <c r="Q21" s="298"/>
      <c r="R21" s="297">
        <v>656809</v>
      </c>
      <c r="S21" s="298"/>
      <c r="T21" s="297">
        <v>15812501</v>
      </c>
      <c r="U21" s="299" t="s">
        <v>476</v>
      </c>
      <c r="V21" s="297">
        <v>977708</v>
      </c>
      <c r="W21" s="298"/>
      <c r="X21" s="297">
        <v>2530878</v>
      </c>
      <c r="Y21" s="298"/>
      <c r="Z21" s="297">
        <v>19321087</v>
      </c>
      <c r="AA21" s="299" t="s">
        <v>476</v>
      </c>
    </row>
    <row r="22" spans="1:27" x14ac:dyDescent="0.25">
      <c r="A22" s="296">
        <v>1959</v>
      </c>
      <c r="B22" s="297">
        <v>4412743</v>
      </c>
      <c r="C22" s="298"/>
      <c r="D22" s="297">
        <v>-8358</v>
      </c>
      <c r="E22" s="298"/>
      <c r="F22" s="297">
        <v>5646563</v>
      </c>
      <c r="G22" s="298"/>
      <c r="H22" s="297">
        <v>5756249</v>
      </c>
      <c r="I22" s="299" t="s">
        <v>476</v>
      </c>
      <c r="J22" s="297">
        <v>15807197</v>
      </c>
      <c r="K22" s="299" t="s">
        <v>476</v>
      </c>
      <c r="L22" s="297">
        <v>37003</v>
      </c>
      <c r="M22" s="298"/>
      <c r="N22" s="300" t="s">
        <v>207</v>
      </c>
      <c r="O22" s="300" t="s">
        <v>207</v>
      </c>
      <c r="P22" s="297">
        <v>691973</v>
      </c>
      <c r="Q22" s="298"/>
      <c r="R22" s="297">
        <v>728976</v>
      </c>
      <c r="S22" s="298"/>
      <c r="T22" s="297">
        <v>16536173</v>
      </c>
      <c r="U22" s="299" t="s">
        <v>476</v>
      </c>
      <c r="V22" s="297">
        <v>1075239</v>
      </c>
      <c r="W22" s="298"/>
      <c r="X22" s="297">
        <v>2721789</v>
      </c>
      <c r="Y22" s="298"/>
      <c r="Z22" s="297">
        <v>20333201</v>
      </c>
      <c r="AA22" s="299" t="s">
        <v>476</v>
      </c>
    </row>
    <row r="23" spans="1:27" x14ac:dyDescent="0.25">
      <c r="A23" s="301">
        <v>1960</v>
      </c>
      <c r="B23" s="302">
        <v>4543268</v>
      </c>
      <c r="C23" s="303"/>
      <c r="D23" s="302">
        <v>-5630</v>
      </c>
      <c r="E23" s="303"/>
      <c r="F23" s="302">
        <v>5973307</v>
      </c>
      <c r="G23" s="303"/>
      <c r="H23" s="302">
        <v>5765907</v>
      </c>
      <c r="I23" s="304" t="s">
        <v>476</v>
      </c>
      <c r="J23" s="302">
        <v>16276852</v>
      </c>
      <c r="K23" s="304" t="s">
        <v>476</v>
      </c>
      <c r="L23" s="302">
        <v>38808</v>
      </c>
      <c r="M23" s="303"/>
      <c r="N23" s="305" t="s">
        <v>207</v>
      </c>
      <c r="O23" s="305" t="s">
        <v>207</v>
      </c>
      <c r="P23" s="302">
        <v>679864</v>
      </c>
      <c r="Q23" s="303"/>
      <c r="R23" s="302">
        <v>718672</v>
      </c>
      <c r="S23" s="303"/>
      <c r="T23" s="302">
        <v>16995524</v>
      </c>
      <c r="U23" s="304" t="s">
        <v>476</v>
      </c>
      <c r="V23" s="302">
        <v>1106859</v>
      </c>
      <c r="W23" s="303"/>
      <c r="X23" s="302">
        <v>2739304</v>
      </c>
      <c r="Y23" s="304" t="s">
        <v>476</v>
      </c>
      <c r="Z23" s="302">
        <v>20841687</v>
      </c>
      <c r="AA23" s="304" t="s">
        <v>476</v>
      </c>
    </row>
    <row r="24" spans="1:27" x14ac:dyDescent="0.25">
      <c r="A24" s="296">
        <v>1961</v>
      </c>
      <c r="B24" s="297">
        <v>4345141</v>
      </c>
      <c r="C24" s="298"/>
      <c r="D24" s="297">
        <v>-7886</v>
      </c>
      <c r="E24" s="298"/>
      <c r="F24" s="297">
        <v>6169756</v>
      </c>
      <c r="G24" s="298"/>
      <c r="H24" s="297">
        <v>5773791</v>
      </c>
      <c r="I24" s="299" t="s">
        <v>476</v>
      </c>
      <c r="J24" s="297">
        <v>16280802</v>
      </c>
      <c r="K24" s="299" t="s">
        <v>476</v>
      </c>
      <c r="L24" s="297">
        <v>35836</v>
      </c>
      <c r="M24" s="298"/>
      <c r="N24" s="300" t="s">
        <v>207</v>
      </c>
      <c r="O24" s="300" t="s">
        <v>207</v>
      </c>
      <c r="P24" s="297">
        <v>695413</v>
      </c>
      <c r="Q24" s="298"/>
      <c r="R24" s="297">
        <v>731249</v>
      </c>
      <c r="S24" s="298"/>
      <c r="T24" s="297">
        <v>17012051</v>
      </c>
      <c r="U24" s="299" t="s">
        <v>476</v>
      </c>
      <c r="V24" s="297">
        <v>1149250</v>
      </c>
      <c r="W24" s="298"/>
      <c r="X24" s="297">
        <v>2793827</v>
      </c>
      <c r="Y24" s="299" t="s">
        <v>476</v>
      </c>
      <c r="Z24" s="297">
        <v>20955128</v>
      </c>
      <c r="AA24" s="299" t="s">
        <v>476</v>
      </c>
    </row>
    <row r="25" spans="1:27" x14ac:dyDescent="0.25">
      <c r="A25" s="296">
        <v>1962</v>
      </c>
      <c r="B25" s="297">
        <v>4384545</v>
      </c>
      <c r="C25" s="298"/>
      <c r="D25" s="297">
        <v>-5506</v>
      </c>
      <c r="E25" s="298"/>
      <c r="F25" s="297">
        <v>6450960</v>
      </c>
      <c r="G25" s="298"/>
      <c r="H25" s="297">
        <v>6016309</v>
      </c>
      <c r="I25" s="299" t="s">
        <v>476</v>
      </c>
      <c r="J25" s="297">
        <v>16846308</v>
      </c>
      <c r="K25" s="299" t="s">
        <v>476</v>
      </c>
      <c r="L25" s="297">
        <v>35990</v>
      </c>
      <c r="M25" s="298"/>
      <c r="N25" s="300" t="s">
        <v>207</v>
      </c>
      <c r="O25" s="300" t="s">
        <v>207</v>
      </c>
      <c r="P25" s="297">
        <v>728179</v>
      </c>
      <c r="Q25" s="298"/>
      <c r="R25" s="297">
        <v>764169</v>
      </c>
      <c r="S25" s="298"/>
      <c r="T25" s="297">
        <v>17610477</v>
      </c>
      <c r="U25" s="299" t="s">
        <v>476</v>
      </c>
      <c r="V25" s="297">
        <v>1227821</v>
      </c>
      <c r="W25" s="298"/>
      <c r="X25" s="297">
        <v>2949893</v>
      </c>
      <c r="Y25" s="299" t="s">
        <v>476</v>
      </c>
      <c r="Z25" s="297">
        <v>21788192</v>
      </c>
      <c r="AA25" s="299" t="s">
        <v>476</v>
      </c>
    </row>
    <row r="26" spans="1:27" x14ac:dyDescent="0.25">
      <c r="A26" s="301">
        <v>1963</v>
      </c>
      <c r="B26" s="302">
        <v>4589849</v>
      </c>
      <c r="C26" s="303"/>
      <c r="D26" s="302">
        <v>-7390</v>
      </c>
      <c r="E26" s="303"/>
      <c r="F26" s="302">
        <v>6748069</v>
      </c>
      <c r="G26" s="303"/>
      <c r="H26" s="302">
        <v>6248870</v>
      </c>
      <c r="I26" s="304" t="s">
        <v>476</v>
      </c>
      <c r="J26" s="302">
        <v>17579398</v>
      </c>
      <c r="K26" s="304" t="s">
        <v>476</v>
      </c>
      <c r="L26" s="302">
        <v>33914</v>
      </c>
      <c r="M26" s="303"/>
      <c r="N26" s="305" t="s">
        <v>207</v>
      </c>
      <c r="O26" s="305" t="s">
        <v>207</v>
      </c>
      <c r="P26" s="302">
        <v>774843</v>
      </c>
      <c r="Q26" s="303"/>
      <c r="R26" s="302">
        <v>808757</v>
      </c>
      <c r="S26" s="303"/>
      <c r="T26" s="302">
        <v>18388155</v>
      </c>
      <c r="U26" s="304" t="s">
        <v>476</v>
      </c>
      <c r="V26" s="302">
        <v>1287790</v>
      </c>
      <c r="W26" s="303"/>
      <c r="X26" s="302">
        <v>3075246</v>
      </c>
      <c r="Y26" s="304" t="s">
        <v>476</v>
      </c>
      <c r="Z26" s="302">
        <v>22751190</v>
      </c>
      <c r="AA26" s="304" t="s">
        <v>476</v>
      </c>
    </row>
    <row r="27" spans="1:27" x14ac:dyDescent="0.25">
      <c r="A27" s="296">
        <v>1964</v>
      </c>
      <c r="B27" s="297">
        <v>4914603</v>
      </c>
      <c r="C27" s="298"/>
      <c r="D27" s="297">
        <v>-10441</v>
      </c>
      <c r="E27" s="298"/>
      <c r="F27" s="297">
        <v>7113920</v>
      </c>
      <c r="G27" s="298"/>
      <c r="H27" s="297">
        <v>6570769</v>
      </c>
      <c r="I27" s="299" t="s">
        <v>476</v>
      </c>
      <c r="J27" s="297">
        <v>18588851</v>
      </c>
      <c r="K27" s="299" t="s">
        <v>476</v>
      </c>
      <c r="L27" s="297">
        <v>33772</v>
      </c>
      <c r="M27" s="298"/>
      <c r="N27" s="300" t="s">
        <v>207</v>
      </c>
      <c r="O27" s="300" t="s">
        <v>207</v>
      </c>
      <c r="P27" s="297">
        <v>826735</v>
      </c>
      <c r="Q27" s="298"/>
      <c r="R27" s="297">
        <v>860507</v>
      </c>
      <c r="S27" s="298"/>
      <c r="T27" s="297">
        <v>19449358</v>
      </c>
      <c r="U27" s="299" t="s">
        <v>476</v>
      </c>
      <c r="V27" s="297">
        <v>1382027</v>
      </c>
      <c r="W27" s="298"/>
      <c r="X27" s="297">
        <v>3279969</v>
      </c>
      <c r="Y27" s="299" t="s">
        <v>476</v>
      </c>
      <c r="Z27" s="297">
        <v>24111354</v>
      </c>
      <c r="AA27" s="299" t="s">
        <v>476</v>
      </c>
    </row>
    <row r="28" spans="1:27" x14ac:dyDescent="0.25">
      <c r="A28" s="296">
        <v>1965</v>
      </c>
      <c r="B28" s="297">
        <v>5126507</v>
      </c>
      <c r="C28" s="298"/>
      <c r="D28" s="297">
        <v>-18451</v>
      </c>
      <c r="E28" s="298"/>
      <c r="F28" s="297">
        <v>7339214</v>
      </c>
      <c r="G28" s="298"/>
      <c r="H28" s="297">
        <v>6812660</v>
      </c>
      <c r="I28" s="299" t="s">
        <v>476</v>
      </c>
      <c r="J28" s="297">
        <v>19259929</v>
      </c>
      <c r="K28" s="299" t="s">
        <v>476</v>
      </c>
      <c r="L28" s="297">
        <v>32757</v>
      </c>
      <c r="M28" s="298"/>
      <c r="N28" s="300" t="s">
        <v>207</v>
      </c>
      <c r="O28" s="300" t="s">
        <v>207</v>
      </c>
      <c r="P28" s="297">
        <v>854943</v>
      </c>
      <c r="Q28" s="298"/>
      <c r="R28" s="297">
        <v>887700</v>
      </c>
      <c r="S28" s="298"/>
      <c r="T28" s="297">
        <v>20147629</v>
      </c>
      <c r="U28" s="299" t="s">
        <v>476</v>
      </c>
      <c r="V28" s="297">
        <v>1462817</v>
      </c>
      <c r="W28" s="298"/>
      <c r="X28" s="297">
        <v>3487168</v>
      </c>
      <c r="Y28" s="299" t="s">
        <v>476</v>
      </c>
      <c r="Z28" s="297">
        <v>25097614</v>
      </c>
      <c r="AA28" s="299" t="s">
        <v>476</v>
      </c>
    </row>
    <row r="29" spans="1:27" x14ac:dyDescent="0.25">
      <c r="A29" s="301">
        <v>1966</v>
      </c>
      <c r="B29" s="302">
        <v>5214973</v>
      </c>
      <c r="C29" s="303"/>
      <c r="D29" s="302">
        <v>-24949</v>
      </c>
      <c r="E29" s="303"/>
      <c r="F29" s="302">
        <v>7795123</v>
      </c>
      <c r="G29" s="303"/>
      <c r="H29" s="302">
        <v>7134830</v>
      </c>
      <c r="I29" s="304" t="s">
        <v>476</v>
      </c>
      <c r="J29" s="302">
        <v>20119978</v>
      </c>
      <c r="K29" s="304" t="s">
        <v>476</v>
      </c>
      <c r="L29" s="302">
        <v>33138</v>
      </c>
      <c r="M29" s="303"/>
      <c r="N29" s="305" t="s">
        <v>207</v>
      </c>
      <c r="O29" s="305" t="s">
        <v>207</v>
      </c>
      <c r="P29" s="302">
        <v>901916</v>
      </c>
      <c r="Q29" s="303"/>
      <c r="R29" s="302">
        <v>935054</v>
      </c>
      <c r="S29" s="303"/>
      <c r="T29" s="302">
        <v>21055032</v>
      </c>
      <c r="U29" s="304" t="s">
        <v>476</v>
      </c>
      <c r="V29" s="302">
        <v>1581815</v>
      </c>
      <c r="W29" s="303"/>
      <c r="X29" s="302">
        <v>3784776</v>
      </c>
      <c r="Y29" s="304" t="s">
        <v>476</v>
      </c>
      <c r="Z29" s="302">
        <v>26421623</v>
      </c>
      <c r="AA29" s="304" t="s">
        <v>476</v>
      </c>
    </row>
    <row r="30" spans="1:27" x14ac:dyDescent="0.25">
      <c r="A30" s="296">
        <v>1967</v>
      </c>
      <c r="B30" s="297">
        <v>4933631</v>
      </c>
      <c r="C30" s="298"/>
      <c r="D30" s="297">
        <v>-15326</v>
      </c>
      <c r="E30" s="298"/>
      <c r="F30" s="297">
        <v>8043389</v>
      </c>
      <c r="G30" s="298"/>
      <c r="H30" s="297">
        <v>7120806</v>
      </c>
      <c r="I30" s="299" t="s">
        <v>476</v>
      </c>
      <c r="J30" s="297">
        <v>20082499</v>
      </c>
      <c r="K30" s="299" t="s">
        <v>476</v>
      </c>
      <c r="L30" s="297">
        <v>35787</v>
      </c>
      <c r="M30" s="298"/>
      <c r="N30" s="300" t="s">
        <v>207</v>
      </c>
      <c r="O30" s="300" t="s">
        <v>207</v>
      </c>
      <c r="P30" s="297">
        <v>894658</v>
      </c>
      <c r="Q30" s="298"/>
      <c r="R30" s="297">
        <v>930445</v>
      </c>
      <c r="S30" s="298"/>
      <c r="T30" s="297">
        <v>21012944</v>
      </c>
      <c r="U30" s="299" t="s">
        <v>476</v>
      </c>
      <c r="V30" s="297">
        <v>1654872</v>
      </c>
      <c r="W30" s="298"/>
      <c r="X30" s="297">
        <v>3946482</v>
      </c>
      <c r="Y30" s="299" t="s">
        <v>476</v>
      </c>
      <c r="Z30" s="297">
        <v>26614298</v>
      </c>
      <c r="AA30" s="299" t="s">
        <v>476</v>
      </c>
    </row>
    <row r="31" spans="1:27" x14ac:dyDescent="0.25">
      <c r="A31" s="296">
        <v>1968</v>
      </c>
      <c r="B31" s="297">
        <v>4854763</v>
      </c>
      <c r="C31" s="298"/>
      <c r="D31" s="297">
        <v>-17310</v>
      </c>
      <c r="E31" s="298"/>
      <c r="F31" s="297">
        <v>8626478</v>
      </c>
      <c r="G31" s="298"/>
      <c r="H31" s="297">
        <v>7387935</v>
      </c>
      <c r="I31" s="299" t="s">
        <v>476</v>
      </c>
      <c r="J31" s="297">
        <v>20851865</v>
      </c>
      <c r="K31" s="299" t="s">
        <v>476</v>
      </c>
      <c r="L31" s="297">
        <v>35172</v>
      </c>
      <c r="M31" s="298"/>
      <c r="N31" s="300" t="s">
        <v>207</v>
      </c>
      <c r="O31" s="300" t="s">
        <v>207</v>
      </c>
      <c r="P31" s="297">
        <v>981948</v>
      </c>
      <c r="Q31" s="298"/>
      <c r="R31" s="297">
        <v>1017120</v>
      </c>
      <c r="S31" s="298"/>
      <c r="T31" s="297">
        <v>21868985</v>
      </c>
      <c r="U31" s="299" t="s">
        <v>476</v>
      </c>
      <c r="V31" s="297">
        <v>1778105</v>
      </c>
      <c r="W31" s="298"/>
      <c r="X31" s="297">
        <v>4236081</v>
      </c>
      <c r="Y31" s="299" t="s">
        <v>476</v>
      </c>
      <c r="Z31" s="297">
        <v>27883171</v>
      </c>
      <c r="AA31" s="299" t="s">
        <v>476</v>
      </c>
    </row>
    <row r="32" spans="1:27" x14ac:dyDescent="0.25">
      <c r="A32" s="301">
        <v>1969</v>
      </c>
      <c r="B32" s="302">
        <v>4712038</v>
      </c>
      <c r="C32" s="303"/>
      <c r="D32" s="302">
        <v>-36109</v>
      </c>
      <c r="E32" s="303"/>
      <c r="F32" s="302">
        <v>9233790</v>
      </c>
      <c r="G32" s="303"/>
      <c r="H32" s="302">
        <v>7689532</v>
      </c>
      <c r="I32" s="304" t="s">
        <v>476</v>
      </c>
      <c r="J32" s="302">
        <v>21599250</v>
      </c>
      <c r="K32" s="304" t="s">
        <v>476</v>
      </c>
      <c r="L32" s="302">
        <v>34220</v>
      </c>
      <c r="M32" s="303"/>
      <c r="N32" s="305" t="s">
        <v>207</v>
      </c>
      <c r="O32" s="305" t="s">
        <v>207</v>
      </c>
      <c r="P32" s="302">
        <v>1014232</v>
      </c>
      <c r="Q32" s="303"/>
      <c r="R32" s="302">
        <v>1048452</v>
      </c>
      <c r="S32" s="303"/>
      <c r="T32" s="302">
        <v>22647702</v>
      </c>
      <c r="U32" s="304" t="s">
        <v>476</v>
      </c>
      <c r="V32" s="302">
        <v>1908623</v>
      </c>
      <c r="W32" s="303"/>
      <c r="X32" s="302">
        <v>4549075</v>
      </c>
      <c r="Y32" s="304" t="s">
        <v>476</v>
      </c>
      <c r="Z32" s="302">
        <v>29105400</v>
      </c>
      <c r="AA32" s="304" t="s">
        <v>476</v>
      </c>
    </row>
    <row r="33" spans="1:27" x14ac:dyDescent="0.25">
      <c r="A33" s="296">
        <v>1970</v>
      </c>
      <c r="B33" s="297">
        <v>4656202</v>
      </c>
      <c r="C33" s="298"/>
      <c r="D33" s="297">
        <v>-57660</v>
      </c>
      <c r="E33" s="298"/>
      <c r="F33" s="297">
        <v>9536150</v>
      </c>
      <c r="G33" s="298"/>
      <c r="H33" s="297">
        <v>7776257</v>
      </c>
      <c r="I33" s="299" t="s">
        <v>476</v>
      </c>
      <c r="J33" s="297">
        <v>21910949</v>
      </c>
      <c r="K33" s="299" t="s">
        <v>476</v>
      </c>
      <c r="L33" s="297">
        <v>34040</v>
      </c>
      <c r="M33" s="298"/>
      <c r="N33" s="300" t="s">
        <v>207</v>
      </c>
      <c r="O33" s="300" t="s">
        <v>207</v>
      </c>
      <c r="P33" s="297">
        <v>1018911</v>
      </c>
      <c r="Q33" s="298"/>
      <c r="R33" s="297">
        <v>1052951</v>
      </c>
      <c r="S33" s="298"/>
      <c r="T33" s="297">
        <v>22963900</v>
      </c>
      <c r="U33" s="299" t="s">
        <v>476</v>
      </c>
      <c r="V33" s="297">
        <v>1947755</v>
      </c>
      <c r="W33" s="298"/>
      <c r="X33" s="297">
        <v>4716246</v>
      </c>
      <c r="Y33" s="299" t="s">
        <v>476</v>
      </c>
      <c r="Z33" s="297">
        <v>29627901</v>
      </c>
      <c r="AA33" s="299" t="s">
        <v>476</v>
      </c>
    </row>
    <row r="34" spans="1:27" x14ac:dyDescent="0.25">
      <c r="A34" s="296">
        <v>1971</v>
      </c>
      <c r="B34" s="297">
        <v>3943900</v>
      </c>
      <c r="C34" s="298"/>
      <c r="D34" s="297">
        <v>-33108</v>
      </c>
      <c r="E34" s="298"/>
      <c r="F34" s="297">
        <v>9891596</v>
      </c>
      <c r="G34" s="298"/>
      <c r="H34" s="297">
        <v>7843683</v>
      </c>
      <c r="I34" s="299" t="s">
        <v>476</v>
      </c>
      <c r="J34" s="297">
        <v>21646072</v>
      </c>
      <c r="K34" s="299" t="s">
        <v>476</v>
      </c>
      <c r="L34" s="297">
        <v>33746</v>
      </c>
      <c r="M34" s="298"/>
      <c r="N34" s="300" t="s">
        <v>207</v>
      </c>
      <c r="O34" s="300" t="s">
        <v>207</v>
      </c>
      <c r="P34" s="297">
        <v>1039998</v>
      </c>
      <c r="Q34" s="298"/>
      <c r="R34" s="297">
        <v>1073744</v>
      </c>
      <c r="S34" s="298"/>
      <c r="T34" s="297">
        <v>22719816</v>
      </c>
      <c r="U34" s="299" t="s">
        <v>476</v>
      </c>
      <c r="V34" s="297">
        <v>2011197</v>
      </c>
      <c r="W34" s="298"/>
      <c r="X34" s="297">
        <v>4854930</v>
      </c>
      <c r="Y34" s="299" t="s">
        <v>476</v>
      </c>
      <c r="Z34" s="297">
        <v>29585943</v>
      </c>
      <c r="AA34" s="299" t="s">
        <v>476</v>
      </c>
    </row>
    <row r="35" spans="1:27" x14ac:dyDescent="0.25">
      <c r="A35" s="301">
        <v>1972</v>
      </c>
      <c r="B35" s="302">
        <v>3993412</v>
      </c>
      <c r="C35" s="303"/>
      <c r="D35" s="302">
        <v>-25966</v>
      </c>
      <c r="E35" s="303"/>
      <c r="F35" s="302">
        <v>9884277</v>
      </c>
      <c r="G35" s="303"/>
      <c r="H35" s="302">
        <v>8517693</v>
      </c>
      <c r="I35" s="304" t="s">
        <v>476</v>
      </c>
      <c r="J35" s="302">
        <v>22369417</v>
      </c>
      <c r="K35" s="304" t="s">
        <v>476</v>
      </c>
      <c r="L35" s="302">
        <v>34420</v>
      </c>
      <c r="M35" s="303"/>
      <c r="N35" s="305" t="s">
        <v>207</v>
      </c>
      <c r="O35" s="305" t="s">
        <v>207</v>
      </c>
      <c r="P35" s="302">
        <v>1112668</v>
      </c>
      <c r="Q35" s="303"/>
      <c r="R35" s="302">
        <v>1147088</v>
      </c>
      <c r="S35" s="303"/>
      <c r="T35" s="302">
        <v>23516505</v>
      </c>
      <c r="U35" s="304" t="s">
        <v>476</v>
      </c>
      <c r="V35" s="302">
        <v>2187017</v>
      </c>
      <c r="W35" s="303"/>
      <c r="X35" s="302">
        <v>5226668</v>
      </c>
      <c r="Y35" s="304" t="s">
        <v>476</v>
      </c>
      <c r="Z35" s="302">
        <v>30930189</v>
      </c>
      <c r="AA35" s="304" t="s">
        <v>476</v>
      </c>
    </row>
    <row r="36" spans="1:27" x14ac:dyDescent="0.25">
      <c r="A36" s="296">
        <v>1973</v>
      </c>
      <c r="B36" s="297">
        <v>4056731</v>
      </c>
      <c r="C36" s="298"/>
      <c r="D36" s="297">
        <v>-7465</v>
      </c>
      <c r="E36" s="298"/>
      <c r="F36" s="297">
        <v>10388282</v>
      </c>
      <c r="G36" s="298"/>
      <c r="H36" s="297">
        <v>9083224</v>
      </c>
      <c r="I36" s="299" t="s">
        <v>476</v>
      </c>
      <c r="J36" s="297">
        <v>23520772</v>
      </c>
      <c r="K36" s="299" t="s">
        <v>476</v>
      </c>
      <c r="L36" s="297">
        <v>34773</v>
      </c>
      <c r="M36" s="298"/>
      <c r="N36" s="300" t="s">
        <v>207</v>
      </c>
      <c r="O36" s="300" t="s">
        <v>207</v>
      </c>
      <c r="P36" s="297">
        <v>1164853</v>
      </c>
      <c r="Q36" s="298"/>
      <c r="R36" s="297">
        <v>1199626</v>
      </c>
      <c r="S36" s="298"/>
      <c r="T36" s="297">
        <v>24720398</v>
      </c>
      <c r="U36" s="299" t="s">
        <v>476</v>
      </c>
      <c r="V36" s="297">
        <v>2340923</v>
      </c>
      <c r="W36" s="298"/>
      <c r="X36" s="297">
        <v>5561947</v>
      </c>
      <c r="Y36" s="299" t="s">
        <v>476</v>
      </c>
      <c r="Z36" s="297">
        <v>32623268</v>
      </c>
      <c r="AA36" s="299" t="s">
        <v>476</v>
      </c>
    </row>
    <row r="37" spans="1:27" x14ac:dyDescent="0.25">
      <c r="A37" s="296">
        <v>1974</v>
      </c>
      <c r="B37" s="297">
        <v>3870195</v>
      </c>
      <c r="C37" s="298"/>
      <c r="D37" s="297">
        <v>56098</v>
      </c>
      <c r="E37" s="298"/>
      <c r="F37" s="297">
        <v>10003628</v>
      </c>
      <c r="G37" s="298"/>
      <c r="H37" s="297">
        <v>8673656</v>
      </c>
      <c r="I37" s="299" t="s">
        <v>476</v>
      </c>
      <c r="J37" s="297">
        <v>22603577</v>
      </c>
      <c r="K37" s="299" t="s">
        <v>476</v>
      </c>
      <c r="L37" s="297">
        <v>33202</v>
      </c>
      <c r="M37" s="298"/>
      <c r="N37" s="300" t="s">
        <v>207</v>
      </c>
      <c r="O37" s="300" t="s">
        <v>207</v>
      </c>
      <c r="P37" s="297">
        <v>1159074</v>
      </c>
      <c r="Q37" s="298"/>
      <c r="R37" s="297">
        <v>1192276</v>
      </c>
      <c r="S37" s="298"/>
      <c r="T37" s="297">
        <v>23795853</v>
      </c>
      <c r="U37" s="299" t="s">
        <v>476</v>
      </c>
      <c r="V37" s="297">
        <v>2336794</v>
      </c>
      <c r="W37" s="298"/>
      <c r="X37" s="297">
        <v>5654538</v>
      </c>
      <c r="Y37" s="299" t="s">
        <v>476</v>
      </c>
      <c r="Z37" s="297">
        <v>31787185</v>
      </c>
      <c r="AA37" s="299" t="s">
        <v>476</v>
      </c>
    </row>
    <row r="38" spans="1:27" x14ac:dyDescent="0.25">
      <c r="A38" s="301">
        <v>1975</v>
      </c>
      <c r="B38" s="302">
        <v>3666883</v>
      </c>
      <c r="C38" s="303"/>
      <c r="D38" s="302">
        <v>13541</v>
      </c>
      <c r="E38" s="303"/>
      <c r="F38" s="302">
        <v>8531835</v>
      </c>
      <c r="G38" s="303"/>
      <c r="H38" s="302">
        <v>8126514</v>
      </c>
      <c r="I38" s="304" t="s">
        <v>476</v>
      </c>
      <c r="J38" s="302">
        <v>20338773</v>
      </c>
      <c r="K38" s="304" t="s">
        <v>476</v>
      </c>
      <c r="L38" s="302">
        <v>32321</v>
      </c>
      <c r="M38" s="303"/>
      <c r="N38" s="305" t="s">
        <v>207</v>
      </c>
      <c r="O38" s="305" t="s">
        <v>207</v>
      </c>
      <c r="P38" s="302">
        <v>1063270</v>
      </c>
      <c r="Q38" s="303"/>
      <c r="R38" s="302">
        <v>1095591</v>
      </c>
      <c r="S38" s="303"/>
      <c r="T38" s="302">
        <v>21434365</v>
      </c>
      <c r="U38" s="304" t="s">
        <v>476</v>
      </c>
      <c r="V38" s="302">
        <v>2346363</v>
      </c>
      <c r="W38" s="303"/>
      <c r="X38" s="302">
        <v>5632290</v>
      </c>
      <c r="Y38" s="304" t="s">
        <v>476</v>
      </c>
      <c r="Z38" s="302">
        <v>29413018</v>
      </c>
      <c r="AA38" s="304" t="s">
        <v>476</v>
      </c>
    </row>
    <row r="39" spans="1:27" x14ac:dyDescent="0.25">
      <c r="A39" s="296">
        <v>1976</v>
      </c>
      <c r="B39" s="297">
        <v>3660519</v>
      </c>
      <c r="C39" s="298"/>
      <c r="D39" s="300">
        <v>-99</v>
      </c>
      <c r="E39" s="298"/>
      <c r="F39" s="297">
        <v>8761571</v>
      </c>
      <c r="G39" s="298"/>
      <c r="H39" s="297">
        <v>8989930</v>
      </c>
      <c r="I39" s="299" t="s">
        <v>476</v>
      </c>
      <c r="J39" s="297">
        <v>21411921</v>
      </c>
      <c r="K39" s="299" t="s">
        <v>476</v>
      </c>
      <c r="L39" s="297">
        <v>33372</v>
      </c>
      <c r="M39" s="298"/>
      <c r="N39" s="300" t="s">
        <v>207</v>
      </c>
      <c r="O39" s="300" t="s">
        <v>207</v>
      </c>
      <c r="P39" s="297">
        <v>1219876</v>
      </c>
      <c r="Q39" s="298"/>
      <c r="R39" s="297">
        <v>1253248</v>
      </c>
      <c r="S39" s="298"/>
      <c r="T39" s="297">
        <v>22665169</v>
      </c>
      <c r="U39" s="299" t="s">
        <v>476</v>
      </c>
      <c r="V39" s="297">
        <v>2572883</v>
      </c>
      <c r="W39" s="298"/>
      <c r="X39" s="297">
        <v>6154769</v>
      </c>
      <c r="Y39" s="299" t="s">
        <v>476</v>
      </c>
      <c r="Z39" s="297">
        <v>31392821</v>
      </c>
      <c r="AA39" s="299" t="s">
        <v>476</v>
      </c>
    </row>
    <row r="40" spans="1:27" x14ac:dyDescent="0.25">
      <c r="A40" s="296">
        <v>1977</v>
      </c>
      <c r="B40" s="297">
        <v>3454372</v>
      </c>
      <c r="C40" s="298"/>
      <c r="D40" s="297">
        <v>14582</v>
      </c>
      <c r="E40" s="298"/>
      <c r="F40" s="297">
        <v>8635448</v>
      </c>
      <c r="G40" s="298"/>
      <c r="H40" s="297">
        <v>9747048</v>
      </c>
      <c r="I40" s="299" t="s">
        <v>476</v>
      </c>
      <c r="J40" s="297">
        <v>21851450</v>
      </c>
      <c r="K40" s="299" t="s">
        <v>476</v>
      </c>
      <c r="L40" s="297">
        <v>32601</v>
      </c>
      <c r="M40" s="298"/>
      <c r="N40" s="300" t="s">
        <v>207</v>
      </c>
      <c r="O40" s="300" t="s">
        <v>207</v>
      </c>
      <c r="P40" s="297">
        <v>1281245</v>
      </c>
      <c r="Q40" s="298"/>
      <c r="R40" s="297">
        <v>1313846</v>
      </c>
      <c r="S40" s="298"/>
      <c r="T40" s="297">
        <v>23165296</v>
      </c>
      <c r="U40" s="299" t="s">
        <v>476</v>
      </c>
      <c r="V40" s="297">
        <v>2681959</v>
      </c>
      <c r="W40" s="298"/>
      <c r="X40" s="297">
        <v>6415755</v>
      </c>
      <c r="Y40" s="299" t="s">
        <v>476</v>
      </c>
      <c r="Z40" s="297">
        <v>32263009</v>
      </c>
      <c r="AA40" s="299" t="s">
        <v>476</v>
      </c>
    </row>
    <row r="41" spans="1:27" x14ac:dyDescent="0.25">
      <c r="A41" s="301">
        <v>1978</v>
      </c>
      <c r="B41" s="302">
        <v>3313502</v>
      </c>
      <c r="C41" s="303"/>
      <c r="D41" s="302">
        <v>124719</v>
      </c>
      <c r="E41" s="303"/>
      <c r="F41" s="302">
        <v>8539025</v>
      </c>
      <c r="G41" s="303"/>
      <c r="H41" s="302">
        <v>9834786</v>
      </c>
      <c r="I41" s="304" t="s">
        <v>476</v>
      </c>
      <c r="J41" s="302">
        <v>21812032</v>
      </c>
      <c r="K41" s="304" t="s">
        <v>476</v>
      </c>
      <c r="L41" s="302">
        <v>31563</v>
      </c>
      <c r="M41" s="303"/>
      <c r="N41" s="305" t="s">
        <v>207</v>
      </c>
      <c r="O41" s="305" t="s">
        <v>207</v>
      </c>
      <c r="P41" s="302">
        <v>1400424</v>
      </c>
      <c r="Q41" s="303"/>
      <c r="R41" s="302">
        <v>1431987</v>
      </c>
      <c r="S41" s="303"/>
      <c r="T41" s="302">
        <v>23244019</v>
      </c>
      <c r="U41" s="304" t="s">
        <v>476</v>
      </c>
      <c r="V41" s="302">
        <v>2760574</v>
      </c>
      <c r="W41" s="303"/>
      <c r="X41" s="302">
        <v>6682956</v>
      </c>
      <c r="Y41" s="304" t="s">
        <v>476</v>
      </c>
      <c r="Z41" s="302">
        <v>32687549</v>
      </c>
      <c r="AA41" s="304" t="s">
        <v>476</v>
      </c>
    </row>
    <row r="42" spans="1:27" x14ac:dyDescent="0.25">
      <c r="A42" s="296">
        <v>1979</v>
      </c>
      <c r="B42" s="297">
        <v>3592916</v>
      </c>
      <c r="C42" s="298"/>
      <c r="D42" s="297">
        <v>62843</v>
      </c>
      <c r="E42" s="298"/>
      <c r="F42" s="297">
        <v>8549111</v>
      </c>
      <c r="G42" s="298"/>
      <c r="H42" s="297">
        <v>10547987</v>
      </c>
      <c r="I42" s="299" t="s">
        <v>476</v>
      </c>
      <c r="J42" s="297">
        <v>22752857</v>
      </c>
      <c r="K42" s="299" t="s">
        <v>476</v>
      </c>
      <c r="L42" s="297">
        <v>34094</v>
      </c>
      <c r="M42" s="298"/>
      <c r="N42" s="300" t="s">
        <v>207</v>
      </c>
      <c r="O42" s="300" t="s">
        <v>207</v>
      </c>
      <c r="P42" s="297">
        <v>1404862</v>
      </c>
      <c r="Q42" s="298"/>
      <c r="R42" s="297">
        <v>1438956</v>
      </c>
      <c r="S42" s="298"/>
      <c r="T42" s="297">
        <v>24191813</v>
      </c>
      <c r="U42" s="299" t="s">
        <v>476</v>
      </c>
      <c r="V42" s="297">
        <v>2872573</v>
      </c>
      <c r="W42" s="298"/>
      <c r="X42" s="297">
        <v>6860351</v>
      </c>
      <c r="Y42" s="299" t="s">
        <v>476</v>
      </c>
      <c r="Z42" s="297">
        <v>33924738</v>
      </c>
      <c r="AA42" s="299" t="s">
        <v>476</v>
      </c>
    </row>
    <row r="43" spans="1:27" x14ac:dyDescent="0.25">
      <c r="A43" s="296">
        <v>1980</v>
      </c>
      <c r="B43" s="297">
        <v>3155014</v>
      </c>
      <c r="C43" s="298"/>
      <c r="D43" s="297">
        <v>-35018</v>
      </c>
      <c r="E43" s="298"/>
      <c r="F43" s="297">
        <v>8332531</v>
      </c>
      <c r="G43" s="298"/>
      <c r="H43" s="297">
        <v>9509476</v>
      </c>
      <c r="I43" s="299" t="s">
        <v>476</v>
      </c>
      <c r="J43" s="297">
        <v>20962004</v>
      </c>
      <c r="K43" s="299" t="s">
        <v>476</v>
      </c>
      <c r="L43" s="297">
        <v>32838</v>
      </c>
      <c r="M43" s="298"/>
      <c r="N43" s="300" t="s">
        <v>207</v>
      </c>
      <c r="O43" s="300" t="s">
        <v>207</v>
      </c>
      <c r="P43" s="297">
        <v>1600000</v>
      </c>
      <c r="Q43" s="298"/>
      <c r="R43" s="297">
        <v>1632838</v>
      </c>
      <c r="S43" s="298"/>
      <c r="T43" s="297">
        <v>22594841</v>
      </c>
      <c r="U43" s="299" t="s">
        <v>476</v>
      </c>
      <c r="V43" s="297">
        <v>2781009</v>
      </c>
      <c r="W43" s="298"/>
      <c r="X43" s="297">
        <v>6663582</v>
      </c>
      <c r="Y43" s="299" t="s">
        <v>476</v>
      </c>
      <c r="Z43" s="297">
        <v>32039432</v>
      </c>
      <c r="AA43" s="299" t="s">
        <v>476</v>
      </c>
    </row>
    <row r="44" spans="1:27" x14ac:dyDescent="0.25">
      <c r="A44" s="301">
        <v>1981</v>
      </c>
      <c r="B44" s="302">
        <v>3156925</v>
      </c>
      <c r="C44" s="303"/>
      <c r="D44" s="302">
        <v>-15946</v>
      </c>
      <c r="E44" s="303"/>
      <c r="F44" s="302">
        <v>8184540</v>
      </c>
      <c r="G44" s="303"/>
      <c r="H44" s="302">
        <v>8264938</v>
      </c>
      <c r="I44" s="304" t="s">
        <v>476</v>
      </c>
      <c r="J44" s="302">
        <v>19590456</v>
      </c>
      <c r="K44" s="304" t="s">
        <v>476</v>
      </c>
      <c r="L44" s="302">
        <v>33043</v>
      </c>
      <c r="M44" s="303"/>
      <c r="N44" s="305" t="s">
        <v>207</v>
      </c>
      <c r="O44" s="305" t="s">
        <v>207</v>
      </c>
      <c r="P44" s="302">
        <v>1694665</v>
      </c>
      <c r="Q44" s="303"/>
      <c r="R44" s="302">
        <v>1727708</v>
      </c>
      <c r="S44" s="303"/>
      <c r="T44" s="302">
        <v>21318164</v>
      </c>
      <c r="U44" s="304" t="s">
        <v>476</v>
      </c>
      <c r="V44" s="302">
        <v>2817437</v>
      </c>
      <c r="W44" s="303"/>
      <c r="X44" s="302">
        <v>6575961</v>
      </c>
      <c r="Y44" s="304" t="s">
        <v>476</v>
      </c>
      <c r="Z44" s="302">
        <v>30711562</v>
      </c>
      <c r="AA44" s="304" t="s">
        <v>476</v>
      </c>
    </row>
    <row r="45" spans="1:27" x14ac:dyDescent="0.25">
      <c r="A45" s="296">
        <v>1982</v>
      </c>
      <c r="B45" s="297">
        <v>2551983</v>
      </c>
      <c r="C45" s="298"/>
      <c r="D45" s="297">
        <v>-21650</v>
      </c>
      <c r="E45" s="298"/>
      <c r="F45" s="297">
        <v>7067856</v>
      </c>
      <c r="G45" s="298"/>
      <c r="H45" s="297">
        <v>7771903</v>
      </c>
      <c r="I45" s="299" t="s">
        <v>476</v>
      </c>
      <c r="J45" s="297">
        <v>17370091</v>
      </c>
      <c r="K45" s="299" t="s">
        <v>476</v>
      </c>
      <c r="L45" s="297">
        <v>33046</v>
      </c>
      <c r="M45" s="298"/>
      <c r="N45" s="300" t="s">
        <v>207</v>
      </c>
      <c r="O45" s="300" t="s">
        <v>207</v>
      </c>
      <c r="P45" s="297">
        <v>1649682</v>
      </c>
      <c r="Q45" s="298"/>
      <c r="R45" s="297">
        <v>1682729</v>
      </c>
      <c r="S45" s="298"/>
      <c r="T45" s="297">
        <v>19052820</v>
      </c>
      <c r="U45" s="299" t="s">
        <v>476</v>
      </c>
      <c r="V45" s="297">
        <v>2541766</v>
      </c>
      <c r="W45" s="298"/>
      <c r="X45" s="297">
        <v>6019913</v>
      </c>
      <c r="Y45" s="299" t="s">
        <v>476</v>
      </c>
      <c r="Z45" s="297">
        <v>27614499</v>
      </c>
      <c r="AA45" s="299" t="s">
        <v>476</v>
      </c>
    </row>
    <row r="46" spans="1:27" x14ac:dyDescent="0.25">
      <c r="A46" s="296">
        <v>1983</v>
      </c>
      <c r="B46" s="297">
        <v>2489563</v>
      </c>
      <c r="C46" s="298"/>
      <c r="D46" s="297">
        <v>-15624</v>
      </c>
      <c r="E46" s="298"/>
      <c r="F46" s="297">
        <v>6776273</v>
      </c>
      <c r="G46" s="298"/>
      <c r="H46" s="297">
        <v>7390009</v>
      </c>
      <c r="I46" s="299" t="s">
        <v>476</v>
      </c>
      <c r="J46" s="297">
        <v>16640221</v>
      </c>
      <c r="K46" s="299" t="s">
        <v>476</v>
      </c>
      <c r="L46" s="297">
        <v>33255</v>
      </c>
      <c r="M46" s="298"/>
      <c r="N46" s="300" t="s">
        <v>207</v>
      </c>
      <c r="O46" s="300" t="s">
        <v>207</v>
      </c>
      <c r="P46" s="297">
        <v>1874435</v>
      </c>
      <c r="Q46" s="298"/>
      <c r="R46" s="297">
        <v>1907690</v>
      </c>
      <c r="S46" s="298"/>
      <c r="T46" s="297">
        <v>18547911</v>
      </c>
      <c r="U46" s="299" t="s">
        <v>476</v>
      </c>
      <c r="V46" s="297">
        <v>2647710</v>
      </c>
      <c r="W46" s="298"/>
      <c r="X46" s="297">
        <v>6232151</v>
      </c>
      <c r="Y46" s="299" t="s">
        <v>476</v>
      </c>
      <c r="Z46" s="297">
        <v>27427771</v>
      </c>
      <c r="AA46" s="299" t="s">
        <v>476</v>
      </c>
    </row>
    <row r="47" spans="1:27" x14ac:dyDescent="0.25">
      <c r="A47" s="301">
        <v>1984</v>
      </c>
      <c r="B47" s="302">
        <v>2842174</v>
      </c>
      <c r="C47" s="303"/>
      <c r="D47" s="302">
        <v>-11482</v>
      </c>
      <c r="E47" s="303"/>
      <c r="F47" s="302">
        <v>7404995</v>
      </c>
      <c r="G47" s="303"/>
      <c r="H47" s="302">
        <v>7986687</v>
      </c>
      <c r="I47" s="304" t="s">
        <v>476</v>
      </c>
      <c r="J47" s="302">
        <v>18222374</v>
      </c>
      <c r="K47" s="304" t="s">
        <v>476</v>
      </c>
      <c r="L47" s="302">
        <v>33002</v>
      </c>
      <c r="M47" s="303"/>
      <c r="N47" s="305" t="s">
        <v>207</v>
      </c>
      <c r="O47" s="305" t="s">
        <v>207</v>
      </c>
      <c r="P47" s="302">
        <v>1918254</v>
      </c>
      <c r="Q47" s="303"/>
      <c r="R47" s="302">
        <v>1951256</v>
      </c>
      <c r="S47" s="303"/>
      <c r="T47" s="302">
        <v>20173630</v>
      </c>
      <c r="U47" s="304" t="s">
        <v>476</v>
      </c>
      <c r="V47" s="302">
        <v>2858697</v>
      </c>
      <c r="W47" s="303"/>
      <c r="X47" s="302">
        <v>6537566</v>
      </c>
      <c r="Y47" s="304" t="s">
        <v>476</v>
      </c>
      <c r="Z47" s="302">
        <v>29569892</v>
      </c>
      <c r="AA47" s="304" t="s">
        <v>476</v>
      </c>
    </row>
    <row r="48" spans="1:27" x14ac:dyDescent="0.25">
      <c r="A48" s="296">
        <v>1985</v>
      </c>
      <c r="B48" s="297">
        <v>2759927</v>
      </c>
      <c r="C48" s="298"/>
      <c r="D48" s="297">
        <v>-13491</v>
      </c>
      <c r="E48" s="298"/>
      <c r="F48" s="297">
        <v>7031597</v>
      </c>
      <c r="G48" s="298"/>
      <c r="H48" s="297">
        <v>7714121</v>
      </c>
      <c r="I48" s="299" t="s">
        <v>476</v>
      </c>
      <c r="J48" s="297">
        <v>17492153</v>
      </c>
      <c r="K48" s="299" t="s">
        <v>476</v>
      </c>
      <c r="L48" s="297">
        <v>33024</v>
      </c>
      <c r="M48" s="298"/>
      <c r="N48" s="300" t="s">
        <v>207</v>
      </c>
      <c r="O48" s="300" t="s">
        <v>207</v>
      </c>
      <c r="P48" s="297">
        <v>1917674</v>
      </c>
      <c r="Q48" s="298"/>
      <c r="R48" s="297">
        <v>1950698</v>
      </c>
      <c r="S48" s="298"/>
      <c r="T48" s="297">
        <v>19442851</v>
      </c>
      <c r="U48" s="299" t="s">
        <v>476</v>
      </c>
      <c r="V48" s="297">
        <v>2855066</v>
      </c>
      <c r="W48" s="298"/>
      <c r="X48" s="297">
        <v>6517893</v>
      </c>
      <c r="Y48" s="299" t="s">
        <v>476</v>
      </c>
      <c r="Z48" s="297">
        <v>28815810</v>
      </c>
      <c r="AA48" s="299" t="s">
        <v>476</v>
      </c>
    </row>
    <row r="49" spans="1:27" x14ac:dyDescent="0.25">
      <c r="A49" s="296">
        <v>1986</v>
      </c>
      <c r="B49" s="297">
        <v>2640504</v>
      </c>
      <c r="C49" s="298"/>
      <c r="D49" s="297">
        <v>-16740</v>
      </c>
      <c r="E49" s="298"/>
      <c r="F49" s="297">
        <v>6646262</v>
      </c>
      <c r="G49" s="298"/>
      <c r="H49" s="297">
        <v>7860013</v>
      </c>
      <c r="I49" s="299" t="s">
        <v>476</v>
      </c>
      <c r="J49" s="297">
        <v>17130039</v>
      </c>
      <c r="K49" s="299" t="s">
        <v>476</v>
      </c>
      <c r="L49" s="297">
        <v>33021</v>
      </c>
      <c r="M49" s="298"/>
      <c r="N49" s="300" t="s">
        <v>207</v>
      </c>
      <c r="O49" s="300" t="s">
        <v>207</v>
      </c>
      <c r="P49" s="297">
        <v>1914901</v>
      </c>
      <c r="Q49" s="299" t="s">
        <v>476</v>
      </c>
      <c r="R49" s="297">
        <v>1947923</v>
      </c>
      <c r="S49" s="298"/>
      <c r="T49" s="297">
        <v>19077962</v>
      </c>
      <c r="U49" s="299" t="s">
        <v>476</v>
      </c>
      <c r="V49" s="297">
        <v>2833770</v>
      </c>
      <c r="W49" s="298"/>
      <c r="X49" s="297">
        <v>6361836</v>
      </c>
      <c r="Y49" s="299" t="s">
        <v>476</v>
      </c>
      <c r="Z49" s="297">
        <v>28273568</v>
      </c>
      <c r="AA49" s="299" t="s">
        <v>476</v>
      </c>
    </row>
    <row r="50" spans="1:27" x14ac:dyDescent="0.25">
      <c r="A50" s="301">
        <v>1987</v>
      </c>
      <c r="B50" s="302">
        <v>2672911</v>
      </c>
      <c r="C50" s="303"/>
      <c r="D50" s="302">
        <v>8630</v>
      </c>
      <c r="E50" s="303"/>
      <c r="F50" s="302">
        <v>7282837</v>
      </c>
      <c r="G50" s="303"/>
      <c r="H50" s="302">
        <v>8041937</v>
      </c>
      <c r="I50" s="304" t="s">
        <v>476</v>
      </c>
      <c r="J50" s="302">
        <v>18006315</v>
      </c>
      <c r="K50" s="304" t="s">
        <v>476</v>
      </c>
      <c r="L50" s="302">
        <v>32936</v>
      </c>
      <c r="M50" s="303"/>
      <c r="N50" s="305" t="s">
        <v>207</v>
      </c>
      <c r="O50" s="305" t="s">
        <v>207</v>
      </c>
      <c r="P50" s="302">
        <v>1913881</v>
      </c>
      <c r="Q50" s="304" t="s">
        <v>476</v>
      </c>
      <c r="R50" s="302">
        <v>1946817</v>
      </c>
      <c r="S50" s="304" t="s">
        <v>476</v>
      </c>
      <c r="T50" s="302">
        <v>19953132</v>
      </c>
      <c r="U50" s="304" t="s">
        <v>476</v>
      </c>
      <c r="V50" s="302">
        <v>2928291</v>
      </c>
      <c r="W50" s="303"/>
      <c r="X50" s="302">
        <v>6497463</v>
      </c>
      <c r="Y50" s="304" t="s">
        <v>476</v>
      </c>
      <c r="Z50" s="302">
        <v>29378886</v>
      </c>
      <c r="AA50" s="304" t="s">
        <v>476</v>
      </c>
    </row>
    <row r="51" spans="1:27" x14ac:dyDescent="0.25">
      <c r="A51" s="296">
        <v>1988</v>
      </c>
      <c r="B51" s="297">
        <v>2827555</v>
      </c>
      <c r="C51" s="298"/>
      <c r="D51" s="297">
        <v>39556</v>
      </c>
      <c r="E51" s="298"/>
      <c r="F51" s="297">
        <v>7655459</v>
      </c>
      <c r="G51" s="298"/>
      <c r="H51" s="297">
        <v>8317485</v>
      </c>
      <c r="I51" s="299" t="s">
        <v>476</v>
      </c>
      <c r="J51" s="297">
        <v>18840055</v>
      </c>
      <c r="K51" s="299" t="s">
        <v>476</v>
      </c>
      <c r="L51" s="297">
        <v>32635</v>
      </c>
      <c r="M51" s="298"/>
      <c r="N51" s="300" t="s">
        <v>207</v>
      </c>
      <c r="O51" s="300" t="s">
        <v>207</v>
      </c>
      <c r="P51" s="297">
        <v>1989102</v>
      </c>
      <c r="Q51" s="299" t="s">
        <v>476</v>
      </c>
      <c r="R51" s="297">
        <v>2021738</v>
      </c>
      <c r="S51" s="298"/>
      <c r="T51" s="297">
        <v>20861792</v>
      </c>
      <c r="U51" s="299" t="s">
        <v>476</v>
      </c>
      <c r="V51" s="297">
        <v>3058852</v>
      </c>
      <c r="W51" s="298"/>
      <c r="X51" s="297">
        <v>6756742</v>
      </c>
      <c r="Y51" s="299" t="s">
        <v>476</v>
      </c>
      <c r="Z51" s="297">
        <v>30677386</v>
      </c>
      <c r="AA51" s="299" t="s">
        <v>476</v>
      </c>
    </row>
    <row r="52" spans="1:27" x14ac:dyDescent="0.25">
      <c r="A52" s="296">
        <v>1989</v>
      </c>
      <c r="B52" s="297">
        <v>2787002</v>
      </c>
      <c r="C52" s="298"/>
      <c r="D52" s="297">
        <v>30405</v>
      </c>
      <c r="E52" s="298"/>
      <c r="F52" s="297">
        <v>8087553</v>
      </c>
      <c r="G52" s="298"/>
      <c r="H52" s="297">
        <v>8097977</v>
      </c>
      <c r="I52" s="299" t="s">
        <v>476</v>
      </c>
      <c r="J52" s="297">
        <v>19002936</v>
      </c>
      <c r="K52" s="299" t="s">
        <v>476</v>
      </c>
      <c r="L52" s="297">
        <v>28396</v>
      </c>
      <c r="M52" s="298"/>
      <c r="N52" s="297">
        <v>1800</v>
      </c>
      <c r="O52" s="306" t="s">
        <v>883</v>
      </c>
      <c r="P52" s="297">
        <v>1840751</v>
      </c>
      <c r="Q52" s="299" t="s">
        <v>476</v>
      </c>
      <c r="R52" s="297">
        <v>1870947</v>
      </c>
      <c r="S52" s="299" t="s">
        <v>476</v>
      </c>
      <c r="T52" s="297">
        <v>20873883</v>
      </c>
      <c r="U52" s="299" t="s">
        <v>476</v>
      </c>
      <c r="V52" s="297">
        <v>3158347</v>
      </c>
      <c r="W52" s="298"/>
      <c r="X52" s="297">
        <v>7287656</v>
      </c>
      <c r="Y52" s="299" t="s">
        <v>476</v>
      </c>
      <c r="Z52" s="297">
        <v>31319887</v>
      </c>
      <c r="AA52" s="299" t="s">
        <v>476</v>
      </c>
    </row>
    <row r="53" spans="1:27" x14ac:dyDescent="0.25">
      <c r="A53" s="301">
        <v>1990</v>
      </c>
      <c r="B53" s="302">
        <v>2756008</v>
      </c>
      <c r="C53" s="303"/>
      <c r="D53" s="302">
        <v>4786</v>
      </c>
      <c r="E53" s="303"/>
      <c r="F53" s="302">
        <v>8451066</v>
      </c>
      <c r="G53" s="303"/>
      <c r="H53" s="302">
        <v>8251147</v>
      </c>
      <c r="I53" s="304" t="s">
        <v>476</v>
      </c>
      <c r="J53" s="302">
        <v>19463009</v>
      </c>
      <c r="K53" s="304" t="s">
        <v>476</v>
      </c>
      <c r="L53" s="302">
        <v>30947</v>
      </c>
      <c r="M53" s="303"/>
      <c r="N53" s="302">
        <v>1900</v>
      </c>
      <c r="O53" s="306" t="s">
        <v>883</v>
      </c>
      <c r="P53" s="302">
        <v>1684186</v>
      </c>
      <c r="Q53" s="304" t="s">
        <v>476</v>
      </c>
      <c r="R53" s="302">
        <v>1717033</v>
      </c>
      <c r="S53" s="304" t="s">
        <v>476</v>
      </c>
      <c r="T53" s="302">
        <v>21180042</v>
      </c>
      <c r="U53" s="304" t="s">
        <v>476</v>
      </c>
      <c r="V53" s="302">
        <v>3226120</v>
      </c>
      <c r="W53" s="303"/>
      <c r="X53" s="302">
        <v>7403614</v>
      </c>
      <c r="Y53" s="304" t="s">
        <v>476</v>
      </c>
      <c r="Z53" s="302">
        <v>31809775</v>
      </c>
      <c r="AA53" s="304" t="s">
        <v>476</v>
      </c>
    </row>
    <row r="54" spans="1:27" x14ac:dyDescent="0.25">
      <c r="A54" s="296">
        <v>1991</v>
      </c>
      <c r="B54" s="297">
        <v>2600840</v>
      </c>
      <c r="C54" s="298"/>
      <c r="D54" s="297">
        <v>9697</v>
      </c>
      <c r="E54" s="298"/>
      <c r="F54" s="297">
        <v>8572317</v>
      </c>
      <c r="G54" s="298"/>
      <c r="H54" s="297">
        <v>7957831</v>
      </c>
      <c r="I54" s="299" t="s">
        <v>476</v>
      </c>
      <c r="J54" s="297">
        <v>19140684</v>
      </c>
      <c r="K54" s="299" t="s">
        <v>476</v>
      </c>
      <c r="L54" s="297">
        <v>29675</v>
      </c>
      <c r="M54" s="298"/>
      <c r="N54" s="297">
        <v>2100</v>
      </c>
      <c r="O54" s="306" t="s">
        <v>883</v>
      </c>
      <c r="P54" s="297">
        <v>1651985</v>
      </c>
      <c r="Q54" s="298"/>
      <c r="R54" s="297">
        <v>1683760</v>
      </c>
      <c r="S54" s="298"/>
      <c r="T54" s="297">
        <v>20824444</v>
      </c>
      <c r="U54" s="299" t="s">
        <v>476</v>
      </c>
      <c r="V54" s="297">
        <v>3229743</v>
      </c>
      <c r="W54" s="298"/>
      <c r="X54" s="297">
        <v>7345119</v>
      </c>
      <c r="Y54" s="299" t="s">
        <v>476</v>
      </c>
      <c r="Z54" s="297">
        <v>31399305</v>
      </c>
      <c r="AA54" s="299" t="s">
        <v>476</v>
      </c>
    </row>
    <row r="55" spans="1:27" x14ac:dyDescent="0.25">
      <c r="A55" s="296">
        <v>1992</v>
      </c>
      <c r="B55" s="297">
        <v>2514821</v>
      </c>
      <c r="C55" s="298"/>
      <c r="D55" s="297">
        <v>34621</v>
      </c>
      <c r="E55" s="298"/>
      <c r="F55" s="297">
        <v>8917798</v>
      </c>
      <c r="G55" s="298"/>
      <c r="H55" s="297">
        <v>8551838</v>
      </c>
      <c r="I55" s="299" t="s">
        <v>476</v>
      </c>
      <c r="J55" s="297">
        <v>20019078</v>
      </c>
      <c r="K55" s="299" t="s">
        <v>476</v>
      </c>
      <c r="L55" s="297">
        <v>30508</v>
      </c>
      <c r="M55" s="298"/>
      <c r="N55" s="297">
        <v>2200</v>
      </c>
      <c r="O55" s="306" t="s">
        <v>883</v>
      </c>
      <c r="P55" s="297">
        <v>1704533</v>
      </c>
      <c r="Q55" s="299" t="s">
        <v>476</v>
      </c>
      <c r="R55" s="297">
        <v>1737241</v>
      </c>
      <c r="S55" s="299" t="s">
        <v>476</v>
      </c>
      <c r="T55" s="297">
        <v>21756319</v>
      </c>
      <c r="U55" s="299" t="s">
        <v>476</v>
      </c>
      <c r="V55" s="297">
        <v>3318900</v>
      </c>
      <c r="W55" s="298"/>
      <c r="X55" s="297">
        <v>7495614</v>
      </c>
      <c r="Y55" s="299" t="s">
        <v>476</v>
      </c>
      <c r="Z55" s="297">
        <v>32570834</v>
      </c>
      <c r="AA55" s="299" t="s">
        <v>476</v>
      </c>
    </row>
    <row r="56" spans="1:27" x14ac:dyDescent="0.25">
      <c r="A56" s="301">
        <v>1993</v>
      </c>
      <c r="B56" s="302">
        <v>2496288</v>
      </c>
      <c r="C56" s="303"/>
      <c r="D56" s="302">
        <v>27106</v>
      </c>
      <c r="E56" s="303"/>
      <c r="F56" s="302">
        <v>9070486</v>
      </c>
      <c r="G56" s="303"/>
      <c r="H56" s="302">
        <v>8386466</v>
      </c>
      <c r="I56" s="304" t="s">
        <v>476</v>
      </c>
      <c r="J56" s="302">
        <v>19980346</v>
      </c>
      <c r="K56" s="304" t="s">
        <v>476</v>
      </c>
      <c r="L56" s="302">
        <v>29593</v>
      </c>
      <c r="M56" s="303"/>
      <c r="N56" s="302">
        <v>2400</v>
      </c>
      <c r="O56" s="306" t="s">
        <v>883</v>
      </c>
      <c r="P56" s="302">
        <v>1740708</v>
      </c>
      <c r="Q56" s="304" t="s">
        <v>476</v>
      </c>
      <c r="R56" s="302">
        <v>1772701</v>
      </c>
      <c r="S56" s="304" t="s">
        <v>476</v>
      </c>
      <c r="T56" s="302">
        <v>21753048</v>
      </c>
      <c r="U56" s="304" t="s">
        <v>476</v>
      </c>
      <c r="V56" s="302">
        <v>3334084</v>
      </c>
      <c r="W56" s="303"/>
      <c r="X56" s="302">
        <v>7541408</v>
      </c>
      <c r="Y56" s="304" t="s">
        <v>476</v>
      </c>
      <c r="Z56" s="302">
        <v>32628541</v>
      </c>
      <c r="AA56" s="304" t="s">
        <v>476</v>
      </c>
    </row>
    <row r="57" spans="1:27" x14ac:dyDescent="0.25">
      <c r="A57" s="296">
        <v>1994</v>
      </c>
      <c r="B57" s="297">
        <v>2509686</v>
      </c>
      <c r="C57" s="298"/>
      <c r="D57" s="297">
        <v>58330</v>
      </c>
      <c r="E57" s="298"/>
      <c r="F57" s="297">
        <v>9126046</v>
      </c>
      <c r="G57" s="298"/>
      <c r="H57" s="297">
        <v>8771237</v>
      </c>
      <c r="I57" s="299" t="s">
        <v>476</v>
      </c>
      <c r="J57" s="297">
        <v>20465298</v>
      </c>
      <c r="K57" s="299" t="s">
        <v>476</v>
      </c>
      <c r="L57" s="297">
        <v>62186</v>
      </c>
      <c r="M57" s="298"/>
      <c r="N57" s="297">
        <v>2800</v>
      </c>
      <c r="O57" s="306" t="s">
        <v>883</v>
      </c>
      <c r="P57" s="297">
        <v>1862383</v>
      </c>
      <c r="Q57" s="299" t="s">
        <v>476</v>
      </c>
      <c r="R57" s="297">
        <v>1927369</v>
      </c>
      <c r="S57" s="299" t="s">
        <v>476</v>
      </c>
      <c r="T57" s="297">
        <v>22392668</v>
      </c>
      <c r="U57" s="299" t="s">
        <v>476</v>
      </c>
      <c r="V57" s="297">
        <v>3439232</v>
      </c>
      <c r="W57" s="298"/>
      <c r="X57" s="297">
        <v>7689308</v>
      </c>
      <c r="Y57" s="299" t="s">
        <v>476</v>
      </c>
      <c r="Z57" s="297">
        <v>33521208</v>
      </c>
      <c r="AA57" s="299" t="s">
        <v>476</v>
      </c>
    </row>
    <row r="58" spans="1:27" x14ac:dyDescent="0.25">
      <c r="A58" s="296">
        <v>1995</v>
      </c>
      <c r="B58" s="297">
        <v>2488267</v>
      </c>
      <c r="C58" s="298"/>
      <c r="D58" s="297">
        <v>61058</v>
      </c>
      <c r="E58" s="298"/>
      <c r="F58" s="297">
        <v>9591824</v>
      </c>
      <c r="G58" s="298"/>
      <c r="H58" s="297">
        <v>8586002</v>
      </c>
      <c r="I58" s="299" t="s">
        <v>476</v>
      </c>
      <c r="J58" s="297">
        <v>20727151</v>
      </c>
      <c r="K58" s="299" t="s">
        <v>476</v>
      </c>
      <c r="L58" s="297">
        <v>54695</v>
      </c>
      <c r="M58" s="298"/>
      <c r="N58" s="297">
        <v>3000</v>
      </c>
      <c r="O58" s="306" t="s">
        <v>883</v>
      </c>
      <c r="P58" s="297">
        <v>1934272</v>
      </c>
      <c r="Q58" s="299" t="s">
        <v>476</v>
      </c>
      <c r="R58" s="297">
        <v>1991967</v>
      </c>
      <c r="S58" s="299" t="s">
        <v>476</v>
      </c>
      <c r="T58" s="297">
        <v>22719118</v>
      </c>
      <c r="U58" s="299" t="s">
        <v>476</v>
      </c>
      <c r="V58" s="297">
        <v>3455310</v>
      </c>
      <c r="W58" s="298"/>
      <c r="X58" s="297">
        <v>7796149</v>
      </c>
      <c r="Y58" s="299" t="s">
        <v>476</v>
      </c>
      <c r="Z58" s="297">
        <v>33970577</v>
      </c>
      <c r="AA58" s="299" t="s">
        <v>476</v>
      </c>
    </row>
    <row r="59" spans="1:27" x14ac:dyDescent="0.25">
      <c r="A59" s="301">
        <v>1996</v>
      </c>
      <c r="B59" s="302">
        <v>2434394</v>
      </c>
      <c r="C59" s="303"/>
      <c r="D59" s="302">
        <v>22816</v>
      </c>
      <c r="E59" s="303"/>
      <c r="F59" s="302">
        <v>9900567</v>
      </c>
      <c r="G59" s="303"/>
      <c r="H59" s="302">
        <v>9019361</v>
      </c>
      <c r="I59" s="304" t="s">
        <v>476</v>
      </c>
      <c r="J59" s="302">
        <v>21377138</v>
      </c>
      <c r="K59" s="304" t="s">
        <v>476</v>
      </c>
      <c r="L59" s="302">
        <v>60773</v>
      </c>
      <c r="M59" s="303"/>
      <c r="N59" s="302">
        <v>2900</v>
      </c>
      <c r="O59" s="306" t="s">
        <v>883</v>
      </c>
      <c r="P59" s="302">
        <v>1969032</v>
      </c>
      <c r="Q59" s="304" t="s">
        <v>476</v>
      </c>
      <c r="R59" s="302">
        <v>2032706</v>
      </c>
      <c r="S59" s="304" t="s">
        <v>476</v>
      </c>
      <c r="T59" s="302">
        <v>23409844</v>
      </c>
      <c r="U59" s="304" t="s">
        <v>476</v>
      </c>
      <c r="V59" s="302">
        <v>3526750</v>
      </c>
      <c r="W59" s="303"/>
      <c r="X59" s="302">
        <v>7967551</v>
      </c>
      <c r="Y59" s="304" t="s">
        <v>476</v>
      </c>
      <c r="Z59" s="302">
        <v>34904146</v>
      </c>
      <c r="AA59" s="304" t="s">
        <v>476</v>
      </c>
    </row>
    <row r="60" spans="1:27" x14ac:dyDescent="0.25">
      <c r="A60" s="296">
        <v>1997</v>
      </c>
      <c r="B60" s="297">
        <v>2395064</v>
      </c>
      <c r="C60" s="298"/>
      <c r="D60" s="297">
        <v>46450</v>
      </c>
      <c r="E60" s="298"/>
      <c r="F60" s="297">
        <v>9932937</v>
      </c>
      <c r="G60" s="298"/>
      <c r="H60" s="297">
        <v>9254573</v>
      </c>
      <c r="I60" s="299" t="s">
        <v>476</v>
      </c>
      <c r="J60" s="297">
        <v>21629024</v>
      </c>
      <c r="K60" s="299" t="s">
        <v>476</v>
      </c>
      <c r="L60" s="297">
        <v>58062</v>
      </c>
      <c r="M60" s="298"/>
      <c r="N60" s="297">
        <v>3100</v>
      </c>
      <c r="O60" s="306" t="s">
        <v>883</v>
      </c>
      <c r="P60" s="297">
        <v>1995998</v>
      </c>
      <c r="Q60" s="299" t="s">
        <v>476</v>
      </c>
      <c r="R60" s="297">
        <v>2057160</v>
      </c>
      <c r="S60" s="299" t="s">
        <v>476</v>
      </c>
      <c r="T60" s="297">
        <v>23686184</v>
      </c>
      <c r="U60" s="299" t="s">
        <v>476</v>
      </c>
      <c r="V60" s="297">
        <v>3542328</v>
      </c>
      <c r="W60" s="298"/>
      <c r="X60" s="297">
        <v>7971793</v>
      </c>
      <c r="Y60" s="299" t="s">
        <v>476</v>
      </c>
      <c r="Z60" s="297">
        <v>35200305</v>
      </c>
      <c r="AA60" s="299" t="s">
        <v>476</v>
      </c>
    </row>
    <row r="61" spans="1:27" x14ac:dyDescent="0.25">
      <c r="A61" s="296">
        <v>1998</v>
      </c>
      <c r="B61" s="297">
        <v>2335259</v>
      </c>
      <c r="C61" s="298"/>
      <c r="D61" s="297">
        <v>67084</v>
      </c>
      <c r="E61" s="298"/>
      <c r="F61" s="297">
        <v>9763364</v>
      </c>
      <c r="G61" s="298"/>
      <c r="H61" s="297">
        <v>9081827</v>
      </c>
      <c r="I61" s="299" t="s">
        <v>476</v>
      </c>
      <c r="J61" s="297">
        <v>21247533</v>
      </c>
      <c r="K61" s="299" t="s">
        <v>476</v>
      </c>
      <c r="L61" s="297">
        <v>54539</v>
      </c>
      <c r="M61" s="298"/>
      <c r="N61" s="297">
        <v>3000</v>
      </c>
      <c r="O61" s="306" t="s">
        <v>883</v>
      </c>
      <c r="P61" s="297">
        <v>1871690</v>
      </c>
      <c r="Q61" s="299" t="s">
        <v>476</v>
      </c>
      <c r="R61" s="297">
        <v>1929230</v>
      </c>
      <c r="S61" s="299" t="s">
        <v>476</v>
      </c>
      <c r="T61" s="297">
        <v>23176763</v>
      </c>
      <c r="U61" s="299" t="s">
        <v>476</v>
      </c>
      <c r="V61" s="297">
        <v>3586705</v>
      </c>
      <c r="W61" s="298"/>
      <c r="X61" s="297">
        <v>8079168</v>
      </c>
      <c r="Y61" s="299" t="s">
        <v>476</v>
      </c>
      <c r="Z61" s="297">
        <v>34842636</v>
      </c>
      <c r="AA61" s="299" t="s">
        <v>476</v>
      </c>
    </row>
    <row r="62" spans="1:27" x14ac:dyDescent="0.25">
      <c r="A62" s="301">
        <v>1999</v>
      </c>
      <c r="B62" s="302">
        <v>2226783</v>
      </c>
      <c r="C62" s="303"/>
      <c r="D62" s="302">
        <v>57685</v>
      </c>
      <c r="E62" s="303"/>
      <c r="F62" s="302">
        <v>9375302</v>
      </c>
      <c r="G62" s="303"/>
      <c r="H62" s="302">
        <v>9356087</v>
      </c>
      <c r="I62" s="304" t="s">
        <v>476</v>
      </c>
      <c r="J62" s="302">
        <v>21015857</v>
      </c>
      <c r="K62" s="304" t="s">
        <v>476</v>
      </c>
      <c r="L62" s="302">
        <v>48658</v>
      </c>
      <c r="M62" s="303"/>
      <c r="N62" s="302">
        <v>4100</v>
      </c>
      <c r="O62" s="306" t="s">
        <v>883</v>
      </c>
      <c r="P62" s="302">
        <v>1881523</v>
      </c>
      <c r="Q62" s="304" t="s">
        <v>476</v>
      </c>
      <c r="R62" s="302">
        <v>1934282</v>
      </c>
      <c r="S62" s="304" t="s">
        <v>476</v>
      </c>
      <c r="T62" s="302">
        <v>22950139</v>
      </c>
      <c r="U62" s="304" t="s">
        <v>476</v>
      </c>
      <c r="V62" s="302">
        <v>3610635</v>
      </c>
      <c r="W62" s="303"/>
      <c r="X62" s="302">
        <v>8203158</v>
      </c>
      <c r="Y62" s="304" t="s">
        <v>476</v>
      </c>
      <c r="Z62" s="302">
        <v>34763932</v>
      </c>
      <c r="AA62" s="304" t="s">
        <v>476</v>
      </c>
    </row>
    <row r="63" spans="1:27" x14ac:dyDescent="0.25">
      <c r="A63" s="296">
        <v>2000</v>
      </c>
      <c r="B63" s="297">
        <v>2256498</v>
      </c>
      <c r="C63" s="298"/>
      <c r="D63" s="297">
        <v>65348</v>
      </c>
      <c r="E63" s="298"/>
      <c r="F63" s="297">
        <v>9499885</v>
      </c>
      <c r="G63" s="298"/>
      <c r="H63" s="297">
        <v>9074565</v>
      </c>
      <c r="I63" s="299" t="s">
        <v>476</v>
      </c>
      <c r="J63" s="297">
        <v>20896297</v>
      </c>
      <c r="K63" s="299" t="s">
        <v>476</v>
      </c>
      <c r="L63" s="297">
        <v>42183</v>
      </c>
      <c r="M63" s="298"/>
      <c r="N63" s="297">
        <v>4400</v>
      </c>
      <c r="O63" s="306" t="s">
        <v>883</v>
      </c>
      <c r="P63" s="297">
        <v>1881485</v>
      </c>
      <c r="Q63" s="299" t="s">
        <v>476</v>
      </c>
      <c r="R63" s="297">
        <v>1928068</v>
      </c>
      <c r="S63" s="298"/>
      <c r="T63" s="297">
        <v>22824365</v>
      </c>
      <c r="U63" s="299" t="s">
        <v>476</v>
      </c>
      <c r="V63" s="297">
        <v>3631185</v>
      </c>
      <c r="W63" s="298"/>
      <c r="X63" s="297">
        <v>8208094</v>
      </c>
      <c r="Y63" s="299" t="s">
        <v>476</v>
      </c>
      <c r="Z63" s="297">
        <v>34663643</v>
      </c>
      <c r="AA63" s="299" t="s">
        <v>476</v>
      </c>
    </row>
    <row r="64" spans="1:27" x14ac:dyDescent="0.25">
      <c r="A64" s="296">
        <v>2001</v>
      </c>
      <c r="B64" s="297">
        <v>2191638</v>
      </c>
      <c r="C64" s="298"/>
      <c r="D64" s="297">
        <v>29260</v>
      </c>
      <c r="E64" s="299" t="s">
        <v>476</v>
      </c>
      <c r="F64" s="297">
        <v>8676343</v>
      </c>
      <c r="G64" s="298"/>
      <c r="H64" s="297">
        <v>9177924</v>
      </c>
      <c r="I64" s="299" t="s">
        <v>476</v>
      </c>
      <c r="J64" s="297">
        <v>20075165</v>
      </c>
      <c r="K64" s="299" t="s">
        <v>476</v>
      </c>
      <c r="L64" s="297">
        <v>32500</v>
      </c>
      <c r="M64" s="298"/>
      <c r="N64" s="297">
        <v>4760</v>
      </c>
      <c r="O64" s="306" t="s">
        <v>883</v>
      </c>
      <c r="P64" s="297">
        <v>1681426</v>
      </c>
      <c r="Q64" s="299" t="s">
        <v>476</v>
      </c>
      <c r="R64" s="297">
        <v>1718686</v>
      </c>
      <c r="S64" s="299" t="s">
        <v>476</v>
      </c>
      <c r="T64" s="297">
        <v>21793850</v>
      </c>
      <c r="U64" s="299" t="s">
        <v>476</v>
      </c>
      <c r="V64" s="297">
        <v>3400431</v>
      </c>
      <c r="W64" s="298"/>
      <c r="X64" s="297">
        <v>7525956</v>
      </c>
      <c r="Y64" s="299" t="s">
        <v>476</v>
      </c>
      <c r="Z64" s="297">
        <v>32720237</v>
      </c>
      <c r="AA64" s="299" t="s">
        <v>476</v>
      </c>
    </row>
    <row r="65" spans="1:27" x14ac:dyDescent="0.25">
      <c r="A65" s="301">
        <v>2002</v>
      </c>
      <c r="B65" s="302">
        <v>2019358</v>
      </c>
      <c r="C65" s="303"/>
      <c r="D65" s="302">
        <v>60758</v>
      </c>
      <c r="E65" s="304" t="s">
        <v>476</v>
      </c>
      <c r="F65" s="302">
        <v>8845493</v>
      </c>
      <c r="G65" s="303"/>
      <c r="H65" s="302">
        <v>9167688</v>
      </c>
      <c r="I65" s="304" t="s">
        <v>476</v>
      </c>
      <c r="J65" s="302">
        <v>20093297</v>
      </c>
      <c r="K65" s="304" t="s">
        <v>476</v>
      </c>
      <c r="L65" s="302">
        <v>38908</v>
      </c>
      <c r="M65" s="303"/>
      <c r="N65" s="302">
        <v>4787</v>
      </c>
      <c r="O65" s="306" t="s">
        <v>883</v>
      </c>
      <c r="P65" s="302">
        <v>1675979</v>
      </c>
      <c r="Q65" s="304" t="s">
        <v>476</v>
      </c>
      <c r="R65" s="302">
        <v>1719674</v>
      </c>
      <c r="S65" s="304" t="s">
        <v>476</v>
      </c>
      <c r="T65" s="302">
        <v>21812971</v>
      </c>
      <c r="U65" s="304" t="s">
        <v>476</v>
      </c>
      <c r="V65" s="302">
        <v>3378691</v>
      </c>
      <c r="W65" s="303"/>
      <c r="X65" s="302">
        <v>7484245</v>
      </c>
      <c r="Y65" s="304" t="s">
        <v>476</v>
      </c>
      <c r="Z65" s="302">
        <v>32675906</v>
      </c>
      <c r="AA65" s="304" t="s">
        <v>476</v>
      </c>
    </row>
    <row r="66" spans="1:27" x14ac:dyDescent="0.25">
      <c r="A66" s="296">
        <v>2003</v>
      </c>
      <c r="B66" s="297">
        <v>2041412</v>
      </c>
      <c r="C66" s="298"/>
      <c r="D66" s="297">
        <v>50515</v>
      </c>
      <c r="E66" s="299" t="s">
        <v>476</v>
      </c>
      <c r="F66" s="297">
        <v>8488339</v>
      </c>
      <c r="G66" s="298"/>
      <c r="H66" s="297">
        <v>9197118</v>
      </c>
      <c r="I66" s="299" t="s">
        <v>476</v>
      </c>
      <c r="J66" s="297">
        <v>19777383</v>
      </c>
      <c r="K66" s="299" t="s">
        <v>476</v>
      </c>
      <c r="L66" s="297">
        <v>43242</v>
      </c>
      <c r="M66" s="298"/>
      <c r="N66" s="297">
        <v>3400</v>
      </c>
      <c r="O66" s="306" t="s">
        <v>883</v>
      </c>
      <c r="P66" s="297">
        <v>1678863</v>
      </c>
      <c r="Q66" s="299" t="s">
        <v>476</v>
      </c>
      <c r="R66" s="297">
        <v>1725505</v>
      </c>
      <c r="S66" s="299" t="s">
        <v>476</v>
      </c>
      <c r="T66" s="297">
        <v>21502888</v>
      </c>
      <c r="U66" s="299" t="s">
        <v>476</v>
      </c>
      <c r="V66" s="297">
        <v>3454218</v>
      </c>
      <c r="W66" s="298"/>
      <c r="X66" s="297">
        <v>7575004</v>
      </c>
      <c r="Y66" s="299" t="s">
        <v>476</v>
      </c>
      <c r="Z66" s="297">
        <v>32532110</v>
      </c>
      <c r="AA66" s="299" t="s">
        <v>476</v>
      </c>
    </row>
    <row r="67" spans="1:27" x14ac:dyDescent="0.25">
      <c r="A67" s="296">
        <v>2004</v>
      </c>
      <c r="B67" s="297">
        <v>2046877</v>
      </c>
      <c r="C67" s="298"/>
      <c r="D67" s="297">
        <v>137762</v>
      </c>
      <c r="E67" s="299" t="s">
        <v>476</v>
      </c>
      <c r="F67" s="297">
        <v>8535934</v>
      </c>
      <c r="G67" s="298"/>
      <c r="H67" s="297">
        <v>9824669</v>
      </c>
      <c r="I67" s="299" t="s">
        <v>476</v>
      </c>
      <c r="J67" s="297">
        <v>20545242</v>
      </c>
      <c r="K67" s="299" t="s">
        <v>476</v>
      </c>
      <c r="L67" s="297">
        <v>32556</v>
      </c>
      <c r="M67" s="298"/>
      <c r="N67" s="297">
        <v>3800</v>
      </c>
      <c r="O67" s="306" t="s">
        <v>883</v>
      </c>
      <c r="P67" s="297">
        <v>1816561</v>
      </c>
      <c r="Q67" s="299" t="s">
        <v>476</v>
      </c>
      <c r="R67" s="297">
        <v>1852917</v>
      </c>
      <c r="S67" s="299" t="s">
        <v>476</v>
      </c>
      <c r="T67" s="297">
        <v>22398159</v>
      </c>
      <c r="U67" s="299" t="s">
        <v>476</v>
      </c>
      <c r="V67" s="297">
        <v>3472903</v>
      </c>
      <c r="W67" s="298"/>
      <c r="X67" s="297">
        <v>7634820</v>
      </c>
      <c r="Y67" s="299" t="s">
        <v>476</v>
      </c>
      <c r="Z67" s="297">
        <v>33505882</v>
      </c>
      <c r="AA67" s="299" t="s">
        <v>476</v>
      </c>
    </row>
    <row r="68" spans="1:27" x14ac:dyDescent="0.25">
      <c r="A68" s="301">
        <v>2005</v>
      </c>
      <c r="B68" s="302">
        <v>1954042</v>
      </c>
      <c r="C68" s="303"/>
      <c r="D68" s="302">
        <v>44191</v>
      </c>
      <c r="E68" s="304" t="s">
        <v>476</v>
      </c>
      <c r="F68" s="302">
        <v>7903408</v>
      </c>
      <c r="G68" s="303"/>
      <c r="H68" s="302">
        <v>9632513</v>
      </c>
      <c r="I68" s="304" t="s">
        <v>476</v>
      </c>
      <c r="J68" s="302">
        <v>19534154</v>
      </c>
      <c r="K68" s="304" t="s">
        <v>476</v>
      </c>
      <c r="L68" s="302">
        <v>31951</v>
      </c>
      <c r="M68" s="303"/>
      <c r="N68" s="302">
        <v>4300</v>
      </c>
      <c r="O68" s="306" t="s">
        <v>883</v>
      </c>
      <c r="P68" s="302">
        <v>1836920</v>
      </c>
      <c r="Q68" s="304" t="s">
        <v>476</v>
      </c>
      <c r="R68" s="302">
        <v>1873172</v>
      </c>
      <c r="S68" s="304" t="s">
        <v>476</v>
      </c>
      <c r="T68" s="302">
        <v>21407326</v>
      </c>
      <c r="U68" s="304" t="s">
        <v>476</v>
      </c>
      <c r="V68" s="302">
        <v>3477360</v>
      </c>
      <c r="W68" s="303"/>
      <c r="X68" s="302">
        <v>7557232</v>
      </c>
      <c r="Y68" s="304" t="s">
        <v>476</v>
      </c>
      <c r="Z68" s="302">
        <v>32441918</v>
      </c>
      <c r="AA68" s="304" t="s">
        <v>476</v>
      </c>
    </row>
    <row r="69" spans="1:27" x14ac:dyDescent="0.25">
      <c r="A69" s="296">
        <v>2006</v>
      </c>
      <c r="B69" s="297">
        <v>1914466</v>
      </c>
      <c r="C69" s="298"/>
      <c r="D69" s="297">
        <v>60787</v>
      </c>
      <c r="E69" s="299" t="s">
        <v>476</v>
      </c>
      <c r="F69" s="297">
        <v>7846224</v>
      </c>
      <c r="G69" s="298"/>
      <c r="H69" s="297">
        <v>9769914</v>
      </c>
      <c r="I69" s="299" t="s">
        <v>476</v>
      </c>
      <c r="J69" s="297">
        <v>19591390</v>
      </c>
      <c r="K69" s="299" t="s">
        <v>476</v>
      </c>
      <c r="L69" s="297">
        <v>28756</v>
      </c>
      <c r="M69" s="298"/>
      <c r="N69" s="297">
        <v>4400</v>
      </c>
      <c r="O69" s="306" t="s">
        <v>883</v>
      </c>
      <c r="P69" s="297">
        <v>1896628</v>
      </c>
      <c r="Q69" s="299" t="s">
        <v>476</v>
      </c>
      <c r="R69" s="297">
        <v>1929784</v>
      </c>
      <c r="S69" s="299" t="s">
        <v>476</v>
      </c>
      <c r="T69" s="297">
        <v>21521174</v>
      </c>
      <c r="U69" s="299" t="s">
        <v>476</v>
      </c>
      <c r="V69" s="297">
        <v>3450547</v>
      </c>
      <c r="W69" s="298"/>
      <c r="X69" s="297">
        <v>7414513</v>
      </c>
      <c r="Y69" s="299" t="s">
        <v>476</v>
      </c>
      <c r="Z69" s="297">
        <v>32386234</v>
      </c>
      <c r="AA69" s="299" t="s">
        <v>476</v>
      </c>
    </row>
    <row r="70" spans="1:27" x14ac:dyDescent="0.25">
      <c r="A70" s="296">
        <v>2007</v>
      </c>
      <c r="B70" s="297">
        <v>1864612</v>
      </c>
      <c r="C70" s="298"/>
      <c r="D70" s="297">
        <v>25191</v>
      </c>
      <c r="E70" s="299" t="s">
        <v>476</v>
      </c>
      <c r="F70" s="297">
        <v>8090315</v>
      </c>
      <c r="G70" s="298"/>
      <c r="H70" s="297">
        <v>9450597</v>
      </c>
      <c r="I70" s="299" t="s">
        <v>476</v>
      </c>
      <c r="J70" s="297">
        <v>19430715</v>
      </c>
      <c r="K70" s="299" t="s">
        <v>476</v>
      </c>
      <c r="L70" s="297">
        <v>15715</v>
      </c>
      <c r="M70" s="298"/>
      <c r="N70" s="297">
        <v>4700</v>
      </c>
      <c r="O70" s="306" t="s">
        <v>883</v>
      </c>
      <c r="P70" s="297">
        <v>1943982</v>
      </c>
      <c r="Q70" s="299" t="s">
        <v>476</v>
      </c>
      <c r="R70" s="297">
        <v>1964397</v>
      </c>
      <c r="S70" s="299" t="s">
        <v>476</v>
      </c>
      <c r="T70" s="297">
        <v>21395112</v>
      </c>
      <c r="U70" s="299" t="s">
        <v>476</v>
      </c>
      <c r="V70" s="297">
        <v>3506963</v>
      </c>
      <c r="W70" s="298"/>
      <c r="X70" s="297">
        <v>7517010</v>
      </c>
      <c r="Y70" s="299" t="s">
        <v>476</v>
      </c>
      <c r="Z70" s="297">
        <v>32419085</v>
      </c>
      <c r="AA70" s="299" t="s">
        <v>476</v>
      </c>
    </row>
    <row r="71" spans="1:27" x14ac:dyDescent="0.25">
      <c r="A71" s="301">
        <v>2008</v>
      </c>
      <c r="B71" s="302">
        <v>1795585</v>
      </c>
      <c r="C71" s="303"/>
      <c r="D71" s="302">
        <v>40772</v>
      </c>
      <c r="E71" s="304" t="s">
        <v>476</v>
      </c>
      <c r="F71" s="302">
        <v>8074231</v>
      </c>
      <c r="G71" s="304" t="s">
        <v>476</v>
      </c>
      <c r="H71" s="302">
        <v>8511175</v>
      </c>
      <c r="I71" s="304" t="s">
        <v>476</v>
      </c>
      <c r="J71" s="302">
        <v>18421763</v>
      </c>
      <c r="K71" s="304" t="s">
        <v>476</v>
      </c>
      <c r="L71" s="302">
        <v>16514</v>
      </c>
      <c r="M71" s="303"/>
      <c r="N71" s="302">
        <v>5000</v>
      </c>
      <c r="O71" s="306" t="s">
        <v>883</v>
      </c>
      <c r="P71" s="302">
        <v>2031185</v>
      </c>
      <c r="Q71" s="304" t="s">
        <v>476</v>
      </c>
      <c r="R71" s="302">
        <v>2052699</v>
      </c>
      <c r="S71" s="304" t="s">
        <v>476</v>
      </c>
      <c r="T71" s="302">
        <v>20474463</v>
      </c>
      <c r="U71" s="304" t="s">
        <v>476</v>
      </c>
      <c r="V71" s="302">
        <v>3443733</v>
      </c>
      <c r="W71" s="303"/>
      <c r="X71" s="302">
        <v>7365444</v>
      </c>
      <c r="Y71" s="304" t="s">
        <v>476</v>
      </c>
      <c r="Z71" s="302">
        <v>31283639</v>
      </c>
      <c r="AA71" s="304" t="s">
        <v>476</v>
      </c>
    </row>
    <row r="72" spans="1:27" x14ac:dyDescent="0.25">
      <c r="A72" s="296">
        <v>2009</v>
      </c>
      <c r="B72" s="297">
        <v>1395671</v>
      </c>
      <c r="C72" s="299" t="s">
        <v>476</v>
      </c>
      <c r="D72" s="297">
        <v>-23811</v>
      </c>
      <c r="E72" s="299" t="s">
        <v>476</v>
      </c>
      <c r="F72" s="297">
        <v>7608819</v>
      </c>
      <c r="G72" s="299" t="s">
        <v>476</v>
      </c>
      <c r="H72" s="297">
        <v>7815777</v>
      </c>
      <c r="I72" s="299" t="s">
        <v>476</v>
      </c>
      <c r="J72" s="297">
        <v>16796456</v>
      </c>
      <c r="K72" s="299" t="s">
        <v>476</v>
      </c>
      <c r="L72" s="297">
        <v>18235</v>
      </c>
      <c r="M72" s="299" t="s">
        <v>476</v>
      </c>
      <c r="N72" s="297">
        <v>4200</v>
      </c>
      <c r="O72" s="306" t="s">
        <v>883</v>
      </c>
      <c r="P72" s="297">
        <v>1982241</v>
      </c>
      <c r="Q72" s="299" t="s">
        <v>476</v>
      </c>
      <c r="R72" s="297">
        <v>2004676</v>
      </c>
      <c r="S72" s="299" t="s">
        <v>476</v>
      </c>
      <c r="T72" s="297">
        <v>18801132</v>
      </c>
      <c r="U72" s="299" t="s">
        <v>476</v>
      </c>
      <c r="V72" s="297">
        <v>3130312</v>
      </c>
      <c r="W72" s="299" t="s">
        <v>476</v>
      </c>
      <c r="X72" s="297">
        <v>6581908</v>
      </c>
      <c r="Y72" s="299" t="s">
        <v>476</v>
      </c>
      <c r="Z72" s="297">
        <v>28513352</v>
      </c>
      <c r="AA72" s="299" t="s">
        <v>476</v>
      </c>
    </row>
    <row r="73" spans="1:27" x14ac:dyDescent="0.25">
      <c r="A73" s="296" t="s">
        <v>863</v>
      </c>
      <c r="B73" s="297">
        <v>1618001</v>
      </c>
      <c r="C73" s="298"/>
      <c r="D73" s="297">
        <v>-6171</v>
      </c>
      <c r="E73" s="298"/>
      <c r="F73" s="297">
        <v>8109997</v>
      </c>
      <c r="G73" s="298"/>
      <c r="H73" s="297">
        <v>8013194</v>
      </c>
      <c r="I73" s="298"/>
      <c r="J73" s="297">
        <v>17735021</v>
      </c>
      <c r="K73" s="298"/>
      <c r="L73" s="297">
        <v>15924</v>
      </c>
      <c r="M73" s="298"/>
      <c r="N73" s="297">
        <v>4200</v>
      </c>
      <c r="O73" s="300">
        <v>22</v>
      </c>
      <c r="P73" s="297">
        <v>2228743</v>
      </c>
      <c r="Q73" s="298"/>
      <c r="R73" s="297">
        <v>2248889</v>
      </c>
      <c r="S73" s="298"/>
      <c r="T73" s="297">
        <v>19983910</v>
      </c>
      <c r="U73" s="298"/>
      <c r="V73" s="297">
        <v>3282906</v>
      </c>
      <c r="W73" s="298"/>
      <c r="X73" s="297">
        <v>6872251</v>
      </c>
      <c r="Y73" s="298"/>
      <c r="Z73" s="297">
        <v>30139067</v>
      </c>
      <c r="AA73" s="298"/>
    </row>
    <row r="74" spans="1:27" x14ac:dyDescent="0.25">
      <c r="A74" s="544" t="s">
        <v>559</v>
      </c>
      <c r="B74" s="545"/>
      <c r="C74" s="545"/>
      <c r="D74" s="545"/>
      <c r="E74" s="545"/>
      <c r="F74" s="545"/>
      <c r="G74" s="545"/>
      <c r="H74" s="545"/>
      <c r="I74" s="545"/>
      <c r="J74" s="545"/>
      <c r="K74" s="545"/>
      <c r="L74" s="545"/>
      <c r="M74" s="545"/>
      <c r="N74" s="545" t="s">
        <v>905</v>
      </c>
      <c r="O74" s="545"/>
      <c r="P74" s="545"/>
      <c r="Q74" s="545"/>
      <c r="R74" s="545"/>
      <c r="S74" s="545"/>
      <c r="T74" s="545"/>
      <c r="U74" s="545"/>
      <c r="V74" s="545"/>
      <c r="W74" s="545"/>
      <c r="X74" s="545"/>
      <c r="Y74" s="545"/>
      <c r="Z74" s="545"/>
      <c r="AA74" s="546"/>
    </row>
    <row r="75" spans="1:27" x14ac:dyDescent="0.25">
      <c r="A75" s="553"/>
      <c r="B75" s="554"/>
      <c r="C75" s="554"/>
      <c r="D75" s="554"/>
      <c r="E75" s="554"/>
      <c r="F75" s="554"/>
      <c r="G75" s="554"/>
      <c r="H75" s="554"/>
      <c r="I75" s="554"/>
      <c r="J75" s="554"/>
      <c r="K75" s="554"/>
      <c r="L75" s="554"/>
      <c r="M75" s="554"/>
      <c r="N75" s="551" t="s">
        <v>906</v>
      </c>
      <c r="O75" s="551"/>
      <c r="P75" s="551"/>
      <c r="Q75" s="551"/>
      <c r="R75" s="551"/>
      <c r="S75" s="551"/>
      <c r="T75" s="551"/>
      <c r="U75" s="551"/>
      <c r="V75" s="551"/>
      <c r="W75" s="551"/>
      <c r="X75" s="551"/>
      <c r="Y75" s="551"/>
      <c r="Z75" s="551"/>
      <c r="AA75" s="552"/>
    </row>
    <row r="76" spans="1:27" x14ac:dyDescent="0.25">
      <c r="A76" s="553" t="s">
        <v>907</v>
      </c>
      <c r="B76" s="554"/>
      <c r="C76" s="554"/>
      <c r="D76" s="554"/>
      <c r="E76" s="554"/>
      <c r="F76" s="554"/>
      <c r="G76" s="554"/>
      <c r="H76" s="554"/>
      <c r="I76" s="554"/>
      <c r="J76" s="554"/>
      <c r="K76" s="554"/>
      <c r="L76" s="554"/>
      <c r="M76" s="554"/>
      <c r="N76" s="555" t="s">
        <v>908</v>
      </c>
      <c r="O76" s="555"/>
      <c r="P76" s="555"/>
      <c r="Q76" s="555"/>
      <c r="R76" s="555"/>
      <c r="S76" s="555"/>
      <c r="T76" s="555"/>
      <c r="U76" s="555"/>
      <c r="V76" s="555"/>
      <c r="W76" s="555"/>
      <c r="X76" s="555"/>
      <c r="Y76" s="555"/>
      <c r="Z76" s="555"/>
      <c r="AA76" s="556"/>
    </row>
    <row r="77" spans="1:27" x14ac:dyDescent="0.25">
      <c r="A77" s="553"/>
      <c r="B77" s="554"/>
      <c r="C77" s="554"/>
      <c r="D77" s="554"/>
      <c r="E77" s="554"/>
      <c r="F77" s="554"/>
      <c r="G77" s="554"/>
      <c r="H77" s="554"/>
      <c r="I77" s="554"/>
      <c r="J77" s="554"/>
      <c r="K77" s="554"/>
      <c r="L77" s="554"/>
      <c r="M77" s="554"/>
      <c r="N77" s="551" t="s">
        <v>909</v>
      </c>
      <c r="O77" s="551"/>
      <c r="P77" s="551"/>
      <c r="Q77" s="551"/>
      <c r="R77" s="551"/>
      <c r="S77" s="551"/>
      <c r="T77" s="551"/>
      <c r="U77" s="551"/>
      <c r="V77" s="551"/>
      <c r="W77" s="551"/>
      <c r="X77" s="551"/>
      <c r="Y77" s="551"/>
      <c r="Z77" s="551"/>
      <c r="AA77" s="552"/>
    </row>
    <row r="78" spans="1:27" x14ac:dyDescent="0.25">
      <c r="A78" s="553"/>
      <c r="B78" s="554"/>
      <c r="C78" s="554"/>
      <c r="D78" s="554"/>
      <c r="E78" s="554"/>
      <c r="F78" s="554"/>
      <c r="G78" s="554"/>
      <c r="H78" s="554"/>
      <c r="I78" s="554"/>
      <c r="J78" s="554"/>
      <c r="K78" s="554"/>
      <c r="L78" s="554"/>
      <c r="M78" s="554"/>
      <c r="N78" s="551" t="s">
        <v>910</v>
      </c>
      <c r="O78" s="551"/>
      <c r="P78" s="551"/>
      <c r="Q78" s="551"/>
      <c r="R78" s="551"/>
      <c r="S78" s="551"/>
      <c r="T78" s="551"/>
      <c r="U78" s="551"/>
      <c r="V78" s="551"/>
      <c r="W78" s="551"/>
      <c r="X78" s="551"/>
      <c r="Y78" s="551"/>
      <c r="Z78" s="551"/>
      <c r="AA78" s="552"/>
    </row>
    <row r="79" spans="1:27" x14ac:dyDescent="0.25">
      <c r="A79" s="553"/>
      <c r="B79" s="554"/>
      <c r="C79" s="554"/>
      <c r="D79" s="554"/>
      <c r="E79" s="554"/>
      <c r="F79" s="554"/>
      <c r="G79" s="554"/>
      <c r="H79" s="554"/>
      <c r="I79" s="554"/>
      <c r="J79" s="554"/>
      <c r="K79" s="554"/>
      <c r="L79" s="554"/>
      <c r="M79" s="554"/>
      <c r="N79" s="551" t="s">
        <v>911</v>
      </c>
      <c r="O79" s="551"/>
      <c r="P79" s="551"/>
      <c r="Q79" s="551"/>
      <c r="R79" s="551"/>
      <c r="S79" s="551"/>
      <c r="T79" s="551"/>
      <c r="U79" s="551"/>
      <c r="V79" s="551"/>
      <c r="W79" s="551"/>
      <c r="X79" s="551"/>
      <c r="Y79" s="551"/>
      <c r="Z79" s="551"/>
      <c r="AA79" s="552"/>
    </row>
    <row r="80" spans="1:27" x14ac:dyDescent="0.25">
      <c r="A80" s="553" t="s">
        <v>561</v>
      </c>
      <c r="B80" s="554"/>
      <c r="C80" s="554"/>
      <c r="D80" s="554"/>
      <c r="E80" s="554"/>
      <c r="F80" s="554"/>
      <c r="G80" s="554"/>
      <c r="H80" s="554"/>
      <c r="I80" s="554"/>
      <c r="J80" s="554"/>
      <c r="K80" s="554"/>
      <c r="L80" s="554"/>
      <c r="M80" s="554"/>
      <c r="N80" s="555" t="s">
        <v>912</v>
      </c>
      <c r="O80" s="555"/>
      <c r="P80" s="555"/>
      <c r="Q80" s="555"/>
      <c r="R80" s="555"/>
      <c r="S80" s="555"/>
      <c r="T80" s="555"/>
      <c r="U80" s="555"/>
      <c r="V80" s="555"/>
      <c r="W80" s="555"/>
      <c r="X80" s="555"/>
      <c r="Y80" s="555"/>
      <c r="Z80" s="555"/>
      <c r="AA80" s="556"/>
    </row>
    <row r="81" spans="1:27" x14ac:dyDescent="0.25">
      <c r="A81" s="547" t="s">
        <v>83</v>
      </c>
      <c r="B81" s="548"/>
      <c r="C81" s="548"/>
      <c r="D81" s="548"/>
      <c r="E81" s="548"/>
      <c r="F81" s="548"/>
      <c r="G81" s="548"/>
      <c r="H81" s="548"/>
      <c r="I81" s="548"/>
      <c r="J81" s="548"/>
      <c r="K81" s="548"/>
      <c r="L81" s="548"/>
      <c r="M81" s="548"/>
      <c r="N81" s="551" t="s">
        <v>76</v>
      </c>
      <c r="O81" s="551"/>
      <c r="P81" s="551"/>
      <c r="Q81" s="551"/>
      <c r="R81" s="551"/>
      <c r="S81" s="551"/>
      <c r="T81" s="551"/>
      <c r="U81" s="551"/>
      <c r="V81" s="551"/>
      <c r="W81" s="551"/>
      <c r="X81" s="551"/>
      <c r="Y81" s="551"/>
      <c r="Z81" s="551"/>
      <c r="AA81" s="552"/>
    </row>
    <row r="82" spans="1:27" x14ac:dyDescent="0.25">
      <c r="A82" s="553" t="s">
        <v>867</v>
      </c>
      <c r="B82" s="554"/>
      <c r="C82" s="554"/>
      <c r="D82" s="554"/>
      <c r="E82" s="554"/>
      <c r="F82" s="554"/>
      <c r="G82" s="554"/>
      <c r="H82" s="554"/>
      <c r="I82" s="554"/>
      <c r="J82" s="554"/>
      <c r="K82" s="554"/>
      <c r="L82" s="554"/>
      <c r="M82" s="554"/>
      <c r="N82" s="555" t="s">
        <v>913</v>
      </c>
      <c r="O82" s="555"/>
      <c r="P82" s="555"/>
      <c r="Q82" s="555"/>
      <c r="R82" s="555"/>
      <c r="S82" s="555"/>
      <c r="T82" s="555"/>
      <c r="U82" s="555"/>
      <c r="V82" s="555"/>
      <c r="W82" s="555"/>
      <c r="X82" s="555"/>
      <c r="Y82" s="555"/>
      <c r="Z82" s="555"/>
      <c r="AA82" s="556"/>
    </row>
    <row r="83" spans="1:27" x14ac:dyDescent="0.25">
      <c r="A83" s="547" t="s">
        <v>914</v>
      </c>
      <c r="B83" s="548"/>
      <c r="C83" s="548"/>
      <c r="D83" s="548"/>
      <c r="E83" s="548"/>
      <c r="F83" s="548"/>
      <c r="G83" s="548"/>
      <c r="H83" s="548"/>
      <c r="I83" s="548"/>
      <c r="J83" s="548"/>
      <c r="K83" s="548"/>
      <c r="L83" s="548"/>
      <c r="M83" s="548"/>
      <c r="N83" s="551" t="s">
        <v>77</v>
      </c>
      <c r="O83" s="551"/>
      <c r="P83" s="551"/>
      <c r="Q83" s="551"/>
      <c r="R83" s="551"/>
      <c r="S83" s="551"/>
      <c r="T83" s="551"/>
      <c r="U83" s="551"/>
      <c r="V83" s="551"/>
      <c r="W83" s="551"/>
      <c r="X83" s="551"/>
      <c r="Y83" s="551"/>
      <c r="Z83" s="551"/>
      <c r="AA83" s="552"/>
    </row>
    <row r="84" spans="1:27" x14ac:dyDescent="0.25">
      <c r="A84" s="547" t="s">
        <v>915</v>
      </c>
      <c r="B84" s="548"/>
      <c r="C84" s="548"/>
      <c r="D84" s="548"/>
      <c r="E84" s="548"/>
      <c r="F84" s="548"/>
      <c r="G84" s="548"/>
      <c r="H84" s="548"/>
      <c r="I84" s="548"/>
      <c r="J84" s="548"/>
      <c r="K84" s="548"/>
      <c r="L84" s="548"/>
      <c r="M84" s="548"/>
      <c r="N84" s="551" t="s">
        <v>78</v>
      </c>
      <c r="O84" s="551"/>
      <c r="P84" s="551"/>
      <c r="Q84" s="551"/>
      <c r="R84" s="551"/>
      <c r="S84" s="551"/>
      <c r="T84" s="551"/>
      <c r="U84" s="551"/>
      <c r="V84" s="551"/>
      <c r="W84" s="551"/>
      <c r="X84" s="551"/>
      <c r="Y84" s="551"/>
      <c r="Z84" s="551"/>
      <c r="AA84" s="552"/>
    </row>
    <row r="85" spans="1:27" x14ac:dyDescent="0.25">
      <c r="A85" s="553" t="s">
        <v>892</v>
      </c>
      <c r="B85" s="554"/>
      <c r="C85" s="554"/>
      <c r="D85" s="554"/>
      <c r="E85" s="554"/>
      <c r="F85" s="554"/>
      <c r="G85" s="554"/>
      <c r="H85" s="554"/>
      <c r="I85" s="554"/>
      <c r="J85" s="554"/>
      <c r="K85" s="554"/>
      <c r="L85" s="554"/>
      <c r="M85" s="554"/>
      <c r="N85" s="551" t="s">
        <v>916</v>
      </c>
      <c r="O85" s="551"/>
      <c r="P85" s="551"/>
      <c r="Q85" s="551"/>
      <c r="R85" s="551"/>
      <c r="S85" s="551"/>
      <c r="T85" s="551"/>
      <c r="U85" s="551"/>
      <c r="V85" s="551"/>
      <c r="W85" s="551"/>
      <c r="X85" s="551"/>
      <c r="Y85" s="551"/>
      <c r="Z85" s="551"/>
      <c r="AA85" s="552"/>
    </row>
    <row r="86" spans="1:27" x14ac:dyDescent="0.25">
      <c r="A86" s="553"/>
      <c r="B86" s="554"/>
      <c r="C86" s="554"/>
      <c r="D86" s="554"/>
      <c r="E86" s="554"/>
      <c r="F86" s="554"/>
      <c r="G86" s="554"/>
      <c r="H86" s="554"/>
      <c r="I86" s="554"/>
      <c r="J86" s="554"/>
      <c r="K86" s="554"/>
      <c r="L86" s="554"/>
      <c r="M86" s="554"/>
      <c r="N86" s="551" t="s">
        <v>917</v>
      </c>
      <c r="O86" s="551"/>
      <c r="P86" s="551"/>
      <c r="Q86" s="551"/>
      <c r="R86" s="551"/>
      <c r="S86" s="551"/>
      <c r="T86" s="551"/>
      <c r="U86" s="551"/>
      <c r="V86" s="551"/>
      <c r="W86" s="551"/>
      <c r="X86" s="551"/>
      <c r="Y86" s="551"/>
      <c r="Z86" s="551"/>
      <c r="AA86" s="552"/>
    </row>
    <row r="87" spans="1:27" x14ac:dyDescent="0.25">
      <c r="A87" s="553" t="s">
        <v>918</v>
      </c>
      <c r="B87" s="554"/>
      <c r="C87" s="554"/>
      <c r="D87" s="554"/>
      <c r="E87" s="554"/>
      <c r="F87" s="554"/>
      <c r="G87" s="554"/>
      <c r="H87" s="554"/>
      <c r="I87" s="554"/>
      <c r="J87" s="554"/>
      <c r="K87" s="554"/>
      <c r="L87" s="554"/>
      <c r="M87" s="554"/>
      <c r="N87" s="551" t="s">
        <v>919</v>
      </c>
      <c r="O87" s="551"/>
      <c r="P87" s="551"/>
      <c r="Q87" s="551"/>
      <c r="R87" s="551"/>
      <c r="S87" s="551"/>
      <c r="T87" s="551"/>
      <c r="U87" s="551"/>
      <c r="V87" s="551"/>
      <c r="W87" s="551"/>
      <c r="X87" s="551"/>
      <c r="Y87" s="551"/>
      <c r="Z87" s="551"/>
      <c r="AA87" s="552"/>
    </row>
    <row r="88" spans="1:27" x14ac:dyDescent="0.25">
      <c r="A88" s="547" t="s">
        <v>920</v>
      </c>
      <c r="B88" s="548"/>
      <c r="C88" s="548"/>
      <c r="D88" s="548"/>
      <c r="E88" s="548"/>
      <c r="F88" s="548"/>
      <c r="G88" s="548"/>
      <c r="H88" s="548"/>
      <c r="I88" s="548"/>
      <c r="J88" s="548"/>
      <c r="K88" s="548"/>
      <c r="L88" s="548"/>
      <c r="M88" s="548"/>
      <c r="N88" s="551" t="s">
        <v>79</v>
      </c>
      <c r="O88" s="551"/>
      <c r="P88" s="551"/>
      <c r="Q88" s="551"/>
      <c r="R88" s="551"/>
      <c r="S88" s="551"/>
      <c r="T88" s="551"/>
      <c r="U88" s="551"/>
      <c r="V88" s="551"/>
      <c r="W88" s="551"/>
      <c r="X88" s="551"/>
      <c r="Y88" s="551"/>
      <c r="Z88" s="551"/>
      <c r="AA88" s="552"/>
    </row>
    <row r="89" spans="1:27" x14ac:dyDescent="0.25">
      <c r="A89" s="547"/>
      <c r="B89" s="548"/>
      <c r="C89" s="548"/>
      <c r="D89" s="548"/>
      <c r="E89" s="548"/>
      <c r="F89" s="548"/>
      <c r="G89" s="548"/>
      <c r="H89" s="548"/>
      <c r="I89" s="548"/>
      <c r="J89" s="548"/>
      <c r="K89" s="548"/>
      <c r="L89" s="548"/>
      <c r="M89" s="548"/>
      <c r="N89" s="551" t="s">
        <v>921</v>
      </c>
      <c r="O89" s="551"/>
      <c r="P89" s="551"/>
      <c r="Q89" s="551"/>
      <c r="R89" s="551"/>
      <c r="S89" s="551"/>
      <c r="T89" s="551"/>
      <c r="U89" s="551"/>
      <c r="V89" s="551"/>
      <c r="W89" s="551"/>
      <c r="X89" s="551"/>
      <c r="Y89" s="551"/>
      <c r="Z89" s="551"/>
      <c r="AA89" s="552"/>
    </row>
    <row r="90" spans="1:27" x14ac:dyDescent="0.25">
      <c r="A90" s="564" t="s">
        <v>898</v>
      </c>
      <c r="B90" s="565"/>
      <c r="C90" s="565"/>
      <c r="D90" s="565"/>
      <c r="E90" s="565"/>
      <c r="F90" s="565"/>
      <c r="G90" s="565"/>
      <c r="H90" s="565"/>
      <c r="I90" s="565"/>
      <c r="J90" s="565"/>
      <c r="K90" s="565"/>
      <c r="L90" s="565"/>
      <c r="M90" s="565"/>
      <c r="N90" s="562" t="s">
        <v>80</v>
      </c>
      <c r="O90" s="562"/>
      <c r="P90" s="562"/>
      <c r="Q90" s="562"/>
      <c r="R90" s="562"/>
      <c r="S90" s="562"/>
      <c r="T90" s="562"/>
      <c r="U90" s="562"/>
      <c r="V90" s="562"/>
      <c r="W90" s="562"/>
      <c r="X90" s="562"/>
      <c r="Y90" s="562"/>
      <c r="Z90" s="562"/>
      <c r="AA90" s="563"/>
    </row>
  </sheetData>
  <mergeCells count="72">
    <mergeCell ref="A1:AA1"/>
    <mergeCell ref="A2:AA2"/>
    <mergeCell ref="A3:A11"/>
    <mergeCell ref="B3:U6"/>
    <mergeCell ref="V3:W3"/>
    <mergeCell ref="X3:Y3"/>
    <mergeCell ref="Z3:AA11"/>
    <mergeCell ref="V4:W4"/>
    <mergeCell ref="X4:Y4"/>
    <mergeCell ref="V5:W5"/>
    <mergeCell ref="X5:Y5"/>
    <mergeCell ref="V6:W6"/>
    <mergeCell ref="X6:Y6"/>
    <mergeCell ref="B7:K9"/>
    <mergeCell ref="L7:S9"/>
    <mergeCell ref="T7:U7"/>
    <mergeCell ref="V7:W7"/>
    <mergeCell ref="X7:Y7"/>
    <mergeCell ref="T8:U8"/>
    <mergeCell ref="V8:W8"/>
    <mergeCell ref="B10:C11"/>
    <mergeCell ref="D10:E10"/>
    <mergeCell ref="F10:G10"/>
    <mergeCell ref="H10:I11"/>
    <mergeCell ref="J10:K11"/>
    <mergeCell ref="L10:M10"/>
    <mergeCell ref="R10:S11"/>
    <mergeCell ref="T10:U10"/>
    <mergeCell ref="V10:W10"/>
    <mergeCell ref="X8:Y8"/>
    <mergeCell ref="T9:U9"/>
    <mergeCell ref="V9:W9"/>
    <mergeCell ref="X9:Y9"/>
    <mergeCell ref="X10:Y10"/>
    <mergeCell ref="D11:E11"/>
    <mergeCell ref="F11:G11"/>
    <mergeCell ref="L11:M11"/>
    <mergeCell ref="T11:U11"/>
    <mergeCell ref="V11:W11"/>
    <mergeCell ref="X11:Y11"/>
    <mergeCell ref="N10:N11"/>
    <mergeCell ref="O10:O11"/>
    <mergeCell ref="P10:Q11"/>
    <mergeCell ref="A74:M75"/>
    <mergeCell ref="N74:AA74"/>
    <mergeCell ref="N75:AA75"/>
    <mergeCell ref="A76:M79"/>
    <mergeCell ref="N76:AA76"/>
    <mergeCell ref="N77:AA77"/>
    <mergeCell ref="N78:AA78"/>
    <mergeCell ref="N79:AA79"/>
    <mergeCell ref="A80:M80"/>
    <mergeCell ref="N80:AA80"/>
    <mergeCell ref="A81:M81"/>
    <mergeCell ref="N81:AA81"/>
    <mergeCell ref="A82:M82"/>
    <mergeCell ref="N82:AA82"/>
    <mergeCell ref="A83:M83"/>
    <mergeCell ref="N83:AA83"/>
    <mergeCell ref="A84:M84"/>
    <mergeCell ref="N84:AA84"/>
    <mergeCell ref="A85:M86"/>
    <mergeCell ref="N85:AA85"/>
    <mergeCell ref="N86:AA86"/>
    <mergeCell ref="A90:M90"/>
    <mergeCell ref="N90:AA90"/>
    <mergeCell ref="A87:M87"/>
    <mergeCell ref="N87:AA87"/>
    <mergeCell ref="A88:M88"/>
    <mergeCell ref="N88:AA88"/>
    <mergeCell ref="A89:M89"/>
    <mergeCell ref="N89:AA89"/>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4"/>
  <sheetViews>
    <sheetView showGridLines="0" workbookViewId="0">
      <selection activeCell="Q25" sqref="Q25"/>
    </sheetView>
  </sheetViews>
  <sheetFormatPr defaultRowHeight="15" x14ac:dyDescent="0.25"/>
  <cols>
    <col min="1" max="1" width="6.85546875" style="294" customWidth="1"/>
    <col min="2" max="2" width="9.5703125" style="294" customWidth="1"/>
    <col min="3" max="3" width="2.85546875" style="294" customWidth="1"/>
    <col min="4" max="4" width="11.28515625" style="294" customWidth="1"/>
    <col min="5" max="5" width="4.140625" style="294" customWidth="1"/>
    <col min="6" max="6" width="11.7109375" style="294" customWidth="1"/>
    <col min="7" max="7" width="3" style="294" customWidth="1"/>
    <col min="8" max="8" width="11.5703125" style="294" customWidth="1"/>
    <col min="9" max="9" width="3" style="294" customWidth="1"/>
    <col min="10" max="10" width="14.140625" style="294" customWidth="1"/>
    <col min="11" max="11" width="4.7109375" style="294" customWidth="1"/>
    <col min="12" max="12" width="9.7109375" style="294" customWidth="1"/>
    <col min="13" max="13" width="2.7109375" style="294" customWidth="1"/>
    <col min="14" max="14" width="7.140625" style="294" customWidth="1"/>
    <col min="15" max="15" width="3.140625" style="294" customWidth="1"/>
    <col min="16" max="16" width="6.85546875" style="294" customWidth="1"/>
    <col min="17" max="17" width="3" style="294" customWidth="1"/>
    <col min="18" max="18" width="9.7109375" style="294" customWidth="1"/>
    <col min="19" max="19" width="2.7109375" style="294" customWidth="1"/>
    <col min="20" max="16384" width="9.140625" style="294"/>
  </cols>
  <sheetData>
    <row r="1" spans="1:19" ht="15.75" customHeight="1" x14ac:dyDescent="0.25">
      <c r="A1" s="519" t="s">
        <v>922</v>
      </c>
      <c r="B1" s="520"/>
      <c r="C1" s="520"/>
      <c r="D1" s="520"/>
      <c r="E1" s="520"/>
      <c r="F1" s="520"/>
      <c r="G1" s="520"/>
      <c r="H1" s="520"/>
      <c r="I1" s="520"/>
      <c r="J1" s="520"/>
      <c r="K1" s="520"/>
      <c r="L1" s="520"/>
      <c r="M1" s="520"/>
      <c r="N1" s="520"/>
      <c r="O1" s="520"/>
      <c r="P1" s="520"/>
      <c r="Q1" s="520"/>
      <c r="R1" s="520"/>
      <c r="S1" s="521"/>
    </row>
    <row r="2" spans="1:19" x14ac:dyDescent="0.25">
      <c r="A2" s="522" t="s">
        <v>63</v>
      </c>
      <c r="B2" s="523"/>
      <c r="C2" s="523"/>
      <c r="D2" s="523"/>
      <c r="E2" s="523"/>
      <c r="F2" s="523"/>
      <c r="G2" s="523"/>
      <c r="H2" s="523"/>
      <c r="I2" s="523"/>
      <c r="J2" s="523"/>
      <c r="K2" s="523"/>
      <c r="L2" s="523"/>
      <c r="M2" s="523"/>
      <c r="N2" s="523"/>
      <c r="O2" s="523"/>
      <c r="P2" s="523"/>
      <c r="Q2" s="523"/>
      <c r="R2" s="523"/>
      <c r="S2" s="524"/>
    </row>
    <row r="3" spans="1:19" x14ac:dyDescent="0.25">
      <c r="A3" s="525" t="s">
        <v>284</v>
      </c>
      <c r="B3" s="528" t="s">
        <v>556</v>
      </c>
      <c r="C3" s="529"/>
      <c r="D3" s="529"/>
      <c r="E3" s="529"/>
      <c r="F3" s="529"/>
      <c r="G3" s="529"/>
      <c r="H3" s="529"/>
      <c r="I3" s="529"/>
      <c r="J3" s="529"/>
      <c r="K3" s="529"/>
      <c r="L3" s="529"/>
      <c r="M3" s="530"/>
      <c r="N3" s="537"/>
      <c r="O3" s="538"/>
      <c r="P3" s="537"/>
      <c r="Q3" s="538"/>
      <c r="R3" s="528" t="s">
        <v>81</v>
      </c>
      <c r="S3" s="530"/>
    </row>
    <row r="4" spans="1:19" x14ac:dyDescent="0.25">
      <c r="A4" s="526"/>
      <c r="B4" s="531"/>
      <c r="C4" s="532"/>
      <c r="D4" s="532"/>
      <c r="E4" s="532"/>
      <c r="F4" s="532"/>
      <c r="G4" s="532"/>
      <c r="H4" s="532"/>
      <c r="I4" s="532"/>
      <c r="J4" s="532"/>
      <c r="K4" s="532"/>
      <c r="L4" s="532"/>
      <c r="M4" s="533"/>
      <c r="N4" s="539"/>
      <c r="O4" s="540"/>
      <c r="P4" s="531" t="s">
        <v>511</v>
      </c>
      <c r="Q4" s="533"/>
      <c r="R4" s="531"/>
      <c r="S4" s="533"/>
    </row>
    <row r="5" spans="1:19" x14ac:dyDescent="0.25">
      <c r="A5" s="526"/>
      <c r="B5" s="534"/>
      <c r="C5" s="535"/>
      <c r="D5" s="535"/>
      <c r="E5" s="535"/>
      <c r="F5" s="535"/>
      <c r="G5" s="535"/>
      <c r="H5" s="535"/>
      <c r="I5" s="535"/>
      <c r="J5" s="535"/>
      <c r="K5" s="535"/>
      <c r="L5" s="535"/>
      <c r="M5" s="536"/>
      <c r="N5" s="531" t="s">
        <v>199</v>
      </c>
      <c r="O5" s="533"/>
      <c r="P5" s="531" t="s">
        <v>512</v>
      </c>
      <c r="Q5" s="533"/>
      <c r="R5" s="531"/>
      <c r="S5" s="533"/>
    </row>
    <row r="6" spans="1:19" x14ac:dyDescent="0.25">
      <c r="A6" s="526"/>
      <c r="B6" s="528" t="s">
        <v>64</v>
      </c>
      <c r="C6" s="529"/>
      <c r="D6" s="529"/>
      <c r="E6" s="529"/>
      <c r="F6" s="529"/>
      <c r="G6" s="529"/>
      <c r="H6" s="529"/>
      <c r="I6" s="530"/>
      <c r="J6" s="528" t="s">
        <v>557</v>
      </c>
      <c r="K6" s="530"/>
      <c r="L6" s="537"/>
      <c r="M6" s="538"/>
      <c r="N6" s="531" t="s">
        <v>513</v>
      </c>
      <c r="O6" s="533"/>
      <c r="P6" s="531" t="s">
        <v>514</v>
      </c>
      <c r="Q6" s="533"/>
      <c r="R6" s="531"/>
      <c r="S6" s="533"/>
    </row>
    <row r="7" spans="1:19" x14ac:dyDescent="0.25">
      <c r="A7" s="526"/>
      <c r="B7" s="534"/>
      <c r="C7" s="535"/>
      <c r="D7" s="535"/>
      <c r="E7" s="535"/>
      <c r="F7" s="535"/>
      <c r="G7" s="535"/>
      <c r="H7" s="535"/>
      <c r="I7" s="536"/>
      <c r="J7" s="534"/>
      <c r="K7" s="536"/>
      <c r="L7" s="531" t="s">
        <v>107</v>
      </c>
      <c r="M7" s="533"/>
      <c r="N7" s="531" t="s">
        <v>923</v>
      </c>
      <c r="O7" s="533"/>
      <c r="P7" s="531" t="s">
        <v>924</v>
      </c>
      <c r="Q7" s="533"/>
      <c r="R7" s="531"/>
      <c r="S7" s="533"/>
    </row>
    <row r="8" spans="1:19" x14ac:dyDescent="0.25">
      <c r="A8" s="527"/>
      <c r="B8" s="541" t="s">
        <v>495</v>
      </c>
      <c r="C8" s="543"/>
      <c r="D8" s="541" t="s">
        <v>558</v>
      </c>
      <c r="E8" s="543"/>
      <c r="F8" s="541" t="s">
        <v>877</v>
      </c>
      <c r="G8" s="543"/>
      <c r="H8" s="541" t="s">
        <v>107</v>
      </c>
      <c r="I8" s="543"/>
      <c r="J8" s="541" t="s">
        <v>925</v>
      </c>
      <c r="K8" s="543"/>
      <c r="L8" s="534" t="s">
        <v>116</v>
      </c>
      <c r="M8" s="536"/>
      <c r="N8" s="534"/>
      <c r="O8" s="536"/>
      <c r="P8" s="534"/>
      <c r="Q8" s="536"/>
      <c r="R8" s="534"/>
      <c r="S8" s="536"/>
    </row>
    <row r="9" spans="1:19" x14ac:dyDescent="0.25">
      <c r="A9" s="296">
        <v>1949</v>
      </c>
      <c r="B9" s="297">
        <v>1727246</v>
      </c>
      <c r="C9" s="298"/>
      <c r="D9" s="300" t="s">
        <v>207</v>
      </c>
      <c r="E9" s="298"/>
      <c r="F9" s="297">
        <v>6152263</v>
      </c>
      <c r="G9" s="299" t="s">
        <v>476</v>
      </c>
      <c r="H9" s="297">
        <v>7879509</v>
      </c>
      <c r="I9" s="299" t="s">
        <v>476</v>
      </c>
      <c r="J9" s="300" t="s">
        <v>207</v>
      </c>
      <c r="K9" s="298"/>
      <c r="L9" s="297">
        <v>7879509</v>
      </c>
      <c r="M9" s="299" t="s">
        <v>476</v>
      </c>
      <c r="N9" s="297">
        <v>22114</v>
      </c>
      <c r="O9" s="298"/>
      <c r="P9" s="297">
        <v>88392</v>
      </c>
      <c r="Q9" s="298"/>
      <c r="R9" s="297">
        <v>7990015</v>
      </c>
      <c r="S9" s="299" t="s">
        <v>476</v>
      </c>
    </row>
    <row r="10" spans="1:19" x14ac:dyDescent="0.25">
      <c r="A10" s="296">
        <v>1950</v>
      </c>
      <c r="B10" s="297">
        <v>1563933</v>
      </c>
      <c r="C10" s="298"/>
      <c r="D10" s="297">
        <v>129940</v>
      </c>
      <c r="E10" s="298"/>
      <c r="F10" s="297">
        <v>6689534</v>
      </c>
      <c r="G10" s="299" t="s">
        <v>476</v>
      </c>
      <c r="H10" s="297">
        <v>8383407</v>
      </c>
      <c r="I10" s="299" t="s">
        <v>476</v>
      </c>
      <c r="J10" s="300" t="s">
        <v>207</v>
      </c>
      <c r="K10" s="298"/>
      <c r="L10" s="297">
        <v>8383407</v>
      </c>
      <c r="M10" s="299" t="s">
        <v>476</v>
      </c>
      <c r="N10" s="297">
        <v>23178</v>
      </c>
      <c r="O10" s="298"/>
      <c r="P10" s="297">
        <v>85888</v>
      </c>
      <c r="Q10" s="298"/>
      <c r="R10" s="297">
        <v>8492473</v>
      </c>
      <c r="S10" s="299" t="s">
        <v>476</v>
      </c>
    </row>
    <row r="11" spans="1:19" x14ac:dyDescent="0.25">
      <c r="A11" s="301">
        <v>1951</v>
      </c>
      <c r="B11" s="302">
        <v>1378693</v>
      </c>
      <c r="C11" s="303"/>
      <c r="D11" s="302">
        <v>199233</v>
      </c>
      <c r="E11" s="303"/>
      <c r="F11" s="302">
        <v>7355557</v>
      </c>
      <c r="G11" s="304" t="s">
        <v>476</v>
      </c>
      <c r="H11" s="302">
        <v>8933484</v>
      </c>
      <c r="I11" s="304" t="s">
        <v>476</v>
      </c>
      <c r="J11" s="305" t="s">
        <v>207</v>
      </c>
      <c r="K11" s="303"/>
      <c r="L11" s="302">
        <v>8933484</v>
      </c>
      <c r="M11" s="304" t="s">
        <v>476</v>
      </c>
      <c r="N11" s="302">
        <v>24093</v>
      </c>
      <c r="O11" s="303"/>
      <c r="P11" s="302">
        <v>84316</v>
      </c>
      <c r="Q11" s="303"/>
      <c r="R11" s="302">
        <v>9041892</v>
      </c>
      <c r="S11" s="304" t="s">
        <v>476</v>
      </c>
    </row>
    <row r="12" spans="1:19" x14ac:dyDescent="0.25">
      <c r="A12" s="296">
        <v>1952</v>
      </c>
      <c r="B12" s="297">
        <v>984040</v>
      </c>
      <c r="C12" s="298"/>
      <c r="D12" s="297">
        <v>214459</v>
      </c>
      <c r="E12" s="298"/>
      <c r="F12" s="297">
        <v>7708392</v>
      </c>
      <c r="G12" s="299" t="s">
        <v>476</v>
      </c>
      <c r="H12" s="297">
        <v>8906891</v>
      </c>
      <c r="I12" s="299" t="s">
        <v>476</v>
      </c>
      <c r="J12" s="300" t="s">
        <v>207</v>
      </c>
      <c r="K12" s="298"/>
      <c r="L12" s="297">
        <v>8906891</v>
      </c>
      <c r="M12" s="299" t="s">
        <v>476</v>
      </c>
      <c r="N12" s="297">
        <v>21823</v>
      </c>
      <c r="O12" s="298"/>
      <c r="P12" s="297">
        <v>74038</v>
      </c>
      <c r="Q12" s="298"/>
      <c r="R12" s="297">
        <v>9002752</v>
      </c>
      <c r="S12" s="299" t="s">
        <v>476</v>
      </c>
    </row>
    <row r="13" spans="1:19" x14ac:dyDescent="0.25">
      <c r="A13" s="296">
        <v>1953</v>
      </c>
      <c r="B13" s="297">
        <v>732992</v>
      </c>
      <c r="C13" s="298"/>
      <c r="D13" s="297">
        <v>238375</v>
      </c>
      <c r="E13" s="298"/>
      <c r="F13" s="297">
        <v>8058689</v>
      </c>
      <c r="G13" s="299" t="s">
        <v>476</v>
      </c>
      <c r="H13" s="297">
        <v>9030055</v>
      </c>
      <c r="I13" s="299" t="s">
        <v>476</v>
      </c>
      <c r="J13" s="300" t="s">
        <v>207</v>
      </c>
      <c r="K13" s="298"/>
      <c r="L13" s="297">
        <v>9030055</v>
      </c>
      <c r="M13" s="299" t="s">
        <v>476</v>
      </c>
      <c r="N13" s="297">
        <v>21932</v>
      </c>
      <c r="O13" s="298"/>
      <c r="P13" s="297">
        <v>71034</v>
      </c>
      <c r="Q13" s="298"/>
      <c r="R13" s="297">
        <v>9123022</v>
      </c>
      <c r="S13" s="299" t="s">
        <v>476</v>
      </c>
    </row>
    <row r="14" spans="1:19" x14ac:dyDescent="0.25">
      <c r="A14" s="301">
        <v>1954</v>
      </c>
      <c r="B14" s="302">
        <v>461404</v>
      </c>
      <c r="C14" s="303"/>
      <c r="D14" s="302">
        <v>238687</v>
      </c>
      <c r="E14" s="303"/>
      <c r="F14" s="302">
        <v>8122461</v>
      </c>
      <c r="G14" s="304" t="s">
        <v>476</v>
      </c>
      <c r="H14" s="302">
        <v>8822551</v>
      </c>
      <c r="I14" s="304" t="s">
        <v>476</v>
      </c>
      <c r="J14" s="305" t="s">
        <v>207</v>
      </c>
      <c r="K14" s="303"/>
      <c r="L14" s="302">
        <v>8822551</v>
      </c>
      <c r="M14" s="304" t="s">
        <v>476</v>
      </c>
      <c r="N14" s="302">
        <v>20048</v>
      </c>
      <c r="O14" s="303"/>
      <c r="P14" s="302">
        <v>60017</v>
      </c>
      <c r="Q14" s="303"/>
      <c r="R14" s="302">
        <v>8902617</v>
      </c>
      <c r="S14" s="304" t="s">
        <v>476</v>
      </c>
    </row>
    <row r="15" spans="1:19" x14ac:dyDescent="0.25">
      <c r="A15" s="296">
        <v>1955</v>
      </c>
      <c r="B15" s="297">
        <v>421262</v>
      </c>
      <c r="C15" s="298"/>
      <c r="D15" s="297">
        <v>253830</v>
      </c>
      <c r="E15" s="298"/>
      <c r="F15" s="297">
        <v>8799335</v>
      </c>
      <c r="G15" s="299" t="s">
        <v>476</v>
      </c>
      <c r="H15" s="297">
        <v>9474426</v>
      </c>
      <c r="I15" s="299" t="s">
        <v>476</v>
      </c>
      <c r="J15" s="300" t="s">
        <v>207</v>
      </c>
      <c r="K15" s="298"/>
      <c r="L15" s="297">
        <v>9474426</v>
      </c>
      <c r="M15" s="299" t="s">
        <v>476</v>
      </c>
      <c r="N15" s="297">
        <v>19877</v>
      </c>
      <c r="O15" s="298"/>
      <c r="P15" s="297">
        <v>55901</v>
      </c>
      <c r="Q15" s="298"/>
      <c r="R15" s="297">
        <v>9550205</v>
      </c>
      <c r="S15" s="299" t="s">
        <v>476</v>
      </c>
    </row>
    <row r="16" spans="1:19" x14ac:dyDescent="0.25">
      <c r="A16" s="296">
        <v>1956</v>
      </c>
      <c r="B16" s="297">
        <v>339821</v>
      </c>
      <c r="C16" s="298"/>
      <c r="D16" s="297">
        <v>306331</v>
      </c>
      <c r="E16" s="298"/>
      <c r="F16" s="297">
        <v>9144169</v>
      </c>
      <c r="G16" s="299" t="s">
        <v>476</v>
      </c>
      <c r="H16" s="297">
        <v>9790320</v>
      </c>
      <c r="I16" s="299" t="s">
        <v>476</v>
      </c>
      <c r="J16" s="300" t="s">
        <v>207</v>
      </c>
      <c r="K16" s="298"/>
      <c r="L16" s="297">
        <v>9790320</v>
      </c>
      <c r="M16" s="299" t="s">
        <v>476</v>
      </c>
      <c r="N16" s="297">
        <v>18537</v>
      </c>
      <c r="O16" s="298"/>
      <c r="P16" s="297">
        <v>50506</v>
      </c>
      <c r="Q16" s="298"/>
      <c r="R16" s="297">
        <v>9859364</v>
      </c>
      <c r="S16" s="299" t="s">
        <v>476</v>
      </c>
    </row>
    <row r="17" spans="1:19" x14ac:dyDescent="0.25">
      <c r="A17" s="301">
        <v>1957</v>
      </c>
      <c r="B17" s="302">
        <v>241264</v>
      </c>
      <c r="C17" s="303"/>
      <c r="D17" s="302">
        <v>309708</v>
      </c>
      <c r="E17" s="303"/>
      <c r="F17" s="302">
        <v>9285722</v>
      </c>
      <c r="G17" s="304" t="s">
        <v>476</v>
      </c>
      <c r="H17" s="302">
        <v>9836694</v>
      </c>
      <c r="I17" s="304" t="s">
        <v>476</v>
      </c>
      <c r="J17" s="305" t="s">
        <v>207</v>
      </c>
      <c r="K17" s="303"/>
      <c r="L17" s="302">
        <v>9836694</v>
      </c>
      <c r="M17" s="304" t="s">
        <v>476</v>
      </c>
      <c r="N17" s="302">
        <v>16187</v>
      </c>
      <c r="O17" s="303"/>
      <c r="P17" s="302">
        <v>43388</v>
      </c>
      <c r="Q17" s="303"/>
      <c r="R17" s="302">
        <v>9896269</v>
      </c>
      <c r="S17" s="304" t="s">
        <v>476</v>
      </c>
    </row>
    <row r="18" spans="1:19" x14ac:dyDescent="0.25">
      <c r="A18" s="296">
        <v>1958</v>
      </c>
      <c r="B18" s="297">
        <v>115156</v>
      </c>
      <c r="C18" s="298"/>
      <c r="D18" s="297">
        <v>323149</v>
      </c>
      <c r="E18" s="298"/>
      <c r="F18" s="297">
        <v>9513700</v>
      </c>
      <c r="G18" s="299" t="s">
        <v>476</v>
      </c>
      <c r="H18" s="297">
        <v>9952005</v>
      </c>
      <c r="I18" s="299" t="s">
        <v>476</v>
      </c>
      <c r="J18" s="300" t="s">
        <v>207</v>
      </c>
      <c r="K18" s="298"/>
      <c r="L18" s="297">
        <v>9952005</v>
      </c>
      <c r="M18" s="299" t="s">
        <v>476</v>
      </c>
      <c r="N18" s="297">
        <v>14517</v>
      </c>
      <c r="O18" s="298"/>
      <c r="P18" s="297">
        <v>37579</v>
      </c>
      <c r="Q18" s="298"/>
      <c r="R18" s="297">
        <v>10004101</v>
      </c>
      <c r="S18" s="299" t="s">
        <v>476</v>
      </c>
    </row>
    <row r="19" spans="1:19" x14ac:dyDescent="0.25">
      <c r="A19" s="296">
        <v>1959</v>
      </c>
      <c r="B19" s="297">
        <v>87830</v>
      </c>
      <c r="C19" s="298"/>
      <c r="D19" s="297">
        <v>361575</v>
      </c>
      <c r="E19" s="298"/>
      <c r="F19" s="297">
        <v>9848209</v>
      </c>
      <c r="G19" s="299" t="s">
        <v>476</v>
      </c>
      <c r="H19" s="297">
        <v>10297614</v>
      </c>
      <c r="I19" s="299" t="s">
        <v>476</v>
      </c>
      <c r="J19" s="300" t="s">
        <v>207</v>
      </c>
      <c r="K19" s="298"/>
      <c r="L19" s="297">
        <v>10297614</v>
      </c>
      <c r="M19" s="299" t="s">
        <v>476</v>
      </c>
      <c r="N19" s="297">
        <v>14418</v>
      </c>
      <c r="O19" s="298"/>
      <c r="P19" s="297">
        <v>36498</v>
      </c>
      <c r="Q19" s="298"/>
      <c r="R19" s="297">
        <v>10348530</v>
      </c>
      <c r="S19" s="299" t="s">
        <v>476</v>
      </c>
    </row>
    <row r="20" spans="1:19" x14ac:dyDescent="0.25">
      <c r="A20" s="301">
        <v>1960</v>
      </c>
      <c r="B20" s="302">
        <v>74959</v>
      </c>
      <c r="C20" s="303"/>
      <c r="D20" s="302">
        <v>359223</v>
      </c>
      <c r="E20" s="303"/>
      <c r="F20" s="302">
        <v>10125414</v>
      </c>
      <c r="G20" s="304" t="s">
        <v>476</v>
      </c>
      <c r="H20" s="302">
        <v>10559596</v>
      </c>
      <c r="I20" s="304" t="s">
        <v>476</v>
      </c>
      <c r="J20" s="305" t="s">
        <v>207</v>
      </c>
      <c r="K20" s="303"/>
      <c r="L20" s="302">
        <v>10559596</v>
      </c>
      <c r="M20" s="304" t="s">
        <v>476</v>
      </c>
      <c r="N20" s="302">
        <v>10460</v>
      </c>
      <c r="O20" s="303"/>
      <c r="P20" s="302">
        <v>25887</v>
      </c>
      <c r="Q20" s="304" t="s">
        <v>476</v>
      </c>
      <c r="R20" s="302">
        <v>10595943</v>
      </c>
      <c r="S20" s="304" t="s">
        <v>476</v>
      </c>
    </row>
    <row r="21" spans="1:19" x14ac:dyDescent="0.25">
      <c r="A21" s="296">
        <v>1961</v>
      </c>
      <c r="B21" s="297">
        <v>18927</v>
      </c>
      <c r="C21" s="298"/>
      <c r="D21" s="297">
        <v>390823</v>
      </c>
      <c r="E21" s="298"/>
      <c r="F21" s="297">
        <v>10323982</v>
      </c>
      <c r="G21" s="299" t="s">
        <v>476</v>
      </c>
      <c r="H21" s="297">
        <v>10733732</v>
      </c>
      <c r="I21" s="299" t="s">
        <v>476</v>
      </c>
      <c r="J21" s="300" t="s">
        <v>207</v>
      </c>
      <c r="K21" s="298"/>
      <c r="L21" s="297">
        <v>10733732</v>
      </c>
      <c r="M21" s="299" t="s">
        <v>476</v>
      </c>
      <c r="N21" s="297">
        <v>10316</v>
      </c>
      <c r="O21" s="298"/>
      <c r="P21" s="297">
        <v>25078</v>
      </c>
      <c r="Q21" s="299" t="s">
        <v>476</v>
      </c>
      <c r="R21" s="297">
        <v>10769126</v>
      </c>
      <c r="S21" s="299" t="s">
        <v>476</v>
      </c>
    </row>
    <row r="22" spans="1:19" x14ac:dyDescent="0.25">
      <c r="A22" s="296">
        <v>1962</v>
      </c>
      <c r="B22" s="297">
        <v>16874</v>
      </c>
      <c r="C22" s="298"/>
      <c r="D22" s="297">
        <v>395883</v>
      </c>
      <c r="E22" s="298"/>
      <c r="F22" s="297">
        <v>10772132</v>
      </c>
      <c r="G22" s="299" t="s">
        <v>476</v>
      </c>
      <c r="H22" s="297">
        <v>11184889</v>
      </c>
      <c r="I22" s="299" t="s">
        <v>476</v>
      </c>
      <c r="J22" s="300" t="s">
        <v>207</v>
      </c>
      <c r="K22" s="298"/>
      <c r="L22" s="297">
        <v>11184889</v>
      </c>
      <c r="M22" s="299" t="s">
        <v>476</v>
      </c>
      <c r="N22" s="297">
        <v>10167</v>
      </c>
      <c r="O22" s="298"/>
      <c r="P22" s="297">
        <v>24426</v>
      </c>
      <c r="Q22" s="299" t="s">
        <v>476</v>
      </c>
      <c r="R22" s="297">
        <v>11219481</v>
      </c>
      <c r="S22" s="299" t="s">
        <v>476</v>
      </c>
    </row>
    <row r="23" spans="1:19" x14ac:dyDescent="0.25">
      <c r="A23" s="301">
        <v>1963</v>
      </c>
      <c r="B23" s="302">
        <v>16421</v>
      </c>
      <c r="C23" s="303"/>
      <c r="D23" s="302">
        <v>436920</v>
      </c>
      <c r="E23" s="303"/>
      <c r="F23" s="302">
        <v>11166687</v>
      </c>
      <c r="G23" s="304" t="s">
        <v>476</v>
      </c>
      <c r="H23" s="302">
        <v>11620029</v>
      </c>
      <c r="I23" s="304" t="s">
        <v>476</v>
      </c>
      <c r="J23" s="305" t="s">
        <v>207</v>
      </c>
      <c r="K23" s="303"/>
      <c r="L23" s="302">
        <v>11620029</v>
      </c>
      <c r="M23" s="304" t="s">
        <v>476</v>
      </c>
      <c r="N23" s="302">
        <v>9955</v>
      </c>
      <c r="O23" s="303"/>
      <c r="P23" s="302">
        <v>23772</v>
      </c>
      <c r="Q23" s="304" t="s">
        <v>476</v>
      </c>
      <c r="R23" s="302">
        <v>11653755</v>
      </c>
      <c r="S23" s="304" t="s">
        <v>476</v>
      </c>
    </row>
    <row r="24" spans="1:19" x14ac:dyDescent="0.25">
      <c r="A24" s="296">
        <v>1964</v>
      </c>
      <c r="B24" s="297">
        <v>17403</v>
      </c>
      <c r="C24" s="298"/>
      <c r="D24" s="297">
        <v>449508</v>
      </c>
      <c r="E24" s="298"/>
      <c r="F24" s="297">
        <v>11496327</v>
      </c>
      <c r="G24" s="299" t="s">
        <v>476</v>
      </c>
      <c r="H24" s="297">
        <v>11963238</v>
      </c>
      <c r="I24" s="299" t="s">
        <v>476</v>
      </c>
      <c r="J24" s="300" t="s">
        <v>207</v>
      </c>
      <c r="K24" s="298"/>
      <c r="L24" s="297">
        <v>11963238</v>
      </c>
      <c r="M24" s="299" t="s">
        <v>476</v>
      </c>
      <c r="N24" s="297">
        <v>10011</v>
      </c>
      <c r="O24" s="298"/>
      <c r="P24" s="297">
        <v>23758</v>
      </c>
      <c r="Q24" s="299" t="s">
        <v>476</v>
      </c>
      <c r="R24" s="297">
        <v>11997007</v>
      </c>
      <c r="S24" s="299" t="s">
        <v>476</v>
      </c>
    </row>
    <row r="25" spans="1:19" x14ac:dyDescent="0.25">
      <c r="A25" s="296">
        <v>1965</v>
      </c>
      <c r="B25" s="297">
        <v>15972</v>
      </c>
      <c r="C25" s="298"/>
      <c r="D25" s="297">
        <v>516541</v>
      </c>
      <c r="E25" s="298"/>
      <c r="F25" s="297">
        <v>11866194</v>
      </c>
      <c r="G25" s="299" t="s">
        <v>476</v>
      </c>
      <c r="H25" s="297">
        <v>12398707</v>
      </c>
      <c r="I25" s="299" t="s">
        <v>476</v>
      </c>
      <c r="J25" s="300" t="s">
        <v>207</v>
      </c>
      <c r="K25" s="298"/>
      <c r="L25" s="297">
        <v>12398707</v>
      </c>
      <c r="M25" s="299" t="s">
        <v>476</v>
      </c>
      <c r="N25" s="297">
        <v>9974</v>
      </c>
      <c r="O25" s="298"/>
      <c r="P25" s="297">
        <v>23776</v>
      </c>
      <c r="Q25" s="299" t="s">
        <v>476</v>
      </c>
      <c r="R25" s="297">
        <v>12432456</v>
      </c>
      <c r="S25" s="299" t="s">
        <v>476</v>
      </c>
    </row>
    <row r="26" spans="1:19" x14ac:dyDescent="0.25">
      <c r="A26" s="301">
        <v>1966</v>
      </c>
      <c r="B26" s="302">
        <v>14754</v>
      </c>
      <c r="C26" s="303"/>
      <c r="D26" s="302">
        <v>553020</v>
      </c>
      <c r="E26" s="303"/>
      <c r="F26" s="302">
        <v>12499749</v>
      </c>
      <c r="G26" s="304" t="s">
        <v>476</v>
      </c>
      <c r="H26" s="302">
        <v>13067522</v>
      </c>
      <c r="I26" s="304" t="s">
        <v>476</v>
      </c>
      <c r="J26" s="305" t="s">
        <v>207</v>
      </c>
      <c r="K26" s="303"/>
      <c r="L26" s="302">
        <v>13067522</v>
      </c>
      <c r="M26" s="304" t="s">
        <v>476</v>
      </c>
      <c r="N26" s="302">
        <v>9642</v>
      </c>
      <c r="O26" s="303"/>
      <c r="P26" s="302">
        <v>23070</v>
      </c>
      <c r="Q26" s="304" t="s">
        <v>476</v>
      </c>
      <c r="R26" s="302">
        <v>13100235</v>
      </c>
      <c r="S26" s="304" t="s">
        <v>476</v>
      </c>
    </row>
    <row r="27" spans="1:19" x14ac:dyDescent="0.25">
      <c r="A27" s="296">
        <v>1967</v>
      </c>
      <c r="B27" s="297">
        <v>11227</v>
      </c>
      <c r="C27" s="298"/>
      <c r="D27" s="297">
        <v>594176</v>
      </c>
      <c r="E27" s="298"/>
      <c r="F27" s="297">
        <v>13112791</v>
      </c>
      <c r="G27" s="299" t="s">
        <v>476</v>
      </c>
      <c r="H27" s="297">
        <v>13718194</v>
      </c>
      <c r="I27" s="299" t="s">
        <v>476</v>
      </c>
      <c r="J27" s="300" t="s">
        <v>207</v>
      </c>
      <c r="K27" s="298"/>
      <c r="L27" s="297">
        <v>13718194</v>
      </c>
      <c r="M27" s="299" t="s">
        <v>476</v>
      </c>
      <c r="N27" s="297">
        <v>10010</v>
      </c>
      <c r="O27" s="298"/>
      <c r="P27" s="297">
        <v>23872</v>
      </c>
      <c r="Q27" s="299" t="s">
        <v>476</v>
      </c>
      <c r="R27" s="297">
        <v>13752076</v>
      </c>
      <c r="S27" s="299" t="s">
        <v>476</v>
      </c>
    </row>
    <row r="28" spans="1:19" x14ac:dyDescent="0.25">
      <c r="A28" s="296">
        <v>1968</v>
      </c>
      <c r="B28" s="297">
        <v>10014</v>
      </c>
      <c r="C28" s="298"/>
      <c r="D28" s="297">
        <v>609285</v>
      </c>
      <c r="E28" s="298"/>
      <c r="F28" s="297">
        <v>14211926</v>
      </c>
      <c r="G28" s="299" t="s">
        <v>476</v>
      </c>
      <c r="H28" s="297">
        <v>14831225</v>
      </c>
      <c r="I28" s="299" t="s">
        <v>476</v>
      </c>
      <c r="J28" s="300" t="s">
        <v>207</v>
      </c>
      <c r="K28" s="298"/>
      <c r="L28" s="297">
        <v>14831225</v>
      </c>
      <c r="M28" s="299" t="s">
        <v>476</v>
      </c>
      <c r="N28" s="297">
        <v>10215</v>
      </c>
      <c r="O28" s="298"/>
      <c r="P28" s="297">
        <v>24335</v>
      </c>
      <c r="Q28" s="299" t="s">
        <v>476</v>
      </c>
      <c r="R28" s="297">
        <v>14865775</v>
      </c>
      <c r="S28" s="299" t="s">
        <v>476</v>
      </c>
    </row>
    <row r="29" spans="1:19" x14ac:dyDescent="0.25">
      <c r="A29" s="301">
        <v>1969</v>
      </c>
      <c r="B29" s="302">
        <v>7426</v>
      </c>
      <c r="C29" s="303"/>
      <c r="D29" s="302">
        <v>650522</v>
      </c>
      <c r="E29" s="303"/>
      <c r="F29" s="302">
        <v>14813302</v>
      </c>
      <c r="G29" s="304" t="s">
        <v>476</v>
      </c>
      <c r="H29" s="302">
        <v>15471249</v>
      </c>
      <c r="I29" s="304" t="s">
        <v>476</v>
      </c>
      <c r="J29" s="305" t="s">
        <v>207</v>
      </c>
      <c r="K29" s="303"/>
      <c r="L29" s="302">
        <v>15471249</v>
      </c>
      <c r="M29" s="304" t="s">
        <v>476</v>
      </c>
      <c r="N29" s="302">
        <v>10420</v>
      </c>
      <c r="O29" s="303"/>
      <c r="P29" s="302">
        <v>24836</v>
      </c>
      <c r="Q29" s="304" t="s">
        <v>476</v>
      </c>
      <c r="R29" s="302">
        <v>15506506</v>
      </c>
      <c r="S29" s="304" t="s">
        <v>476</v>
      </c>
    </row>
    <row r="30" spans="1:19" x14ac:dyDescent="0.25">
      <c r="A30" s="296">
        <v>1970</v>
      </c>
      <c r="B30" s="297">
        <v>6849</v>
      </c>
      <c r="C30" s="298"/>
      <c r="D30" s="297">
        <v>744553</v>
      </c>
      <c r="E30" s="298"/>
      <c r="F30" s="297">
        <v>15310488</v>
      </c>
      <c r="G30" s="299" t="s">
        <v>476</v>
      </c>
      <c r="H30" s="297">
        <v>16061890</v>
      </c>
      <c r="I30" s="299" t="s">
        <v>476</v>
      </c>
      <c r="J30" s="300" t="s">
        <v>207</v>
      </c>
      <c r="K30" s="298"/>
      <c r="L30" s="297">
        <v>16061890</v>
      </c>
      <c r="M30" s="299" t="s">
        <v>476</v>
      </c>
      <c r="N30" s="297">
        <v>10627</v>
      </c>
      <c r="O30" s="298"/>
      <c r="P30" s="297">
        <v>25731</v>
      </c>
      <c r="Q30" s="299" t="s">
        <v>476</v>
      </c>
      <c r="R30" s="297">
        <v>16098249</v>
      </c>
      <c r="S30" s="299" t="s">
        <v>476</v>
      </c>
    </row>
    <row r="31" spans="1:19" x14ac:dyDescent="0.25">
      <c r="A31" s="296">
        <v>1971</v>
      </c>
      <c r="B31" s="297">
        <v>4693</v>
      </c>
      <c r="C31" s="298"/>
      <c r="D31" s="297">
        <v>765612</v>
      </c>
      <c r="E31" s="298"/>
      <c r="F31" s="297">
        <v>15924030</v>
      </c>
      <c r="G31" s="299" t="s">
        <v>476</v>
      </c>
      <c r="H31" s="297">
        <v>16694335</v>
      </c>
      <c r="I31" s="299" t="s">
        <v>476</v>
      </c>
      <c r="J31" s="300" t="s">
        <v>207</v>
      </c>
      <c r="K31" s="298"/>
      <c r="L31" s="297">
        <v>16694335</v>
      </c>
      <c r="M31" s="299" t="s">
        <v>476</v>
      </c>
      <c r="N31" s="297">
        <v>10462</v>
      </c>
      <c r="O31" s="298"/>
      <c r="P31" s="297">
        <v>25256</v>
      </c>
      <c r="Q31" s="299" t="s">
        <v>476</v>
      </c>
      <c r="R31" s="297">
        <v>16730053</v>
      </c>
      <c r="S31" s="299" t="s">
        <v>476</v>
      </c>
    </row>
    <row r="32" spans="1:19" x14ac:dyDescent="0.25">
      <c r="A32" s="301">
        <v>1972</v>
      </c>
      <c r="B32" s="302">
        <v>3676</v>
      </c>
      <c r="C32" s="303"/>
      <c r="D32" s="302">
        <v>786842</v>
      </c>
      <c r="E32" s="303"/>
      <c r="F32" s="302">
        <v>16891617</v>
      </c>
      <c r="G32" s="304" t="s">
        <v>476</v>
      </c>
      <c r="H32" s="302">
        <v>17682135</v>
      </c>
      <c r="I32" s="304" t="s">
        <v>476</v>
      </c>
      <c r="J32" s="305" t="s">
        <v>207</v>
      </c>
      <c r="K32" s="303"/>
      <c r="L32" s="302">
        <v>17682135</v>
      </c>
      <c r="M32" s="304" t="s">
        <v>476</v>
      </c>
      <c r="N32" s="302">
        <v>10371</v>
      </c>
      <c r="O32" s="303"/>
      <c r="P32" s="302">
        <v>24785</v>
      </c>
      <c r="Q32" s="304" t="s">
        <v>476</v>
      </c>
      <c r="R32" s="302">
        <v>17717291</v>
      </c>
      <c r="S32" s="304" t="s">
        <v>476</v>
      </c>
    </row>
    <row r="33" spans="1:19" x14ac:dyDescent="0.25">
      <c r="A33" s="296">
        <v>1973</v>
      </c>
      <c r="B33" s="297">
        <v>2620</v>
      </c>
      <c r="C33" s="298"/>
      <c r="D33" s="297">
        <v>742741</v>
      </c>
      <c r="E33" s="298"/>
      <c r="F33" s="297">
        <v>17831864</v>
      </c>
      <c r="G33" s="299" t="s">
        <v>476</v>
      </c>
      <c r="H33" s="297">
        <v>18577224</v>
      </c>
      <c r="I33" s="299" t="s">
        <v>476</v>
      </c>
      <c r="J33" s="300" t="s">
        <v>207</v>
      </c>
      <c r="K33" s="298"/>
      <c r="L33" s="297">
        <v>18577224</v>
      </c>
      <c r="M33" s="299" t="s">
        <v>476</v>
      </c>
      <c r="N33" s="297">
        <v>10532</v>
      </c>
      <c r="O33" s="298"/>
      <c r="P33" s="297">
        <v>25024</v>
      </c>
      <c r="Q33" s="299" t="s">
        <v>476</v>
      </c>
      <c r="R33" s="297">
        <v>18612780</v>
      </c>
      <c r="S33" s="299" t="s">
        <v>476</v>
      </c>
    </row>
    <row r="34" spans="1:19" x14ac:dyDescent="0.25">
      <c r="A34" s="296">
        <v>1974</v>
      </c>
      <c r="B34" s="297">
        <v>1794</v>
      </c>
      <c r="C34" s="298"/>
      <c r="D34" s="297">
        <v>684843</v>
      </c>
      <c r="E34" s="298"/>
      <c r="F34" s="297">
        <v>17400538</v>
      </c>
      <c r="G34" s="299" t="s">
        <v>476</v>
      </c>
      <c r="H34" s="297">
        <v>18087175</v>
      </c>
      <c r="I34" s="299" t="s">
        <v>476</v>
      </c>
      <c r="J34" s="300" t="s">
        <v>207</v>
      </c>
      <c r="K34" s="298"/>
      <c r="L34" s="297">
        <v>18087175</v>
      </c>
      <c r="M34" s="299" t="s">
        <v>476</v>
      </c>
      <c r="N34" s="297">
        <v>9721</v>
      </c>
      <c r="O34" s="298"/>
      <c r="P34" s="297">
        <v>23524</v>
      </c>
      <c r="Q34" s="299" t="s">
        <v>476</v>
      </c>
      <c r="R34" s="297">
        <v>18120419</v>
      </c>
      <c r="S34" s="299" t="s">
        <v>476</v>
      </c>
    </row>
    <row r="35" spans="1:19" x14ac:dyDescent="0.25">
      <c r="A35" s="301">
        <v>1975</v>
      </c>
      <c r="B35" s="305">
        <v>538</v>
      </c>
      <c r="C35" s="303"/>
      <c r="D35" s="302">
        <v>594622</v>
      </c>
      <c r="E35" s="303"/>
      <c r="F35" s="302">
        <v>17615332</v>
      </c>
      <c r="G35" s="304" t="s">
        <v>476</v>
      </c>
      <c r="H35" s="302">
        <v>18210492</v>
      </c>
      <c r="I35" s="304" t="s">
        <v>476</v>
      </c>
      <c r="J35" s="305" t="s">
        <v>207</v>
      </c>
      <c r="K35" s="303"/>
      <c r="L35" s="302">
        <v>18210492</v>
      </c>
      <c r="M35" s="304" t="s">
        <v>476</v>
      </c>
      <c r="N35" s="302">
        <v>10149</v>
      </c>
      <c r="O35" s="303"/>
      <c r="P35" s="302">
        <v>24362</v>
      </c>
      <c r="Q35" s="304" t="s">
        <v>476</v>
      </c>
      <c r="R35" s="302">
        <v>18245003</v>
      </c>
      <c r="S35" s="304" t="s">
        <v>476</v>
      </c>
    </row>
    <row r="36" spans="1:19" x14ac:dyDescent="0.25">
      <c r="A36" s="296">
        <v>1976</v>
      </c>
      <c r="B36" s="300">
        <v>270</v>
      </c>
      <c r="C36" s="298"/>
      <c r="D36" s="297">
        <v>558741</v>
      </c>
      <c r="E36" s="298"/>
      <c r="F36" s="297">
        <v>18507664</v>
      </c>
      <c r="G36" s="299" t="s">
        <v>476</v>
      </c>
      <c r="H36" s="297">
        <v>19066676</v>
      </c>
      <c r="I36" s="299" t="s">
        <v>476</v>
      </c>
      <c r="J36" s="300" t="s">
        <v>207</v>
      </c>
      <c r="K36" s="298"/>
      <c r="L36" s="297">
        <v>19066676</v>
      </c>
      <c r="M36" s="299" t="s">
        <v>476</v>
      </c>
      <c r="N36" s="297">
        <v>10059</v>
      </c>
      <c r="O36" s="298"/>
      <c r="P36" s="297">
        <v>24063</v>
      </c>
      <c r="Q36" s="299" t="s">
        <v>476</v>
      </c>
      <c r="R36" s="297">
        <v>19100798</v>
      </c>
      <c r="S36" s="299" t="s">
        <v>476</v>
      </c>
    </row>
    <row r="37" spans="1:19" x14ac:dyDescent="0.25">
      <c r="A37" s="296">
        <v>1977</v>
      </c>
      <c r="B37" s="300">
        <v>201</v>
      </c>
      <c r="C37" s="298"/>
      <c r="D37" s="297">
        <v>542790</v>
      </c>
      <c r="E37" s="298"/>
      <c r="F37" s="297">
        <v>19243224</v>
      </c>
      <c r="G37" s="299" t="s">
        <v>476</v>
      </c>
      <c r="H37" s="297">
        <v>19786215</v>
      </c>
      <c r="I37" s="299" t="s">
        <v>476</v>
      </c>
      <c r="J37" s="300" t="s">
        <v>207</v>
      </c>
      <c r="K37" s="298"/>
      <c r="L37" s="297">
        <v>19786215</v>
      </c>
      <c r="M37" s="299" t="s">
        <v>476</v>
      </c>
      <c r="N37" s="297">
        <v>10429</v>
      </c>
      <c r="O37" s="298"/>
      <c r="P37" s="297">
        <v>24947</v>
      </c>
      <c r="Q37" s="299" t="s">
        <v>476</v>
      </c>
      <c r="R37" s="297">
        <v>19821590</v>
      </c>
      <c r="S37" s="299" t="s">
        <v>476</v>
      </c>
    </row>
    <row r="38" spans="1:19" x14ac:dyDescent="0.25">
      <c r="A38" s="301">
        <v>1978</v>
      </c>
      <c r="B38" s="307"/>
      <c r="C38" s="304" t="s">
        <v>926</v>
      </c>
      <c r="D38" s="302">
        <v>538938</v>
      </c>
      <c r="E38" s="303"/>
      <c r="F38" s="302">
        <v>20043823</v>
      </c>
      <c r="G38" s="304" t="s">
        <v>476</v>
      </c>
      <c r="H38" s="302">
        <v>20582761</v>
      </c>
      <c r="I38" s="304" t="s">
        <v>476</v>
      </c>
      <c r="J38" s="305" t="s">
        <v>207</v>
      </c>
      <c r="K38" s="303"/>
      <c r="L38" s="302">
        <v>20582761</v>
      </c>
      <c r="M38" s="304" t="s">
        <v>476</v>
      </c>
      <c r="N38" s="302">
        <v>10027</v>
      </c>
      <c r="O38" s="303"/>
      <c r="P38" s="302">
        <v>24275</v>
      </c>
      <c r="Q38" s="304" t="s">
        <v>476</v>
      </c>
      <c r="R38" s="302">
        <v>20617064</v>
      </c>
      <c r="S38" s="304" t="s">
        <v>476</v>
      </c>
    </row>
    <row r="39" spans="1:19" x14ac:dyDescent="0.25">
      <c r="A39" s="296">
        <v>1979</v>
      </c>
      <c r="B39" s="308"/>
      <c r="C39" s="299" t="s">
        <v>926</v>
      </c>
      <c r="D39" s="297">
        <v>611781</v>
      </c>
      <c r="E39" s="298"/>
      <c r="F39" s="297">
        <v>19825471</v>
      </c>
      <c r="G39" s="299" t="s">
        <v>476</v>
      </c>
      <c r="H39" s="297">
        <v>20437252</v>
      </c>
      <c r="I39" s="299" t="s">
        <v>476</v>
      </c>
      <c r="J39" s="300" t="s">
        <v>207</v>
      </c>
      <c r="K39" s="298"/>
      <c r="L39" s="297">
        <v>20437252</v>
      </c>
      <c r="M39" s="299" t="s">
        <v>476</v>
      </c>
      <c r="N39" s="297">
        <v>10117</v>
      </c>
      <c r="O39" s="298"/>
      <c r="P39" s="297">
        <v>24162</v>
      </c>
      <c r="Q39" s="299" t="s">
        <v>476</v>
      </c>
      <c r="R39" s="297">
        <v>20471532</v>
      </c>
      <c r="S39" s="299" t="s">
        <v>476</v>
      </c>
    </row>
    <row r="40" spans="1:19" x14ac:dyDescent="0.25">
      <c r="A40" s="296">
        <v>1980</v>
      </c>
      <c r="B40" s="308"/>
      <c r="C40" s="299" t="s">
        <v>926</v>
      </c>
      <c r="D40" s="297">
        <v>649853</v>
      </c>
      <c r="E40" s="298"/>
      <c r="F40" s="297">
        <v>19009245</v>
      </c>
      <c r="G40" s="299" t="s">
        <v>476</v>
      </c>
      <c r="H40" s="297">
        <v>19659098</v>
      </c>
      <c r="I40" s="299" t="s">
        <v>476</v>
      </c>
      <c r="J40" s="300" t="s">
        <v>207</v>
      </c>
      <c r="K40" s="298"/>
      <c r="L40" s="297">
        <v>19659098</v>
      </c>
      <c r="M40" s="299" t="s">
        <v>476</v>
      </c>
      <c r="N40" s="297">
        <v>11069</v>
      </c>
      <c r="O40" s="298"/>
      <c r="P40" s="297">
        <v>26523</v>
      </c>
      <c r="Q40" s="299" t="s">
        <v>476</v>
      </c>
      <c r="R40" s="297">
        <v>19696690</v>
      </c>
      <c r="S40" s="299" t="s">
        <v>476</v>
      </c>
    </row>
    <row r="41" spans="1:19" x14ac:dyDescent="0.25">
      <c r="A41" s="301">
        <v>1981</v>
      </c>
      <c r="B41" s="307"/>
      <c r="C41" s="304" t="s">
        <v>926</v>
      </c>
      <c r="D41" s="302">
        <v>658383</v>
      </c>
      <c r="E41" s="303"/>
      <c r="F41" s="302">
        <v>18812664</v>
      </c>
      <c r="G41" s="304" t="s">
        <v>476</v>
      </c>
      <c r="H41" s="302">
        <v>19471047</v>
      </c>
      <c r="I41" s="304" t="s">
        <v>476</v>
      </c>
      <c r="J41" s="302">
        <v>6723</v>
      </c>
      <c r="K41" s="304" t="s">
        <v>476</v>
      </c>
      <c r="L41" s="302">
        <v>19477771</v>
      </c>
      <c r="M41" s="304" t="s">
        <v>476</v>
      </c>
      <c r="N41" s="302">
        <v>10871</v>
      </c>
      <c r="O41" s="303"/>
      <c r="P41" s="302">
        <v>25372</v>
      </c>
      <c r="Q41" s="304" t="s">
        <v>476</v>
      </c>
      <c r="R41" s="302">
        <v>19514013</v>
      </c>
      <c r="S41" s="304" t="s">
        <v>476</v>
      </c>
    </row>
    <row r="42" spans="1:19" x14ac:dyDescent="0.25">
      <c r="A42" s="296">
        <v>1982</v>
      </c>
      <c r="B42" s="308"/>
      <c r="C42" s="299" t="s">
        <v>926</v>
      </c>
      <c r="D42" s="297">
        <v>611918</v>
      </c>
      <c r="E42" s="298"/>
      <c r="F42" s="297">
        <v>18421966</v>
      </c>
      <c r="G42" s="299" t="s">
        <v>476</v>
      </c>
      <c r="H42" s="297">
        <v>19033884</v>
      </c>
      <c r="I42" s="299" t="s">
        <v>476</v>
      </c>
      <c r="J42" s="297">
        <v>18285</v>
      </c>
      <c r="K42" s="299" t="s">
        <v>476</v>
      </c>
      <c r="L42" s="297">
        <v>19052169</v>
      </c>
      <c r="M42" s="299" t="s">
        <v>476</v>
      </c>
      <c r="N42" s="297">
        <v>11002</v>
      </c>
      <c r="O42" s="298"/>
      <c r="P42" s="297">
        <v>26057</v>
      </c>
      <c r="Q42" s="299" t="s">
        <v>476</v>
      </c>
      <c r="R42" s="297">
        <v>19089228</v>
      </c>
      <c r="S42" s="299" t="s">
        <v>476</v>
      </c>
    </row>
    <row r="43" spans="1:19" x14ac:dyDescent="0.25">
      <c r="A43" s="296">
        <v>1983</v>
      </c>
      <c r="B43" s="308"/>
      <c r="C43" s="299" t="s">
        <v>926</v>
      </c>
      <c r="D43" s="297">
        <v>505233</v>
      </c>
      <c r="E43" s="298"/>
      <c r="F43" s="297">
        <v>18595150</v>
      </c>
      <c r="G43" s="299" t="s">
        <v>476</v>
      </c>
      <c r="H43" s="297">
        <v>19100384</v>
      </c>
      <c r="I43" s="299" t="s">
        <v>476</v>
      </c>
      <c r="J43" s="297">
        <v>33720</v>
      </c>
      <c r="K43" s="299" t="s">
        <v>476</v>
      </c>
      <c r="L43" s="297">
        <v>19134104</v>
      </c>
      <c r="M43" s="299" t="s">
        <v>476</v>
      </c>
      <c r="N43" s="297">
        <v>12675</v>
      </c>
      <c r="O43" s="298"/>
      <c r="P43" s="297">
        <v>29835</v>
      </c>
      <c r="Q43" s="299" t="s">
        <v>476</v>
      </c>
      <c r="R43" s="297">
        <v>19176615</v>
      </c>
      <c r="S43" s="299" t="s">
        <v>476</v>
      </c>
    </row>
    <row r="44" spans="1:19" x14ac:dyDescent="0.25">
      <c r="A44" s="301">
        <v>1984</v>
      </c>
      <c r="B44" s="307"/>
      <c r="C44" s="304" t="s">
        <v>926</v>
      </c>
      <c r="D44" s="302">
        <v>544617</v>
      </c>
      <c r="E44" s="303"/>
      <c r="F44" s="302">
        <v>19022704</v>
      </c>
      <c r="G44" s="304" t="s">
        <v>476</v>
      </c>
      <c r="H44" s="302">
        <v>19567321</v>
      </c>
      <c r="I44" s="304" t="s">
        <v>476</v>
      </c>
      <c r="J44" s="302">
        <v>41265</v>
      </c>
      <c r="K44" s="304" t="s">
        <v>476</v>
      </c>
      <c r="L44" s="302">
        <v>19608586</v>
      </c>
      <c r="M44" s="304" t="s">
        <v>476</v>
      </c>
      <c r="N44" s="302">
        <v>14293</v>
      </c>
      <c r="O44" s="303"/>
      <c r="P44" s="302">
        <v>32687</v>
      </c>
      <c r="Q44" s="304" t="s">
        <v>476</v>
      </c>
      <c r="R44" s="302">
        <v>19655566</v>
      </c>
      <c r="S44" s="304" t="s">
        <v>476</v>
      </c>
    </row>
    <row r="45" spans="1:19" x14ac:dyDescent="0.25">
      <c r="A45" s="296">
        <v>1985</v>
      </c>
      <c r="B45" s="308"/>
      <c r="C45" s="299" t="s">
        <v>926</v>
      </c>
      <c r="D45" s="297">
        <v>519383</v>
      </c>
      <c r="E45" s="298"/>
      <c r="F45" s="297">
        <v>19472345</v>
      </c>
      <c r="G45" s="299" t="s">
        <v>476</v>
      </c>
      <c r="H45" s="297">
        <v>19991728</v>
      </c>
      <c r="I45" s="299" t="s">
        <v>476</v>
      </c>
      <c r="J45" s="297">
        <v>49738</v>
      </c>
      <c r="K45" s="299" t="s">
        <v>476</v>
      </c>
      <c r="L45" s="297">
        <v>20041466</v>
      </c>
      <c r="M45" s="299" t="s">
        <v>476</v>
      </c>
      <c r="N45" s="297">
        <v>14148</v>
      </c>
      <c r="O45" s="298"/>
      <c r="P45" s="297">
        <v>32299</v>
      </c>
      <c r="Q45" s="299" t="s">
        <v>476</v>
      </c>
      <c r="R45" s="297">
        <v>20087913</v>
      </c>
      <c r="S45" s="299" t="s">
        <v>476</v>
      </c>
    </row>
    <row r="46" spans="1:19" x14ac:dyDescent="0.25">
      <c r="A46" s="296">
        <v>1986</v>
      </c>
      <c r="B46" s="308"/>
      <c r="C46" s="299" t="s">
        <v>926</v>
      </c>
      <c r="D46" s="297">
        <v>499107</v>
      </c>
      <c r="E46" s="298"/>
      <c r="F46" s="297">
        <v>20183380</v>
      </c>
      <c r="G46" s="299" t="s">
        <v>476</v>
      </c>
      <c r="H46" s="297">
        <v>20682487</v>
      </c>
      <c r="I46" s="299" t="s">
        <v>476</v>
      </c>
      <c r="J46" s="297">
        <v>57437</v>
      </c>
      <c r="K46" s="299" t="s">
        <v>476</v>
      </c>
      <c r="L46" s="297">
        <v>20739924</v>
      </c>
      <c r="M46" s="299" t="s">
        <v>476</v>
      </c>
      <c r="N46" s="297">
        <v>15057</v>
      </c>
      <c r="O46" s="298"/>
      <c r="P46" s="297">
        <v>33803</v>
      </c>
      <c r="Q46" s="299" t="s">
        <v>476</v>
      </c>
      <c r="R46" s="297">
        <v>20788785</v>
      </c>
      <c r="S46" s="299" t="s">
        <v>476</v>
      </c>
    </row>
    <row r="47" spans="1:19" x14ac:dyDescent="0.25">
      <c r="A47" s="301">
        <v>1987</v>
      </c>
      <c r="B47" s="307"/>
      <c r="C47" s="304" t="s">
        <v>926</v>
      </c>
      <c r="D47" s="302">
        <v>535264</v>
      </c>
      <c r="E47" s="303"/>
      <c r="F47" s="302">
        <v>20817438</v>
      </c>
      <c r="G47" s="304" t="s">
        <v>476</v>
      </c>
      <c r="H47" s="302">
        <v>21352702</v>
      </c>
      <c r="I47" s="304" t="s">
        <v>476</v>
      </c>
      <c r="J47" s="302">
        <v>66071</v>
      </c>
      <c r="K47" s="304" t="s">
        <v>476</v>
      </c>
      <c r="L47" s="302">
        <v>21418773</v>
      </c>
      <c r="M47" s="304" t="s">
        <v>476</v>
      </c>
      <c r="N47" s="302">
        <v>15567</v>
      </c>
      <c r="O47" s="303"/>
      <c r="P47" s="302">
        <v>34540</v>
      </c>
      <c r="Q47" s="304" t="s">
        <v>476</v>
      </c>
      <c r="R47" s="302">
        <v>21468880</v>
      </c>
      <c r="S47" s="304" t="s">
        <v>476</v>
      </c>
    </row>
    <row r="48" spans="1:19" x14ac:dyDescent="0.25">
      <c r="A48" s="296">
        <v>1988</v>
      </c>
      <c r="B48" s="308"/>
      <c r="C48" s="299" t="s">
        <v>926</v>
      </c>
      <c r="D48" s="297">
        <v>631715</v>
      </c>
      <c r="E48" s="298"/>
      <c r="F48" s="297">
        <v>21567762</v>
      </c>
      <c r="G48" s="299" t="s">
        <v>476</v>
      </c>
      <c r="H48" s="297">
        <v>22199477</v>
      </c>
      <c r="I48" s="299" t="s">
        <v>476</v>
      </c>
      <c r="J48" s="297">
        <v>67125</v>
      </c>
      <c r="K48" s="299" t="s">
        <v>476</v>
      </c>
      <c r="L48" s="297">
        <v>22266602</v>
      </c>
      <c r="M48" s="299" t="s">
        <v>476</v>
      </c>
      <c r="N48" s="297">
        <v>15930</v>
      </c>
      <c r="O48" s="298"/>
      <c r="P48" s="297">
        <v>35189</v>
      </c>
      <c r="Q48" s="299" t="s">
        <v>476</v>
      </c>
      <c r="R48" s="297">
        <v>22317722</v>
      </c>
      <c r="S48" s="299" t="s">
        <v>476</v>
      </c>
    </row>
    <row r="49" spans="1:19" x14ac:dyDescent="0.25">
      <c r="A49" s="296">
        <v>1989</v>
      </c>
      <c r="B49" s="308"/>
      <c r="C49" s="299" t="s">
        <v>926</v>
      </c>
      <c r="D49" s="297">
        <v>648817</v>
      </c>
      <c r="E49" s="298"/>
      <c r="F49" s="297">
        <v>21707208</v>
      </c>
      <c r="G49" s="299" t="s">
        <v>476</v>
      </c>
      <c r="H49" s="297">
        <v>22356024</v>
      </c>
      <c r="I49" s="299" t="s">
        <v>476</v>
      </c>
      <c r="J49" s="297">
        <v>68091</v>
      </c>
      <c r="K49" s="299" t="s">
        <v>476</v>
      </c>
      <c r="L49" s="297">
        <v>22424115</v>
      </c>
      <c r="M49" s="299" t="s">
        <v>476</v>
      </c>
      <c r="N49" s="297">
        <v>16276</v>
      </c>
      <c r="O49" s="298"/>
      <c r="P49" s="297">
        <v>37555</v>
      </c>
      <c r="Q49" s="299" t="s">
        <v>476</v>
      </c>
      <c r="R49" s="297">
        <v>22477945</v>
      </c>
      <c r="S49" s="299" t="s">
        <v>476</v>
      </c>
    </row>
    <row r="50" spans="1:19" x14ac:dyDescent="0.25">
      <c r="A50" s="301">
        <v>1990</v>
      </c>
      <c r="B50" s="307"/>
      <c r="C50" s="304" t="s">
        <v>926</v>
      </c>
      <c r="D50" s="302">
        <v>679889</v>
      </c>
      <c r="E50" s="303"/>
      <c r="F50" s="302">
        <v>21625901</v>
      </c>
      <c r="G50" s="304" t="s">
        <v>476</v>
      </c>
      <c r="H50" s="302">
        <v>22305790</v>
      </c>
      <c r="I50" s="304" t="s">
        <v>476</v>
      </c>
      <c r="J50" s="302">
        <v>60421</v>
      </c>
      <c r="K50" s="304" t="s">
        <v>476</v>
      </c>
      <c r="L50" s="302">
        <v>22366211</v>
      </c>
      <c r="M50" s="304" t="s">
        <v>476</v>
      </c>
      <c r="N50" s="302">
        <v>16211</v>
      </c>
      <c r="O50" s="303"/>
      <c r="P50" s="302">
        <v>37203</v>
      </c>
      <c r="Q50" s="304" t="s">
        <v>476</v>
      </c>
      <c r="R50" s="302">
        <v>22419624</v>
      </c>
      <c r="S50" s="304" t="s">
        <v>476</v>
      </c>
    </row>
    <row r="51" spans="1:19" x14ac:dyDescent="0.25">
      <c r="A51" s="296">
        <v>1991</v>
      </c>
      <c r="B51" s="308"/>
      <c r="C51" s="299" t="s">
        <v>926</v>
      </c>
      <c r="D51" s="297">
        <v>620324</v>
      </c>
      <c r="E51" s="298"/>
      <c r="F51" s="297">
        <v>21374408</v>
      </c>
      <c r="G51" s="299" t="s">
        <v>476</v>
      </c>
      <c r="H51" s="297">
        <v>21994732</v>
      </c>
      <c r="I51" s="299" t="s">
        <v>476</v>
      </c>
      <c r="J51" s="297">
        <v>70095</v>
      </c>
      <c r="K51" s="299" t="s">
        <v>476</v>
      </c>
      <c r="L51" s="297">
        <v>22064827</v>
      </c>
      <c r="M51" s="299" t="s">
        <v>476</v>
      </c>
      <c r="N51" s="297">
        <v>16236</v>
      </c>
      <c r="O51" s="298"/>
      <c r="P51" s="297">
        <v>36924</v>
      </c>
      <c r="Q51" s="299" t="s">
        <v>476</v>
      </c>
      <c r="R51" s="297">
        <v>22117987</v>
      </c>
      <c r="S51" s="299" t="s">
        <v>476</v>
      </c>
    </row>
    <row r="52" spans="1:19" x14ac:dyDescent="0.25">
      <c r="A52" s="296">
        <v>1992</v>
      </c>
      <c r="B52" s="308"/>
      <c r="C52" s="299" t="s">
        <v>926</v>
      </c>
      <c r="D52" s="297">
        <v>608106</v>
      </c>
      <c r="E52" s="298"/>
      <c r="F52" s="297">
        <v>21674902</v>
      </c>
      <c r="G52" s="299" t="s">
        <v>476</v>
      </c>
      <c r="H52" s="297">
        <v>22283009</v>
      </c>
      <c r="I52" s="299" t="s">
        <v>476</v>
      </c>
      <c r="J52" s="297">
        <v>79746</v>
      </c>
      <c r="K52" s="299" t="s">
        <v>476</v>
      </c>
      <c r="L52" s="297">
        <v>22362755</v>
      </c>
      <c r="M52" s="299" t="s">
        <v>476</v>
      </c>
      <c r="N52" s="297">
        <v>16056</v>
      </c>
      <c r="O52" s="298"/>
      <c r="P52" s="297">
        <v>36262</v>
      </c>
      <c r="Q52" s="299" t="s">
        <v>476</v>
      </c>
      <c r="R52" s="297">
        <v>22415073</v>
      </c>
      <c r="S52" s="299" t="s">
        <v>476</v>
      </c>
    </row>
    <row r="53" spans="1:19" x14ac:dyDescent="0.25">
      <c r="A53" s="301">
        <v>1993</v>
      </c>
      <c r="B53" s="307"/>
      <c r="C53" s="304" t="s">
        <v>926</v>
      </c>
      <c r="D53" s="302">
        <v>644729</v>
      </c>
      <c r="E53" s="303"/>
      <c r="F53" s="302">
        <v>21976713</v>
      </c>
      <c r="G53" s="304" t="s">
        <v>476</v>
      </c>
      <c r="H53" s="302">
        <v>22621441</v>
      </c>
      <c r="I53" s="304" t="s">
        <v>476</v>
      </c>
      <c r="J53" s="302">
        <v>93660</v>
      </c>
      <c r="K53" s="304" t="s">
        <v>476</v>
      </c>
      <c r="L53" s="302">
        <v>22715102</v>
      </c>
      <c r="M53" s="304" t="s">
        <v>476</v>
      </c>
      <c r="N53" s="302">
        <v>16278</v>
      </c>
      <c r="O53" s="303"/>
      <c r="P53" s="302">
        <v>36820</v>
      </c>
      <c r="Q53" s="304" t="s">
        <v>476</v>
      </c>
      <c r="R53" s="302">
        <v>22768200</v>
      </c>
      <c r="S53" s="304" t="s">
        <v>476</v>
      </c>
    </row>
    <row r="54" spans="1:19" x14ac:dyDescent="0.25">
      <c r="A54" s="296">
        <v>1994</v>
      </c>
      <c r="B54" s="308"/>
      <c r="C54" s="299" t="s">
        <v>926</v>
      </c>
      <c r="D54" s="297">
        <v>708538</v>
      </c>
      <c r="E54" s="298"/>
      <c r="F54" s="297">
        <v>22497345</v>
      </c>
      <c r="G54" s="299" t="s">
        <v>476</v>
      </c>
      <c r="H54" s="297">
        <v>23205882</v>
      </c>
      <c r="I54" s="299" t="s">
        <v>476</v>
      </c>
      <c r="J54" s="297">
        <v>104840</v>
      </c>
      <c r="K54" s="299" t="s">
        <v>476</v>
      </c>
      <c r="L54" s="297">
        <v>23310722</v>
      </c>
      <c r="M54" s="299" t="s">
        <v>476</v>
      </c>
      <c r="N54" s="297">
        <v>17040</v>
      </c>
      <c r="O54" s="298"/>
      <c r="P54" s="297">
        <v>38098</v>
      </c>
      <c r="Q54" s="299" t="s">
        <v>476</v>
      </c>
      <c r="R54" s="297">
        <v>23365861</v>
      </c>
      <c r="S54" s="299" t="s">
        <v>476</v>
      </c>
    </row>
    <row r="55" spans="1:19" x14ac:dyDescent="0.25">
      <c r="A55" s="296">
        <v>1995</v>
      </c>
      <c r="B55" s="308"/>
      <c r="C55" s="299" t="s">
        <v>926</v>
      </c>
      <c r="D55" s="297">
        <v>723953</v>
      </c>
      <c r="E55" s="298"/>
      <c r="F55" s="297">
        <v>22954616</v>
      </c>
      <c r="G55" s="299" t="s">
        <v>476</v>
      </c>
      <c r="H55" s="297">
        <v>23678569</v>
      </c>
      <c r="I55" s="299" t="s">
        <v>476</v>
      </c>
      <c r="J55" s="297">
        <v>112490</v>
      </c>
      <c r="K55" s="299" t="s">
        <v>476</v>
      </c>
      <c r="L55" s="297">
        <v>23791058</v>
      </c>
      <c r="M55" s="299" t="s">
        <v>476</v>
      </c>
      <c r="N55" s="297">
        <v>16973</v>
      </c>
      <c r="O55" s="298"/>
      <c r="P55" s="297">
        <v>38296</v>
      </c>
      <c r="Q55" s="299" t="s">
        <v>476</v>
      </c>
      <c r="R55" s="297">
        <v>23846327</v>
      </c>
      <c r="S55" s="299" t="s">
        <v>476</v>
      </c>
    </row>
    <row r="56" spans="1:19" x14ac:dyDescent="0.25">
      <c r="A56" s="301">
        <v>1996</v>
      </c>
      <c r="B56" s="307"/>
      <c r="C56" s="304" t="s">
        <v>926</v>
      </c>
      <c r="D56" s="302">
        <v>736886</v>
      </c>
      <c r="E56" s="303"/>
      <c r="F56" s="302">
        <v>23565068</v>
      </c>
      <c r="G56" s="304" t="s">
        <v>476</v>
      </c>
      <c r="H56" s="302">
        <v>24301954</v>
      </c>
      <c r="I56" s="304" t="s">
        <v>476</v>
      </c>
      <c r="J56" s="302">
        <v>80661</v>
      </c>
      <c r="K56" s="304" t="s">
        <v>476</v>
      </c>
      <c r="L56" s="302">
        <v>24382614</v>
      </c>
      <c r="M56" s="304" t="s">
        <v>476</v>
      </c>
      <c r="N56" s="302">
        <v>16797</v>
      </c>
      <c r="O56" s="303"/>
      <c r="P56" s="302">
        <v>37946</v>
      </c>
      <c r="Q56" s="304" t="s">
        <v>476</v>
      </c>
      <c r="R56" s="302">
        <v>24437357</v>
      </c>
      <c r="S56" s="304" t="s">
        <v>476</v>
      </c>
    </row>
    <row r="57" spans="1:19" x14ac:dyDescent="0.25">
      <c r="A57" s="296">
        <v>1997</v>
      </c>
      <c r="B57" s="308"/>
      <c r="C57" s="299" t="s">
        <v>926</v>
      </c>
      <c r="D57" s="297">
        <v>780313</v>
      </c>
      <c r="E57" s="298"/>
      <c r="F57" s="297">
        <v>23812891</v>
      </c>
      <c r="G57" s="299" t="s">
        <v>476</v>
      </c>
      <c r="H57" s="297">
        <v>24593204</v>
      </c>
      <c r="I57" s="299" t="s">
        <v>476</v>
      </c>
      <c r="J57" s="297">
        <v>101966</v>
      </c>
      <c r="K57" s="299" t="s">
        <v>476</v>
      </c>
      <c r="L57" s="297">
        <v>24695170</v>
      </c>
      <c r="M57" s="299" t="s">
        <v>476</v>
      </c>
      <c r="N57" s="297">
        <v>16744</v>
      </c>
      <c r="O57" s="298"/>
      <c r="P57" s="297">
        <v>37681</v>
      </c>
      <c r="Q57" s="299" t="s">
        <v>476</v>
      </c>
      <c r="R57" s="297">
        <v>24749594</v>
      </c>
      <c r="S57" s="299" t="s">
        <v>476</v>
      </c>
    </row>
    <row r="58" spans="1:19" x14ac:dyDescent="0.25">
      <c r="A58" s="296">
        <v>1998</v>
      </c>
      <c r="B58" s="308"/>
      <c r="C58" s="299" t="s">
        <v>926</v>
      </c>
      <c r="D58" s="297">
        <v>666097</v>
      </c>
      <c r="E58" s="298"/>
      <c r="F58" s="297">
        <v>24422167</v>
      </c>
      <c r="G58" s="299" t="s">
        <v>476</v>
      </c>
      <c r="H58" s="297">
        <v>25088264</v>
      </c>
      <c r="I58" s="299" t="s">
        <v>476</v>
      </c>
      <c r="J58" s="297">
        <v>112843</v>
      </c>
      <c r="K58" s="299" t="s">
        <v>476</v>
      </c>
      <c r="L58" s="297">
        <v>25201107</v>
      </c>
      <c r="M58" s="299" t="s">
        <v>476</v>
      </c>
      <c r="N58" s="297">
        <v>16929</v>
      </c>
      <c r="O58" s="298"/>
      <c r="P58" s="297">
        <v>38133</v>
      </c>
      <c r="Q58" s="299" t="s">
        <v>476</v>
      </c>
      <c r="R58" s="297">
        <v>25256169</v>
      </c>
      <c r="S58" s="299" t="s">
        <v>476</v>
      </c>
    </row>
    <row r="59" spans="1:19" x14ac:dyDescent="0.25">
      <c r="A59" s="301">
        <v>1999</v>
      </c>
      <c r="B59" s="307"/>
      <c r="C59" s="304" t="s">
        <v>926</v>
      </c>
      <c r="D59" s="302">
        <v>675335</v>
      </c>
      <c r="E59" s="303"/>
      <c r="F59" s="302">
        <v>25098194</v>
      </c>
      <c r="G59" s="304" t="s">
        <v>476</v>
      </c>
      <c r="H59" s="302">
        <v>25773529</v>
      </c>
      <c r="I59" s="304" t="s">
        <v>476</v>
      </c>
      <c r="J59" s="302">
        <v>117795</v>
      </c>
      <c r="K59" s="304" t="s">
        <v>476</v>
      </c>
      <c r="L59" s="302">
        <v>25891325</v>
      </c>
      <c r="M59" s="304" t="s">
        <v>476</v>
      </c>
      <c r="N59" s="302">
        <v>17491</v>
      </c>
      <c r="O59" s="303"/>
      <c r="P59" s="302">
        <v>39738</v>
      </c>
      <c r="Q59" s="304" t="s">
        <v>476</v>
      </c>
      <c r="R59" s="302">
        <v>25948553</v>
      </c>
      <c r="S59" s="304" t="s">
        <v>476</v>
      </c>
    </row>
    <row r="60" spans="1:19" x14ac:dyDescent="0.25">
      <c r="A60" s="296">
        <v>2000</v>
      </c>
      <c r="B60" s="308"/>
      <c r="C60" s="299" t="s">
        <v>926</v>
      </c>
      <c r="D60" s="297">
        <v>671991</v>
      </c>
      <c r="E60" s="298"/>
      <c r="F60" s="297">
        <v>25681648</v>
      </c>
      <c r="G60" s="299" t="s">
        <v>476</v>
      </c>
      <c r="H60" s="297">
        <v>26353639</v>
      </c>
      <c r="I60" s="299" t="s">
        <v>476</v>
      </c>
      <c r="J60" s="297">
        <v>134887</v>
      </c>
      <c r="K60" s="299" t="s">
        <v>476</v>
      </c>
      <c r="L60" s="297">
        <v>26488526</v>
      </c>
      <c r="M60" s="299" t="s">
        <v>476</v>
      </c>
      <c r="N60" s="297">
        <v>18363</v>
      </c>
      <c r="O60" s="298"/>
      <c r="P60" s="297">
        <v>41507</v>
      </c>
      <c r="Q60" s="299" t="s">
        <v>476</v>
      </c>
      <c r="R60" s="297">
        <v>26548396</v>
      </c>
      <c r="S60" s="299" t="s">
        <v>476</v>
      </c>
    </row>
    <row r="61" spans="1:19" x14ac:dyDescent="0.25">
      <c r="A61" s="296">
        <v>2001</v>
      </c>
      <c r="B61" s="308"/>
      <c r="C61" s="299" t="s">
        <v>926</v>
      </c>
      <c r="D61" s="297">
        <v>658046</v>
      </c>
      <c r="E61" s="298"/>
      <c r="F61" s="297">
        <v>25412351</v>
      </c>
      <c r="G61" s="299" t="s">
        <v>476</v>
      </c>
      <c r="H61" s="297">
        <v>26070397</v>
      </c>
      <c r="I61" s="299" t="s">
        <v>476</v>
      </c>
      <c r="J61" s="297">
        <v>142125</v>
      </c>
      <c r="K61" s="299" t="s">
        <v>476</v>
      </c>
      <c r="L61" s="297">
        <v>26212522</v>
      </c>
      <c r="M61" s="299" t="s">
        <v>476</v>
      </c>
      <c r="N61" s="297">
        <v>19531</v>
      </c>
      <c r="O61" s="298"/>
      <c r="P61" s="297">
        <v>43228</v>
      </c>
      <c r="Q61" s="299" t="s">
        <v>476</v>
      </c>
      <c r="R61" s="297">
        <v>26275281</v>
      </c>
      <c r="S61" s="299" t="s">
        <v>476</v>
      </c>
    </row>
    <row r="62" spans="1:19" x14ac:dyDescent="0.25">
      <c r="A62" s="301">
        <v>2002</v>
      </c>
      <c r="B62" s="307"/>
      <c r="C62" s="304" t="s">
        <v>926</v>
      </c>
      <c r="D62" s="302">
        <v>701644</v>
      </c>
      <c r="E62" s="303"/>
      <c r="F62" s="302">
        <v>25912704</v>
      </c>
      <c r="G62" s="304" t="s">
        <v>476</v>
      </c>
      <c r="H62" s="302">
        <v>26614348</v>
      </c>
      <c r="I62" s="304" t="s">
        <v>476</v>
      </c>
      <c r="J62" s="302">
        <v>169650</v>
      </c>
      <c r="K62" s="304" t="s">
        <v>476</v>
      </c>
      <c r="L62" s="302">
        <v>26783999</v>
      </c>
      <c r="M62" s="304" t="s">
        <v>476</v>
      </c>
      <c r="N62" s="302">
        <v>18825</v>
      </c>
      <c r="O62" s="303"/>
      <c r="P62" s="302">
        <v>41699</v>
      </c>
      <c r="Q62" s="304" t="s">
        <v>476</v>
      </c>
      <c r="R62" s="302">
        <v>26844522</v>
      </c>
      <c r="S62" s="304" t="s">
        <v>476</v>
      </c>
    </row>
    <row r="63" spans="1:19" x14ac:dyDescent="0.25">
      <c r="A63" s="296">
        <v>2003</v>
      </c>
      <c r="B63" s="308"/>
      <c r="C63" s="299" t="s">
        <v>926</v>
      </c>
      <c r="D63" s="297">
        <v>627446</v>
      </c>
      <c r="E63" s="298"/>
      <c r="F63" s="297">
        <v>26062607</v>
      </c>
      <c r="G63" s="299" t="s">
        <v>476</v>
      </c>
      <c r="H63" s="297">
        <v>26690053</v>
      </c>
      <c r="I63" s="299" t="s">
        <v>476</v>
      </c>
      <c r="J63" s="297">
        <v>229813</v>
      </c>
      <c r="K63" s="299" t="s">
        <v>476</v>
      </c>
      <c r="L63" s="297">
        <v>26919866</v>
      </c>
      <c r="M63" s="299" t="s">
        <v>476</v>
      </c>
      <c r="N63" s="297">
        <v>23235</v>
      </c>
      <c r="O63" s="298"/>
      <c r="P63" s="297">
        <v>50953</v>
      </c>
      <c r="Q63" s="299" t="s">
        <v>476</v>
      </c>
      <c r="R63" s="297">
        <v>26994054</v>
      </c>
      <c r="S63" s="299" t="s">
        <v>476</v>
      </c>
    </row>
    <row r="64" spans="1:19" x14ac:dyDescent="0.25">
      <c r="A64" s="296">
        <v>2004</v>
      </c>
      <c r="B64" s="308"/>
      <c r="C64" s="299" t="s">
        <v>926</v>
      </c>
      <c r="D64" s="297">
        <v>601955</v>
      </c>
      <c r="E64" s="298"/>
      <c r="F64" s="297">
        <v>26924961</v>
      </c>
      <c r="G64" s="299" t="s">
        <v>476</v>
      </c>
      <c r="H64" s="297">
        <v>27526916</v>
      </c>
      <c r="I64" s="299" t="s">
        <v>476</v>
      </c>
      <c r="J64" s="297">
        <v>289720</v>
      </c>
      <c r="K64" s="299" t="s">
        <v>476</v>
      </c>
      <c r="L64" s="297">
        <v>27816636</v>
      </c>
      <c r="M64" s="299" t="s">
        <v>476</v>
      </c>
      <c r="N64" s="297">
        <v>24647</v>
      </c>
      <c r="O64" s="298"/>
      <c r="P64" s="297">
        <v>54184</v>
      </c>
      <c r="Q64" s="299" t="s">
        <v>476</v>
      </c>
      <c r="R64" s="297">
        <v>27895467</v>
      </c>
      <c r="S64" s="299" t="s">
        <v>476</v>
      </c>
    </row>
    <row r="65" spans="1:19" x14ac:dyDescent="0.25">
      <c r="A65" s="301">
        <v>2005</v>
      </c>
      <c r="B65" s="307"/>
      <c r="C65" s="304" t="s">
        <v>926</v>
      </c>
      <c r="D65" s="302">
        <v>623903</v>
      </c>
      <c r="E65" s="303"/>
      <c r="F65" s="302">
        <v>27308807</v>
      </c>
      <c r="G65" s="304" t="s">
        <v>476</v>
      </c>
      <c r="H65" s="302">
        <v>27932710</v>
      </c>
      <c r="I65" s="304" t="s">
        <v>476</v>
      </c>
      <c r="J65" s="302">
        <v>339015</v>
      </c>
      <c r="K65" s="304" t="s">
        <v>476</v>
      </c>
      <c r="L65" s="302">
        <v>28271726</v>
      </c>
      <c r="M65" s="304" t="s">
        <v>476</v>
      </c>
      <c r="N65" s="302">
        <v>25612</v>
      </c>
      <c r="O65" s="303"/>
      <c r="P65" s="302">
        <v>55661</v>
      </c>
      <c r="Q65" s="304" t="s">
        <v>476</v>
      </c>
      <c r="R65" s="302">
        <v>28352998</v>
      </c>
      <c r="S65" s="304" t="s">
        <v>476</v>
      </c>
    </row>
    <row r="66" spans="1:19" x14ac:dyDescent="0.25">
      <c r="A66" s="296">
        <v>2006</v>
      </c>
      <c r="B66" s="308"/>
      <c r="C66" s="299" t="s">
        <v>926</v>
      </c>
      <c r="D66" s="297">
        <v>624975</v>
      </c>
      <c r="E66" s="298"/>
      <c r="F66" s="297">
        <v>27650867</v>
      </c>
      <c r="G66" s="299" t="s">
        <v>476</v>
      </c>
      <c r="H66" s="297">
        <v>28275842</v>
      </c>
      <c r="I66" s="299" t="s">
        <v>476</v>
      </c>
      <c r="J66" s="297">
        <v>474951</v>
      </c>
      <c r="K66" s="299" t="s">
        <v>476</v>
      </c>
      <c r="L66" s="297">
        <v>28750793</v>
      </c>
      <c r="M66" s="299" t="s">
        <v>476</v>
      </c>
      <c r="N66" s="297">
        <v>25104</v>
      </c>
      <c r="O66" s="298"/>
      <c r="P66" s="297">
        <v>53943</v>
      </c>
      <c r="Q66" s="299" t="s">
        <v>476</v>
      </c>
      <c r="R66" s="297">
        <v>28829840</v>
      </c>
      <c r="S66" s="299" t="s">
        <v>476</v>
      </c>
    </row>
    <row r="67" spans="1:19" x14ac:dyDescent="0.25">
      <c r="A67" s="296">
        <v>2007</v>
      </c>
      <c r="B67" s="308"/>
      <c r="C67" s="299" t="s">
        <v>926</v>
      </c>
      <c r="D67" s="297">
        <v>665401</v>
      </c>
      <c r="E67" s="298"/>
      <c r="F67" s="297">
        <v>27763173</v>
      </c>
      <c r="G67" s="299" t="s">
        <v>476</v>
      </c>
      <c r="H67" s="297">
        <v>28428573</v>
      </c>
      <c r="I67" s="299" t="s">
        <v>476</v>
      </c>
      <c r="J67" s="297">
        <v>602490</v>
      </c>
      <c r="K67" s="299" t="s">
        <v>476</v>
      </c>
      <c r="L67" s="297">
        <v>29031063</v>
      </c>
      <c r="M67" s="299" t="s">
        <v>476</v>
      </c>
      <c r="N67" s="297">
        <v>27885</v>
      </c>
      <c r="O67" s="298"/>
      <c r="P67" s="297">
        <v>59770</v>
      </c>
      <c r="Q67" s="299" t="s">
        <v>476</v>
      </c>
      <c r="R67" s="297">
        <v>29118718</v>
      </c>
      <c r="S67" s="299" t="s">
        <v>476</v>
      </c>
    </row>
    <row r="68" spans="1:19" x14ac:dyDescent="0.25">
      <c r="A68" s="301">
        <v>2008</v>
      </c>
      <c r="B68" s="307"/>
      <c r="C68" s="304" t="s">
        <v>926</v>
      </c>
      <c r="D68" s="302">
        <v>692134</v>
      </c>
      <c r="E68" s="304" t="s">
        <v>476</v>
      </c>
      <c r="F68" s="302">
        <v>26407101</v>
      </c>
      <c r="G68" s="304" t="s">
        <v>476</v>
      </c>
      <c r="H68" s="302">
        <v>27099235</v>
      </c>
      <c r="I68" s="304" t="s">
        <v>476</v>
      </c>
      <c r="J68" s="302">
        <v>826138</v>
      </c>
      <c r="K68" s="304" t="s">
        <v>476</v>
      </c>
      <c r="L68" s="302">
        <v>27925373</v>
      </c>
      <c r="M68" s="304" t="s">
        <v>476</v>
      </c>
      <c r="N68" s="302">
        <v>26271</v>
      </c>
      <c r="O68" s="303"/>
      <c r="P68" s="302">
        <v>56189</v>
      </c>
      <c r="Q68" s="304" t="s">
        <v>476</v>
      </c>
      <c r="R68" s="302">
        <v>28007833</v>
      </c>
      <c r="S68" s="304" t="s">
        <v>476</v>
      </c>
    </row>
    <row r="69" spans="1:19" x14ac:dyDescent="0.25">
      <c r="A69" s="296">
        <v>2009</v>
      </c>
      <c r="B69" s="308"/>
      <c r="C69" s="299" t="s">
        <v>926</v>
      </c>
      <c r="D69" s="297">
        <v>643051</v>
      </c>
      <c r="E69" s="299" t="s">
        <v>476</v>
      </c>
      <c r="F69" s="297">
        <v>25338745</v>
      </c>
      <c r="G69" s="299" t="s">
        <v>476</v>
      </c>
      <c r="H69" s="297">
        <v>25981796</v>
      </c>
      <c r="I69" s="299" t="s">
        <v>476</v>
      </c>
      <c r="J69" s="297">
        <v>934253</v>
      </c>
      <c r="K69" s="299" t="s">
        <v>476</v>
      </c>
      <c r="L69" s="297">
        <v>26916048</v>
      </c>
      <c r="M69" s="299" t="s">
        <v>476</v>
      </c>
      <c r="N69" s="297">
        <v>26547</v>
      </c>
      <c r="O69" s="299" t="s">
        <v>476</v>
      </c>
      <c r="P69" s="297">
        <v>55819</v>
      </c>
      <c r="Q69" s="299" t="s">
        <v>476</v>
      </c>
      <c r="R69" s="297">
        <v>26998415</v>
      </c>
      <c r="S69" s="299" t="s">
        <v>476</v>
      </c>
    </row>
    <row r="70" spans="1:19" x14ac:dyDescent="0.25">
      <c r="A70" s="296" t="s">
        <v>863</v>
      </c>
      <c r="B70" s="308"/>
      <c r="C70" s="299" t="s">
        <v>926</v>
      </c>
      <c r="D70" s="297">
        <v>681581</v>
      </c>
      <c r="E70" s="298"/>
      <c r="F70" s="297">
        <v>25645620</v>
      </c>
      <c r="G70" s="298"/>
      <c r="H70" s="297">
        <v>26327201</v>
      </c>
      <c r="I70" s="298"/>
      <c r="J70" s="297">
        <v>1097993</v>
      </c>
      <c r="K70" s="298"/>
      <c r="L70" s="297">
        <v>27425194</v>
      </c>
      <c r="M70" s="298"/>
      <c r="N70" s="297">
        <v>26408</v>
      </c>
      <c r="O70" s="298"/>
      <c r="P70" s="297">
        <v>55280</v>
      </c>
      <c r="Q70" s="298"/>
      <c r="R70" s="297">
        <v>27506882</v>
      </c>
      <c r="S70" s="298"/>
    </row>
    <row r="71" spans="1:19" x14ac:dyDescent="0.25">
      <c r="A71" s="544" t="s">
        <v>559</v>
      </c>
      <c r="B71" s="545"/>
      <c r="C71" s="545"/>
      <c r="D71" s="545"/>
      <c r="E71" s="545"/>
      <c r="F71" s="545"/>
      <c r="G71" s="545"/>
      <c r="H71" s="545"/>
      <c r="I71" s="545"/>
      <c r="J71" s="545" t="s">
        <v>927</v>
      </c>
      <c r="K71" s="545"/>
      <c r="L71" s="545"/>
      <c r="M71" s="545"/>
      <c r="N71" s="545"/>
      <c r="O71" s="545"/>
      <c r="P71" s="545"/>
      <c r="Q71" s="545"/>
      <c r="R71" s="545"/>
      <c r="S71" s="546"/>
    </row>
    <row r="72" spans="1:19" x14ac:dyDescent="0.25">
      <c r="A72" s="553"/>
      <c r="B72" s="554"/>
      <c r="C72" s="554"/>
      <c r="D72" s="554"/>
      <c r="E72" s="554"/>
      <c r="F72" s="554"/>
      <c r="G72" s="554"/>
      <c r="H72" s="554"/>
      <c r="I72" s="554"/>
      <c r="J72" s="551" t="s">
        <v>71</v>
      </c>
      <c r="K72" s="551"/>
      <c r="L72" s="551"/>
      <c r="M72" s="551"/>
      <c r="N72" s="551"/>
      <c r="O72" s="551"/>
      <c r="P72" s="551"/>
      <c r="Q72" s="551"/>
      <c r="R72" s="551"/>
      <c r="S72" s="552"/>
    </row>
    <row r="73" spans="1:19" x14ac:dyDescent="0.25">
      <c r="A73" s="553" t="s">
        <v>928</v>
      </c>
      <c r="B73" s="554"/>
      <c r="C73" s="554"/>
      <c r="D73" s="554"/>
      <c r="E73" s="554"/>
      <c r="F73" s="554"/>
      <c r="G73" s="554"/>
      <c r="H73" s="554"/>
      <c r="I73" s="554"/>
      <c r="J73" s="555" t="s">
        <v>929</v>
      </c>
      <c r="K73" s="555"/>
      <c r="L73" s="555"/>
      <c r="M73" s="555"/>
      <c r="N73" s="555"/>
      <c r="O73" s="555"/>
      <c r="P73" s="555"/>
      <c r="Q73" s="555"/>
      <c r="R73" s="555"/>
      <c r="S73" s="556"/>
    </row>
    <row r="74" spans="1:19" x14ac:dyDescent="0.25">
      <c r="A74" s="553"/>
      <c r="B74" s="554"/>
      <c r="C74" s="554"/>
      <c r="D74" s="554"/>
      <c r="E74" s="554"/>
      <c r="F74" s="554"/>
      <c r="G74" s="554"/>
      <c r="H74" s="554"/>
      <c r="I74" s="554"/>
      <c r="J74" s="551" t="s">
        <v>65</v>
      </c>
      <c r="K74" s="551"/>
      <c r="L74" s="551"/>
      <c r="M74" s="551"/>
      <c r="N74" s="551"/>
      <c r="O74" s="551"/>
      <c r="P74" s="551"/>
      <c r="Q74" s="551"/>
      <c r="R74" s="551"/>
      <c r="S74" s="552"/>
    </row>
    <row r="75" spans="1:19" x14ac:dyDescent="0.25">
      <c r="A75" s="553"/>
      <c r="B75" s="554"/>
      <c r="C75" s="554"/>
      <c r="D75" s="554"/>
      <c r="E75" s="554"/>
      <c r="F75" s="554"/>
      <c r="G75" s="554"/>
      <c r="H75" s="554"/>
      <c r="I75" s="554"/>
      <c r="J75" s="551" t="s">
        <v>66</v>
      </c>
      <c r="K75" s="551"/>
      <c r="L75" s="551"/>
      <c r="M75" s="551"/>
      <c r="N75" s="551"/>
      <c r="O75" s="551"/>
      <c r="P75" s="551"/>
      <c r="Q75" s="551"/>
      <c r="R75" s="551"/>
      <c r="S75" s="552"/>
    </row>
    <row r="76" spans="1:19" x14ac:dyDescent="0.25">
      <c r="A76" s="553"/>
      <c r="B76" s="554"/>
      <c r="C76" s="554"/>
      <c r="D76" s="554"/>
      <c r="E76" s="554"/>
      <c r="F76" s="554"/>
      <c r="G76" s="554"/>
      <c r="H76" s="554"/>
      <c r="I76" s="554"/>
      <c r="J76" s="551" t="s">
        <v>67</v>
      </c>
      <c r="K76" s="551"/>
      <c r="L76" s="551"/>
      <c r="M76" s="551"/>
      <c r="N76" s="551"/>
      <c r="O76" s="551"/>
      <c r="P76" s="551"/>
      <c r="Q76" s="551"/>
      <c r="R76" s="551"/>
      <c r="S76" s="552"/>
    </row>
    <row r="77" spans="1:19" x14ac:dyDescent="0.25">
      <c r="A77" s="553" t="s">
        <v>930</v>
      </c>
      <c r="B77" s="554"/>
      <c r="C77" s="554"/>
      <c r="D77" s="554"/>
      <c r="E77" s="554"/>
      <c r="F77" s="554"/>
      <c r="G77" s="554"/>
      <c r="H77" s="554"/>
      <c r="I77" s="554"/>
      <c r="J77" s="555" t="s">
        <v>931</v>
      </c>
      <c r="K77" s="555"/>
      <c r="L77" s="555"/>
      <c r="M77" s="555"/>
      <c r="N77" s="555"/>
      <c r="O77" s="555"/>
      <c r="P77" s="555"/>
      <c r="Q77" s="555"/>
      <c r="R77" s="555"/>
      <c r="S77" s="556"/>
    </row>
    <row r="78" spans="1:19" x14ac:dyDescent="0.25">
      <c r="A78" s="547" t="s">
        <v>84</v>
      </c>
      <c r="B78" s="548"/>
      <c r="C78" s="548"/>
      <c r="D78" s="548"/>
      <c r="E78" s="548"/>
      <c r="F78" s="548"/>
      <c r="G78" s="548"/>
      <c r="H78" s="548"/>
      <c r="I78" s="548"/>
      <c r="J78" s="551" t="s">
        <v>82</v>
      </c>
      <c r="K78" s="551"/>
      <c r="L78" s="551"/>
      <c r="M78" s="551"/>
      <c r="N78" s="551"/>
      <c r="O78" s="551"/>
      <c r="P78" s="551"/>
      <c r="Q78" s="551"/>
      <c r="R78" s="551"/>
      <c r="S78" s="552"/>
    </row>
    <row r="79" spans="1:19" x14ac:dyDescent="0.25">
      <c r="A79" s="547" t="s">
        <v>85</v>
      </c>
      <c r="B79" s="548"/>
      <c r="C79" s="548"/>
      <c r="D79" s="548"/>
      <c r="E79" s="548"/>
      <c r="F79" s="548"/>
      <c r="G79" s="548"/>
      <c r="H79" s="548"/>
      <c r="I79" s="548"/>
      <c r="J79" s="551"/>
      <c r="K79" s="551"/>
      <c r="L79" s="551"/>
      <c r="M79" s="551"/>
      <c r="N79" s="551"/>
      <c r="O79" s="551"/>
      <c r="P79" s="551"/>
      <c r="Q79" s="551"/>
      <c r="R79" s="551"/>
      <c r="S79" s="552"/>
    </row>
    <row r="80" spans="1:19" x14ac:dyDescent="0.25">
      <c r="A80" s="553" t="s">
        <v>867</v>
      </c>
      <c r="B80" s="554"/>
      <c r="C80" s="554"/>
      <c r="D80" s="554"/>
      <c r="E80" s="554"/>
      <c r="F80" s="554"/>
      <c r="G80" s="554"/>
      <c r="H80" s="554"/>
      <c r="I80" s="554"/>
      <c r="J80" s="551" t="s">
        <v>72</v>
      </c>
      <c r="K80" s="551"/>
      <c r="L80" s="551"/>
      <c r="M80" s="551"/>
      <c r="N80" s="551"/>
      <c r="O80" s="551"/>
      <c r="P80" s="551"/>
      <c r="Q80" s="551"/>
      <c r="R80" s="551"/>
      <c r="S80" s="552"/>
    </row>
    <row r="81" spans="1:19" x14ac:dyDescent="0.25">
      <c r="A81" s="547" t="s">
        <v>868</v>
      </c>
      <c r="B81" s="548"/>
      <c r="C81" s="548"/>
      <c r="D81" s="548"/>
      <c r="E81" s="548"/>
      <c r="F81" s="548"/>
      <c r="G81" s="548"/>
      <c r="H81" s="548"/>
      <c r="I81" s="548"/>
      <c r="J81" s="551"/>
      <c r="K81" s="551"/>
      <c r="L81" s="551"/>
      <c r="M81" s="551"/>
      <c r="N81" s="551"/>
      <c r="O81" s="551"/>
      <c r="P81" s="551"/>
      <c r="Q81" s="551"/>
      <c r="R81" s="551"/>
      <c r="S81" s="552"/>
    </row>
    <row r="82" spans="1:19" x14ac:dyDescent="0.25">
      <c r="A82" s="547" t="s">
        <v>869</v>
      </c>
      <c r="B82" s="548"/>
      <c r="C82" s="548"/>
      <c r="D82" s="548"/>
      <c r="E82" s="548"/>
      <c r="F82" s="548"/>
      <c r="G82" s="548"/>
      <c r="H82" s="548"/>
      <c r="I82" s="548"/>
      <c r="J82" s="551"/>
      <c r="K82" s="551"/>
      <c r="L82" s="551"/>
      <c r="M82" s="551"/>
      <c r="N82" s="551"/>
      <c r="O82" s="551"/>
      <c r="P82" s="551"/>
      <c r="Q82" s="551"/>
      <c r="R82" s="551"/>
      <c r="S82" s="552"/>
    </row>
    <row r="83" spans="1:19" x14ac:dyDescent="0.25">
      <c r="A83" s="553" t="s">
        <v>892</v>
      </c>
      <c r="B83" s="554"/>
      <c r="C83" s="554"/>
      <c r="D83" s="554"/>
      <c r="E83" s="554"/>
      <c r="F83" s="554"/>
      <c r="G83" s="554"/>
      <c r="H83" s="554"/>
      <c r="I83" s="554"/>
      <c r="J83" s="551" t="s">
        <v>69</v>
      </c>
      <c r="K83" s="551"/>
      <c r="L83" s="551"/>
      <c r="M83" s="551"/>
      <c r="N83" s="551"/>
      <c r="O83" s="551"/>
      <c r="P83" s="551"/>
      <c r="Q83" s="551"/>
      <c r="R83" s="551"/>
      <c r="S83" s="552"/>
    </row>
    <row r="84" spans="1:19" x14ac:dyDescent="0.25">
      <c r="A84" s="564" t="s">
        <v>932</v>
      </c>
      <c r="B84" s="565"/>
      <c r="C84" s="565"/>
      <c r="D84" s="565"/>
      <c r="E84" s="565"/>
      <c r="F84" s="565"/>
      <c r="G84" s="565"/>
      <c r="H84" s="565"/>
      <c r="I84" s="565"/>
      <c r="J84" s="562" t="s">
        <v>88</v>
      </c>
      <c r="K84" s="562"/>
      <c r="L84" s="562"/>
      <c r="M84" s="562"/>
      <c r="N84" s="562"/>
      <c r="O84" s="562"/>
      <c r="P84" s="562"/>
      <c r="Q84" s="562"/>
      <c r="R84" s="562"/>
      <c r="S84" s="563"/>
    </row>
  </sheetData>
  <mergeCells count="49">
    <mergeCell ref="A1:S1"/>
    <mergeCell ref="A2:S2"/>
    <mergeCell ref="A3:A8"/>
    <mergeCell ref="B3:M5"/>
    <mergeCell ref="N3:O3"/>
    <mergeCell ref="P3:Q3"/>
    <mergeCell ref="R3:S8"/>
    <mergeCell ref="N4:O4"/>
    <mergeCell ref="P4:Q4"/>
    <mergeCell ref="N5:O5"/>
    <mergeCell ref="P5:Q5"/>
    <mergeCell ref="B6:I7"/>
    <mergeCell ref="J6:K7"/>
    <mergeCell ref="L6:M6"/>
    <mergeCell ref="N6:O6"/>
    <mergeCell ref="P6:Q6"/>
    <mergeCell ref="L7:M7"/>
    <mergeCell ref="N7:O7"/>
    <mergeCell ref="P7:Q7"/>
    <mergeCell ref="B8:C8"/>
    <mergeCell ref="D8:E8"/>
    <mergeCell ref="F8:G8"/>
    <mergeCell ref="H8:I8"/>
    <mergeCell ref="J8:K8"/>
    <mergeCell ref="L8:M8"/>
    <mergeCell ref="N8:O8"/>
    <mergeCell ref="P8:Q8"/>
    <mergeCell ref="A71:I72"/>
    <mergeCell ref="J71:S71"/>
    <mergeCell ref="J72:S72"/>
    <mergeCell ref="A73:I76"/>
    <mergeCell ref="J73:S73"/>
    <mergeCell ref="J74:S74"/>
    <mergeCell ref="J75:S75"/>
    <mergeCell ref="J76:S76"/>
    <mergeCell ref="A77:I77"/>
    <mergeCell ref="J77:S77"/>
    <mergeCell ref="A78:I78"/>
    <mergeCell ref="J78:S78"/>
    <mergeCell ref="A79:I79"/>
    <mergeCell ref="J79:S79"/>
    <mergeCell ref="A84:I84"/>
    <mergeCell ref="J84:S84"/>
    <mergeCell ref="A80:I80"/>
    <mergeCell ref="J80:S82"/>
    <mergeCell ref="A81:I81"/>
    <mergeCell ref="A82:I82"/>
    <mergeCell ref="A83:I83"/>
    <mergeCell ref="J83:S83"/>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7"/>
  <sheetViews>
    <sheetView showGridLines="0" workbookViewId="0">
      <selection activeCell="Z9" sqref="Z9"/>
    </sheetView>
  </sheetViews>
  <sheetFormatPr defaultRowHeight="15" x14ac:dyDescent="0.25"/>
  <cols>
    <col min="1" max="1" width="5.42578125" style="294" customWidth="1"/>
    <col min="2" max="2" width="7.42578125" style="294" customWidth="1"/>
    <col min="3" max="3" width="2.28515625" style="294" customWidth="1"/>
    <col min="4" max="4" width="6.7109375" style="294" customWidth="1"/>
    <col min="5" max="5" width="2.28515625" style="294" customWidth="1"/>
    <col min="6" max="6" width="7.140625" style="294" customWidth="1"/>
    <col min="7" max="7" width="2.42578125" style="294" customWidth="1"/>
    <col min="8" max="8" width="7.42578125" style="294" customWidth="1"/>
    <col min="9" max="9" width="2.28515625" style="294" customWidth="1"/>
    <col min="10" max="10" width="6.7109375" style="294" customWidth="1"/>
    <col min="11" max="11" width="2.28515625" style="294" customWidth="1"/>
    <col min="12" max="12" width="8.28515625" style="294" customWidth="1"/>
    <col min="13" max="13" width="2.7109375" style="294" customWidth="1"/>
    <col min="14" max="14" width="7.7109375" style="294" customWidth="1"/>
    <col min="15" max="15" width="3.28515625" style="294" customWidth="1"/>
    <col min="16" max="16" width="6.140625" style="294" customWidth="1"/>
    <col min="17" max="17" width="3" style="294" customWidth="1"/>
    <col min="18" max="18" width="6" style="294" customWidth="1"/>
    <col min="19" max="19" width="2.28515625" style="294" customWidth="1"/>
    <col min="20" max="20" width="6.5703125" style="294" customWidth="1"/>
    <col min="21" max="21" width="2.5703125" style="294" customWidth="1"/>
    <col min="22" max="22" width="7.140625" style="294" customWidth="1"/>
    <col min="23" max="23" width="2.28515625" style="294" customWidth="1"/>
    <col min="24" max="24" width="6.28515625" style="294" customWidth="1"/>
    <col min="25" max="25" width="2.42578125" style="294" customWidth="1"/>
    <col min="26" max="26" width="7.85546875" style="294" customWidth="1"/>
    <col min="27" max="27" width="2.28515625" style="294" customWidth="1"/>
    <col min="28" max="16384" width="9.140625" style="294"/>
  </cols>
  <sheetData>
    <row r="1" spans="1:27" ht="15.75" customHeight="1" x14ac:dyDescent="0.25">
      <c r="A1" s="519" t="s">
        <v>977</v>
      </c>
      <c r="B1" s="520"/>
      <c r="C1" s="520"/>
      <c r="D1" s="520"/>
      <c r="E1" s="520"/>
      <c r="F1" s="520"/>
      <c r="G1" s="520"/>
      <c r="H1" s="520"/>
      <c r="I1" s="520"/>
      <c r="J1" s="520"/>
      <c r="K1" s="520"/>
      <c r="L1" s="520"/>
      <c r="M1" s="520"/>
      <c r="N1" s="520"/>
      <c r="O1" s="520"/>
      <c r="P1" s="520"/>
      <c r="Q1" s="520"/>
      <c r="R1" s="520"/>
      <c r="S1" s="520"/>
      <c r="T1" s="520"/>
      <c r="U1" s="520"/>
      <c r="V1" s="520"/>
      <c r="W1" s="520"/>
      <c r="X1" s="520"/>
      <c r="Y1" s="520"/>
      <c r="Z1" s="520"/>
      <c r="AA1" s="521"/>
    </row>
    <row r="2" spans="1:27" x14ac:dyDescent="0.25">
      <c r="A2" s="522" t="s">
        <v>89</v>
      </c>
      <c r="B2" s="523"/>
      <c r="C2" s="523"/>
      <c r="D2" s="523"/>
      <c r="E2" s="523"/>
      <c r="F2" s="523"/>
      <c r="G2" s="523"/>
      <c r="H2" s="523"/>
      <c r="I2" s="523"/>
      <c r="J2" s="523"/>
      <c r="K2" s="523"/>
      <c r="L2" s="523"/>
      <c r="M2" s="523"/>
      <c r="N2" s="523"/>
      <c r="O2" s="523"/>
      <c r="P2" s="523"/>
      <c r="Q2" s="523"/>
      <c r="R2" s="523"/>
      <c r="S2" s="523"/>
      <c r="T2" s="523"/>
      <c r="U2" s="523"/>
      <c r="V2" s="523"/>
      <c r="W2" s="523"/>
      <c r="X2" s="523"/>
      <c r="Y2" s="523"/>
      <c r="Z2" s="523"/>
      <c r="AA2" s="524"/>
    </row>
    <row r="3" spans="1:27" x14ac:dyDescent="0.25">
      <c r="A3" s="525" t="s">
        <v>284</v>
      </c>
      <c r="B3" s="541" t="s">
        <v>556</v>
      </c>
      <c r="C3" s="542"/>
      <c r="D3" s="542"/>
      <c r="E3" s="542"/>
      <c r="F3" s="542"/>
      <c r="G3" s="542"/>
      <c r="H3" s="542"/>
      <c r="I3" s="542"/>
      <c r="J3" s="542"/>
      <c r="K3" s="542"/>
      <c r="L3" s="542"/>
      <c r="M3" s="542"/>
      <c r="N3" s="542"/>
      <c r="O3" s="542"/>
      <c r="P3" s="542"/>
      <c r="Q3" s="542"/>
      <c r="R3" s="542"/>
      <c r="S3" s="542"/>
      <c r="T3" s="542"/>
      <c r="U3" s="542"/>
      <c r="V3" s="542"/>
      <c r="W3" s="542"/>
      <c r="X3" s="542"/>
      <c r="Y3" s="542"/>
      <c r="Z3" s="542"/>
      <c r="AA3" s="543"/>
    </row>
    <row r="4" spans="1:27" x14ac:dyDescent="0.25">
      <c r="A4" s="526"/>
      <c r="B4" s="528" t="s">
        <v>64</v>
      </c>
      <c r="C4" s="529"/>
      <c r="D4" s="529"/>
      <c r="E4" s="529"/>
      <c r="F4" s="529"/>
      <c r="G4" s="529"/>
      <c r="H4" s="529"/>
      <c r="I4" s="530"/>
      <c r="J4" s="537"/>
      <c r="K4" s="538"/>
      <c r="L4" s="528" t="s">
        <v>557</v>
      </c>
      <c r="M4" s="529"/>
      <c r="N4" s="529"/>
      <c r="O4" s="529"/>
      <c r="P4" s="529"/>
      <c r="Q4" s="529"/>
      <c r="R4" s="529"/>
      <c r="S4" s="529"/>
      <c r="T4" s="529"/>
      <c r="U4" s="529"/>
      <c r="V4" s="529"/>
      <c r="W4" s="530"/>
      <c r="X4" s="537"/>
      <c r="Y4" s="538"/>
      <c r="Z4" s="537"/>
      <c r="AA4" s="538"/>
    </row>
    <row r="5" spans="1:27" x14ac:dyDescent="0.25">
      <c r="A5" s="526"/>
      <c r="B5" s="531"/>
      <c r="C5" s="532"/>
      <c r="D5" s="532"/>
      <c r="E5" s="532"/>
      <c r="F5" s="532"/>
      <c r="G5" s="532"/>
      <c r="H5" s="532"/>
      <c r="I5" s="533"/>
      <c r="J5" s="531" t="s">
        <v>500</v>
      </c>
      <c r="K5" s="533"/>
      <c r="L5" s="531"/>
      <c r="M5" s="532"/>
      <c r="N5" s="532"/>
      <c r="O5" s="532"/>
      <c r="P5" s="532"/>
      <c r="Q5" s="532"/>
      <c r="R5" s="532"/>
      <c r="S5" s="532"/>
      <c r="T5" s="532"/>
      <c r="U5" s="532"/>
      <c r="V5" s="532"/>
      <c r="W5" s="533"/>
      <c r="X5" s="531" t="s">
        <v>199</v>
      </c>
      <c r="Y5" s="533"/>
      <c r="Z5" s="539"/>
      <c r="AA5" s="540"/>
    </row>
    <row r="6" spans="1:27" x14ac:dyDescent="0.25">
      <c r="A6" s="526"/>
      <c r="B6" s="534"/>
      <c r="C6" s="535"/>
      <c r="D6" s="535"/>
      <c r="E6" s="535"/>
      <c r="F6" s="535"/>
      <c r="G6" s="535"/>
      <c r="H6" s="535"/>
      <c r="I6" s="536"/>
      <c r="J6" s="531" t="s">
        <v>474</v>
      </c>
      <c r="K6" s="533"/>
      <c r="L6" s="534"/>
      <c r="M6" s="535"/>
      <c r="N6" s="535"/>
      <c r="O6" s="535"/>
      <c r="P6" s="535"/>
      <c r="Q6" s="535"/>
      <c r="R6" s="535"/>
      <c r="S6" s="535"/>
      <c r="T6" s="535"/>
      <c r="U6" s="535"/>
      <c r="V6" s="535"/>
      <c r="W6" s="536"/>
      <c r="X6" s="531" t="s">
        <v>551</v>
      </c>
      <c r="Y6" s="533"/>
      <c r="Z6" s="531" t="s">
        <v>107</v>
      </c>
      <c r="AA6" s="533"/>
    </row>
    <row r="7" spans="1:27" x14ac:dyDescent="0.25">
      <c r="A7" s="526"/>
      <c r="B7" s="528" t="s">
        <v>495</v>
      </c>
      <c r="C7" s="530"/>
      <c r="D7" s="528" t="s">
        <v>515</v>
      </c>
      <c r="E7" s="530"/>
      <c r="F7" s="528" t="s">
        <v>0</v>
      </c>
      <c r="G7" s="530"/>
      <c r="H7" s="528" t="s">
        <v>107</v>
      </c>
      <c r="I7" s="530"/>
      <c r="J7" s="531" t="s">
        <v>2</v>
      </c>
      <c r="K7" s="533"/>
      <c r="L7" s="528" t="s">
        <v>501</v>
      </c>
      <c r="M7" s="530"/>
      <c r="N7" s="528" t="s">
        <v>878</v>
      </c>
      <c r="O7" s="530"/>
      <c r="P7" s="528" t="s">
        <v>879</v>
      </c>
      <c r="Q7" s="530"/>
      <c r="R7" s="528" t="s">
        <v>976</v>
      </c>
      <c r="S7" s="530"/>
      <c r="T7" s="528" t="s">
        <v>881</v>
      </c>
      <c r="U7" s="530"/>
      <c r="V7" s="528" t="s">
        <v>107</v>
      </c>
      <c r="W7" s="530"/>
      <c r="X7" s="531" t="s">
        <v>975</v>
      </c>
      <c r="Y7" s="533"/>
      <c r="Z7" s="531" t="s">
        <v>116</v>
      </c>
      <c r="AA7" s="533"/>
    </row>
    <row r="8" spans="1:27" x14ac:dyDescent="0.25">
      <c r="A8" s="527"/>
      <c r="B8" s="534"/>
      <c r="C8" s="536"/>
      <c r="D8" s="534" t="s">
        <v>1</v>
      </c>
      <c r="E8" s="536"/>
      <c r="F8" s="534"/>
      <c r="G8" s="536"/>
      <c r="H8" s="534"/>
      <c r="I8" s="536"/>
      <c r="J8" s="534"/>
      <c r="K8" s="536"/>
      <c r="L8" s="534" t="s">
        <v>882</v>
      </c>
      <c r="M8" s="536"/>
      <c r="N8" s="534"/>
      <c r="O8" s="536"/>
      <c r="P8" s="534"/>
      <c r="Q8" s="536"/>
      <c r="R8" s="534"/>
      <c r="S8" s="536"/>
      <c r="T8" s="534"/>
      <c r="U8" s="536"/>
      <c r="V8" s="534"/>
      <c r="W8" s="536"/>
      <c r="X8" s="534"/>
      <c r="Y8" s="536"/>
      <c r="Z8" s="534"/>
      <c r="AA8" s="536"/>
    </row>
    <row r="9" spans="1:27" x14ac:dyDescent="0.25">
      <c r="A9" s="296">
        <v>1949</v>
      </c>
      <c r="B9" s="297">
        <v>1995055</v>
      </c>
      <c r="C9" s="298"/>
      <c r="D9" s="297">
        <v>569375</v>
      </c>
      <c r="E9" s="298"/>
      <c r="F9" s="297">
        <v>414632</v>
      </c>
      <c r="G9" s="298"/>
      <c r="H9" s="297">
        <v>2979062</v>
      </c>
      <c r="I9" s="298"/>
      <c r="J9" s="300">
        <v>0</v>
      </c>
      <c r="K9" s="298"/>
      <c r="L9" s="297">
        <v>1349185</v>
      </c>
      <c r="M9" s="298"/>
      <c r="N9" s="300" t="s">
        <v>207</v>
      </c>
      <c r="O9" s="298"/>
      <c r="P9" s="300" t="s">
        <v>207</v>
      </c>
      <c r="Q9" s="298"/>
      <c r="R9" s="300" t="s">
        <v>207</v>
      </c>
      <c r="S9" s="298"/>
      <c r="T9" s="297">
        <v>5803</v>
      </c>
      <c r="U9" s="298"/>
      <c r="V9" s="297">
        <v>1354988</v>
      </c>
      <c r="W9" s="298"/>
      <c r="X9" s="297">
        <v>5420</v>
      </c>
      <c r="Y9" s="298"/>
      <c r="Z9" s="297">
        <v>4339470</v>
      </c>
      <c r="AA9" s="298"/>
    </row>
    <row r="10" spans="1:27" x14ac:dyDescent="0.25">
      <c r="A10" s="296">
        <v>1950</v>
      </c>
      <c r="B10" s="297">
        <v>2199111</v>
      </c>
      <c r="C10" s="298"/>
      <c r="D10" s="297">
        <v>650931</v>
      </c>
      <c r="E10" s="298"/>
      <c r="F10" s="297">
        <v>471666</v>
      </c>
      <c r="G10" s="298"/>
      <c r="H10" s="297">
        <v>3321708</v>
      </c>
      <c r="I10" s="298"/>
      <c r="J10" s="300">
        <v>0</v>
      </c>
      <c r="K10" s="298"/>
      <c r="L10" s="297">
        <v>1346015</v>
      </c>
      <c r="M10" s="298"/>
      <c r="N10" s="300" t="s">
        <v>207</v>
      </c>
      <c r="O10" s="298"/>
      <c r="P10" s="300" t="s">
        <v>207</v>
      </c>
      <c r="Q10" s="298"/>
      <c r="R10" s="300" t="s">
        <v>207</v>
      </c>
      <c r="S10" s="298"/>
      <c r="T10" s="297">
        <v>5466</v>
      </c>
      <c r="U10" s="298"/>
      <c r="V10" s="297">
        <v>1351481</v>
      </c>
      <c r="W10" s="298"/>
      <c r="X10" s="297">
        <v>6094</v>
      </c>
      <c r="Y10" s="298"/>
      <c r="Z10" s="297">
        <v>4679283</v>
      </c>
      <c r="AA10" s="298"/>
    </row>
    <row r="11" spans="1:27" x14ac:dyDescent="0.25">
      <c r="A11" s="301">
        <v>1951</v>
      </c>
      <c r="B11" s="302">
        <v>2506808</v>
      </c>
      <c r="C11" s="303"/>
      <c r="D11" s="302">
        <v>790635</v>
      </c>
      <c r="E11" s="303"/>
      <c r="F11" s="302">
        <v>399898</v>
      </c>
      <c r="G11" s="303"/>
      <c r="H11" s="302">
        <v>3697340</v>
      </c>
      <c r="I11" s="303"/>
      <c r="J11" s="305">
        <v>0</v>
      </c>
      <c r="K11" s="303"/>
      <c r="L11" s="302">
        <v>1360698</v>
      </c>
      <c r="M11" s="303"/>
      <c r="N11" s="305" t="s">
        <v>207</v>
      </c>
      <c r="O11" s="303"/>
      <c r="P11" s="305" t="s">
        <v>207</v>
      </c>
      <c r="Q11" s="303"/>
      <c r="R11" s="305" t="s">
        <v>207</v>
      </c>
      <c r="S11" s="303"/>
      <c r="T11" s="302">
        <v>5331</v>
      </c>
      <c r="U11" s="303"/>
      <c r="V11" s="302">
        <v>1366029</v>
      </c>
      <c r="W11" s="303"/>
      <c r="X11" s="302">
        <v>7461</v>
      </c>
      <c r="Y11" s="303"/>
      <c r="Z11" s="302">
        <v>5070830</v>
      </c>
      <c r="AA11" s="303"/>
    </row>
    <row r="12" spans="1:27" x14ac:dyDescent="0.25">
      <c r="A12" s="296">
        <v>1952</v>
      </c>
      <c r="B12" s="297">
        <v>2557397</v>
      </c>
      <c r="C12" s="298"/>
      <c r="D12" s="297">
        <v>941971</v>
      </c>
      <c r="E12" s="298"/>
      <c r="F12" s="297">
        <v>420367</v>
      </c>
      <c r="G12" s="298"/>
      <c r="H12" s="297">
        <v>3919734</v>
      </c>
      <c r="I12" s="298"/>
      <c r="J12" s="300">
        <v>0</v>
      </c>
      <c r="K12" s="298"/>
      <c r="L12" s="297">
        <v>1404274</v>
      </c>
      <c r="M12" s="298"/>
      <c r="N12" s="300" t="s">
        <v>207</v>
      </c>
      <c r="O12" s="298"/>
      <c r="P12" s="300" t="s">
        <v>207</v>
      </c>
      <c r="Q12" s="298"/>
      <c r="R12" s="300" t="s">
        <v>207</v>
      </c>
      <c r="S12" s="298"/>
      <c r="T12" s="297">
        <v>6435</v>
      </c>
      <c r="U12" s="298"/>
      <c r="V12" s="297">
        <v>1410709</v>
      </c>
      <c r="W12" s="298"/>
      <c r="X12" s="297">
        <v>7740</v>
      </c>
      <c r="Y12" s="298"/>
      <c r="Z12" s="297">
        <v>5338183</v>
      </c>
      <c r="AA12" s="298"/>
    </row>
    <row r="13" spans="1:27" x14ac:dyDescent="0.25">
      <c r="A13" s="296">
        <v>1953</v>
      </c>
      <c r="B13" s="297">
        <v>2777361</v>
      </c>
      <c r="C13" s="298"/>
      <c r="D13" s="297">
        <v>1070472</v>
      </c>
      <c r="E13" s="298"/>
      <c r="F13" s="297">
        <v>514299</v>
      </c>
      <c r="G13" s="298"/>
      <c r="H13" s="297">
        <v>4362131</v>
      </c>
      <c r="I13" s="298"/>
      <c r="J13" s="300">
        <v>0</v>
      </c>
      <c r="K13" s="298"/>
      <c r="L13" s="297">
        <v>1356353</v>
      </c>
      <c r="M13" s="298"/>
      <c r="N13" s="300" t="s">
        <v>207</v>
      </c>
      <c r="O13" s="298"/>
      <c r="P13" s="300" t="s">
        <v>207</v>
      </c>
      <c r="Q13" s="298"/>
      <c r="R13" s="300" t="s">
        <v>207</v>
      </c>
      <c r="S13" s="298"/>
      <c r="T13" s="297">
        <v>5019</v>
      </c>
      <c r="U13" s="298"/>
      <c r="V13" s="297">
        <v>1361372</v>
      </c>
      <c r="W13" s="298"/>
      <c r="X13" s="297">
        <v>6852</v>
      </c>
      <c r="Y13" s="298"/>
      <c r="Z13" s="297">
        <v>5730355</v>
      </c>
      <c r="AA13" s="298"/>
    </row>
    <row r="14" spans="1:27" x14ac:dyDescent="0.25">
      <c r="A14" s="301">
        <v>1954</v>
      </c>
      <c r="B14" s="302">
        <v>2840759</v>
      </c>
      <c r="C14" s="303"/>
      <c r="D14" s="302">
        <v>1206291</v>
      </c>
      <c r="E14" s="303"/>
      <c r="F14" s="302">
        <v>417409</v>
      </c>
      <c r="G14" s="303"/>
      <c r="H14" s="302">
        <v>4464458</v>
      </c>
      <c r="I14" s="303"/>
      <c r="J14" s="305">
        <v>0</v>
      </c>
      <c r="K14" s="303"/>
      <c r="L14" s="302">
        <v>1304094</v>
      </c>
      <c r="M14" s="303"/>
      <c r="N14" s="305" t="s">
        <v>207</v>
      </c>
      <c r="O14" s="303"/>
      <c r="P14" s="305" t="s">
        <v>207</v>
      </c>
      <c r="Q14" s="303"/>
      <c r="R14" s="305" t="s">
        <v>207</v>
      </c>
      <c r="S14" s="303"/>
      <c r="T14" s="302">
        <v>3209</v>
      </c>
      <c r="U14" s="303"/>
      <c r="V14" s="302">
        <v>1307303</v>
      </c>
      <c r="W14" s="303"/>
      <c r="X14" s="302">
        <v>7983</v>
      </c>
      <c r="Y14" s="303"/>
      <c r="Z14" s="302">
        <v>5779745</v>
      </c>
      <c r="AA14" s="303"/>
    </row>
    <row r="15" spans="1:27" x14ac:dyDescent="0.25">
      <c r="A15" s="296">
        <v>1955</v>
      </c>
      <c r="B15" s="297">
        <v>3458271</v>
      </c>
      <c r="C15" s="298"/>
      <c r="D15" s="297">
        <v>1193644</v>
      </c>
      <c r="E15" s="298"/>
      <c r="F15" s="297">
        <v>470747</v>
      </c>
      <c r="G15" s="298"/>
      <c r="H15" s="297">
        <v>5122663</v>
      </c>
      <c r="I15" s="298"/>
      <c r="J15" s="300">
        <v>0</v>
      </c>
      <c r="K15" s="298"/>
      <c r="L15" s="297">
        <v>1321695</v>
      </c>
      <c r="M15" s="298"/>
      <c r="N15" s="300" t="s">
        <v>207</v>
      </c>
      <c r="O15" s="298"/>
      <c r="P15" s="300" t="s">
        <v>207</v>
      </c>
      <c r="Q15" s="298"/>
      <c r="R15" s="300" t="s">
        <v>207</v>
      </c>
      <c r="S15" s="298"/>
      <c r="T15" s="297">
        <v>3234</v>
      </c>
      <c r="U15" s="298"/>
      <c r="V15" s="297">
        <v>1324929</v>
      </c>
      <c r="W15" s="298"/>
      <c r="X15" s="297">
        <v>13879</v>
      </c>
      <c r="Y15" s="298"/>
      <c r="Z15" s="297">
        <v>6461471</v>
      </c>
      <c r="AA15" s="298"/>
    </row>
    <row r="16" spans="1:27" x14ac:dyDescent="0.25">
      <c r="A16" s="296">
        <v>1956</v>
      </c>
      <c r="B16" s="297">
        <v>3789674</v>
      </c>
      <c r="C16" s="298"/>
      <c r="D16" s="297">
        <v>1282687</v>
      </c>
      <c r="E16" s="298"/>
      <c r="F16" s="297">
        <v>454719</v>
      </c>
      <c r="G16" s="298"/>
      <c r="H16" s="297">
        <v>5527079</v>
      </c>
      <c r="I16" s="298"/>
      <c r="J16" s="300">
        <v>0</v>
      </c>
      <c r="K16" s="298"/>
      <c r="L16" s="297">
        <v>1397960</v>
      </c>
      <c r="M16" s="298"/>
      <c r="N16" s="300" t="s">
        <v>207</v>
      </c>
      <c r="O16" s="298"/>
      <c r="P16" s="300" t="s">
        <v>207</v>
      </c>
      <c r="Q16" s="298"/>
      <c r="R16" s="300" t="s">
        <v>207</v>
      </c>
      <c r="S16" s="298"/>
      <c r="T16" s="297">
        <v>1738</v>
      </c>
      <c r="U16" s="298"/>
      <c r="V16" s="297">
        <v>1399698</v>
      </c>
      <c r="W16" s="298"/>
      <c r="X16" s="297">
        <v>15519</v>
      </c>
      <c r="Y16" s="298"/>
      <c r="Z16" s="297">
        <v>6942296</v>
      </c>
      <c r="AA16" s="298"/>
    </row>
    <row r="17" spans="1:27" x14ac:dyDescent="0.25">
      <c r="A17" s="301">
        <v>1957</v>
      </c>
      <c r="B17" s="302">
        <v>3855246</v>
      </c>
      <c r="C17" s="303"/>
      <c r="D17" s="302">
        <v>1382906</v>
      </c>
      <c r="E17" s="303"/>
      <c r="F17" s="302">
        <v>498383</v>
      </c>
      <c r="G17" s="303"/>
      <c r="H17" s="302">
        <v>5736534</v>
      </c>
      <c r="I17" s="303"/>
      <c r="J17" s="305">
        <v>112</v>
      </c>
      <c r="K17" s="303"/>
      <c r="L17" s="302">
        <v>1480092</v>
      </c>
      <c r="M17" s="303"/>
      <c r="N17" s="305" t="s">
        <v>207</v>
      </c>
      <c r="O17" s="303"/>
      <c r="P17" s="305" t="s">
        <v>207</v>
      </c>
      <c r="Q17" s="303"/>
      <c r="R17" s="305" t="s">
        <v>207</v>
      </c>
      <c r="S17" s="303"/>
      <c r="T17" s="302">
        <v>2008</v>
      </c>
      <c r="U17" s="303"/>
      <c r="V17" s="302">
        <v>1482100</v>
      </c>
      <c r="W17" s="303"/>
      <c r="X17" s="302">
        <v>12288</v>
      </c>
      <c r="Y17" s="303"/>
      <c r="Z17" s="302">
        <v>7231035</v>
      </c>
      <c r="AA17" s="303"/>
    </row>
    <row r="18" spans="1:27" x14ac:dyDescent="0.25">
      <c r="A18" s="296">
        <v>1958</v>
      </c>
      <c r="B18" s="297">
        <v>3721340</v>
      </c>
      <c r="C18" s="298"/>
      <c r="D18" s="297">
        <v>1420903</v>
      </c>
      <c r="E18" s="298"/>
      <c r="F18" s="297">
        <v>485713</v>
      </c>
      <c r="G18" s="298"/>
      <c r="H18" s="297">
        <v>5627956</v>
      </c>
      <c r="I18" s="298"/>
      <c r="J18" s="297">
        <v>1915</v>
      </c>
      <c r="K18" s="298"/>
      <c r="L18" s="297">
        <v>1554805</v>
      </c>
      <c r="M18" s="298"/>
      <c r="N18" s="300" t="s">
        <v>207</v>
      </c>
      <c r="O18" s="298"/>
      <c r="P18" s="300" t="s">
        <v>207</v>
      </c>
      <c r="Q18" s="298"/>
      <c r="R18" s="300" t="s">
        <v>207</v>
      </c>
      <c r="S18" s="298"/>
      <c r="T18" s="297">
        <v>1940</v>
      </c>
      <c r="U18" s="298"/>
      <c r="V18" s="297">
        <v>1556745</v>
      </c>
      <c r="W18" s="298"/>
      <c r="X18" s="297">
        <v>11320</v>
      </c>
      <c r="Y18" s="298"/>
      <c r="Z18" s="297">
        <v>7197936</v>
      </c>
      <c r="AA18" s="298"/>
    </row>
    <row r="19" spans="1:27" x14ac:dyDescent="0.25">
      <c r="A19" s="296">
        <v>1959</v>
      </c>
      <c r="B19" s="297">
        <v>4029357</v>
      </c>
      <c r="C19" s="298"/>
      <c r="D19" s="297">
        <v>1685507</v>
      </c>
      <c r="E19" s="298"/>
      <c r="F19" s="297">
        <v>551978</v>
      </c>
      <c r="G19" s="298"/>
      <c r="H19" s="297">
        <v>6266842</v>
      </c>
      <c r="I19" s="298"/>
      <c r="J19" s="297">
        <v>2187</v>
      </c>
      <c r="K19" s="298"/>
      <c r="L19" s="297">
        <v>1511462</v>
      </c>
      <c r="M19" s="298"/>
      <c r="N19" s="300" t="s">
        <v>207</v>
      </c>
      <c r="O19" s="298"/>
      <c r="P19" s="300" t="s">
        <v>207</v>
      </c>
      <c r="Q19" s="298"/>
      <c r="R19" s="300" t="s">
        <v>207</v>
      </c>
      <c r="S19" s="298"/>
      <c r="T19" s="297">
        <v>1677</v>
      </c>
      <c r="U19" s="298"/>
      <c r="V19" s="297">
        <v>1513139</v>
      </c>
      <c r="W19" s="298"/>
      <c r="X19" s="297">
        <v>12127</v>
      </c>
      <c r="Y19" s="298"/>
      <c r="Z19" s="297">
        <v>7794295</v>
      </c>
      <c r="AA19" s="298"/>
    </row>
    <row r="20" spans="1:27" x14ac:dyDescent="0.25">
      <c r="A20" s="301">
        <v>1960</v>
      </c>
      <c r="B20" s="302">
        <v>4227551</v>
      </c>
      <c r="C20" s="303"/>
      <c r="D20" s="302">
        <v>1785129</v>
      </c>
      <c r="E20" s="303"/>
      <c r="F20" s="302">
        <v>552715</v>
      </c>
      <c r="G20" s="303"/>
      <c r="H20" s="302">
        <v>6565395</v>
      </c>
      <c r="I20" s="303"/>
      <c r="J20" s="302">
        <v>6026</v>
      </c>
      <c r="K20" s="303"/>
      <c r="L20" s="302">
        <v>1569167</v>
      </c>
      <c r="M20" s="303"/>
      <c r="N20" s="305">
        <v>359</v>
      </c>
      <c r="O20" s="304" t="s">
        <v>476</v>
      </c>
      <c r="P20" s="305" t="s">
        <v>207</v>
      </c>
      <c r="Q20" s="303"/>
      <c r="R20" s="305" t="s">
        <v>207</v>
      </c>
      <c r="S20" s="303"/>
      <c r="T20" s="302">
        <v>1508</v>
      </c>
      <c r="U20" s="303"/>
      <c r="V20" s="302">
        <v>1571034</v>
      </c>
      <c r="W20" s="304" t="s">
        <v>476</v>
      </c>
      <c r="X20" s="302">
        <v>15474</v>
      </c>
      <c r="Y20" s="303"/>
      <c r="Z20" s="302">
        <v>8157929</v>
      </c>
      <c r="AA20" s="304" t="s">
        <v>476</v>
      </c>
    </row>
    <row r="21" spans="1:27" x14ac:dyDescent="0.25">
      <c r="A21" s="296">
        <v>1961</v>
      </c>
      <c r="B21" s="297">
        <v>4354953</v>
      </c>
      <c r="C21" s="298"/>
      <c r="D21" s="297">
        <v>1888996</v>
      </c>
      <c r="E21" s="298"/>
      <c r="F21" s="297">
        <v>557278</v>
      </c>
      <c r="G21" s="298"/>
      <c r="H21" s="297">
        <v>6801227</v>
      </c>
      <c r="I21" s="298"/>
      <c r="J21" s="297">
        <v>19678</v>
      </c>
      <c r="K21" s="298"/>
      <c r="L21" s="297">
        <v>1620627</v>
      </c>
      <c r="M21" s="298"/>
      <c r="N21" s="297">
        <v>1001</v>
      </c>
      <c r="O21" s="299" t="s">
        <v>476</v>
      </c>
      <c r="P21" s="300" t="s">
        <v>207</v>
      </c>
      <c r="Q21" s="298"/>
      <c r="R21" s="300" t="s">
        <v>207</v>
      </c>
      <c r="S21" s="298"/>
      <c r="T21" s="297">
        <v>1339</v>
      </c>
      <c r="U21" s="298"/>
      <c r="V21" s="297">
        <v>1622967</v>
      </c>
      <c r="W21" s="299" t="s">
        <v>476</v>
      </c>
      <c r="X21" s="297">
        <v>7689</v>
      </c>
      <c r="Y21" s="298"/>
      <c r="Z21" s="297">
        <v>8451561</v>
      </c>
      <c r="AA21" s="299" t="s">
        <v>476</v>
      </c>
    </row>
    <row r="22" spans="1:27" x14ac:dyDescent="0.25">
      <c r="A22" s="296">
        <v>1962</v>
      </c>
      <c r="B22" s="297">
        <v>4622376</v>
      </c>
      <c r="C22" s="298"/>
      <c r="D22" s="297">
        <v>2034783</v>
      </c>
      <c r="E22" s="298"/>
      <c r="F22" s="297">
        <v>559585</v>
      </c>
      <c r="G22" s="298"/>
      <c r="H22" s="297">
        <v>7216744</v>
      </c>
      <c r="I22" s="298"/>
      <c r="J22" s="297">
        <v>26394</v>
      </c>
      <c r="K22" s="298"/>
      <c r="L22" s="297">
        <v>1780151</v>
      </c>
      <c r="M22" s="298"/>
      <c r="N22" s="297">
        <v>1061</v>
      </c>
      <c r="O22" s="299" t="s">
        <v>476</v>
      </c>
      <c r="P22" s="300" t="s">
        <v>207</v>
      </c>
      <c r="Q22" s="298"/>
      <c r="R22" s="300" t="s">
        <v>207</v>
      </c>
      <c r="S22" s="298"/>
      <c r="T22" s="297">
        <v>1349</v>
      </c>
      <c r="U22" s="298"/>
      <c r="V22" s="297">
        <v>1782561</v>
      </c>
      <c r="W22" s="299" t="s">
        <v>476</v>
      </c>
      <c r="X22" s="297">
        <v>1829</v>
      </c>
      <c r="Y22" s="298"/>
      <c r="Z22" s="297">
        <v>9027528</v>
      </c>
      <c r="AA22" s="299" t="s">
        <v>476</v>
      </c>
    </row>
    <row r="23" spans="1:27" x14ac:dyDescent="0.25">
      <c r="A23" s="301">
        <v>1963</v>
      </c>
      <c r="B23" s="302">
        <v>5050213</v>
      </c>
      <c r="C23" s="303"/>
      <c r="D23" s="302">
        <v>2210952</v>
      </c>
      <c r="E23" s="303"/>
      <c r="F23" s="302">
        <v>584707</v>
      </c>
      <c r="G23" s="303"/>
      <c r="H23" s="302">
        <v>7845871</v>
      </c>
      <c r="I23" s="303"/>
      <c r="J23" s="302">
        <v>38147</v>
      </c>
      <c r="K23" s="303"/>
      <c r="L23" s="302">
        <v>1737441</v>
      </c>
      <c r="M23" s="303"/>
      <c r="N23" s="302">
        <v>1760</v>
      </c>
      <c r="O23" s="304" t="s">
        <v>476</v>
      </c>
      <c r="P23" s="305" t="s">
        <v>207</v>
      </c>
      <c r="Q23" s="303"/>
      <c r="R23" s="305" t="s">
        <v>207</v>
      </c>
      <c r="S23" s="303"/>
      <c r="T23" s="302">
        <v>1341</v>
      </c>
      <c r="U23" s="303"/>
      <c r="V23" s="302">
        <v>1740542</v>
      </c>
      <c r="W23" s="304" t="s">
        <v>476</v>
      </c>
      <c r="X23" s="305">
        <v>334</v>
      </c>
      <c r="Y23" s="303"/>
      <c r="Z23" s="302">
        <v>9624895</v>
      </c>
      <c r="AA23" s="304" t="s">
        <v>476</v>
      </c>
    </row>
    <row r="24" spans="1:27" x14ac:dyDescent="0.25">
      <c r="A24" s="296">
        <v>1964</v>
      </c>
      <c r="B24" s="297">
        <v>5379553</v>
      </c>
      <c r="C24" s="298"/>
      <c r="D24" s="297">
        <v>2397228</v>
      </c>
      <c r="E24" s="298"/>
      <c r="F24" s="297">
        <v>633882</v>
      </c>
      <c r="G24" s="298"/>
      <c r="H24" s="297">
        <v>8410663</v>
      </c>
      <c r="I24" s="298"/>
      <c r="J24" s="297">
        <v>39819</v>
      </c>
      <c r="K24" s="298"/>
      <c r="L24" s="297">
        <v>1852542</v>
      </c>
      <c r="M24" s="298"/>
      <c r="N24" s="297">
        <v>2132</v>
      </c>
      <c r="O24" s="299" t="s">
        <v>476</v>
      </c>
      <c r="P24" s="300" t="s">
        <v>207</v>
      </c>
      <c r="Q24" s="298"/>
      <c r="R24" s="300" t="s">
        <v>207</v>
      </c>
      <c r="S24" s="298"/>
      <c r="T24" s="297">
        <v>1549</v>
      </c>
      <c r="U24" s="298"/>
      <c r="V24" s="297">
        <v>1856223</v>
      </c>
      <c r="W24" s="299" t="s">
        <v>476</v>
      </c>
      <c r="X24" s="297">
        <v>6671</v>
      </c>
      <c r="Y24" s="298"/>
      <c r="Z24" s="297">
        <v>10313377</v>
      </c>
      <c r="AA24" s="299" t="s">
        <v>476</v>
      </c>
    </row>
    <row r="25" spans="1:27" x14ac:dyDescent="0.25">
      <c r="A25" s="296">
        <v>1965</v>
      </c>
      <c r="B25" s="297">
        <v>5821061</v>
      </c>
      <c r="C25" s="298"/>
      <c r="D25" s="297">
        <v>2395376</v>
      </c>
      <c r="E25" s="298"/>
      <c r="F25" s="297">
        <v>722002</v>
      </c>
      <c r="G25" s="298"/>
      <c r="H25" s="297">
        <v>8938439</v>
      </c>
      <c r="I25" s="298"/>
      <c r="J25" s="297">
        <v>43164</v>
      </c>
      <c r="K25" s="298"/>
      <c r="L25" s="297">
        <v>2026320</v>
      </c>
      <c r="M25" s="298"/>
      <c r="N25" s="297">
        <v>1978</v>
      </c>
      <c r="O25" s="299" t="s">
        <v>476</v>
      </c>
      <c r="P25" s="300" t="s">
        <v>207</v>
      </c>
      <c r="Q25" s="298"/>
      <c r="R25" s="300" t="s">
        <v>207</v>
      </c>
      <c r="S25" s="298"/>
      <c r="T25" s="297">
        <v>2810</v>
      </c>
      <c r="U25" s="298"/>
      <c r="V25" s="297">
        <v>2031108</v>
      </c>
      <c r="W25" s="299" t="s">
        <v>476</v>
      </c>
      <c r="X25" s="300">
        <v>-482</v>
      </c>
      <c r="Y25" s="298"/>
      <c r="Z25" s="297">
        <v>11012229</v>
      </c>
      <c r="AA25" s="299" t="s">
        <v>476</v>
      </c>
    </row>
    <row r="26" spans="1:27" x14ac:dyDescent="0.25">
      <c r="A26" s="301">
        <v>1966</v>
      </c>
      <c r="B26" s="302">
        <v>6301644</v>
      </c>
      <c r="C26" s="303"/>
      <c r="D26" s="302">
        <v>2696077</v>
      </c>
      <c r="E26" s="303"/>
      <c r="F26" s="302">
        <v>883230</v>
      </c>
      <c r="G26" s="303"/>
      <c r="H26" s="302">
        <v>9880951</v>
      </c>
      <c r="I26" s="303"/>
      <c r="J26" s="302">
        <v>64158</v>
      </c>
      <c r="K26" s="303"/>
      <c r="L26" s="302">
        <v>2028381</v>
      </c>
      <c r="M26" s="303"/>
      <c r="N26" s="302">
        <v>1958</v>
      </c>
      <c r="O26" s="304" t="s">
        <v>476</v>
      </c>
      <c r="P26" s="305" t="s">
        <v>207</v>
      </c>
      <c r="Q26" s="303"/>
      <c r="R26" s="305" t="s">
        <v>207</v>
      </c>
      <c r="S26" s="303"/>
      <c r="T26" s="302">
        <v>3478</v>
      </c>
      <c r="U26" s="303"/>
      <c r="V26" s="302">
        <v>2033817</v>
      </c>
      <c r="W26" s="304" t="s">
        <v>476</v>
      </c>
      <c r="X26" s="302">
        <v>3725</v>
      </c>
      <c r="Y26" s="303"/>
      <c r="Z26" s="302">
        <v>11982651</v>
      </c>
      <c r="AA26" s="304" t="s">
        <v>476</v>
      </c>
    </row>
    <row r="27" spans="1:27" x14ac:dyDescent="0.25">
      <c r="A27" s="296">
        <v>1967</v>
      </c>
      <c r="B27" s="297">
        <v>6444982</v>
      </c>
      <c r="C27" s="298"/>
      <c r="D27" s="297">
        <v>2834236</v>
      </c>
      <c r="E27" s="298"/>
      <c r="F27" s="297">
        <v>1010541</v>
      </c>
      <c r="G27" s="298"/>
      <c r="H27" s="297">
        <v>10289758</v>
      </c>
      <c r="I27" s="298"/>
      <c r="J27" s="297">
        <v>88456</v>
      </c>
      <c r="K27" s="298"/>
      <c r="L27" s="297">
        <v>2310877</v>
      </c>
      <c r="M27" s="298"/>
      <c r="N27" s="297">
        <v>3300</v>
      </c>
      <c r="O27" s="299" t="s">
        <v>476</v>
      </c>
      <c r="P27" s="300" t="s">
        <v>207</v>
      </c>
      <c r="Q27" s="298"/>
      <c r="R27" s="300" t="s">
        <v>207</v>
      </c>
      <c r="S27" s="298"/>
      <c r="T27" s="297">
        <v>3293</v>
      </c>
      <c r="U27" s="298"/>
      <c r="V27" s="297">
        <v>2317470</v>
      </c>
      <c r="W27" s="299" t="s">
        <v>476</v>
      </c>
      <c r="X27" s="297">
        <v>-1020</v>
      </c>
      <c r="Y27" s="298"/>
      <c r="Z27" s="297">
        <v>12694663</v>
      </c>
      <c r="AA27" s="299" t="s">
        <v>476</v>
      </c>
    </row>
    <row r="28" spans="1:27" x14ac:dyDescent="0.25">
      <c r="A28" s="296">
        <v>1968</v>
      </c>
      <c r="B28" s="297">
        <v>6993639</v>
      </c>
      <c r="C28" s="298"/>
      <c r="D28" s="297">
        <v>3245494</v>
      </c>
      <c r="E28" s="298"/>
      <c r="F28" s="297">
        <v>1181450</v>
      </c>
      <c r="G28" s="298"/>
      <c r="H28" s="297">
        <v>11420583</v>
      </c>
      <c r="I28" s="298"/>
      <c r="J28" s="297">
        <v>141534</v>
      </c>
      <c r="K28" s="298"/>
      <c r="L28" s="297">
        <v>2313457</v>
      </c>
      <c r="M28" s="298"/>
      <c r="N28" s="297">
        <v>4532</v>
      </c>
      <c r="O28" s="299" t="s">
        <v>476</v>
      </c>
      <c r="P28" s="300" t="s">
        <v>207</v>
      </c>
      <c r="Q28" s="298"/>
      <c r="R28" s="300" t="s">
        <v>207</v>
      </c>
      <c r="S28" s="298"/>
      <c r="T28" s="297">
        <v>3900</v>
      </c>
      <c r="U28" s="298"/>
      <c r="V28" s="297">
        <v>2321889</v>
      </c>
      <c r="W28" s="299" t="s">
        <v>476</v>
      </c>
      <c r="X28" s="297">
        <v>-2152</v>
      </c>
      <c r="Y28" s="298"/>
      <c r="Z28" s="297">
        <v>13881853</v>
      </c>
      <c r="AA28" s="299" t="s">
        <v>476</v>
      </c>
    </row>
    <row r="29" spans="1:27" x14ac:dyDescent="0.25">
      <c r="A29" s="301">
        <v>1969</v>
      </c>
      <c r="B29" s="302">
        <v>7219295</v>
      </c>
      <c r="C29" s="303"/>
      <c r="D29" s="302">
        <v>3595759</v>
      </c>
      <c r="E29" s="303"/>
      <c r="F29" s="302">
        <v>1571294</v>
      </c>
      <c r="G29" s="303"/>
      <c r="H29" s="302">
        <v>12386348</v>
      </c>
      <c r="I29" s="303"/>
      <c r="J29" s="302">
        <v>153722</v>
      </c>
      <c r="K29" s="303"/>
      <c r="L29" s="302">
        <v>2613763</v>
      </c>
      <c r="M29" s="303"/>
      <c r="N29" s="302">
        <v>6422</v>
      </c>
      <c r="O29" s="304" t="s">
        <v>476</v>
      </c>
      <c r="P29" s="305" t="s">
        <v>207</v>
      </c>
      <c r="Q29" s="303"/>
      <c r="R29" s="305" t="s">
        <v>207</v>
      </c>
      <c r="S29" s="303"/>
      <c r="T29" s="302">
        <v>3342</v>
      </c>
      <c r="U29" s="303"/>
      <c r="V29" s="302">
        <v>2623527</v>
      </c>
      <c r="W29" s="304" t="s">
        <v>476</v>
      </c>
      <c r="X29" s="302">
        <v>3656</v>
      </c>
      <c r="Y29" s="303"/>
      <c r="Z29" s="302">
        <v>15167253</v>
      </c>
      <c r="AA29" s="304" t="s">
        <v>476</v>
      </c>
    </row>
    <row r="30" spans="1:27" x14ac:dyDescent="0.25">
      <c r="A30" s="296">
        <v>1970</v>
      </c>
      <c r="B30" s="297">
        <v>7227462</v>
      </c>
      <c r="C30" s="298"/>
      <c r="D30" s="297">
        <v>4053747</v>
      </c>
      <c r="E30" s="298"/>
      <c r="F30" s="297">
        <v>2117337</v>
      </c>
      <c r="G30" s="298"/>
      <c r="H30" s="297">
        <v>13398545</v>
      </c>
      <c r="I30" s="298"/>
      <c r="J30" s="297">
        <v>239347</v>
      </c>
      <c r="K30" s="298"/>
      <c r="L30" s="297">
        <v>2599507</v>
      </c>
      <c r="M30" s="298"/>
      <c r="N30" s="297">
        <v>5511</v>
      </c>
      <c r="O30" s="299" t="s">
        <v>476</v>
      </c>
      <c r="P30" s="300" t="s">
        <v>207</v>
      </c>
      <c r="Q30" s="298"/>
      <c r="R30" s="300" t="s">
        <v>207</v>
      </c>
      <c r="S30" s="298"/>
      <c r="T30" s="297">
        <v>3740</v>
      </c>
      <c r="U30" s="298"/>
      <c r="V30" s="297">
        <v>2608759</v>
      </c>
      <c r="W30" s="299" t="s">
        <v>476</v>
      </c>
      <c r="X30" s="297">
        <v>6688</v>
      </c>
      <c r="Y30" s="298"/>
      <c r="Z30" s="297">
        <v>16253340</v>
      </c>
      <c r="AA30" s="299" t="s">
        <v>476</v>
      </c>
    </row>
    <row r="31" spans="1:27" x14ac:dyDescent="0.25">
      <c r="A31" s="296">
        <v>1971</v>
      </c>
      <c r="B31" s="297">
        <v>7299131</v>
      </c>
      <c r="C31" s="298"/>
      <c r="D31" s="297">
        <v>4099275</v>
      </c>
      <c r="E31" s="298"/>
      <c r="F31" s="297">
        <v>2494999</v>
      </c>
      <c r="G31" s="298"/>
      <c r="H31" s="297">
        <v>13893405</v>
      </c>
      <c r="I31" s="298"/>
      <c r="J31" s="297">
        <v>412939</v>
      </c>
      <c r="K31" s="298"/>
      <c r="L31" s="297">
        <v>2790405</v>
      </c>
      <c r="M31" s="298"/>
      <c r="N31" s="297">
        <v>5739</v>
      </c>
      <c r="O31" s="299" t="s">
        <v>476</v>
      </c>
      <c r="P31" s="300" t="s">
        <v>207</v>
      </c>
      <c r="Q31" s="298"/>
      <c r="R31" s="300" t="s">
        <v>207</v>
      </c>
      <c r="S31" s="298"/>
      <c r="T31" s="297">
        <v>3261</v>
      </c>
      <c r="U31" s="298"/>
      <c r="V31" s="297">
        <v>2799405</v>
      </c>
      <c r="W31" s="299" t="s">
        <v>476</v>
      </c>
      <c r="X31" s="297">
        <v>12046</v>
      </c>
      <c r="Y31" s="298"/>
      <c r="Z31" s="297">
        <v>17117795</v>
      </c>
      <c r="AA31" s="299" t="s">
        <v>476</v>
      </c>
    </row>
    <row r="32" spans="1:27" x14ac:dyDescent="0.25">
      <c r="A32" s="301">
        <v>1972</v>
      </c>
      <c r="B32" s="302">
        <v>7810652</v>
      </c>
      <c r="C32" s="303"/>
      <c r="D32" s="302">
        <v>4084289</v>
      </c>
      <c r="E32" s="303"/>
      <c r="F32" s="302">
        <v>3097087</v>
      </c>
      <c r="G32" s="303"/>
      <c r="H32" s="302">
        <v>14992028</v>
      </c>
      <c r="I32" s="303"/>
      <c r="J32" s="302">
        <v>583752</v>
      </c>
      <c r="K32" s="303"/>
      <c r="L32" s="302">
        <v>2829445</v>
      </c>
      <c r="M32" s="303"/>
      <c r="N32" s="302">
        <v>15079</v>
      </c>
      <c r="O32" s="304" t="s">
        <v>476</v>
      </c>
      <c r="P32" s="305" t="s">
        <v>207</v>
      </c>
      <c r="Q32" s="303"/>
      <c r="R32" s="305" t="s">
        <v>207</v>
      </c>
      <c r="S32" s="303"/>
      <c r="T32" s="302">
        <v>3431</v>
      </c>
      <c r="U32" s="303"/>
      <c r="V32" s="302">
        <v>2847955</v>
      </c>
      <c r="W32" s="304" t="s">
        <v>476</v>
      </c>
      <c r="X32" s="302">
        <v>26227</v>
      </c>
      <c r="Y32" s="303"/>
      <c r="Z32" s="302">
        <v>18449961</v>
      </c>
      <c r="AA32" s="304" t="s">
        <v>476</v>
      </c>
    </row>
    <row r="33" spans="1:27" x14ac:dyDescent="0.25">
      <c r="A33" s="296">
        <v>1973</v>
      </c>
      <c r="B33" s="297">
        <v>8658401</v>
      </c>
      <c r="C33" s="298"/>
      <c r="D33" s="297">
        <v>3748016</v>
      </c>
      <c r="E33" s="298"/>
      <c r="F33" s="297">
        <v>3514815</v>
      </c>
      <c r="G33" s="298"/>
      <c r="H33" s="297">
        <v>15921233</v>
      </c>
      <c r="I33" s="298"/>
      <c r="J33" s="297">
        <v>910177</v>
      </c>
      <c r="K33" s="298"/>
      <c r="L33" s="297">
        <v>2826675</v>
      </c>
      <c r="M33" s="298"/>
      <c r="N33" s="297">
        <v>20422</v>
      </c>
      <c r="O33" s="299" t="s">
        <v>476</v>
      </c>
      <c r="P33" s="300" t="s">
        <v>207</v>
      </c>
      <c r="Q33" s="298"/>
      <c r="R33" s="300" t="s">
        <v>207</v>
      </c>
      <c r="S33" s="298"/>
      <c r="T33" s="297">
        <v>3411</v>
      </c>
      <c r="U33" s="298"/>
      <c r="V33" s="297">
        <v>2850508</v>
      </c>
      <c r="W33" s="299" t="s">
        <v>476</v>
      </c>
      <c r="X33" s="297">
        <v>48715</v>
      </c>
      <c r="Y33" s="298"/>
      <c r="Z33" s="297">
        <v>19730632</v>
      </c>
      <c r="AA33" s="299" t="s">
        <v>476</v>
      </c>
    </row>
    <row r="34" spans="1:27" x14ac:dyDescent="0.25">
      <c r="A34" s="296">
        <v>1974</v>
      </c>
      <c r="B34" s="297">
        <v>8534031</v>
      </c>
      <c r="C34" s="298"/>
      <c r="D34" s="297">
        <v>3519184</v>
      </c>
      <c r="E34" s="298"/>
      <c r="F34" s="297">
        <v>3365031</v>
      </c>
      <c r="G34" s="298"/>
      <c r="H34" s="297">
        <v>15418245</v>
      </c>
      <c r="I34" s="298"/>
      <c r="J34" s="297">
        <v>1272083</v>
      </c>
      <c r="K34" s="298"/>
      <c r="L34" s="297">
        <v>3143378</v>
      </c>
      <c r="M34" s="298"/>
      <c r="N34" s="297">
        <v>25610</v>
      </c>
      <c r="O34" s="299" t="s">
        <v>476</v>
      </c>
      <c r="P34" s="300" t="s">
        <v>207</v>
      </c>
      <c r="Q34" s="298"/>
      <c r="R34" s="300" t="s">
        <v>207</v>
      </c>
      <c r="S34" s="298"/>
      <c r="T34" s="297">
        <v>2613</v>
      </c>
      <c r="U34" s="298"/>
      <c r="V34" s="297">
        <v>3171601</v>
      </c>
      <c r="W34" s="299" t="s">
        <v>476</v>
      </c>
      <c r="X34" s="297">
        <v>43311</v>
      </c>
      <c r="Y34" s="298"/>
      <c r="Z34" s="297">
        <v>19905241</v>
      </c>
      <c r="AA34" s="299" t="s">
        <v>476</v>
      </c>
    </row>
    <row r="35" spans="1:27" x14ac:dyDescent="0.25">
      <c r="A35" s="301">
        <v>1975</v>
      </c>
      <c r="B35" s="302">
        <v>8785839</v>
      </c>
      <c r="C35" s="303"/>
      <c r="D35" s="302">
        <v>3239769</v>
      </c>
      <c r="E35" s="303"/>
      <c r="F35" s="302">
        <v>3165675</v>
      </c>
      <c r="G35" s="303"/>
      <c r="H35" s="302">
        <v>15191283</v>
      </c>
      <c r="I35" s="303"/>
      <c r="J35" s="302">
        <v>1899798</v>
      </c>
      <c r="K35" s="303"/>
      <c r="L35" s="302">
        <v>3122285</v>
      </c>
      <c r="M35" s="303"/>
      <c r="N35" s="302">
        <v>33780</v>
      </c>
      <c r="O35" s="304" t="s">
        <v>476</v>
      </c>
      <c r="P35" s="305" t="s">
        <v>207</v>
      </c>
      <c r="Q35" s="303"/>
      <c r="R35" s="305" t="s">
        <v>207</v>
      </c>
      <c r="S35" s="303"/>
      <c r="T35" s="302">
        <v>1989</v>
      </c>
      <c r="U35" s="303"/>
      <c r="V35" s="302">
        <v>3158054</v>
      </c>
      <c r="W35" s="304" t="s">
        <v>476</v>
      </c>
      <c r="X35" s="302">
        <v>21103</v>
      </c>
      <c r="Y35" s="303"/>
      <c r="Z35" s="302">
        <v>20270238</v>
      </c>
      <c r="AA35" s="304" t="s">
        <v>476</v>
      </c>
    </row>
    <row r="36" spans="1:27" x14ac:dyDescent="0.25">
      <c r="A36" s="296">
        <v>1976</v>
      </c>
      <c r="B36" s="297">
        <v>9720234</v>
      </c>
      <c r="C36" s="298"/>
      <c r="D36" s="297">
        <v>3151728</v>
      </c>
      <c r="E36" s="298"/>
      <c r="F36" s="297">
        <v>3477133</v>
      </c>
      <c r="G36" s="298"/>
      <c r="H36" s="297">
        <v>16349095</v>
      </c>
      <c r="I36" s="298"/>
      <c r="J36" s="297">
        <v>2111121</v>
      </c>
      <c r="K36" s="298"/>
      <c r="L36" s="297">
        <v>2942893</v>
      </c>
      <c r="M36" s="298"/>
      <c r="N36" s="297">
        <v>37513</v>
      </c>
      <c r="O36" s="299" t="s">
        <v>476</v>
      </c>
      <c r="P36" s="300" t="s">
        <v>207</v>
      </c>
      <c r="Q36" s="298"/>
      <c r="R36" s="300" t="s">
        <v>207</v>
      </c>
      <c r="S36" s="298"/>
      <c r="T36" s="297">
        <v>2764</v>
      </c>
      <c r="U36" s="298"/>
      <c r="V36" s="297">
        <v>2983170</v>
      </c>
      <c r="W36" s="299" t="s">
        <v>476</v>
      </c>
      <c r="X36" s="297">
        <v>29378</v>
      </c>
      <c r="Y36" s="298"/>
      <c r="Z36" s="297">
        <v>21472764</v>
      </c>
      <c r="AA36" s="299" t="s">
        <v>476</v>
      </c>
    </row>
    <row r="37" spans="1:27" x14ac:dyDescent="0.25">
      <c r="A37" s="296">
        <v>1977</v>
      </c>
      <c r="B37" s="297">
        <v>10262025</v>
      </c>
      <c r="C37" s="298"/>
      <c r="D37" s="297">
        <v>3283745</v>
      </c>
      <c r="E37" s="298"/>
      <c r="F37" s="297">
        <v>3900624</v>
      </c>
      <c r="G37" s="298"/>
      <c r="H37" s="297">
        <v>17446394</v>
      </c>
      <c r="I37" s="298"/>
      <c r="J37" s="297">
        <v>2701762</v>
      </c>
      <c r="K37" s="298"/>
      <c r="L37" s="297">
        <v>2300652</v>
      </c>
      <c r="M37" s="298"/>
      <c r="N37" s="297">
        <v>37382</v>
      </c>
      <c r="O37" s="299" t="s">
        <v>476</v>
      </c>
      <c r="P37" s="300" t="s">
        <v>207</v>
      </c>
      <c r="Q37" s="298"/>
      <c r="R37" s="300" t="s">
        <v>207</v>
      </c>
      <c r="S37" s="298"/>
      <c r="T37" s="297">
        <v>5018</v>
      </c>
      <c r="U37" s="298"/>
      <c r="V37" s="297">
        <v>2343051</v>
      </c>
      <c r="W37" s="299" t="s">
        <v>476</v>
      </c>
      <c r="X37" s="297">
        <v>59422</v>
      </c>
      <c r="Y37" s="298"/>
      <c r="Z37" s="297">
        <v>22550629</v>
      </c>
      <c r="AA37" s="299" t="s">
        <v>476</v>
      </c>
    </row>
    <row r="38" spans="1:27" x14ac:dyDescent="0.25">
      <c r="A38" s="301">
        <v>1978</v>
      </c>
      <c r="B38" s="302">
        <v>10238271</v>
      </c>
      <c r="C38" s="303"/>
      <c r="D38" s="302">
        <v>3296767</v>
      </c>
      <c r="E38" s="303"/>
      <c r="F38" s="302">
        <v>3986863</v>
      </c>
      <c r="G38" s="303"/>
      <c r="H38" s="302">
        <v>17521902</v>
      </c>
      <c r="I38" s="303"/>
      <c r="J38" s="302">
        <v>3024126</v>
      </c>
      <c r="K38" s="303"/>
      <c r="L38" s="302">
        <v>2905420</v>
      </c>
      <c r="M38" s="303"/>
      <c r="N38" s="302">
        <v>30851</v>
      </c>
      <c r="O38" s="304" t="s">
        <v>476</v>
      </c>
      <c r="P38" s="305" t="s">
        <v>207</v>
      </c>
      <c r="Q38" s="303"/>
      <c r="R38" s="305" t="s">
        <v>207</v>
      </c>
      <c r="S38" s="303"/>
      <c r="T38" s="302">
        <v>3498</v>
      </c>
      <c r="U38" s="303"/>
      <c r="V38" s="302">
        <v>2939769</v>
      </c>
      <c r="W38" s="304" t="s">
        <v>476</v>
      </c>
      <c r="X38" s="302">
        <v>67318</v>
      </c>
      <c r="Y38" s="303"/>
      <c r="Z38" s="302">
        <v>23553115</v>
      </c>
      <c r="AA38" s="304" t="s">
        <v>476</v>
      </c>
    </row>
    <row r="39" spans="1:27" x14ac:dyDescent="0.25">
      <c r="A39" s="296">
        <v>1979</v>
      </c>
      <c r="B39" s="297">
        <v>11259923</v>
      </c>
      <c r="C39" s="298"/>
      <c r="D39" s="297">
        <v>3612691</v>
      </c>
      <c r="E39" s="298"/>
      <c r="F39" s="297">
        <v>3283366</v>
      </c>
      <c r="G39" s="298"/>
      <c r="H39" s="297">
        <v>18155980</v>
      </c>
      <c r="I39" s="298"/>
      <c r="J39" s="297">
        <v>2775827</v>
      </c>
      <c r="K39" s="298"/>
      <c r="L39" s="297">
        <v>2896591</v>
      </c>
      <c r="M39" s="298"/>
      <c r="N39" s="297">
        <v>40262</v>
      </c>
      <c r="O39" s="299" t="s">
        <v>476</v>
      </c>
      <c r="P39" s="300" t="s">
        <v>207</v>
      </c>
      <c r="Q39" s="298"/>
      <c r="R39" s="300" t="s">
        <v>207</v>
      </c>
      <c r="S39" s="298"/>
      <c r="T39" s="297">
        <v>5156</v>
      </c>
      <c r="U39" s="298"/>
      <c r="V39" s="297">
        <v>2942010</v>
      </c>
      <c r="W39" s="299" t="s">
        <v>476</v>
      </c>
      <c r="X39" s="297">
        <v>69381</v>
      </c>
      <c r="Y39" s="298"/>
      <c r="Z39" s="297">
        <v>23943197</v>
      </c>
      <c r="AA39" s="299" t="s">
        <v>476</v>
      </c>
    </row>
    <row r="40" spans="1:27" x14ac:dyDescent="0.25">
      <c r="A40" s="296">
        <v>1980</v>
      </c>
      <c r="B40" s="297">
        <v>12122684</v>
      </c>
      <c r="C40" s="298"/>
      <c r="D40" s="297">
        <v>3778114</v>
      </c>
      <c r="E40" s="298"/>
      <c r="F40" s="297">
        <v>2633561</v>
      </c>
      <c r="G40" s="298"/>
      <c r="H40" s="297">
        <v>18534359</v>
      </c>
      <c r="I40" s="298"/>
      <c r="J40" s="297">
        <v>2739169</v>
      </c>
      <c r="K40" s="298"/>
      <c r="L40" s="297">
        <v>2867306</v>
      </c>
      <c r="M40" s="298"/>
      <c r="N40" s="297">
        <v>52699</v>
      </c>
      <c r="O40" s="299" t="s">
        <v>476</v>
      </c>
      <c r="P40" s="300" t="s">
        <v>207</v>
      </c>
      <c r="Q40" s="298"/>
      <c r="R40" s="300" t="s">
        <v>207</v>
      </c>
      <c r="S40" s="298"/>
      <c r="T40" s="297">
        <v>4500</v>
      </c>
      <c r="U40" s="298"/>
      <c r="V40" s="297">
        <v>2924505</v>
      </c>
      <c r="W40" s="299" t="s">
        <v>476</v>
      </c>
      <c r="X40" s="297">
        <v>71399</v>
      </c>
      <c r="Y40" s="298"/>
      <c r="Z40" s="297">
        <v>24269432</v>
      </c>
      <c r="AA40" s="299" t="s">
        <v>476</v>
      </c>
    </row>
    <row r="41" spans="1:27" x14ac:dyDescent="0.25">
      <c r="A41" s="301">
        <v>1981</v>
      </c>
      <c r="B41" s="302">
        <v>12583461</v>
      </c>
      <c r="C41" s="303"/>
      <c r="D41" s="302">
        <v>3730441</v>
      </c>
      <c r="E41" s="303"/>
      <c r="F41" s="302">
        <v>2201663</v>
      </c>
      <c r="G41" s="303"/>
      <c r="H41" s="302">
        <v>18515565</v>
      </c>
      <c r="I41" s="303"/>
      <c r="J41" s="302">
        <v>3007589</v>
      </c>
      <c r="K41" s="303"/>
      <c r="L41" s="302">
        <v>2724925</v>
      </c>
      <c r="M41" s="303"/>
      <c r="N41" s="302">
        <v>59437</v>
      </c>
      <c r="O41" s="304" t="s">
        <v>476</v>
      </c>
      <c r="P41" s="305" t="s">
        <v>207</v>
      </c>
      <c r="Q41" s="303"/>
      <c r="R41" s="305" t="s">
        <v>207</v>
      </c>
      <c r="S41" s="303"/>
      <c r="T41" s="302">
        <v>3845</v>
      </c>
      <c r="U41" s="303"/>
      <c r="V41" s="302">
        <v>2788208</v>
      </c>
      <c r="W41" s="304" t="s">
        <v>476</v>
      </c>
      <c r="X41" s="302">
        <v>113406</v>
      </c>
      <c r="Y41" s="303"/>
      <c r="Z41" s="302">
        <v>24424767</v>
      </c>
      <c r="AA41" s="304" t="s">
        <v>476</v>
      </c>
    </row>
    <row r="42" spans="1:27" x14ac:dyDescent="0.25">
      <c r="A42" s="296">
        <v>1982</v>
      </c>
      <c r="B42" s="297">
        <v>12582150</v>
      </c>
      <c r="C42" s="298"/>
      <c r="D42" s="297">
        <v>3311941</v>
      </c>
      <c r="E42" s="298"/>
      <c r="F42" s="297">
        <v>1567653</v>
      </c>
      <c r="G42" s="298"/>
      <c r="H42" s="297">
        <v>17461744</v>
      </c>
      <c r="I42" s="298"/>
      <c r="J42" s="297">
        <v>3131148</v>
      </c>
      <c r="K42" s="298"/>
      <c r="L42" s="297">
        <v>3232512</v>
      </c>
      <c r="M42" s="298"/>
      <c r="N42" s="297">
        <v>50627</v>
      </c>
      <c r="O42" s="299" t="s">
        <v>476</v>
      </c>
      <c r="P42" s="300" t="s">
        <v>207</v>
      </c>
      <c r="Q42" s="298"/>
      <c r="R42" s="300" t="s">
        <v>207</v>
      </c>
      <c r="S42" s="298"/>
      <c r="T42" s="297">
        <v>3355</v>
      </c>
      <c r="U42" s="298"/>
      <c r="V42" s="297">
        <v>3286494</v>
      </c>
      <c r="W42" s="299" t="s">
        <v>476</v>
      </c>
      <c r="X42" s="297">
        <v>100026</v>
      </c>
      <c r="Y42" s="298"/>
      <c r="Z42" s="297">
        <v>23979412</v>
      </c>
      <c r="AA42" s="299" t="s">
        <v>476</v>
      </c>
    </row>
    <row r="43" spans="1:27" x14ac:dyDescent="0.25">
      <c r="A43" s="296">
        <v>1983</v>
      </c>
      <c r="B43" s="297">
        <v>13212591</v>
      </c>
      <c r="C43" s="298"/>
      <c r="D43" s="297">
        <v>2972356</v>
      </c>
      <c r="E43" s="298"/>
      <c r="F43" s="297">
        <v>1543683</v>
      </c>
      <c r="G43" s="298"/>
      <c r="H43" s="297">
        <v>17728630</v>
      </c>
      <c r="I43" s="298"/>
      <c r="J43" s="297">
        <v>3202549</v>
      </c>
      <c r="K43" s="298"/>
      <c r="L43" s="297">
        <v>3494005</v>
      </c>
      <c r="M43" s="298"/>
      <c r="N43" s="297">
        <v>63910</v>
      </c>
      <c r="O43" s="299" t="s">
        <v>476</v>
      </c>
      <c r="P43" s="300" t="s">
        <v>207</v>
      </c>
      <c r="Q43" s="298"/>
      <c r="R43" s="300">
        <v>28</v>
      </c>
      <c r="S43" s="298"/>
      <c r="T43" s="297">
        <v>3983</v>
      </c>
      <c r="U43" s="298"/>
      <c r="V43" s="297">
        <v>3561926</v>
      </c>
      <c r="W43" s="299" t="s">
        <v>476</v>
      </c>
      <c r="X43" s="297">
        <v>120547</v>
      </c>
      <c r="Y43" s="298"/>
      <c r="Z43" s="297">
        <v>24613652</v>
      </c>
      <c r="AA43" s="299" t="s">
        <v>476</v>
      </c>
    </row>
    <row r="44" spans="1:27" x14ac:dyDescent="0.25">
      <c r="A44" s="301">
        <v>1984</v>
      </c>
      <c r="B44" s="302">
        <v>14019485</v>
      </c>
      <c r="C44" s="303"/>
      <c r="D44" s="302">
        <v>3198572</v>
      </c>
      <c r="E44" s="303"/>
      <c r="F44" s="302">
        <v>1286116</v>
      </c>
      <c r="G44" s="303"/>
      <c r="H44" s="302">
        <v>18504172</v>
      </c>
      <c r="I44" s="303"/>
      <c r="J44" s="302">
        <v>3552531</v>
      </c>
      <c r="K44" s="303"/>
      <c r="L44" s="302">
        <v>3352809</v>
      </c>
      <c r="M44" s="303"/>
      <c r="N44" s="302">
        <v>80811</v>
      </c>
      <c r="O44" s="304" t="s">
        <v>476</v>
      </c>
      <c r="P44" s="305">
        <v>55</v>
      </c>
      <c r="Q44" s="303"/>
      <c r="R44" s="305">
        <v>68</v>
      </c>
      <c r="S44" s="303"/>
      <c r="T44" s="302">
        <v>9249</v>
      </c>
      <c r="U44" s="303"/>
      <c r="V44" s="302">
        <v>3442991</v>
      </c>
      <c r="W44" s="304" t="s">
        <v>476</v>
      </c>
      <c r="X44" s="302">
        <v>135323</v>
      </c>
      <c r="Y44" s="303"/>
      <c r="Z44" s="302">
        <v>25635017</v>
      </c>
      <c r="AA44" s="304" t="s">
        <v>476</v>
      </c>
    </row>
    <row r="45" spans="1:27" x14ac:dyDescent="0.25">
      <c r="A45" s="296">
        <v>1985</v>
      </c>
      <c r="B45" s="297">
        <v>14542209</v>
      </c>
      <c r="C45" s="298"/>
      <c r="D45" s="297">
        <v>3134505</v>
      </c>
      <c r="E45" s="298"/>
      <c r="F45" s="297">
        <v>1090459</v>
      </c>
      <c r="G45" s="298"/>
      <c r="H45" s="297">
        <v>18767173</v>
      </c>
      <c r="I45" s="298"/>
      <c r="J45" s="297">
        <v>4075563</v>
      </c>
      <c r="K45" s="298"/>
      <c r="L45" s="297">
        <v>2937168</v>
      </c>
      <c r="M45" s="298"/>
      <c r="N45" s="297">
        <v>97421</v>
      </c>
      <c r="O45" s="299" t="s">
        <v>476</v>
      </c>
      <c r="P45" s="300">
        <v>111</v>
      </c>
      <c r="Q45" s="298"/>
      <c r="R45" s="300">
        <v>60</v>
      </c>
      <c r="S45" s="298"/>
      <c r="T45" s="297">
        <v>14447</v>
      </c>
      <c r="U45" s="298"/>
      <c r="V45" s="297">
        <v>3049207</v>
      </c>
      <c r="W45" s="299" t="s">
        <v>476</v>
      </c>
      <c r="X45" s="297">
        <v>139655</v>
      </c>
      <c r="Y45" s="298"/>
      <c r="Z45" s="297">
        <v>26031598</v>
      </c>
      <c r="AA45" s="299" t="s">
        <v>476</v>
      </c>
    </row>
    <row r="46" spans="1:27" x14ac:dyDescent="0.25">
      <c r="A46" s="296">
        <v>1986</v>
      </c>
      <c r="B46" s="297">
        <v>14443716</v>
      </c>
      <c r="C46" s="298"/>
      <c r="D46" s="297">
        <v>2670290</v>
      </c>
      <c r="E46" s="298"/>
      <c r="F46" s="297">
        <v>1451843</v>
      </c>
      <c r="G46" s="298"/>
      <c r="H46" s="297">
        <v>18565849</v>
      </c>
      <c r="I46" s="298"/>
      <c r="J46" s="297">
        <v>4380109</v>
      </c>
      <c r="K46" s="298"/>
      <c r="L46" s="297">
        <v>3038157</v>
      </c>
      <c r="M46" s="298"/>
      <c r="N46" s="297">
        <v>107677</v>
      </c>
      <c r="O46" s="299" t="s">
        <v>476</v>
      </c>
      <c r="P46" s="300">
        <v>147</v>
      </c>
      <c r="Q46" s="298"/>
      <c r="R46" s="300">
        <v>44</v>
      </c>
      <c r="S46" s="298"/>
      <c r="T46" s="297">
        <v>12292</v>
      </c>
      <c r="U46" s="298"/>
      <c r="V46" s="297">
        <v>3158317</v>
      </c>
      <c r="W46" s="299" t="s">
        <v>476</v>
      </c>
      <c r="X46" s="297">
        <v>122481</v>
      </c>
      <c r="Y46" s="298"/>
      <c r="Z46" s="297">
        <v>26226756</v>
      </c>
      <c r="AA46" s="299" t="s">
        <v>476</v>
      </c>
    </row>
    <row r="47" spans="1:27" x14ac:dyDescent="0.25">
      <c r="A47" s="301">
        <v>1987</v>
      </c>
      <c r="B47" s="302">
        <v>15173411</v>
      </c>
      <c r="C47" s="303"/>
      <c r="D47" s="302">
        <v>2915915</v>
      </c>
      <c r="E47" s="303"/>
      <c r="F47" s="302">
        <v>1256859</v>
      </c>
      <c r="G47" s="303"/>
      <c r="H47" s="302">
        <v>19346185</v>
      </c>
      <c r="I47" s="303"/>
      <c r="J47" s="302">
        <v>4753933</v>
      </c>
      <c r="K47" s="303"/>
      <c r="L47" s="302">
        <v>2601572</v>
      </c>
      <c r="M47" s="303"/>
      <c r="N47" s="302">
        <v>112270</v>
      </c>
      <c r="O47" s="304" t="s">
        <v>476</v>
      </c>
      <c r="P47" s="305">
        <v>109</v>
      </c>
      <c r="Q47" s="303"/>
      <c r="R47" s="305">
        <v>37</v>
      </c>
      <c r="S47" s="303"/>
      <c r="T47" s="302">
        <v>15389</v>
      </c>
      <c r="U47" s="303"/>
      <c r="V47" s="302">
        <v>2729377</v>
      </c>
      <c r="W47" s="304" t="s">
        <v>476</v>
      </c>
      <c r="X47" s="302">
        <v>158101</v>
      </c>
      <c r="Y47" s="303"/>
      <c r="Z47" s="302">
        <v>26987596</v>
      </c>
      <c r="AA47" s="304" t="s">
        <v>476</v>
      </c>
    </row>
    <row r="48" spans="1:27" x14ac:dyDescent="0.25">
      <c r="A48" s="296">
        <v>1988</v>
      </c>
      <c r="B48" s="297">
        <v>15849966</v>
      </c>
      <c r="C48" s="298"/>
      <c r="D48" s="297">
        <v>2692620</v>
      </c>
      <c r="E48" s="298"/>
      <c r="F48" s="297">
        <v>1563425</v>
      </c>
      <c r="G48" s="298"/>
      <c r="H48" s="297">
        <v>20106012</v>
      </c>
      <c r="I48" s="298"/>
      <c r="J48" s="297">
        <v>5586968</v>
      </c>
      <c r="K48" s="298"/>
      <c r="L48" s="297">
        <v>2301629</v>
      </c>
      <c r="M48" s="298"/>
      <c r="N48" s="297">
        <v>106338</v>
      </c>
      <c r="O48" s="299" t="s">
        <v>476</v>
      </c>
      <c r="P48" s="300">
        <v>94</v>
      </c>
      <c r="Q48" s="298"/>
      <c r="R48" s="300">
        <v>9</v>
      </c>
      <c r="S48" s="298"/>
      <c r="T48" s="297">
        <v>17285</v>
      </c>
      <c r="U48" s="298"/>
      <c r="V48" s="297">
        <v>2425355</v>
      </c>
      <c r="W48" s="299" t="s">
        <v>476</v>
      </c>
      <c r="X48" s="297">
        <v>108399</v>
      </c>
      <c r="Y48" s="298"/>
      <c r="Z48" s="297">
        <v>28226734</v>
      </c>
      <c r="AA48" s="299" t="s">
        <v>476</v>
      </c>
    </row>
    <row r="49" spans="1:27" x14ac:dyDescent="0.25">
      <c r="A49" s="296">
        <v>198912</v>
      </c>
      <c r="B49" s="297">
        <v>16137221</v>
      </c>
      <c r="C49" s="298"/>
      <c r="D49" s="297">
        <v>3172568</v>
      </c>
      <c r="E49" s="298"/>
      <c r="F49" s="297">
        <v>1703091</v>
      </c>
      <c r="G49" s="298"/>
      <c r="H49" s="297">
        <v>21012880</v>
      </c>
      <c r="I49" s="298"/>
      <c r="J49" s="297">
        <v>5602161</v>
      </c>
      <c r="K49" s="298"/>
      <c r="L49" s="297">
        <v>2808182</v>
      </c>
      <c r="M49" s="298"/>
      <c r="N49" s="297">
        <v>152239</v>
      </c>
      <c r="O49" s="299" t="s">
        <v>476</v>
      </c>
      <c r="P49" s="297">
        <v>2614</v>
      </c>
      <c r="Q49" s="298"/>
      <c r="R49" s="297">
        <v>22033</v>
      </c>
      <c r="S49" s="298"/>
      <c r="T49" s="297">
        <v>231530</v>
      </c>
      <c r="U49" s="298"/>
      <c r="V49" s="297">
        <v>3216598</v>
      </c>
      <c r="W49" s="299" t="s">
        <v>476</v>
      </c>
      <c r="X49" s="297">
        <v>37450</v>
      </c>
      <c r="Y49" s="298"/>
      <c r="Z49" s="297">
        <v>29869088</v>
      </c>
      <c r="AA49" s="299" t="s">
        <v>476</v>
      </c>
    </row>
    <row r="50" spans="1:27" x14ac:dyDescent="0.25">
      <c r="A50" s="301">
        <v>1990</v>
      </c>
      <c r="B50" s="302">
        <v>16260952</v>
      </c>
      <c r="C50" s="303"/>
      <c r="D50" s="302">
        <v>3308538</v>
      </c>
      <c r="E50" s="303"/>
      <c r="F50" s="302">
        <v>1289433</v>
      </c>
      <c r="G50" s="303"/>
      <c r="H50" s="302">
        <v>20858923</v>
      </c>
      <c r="I50" s="303"/>
      <c r="J50" s="302">
        <v>6104350</v>
      </c>
      <c r="K50" s="303"/>
      <c r="L50" s="302">
        <v>3014012</v>
      </c>
      <c r="M50" s="303"/>
      <c r="N50" s="302">
        <v>160547</v>
      </c>
      <c r="O50" s="304" t="s">
        <v>476</v>
      </c>
      <c r="P50" s="302">
        <v>3818</v>
      </c>
      <c r="Q50" s="303"/>
      <c r="R50" s="302">
        <v>29007</v>
      </c>
      <c r="S50" s="303"/>
      <c r="T50" s="302">
        <v>316506</v>
      </c>
      <c r="U50" s="303"/>
      <c r="V50" s="302">
        <v>3523891</v>
      </c>
      <c r="W50" s="304" t="s">
        <v>476</v>
      </c>
      <c r="X50" s="302">
        <v>7888</v>
      </c>
      <c r="Y50" s="303"/>
      <c r="Z50" s="302">
        <v>30495052</v>
      </c>
      <c r="AA50" s="304" t="s">
        <v>476</v>
      </c>
    </row>
    <row r="51" spans="1:27" x14ac:dyDescent="0.25">
      <c r="A51" s="296">
        <v>1991</v>
      </c>
      <c r="B51" s="297">
        <v>16249709</v>
      </c>
      <c r="C51" s="298"/>
      <c r="D51" s="297">
        <v>3377359</v>
      </c>
      <c r="E51" s="298"/>
      <c r="F51" s="297">
        <v>1198261</v>
      </c>
      <c r="G51" s="298"/>
      <c r="H51" s="297">
        <v>20825328</v>
      </c>
      <c r="I51" s="298"/>
      <c r="J51" s="297">
        <v>6422132</v>
      </c>
      <c r="K51" s="298"/>
      <c r="L51" s="297">
        <v>2984899</v>
      </c>
      <c r="M51" s="298"/>
      <c r="N51" s="297">
        <v>166626</v>
      </c>
      <c r="O51" s="299" t="s">
        <v>476</v>
      </c>
      <c r="P51" s="297">
        <v>4923</v>
      </c>
      <c r="Q51" s="298"/>
      <c r="R51" s="297">
        <v>30796</v>
      </c>
      <c r="S51" s="298"/>
      <c r="T51" s="297">
        <v>354353</v>
      </c>
      <c r="U51" s="298"/>
      <c r="V51" s="297">
        <v>3541597</v>
      </c>
      <c r="W51" s="299" t="s">
        <v>476</v>
      </c>
      <c r="X51" s="297">
        <v>66965</v>
      </c>
      <c r="Y51" s="298"/>
      <c r="Z51" s="297">
        <v>30856023</v>
      </c>
      <c r="AA51" s="299" t="s">
        <v>476</v>
      </c>
    </row>
    <row r="52" spans="1:27" x14ac:dyDescent="0.25">
      <c r="A52" s="296">
        <v>1992</v>
      </c>
      <c r="B52" s="297">
        <v>16465595</v>
      </c>
      <c r="C52" s="298"/>
      <c r="D52" s="297">
        <v>3511502</v>
      </c>
      <c r="E52" s="298"/>
      <c r="F52" s="297">
        <v>990707</v>
      </c>
      <c r="G52" s="298"/>
      <c r="H52" s="297">
        <v>20967804</v>
      </c>
      <c r="I52" s="298"/>
      <c r="J52" s="297">
        <v>6479206</v>
      </c>
      <c r="K52" s="298"/>
      <c r="L52" s="297">
        <v>2585662</v>
      </c>
      <c r="M52" s="298"/>
      <c r="N52" s="297">
        <v>166899</v>
      </c>
      <c r="O52" s="299" t="s">
        <v>476</v>
      </c>
      <c r="P52" s="297">
        <v>4133</v>
      </c>
      <c r="Q52" s="298"/>
      <c r="R52" s="297">
        <v>29863</v>
      </c>
      <c r="S52" s="298"/>
      <c r="T52" s="297">
        <v>402457</v>
      </c>
      <c r="U52" s="298"/>
      <c r="V52" s="297">
        <v>3189014</v>
      </c>
      <c r="W52" s="299" t="s">
        <v>476</v>
      </c>
      <c r="X52" s="297">
        <v>86733</v>
      </c>
      <c r="Y52" s="298"/>
      <c r="Z52" s="297">
        <v>30722757</v>
      </c>
      <c r="AA52" s="299" t="s">
        <v>476</v>
      </c>
    </row>
    <row r="53" spans="1:27" x14ac:dyDescent="0.25">
      <c r="A53" s="301">
        <v>1993</v>
      </c>
      <c r="B53" s="302">
        <v>17195927</v>
      </c>
      <c r="C53" s="303"/>
      <c r="D53" s="302">
        <v>3537501</v>
      </c>
      <c r="E53" s="303"/>
      <c r="F53" s="302">
        <v>1123789</v>
      </c>
      <c r="G53" s="303"/>
      <c r="H53" s="302">
        <v>21857217</v>
      </c>
      <c r="I53" s="303"/>
      <c r="J53" s="302">
        <v>6410499</v>
      </c>
      <c r="K53" s="303"/>
      <c r="L53" s="302">
        <v>2860991</v>
      </c>
      <c r="M53" s="303"/>
      <c r="N53" s="302">
        <v>173073</v>
      </c>
      <c r="O53" s="304" t="s">
        <v>476</v>
      </c>
      <c r="P53" s="302">
        <v>4767</v>
      </c>
      <c r="Q53" s="303"/>
      <c r="R53" s="302">
        <v>30987</v>
      </c>
      <c r="S53" s="303"/>
      <c r="T53" s="302">
        <v>414619</v>
      </c>
      <c r="U53" s="303"/>
      <c r="V53" s="302">
        <v>3484438</v>
      </c>
      <c r="W53" s="304" t="s">
        <v>476</v>
      </c>
      <c r="X53" s="302">
        <v>94910</v>
      </c>
      <c r="Y53" s="303"/>
      <c r="Z53" s="302">
        <v>31847065</v>
      </c>
      <c r="AA53" s="304" t="s">
        <v>476</v>
      </c>
    </row>
    <row r="54" spans="1:27" x14ac:dyDescent="0.25">
      <c r="A54" s="296">
        <v>1994</v>
      </c>
      <c r="B54" s="297">
        <v>17260875</v>
      </c>
      <c r="C54" s="298"/>
      <c r="D54" s="297">
        <v>3977299</v>
      </c>
      <c r="E54" s="298"/>
      <c r="F54" s="297">
        <v>1058783</v>
      </c>
      <c r="G54" s="298"/>
      <c r="H54" s="297">
        <v>22296956</v>
      </c>
      <c r="I54" s="298"/>
      <c r="J54" s="297">
        <v>6693877</v>
      </c>
      <c r="K54" s="298"/>
      <c r="L54" s="297">
        <v>2620314</v>
      </c>
      <c r="M54" s="298"/>
      <c r="N54" s="297">
        <v>160264</v>
      </c>
      <c r="O54" s="299" t="s">
        <v>476</v>
      </c>
      <c r="P54" s="297">
        <v>5020</v>
      </c>
      <c r="Q54" s="298"/>
      <c r="R54" s="297">
        <v>35560</v>
      </c>
      <c r="S54" s="298"/>
      <c r="T54" s="297">
        <v>433890</v>
      </c>
      <c r="U54" s="298"/>
      <c r="V54" s="297">
        <v>3255048</v>
      </c>
      <c r="W54" s="299" t="s">
        <v>476</v>
      </c>
      <c r="X54" s="297">
        <v>152937</v>
      </c>
      <c r="Y54" s="298"/>
      <c r="Z54" s="297">
        <v>32398818</v>
      </c>
      <c r="AA54" s="299" t="s">
        <v>476</v>
      </c>
    </row>
    <row r="55" spans="1:27" x14ac:dyDescent="0.25">
      <c r="A55" s="296">
        <v>1995</v>
      </c>
      <c r="B55" s="297">
        <v>17466285</v>
      </c>
      <c r="C55" s="298"/>
      <c r="D55" s="297">
        <v>4301971</v>
      </c>
      <c r="E55" s="298"/>
      <c r="F55" s="297">
        <v>754597</v>
      </c>
      <c r="G55" s="298"/>
      <c r="H55" s="297">
        <v>22522853</v>
      </c>
      <c r="I55" s="298"/>
      <c r="J55" s="297">
        <v>7075436</v>
      </c>
      <c r="K55" s="298"/>
      <c r="L55" s="297">
        <v>3149392</v>
      </c>
      <c r="M55" s="298"/>
      <c r="N55" s="297">
        <v>137957</v>
      </c>
      <c r="O55" s="299" t="s">
        <v>476</v>
      </c>
      <c r="P55" s="297">
        <v>5123</v>
      </c>
      <c r="Q55" s="298"/>
      <c r="R55" s="297">
        <v>32630</v>
      </c>
      <c r="S55" s="298"/>
      <c r="T55" s="297">
        <v>421664</v>
      </c>
      <c r="U55" s="298"/>
      <c r="V55" s="297">
        <v>3746766</v>
      </c>
      <c r="W55" s="299" t="s">
        <v>476</v>
      </c>
      <c r="X55" s="297">
        <v>133856</v>
      </c>
      <c r="Y55" s="298"/>
      <c r="Z55" s="297">
        <v>33478911</v>
      </c>
      <c r="AA55" s="299" t="s">
        <v>476</v>
      </c>
    </row>
    <row r="56" spans="1:27" x14ac:dyDescent="0.25">
      <c r="A56" s="301">
        <v>1996</v>
      </c>
      <c r="B56" s="302">
        <v>18429027</v>
      </c>
      <c r="C56" s="303"/>
      <c r="D56" s="302">
        <v>3862449</v>
      </c>
      <c r="E56" s="303"/>
      <c r="F56" s="302">
        <v>817356</v>
      </c>
      <c r="G56" s="303"/>
      <c r="H56" s="302">
        <v>23108833</v>
      </c>
      <c r="I56" s="303"/>
      <c r="J56" s="302">
        <v>7086674</v>
      </c>
      <c r="K56" s="303"/>
      <c r="L56" s="302">
        <v>3527582</v>
      </c>
      <c r="M56" s="303"/>
      <c r="N56" s="302">
        <v>148159</v>
      </c>
      <c r="O56" s="304" t="s">
        <v>476</v>
      </c>
      <c r="P56" s="302">
        <v>5389</v>
      </c>
      <c r="Q56" s="303"/>
      <c r="R56" s="302">
        <v>33440</v>
      </c>
      <c r="S56" s="303"/>
      <c r="T56" s="302">
        <v>438273</v>
      </c>
      <c r="U56" s="303"/>
      <c r="V56" s="302">
        <v>4152843</v>
      </c>
      <c r="W56" s="304" t="s">
        <v>476</v>
      </c>
      <c r="X56" s="302">
        <v>137144</v>
      </c>
      <c r="Y56" s="303"/>
      <c r="Z56" s="302">
        <v>34485494</v>
      </c>
      <c r="AA56" s="304" t="s">
        <v>476</v>
      </c>
    </row>
    <row r="57" spans="1:27" x14ac:dyDescent="0.25">
      <c r="A57" s="296">
        <v>1997</v>
      </c>
      <c r="B57" s="297">
        <v>18904538</v>
      </c>
      <c r="C57" s="298"/>
      <c r="D57" s="297">
        <v>4125512</v>
      </c>
      <c r="E57" s="298"/>
      <c r="F57" s="297">
        <v>926801</v>
      </c>
      <c r="G57" s="298"/>
      <c r="H57" s="297">
        <v>23956851</v>
      </c>
      <c r="I57" s="298"/>
      <c r="J57" s="297">
        <v>6596992</v>
      </c>
      <c r="K57" s="298"/>
      <c r="L57" s="297">
        <v>3581168</v>
      </c>
      <c r="M57" s="298"/>
      <c r="N57" s="297">
        <v>150398</v>
      </c>
      <c r="O57" s="299" t="s">
        <v>476</v>
      </c>
      <c r="P57" s="297">
        <v>5221</v>
      </c>
      <c r="Q57" s="298"/>
      <c r="R57" s="297">
        <v>33581</v>
      </c>
      <c r="S57" s="298"/>
      <c r="T57" s="297">
        <v>445973</v>
      </c>
      <c r="U57" s="298"/>
      <c r="V57" s="297">
        <v>4216340</v>
      </c>
      <c r="W57" s="299" t="s">
        <v>476</v>
      </c>
      <c r="X57" s="297">
        <v>116203</v>
      </c>
      <c r="Y57" s="298"/>
      <c r="Z57" s="297">
        <v>34886386</v>
      </c>
      <c r="AA57" s="299" t="s">
        <v>476</v>
      </c>
    </row>
    <row r="58" spans="1:27" x14ac:dyDescent="0.25">
      <c r="A58" s="296">
        <v>1998</v>
      </c>
      <c r="B58" s="297">
        <v>19215682</v>
      </c>
      <c r="C58" s="298"/>
      <c r="D58" s="297">
        <v>4674900</v>
      </c>
      <c r="E58" s="298"/>
      <c r="F58" s="297">
        <v>1306235</v>
      </c>
      <c r="G58" s="298"/>
      <c r="H58" s="297">
        <v>25196817</v>
      </c>
      <c r="I58" s="298"/>
      <c r="J58" s="297">
        <v>7067809</v>
      </c>
      <c r="K58" s="298"/>
      <c r="L58" s="297">
        <v>3241286</v>
      </c>
      <c r="M58" s="298"/>
      <c r="N58" s="297">
        <v>150650</v>
      </c>
      <c r="O58" s="299" t="s">
        <v>476</v>
      </c>
      <c r="P58" s="297">
        <v>5124</v>
      </c>
      <c r="Q58" s="298"/>
      <c r="R58" s="297">
        <v>30853</v>
      </c>
      <c r="S58" s="298"/>
      <c r="T58" s="297">
        <v>444495</v>
      </c>
      <c r="U58" s="298"/>
      <c r="V58" s="297">
        <v>3872407</v>
      </c>
      <c r="W58" s="299" t="s">
        <v>476</v>
      </c>
      <c r="X58" s="297">
        <v>88224</v>
      </c>
      <c r="Y58" s="298"/>
      <c r="Z58" s="297">
        <v>36225256</v>
      </c>
      <c r="AA58" s="299" t="s">
        <v>476</v>
      </c>
    </row>
    <row r="59" spans="1:27" x14ac:dyDescent="0.25">
      <c r="A59" s="301">
        <v>1999</v>
      </c>
      <c r="B59" s="302">
        <v>19279487</v>
      </c>
      <c r="C59" s="303"/>
      <c r="D59" s="302">
        <v>4902148</v>
      </c>
      <c r="E59" s="303"/>
      <c r="F59" s="302">
        <v>1211350</v>
      </c>
      <c r="G59" s="303"/>
      <c r="H59" s="302">
        <v>25392985</v>
      </c>
      <c r="I59" s="303"/>
      <c r="J59" s="302">
        <v>7610256</v>
      </c>
      <c r="K59" s="303"/>
      <c r="L59" s="302">
        <v>3217744</v>
      </c>
      <c r="M59" s="303"/>
      <c r="N59" s="302">
        <v>151621</v>
      </c>
      <c r="O59" s="304" t="s">
        <v>476</v>
      </c>
      <c r="P59" s="302">
        <v>5063</v>
      </c>
      <c r="Q59" s="303"/>
      <c r="R59" s="302">
        <v>45894</v>
      </c>
      <c r="S59" s="303"/>
      <c r="T59" s="302">
        <v>453224</v>
      </c>
      <c r="U59" s="303"/>
      <c r="V59" s="302">
        <v>3873546</v>
      </c>
      <c r="W59" s="304" t="s">
        <v>476</v>
      </c>
      <c r="X59" s="302">
        <v>98924</v>
      </c>
      <c r="Y59" s="303"/>
      <c r="Z59" s="302">
        <v>36975711</v>
      </c>
      <c r="AA59" s="304" t="s">
        <v>476</v>
      </c>
    </row>
    <row r="60" spans="1:27" x14ac:dyDescent="0.25">
      <c r="A60" s="296">
        <v>2000</v>
      </c>
      <c r="B60" s="297">
        <v>20220171</v>
      </c>
      <c r="C60" s="298"/>
      <c r="D60" s="297">
        <v>5293433</v>
      </c>
      <c r="E60" s="298"/>
      <c r="F60" s="297">
        <v>1144320</v>
      </c>
      <c r="G60" s="298"/>
      <c r="H60" s="297">
        <v>26657925</v>
      </c>
      <c r="I60" s="298"/>
      <c r="J60" s="297">
        <v>7862349</v>
      </c>
      <c r="K60" s="298"/>
      <c r="L60" s="297">
        <v>2767916</v>
      </c>
      <c r="M60" s="298"/>
      <c r="N60" s="297">
        <v>143764</v>
      </c>
      <c r="O60" s="299" t="s">
        <v>476</v>
      </c>
      <c r="P60" s="297">
        <v>5033</v>
      </c>
      <c r="Q60" s="298"/>
      <c r="R60" s="297">
        <v>57057</v>
      </c>
      <c r="S60" s="298"/>
      <c r="T60" s="297">
        <v>452754</v>
      </c>
      <c r="U60" s="298"/>
      <c r="V60" s="297">
        <v>3426524</v>
      </c>
      <c r="W60" s="299" t="s">
        <v>476</v>
      </c>
      <c r="X60" s="297">
        <v>115199</v>
      </c>
      <c r="Y60" s="298"/>
      <c r="Z60" s="297">
        <v>38061997</v>
      </c>
      <c r="AA60" s="299" t="s">
        <v>476</v>
      </c>
    </row>
    <row r="61" spans="1:27" x14ac:dyDescent="0.25">
      <c r="A61" s="296">
        <v>2001</v>
      </c>
      <c r="B61" s="297">
        <v>19613673</v>
      </c>
      <c r="C61" s="298"/>
      <c r="D61" s="297">
        <v>5458101</v>
      </c>
      <c r="E61" s="298"/>
      <c r="F61" s="297">
        <v>1276552</v>
      </c>
      <c r="G61" s="298"/>
      <c r="H61" s="297">
        <v>26348325</v>
      </c>
      <c r="I61" s="298"/>
      <c r="J61" s="297">
        <v>8028853</v>
      </c>
      <c r="K61" s="298"/>
      <c r="L61" s="297">
        <v>2208671</v>
      </c>
      <c r="M61" s="298"/>
      <c r="N61" s="297">
        <v>141981</v>
      </c>
      <c r="O61" s="299" t="s">
        <v>476</v>
      </c>
      <c r="P61" s="297">
        <v>5608</v>
      </c>
      <c r="Q61" s="298"/>
      <c r="R61" s="297">
        <v>69617</v>
      </c>
      <c r="S61" s="298"/>
      <c r="T61" s="297">
        <v>337136</v>
      </c>
      <c r="U61" s="298"/>
      <c r="V61" s="297">
        <v>2763013</v>
      </c>
      <c r="W61" s="299" t="s">
        <v>476</v>
      </c>
      <c r="X61" s="297">
        <v>75156</v>
      </c>
      <c r="Y61" s="298"/>
      <c r="Z61" s="297">
        <v>37215347</v>
      </c>
      <c r="AA61" s="299" t="s">
        <v>476</v>
      </c>
    </row>
    <row r="62" spans="1:27" x14ac:dyDescent="0.25">
      <c r="A62" s="301">
        <v>2002</v>
      </c>
      <c r="B62" s="302">
        <v>19782781</v>
      </c>
      <c r="C62" s="303"/>
      <c r="D62" s="302">
        <v>5766795</v>
      </c>
      <c r="E62" s="303"/>
      <c r="F62" s="302">
        <v>961313</v>
      </c>
      <c r="G62" s="303"/>
      <c r="H62" s="302">
        <v>26510888</v>
      </c>
      <c r="I62" s="303"/>
      <c r="J62" s="302">
        <v>8145429</v>
      </c>
      <c r="K62" s="303"/>
      <c r="L62" s="302">
        <v>2649979</v>
      </c>
      <c r="M62" s="303"/>
      <c r="N62" s="302">
        <v>147420</v>
      </c>
      <c r="O62" s="304" t="s">
        <v>476</v>
      </c>
      <c r="P62" s="302">
        <v>5644</v>
      </c>
      <c r="Q62" s="303"/>
      <c r="R62" s="302">
        <v>105334</v>
      </c>
      <c r="S62" s="303"/>
      <c r="T62" s="302">
        <v>379973</v>
      </c>
      <c r="U62" s="303"/>
      <c r="V62" s="302">
        <v>3288350</v>
      </c>
      <c r="W62" s="304" t="s">
        <v>476</v>
      </c>
      <c r="X62" s="302">
        <v>71595</v>
      </c>
      <c r="Y62" s="303"/>
      <c r="Z62" s="302">
        <v>38016263</v>
      </c>
      <c r="AA62" s="304" t="s">
        <v>476</v>
      </c>
    </row>
    <row r="63" spans="1:27" x14ac:dyDescent="0.25">
      <c r="A63" s="296">
        <v>2003</v>
      </c>
      <c r="B63" s="297">
        <v>20184743</v>
      </c>
      <c r="C63" s="298"/>
      <c r="D63" s="297">
        <v>5246249</v>
      </c>
      <c r="E63" s="298"/>
      <c r="F63" s="297">
        <v>1204985</v>
      </c>
      <c r="G63" s="298"/>
      <c r="H63" s="297">
        <v>26635976</v>
      </c>
      <c r="I63" s="298"/>
      <c r="J63" s="297">
        <v>7958858</v>
      </c>
      <c r="K63" s="298"/>
      <c r="L63" s="297">
        <v>2780551</v>
      </c>
      <c r="M63" s="298"/>
      <c r="N63" s="297">
        <v>147719</v>
      </c>
      <c r="O63" s="299" t="s">
        <v>476</v>
      </c>
      <c r="P63" s="297">
        <v>5469</v>
      </c>
      <c r="Q63" s="298"/>
      <c r="R63" s="297">
        <v>114571</v>
      </c>
      <c r="S63" s="298"/>
      <c r="T63" s="297">
        <v>397170</v>
      </c>
      <c r="U63" s="298"/>
      <c r="V63" s="297">
        <v>3445479</v>
      </c>
      <c r="W63" s="299" t="s">
        <v>476</v>
      </c>
      <c r="X63" s="297">
        <v>21905</v>
      </c>
      <c r="Y63" s="298"/>
      <c r="Z63" s="297">
        <v>38062218</v>
      </c>
      <c r="AA63" s="299" t="s">
        <v>476</v>
      </c>
    </row>
    <row r="64" spans="1:27" x14ac:dyDescent="0.25">
      <c r="A64" s="296">
        <v>2004</v>
      </c>
      <c r="B64" s="297">
        <v>20305035</v>
      </c>
      <c r="C64" s="298"/>
      <c r="D64" s="297">
        <v>5594924</v>
      </c>
      <c r="E64" s="298"/>
      <c r="F64" s="297">
        <v>1212374</v>
      </c>
      <c r="G64" s="298"/>
      <c r="H64" s="297">
        <v>27112333</v>
      </c>
      <c r="I64" s="298"/>
      <c r="J64" s="297">
        <v>8221985</v>
      </c>
      <c r="K64" s="298"/>
      <c r="L64" s="297">
        <v>2656470</v>
      </c>
      <c r="M64" s="298"/>
      <c r="N64" s="297">
        <v>148436</v>
      </c>
      <c r="O64" s="299" t="s">
        <v>476</v>
      </c>
      <c r="P64" s="297">
        <v>5764</v>
      </c>
      <c r="Q64" s="298"/>
      <c r="R64" s="297">
        <v>141749</v>
      </c>
      <c r="S64" s="298"/>
      <c r="T64" s="297">
        <v>388066</v>
      </c>
      <c r="U64" s="298"/>
      <c r="V64" s="297">
        <v>3340484</v>
      </c>
      <c r="W64" s="299" t="s">
        <v>476</v>
      </c>
      <c r="X64" s="297">
        <v>38597</v>
      </c>
      <c r="Y64" s="298"/>
      <c r="Z64" s="297">
        <v>38713400</v>
      </c>
      <c r="AA64" s="299" t="s">
        <v>476</v>
      </c>
    </row>
    <row r="65" spans="1:27" x14ac:dyDescent="0.25">
      <c r="A65" s="301">
        <v>2005</v>
      </c>
      <c r="B65" s="302">
        <v>20737241</v>
      </c>
      <c r="C65" s="303"/>
      <c r="D65" s="302">
        <v>6014544</v>
      </c>
      <c r="E65" s="303"/>
      <c r="F65" s="302">
        <v>1234529</v>
      </c>
      <c r="G65" s="303"/>
      <c r="H65" s="302">
        <v>27986314</v>
      </c>
      <c r="I65" s="303"/>
      <c r="J65" s="302">
        <v>8160810</v>
      </c>
      <c r="K65" s="303"/>
      <c r="L65" s="302">
        <v>2670131</v>
      </c>
      <c r="M65" s="303"/>
      <c r="N65" s="302">
        <v>146903</v>
      </c>
      <c r="O65" s="304" t="s">
        <v>476</v>
      </c>
      <c r="P65" s="302">
        <v>5502</v>
      </c>
      <c r="Q65" s="303"/>
      <c r="R65" s="302">
        <v>178088</v>
      </c>
      <c r="S65" s="303"/>
      <c r="T65" s="302">
        <v>405695</v>
      </c>
      <c r="U65" s="303"/>
      <c r="V65" s="302">
        <v>3406319</v>
      </c>
      <c r="W65" s="304" t="s">
        <v>476</v>
      </c>
      <c r="X65" s="302">
        <v>84544</v>
      </c>
      <c r="Y65" s="304" t="s">
        <v>476</v>
      </c>
      <c r="Z65" s="302">
        <v>39637987</v>
      </c>
      <c r="AA65" s="304" t="s">
        <v>476</v>
      </c>
    </row>
    <row r="66" spans="1:27" x14ac:dyDescent="0.25">
      <c r="A66" s="296">
        <v>2006</v>
      </c>
      <c r="B66" s="297">
        <v>20461883</v>
      </c>
      <c r="C66" s="298"/>
      <c r="D66" s="297">
        <v>6375123</v>
      </c>
      <c r="E66" s="298"/>
      <c r="F66" s="297">
        <v>648065</v>
      </c>
      <c r="G66" s="298"/>
      <c r="H66" s="297">
        <v>27485071</v>
      </c>
      <c r="I66" s="298"/>
      <c r="J66" s="297">
        <v>8215414</v>
      </c>
      <c r="K66" s="298"/>
      <c r="L66" s="297">
        <v>2839353</v>
      </c>
      <c r="M66" s="298"/>
      <c r="N66" s="297">
        <v>144500</v>
      </c>
      <c r="O66" s="299" t="s">
        <v>476</v>
      </c>
      <c r="P66" s="297">
        <v>5036</v>
      </c>
      <c r="Q66" s="298"/>
      <c r="R66" s="297">
        <v>263738</v>
      </c>
      <c r="S66" s="298"/>
      <c r="T66" s="297">
        <v>412482</v>
      </c>
      <c r="U66" s="298"/>
      <c r="V66" s="297">
        <v>3665109</v>
      </c>
      <c r="W66" s="299" t="s">
        <v>476</v>
      </c>
      <c r="X66" s="297">
        <v>62849</v>
      </c>
      <c r="Y66" s="298"/>
      <c r="Z66" s="297">
        <v>39428442</v>
      </c>
      <c r="AA66" s="299" t="s">
        <v>476</v>
      </c>
    </row>
    <row r="67" spans="1:27" x14ac:dyDescent="0.25">
      <c r="A67" s="296">
        <v>2007</v>
      </c>
      <c r="B67" s="297">
        <v>20807722</v>
      </c>
      <c r="C67" s="298"/>
      <c r="D67" s="297">
        <v>7005227</v>
      </c>
      <c r="E67" s="298"/>
      <c r="F67" s="297">
        <v>657128</v>
      </c>
      <c r="G67" s="298"/>
      <c r="H67" s="297">
        <v>28470078</v>
      </c>
      <c r="I67" s="298"/>
      <c r="J67" s="297">
        <v>8455364</v>
      </c>
      <c r="K67" s="298"/>
      <c r="L67" s="297">
        <v>2429909</v>
      </c>
      <c r="M67" s="298"/>
      <c r="N67" s="297">
        <v>144674</v>
      </c>
      <c r="O67" s="299" t="s">
        <v>476</v>
      </c>
      <c r="P67" s="297">
        <v>6047</v>
      </c>
      <c r="Q67" s="298"/>
      <c r="R67" s="297">
        <v>340503</v>
      </c>
      <c r="S67" s="298"/>
      <c r="T67" s="297">
        <v>423447</v>
      </c>
      <c r="U67" s="298"/>
      <c r="V67" s="297">
        <v>3344581</v>
      </c>
      <c r="W67" s="299" t="s">
        <v>476</v>
      </c>
      <c r="X67" s="297">
        <v>106632</v>
      </c>
      <c r="Y67" s="298"/>
      <c r="Z67" s="297">
        <v>40376655</v>
      </c>
      <c r="AA67" s="299" t="s">
        <v>476</v>
      </c>
    </row>
    <row r="68" spans="1:27" x14ac:dyDescent="0.25">
      <c r="A68" s="301">
        <v>2008</v>
      </c>
      <c r="B68" s="302">
        <v>20512955</v>
      </c>
      <c r="C68" s="303"/>
      <c r="D68" s="302">
        <v>6828916</v>
      </c>
      <c r="E68" s="304" t="s">
        <v>476</v>
      </c>
      <c r="F68" s="302">
        <v>467707</v>
      </c>
      <c r="G68" s="303"/>
      <c r="H68" s="302">
        <v>27809578</v>
      </c>
      <c r="I68" s="304" t="s">
        <v>476</v>
      </c>
      <c r="J68" s="302">
        <v>8427297</v>
      </c>
      <c r="K68" s="303"/>
      <c r="L68" s="302">
        <v>2494003</v>
      </c>
      <c r="M68" s="303"/>
      <c r="N68" s="302">
        <v>146233</v>
      </c>
      <c r="O68" s="304" t="s">
        <v>476</v>
      </c>
      <c r="P68" s="302">
        <v>8516</v>
      </c>
      <c r="Q68" s="303"/>
      <c r="R68" s="302">
        <v>545548</v>
      </c>
      <c r="S68" s="303"/>
      <c r="T68" s="302">
        <v>435274</v>
      </c>
      <c r="U68" s="303"/>
      <c r="V68" s="302">
        <v>3629575</v>
      </c>
      <c r="W68" s="304" t="s">
        <v>476</v>
      </c>
      <c r="X68" s="302">
        <v>111986</v>
      </c>
      <c r="Y68" s="304" t="s">
        <v>476</v>
      </c>
      <c r="Z68" s="302">
        <v>39978436</v>
      </c>
      <c r="AA68" s="304" t="s">
        <v>476</v>
      </c>
    </row>
    <row r="69" spans="1:27" x14ac:dyDescent="0.25">
      <c r="A69" s="296">
        <v>2009</v>
      </c>
      <c r="B69" s="297">
        <v>18225332</v>
      </c>
      <c r="C69" s="299" t="s">
        <v>476</v>
      </c>
      <c r="D69" s="297">
        <v>7022423</v>
      </c>
      <c r="E69" s="299" t="s">
        <v>476</v>
      </c>
      <c r="F69" s="297">
        <v>389932</v>
      </c>
      <c r="G69" s="299" t="s">
        <v>476</v>
      </c>
      <c r="H69" s="297">
        <v>25637687</v>
      </c>
      <c r="I69" s="299" t="s">
        <v>476</v>
      </c>
      <c r="J69" s="297">
        <v>8356019</v>
      </c>
      <c r="K69" s="299" t="s">
        <v>476</v>
      </c>
      <c r="L69" s="297">
        <v>2649898</v>
      </c>
      <c r="M69" s="299" t="s">
        <v>476</v>
      </c>
      <c r="N69" s="297">
        <v>146485</v>
      </c>
      <c r="O69" s="299" t="s">
        <v>476</v>
      </c>
      <c r="P69" s="297">
        <v>8697</v>
      </c>
      <c r="Q69" s="299" t="s">
        <v>476</v>
      </c>
      <c r="R69" s="297">
        <v>721127</v>
      </c>
      <c r="S69" s="299" t="s">
        <v>476</v>
      </c>
      <c r="T69" s="297">
        <v>441011</v>
      </c>
      <c r="U69" s="299" t="s">
        <v>476</v>
      </c>
      <c r="V69" s="297">
        <v>3967218</v>
      </c>
      <c r="W69" s="299" t="s">
        <v>476</v>
      </c>
      <c r="X69" s="297">
        <v>116188</v>
      </c>
      <c r="Y69" s="299" t="s">
        <v>476</v>
      </c>
      <c r="Z69" s="297">
        <v>38077111</v>
      </c>
      <c r="AA69" s="299" t="s">
        <v>476</v>
      </c>
    </row>
    <row r="70" spans="1:27" x14ac:dyDescent="0.25">
      <c r="A70" s="296" t="s">
        <v>863</v>
      </c>
      <c r="B70" s="297">
        <v>19133231</v>
      </c>
      <c r="C70" s="298"/>
      <c r="D70" s="297">
        <v>7517149</v>
      </c>
      <c r="E70" s="298"/>
      <c r="F70" s="297">
        <v>378087</v>
      </c>
      <c r="G70" s="298"/>
      <c r="H70" s="297">
        <v>27028466</v>
      </c>
      <c r="I70" s="298"/>
      <c r="J70" s="297">
        <v>8440888</v>
      </c>
      <c r="K70" s="298"/>
      <c r="L70" s="297">
        <v>2491999</v>
      </c>
      <c r="M70" s="298"/>
      <c r="N70" s="297">
        <v>152904</v>
      </c>
      <c r="O70" s="298"/>
      <c r="P70" s="297">
        <v>12643</v>
      </c>
      <c r="Q70" s="298"/>
      <c r="R70" s="297">
        <v>923746</v>
      </c>
      <c r="S70" s="298"/>
      <c r="T70" s="297">
        <v>440440</v>
      </c>
      <c r="U70" s="298"/>
      <c r="V70" s="297">
        <v>4021732</v>
      </c>
      <c r="W70" s="298"/>
      <c r="X70" s="297">
        <v>88084</v>
      </c>
      <c r="Y70" s="298"/>
      <c r="Z70" s="297">
        <v>39579170</v>
      </c>
      <c r="AA70" s="298"/>
    </row>
    <row r="71" spans="1:27" x14ac:dyDescent="0.25">
      <c r="A71" s="544" t="s">
        <v>559</v>
      </c>
      <c r="B71" s="545"/>
      <c r="C71" s="545"/>
      <c r="D71" s="545"/>
      <c r="E71" s="545"/>
      <c r="F71" s="545"/>
      <c r="G71" s="545"/>
      <c r="H71" s="545"/>
      <c r="I71" s="545"/>
      <c r="J71" s="545"/>
      <c r="K71" s="545"/>
      <c r="L71" s="545"/>
      <c r="M71" s="545"/>
      <c r="N71" s="545" t="s">
        <v>885</v>
      </c>
      <c r="O71" s="545"/>
      <c r="P71" s="545"/>
      <c r="Q71" s="545"/>
      <c r="R71" s="545"/>
      <c r="S71" s="545"/>
      <c r="T71" s="545"/>
      <c r="U71" s="545"/>
      <c r="V71" s="545"/>
      <c r="W71" s="545"/>
      <c r="X71" s="545"/>
      <c r="Y71" s="545"/>
      <c r="Z71" s="545"/>
      <c r="AA71" s="546"/>
    </row>
    <row r="72" spans="1:27" x14ac:dyDescent="0.25">
      <c r="A72" s="553" t="s">
        <v>3</v>
      </c>
      <c r="B72" s="554"/>
      <c r="C72" s="554"/>
      <c r="D72" s="554"/>
      <c r="E72" s="554"/>
      <c r="F72" s="554"/>
      <c r="G72" s="554"/>
      <c r="H72" s="554"/>
      <c r="I72" s="554"/>
      <c r="J72" s="554"/>
      <c r="K72" s="554"/>
      <c r="L72" s="554"/>
      <c r="M72" s="554"/>
      <c r="N72" s="555" t="s">
        <v>974</v>
      </c>
      <c r="O72" s="555"/>
      <c r="P72" s="555"/>
      <c r="Q72" s="555"/>
      <c r="R72" s="555"/>
      <c r="S72" s="555"/>
      <c r="T72" s="555"/>
      <c r="U72" s="555"/>
      <c r="V72" s="555"/>
      <c r="W72" s="555"/>
      <c r="X72" s="555"/>
      <c r="Y72" s="555"/>
      <c r="Z72" s="555"/>
      <c r="AA72" s="556"/>
    </row>
    <row r="73" spans="1:27" x14ac:dyDescent="0.25">
      <c r="A73" s="553"/>
      <c r="B73" s="554"/>
      <c r="C73" s="554"/>
      <c r="D73" s="554"/>
      <c r="E73" s="554"/>
      <c r="F73" s="554"/>
      <c r="G73" s="554"/>
      <c r="H73" s="554"/>
      <c r="I73" s="554"/>
      <c r="J73" s="554"/>
      <c r="K73" s="554"/>
      <c r="L73" s="554"/>
      <c r="M73" s="554"/>
      <c r="N73" s="551" t="s">
        <v>909</v>
      </c>
      <c r="O73" s="551"/>
      <c r="P73" s="551"/>
      <c r="Q73" s="551"/>
      <c r="R73" s="551"/>
      <c r="S73" s="551"/>
      <c r="T73" s="551"/>
      <c r="U73" s="551"/>
      <c r="V73" s="551"/>
      <c r="W73" s="551"/>
      <c r="X73" s="551"/>
      <c r="Y73" s="551"/>
      <c r="Z73" s="551"/>
      <c r="AA73" s="552"/>
    </row>
    <row r="74" spans="1:27" x14ac:dyDescent="0.25">
      <c r="A74" s="553"/>
      <c r="B74" s="554"/>
      <c r="C74" s="554"/>
      <c r="D74" s="554"/>
      <c r="E74" s="554"/>
      <c r="F74" s="554"/>
      <c r="G74" s="554"/>
      <c r="H74" s="554"/>
      <c r="I74" s="554"/>
      <c r="J74" s="554"/>
      <c r="K74" s="554"/>
      <c r="L74" s="554"/>
      <c r="M74" s="554"/>
      <c r="N74" s="551" t="s">
        <v>973</v>
      </c>
      <c r="O74" s="551"/>
      <c r="P74" s="551"/>
      <c r="Q74" s="551"/>
      <c r="R74" s="551"/>
      <c r="S74" s="551"/>
      <c r="T74" s="551"/>
      <c r="U74" s="551"/>
      <c r="V74" s="551"/>
      <c r="W74" s="551"/>
      <c r="X74" s="551"/>
      <c r="Y74" s="551"/>
      <c r="Z74" s="551"/>
      <c r="AA74" s="552"/>
    </row>
    <row r="75" spans="1:27" x14ac:dyDescent="0.25">
      <c r="A75" s="553" t="s">
        <v>561</v>
      </c>
      <c r="B75" s="554"/>
      <c r="C75" s="554"/>
      <c r="D75" s="554"/>
      <c r="E75" s="554"/>
      <c r="F75" s="554"/>
      <c r="G75" s="554"/>
      <c r="H75" s="554"/>
      <c r="I75" s="554"/>
      <c r="J75" s="554"/>
      <c r="K75" s="554"/>
      <c r="L75" s="554"/>
      <c r="M75" s="554"/>
      <c r="N75" s="555" t="s">
        <v>972</v>
      </c>
      <c r="O75" s="555"/>
      <c r="P75" s="555"/>
      <c r="Q75" s="555"/>
      <c r="R75" s="555"/>
      <c r="S75" s="555"/>
      <c r="T75" s="555"/>
      <c r="U75" s="555"/>
      <c r="V75" s="555"/>
      <c r="W75" s="555"/>
      <c r="X75" s="555"/>
      <c r="Y75" s="555"/>
      <c r="Z75" s="555"/>
      <c r="AA75" s="556"/>
    </row>
    <row r="76" spans="1:27" x14ac:dyDescent="0.25">
      <c r="A76" s="547" t="s">
        <v>83</v>
      </c>
      <c r="B76" s="548"/>
      <c r="C76" s="548"/>
      <c r="D76" s="548"/>
      <c r="E76" s="548"/>
      <c r="F76" s="548"/>
      <c r="G76" s="548"/>
      <c r="H76" s="548"/>
      <c r="I76" s="548"/>
      <c r="J76" s="548"/>
      <c r="K76" s="548"/>
      <c r="L76" s="548"/>
      <c r="M76" s="548"/>
      <c r="N76" s="555"/>
      <c r="O76" s="555"/>
      <c r="P76" s="555"/>
      <c r="Q76" s="555"/>
      <c r="R76" s="555"/>
      <c r="S76" s="555"/>
      <c r="T76" s="555"/>
      <c r="U76" s="555"/>
      <c r="V76" s="555"/>
      <c r="W76" s="555"/>
      <c r="X76" s="555"/>
      <c r="Y76" s="555"/>
      <c r="Z76" s="555"/>
      <c r="AA76" s="556"/>
    </row>
    <row r="77" spans="1:27" x14ac:dyDescent="0.25">
      <c r="A77" s="553" t="s">
        <v>4</v>
      </c>
      <c r="B77" s="554"/>
      <c r="C77" s="554"/>
      <c r="D77" s="554"/>
      <c r="E77" s="554"/>
      <c r="F77" s="554"/>
      <c r="G77" s="554"/>
      <c r="H77" s="554"/>
      <c r="I77" s="554"/>
      <c r="J77" s="554"/>
      <c r="K77" s="554"/>
      <c r="L77" s="554"/>
      <c r="M77" s="554"/>
      <c r="N77" s="555" t="s">
        <v>971</v>
      </c>
      <c r="O77" s="555"/>
      <c r="P77" s="555"/>
      <c r="Q77" s="555"/>
      <c r="R77" s="555"/>
      <c r="S77" s="555"/>
      <c r="T77" s="555"/>
      <c r="U77" s="555"/>
      <c r="V77" s="555"/>
      <c r="W77" s="555"/>
      <c r="X77" s="555"/>
      <c r="Y77" s="555"/>
      <c r="Z77" s="555"/>
      <c r="AA77" s="556"/>
    </row>
    <row r="78" spans="1:27" x14ac:dyDescent="0.25">
      <c r="A78" s="553"/>
      <c r="B78" s="554"/>
      <c r="C78" s="554"/>
      <c r="D78" s="554"/>
      <c r="E78" s="554"/>
      <c r="F78" s="554"/>
      <c r="G78" s="554"/>
      <c r="H78" s="554"/>
      <c r="I78" s="554"/>
      <c r="J78" s="554"/>
      <c r="K78" s="554"/>
      <c r="L78" s="554"/>
      <c r="M78" s="554"/>
      <c r="N78" s="551" t="s">
        <v>90</v>
      </c>
      <c r="O78" s="551"/>
      <c r="P78" s="551"/>
      <c r="Q78" s="551"/>
      <c r="R78" s="551"/>
      <c r="S78" s="551"/>
      <c r="T78" s="551"/>
      <c r="U78" s="551"/>
      <c r="V78" s="551"/>
      <c r="W78" s="551"/>
      <c r="X78" s="551"/>
      <c r="Y78" s="551"/>
      <c r="Z78" s="551"/>
      <c r="AA78" s="552"/>
    </row>
    <row r="79" spans="1:27" x14ac:dyDescent="0.25">
      <c r="A79" s="553" t="s">
        <v>970</v>
      </c>
      <c r="B79" s="554"/>
      <c r="C79" s="554"/>
      <c r="D79" s="554"/>
      <c r="E79" s="554"/>
      <c r="F79" s="554"/>
      <c r="G79" s="554"/>
      <c r="H79" s="554"/>
      <c r="I79" s="554"/>
      <c r="J79" s="554"/>
      <c r="K79" s="554"/>
      <c r="L79" s="554"/>
      <c r="M79" s="554"/>
      <c r="N79" s="551" t="s">
        <v>72</v>
      </c>
      <c r="O79" s="551"/>
      <c r="P79" s="551"/>
      <c r="Q79" s="551"/>
      <c r="R79" s="551"/>
      <c r="S79" s="551"/>
      <c r="T79" s="551"/>
      <c r="U79" s="551"/>
      <c r="V79" s="551"/>
      <c r="W79" s="551"/>
      <c r="X79" s="551"/>
      <c r="Y79" s="551"/>
      <c r="Z79" s="551"/>
      <c r="AA79" s="552"/>
    </row>
    <row r="80" spans="1:27" x14ac:dyDescent="0.25">
      <c r="A80" s="553" t="s">
        <v>918</v>
      </c>
      <c r="B80" s="554"/>
      <c r="C80" s="554"/>
      <c r="D80" s="554"/>
      <c r="E80" s="554"/>
      <c r="F80" s="554"/>
      <c r="G80" s="554"/>
      <c r="H80" s="554"/>
      <c r="I80" s="554"/>
      <c r="J80" s="554"/>
      <c r="K80" s="554"/>
      <c r="L80" s="554"/>
      <c r="M80" s="554"/>
      <c r="N80" s="551" t="s">
        <v>5</v>
      </c>
      <c r="O80" s="551"/>
      <c r="P80" s="551"/>
      <c r="Q80" s="551"/>
      <c r="R80" s="551"/>
      <c r="S80" s="551"/>
      <c r="T80" s="551"/>
      <c r="U80" s="551"/>
      <c r="V80" s="551"/>
      <c r="W80" s="551"/>
      <c r="X80" s="551"/>
      <c r="Y80" s="551"/>
      <c r="Z80" s="551"/>
      <c r="AA80" s="552"/>
    </row>
    <row r="81" spans="1:27" x14ac:dyDescent="0.25">
      <c r="A81" s="547" t="s">
        <v>920</v>
      </c>
      <c r="B81" s="548"/>
      <c r="C81" s="548"/>
      <c r="D81" s="548"/>
      <c r="E81" s="548"/>
      <c r="F81" s="548"/>
      <c r="G81" s="548"/>
      <c r="H81" s="548"/>
      <c r="I81" s="548"/>
      <c r="J81" s="548"/>
      <c r="K81" s="548"/>
      <c r="L81" s="548"/>
      <c r="M81" s="548"/>
      <c r="N81" s="551" t="s">
        <v>86</v>
      </c>
      <c r="O81" s="551"/>
      <c r="P81" s="551"/>
      <c r="Q81" s="551"/>
      <c r="R81" s="551"/>
      <c r="S81" s="551"/>
      <c r="T81" s="551"/>
      <c r="U81" s="551"/>
      <c r="V81" s="551"/>
      <c r="W81" s="551"/>
      <c r="X81" s="551"/>
      <c r="Y81" s="551"/>
      <c r="Z81" s="551"/>
      <c r="AA81" s="552"/>
    </row>
    <row r="82" spans="1:27" x14ac:dyDescent="0.25">
      <c r="A82" s="547"/>
      <c r="B82" s="548"/>
      <c r="C82" s="548"/>
      <c r="D82" s="548"/>
      <c r="E82" s="548"/>
      <c r="F82" s="548"/>
      <c r="G82" s="548"/>
      <c r="H82" s="548"/>
      <c r="I82" s="548"/>
      <c r="J82" s="548"/>
      <c r="K82" s="548"/>
      <c r="L82" s="548"/>
      <c r="M82" s="548"/>
      <c r="N82" s="551" t="s">
        <v>6</v>
      </c>
      <c r="O82" s="551"/>
      <c r="P82" s="551"/>
      <c r="Q82" s="551"/>
      <c r="R82" s="551"/>
      <c r="S82" s="551"/>
      <c r="T82" s="551"/>
      <c r="U82" s="551"/>
      <c r="V82" s="551"/>
      <c r="W82" s="551"/>
      <c r="X82" s="551"/>
      <c r="Y82" s="551"/>
      <c r="Z82" s="551"/>
      <c r="AA82" s="552"/>
    </row>
    <row r="83" spans="1:27" x14ac:dyDescent="0.25">
      <c r="A83" s="547"/>
      <c r="B83" s="548"/>
      <c r="C83" s="548"/>
      <c r="D83" s="548"/>
      <c r="E83" s="548"/>
      <c r="F83" s="548"/>
      <c r="G83" s="548"/>
      <c r="H83" s="548"/>
      <c r="I83" s="548"/>
      <c r="J83" s="548"/>
      <c r="K83" s="548"/>
      <c r="L83" s="548"/>
      <c r="M83" s="548"/>
      <c r="N83" s="551" t="s">
        <v>7</v>
      </c>
      <c r="O83" s="551"/>
      <c r="P83" s="551"/>
      <c r="Q83" s="551"/>
      <c r="R83" s="551"/>
      <c r="S83" s="551"/>
      <c r="T83" s="551"/>
      <c r="U83" s="551"/>
      <c r="V83" s="551"/>
      <c r="W83" s="551"/>
      <c r="X83" s="551"/>
      <c r="Y83" s="551"/>
      <c r="Z83" s="551"/>
      <c r="AA83" s="552"/>
    </row>
    <row r="84" spans="1:27" x14ac:dyDescent="0.25">
      <c r="A84" s="547"/>
      <c r="B84" s="548"/>
      <c r="C84" s="548"/>
      <c r="D84" s="548"/>
      <c r="E84" s="548"/>
      <c r="F84" s="548"/>
      <c r="G84" s="548"/>
      <c r="H84" s="548"/>
      <c r="I84" s="548"/>
      <c r="J84" s="548"/>
      <c r="K84" s="548"/>
      <c r="L84" s="548"/>
      <c r="M84" s="548"/>
      <c r="N84" s="551" t="s">
        <v>87</v>
      </c>
      <c r="O84" s="551"/>
      <c r="P84" s="551"/>
      <c r="Q84" s="551"/>
      <c r="R84" s="551"/>
      <c r="S84" s="551"/>
      <c r="T84" s="551"/>
      <c r="U84" s="551"/>
      <c r="V84" s="551"/>
      <c r="W84" s="551"/>
      <c r="X84" s="551"/>
      <c r="Y84" s="551"/>
      <c r="Z84" s="551"/>
      <c r="AA84" s="552"/>
    </row>
    <row r="85" spans="1:27" x14ac:dyDescent="0.25">
      <c r="A85" s="553" t="s">
        <v>969</v>
      </c>
      <c r="B85" s="554"/>
      <c r="C85" s="554"/>
      <c r="D85" s="554"/>
      <c r="E85" s="554"/>
      <c r="F85" s="554"/>
      <c r="G85" s="554"/>
      <c r="H85" s="554"/>
      <c r="I85" s="554"/>
      <c r="J85" s="554"/>
      <c r="K85" s="554"/>
      <c r="L85" s="554"/>
      <c r="M85" s="554"/>
      <c r="N85" s="551" t="s">
        <v>91</v>
      </c>
      <c r="O85" s="551"/>
      <c r="P85" s="551"/>
      <c r="Q85" s="551"/>
      <c r="R85" s="551"/>
      <c r="S85" s="551"/>
      <c r="T85" s="551"/>
      <c r="U85" s="551"/>
      <c r="V85" s="551"/>
      <c r="W85" s="551"/>
      <c r="X85" s="551"/>
      <c r="Y85" s="551"/>
      <c r="Z85" s="551"/>
      <c r="AA85" s="552"/>
    </row>
    <row r="86" spans="1:27" x14ac:dyDescent="0.25">
      <c r="A86" s="553" t="s">
        <v>968</v>
      </c>
      <c r="B86" s="554"/>
      <c r="C86" s="554"/>
      <c r="D86" s="554"/>
      <c r="E86" s="554"/>
      <c r="F86" s="554"/>
      <c r="G86" s="554"/>
      <c r="H86" s="554"/>
      <c r="I86" s="554"/>
      <c r="J86" s="554"/>
      <c r="K86" s="554"/>
      <c r="L86" s="554"/>
      <c r="M86" s="554"/>
      <c r="N86" s="557"/>
      <c r="O86" s="557"/>
      <c r="P86" s="557"/>
      <c r="Q86" s="557"/>
      <c r="R86" s="557"/>
      <c r="S86" s="557"/>
      <c r="T86" s="557"/>
      <c r="U86" s="557"/>
      <c r="V86" s="557"/>
      <c r="W86" s="557"/>
      <c r="X86" s="557"/>
      <c r="Y86" s="557"/>
      <c r="Z86" s="557"/>
      <c r="AA86" s="558"/>
    </row>
    <row r="87" spans="1:27" x14ac:dyDescent="0.25">
      <c r="A87" s="561" t="s">
        <v>967</v>
      </c>
      <c r="B87" s="562"/>
      <c r="C87" s="562"/>
      <c r="D87" s="562"/>
      <c r="E87" s="562"/>
      <c r="F87" s="562"/>
      <c r="G87" s="562"/>
      <c r="H87" s="562"/>
      <c r="I87" s="562"/>
      <c r="J87" s="562"/>
      <c r="K87" s="562"/>
      <c r="L87" s="562"/>
      <c r="M87" s="562"/>
      <c r="N87" s="559"/>
      <c r="O87" s="559"/>
      <c r="P87" s="559"/>
      <c r="Q87" s="559"/>
      <c r="R87" s="559"/>
      <c r="S87" s="559"/>
      <c r="T87" s="559"/>
      <c r="U87" s="559"/>
      <c r="V87" s="559"/>
      <c r="W87" s="559"/>
      <c r="X87" s="559"/>
      <c r="Y87" s="559"/>
      <c r="Z87" s="559"/>
      <c r="AA87" s="560"/>
    </row>
  </sheetData>
  <mergeCells count="62">
    <mergeCell ref="A1:AA1"/>
    <mergeCell ref="A2:AA2"/>
    <mergeCell ref="A3:A8"/>
    <mergeCell ref="B3:AA3"/>
    <mergeCell ref="B4:I6"/>
    <mergeCell ref="R7:S8"/>
    <mergeCell ref="T7:U8"/>
    <mergeCell ref="V7:W8"/>
    <mergeCell ref="X5:Y5"/>
    <mergeCell ref="Z5:AA5"/>
    <mergeCell ref="J4:K4"/>
    <mergeCell ref="L4:W6"/>
    <mergeCell ref="X4:Y4"/>
    <mergeCell ref="Z4:AA4"/>
    <mergeCell ref="J5:K5"/>
    <mergeCell ref="B7:C8"/>
    <mergeCell ref="A72:M74"/>
    <mergeCell ref="N72:AA72"/>
    <mergeCell ref="N73:AA73"/>
    <mergeCell ref="N74:AA74"/>
    <mergeCell ref="J6:K6"/>
    <mergeCell ref="X6:Y6"/>
    <mergeCell ref="Z6:AA6"/>
    <mergeCell ref="X7:Y7"/>
    <mergeCell ref="Z7:AA7"/>
    <mergeCell ref="D8:E8"/>
    <mergeCell ref="J8:K8"/>
    <mergeCell ref="L8:M8"/>
    <mergeCell ref="X8:Y8"/>
    <mergeCell ref="Z8:AA8"/>
    <mergeCell ref="D7:E7"/>
    <mergeCell ref="F7:G8"/>
    <mergeCell ref="L7:M7"/>
    <mergeCell ref="N7:O8"/>
    <mergeCell ref="P7:Q8"/>
    <mergeCell ref="A71:M71"/>
    <mergeCell ref="N71:AA71"/>
    <mergeCell ref="H7:I8"/>
    <mergeCell ref="J7:K7"/>
    <mergeCell ref="A75:M75"/>
    <mergeCell ref="N75:AA76"/>
    <mergeCell ref="A76:M76"/>
    <mergeCell ref="A77:M78"/>
    <mergeCell ref="N77:AA77"/>
    <mergeCell ref="N78:AA78"/>
    <mergeCell ref="A79:M79"/>
    <mergeCell ref="N79:AA79"/>
    <mergeCell ref="A80:M80"/>
    <mergeCell ref="N80:AA80"/>
    <mergeCell ref="A81:M81"/>
    <mergeCell ref="N81:AA81"/>
    <mergeCell ref="A82:M82"/>
    <mergeCell ref="N82:AA82"/>
    <mergeCell ref="A83:M83"/>
    <mergeCell ref="N83:AA83"/>
    <mergeCell ref="A84:M84"/>
    <mergeCell ref="N84:AA84"/>
    <mergeCell ref="A85:M85"/>
    <mergeCell ref="N85:AA85"/>
    <mergeCell ref="A86:M86"/>
    <mergeCell ref="N86:AA87"/>
    <mergeCell ref="A87:M87"/>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8"/>
  <sheetViews>
    <sheetView showGridLines="0" topLeftCell="A44" workbookViewId="0">
      <selection activeCell="B71" sqref="B71"/>
    </sheetView>
  </sheetViews>
  <sheetFormatPr defaultRowHeight="12.75" x14ac:dyDescent="0.2"/>
  <cols>
    <col min="1" max="1" width="4.85546875" style="314" customWidth="1"/>
    <col min="2" max="2" width="6.7109375" style="314" customWidth="1"/>
    <col min="3" max="3" width="2.28515625" style="314" customWidth="1"/>
    <col min="4" max="4" width="8.28515625" style="314" customWidth="1"/>
    <col min="5" max="5" width="2.5703125" style="314" customWidth="1"/>
    <col min="6" max="6" width="7.28515625" style="314" customWidth="1"/>
    <col min="7" max="7" width="2.42578125" style="314" customWidth="1"/>
    <col min="8" max="8" width="7" style="314" customWidth="1"/>
    <col min="9" max="9" width="2.28515625" style="314" customWidth="1"/>
    <col min="10" max="10" width="11.140625" style="314" customWidth="1"/>
    <col min="11" max="11" width="6.28515625" style="314" customWidth="1"/>
    <col min="12" max="12" width="2.42578125" style="314" customWidth="1"/>
    <col min="13" max="13" width="10.140625" style="314" customWidth="1"/>
    <col min="14" max="14" width="3.7109375" style="314" customWidth="1"/>
    <col min="15" max="15" width="10.140625" style="314" customWidth="1"/>
    <col min="16" max="16" width="3.7109375" style="314" customWidth="1"/>
    <col min="17" max="17" width="10.5703125" style="314" customWidth="1"/>
    <col min="18" max="18" width="3.7109375" style="314" customWidth="1"/>
    <col min="19" max="19" width="10.5703125" style="314" customWidth="1"/>
    <col min="20" max="20" width="3.7109375" style="314" customWidth="1"/>
    <col min="21" max="21" width="11.5703125" style="314" customWidth="1"/>
    <col min="22" max="22" width="3.7109375" style="314" customWidth="1"/>
    <col min="23" max="23" width="11.85546875" style="314" customWidth="1"/>
    <col min="24" max="24" width="3.7109375" style="314" customWidth="1"/>
    <col min="25" max="16384" width="9.140625" style="314"/>
  </cols>
  <sheetData>
    <row r="1" spans="1:24" ht="15.75" customHeight="1" x14ac:dyDescent="0.25">
      <c r="A1" s="589" t="s">
        <v>980</v>
      </c>
      <c r="B1" s="590"/>
      <c r="C1" s="590"/>
      <c r="D1" s="590"/>
      <c r="E1" s="590"/>
      <c r="F1" s="590"/>
      <c r="G1" s="590"/>
      <c r="H1" s="590"/>
      <c r="I1" s="590"/>
      <c r="J1" s="590"/>
      <c r="K1" s="590"/>
      <c r="L1" s="590"/>
      <c r="M1" s="590"/>
      <c r="N1" s="590"/>
      <c r="O1" s="590"/>
      <c r="P1" s="590"/>
      <c r="Q1" s="590"/>
      <c r="R1" s="590"/>
      <c r="S1" s="590"/>
      <c r="T1" s="590"/>
      <c r="U1" s="590"/>
      <c r="V1" s="590"/>
      <c r="W1" s="590"/>
      <c r="X1" s="591"/>
    </row>
    <row r="2" spans="1:24" ht="12.75" customHeight="1" x14ac:dyDescent="0.2">
      <c r="A2" s="592" t="s">
        <v>63</v>
      </c>
      <c r="B2" s="593"/>
      <c r="C2" s="593"/>
      <c r="D2" s="593"/>
      <c r="E2" s="593"/>
      <c r="F2" s="593"/>
      <c r="G2" s="593"/>
      <c r="H2" s="593"/>
      <c r="I2" s="593"/>
      <c r="J2" s="593"/>
      <c r="K2" s="593"/>
      <c r="L2" s="593"/>
      <c r="M2" s="593"/>
      <c r="N2" s="593"/>
      <c r="O2" s="593"/>
      <c r="P2" s="593"/>
      <c r="Q2" s="593"/>
      <c r="R2" s="593"/>
      <c r="S2" s="593"/>
      <c r="T2" s="593"/>
      <c r="U2" s="593"/>
      <c r="V2" s="593"/>
      <c r="W2" s="593"/>
      <c r="X2" s="594"/>
    </row>
    <row r="3" spans="1:24" x14ac:dyDescent="0.2">
      <c r="A3" s="595" t="s">
        <v>284</v>
      </c>
      <c r="B3" s="598" t="s">
        <v>981</v>
      </c>
      <c r="C3" s="599"/>
      <c r="D3" s="599"/>
      <c r="E3" s="599"/>
      <c r="F3" s="599"/>
      <c r="G3" s="599"/>
      <c r="H3" s="599"/>
      <c r="I3" s="599"/>
      <c r="J3" s="599"/>
      <c r="K3" s="599"/>
      <c r="L3" s="599"/>
      <c r="M3" s="599"/>
      <c r="N3" s="599"/>
      <c r="O3" s="599"/>
      <c r="P3" s="599"/>
      <c r="Q3" s="599"/>
      <c r="R3" s="600"/>
      <c r="S3" s="603"/>
      <c r="T3" s="604"/>
      <c r="U3" s="603"/>
      <c r="V3" s="604"/>
      <c r="W3" s="598" t="s">
        <v>107</v>
      </c>
      <c r="X3" s="600"/>
    </row>
    <row r="4" spans="1:24" x14ac:dyDescent="0.2">
      <c r="A4" s="596"/>
      <c r="B4" s="582"/>
      <c r="C4" s="601"/>
      <c r="D4" s="601"/>
      <c r="E4" s="601"/>
      <c r="F4" s="601"/>
      <c r="G4" s="601"/>
      <c r="H4" s="601"/>
      <c r="I4" s="601"/>
      <c r="J4" s="601"/>
      <c r="K4" s="601"/>
      <c r="L4" s="601"/>
      <c r="M4" s="601"/>
      <c r="N4" s="601"/>
      <c r="O4" s="601"/>
      <c r="P4" s="601"/>
      <c r="Q4" s="601"/>
      <c r="R4" s="583"/>
      <c r="S4" s="605"/>
      <c r="T4" s="606"/>
      <c r="U4" s="582" t="s">
        <v>511</v>
      </c>
      <c r="V4" s="583"/>
      <c r="W4" s="582"/>
      <c r="X4" s="583"/>
    </row>
    <row r="5" spans="1:24" x14ac:dyDescent="0.2">
      <c r="A5" s="596"/>
      <c r="B5" s="584"/>
      <c r="C5" s="602"/>
      <c r="D5" s="602"/>
      <c r="E5" s="602"/>
      <c r="F5" s="602"/>
      <c r="G5" s="602"/>
      <c r="H5" s="602"/>
      <c r="I5" s="602"/>
      <c r="J5" s="602"/>
      <c r="K5" s="602"/>
      <c r="L5" s="602"/>
      <c r="M5" s="602"/>
      <c r="N5" s="602"/>
      <c r="O5" s="602"/>
      <c r="P5" s="602"/>
      <c r="Q5" s="602"/>
      <c r="R5" s="585"/>
      <c r="S5" s="582" t="s">
        <v>199</v>
      </c>
      <c r="T5" s="583"/>
      <c r="U5" s="582" t="s">
        <v>512</v>
      </c>
      <c r="V5" s="583"/>
      <c r="W5" s="582"/>
      <c r="X5" s="583"/>
    </row>
    <row r="6" spans="1:24" x14ac:dyDescent="0.2">
      <c r="A6" s="596"/>
      <c r="B6" s="598" t="s">
        <v>64</v>
      </c>
      <c r="C6" s="599"/>
      <c r="D6" s="599"/>
      <c r="E6" s="599"/>
      <c r="F6" s="599"/>
      <c r="G6" s="599"/>
      <c r="H6" s="599"/>
      <c r="I6" s="600"/>
      <c r="J6" s="598" t="s">
        <v>982</v>
      </c>
      <c r="K6" s="599"/>
      <c r="L6" s="599"/>
      <c r="M6" s="599"/>
      <c r="N6" s="599"/>
      <c r="O6" s="599"/>
      <c r="P6" s="600"/>
      <c r="Q6" s="603"/>
      <c r="R6" s="604"/>
      <c r="S6" s="582" t="s">
        <v>513</v>
      </c>
      <c r="T6" s="583"/>
      <c r="U6" s="582" t="s">
        <v>514</v>
      </c>
      <c r="V6" s="583"/>
      <c r="W6" s="582"/>
      <c r="X6" s="583"/>
    </row>
    <row r="7" spans="1:24" x14ac:dyDescent="0.2">
      <c r="A7" s="596"/>
      <c r="B7" s="584"/>
      <c r="C7" s="602"/>
      <c r="D7" s="602"/>
      <c r="E7" s="602"/>
      <c r="F7" s="602"/>
      <c r="G7" s="602"/>
      <c r="H7" s="602"/>
      <c r="I7" s="585"/>
      <c r="J7" s="584"/>
      <c r="K7" s="602"/>
      <c r="L7" s="602"/>
      <c r="M7" s="602"/>
      <c r="N7" s="602"/>
      <c r="O7" s="602"/>
      <c r="P7" s="585"/>
      <c r="Q7" s="582" t="s">
        <v>107</v>
      </c>
      <c r="R7" s="583"/>
      <c r="S7" s="582" t="s">
        <v>983</v>
      </c>
      <c r="T7" s="583"/>
      <c r="U7" s="582" t="s">
        <v>984</v>
      </c>
      <c r="V7" s="583"/>
      <c r="W7" s="582"/>
      <c r="X7" s="583"/>
    </row>
    <row r="8" spans="1:24" x14ac:dyDescent="0.2">
      <c r="A8" s="597"/>
      <c r="B8" s="578" t="s">
        <v>495</v>
      </c>
      <c r="C8" s="579"/>
      <c r="D8" s="578" t="s">
        <v>985</v>
      </c>
      <c r="E8" s="579"/>
      <c r="F8" s="578" t="s">
        <v>986</v>
      </c>
      <c r="G8" s="579"/>
      <c r="H8" s="578" t="s">
        <v>107</v>
      </c>
      <c r="I8" s="579"/>
      <c r="J8" s="315" t="s">
        <v>987</v>
      </c>
      <c r="K8" s="578" t="s">
        <v>988</v>
      </c>
      <c r="L8" s="579"/>
      <c r="M8" s="578" t="s">
        <v>989</v>
      </c>
      <c r="N8" s="579"/>
      <c r="O8" s="578" t="s">
        <v>107</v>
      </c>
      <c r="P8" s="579"/>
      <c r="Q8" s="584" t="s">
        <v>116</v>
      </c>
      <c r="R8" s="585"/>
      <c r="S8" s="584"/>
      <c r="T8" s="585"/>
      <c r="U8" s="584"/>
      <c r="V8" s="585"/>
      <c r="W8" s="584"/>
      <c r="X8" s="585"/>
    </row>
    <row r="9" spans="1:24" x14ac:dyDescent="0.2">
      <c r="A9" s="316">
        <v>1949</v>
      </c>
      <c r="B9" s="317">
        <v>1271551</v>
      </c>
      <c r="C9" s="318"/>
      <c r="D9" s="317">
        <v>1027283</v>
      </c>
      <c r="E9" s="318"/>
      <c r="F9" s="317">
        <v>1106414</v>
      </c>
      <c r="G9" s="318"/>
      <c r="H9" s="317">
        <v>3405248</v>
      </c>
      <c r="I9" s="318"/>
      <c r="J9" s="319" t="s">
        <v>207</v>
      </c>
      <c r="K9" s="319" t="s">
        <v>207</v>
      </c>
      <c r="L9" s="318"/>
      <c r="M9" s="317">
        <v>1055186</v>
      </c>
      <c r="N9" s="318"/>
      <c r="O9" s="317">
        <v>1055186</v>
      </c>
      <c r="P9" s="318"/>
      <c r="Q9" s="317">
        <v>4460434</v>
      </c>
      <c r="R9" s="318"/>
      <c r="S9" s="317">
        <v>227894</v>
      </c>
      <c r="T9" s="318"/>
      <c r="U9" s="317">
        <v>910922</v>
      </c>
      <c r="V9" s="318"/>
      <c r="W9" s="317">
        <v>5599250</v>
      </c>
      <c r="X9" s="318"/>
    </row>
    <row r="10" spans="1:24" x14ac:dyDescent="0.2">
      <c r="A10" s="316">
        <v>1950</v>
      </c>
      <c r="B10" s="317">
        <v>1261267</v>
      </c>
      <c r="C10" s="318"/>
      <c r="D10" s="317">
        <v>1240312</v>
      </c>
      <c r="E10" s="318"/>
      <c r="F10" s="317">
        <v>1322229</v>
      </c>
      <c r="G10" s="318"/>
      <c r="H10" s="317">
        <v>3823808</v>
      </c>
      <c r="I10" s="318"/>
      <c r="J10" s="319" t="s">
        <v>207</v>
      </c>
      <c r="K10" s="319" t="s">
        <v>207</v>
      </c>
      <c r="L10" s="318"/>
      <c r="M10" s="317">
        <v>1005529</v>
      </c>
      <c r="N10" s="318"/>
      <c r="O10" s="317">
        <v>1005529</v>
      </c>
      <c r="P10" s="318"/>
      <c r="Q10" s="317">
        <v>4829337</v>
      </c>
      <c r="R10" s="318"/>
      <c r="S10" s="317">
        <v>246348</v>
      </c>
      <c r="T10" s="318"/>
      <c r="U10" s="317">
        <v>912869</v>
      </c>
      <c r="V10" s="318"/>
      <c r="W10" s="317">
        <v>5988553</v>
      </c>
      <c r="X10" s="318"/>
    </row>
    <row r="11" spans="1:24" x14ac:dyDescent="0.2">
      <c r="A11" s="320">
        <v>1951</v>
      </c>
      <c r="B11" s="321">
        <v>1158679</v>
      </c>
      <c r="C11" s="322"/>
      <c r="D11" s="321">
        <v>1526340</v>
      </c>
      <c r="E11" s="322"/>
      <c r="F11" s="321">
        <v>1461245</v>
      </c>
      <c r="G11" s="322"/>
      <c r="H11" s="321">
        <v>4146264</v>
      </c>
      <c r="I11" s="322"/>
      <c r="J11" s="323" t="s">
        <v>207</v>
      </c>
      <c r="K11" s="323" t="s">
        <v>207</v>
      </c>
      <c r="L11" s="322"/>
      <c r="M11" s="321">
        <v>958212</v>
      </c>
      <c r="N11" s="322"/>
      <c r="O11" s="321">
        <v>958212</v>
      </c>
      <c r="P11" s="322"/>
      <c r="Q11" s="321">
        <v>5104476</v>
      </c>
      <c r="R11" s="322"/>
      <c r="S11" s="321">
        <v>283513</v>
      </c>
      <c r="T11" s="322"/>
      <c r="U11" s="321">
        <v>992204</v>
      </c>
      <c r="V11" s="322"/>
      <c r="W11" s="321">
        <v>6380193</v>
      </c>
      <c r="X11" s="322"/>
    </row>
    <row r="12" spans="1:24" x14ac:dyDescent="0.2">
      <c r="A12" s="316">
        <v>1952</v>
      </c>
      <c r="B12" s="317">
        <v>1079206</v>
      </c>
      <c r="C12" s="318"/>
      <c r="D12" s="317">
        <v>1678735</v>
      </c>
      <c r="E12" s="318"/>
      <c r="F12" s="317">
        <v>1501088</v>
      </c>
      <c r="G12" s="318"/>
      <c r="H12" s="317">
        <v>4259029</v>
      </c>
      <c r="I12" s="318"/>
      <c r="J12" s="319" t="s">
        <v>207</v>
      </c>
      <c r="K12" s="319" t="s">
        <v>207</v>
      </c>
      <c r="L12" s="318"/>
      <c r="M12" s="317">
        <v>899164</v>
      </c>
      <c r="N12" s="318"/>
      <c r="O12" s="317">
        <v>899164</v>
      </c>
      <c r="P12" s="318"/>
      <c r="Q12" s="317">
        <v>5158193</v>
      </c>
      <c r="R12" s="318"/>
      <c r="S12" s="317">
        <v>319175</v>
      </c>
      <c r="T12" s="318"/>
      <c r="U12" s="317">
        <v>1082875</v>
      </c>
      <c r="V12" s="318"/>
      <c r="W12" s="317">
        <v>6560243</v>
      </c>
      <c r="X12" s="318"/>
    </row>
    <row r="13" spans="1:24" x14ac:dyDescent="0.2">
      <c r="A13" s="316">
        <v>1953</v>
      </c>
      <c r="B13" s="317">
        <v>965664</v>
      </c>
      <c r="C13" s="318"/>
      <c r="D13" s="317">
        <v>1744496</v>
      </c>
      <c r="E13" s="318"/>
      <c r="F13" s="317">
        <v>1510408</v>
      </c>
      <c r="G13" s="318"/>
      <c r="H13" s="317">
        <v>4220568</v>
      </c>
      <c r="I13" s="318"/>
      <c r="J13" s="319" t="s">
        <v>207</v>
      </c>
      <c r="K13" s="319" t="s">
        <v>207</v>
      </c>
      <c r="L13" s="318"/>
      <c r="M13" s="317">
        <v>831947</v>
      </c>
      <c r="N13" s="318"/>
      <c r="O13" s="317">
        <v>831947</v>
      </c>
      <c r="P13" s="318"/>
      <c r="Q13" s="317">
        <v>5052515</v>
      </c>
      <c r="R13" s="318"/>
      <c r="S13" s="317">
        <v>355347</v>
      </c>
      <c r="T13" s="318"/>
      <c r="U13" s="317">
        <v>1150886</v>
      </c>
      <c r="V13" s="318"/>
      <c r="W13" s="317">
        <v>6558748</v>
      </c>
      <c r="X13" s="318"/>
    </row>
    <row r="14" spans="1:24" x14ac:dyDescent="0.2">
      <c r="A14" s="320">
        <v>1954</v>
      </c>
      <c r="B14" s="321">
        <v>858255</v>
      </c>
      <c r="C14" s="322"/>
      <c r="D14" s="321">
        <v>1960547</v>
      </c>
      <c r="E14" s="322"/>
      <c r="F14" s="321">
        <v>1643757</v>
      </c>
      <c r="G14" s="322"/>
      <c r="H14" s="321">
        <v>4462559</v>
      </c>
      <c r="I14" s="322"/>
      <c r="J14" s="323" t="s">
        <v>207</v>
      </c>
      <c r="K14" s="323" t="s">
        <v>207</v>
      </c>
      <c r="L14" s="322"/>
      <c r="M14" s="321">
        <v>799748</v>
      </c>
      <c r="N14" s="322"/>
      <c r="O14" s="321">
        <v>799748</v>
      </c>
      <c r="P14" s="322"/>
      <c r="Q14" s="321">
        <v>5262307</v>
      </c>
      <c r="R14" s="322"/>
      <c r="S14" s="321">
        <v>396571</v>
      </c>
      <c r="T14" s="322"/>
      <c r="U14" s="321">
        <v>1187180</v>
      </c>
      <c r="V14" s="322"/>
      <c r="W14" s="321">
        <v>6846058</v>
      </c>
      <c r="X14" s="322"/>
    </row>
    <row r="15" spans="1:24" x14ac:dyDescent="0.2">
      <c r="A15" s="316">
        <v>1955</v>
      </c>
      <c r="B15" s="317">
        <v>867431</v>
      </c>
      <c r="C15" s="318"/>
      <c r="D15" s="317">
        <v>2198290</v>
      </c>
      <c r="E15" s="318"/>
      <c r="F15" s="317">
        <v>1767024</v>
      </c>
      <c r="G15" s="318"/>
      <c r="H15" s="317">
        <v>4832746</v>
      </c>
      <c r="I15" s="318"/>
      <c r="J15" s="319" t="s">
        <v>207</v>
      </c>
      <c r="K15" s="319" t="s">
        <v>207</v>
      </c>
      <c r="L15" s="318"/>
      <c r="M15" s="317">
        <v>775066</v>
      </c>
      <c r="N15" s="318"/>
      <c r="O15" s="317">
        <v>775066</v>
      </c>
      <c r="P15" s="318"/>
      <c r="Q15" s="317">
        <v>5607812</v>
      </c>
      <c r="R15" s="318"/>
      <c r="S15" s="317">
        <v>438103</v>
      </c>
      <c r="T15" s="318"/>
      <c r="U15" s="317">
        <v>1232073</v>
      </c>
      <c r="V15" s="318"/>
      <c r="W15" s="317">
        <v>7277988</v>
      </c>
      <c r="X15" s="318"/>
    </row>
    <row r="16" spans="1:24" x14ac:dyDescent="0.2">
      <c r="A16" s="316">
        <v>1956</v>
      </c>
      <c r="B16" s="317">
        <v>838910</v>
      </c>
      <c r="C16" s="318"/>
      <c r="D16" s="317">
        <v>2409029</v>
      </c>
      <c r="E16" s="318"/>
      <c r="F16" s="317">
        <v>1852738</v>
      </c>
      <c r="G16" s="318"/>
      <c r="H16" s="317">
        <v>5100677</v>
      </c>
      <c r="I16" s="318"/>
      <c r="J16" s="319" t="s">
        <v>207</v>
      </c>
      <c r="K16" s="319" t="s">
        <v>207</v>
      </c>
      <c r="L16" s="318"/>
      <c r="M16" s="317">
        <v>738706</v>
      </c>
      <c r="N16" s="318"/>
      <c r="O16" s="317">
        <v>738706</v>
      </c>
      <c r="P16" s="318"/>
      <c r="Q16" s="317">
        <v>5839383</v>
      </c>
      <c r="R16" s="318"/>
      <c r="S16" s="317">
        <v>489542</v>
      </c>
      <c r="T16" s="318"/>
      <c r="U16" s="317">
        <v>1333800</v>
      </c>
      <c r="V16" s="318"/>
      <c r="W16" s="317">
        <v>7662725</v>
      </c>
      <c r="X16" s="318"/>
    </row>
    <row r="17" spans="1:24" x14ac:dyDescent="0.2">
      <c r="A17" s="320">
        <v>1957</v>
      </c>
      <c r="B17" s="321">
        <v>653734</v>
      </c>
      <c r="C17" s="322"/>
      <c r="D17" s="321">
        <v>2587778</v>
      </c>
      <c r="E17" s="322"/>
      <c r="F17" s="321">
        <v>1800576</v>
      </c>
      <c r="G17" s="322"/>
      <c r="H17" s="321">
        <v>5042088</v>
      </c>
      <c r="I17" s="322"/>
      <c r="J17" s="323" t="s">
        <v>207</v>
      </c>
      <c r="K17" s="323" t="s">
        <v>207</v>
      </c>
      <c r="L17" s="322"/>
      <c r="M17" s="321">
        <v>701812</v>
      </c>
      <c r="N17" s="322"/>
      <c r="O17" s="321">
        <v>701812</v>
      </c>
      <c r="P17" s="322"/>
      <c r="Q17" s="321">
        <v>5743900</v>
      </c>
      <c r="R17" s="322"/>
      <c r="S17" s="321">
        <v>534740</v>
      </c>
      <c r="T17" s="322"/>
      <c r="U17" s="321">
        <v>1433360</v>
      </c>
      <c r="V17" s="322"/>
      <c r="W17" s="321">
        <v>7712000</v>
      </c>
      <c r="X17" s="322"/>
    </row>
    <row r="18" spans="1:24" x14ac:dyDescent="0.2">
      <c r="A18" s="316">
        <v>1958</v>
      </c>
      <c r="B18" s="317">
        <v>663496</v>
      </c>
      <c r="C18" s="318"/>
      <c r="D18" s="317">
        <v>2809250</v>
      </c>
      <c r="E18" s="318"/>
      <c r="F18" s="317">
        <v>1964177</v>
      </c>
      <c r="G18" s="318"/>
      <c r="H18" s="317">
        <v>5436923</v>
      </c>
      <c r="I18" s="318"/>
      <c r="J18" s="319" t="s">
        <v>207</v>
      </c>
      <c r="K18" s="319" t="s">
        <v>207</v>
      </c>
      <c r="L18" s="318"/>
      <c r="M18" s="317">
        <v>688447</v>
      </c>
      <c r="N18" s="318"/>
      <c r="O18" s="317">
        <v>688447</v>
      </c>
      <c r="P18" s="318"/>
      <c r="Q18" s="317">
        <v>6125370</v>
      </c>
      <c r="R18" s="318"/>
      <c r="S18" s="317">
        <v>578308</v>
      </c>
      <c r="T18" s="318"/>
      <c r="U18" s="317">
        <v>1496996</v>
      </c>
      <c r="V18" s="318"/>
      <c r="W18" s="317">
        <v>8200674</v>
      </c>
      <c r="X18" s="318"/>
    </row>
    <row r="19" spans="1:24" x14ac:dyDescent="0.2">
      <c r="A19" s="316">
        <v>1959</v>
      </c>
      <c r="B19" s="317">
        <v>573321</v>
      </c>
      <c r="C19" s="318"/>
      <c r="D19" s="317">
        <v>3014542</v>
      </c>
      <c r="E19" s="318"/>
      <c r="F19" s="317">
        <v>1953522</v>
      </c>
      <c r="G19" s="318"/>
      <c r="H19" s="317">
        <v>5541385</v>
      </c>
      <c r="I19" s="318"/>
      <c r="J19" s="319" t="s">
        <v>207</v>
      </c>
      <c r="K19" s="319" t="s">
        <v>207</v>
      </c>
      <c r="L19" s="318"/>
      <c r="M19" s="317">
        <v>646926</v>
      </c>
      <c r="N19" s="318"/>
      <c r="O19" s="317">
        <v>646926</v>
      </c>
      <c r="P19" s="318"/>
      <c r="Q19" s="317">
        <v>6188311</v>
      </c>
      <c r="R19" s="318"/>
      <c r="S19" s="317">
        <v>629664</v>
      </c>
      <c r="T19" s="318"/>
      <c r="U19" s="317">
        <v>1593891</v>
      </c>
      <c r="V19" s="318"/>
      <c r="W19" s="317">
        <v>8411866</v>
      </c>
      <c r="X19" s="318"/>
    </row>
    <row r="20" spans="1:24" x14ac:dyDescent="0.2">
      <c r="A20" s="320">
        <v>1960</v>
      </c>
      <c r="B20" s="321">
        <v>585284</v>
      </c>
      <c r="C20" s="322"/>
      <c r="D20" s="321">
        <v>3211778</v>
      </c>
      <c r="E20" s="322"/>
      <c r="F20" s="321">
        <v>2227143</v>
      </c>
      <c r="G20" s="322"/>
      <c r="H20" s="321">
        <v>6024205</v>
      </c>
      <c r="I20" s="322"/>
      <c r="J20" s="323" t="s">
        <v>207</v>
      </c>
      <c r="K20" s="323" t="s">
        <v>207</v>
      </c>
      <c r="L20" s="322"/>
      <c r="M20" s="321">
        <v>626630</v>
      </c>
      <c r="N20" s="322"/>
      <c r="O20" s="321">
        <v>626630</v>
      </c>
      <c r="P20" s="322"/>
      <c r="Q20" s="321">
        <v>6650835</v>
      </c>
      <c r="R20" s="322"/>
      <c r="S20" s="321">
        <v>687393</v>
      </c>
      <c r="T20" s="322"/>
      <c r="U20" s="321">
        <v>1701190</v>
      </c>
      <c r="V20" s="322"/>
      <c r="W20" s="321">
        <v>9039418</v>
      </c>
      <c r="X20" s="322"/>
    </row>
    <row r="21" spans="1:24" x14ac:dyDescent="0.2">
      <c r="A21" s="316">
        <v>1961</v>
      </c>
      <c r="B21" s="317">
        <v>533611</v>
      </c>
      <c r="C21" s="318"/>
      <c r="D21" s="317">
        <v>3362278</v>
      </c>
      <c r="E21" s="318"/>
      <c r="F21" s="317">
        <v>2292856</v>
      </c>
      <c r="G21" s="318"/>
      <c r="H21" s="317">
        <v>6188746</v>
      </c>
      <c r="I21" s="318"/>
      <c r="J21" s="319" t="s">
        <v>207</v>
      </c>
      <c r="K21" s="319" t="s">
        <v>207</v>
      </c>
      <c r="L21" s="318"/>
      <c r="M21" s="317">
        <v>586864</v>
      </c>
      <c r="N21" s="318"/>
      <c r="O21" s="317">
        <v>586864</v>
      </c>
      <c r="P21" s="318"/>
      <c r="Q21" s="317">
        <v>6775610</v>
      </c>
      <c r="R21" s="318"/>
      <c r="S21" s="317">
        <v>731686</v>
      </c>
      <c r="T21" s="318"/>
      <c r="U21" s="317">
        <v>1778728</v>
      </c>
      <c r="V21" s="318"/>
      <c r="W21" s="317">
        <v>9286024</v>
      </c>
      <c r="X21" s="318"/>
    </row>
    <row r="22" spans="1:24" x14ac:dyDescent="0.2">
      <c r="A22" s="316">
        <v>1962</v>
      </c>
      <c r="B22" s="317">
        <v>520794</v>
      </c>
      <c r="C22" s="318"/>
      <c r="D22" s="317">
        <v>3600313</v>
      </c>
      <c r="E22" s="318"/>
      <c r="F22" s="317">
        <v>2398521</v>
      </c>
      <c r="G22" s="318"/>
      <c r="H22" s="317">
        <v>6519627</v>
      </c>
      <c r="I22" s="318"/>
      <c r="J22" s="319" t="s">
        <v>207</v>
      </c>
      <c r="K22" s="319" t="s">
        <v>207</v>
      </c>
      <c r="L22" s="318"/>
      <c r="M22" s="317">
        <v>560084</v>
      </c>
      <c r="N22" s="318"/>
      <c r="O22" s="317">
        <v>560084</v>
      </c>
      <c r="P22" s="318"/>
      <c r="Q22" s="317">
        <v>7079711</v>
      </c>
      <c r="R22" s="318"/>
      <c r="S22" s="317">
        <v>794320</v>
      </c>
      <c r="T22" s="318"/>
      <c r="U22" s="317">
        <v>1908389</v>
      </c>
      <c r="V22" s="318"/>
      <c r="W22" s="317">
        <v>9782420</v>
      </c>
      <c r="X22" s="318"/>
    </row>
    <row r="23" spans="1:24" x14ac:dyDescent="0.2">
      <c r="A23" s="320">
        <v>1963</v>
      </c>
      <c r="B23" s="321">
        <v>438442</v>
      </c>
      <c r="C23" s="322"/>
      <c r="D23" s="321">
        <v>3700281</v>
      </c>
      <c r="E23" s="322"/>
      <c r="F23" s="321">
        <v>2414123</v>
      </c>
      <c r="G23" s="322"/>
      <c r="H23" s="321">
        <v>6552846</v>
      </c>
      <c r="I23" s="322"/>
      <c r="J23" s="323" t="s">
        <v>207</v>
      </c>
      <c r="K23" s="323" t="s">
        <v>207</v>
      </c>
      <c r="L23" s="322"/>
      <c r="M23" s="321">
        <v>536967</v>
      </c>
      <c r="N23" s="322"/>
      <c r="O23" s="321">
        <v>536967</v>
      </c>
      <c r="P23" s="322"/>
      <c r="Q23" s="321">
        <v>7089813</v>
      </c>
      <c r="R23" s="322"/>
      <c r="S23" s="321">
        <v>855568</v>
      </c>
      <c r="T23" s="322"/>
      <c r="U23" s="321">
        <v>2043099</v>
      </c>
      <c r="V23" s="322"/>
      <c r="W23" s="321">
        <v>9988479</v>
      </c>
      <c r="X23" s="322"/>
    </row>
    <row r="24" spans="1:24" x14ac:dyDescent="0.2">
      <c r="A24" s="316">
        <v>1964</v>
      </c>
      <c r="B24" s="317">
        <v>378720</v>
      </c>
      <c r="C24" s="318"/>
      <c r="D24" s="317">
        <v>3908485</v>
      </c>
      <c r="E24" s="318"/>
      <c r="F24" s="317">
        <v>2325488</v>
      </c>
      <c r="G24" s="318"/>
      <c r="H24" s="317">
        <v>6612693</v>
      </c>
      <c r="I24" s="318"/>
      <c r="J24" s="319" t="s">
        <v>207</v>
      </c>
      <c r="K24" s="319" t="s">
        <v>207</v>
      </c>
      <c r="L24" s="318"/>
      <c r="M24" s="317">
        <v>499058</v>
      </c>
      <c r="N24" s="318"/>
      <c r="O24" s="317">
        <v>499058</v>
      </c>
      <c r="P24" s="318"/>
      <c r="Q24" s="317">
        <v>7111751</v>
      </c>
      <c r="R24" s="318"/>
      <c r="S24" s="317">
        <v>927525</v>
      </c>
      <c r="T24" s="318"/>
      <c r="U24" s="317">
        <v>2201298</v>
      </c>
      <c r="V24" s="318"/>
      <c r="W24" s="317">
        <v>10240574</v>
      </c>
      <c r="X24" s="318"/>
    </row>
    <row r="25" spans="1:24" x14ac:dyDescent="0.2">
      <c r="A25" s="316">
        <v>1965</v>
      </c>
      <c r="B25" s="317">
        <v>351657</v>
      </c>
      <c r="C25" s="318"/>
      <c r="D25" s="317">
        <v>4027692</v>
      </c>
      <c r="E25" s="318"/>
      <c r="F25" s="317">
        <v>2431923</v>
      </c>
      <c r="G25" s="318"/>
      <c r="H25" s="317">
        <v>6811272</v>
      </c>
      <c r="I25" s="318"/>
      <c r="J25" s="319" t="s">
        <v>207</v>
      </c>
      <c r="K25" s="319" t="s">
        <v>207</v>
      </c>
      <c r="L25" s="318"/>
      <c r="M25" s="317">
        <v>468150</v>
      </c>
      <c r="N25" s="318"/>
      <c r="O25" s="317">
        <v>468150</v>
      </c>
      <c r="P25" s="318"/>
      <c r="Q25" s="317">
        <v>7279422</v>
      </c>
      <c r="R25" s="318"/>
      <c r="S25" s="317">
        <v>992935</v>
      </c>
      <c r="T25" s="318"/>
      <c r="U25" s="317">
        <v>2367029</v>
      </c>
      <c r="V25" s="318"/>
      <c r="W25" s="317">
        <v>10639387</v>
      </c>
      <c r="X25" s="318"/>
    </row>
    <row r="26" spans="1:24" x14ac:dyDescent="0.2">
      <c r="A26" s="320">
        <v>1966</v>
      </c>
      <c r="B26" s="321">
        <v>348790</v>
      </c>
      <c r="C26" s="322"/>
      <c r="D26" s="321">
        <v>4274822</v>
      </c>
      <c r="E26" s="322"/>
      <c r="F26" s="321">
        <v>2421800</v>
      </c>
      <c r="G26" s="322"/>
      <c r="H26" s="321">
        <v>7045412</v>
      </c>
      <c r="I26" s="322"/>
      <c r="J26" s="323" t="s">
        <v>207</v>
      </c>
      <c r="K26" s="323" t="s">
        <v>207</v>
      </c>
      <c r="L26" s="322"/>
      <c r="M26" s="321">
        <v>454974</v>
      </c>
      <c r="N26" s="322"/>
      <c r="O26" s="321">
        <v>454974</v>
      </c>
      <c r="P26" s="322"/>
      <c r="Q26" s="321">
        <v>7500386</v>
      </c>
      <c r="R26" s="322"/>
      <c r="S26" s="321">
        <v>1081223</v>
      </c>
      <c r="T26" s="322"/>
      <c r="U26" s="321">
        <v>2587021</v>
      </c>
      <c r="V26" s="322"/>
      <c r="W26" s="321">
        <v>11168630</v>
      </c>
      <c r="X26" s="322"/>
    </row>
    <row r="27" spans="1:24" x14ac:dyDescent="0.2">
      <c r="A27" s="316">
        <v>1967</v>
      </c>
      <c r="B27" s="317">
        <v>298819</v>
      </c>
      <c r="C27" s="318"/>
      <c r="D27" s="317">
        <v>4451330</v>
      </c>
      <c r="E27" s="318"/>
      <c r="F27" s="317">
        <v>2527239</v>
      </c>
      <c r="G27" s="318"/>
      <c r="H27" s="317">
        <v>7277387</v>
      </c>
      <c r="I27" s="318"/>
      <c r="J27" s="319" t="s">
        <v>207</v>
      </c>
      <c r="K27" s="319" t="s">
        <v>207</v>
      </c>
      <c r="L27" s="318"/>
      <c r="M27" s="317">
        <v>433973</v>
      </c>
      <c r="N27" s="318"/>
      <c r="O27" s="317">
        <v>433973</v>
      </c>
      <c r="P27" s="318"/>
      <c r="Q27" s="317">
        <v>7711360</v>
      </c>
      <c r="R27" s="318"/>
      <c r="S27" s="317">
        <v>1160469</v>
      </c>
      <c r="T27" s="318"/>
      <c r="U27" s="317">
        <v>2767446</v>
      </c>
      <c r="V27" s="318"/>
      <c r="W27" s="317">
        <v>11639275</v>
      </c>
      <c r="X27" s="318"/>
    </row>
    <row r="28" spans="1:24" x14ac:dyDescent="0.2">
      <c r="A28" s="316">
        <v>1968</v>
      </c>
      <c r="B28" s="317">
        <v>264330</v>
      </c>
      <c r="C28" s="318"/>
      <c r="D28" s="317">
        <v>4588315</v>
      </c>
      <c r="E28" s="318"/>
      <c r="F28" s="317">
        <v>2654589</v>
      </c>
      <c r="G28" s="318"/>
      <c r="H28" s="317">
        <v>7507234</v>
      </c>
      <c r="I28" s="318"/>
      <c r="J28" s="319" t="s">
        <v>207</v>
      </c>
      <c r="K28" s="319" t="s">
        <v>207</v>
      </c>
      <c r="L28" s="318"/>
      <c r="M28" s="317">
        <v>425511</v>
      </c>
      <c r="N28" s="318"/>
      <c r="O28" s="317">
        <v>425511</v>
      </c>
      <c r="P28" s="318"/>
      <c r="Q28" s="317">
        <v>7932745</v>
      </c>
      <c r="R28" s="318"/>
      <c r="S28" s="317">
        <v>1301916</v>
      </c>
      <c r="T28" s="318"/>
      <c r="U28" s="317">
        <v>3101629</v>
      </c>
      <c r="V28" s="318"/>
      <c r="W28" s="317">
        <v>12336290</v>
      </c>
      <c r="X28" s="318"/>
    </row>
    <row r="29" spans="1:24" x14ac:dyDescent="0.2">
      <c r="A29" s="320">
        <v>1969</v>
      </c>
      <c r="B29" s="321">
        <v>248107</v>
      </c>
      <c r="C29" s="322"/>
      <c r="D29" s="321">
        <v>4874858</v>
      </c>
      <c r="E29" s="322"/>
      <c r="F29" s="321">
        <v>2704779</v>
      </c>
      <c r="G29" s="322"/>
      <c r="H29" s="321">
        <v>7827744</v>
      </c>
      <c r="I29" s="322"/>
      <c r="J29" s="323" t="s">
        <v>207</v>
      </c>
      <c r="K29" s="323" t="s">
        <v>207</v>
      </c>
      <c r="L29" s="322"/>
      <c r="M29" s="321">
        <v>415053</v>
      </c>
      <c r="N29" s="322"/>
      <c r="O29" s="321">
        <v>415053</v>
      </c>
      <c r="P29" s="322"/>
      <c r="Q29" s="321">
        <v>8242797</v>
      </c>
      <c r="R29" s="322"/>
      <c r="S29" s="321">
        <v>1456024</v>
      </c>
      <c r="T29" s="322"/>
      <c r="U29" s="321">
        <v>3470335</v>
      </c>
      <c r="V29" s="322"/>
      <c r="W29" s="321">
        <v>13169156</v>
      </c>
      <c r="X29" s="322"/>
    </row>
    <row r="30" spans="1:24" x14ac:dyDescent="0.2">
      <c r="A30" s="316">
        <v>1970</v>
      </c>
      <c r="B30" s="317">
        <v>209380</v>
      </c>
      <c r="C30" s="318"/>
      <c r="D30" s="317">
        <v>4987392</v>
      </c>
      <c r="E30" s="318"/>
      <c r="F30" s="317">
        <v>2724856</v>
      </c>
      <c r="G30" s="318"/>
      <c r="H30" s="317">
        <v>7921629</v>
      </c>
      <c r="I30" s="318"/>
      <c r="J30" s="319" t="s">
        <v>207</v>
      </c>
      <c r="K30" s="319" t="s">
        <v>207</v>
      </c>
      <c r="L30" s="318"/>
      <c r="M30" s="317">
        <v>400777</v>
      </c>
      <c r="N30" s="318"/>
      <c r="O30" s="317">
        <v>400777</v>
      </c>
      <c r="P30" s="318"/>
      <c r="Q30" s="317">
        <v>8322406</v>
      </c>
      <c r="R30" s="318"/>
      <c r="S30" s="317">
        <v>1590983</v>
      </c>
      <c r="T30" s="318"/>
      <c r="U30" s="317">
        <v>3852369</v>
      </c>
      <c r="V30" s="318"/>
      <c r="W30" s="317">
        <v>13765758</v>
      </c>
      <c r="X30" s="318"/>
    </row>
    <row r="31" spans="1:24" x14ac:dyDescent="0.2">
      <c r="A31" s="316">
        <v>1971</v>
      </c>
      <c r="B31" s="317">
        <v>171986</v>
      </c>
      <c r="C31" s="318"/>
      <c r="D31" s="317">
        <v>5125812</v>
      </c>
      <c r="E31" s="318"/>
      <c r="F31" s="317">
        <v>2747779</v>
      </c>
      <c r="G31" s="318"/>
      <c r="H31" s="317">
        <v>8045577</v>
      </c>
      <c r="I31" s="318"/>
      <c r="J31" s="319" t="s">
        <v>207</v>
      </c>
      <c r="K31" s="319" t="s">
        <v>207</v>
      </c>
      <c r="L31" s="318"/>
      <c r="M31" s="317">
        <v>381874</v>
      </c>
      <c r="N31" s="318"/>
      <c r="O31" s="317">
        <v>381874</v>
      </c>
      <c r="P31" s="318"/>
      <c r="Q31" s="317">
        <v>8427451</v>
      </c>
      <c r="R31" s="318"/>
      <c r="S31" s="317">
        <v>1704403</v>
      </c>
      <c r="T31" s="318"/>
      <c r="U31" s="317">
        <v>4114346</v>
      </c>
      <c r="V31" s="318"/>
      <c r="W31" s="317">
        <v>14246200</v>
      </c>
      <c r="X31" s="318"/>
    </row>
    <row r="32" spans="1:24" x14ac:dyDescent="0.2">
      <c r="A32" s="320">
        <v>1972</v>
      </c>
      <c r="B32" s="321">
        <v>115782</v>
      </c>
      <c r="C32" s="322"/>
      <c r="D32" s="321">
        <v>5264384</v>
      </c>
      <c r="E32" s="322"/>
      <c r="F32" s="321">
        <v>2867438</v>
      </c>
      <c r="G32" s="322"/>
      <c r="H32" s="321">
        <v>8247603</v>
      </c>
      <c r="I32" s="322"/>
      <c r="J32" s="323" t="s">
        <v>207</v>
      </c>
      <c r="K32" s="323" t="s">
        <v>207</v>
      </c>
      <c r="L32" s="322"/>
      <c r="M32" s="321">
        <v>379776</v>
      </c>
      <c r="N32" s="322"/>
      <c r="O32" s="321">
        <v>379776</v>
      </c>
      <c r="P32" s="322"/>
      <c r="Q32" s="321">
        <v>8627379</v>
      </c>
      <c r="R32" s="322"/>
      <c r="S32" s="321">
        <v>1837735</v>
      </c>
      <c r="T32" s="322"/>
      <c r="U32" s="321">
        <v>4391932</v>
      </c>
      <c r="V32" s="322"/>
      <c r="W32" s="321">
        <v>14857045</v>
      </c>
      <c r="X32" s="322"/>
    </row>
    <row r="33" spans="1:24" x14ac:dyDescent="0.2">
      <c r="A33" s="316">
        <v>1973</v>
      </c>
      <c r="B33" s="317">
        <v>93911</v>
      </c>
      <c r="C33" s="318"/>
      <c r="D33" s="317">
        <v>4976975</v>
      </c>
      <c r="E33" s="318"/>
      <c r="F33" s="317">
        <v>2800327</v>
      </c>
      <c r="G33" s="318"/>
      <c r="H33" s="317">
        <v>7871212</v>
      </c>
      <c r="I33" s="318"/>
      <c r="J33" s="319" t="s">
        <v>207</v>
      </c>
      <c r="K33" s="319" t="s">
        <v>207</v>
      </c>
      <c r="L33" s="318"/>
      <c r="M33" s="317">
        <v>354096</v>
      </c>
      <c r="N33" s="318"/>
      <c r="O33" s="317">
        <v>354096</v>
      </c>
      <c r="P33" s="318"/>
      <c r="Q33" s="317">
        <v>8225308</v>
      </c>
      <c r="R33" s="318"/>
      <c r="S33" s="317">
        <v>1976337</v>
      </c>
      <c r="T33" s="318"/>
      <c r="U33" s="317">
        <v>4695706</v>
      </c>
      <c r="V33" s="318"/>
      <c r="W33" s="317">
        <v>14897351</v>
      </c>
      <c r="X33" s="318"/>
    </row>
    <row r="34" spans="1:24" x14ac:dyDescent="0.2">
      <c r="A34" s="316">
        <v>1974</v>
      </c>
      <c r="B34" s="317">
        <v>82126</v>
      </c>
      <c r="C34" s="318"/>
      <c r="D34" s="317">
        <v>4900995</v>
      </c>
      <c r="E34" s="318"/>
      <c r="F34" s="317">
        <v>2553838</v>
      </c>
      <c r="G34" s="318"/>
      <c r="H34" s="317">
        <v>7536958</v>
      </c>
      <c r="I34" s="318"/>
      <c r="J34" s="319" t="s">
        <v>207</v>
      </c>
      <c r="K34" s="319" t="s">
        <v>207</v>
      </c>
      <c r="L34" s="318"/>
      <c r="M34" s="317">
        <v>370952</v>
      </c>
      <c r="N34" s="318"/>
      <c r="O34" s="317">
        <v>370952</v>
      </c>
      <c r="P34" s="318"/>
      <c r="Q34" s="317">
        <v>7907910</v>
      </c>
      <c r="R34" s="318"/>
      <c r="S34" s="317">
        <v>1972763</v>
      </c>
      <c r="T34" s="318"/>
      <c r="U34" s="317">
        <v>4773662</v>
      </c>
      <c r="V34" s="318"/>
      <c r="W34" s="317">
        <v>14654335</v>
      </c>
      <c r="X34" s="318"/>
    </row>
    <row r="35" spans="1:24" x14ac:dyDescent="0.2">
      <c r="A35" s="320">
        <v>1975</v>
      </c>
      <c r="B35" s="321">
        <v>62843</v>
      </c>
      <c r="C35" s="322"/>
      <c r="D35" s="321">
        <v>5022606</v>
      </c>
      <c r="E35" s="322"/>
      <c r="F35" s="321">
        <v>2478772</v>
      </c>
      <c r="G35" s="322"/>
      <c r="H35" s="321">
        <v>7564221</v>
      </c>
      <c r="I35" s="322"/>
      <c r="J35" s="323" t="s">
        <v>207</v>
      </c>
      <c r="K35" s="323" t="s">
        <v>207</v>
      </c>
      <c r="L35" s="322"/>
      <c r="M35" s="321">
        <v>425408</v>
      </c>
      <c r="N35" s="322"/>
      <c r="O35" s="321">
        <v>425408</v>
      </c>
      <c r="P35" s="322"/>
      <c r="Q35" s="321">
        <v>7989629</v>
      </c>
      <c r="R35" s="322"/>
      <c r="S35" s="321">
        <v>2006735</v>
      </c>
      <c r="T35" s="322"/>
      <c r="U35" s="321">
        <v>4817036</v>
      </c>
      <c r="V35" s="322"/>
      <c r="W35" s="321">
        <v>14813400</v>
      </c>
      <c r="X35" s="322"/>
    </row>
    <row r="36" spans="1:24" x14ac:dyDescent="0.2">
      <c r="A36" s="316">
        <v>1976</v>
      </c>
      <c r="B36" s="317">
        <v>58885</v>
      </c>
      <c r="C36" s="318"/>
      <c r="D36" s="317">
        <v>5147336</v>
      </c>
      <c r="E36" s="318"/>
      <c r="F36" s="317">
        <v>2703280</v>
      </c>
      <c r="G36" s="318"/>
      <c r="H36" s="317">
        <v>7909501</v>
      </c>
      <c r="I36" s="318"/>
      <c r="J36" s="319" t="s">
        <v>207</v>
      </c>
      <c r="K36" s="319" t="s">
        <v>207</v>
      </c>
      <c r="L36" s="318"/>
      <c r="M36" s="317">
        <v>481634</v>
      </c>
      <c r="N36" s="318"/>
      <c r="O36" s="317">
        <v>481634</v>
      </c>
      <c r="P36" s="318"/>
      <c r="Q36" s="317">
        <v>8391135</v>
      </c>
      <c r="R36" s="318"/>
      <c r="S36" s="317">
        <v>2069215</v>
      </c>
      <c r="T36" s="318"/>
      <c r="U36" s="317">
        <v>4949910</v>
      </c>
      <c r="V36" s="318"/>
      <c r="W36" s="317">
        <v>15410259</v>
      </c>
      <c r="X36" s="318"/>
    </row>
    <row r="37" spans="1:24" x14ac:dyDescent="0.2">
      <c r="A37" s="316">
        <v>1977</v>
      </c>
      <c r="B37" s="317">
        <v>57461</v>
      </c>
      <c r="C37" s="318"/>
      <c r="D37" s="317">
        <v>4913093</v>
      </c>
      <c r="E37" s="318"/>
      <c r="F37" s="317">
        <v>2681282</v>
      </c>
      <c r="G37" s="318"/>
      <c r="H37" s="317">
        <v>7651836</v>
      </c>
      <c r="I37" s="318"/>
      <c r="J37" s="319" t="s">
        <v>207</v>
      </c>
      <c r="K37" s="319" t="s">
        <v>207</v>
      </c>
      <c r="L37" s="318"/>
      <c r="M37" s="317">
        <v>541783</v>
      </c>
      <c r="N37" s="318"/>
      <c r="O37" s="317">
        <v>541783</v>
      </c>
      <c r="P37" s="318"/>
      <c r="Q37" s="317">
        <v>8193619</v>
      </c>
      <c r="R37" s="318"/>
      <c r="S37" s="317">
        <v>2201555</v>
      </c>
      <c r="T37" s="318"/>
      <c r="U37" s="317">
        <v>5266539</v>
      </c>
      <c r="V37" s="318"/>
      <c r="W37" s="317">
        <v>15661713</v>
      </c>
      <c r="X37" s="318"/>
    </row>
    <row r="38" spans="1:24" x14ac:dyDescent="0.2">
      <c r="A38" s="320">
        <v>1978</v>
      </c>
      <c r="B38" s="321">
        <v>49145</v>
      </c>
      <c r="C38" s="322"/>
      <c r="D38" s="321">
        <v>4981454</v>
      </c>
      <c r="E38" s="322"/>
      <c r="F38" s="321">
        <v>2607495</v>
      </c>
      <c r="G38" s="322"/>
      <c r="H38" s="321">
        <v>7638094</v>
      </c>
      <c r="I38" s="322"/>
      <c r="J38" s="323" t="s">
        <v>207</v>
      </c>
      <c r="K38" s="323" t="s">
        <v>207</v>
      </c>
      <c r="L38" s="322"/>
      <c r="M38" s="321">
        <v>621849</v>
      </c>
      <c r="N38" s="322"/>
      <c r="O38" s="321">
        <v>621849</v>
      </c>
      <c r="P38" s="322"/>
      <c r="Q38" s="321">
        <v>8259943</v>
      </c>
      <c r="R38" s="322"/>
      <c r="S38" s="321">
        <v>2301278</v>
      </c>
      <c r="T38" s="322"/>
      <c r="U38" s="321">
        <v>5571065</v>
      </c>
      <c r="V38" s="322"/>
      <c r="W38" s="321">
        <v>16132287</v>
      </c>
      <c r="X38" s="322"/>
    </row>
    <row r="39" spans="1:24" x14ac:dyDescent="0.2">
      <c r="A39" s="316">
        <v>1979</v>
      </c>
      <c r="B39" s="317">
        <v>37313</v>
      </c>
      <c r="C39" s="318"/>
      <c r="D39" s="317">
        <v>5054742</v>
      </c>
      <c r="E39" s="318"/>
      <c r="F39" s="317">
        <v>2098779</v>
      </c>
      <c r="G39" s="318"/>
      <c r="H39" s="317">
        <v>7190834</v>
      </c>
      <c r="I39" s="318"/>
      <c r="J39" s="319" t="s">
        <v>207</v>
      </c>
      <c r="K39" s="319" t="s">
        <v>207</v>
      </c>
      <c r="L39" s="318"/>
      <c r="M39" s="317">
        <v>728076</v>
      </c>
      <c r="N39" s="318"/>
      <c r="O39" s="317">
        <v>728076</v>
      </c>
      <c r="P39" s="318"/>
      <c r="Q39" s="317">
        <v>7918910</v>
      </c>
      <c r="R39" s="318"/>
      <c r="S39" s="317">
        <v>2329778</v>
      </c>
      <c r="T39" s="318"/>
      <c r="U39" s="317">
        <v>5564036</v>
      </c>
      <c r="V39" s="318"/>
      <c r="W39" s="317">
        <v>15812724</v>
      </c>
      <c r="X39" s="318"/>
    </row>
    <row r="40" spans="1:24" x14ac:dyDescent="0.2">
      <c r="A40" s="316">
        <v>1980</v>
      </c>
      <c r="B40" s="317">
        <v>30544</v>
      </c>
      <c r="C40" s="318"/>
      <c r="D40" s="317">
        <v>4824836</v>
      </c>
      <c r="E40" s="318"/>
      <c r="F40" s="317">
        <v>1734025</v>
      </c>
      <c r="G40" s="318"/>
      <c r="H40" s="317">
        <v>6589405</v>
      </c>
      <c r="I40" s="318"/>
      <c r="J40" s="319" t="s">
        <v>207</v>
      </c>
      <c r="K40" s="319" t="s">
        <v>207</v>
      </c>
      <c r="L40" s="318"/>
      <c r="M40" s="317">
        <v>850000</v>
      </c>
      <c r="N40" s="318"/>
      <c r="O40" s="317">
        <v>850000</v>
      </c>
      <c r="P40" s="318"/>
      <c r="Q40" s="317">
        <v>7439405</v>
      </c>
      <c r="R40" s="318"/>
      <c r="S40" s="317">
        <v>2448093</v>
      </c>
      <c r="T40" s="318"/>
      <c r="U40" s="317">
        <v>5865882</v>
      </c>
      <c r="V40" s="318"/>
      <c r="W40" s="317">
        <v>15753380</v>
      </c>
      <c r="X40" s="318"/>
    </row>
    <row r="41" spans="1:24" x14ac:dyDescent="0.2">
      <c r="A41" s="320">
        <v>1981</v>
      </c>
      <c r="B41" s="321">
        <v>30020</v>
      </c>
      <c r="C41" s="322"/>
      <c r="D41" s="321">
        <v>4614199</v>
      </c>
      <c r="E41" s="322"/>
      <c r="F41" s="321">
        <v>1531065</v>
      </c>
      <c r="G41" s="322"/>
      <c r="H41" s="321">
        <v>6175285</v>
      </c>
      <c r="I41" s="322"/>
      <c r="J41" s="323" t="s">
        <v>207</v>
      </c>
      <c r="K41" s="323" t="s">
        <v>207</v>
      </c>
      <c r="L41" s="322"/>
      <c r="M41" s="321">
        <v>870000</v>
      </c>
      <c r="N41" s="322"/>
      <c r="O41" s="321">
        <v>870000</v>
      </c>
      <c r="P41" s="322"/>
      <c r="Q41" s="321">
        <v>7045285</v>
      </c>
      <c r="R41" s="322"/>
      <c r="S41" s="321">
        <v>2464368</v>
      </c>
      <c r="T41" s="322"/>
      <c r="U41" s="321">
        <v>5751892</v>
      </c>
      <c r="V41" s="322"/>
      <c r="W41" s="321">
        <v>15261544</v>
      </c>
      <c r="X41" s="322"/>
    </row>
    <row r="42" spans="1:24" x14ac:dyDescent="0.2">
      <c r="A42" s="316">
        <v>1982</v>
      </c>
      <c r="B42" s="317">
        <v>31791</v>
      </c>
      <c r="C42" s="318"/>
      <c r="D42" s="317">
        <v>4711251</v>
      </c>
      <c r="E42" s="318"/>
      <c r="F42" s="317">
        <v>1433545</v>
      </c>
      <c r="G42" s="318"/>
      <c r="H42" s="317">
        <v>6176587</v>
      </c>
      <c r="I42" s="318"/>
      <c r="J42" s="319" t="s">
        <v>207</v>
      </c>
      <c r="K42" s="319" t="s">
        <v>207</v>
      </c>
      <c r="L42" s="318"/>
      <c r="M42" s="317">
        <v>970000</v>
      </c>
      <c r="N42" s="318"/>
      <c r="O42" s="317">
        <v>970000</v>
      </c>
      <c r="P42" s="318"/>
      <c r="Q42" s="317">
        <v>7146587</v>
      </c>
      <c r="R42" s="318"/>
      <c r="S42" s="317">
        <v>2489121</v>
      </c>
      <c r="T42" s="318"/>
      <c r="U42" s="317">
        <v>5895229</v>
      </c>
      <c r="V42" s="318"/>
      <c r="W42" s="317">
        <v>15530937</v>
      </c>
      <c r="X42" s="318"/>
    </row>
    <row r="43" spans="1:24" x14ac:dyDescent="0.2">
      <c r="A43" s="316">
        <v>1983</v>
      </c>
      <c r="B43" s="317">
        <v>30785</v>
      </c>
      <c r="C43" s="318"/>
      <c r="D43" s="317">
        <v>4477633</v>
      </c>
      <c r="E43" s="318"/>
      <c r="F43" s="317">
        <v>1353406</v>
      </c>
      <c r="G43" s="318"/>
      <c r="H43" s="317">
        <v>5861823</v>
      </c>
      <c r="I43" s="318"/>
      <c r="J43" s="319" t="s">
        <v>207</v>
      </c>
      <c r="K43" s="319" t="s">
        <v>207</v>
      </c>
      <c r="L43" s="318"/>
      <c r="M43" s="317">
        <v>970000</v>
      </c>
      <c r="N43" s="318"/>
      <c r="O43" s="317">
        <v>970000</v>
      </c>
      <c r="P43" s="318"/>
      <c r="Q43" s="317">
        <v>6831823</v>
      </c>
      <c r="R43" s="318"/>
      <c r="S43" s="317">
        <v>2562235</v>
      </c>
      <c r="T43" s="318"/>
      <c r="U43" s="317">
        <v>6030963</v>
      </c>
      <c r="V43" s="318"/>
      <c r="W43" s="317">
        <v>15425021</v>
      </c>
      <c r="X43" s="318"/>
    </row>
    <row r="44" spans="1:24" x14ac:dyDescent="0.2">
      <c r="A44" s="320">
        <v>1984</v>
      </c>
      <c r="B44" s="321">
        <v>39627</v>
      </c>
      <c r="C44" s="322"/>
      <c r="D44" s="321">
        <v>4660558</v>
      </c>
      <c r="E44" s="322"/>
      <c r="F44" s="321">
        <v>1530714</v>
      </c>
      <c r="G44" s="322"/>
      <c r="H44" s="321">
        <v>6230899</v>
      </c>
      <c r="I44" s="322"/>
      <c r="J44" s="323" t="s">
        <v>207</v>
      </c>
      <c r="K44" s="323" t="s">
        <v>207</v>
      </c>
      <c r="L44" s="322"/>
      <c r="M44" s="321">
        <v>980000</v>
      </c>
      <c r="N44" s="322"/>
      <c r="O44" s="321">
        <v>980000</v>
      </c>
      <c r="P44" s="322"/>
      <c r="Q44" s="321">
        <v>7210899</v>
      </c>
      <c r="R44" s="322"/>
      <c r="S44" s="321">
        <v>2661673</v>
      </c>
      <c r="T44" s="322"/>
      <c r="U44" s="321">
        <v>6086991</v>
      </c>
      <c r="V44" s="322"/>
      <c r="W44" s="321">
        <v>15959563</v>
      </c>
      <c r="X44" s="322"/>
    </row>
    <row r="45" spans="1:24" x14ac:dyDescent="0.2">
      <c r="A45" s="316">
        <v>1985</v>
      </c>
      <c r="B45" s="317">
        <v>38757</v>
      </c>
      <c r="C45" s="318"/>
      <c r="D45" s="317">
        <v>4534282</v>
      </c>
      <c r="E45" s="318"/>
      <c r="F45" s="317">
        <v>1565180</v>
      </c>
      <c r="G45" s="318"/>
      <c r="H45" s="317">
        <v>6138219</v>
      </c>
      <c r="I45" s="318"/>
      <c r="J45" s="319" t="s">
        <v>207</v>
      </c>
      <c r="K45" s="319" t="s">
        <v>207</v>
      </c>
      <c r="L45" s="318"/>
      <c r="M45" s="317">
        <v>1010000</v>
      </c>
      <c r="N45" s="318"/>
      <c r="O45" s="317">
        <v>1010000</v>
      </c>
      <c r="P45" s="318"/>
      <c r="Q45" s="317">
        <v>7148219</v>
      </c>
      <c r="R45" s="318"/>
      <c r="S45" s="317">
        <v>2708902</v>
      </c>
      <c r="T45" s="318"/>
      <c r="U45" s="317">
        <v>6184213</v>
      </c>
      <c r="V45" s="318"/>
      <c r="W45" s="317">
        <v>16041334</v>
      </c>
      <c r="X45" s="318"/>
    </row>
    <row r="46" spans="1:24" x14ac:dyDescent="0.2">
      <c r="A46" s="316">
        <v>1986</v>
      </c>
      <c r="B46" s="317">
        <v>40467</v>
      </c>
      <c r="C46" s="318"/>
      <c r="D46" s="317">
        <v>4405156</v>
      </c>
      <c r="E46" s="318"/>
      <c r="F46" s="317">
        <v>1540567</v>
      </c>
      <c r="G46" s="318"/>
      <c r="H46" s="317">
        <v>5986190</v>
      </c>
      <c r="I46" s="318"/>
      <c r="J46" s="319" t="s">
        <v>207</v>
      </c>
      <c r="K46" s="319" t="s">
        <v>207</v>
      </c>
      <c r="L46" s="318"/>
      <c r="M46" s="317">
        <v>920000</v>
      </c>
      <c r="N46" s="318"/>
      <c r="O46" s="317">
        <v>920000</v>
      </c>
      <c r="P46" s="318"/>
      <c r="Q46" s="317">
        <v>6906190</v>
      </c>
      <c r="R46" s="318"/>
      <c r="S46" s="317">
        <v>2794729</v>
      </c>
      <c r="T46" s="318"/>
      <c r="U46" s="317">
        <v>6274189</v>
      </c>
      <c r="V46" s="318"/>
      <c r="W46" s="317">
        <v>15975109</v>
      </c>
      <c r="X46" s="318"/>
    </row>
    <row r="47" spans="1:24" x14ac:dyDescent="0.2">
      <c r="A47" s="320">
        <v>1987</v>
      </c>
      <c r="B47" s="321">
        <v>37218</v>
      </c>
      <c r="C47" s="322"/>
      <c r="D47" s="321">
        <v>4419575</v>
      </c>
      <c r="E47" s="322"/>
      <c r="F47" s="321">
        <v>1616581</v>
      </c>
      <c r="G47" s="322"/>
      <c r="H47" s="321">
        <v>6073374</v>
      </c>
      <c r="I47" s="322"/>
      <c r="J47" s="323" t="s">
        <v>207</v>
      </c>
      <c r="K47" s="323" t="s">
        <v>207</v>
      </c>
      <c r="L47" s="322"/>
      <c r="M47" s="321">
        <v>850000</v>
      </c>
      <c r="N47" s="322"/>
      <c r="O47" s="321">
        <v>850000</v>
      </c>
      <c r="P47" s="322"/>
      <c r="Q47" s="321">
        <v>6923374</v>
      </c>
      <c r="R47" s="322"/>
      <c r="S47" s="321">
        <v>2901600</v>
      </c>
      <c r="T47" s="322"/>
      <c r="U47" s="321">
        <v>6438240</v>
      </c>
      <c r="V47" s="322"/>
      <c r="W47" s="321">
        <v>16263213</v>
      </c>
      <c r="X47" s="322"/>
    </row>
    <row r="48" spans="1:24" x14ac:dyDescent="0.2">
      <c r="A48" s="316">
        <v>1988</v>
      </c>
      <c r="B48" s="317">
        <v>36973</v>
      </c>
      <c r="C48" s="318"/>
      <c r="D48" s="317">
        <v>4735083</v>
      </c>
      <c r="E48" s="318"/>
      <c r="F48" s="317">
        <v>1674729</v>
      </c>
      <c r="G48" s="318"/>
      <c r="H48" s="317">
        <v>6446785</v>
      </c>
      <c r="I48" s="318"/>
      <c r="J48" s="319" t="s">
        <v>207</v>
      </c>
      <c r="K48" s="319" t="s">
        <v>207</v>
      </c>
      <c r="L48" s="318"/>
      <c r="M48" s="317">
        <v>910000</v>
      </c>
      <c r="N48" s="318"/>
      <c r="O48" s="317">
        <v>910000</v>
      </c>
      <c r="P48" s="318"/>
      <c r="Q48" s="317">
        <v>7356785</v>
      </c>
      <c r="R48" s="318"/>
      <c r="S48" s="317">
        <v>3046459</v>
      </c>
      <c r="T48" s="318"/>
      <c r="U48" s="317">
        <v>6729369</v>
      </c>
      <c r="V48" s="318"/>
      <c r="W48" s="317">
        <v>17132613</v>
      </c>
      <c r="X48" s="318"/>
    </row>
    <row r="49" spans="1:24" x14ac:dyDescent="0.2">
      <c r="A49" s="316">
        <v>1989</v>
      </c>
      <c r="B49" s="317">
        <v>30630</v>
      </c>
      <c r="C49" s="318"/>
      <c r="D49" s="317">
        <v>4898635</v>
      </c>
      <c r="E49" s="318"/>
      <c r="F49" s="317">
        <v>1660251</v>
      </c>
      <c r="G49" s="318"/>
      <c r="H49" s="317">
        <v>6589516</v>
      </c>
      <c r="I49" s="318"/>
      <c r="J49" s="317">
        <v>5000</v>
      </c>
      <c r="K49" s="317">
        <v>52426</v>
      </c>
      <c r="L49" s="324" t="s">
        <v>476</v>
      </c>
      <c r="M49" s="317">
        <v>920000</v>
      </c>
      <c r="N49" s="318"/>
      <c r="O49" s="317">
        <v>977426</v>
      </c>
      <c r="P49" s="324" t="s">
        <v>476</v>
      </c>
      <c r="Q49" s="317">
        <v>7566943</v>
      </c>
      <c r="R49" s="324" t="s">
        <v>476</v>
      </c>
      <c r="S49" s="317">
        <v>3089650</v>
      </c>
      <c r="T49" s="318"/>
      <c r="U49" s="317">
        <v>7129142</v>
      </c>
      <c r="V49" s="318"/>
      <c r="W49" s="317">
        <v>17785735</v>
      </c>
      <c r="X49" s="324" t="s">
        <v>476</v>
      </c>
    </row>
    <row r="50" spans="1:24" x14ac:dyDescent="0.2">
      <c r="A50" s="320">
        <v>1990</v>
      </c>
      <c r="B50" s="321">
        <v>31114</v>
      </c>
      <c r="C50" s="322"/>
      <c r="D50" s="321">
        <v>4490914</v>
      </c>
      <c r="E50" s="322"/>
      <c r="F50" s="321">
        <v>1394175</v>
      </c>
      <c r="G50" s="322"/>
      <c r="H50" s="321">
        <v>5916203</v>
      </c>
      <c r="I50" s="322"/>
      <c r="J50" s="321">
        <v>5500</v>
      </c>
      <c r="K50" s="321">
        <v>55601</v>
      </c>
      <c r="L50" s="322"/>
      <c r="M50" s="321">
        <v>580000</v>
      </c>
      <c r="N50" s="322"/>
      <c r="O50" s="321">
        <v>641101</v>
      </c>
      <c r="P50" s="322"/>
      <c r="Q50" s="321">
        <v>6557304</v>
      </c>
      <c r="R50" s="322"/>
      <c r="S50" s="321">
        <v>3152752</v>
      </c>
      <c r="T50" s="322"/>
      <c r="U50" s="321">
        <v>7235241</v>
      </c>
      <c r="V50" s="322"/>
      <c r="W50" s="321">
        <v>16945297</v>
      </c>
      <c r="X50" s="322"/>
    </row>
    <row r="51" spans="1:24" x14ac:dyDescent="0.2">
      <c r="A51" s="316">
        <v>1991</v>
      </c>
      <c r="B51" s="317">
        <v>25355</v>
      </c>
      <c r="C51" s="318"/>
      <c r="D51" s="317">
        <v>4667223</v>
      </c>
      <c r="E51" s="318"/>
      <c r="F51" s="317">
        <v>1380852</v>
      </c>
      <c r="G51" s="318"/>
      <c r="H51" s="317">
        <v>6073429</v>
      </c>
      <c r="I51" s="318"/>
      <c r="J51" s="317">
        <v>5900</v>
      </c>
      <c r="K51" s="317">
        <v>57430</v>
      </c>
      <c r="L51" s="318"/>
      <c r="M51" s="317">
        <v>610000</v>
      </c>
      <c r="N51" s="318"/>
      <c r="O51" s="317">
        <v>673330</v>
      </c>
      <c r="P51" s="318"/>
      <c r="Q51" s="317">
        <v>6746760</v>
      </c>
      <c r="R51" s="318"/>
      <c r="S51" s="317">
        <v>3259884</v>
      </c>
      <c r="T51" s="318"/>
      <c r="U51" s="317">
        <v>7413667</v>
      </c>
      <c r="V51" s="318"/>
      <c r="W51" s="317">
        <v>17420310</v>
      </c>
      <c r="X51" s="318"/>
    </row>
    <row r="52" spans="1:24" x14ac:dyDescent="0.2">
      <c r="A52" s="316">
        <v>1992</v>
      </c>
      <c r="B52" s="317">
        <v>25589</v>
      </c>
      <c r="C52" s="318"/>
      <c r="D52" s="317">
        <v>4804582</v>
      </c>
      <c r="E52" s="318"/>
      <c r="F52" s="317">
        <v>1414075</v>
      </c>
      <c r="G52" s="318"/>
      <c r="H52" s="317">
        <v>6244246</v>
      </c>
      <c r="I52" s="318"/>
      <c r="J52" s="317">
        <v>6400</v>
      </c>
      <c r="K52" s="317">
        <v>59543</v>
      </c>
      <c r="L52" s="324" t="s">
        <v>476</v>
      </c>
      <c r="M52" s="317">
        <v>640000</v>
      </c>
      <c r="N52" s="318"/>
      <c r="O52" s="317">
        <v>705943</v>
      </c>
      <c r="P52" s="324" t="s">
        <v>476</v>
      </c>
      <c r="Q52" s="317">
        <v>6950189</v>
      </c>
      <c r="R52" s="324" t="s">
        <v>476</v>
      </c>
      <c r="S52" s="317">
        <v>3193423</v>
      </c>
      <c r="T52" s="318"/>
      <c r="U52" s="317">
        <v>7212229</v>
      </c>
      <c r="V52" s="318"/>
      <c r="W52" s="317">
        <v>17355841</v>
      </c>
      <c r="X52" s="324" t="s">
        <v>476</v>
      </c>
    </row>
    <row r="53" spans="1:24" x14ac:dyDescent="0.2">
      <c r="A53" s="320">
        <v>1993</v>
      </c>
      <c r="B53" s="321">
        <v>25749</v>
      </c>
      <c r="C53" s="322"/>
      <c r="D53" s="321">
        <v>5063298</v>
      </c>
      <c r="E53" s="322"/>
      <c r="F53" s="321">
        <v>1438989</v>
      </c>
      <c r="G53" s="322"/>
      <c r="H53" s="321">
        <v>6528036</v>
      </c>
      <c r="I53" s="322"/>
      <c r="J53" s="321">
        <v>6800</v>
      </c>
      <c r="K53" s="321">
        <v>61292</v>
      </c>
      <c r="L53" s="322"/>
      <c r="M53" s="321">
        <v>550000</v>
      </c>
      <c r="N53" s="322"/>
      <c r="O53" s="321">
        <v>618092</v>
      </c>
      <c r="P53" s="322"/>
      <c r="Q53" s="321">
        <v>7146128</v>
      </c>
      <c r="R53" s="322"/>
      <c r="S53" s="321">
        <v>3394192</v>
      </c>
      <c r="T53" s="322"/>
      <c r="U53" s="321">
        <v>7677367</v>
      </c>
      <c r="V53" s="322"/>
      <c r="W53" s="321">
        <v>18217687</v>
      </c>
      <c r="X53" s="322"/>
    </row>
    <row r="54" spans="1:24" x14ac:dyDescent="0.2">
      <c r="A54" s="316">
        <v>1994</v>
      </c>
      <c r="B54" s="317">
        <v>20845</v>
      </c>
      <c r="C54" s="318"/>
      <c r="D54" s="317">
        <v>4959839</v>
      </c>
      <c r="E54" s="318"/>
      <c r="F54" s="317">
        <v>1408401</v>
      </c>
      <c r="G54" s="318"/>
      <c r="H54" s="317">
        <v>6389084</v>
      </c>
      <c r="I54" s="318"/>
      <c r="J54" s="317">
        <v>6200</v>
      </c>
      <c r="K54" s="317">
        <v>63082</v>
      </c>
      <c r="L54" s="318"/>
      <c r="M54" s="317">
        <v>520000</v>
      </c>
      <c r="N54" s="318"/>
      <c r="O54" s="317">
        <v>589282</v>
      </c>
      <c r="P54" s="318"/>
      <c r="Q54" s="317">
        <v>6978366</v>
      </c>
      <c r="R54" s="318"/>
      <c r="S54" s="317">
        <v>3440939</v>
      </c>
      <c r="T54" s="318"/>
      <c r="U54" s="317">
        <v>7693126</v>
      </c>
      <c r="V54" s="318"/>
      <c r="W54" s="317">
        <v>18112431</v>
      </c>
      <c r="X54" s="318"/>
    </row>
    <row r="55" spans="1:24" x14ac:dyDescent="0.2">
      <c r="A55" s="316">
        <v>1995</v>
      </c>
      <c r="B55" s="317">
        <v>17451</v>
      </c>
      <c r="C55" s="318"/>
      <c r="D55" s="317">
        <v>4954189</v>
      </c>
      <c r="E55" s="318"/>
      <c r="F55" s="317">
        <v>1373859</v>
      </c>
      <c r="G55" s="318"/>
      <c r="H55" s="317">
        <v>6345499</v>
      </c>
      <c r="I55" s="318"/>
      <c r="J55" s="317">
        <v>6600</v>
      </c>
      <c r="K55" s="317">
        <v>64224</v>
      </c>
      <c r="L55" s="318"/>
      <c r="M55" s="317">
        <v>520000</v>
      </c>
      <c r="N55" s="318"/>
      <c r="O55" s="317">
        <v>590824</v>
      </c>
      <c r="P55" s="318"/>
      <c r="Q55" s="317">
        <v>6936323</v>
      </c>
      <c r="R55" s="318"/>
      <c r="S55" s="317">
        <v>3557015</v>
      </c>
      <c r="T55" s="318"/>
      <c r="U55" s="317">
        <v>8025625</v>
      </c>
      <c r="V55" s="318"/>
      <c r="W55" s="317">
        <v>18518963</v>
      </c>
      <c r="X55" s="318"/>
    </row>
    <row r="56" spans="1:24" x14ac:dyDescent="0.2">
      <c r="A56" s="320">
        <v>1996</v>
      </c>
      <c r="B56" s="321">
        <v>16584</v>
      </c>
      <c r="C56" s="322"/>
      <c r="D56" s="321">
        <v>5354389</v>
      </c>
      <c r="E56" s="322"/>
      <c r="F56" s="321">
        <v>1483523</v>
      </c>
      <c r="G56" s="322"/>
      <c r="H56" s="321">
        <v>6854495</v>
      </c>
      <c r="I56" s="322"/>
      <c r="J56" s="321">
        <v>7000</v>
      </c>
      <c r="K56" s="321">
        <v>65028</v>
      </c>
      <c r="L56" s="325" t="s">
        <v>476</v>
      </c>
      <c r="M56" s="321">
        <v>540000</v>
      </c>
      <c r="N56" s="322"/>
      <c r="O56" s="321">
        <v>612028</v>
      </c>
      <c r="P56" s="325" t="s">
        <v>476</v>
      </c>
      <c r="Q56" s="321">
        <v>7466524</v>
      </c>
      <c r="R56" s="325" t="s">
        <v>476</v>
      </c>
      <c r="S56" s="321">
        <v>3693530</v>
      </c>
      <c r="T56" s="322"/>
      <c r="U56" s="321">
        <v>8344336</v>
      </c>
      <c r="V56" s="322"/>
      <c r="W56" s="321">
        <v>19504390</v>
      </c>
      <c r="X56" s="325" t="s">
        <v>476</v>
      </c>
    </row>
    <row r="57" spans="1:24" x14ac:dyDescent="0.2">
      <c r="A57" s="316">
        <v>1997</v>
      </c>
      <c r="B57" s="317">
        <v>15992</v>
      </c>
      <c r="C57" s="318"/>
      <c r="D57" s="317">
        <v>5092919</v>
      </c>
      <c r="E57" s="318"/>
      <c r="F57" s="317">
        <v>1422124</v>
      </c>
      <c r="G57" s="318"/>
      <c r="H57" s="317">
        <v>6531036</v>
      </c>
      <c r="I57" s="318"/>
      <c r="J57" s="317">
        <v>7500</v>
      </c>
      <c r="K57" s="317">
        <v>64366</v>
      </c>
      <c r="L57" s="318"/>
      <c r="M57" s="317">
        <v>430000</v>
      </c>
      <c r="N57" s="318"/>
      <c r="O57" s="317">
        <v>501866</v>
      </c>
      <c r="P57" s="318"/>
      <c r="Q57" s="317">
        <v>7032901</v>
      </c>
      <c r="R57" s="318"/>
      <c r="S57" s="317">
        <v>3670903</v>
      </c>
      <c r="T57" s="318"/>
      <c r="U57" s="317">
        <v>8261143</v>
      </c>
      <c r="V57" s="318"/>
      <c r="W57" s="317">
        <v>18964947</v>
      </c>
      <c r="X57" s="318"/>
    </row>
    <row r="58" spans="1:24" x14ac:dyDescent="0.2">
      <c r="A58" s="316">
        <v>1998</v>
      </c>
      <c r="B58" s="317">
        <v>11548</v>
      </c>
      <c r="C58" s="318"/>
      <c r="D58" s="317">
        <v>4646087</v>
      </c>
      <c r="E58" s="318"/>
      <c r="F58" s="317">
        <v>1304110</v>
      </c>
      <c r="G58" s="318"/>
      <c r="H58" s="317">
        <v>5961746</v>
      </c>
      <c r="I58" s="318"/>
      <c r="J58" s="317">
        <v>7700</v>
      </c>
      <c r="K58" s="317">
        <v>63929</v>
      </c>
      <c r="L58" s="318"/>
      <c r="M58" s="317">
        <v>380000</v>
      </c>
      <c r="N58" s="318"/>
      <c r="O58" s="317">
        <v>451629</v>
      </c>
      <c r="P58" s="318"/>
      <c r="Q58" s="317">
        <v>6413374</v>
      </c>
      <c r="R58" s="318"/>
      <c r="S58" s="317">
        <v>3855932</v>
      </c>
      <c r="T58" s="318"/>
      <c r="U58" s="317">
        <v>8685611</v>
      </c>
      <c r="V58" s="318"/>
      <c r="W58" s="317">
        <v>18954918</v>
      </c>
      <c r="X58" s="318"/>
    </row>
    <row r="59" spans="1:24" x14ac:dyDescent="0.2">
      <c r="A59" s="320">
        <v>1999</v>
      </c>
      <c r="B59" s="321">
        <v>13981</v>
      </c>
      <c r="C59" s="322"/>
      <c r="D59" s="321">
        <v>4834899</v>
      </c>
      <c r="E59" s="322"/>
      <c r="F59" s="321">
        <v>1464903</v>
      </c>
      <c r="G59" s="322"/>
      <c r="H59" s="321">
        <v>6313783</v>
      </c>
      <c r="I59" s="322"/>
      <c r="J59" s="321">
        <v>8500</v>
      </c>
      <c r="K59" s="321">
        <v>62874</v>
      </c>
      <c r="L59" s="322"/>
      <c r="M59" s="321">
        <v>390000</v>
      </c>
      <c r="N59" s="322"/>
      <c r="O59" s="321">
        <v>461374</v>
      </c>
      <c r="P59" s="322"/>
      <c r="Q59" s="321">
        <v>6775157</v>
      </c>
      <c r="R59" s="322"/>
      <c r="S59" s="321">
        <v>3906478</v>
      </c>
      <c r="T59" s="322"/>
      <c r="U59" s="321">
        <v>8875295</v>
      </c>
      <c r="V59" s="322"/>
      <c r="W59" s="321">
        <v>19556929</v>
      </c>
      <c r="X59" s="322"/>
    </row>
    <row r="60" spans="1:24" x14ac:dyDescent="0.2">
      <c r="A60" s="316">
        <v>2000</v>
      </c>
      <c r="B60" s="317">
        <v>11358</v>
      </c>
      <c r="C60" s="318"/>
      <c r="D60" s="317">
        <v>5104593</v>
      </c>
      <c r="E60" s="324" t="s">
        <v>476</v>
      </c>
      <c r="F60" s="317">
        <v>1554263</v>
      </c>
      <c r="G60" s="318"/>
      <c r="H60" s="317">
        <v>6670213</v>
      </c>
      <c r="I60" s="324" t="s">
        <v>476</v>
      </c>
      <c r="J60" s="317">
        <v>8600</v>
      </c>
      <c r="K60" s="317">
        <v>60554</v>
      </c>
      <c r="L60" s="324" t="s">
        <v>476</v>
      </c>
      <c r="M60" s="317">
        <v>420000</v>
      </c>
      <c r="N60" s="318"/>
      <c r="O60" s="317">
        <v>489154</v>
      </c>
      <c r="P60" s="324" t="s">
        <v>476</v>
      </c>
      <c r="Q60" s="317">
        <v>7159367</v>
      </c>
      <c r="R60" s="324" t="s">
        <v>476</v>
      </c>
      <c r="S60" s="317">
        <v>4068627</v>
      </c>
      <c r="T60" s="318"/>
      <c r="U60" s="317">
        <v>9196889</v>
      </c>
      <c r="V60" s="324" t="s">
        <v>476</v>
      </c>
      <c r="W60" s="317">
        <v>20424883</v>
      </c>
      <c r="X60" s="324" t="s">
        <v>476</v>
      </c>
    </row>
    <row r="61" spans="1:24" x14ac:dyDescent="0.2">
      <c r="A61" s="316">
        <v>2001</v>
      </c>
      <c r="B61" s="317">
        <v>11971</v>
      </c>
      <c r="C61" s="318"/>
      <c r="D61" s="317">
        <v>4889018</v>
      </c>
      <c r="E61" s="318"/>
      <c r="F61" s="317">
        <v>1529091</v>
      </c>
      <c r="G61" s="318"/>
      <c r="H61" s="317">
        <v>6430080</v>
      </c>
      <c r="I61" s="318"/>
      <c r="J61" s="317">
        <v>9450</v>
      </c>
      <c r="K61" s="317">
        <v>58659</v>
      </c>
      <c r="L61" s="318"/>
      <c r="M61" s="317">
        <v>370000</v>
      </c>
      <c r="N61" s="318"/>
      <c r="O61" s="317">
        <v>438109</v>
      </c>
      <c r="P61" s="318"/>
      <c r="Q61" s="317">
        <v>6868189</v>
      </c>
      <c r="R61" s="318"/>
      <c r="S61" s="317">
        <v>4099882</v>
      </c>
      <c r="T61" s="318"/>
      <c r="U61" s="317">
        <v>9074005</v>
      </c>
      <c r="V61" s="318"/>
      <c r="W61" s="317">
        <v>20042076</v>
      </c>
      <c r="X61" s="318"/>
    </row>
    <row r="62" spans="1:24" x14ac:dyDescent="0.2">
      <c r="A62" s="320">
        <v>2002</v>
      </c>
      <c r="B62" s="321">
        <v>12248</v>
      </c>
      <c r="C62" s="322"/>
      <c r="D62" s="321">
        <v>4994994</v>
      </c>
      <c r="E62" s="325" t="s">
        <v>476</v>
      </c>
      <c r="F62" s="321">
        <v>1456920</v>
      </c>
      <c r="G62" s="322"/>
      <c r="H62" s="321">
        <v>6464162</v>
      </c>
      <c r="I62" s="325" t="s">
        <v>476</v>
      </c>
      <c r="J62" s="321">
        <v>10204</v>
      </c>
      <c r="K62" s="321">
        <v>57362</v>
      </c>
      <c r="L62" s="322"/>
      <c r="M62" s="321">
        <v>380000</v>
      </c>
      <c r="N62" s="322"/>
      <c r="O62" s="321">
        <v>447566</v>
      </c>
      <c r="P62" s="322"/>
      <c r="Q62" s="321">
        <v>6911728</v>
      </c>
      <c r="R62" s="325" t="s">
        <v>476</v>
      </c>
      <c r="S62" s="321">
        <v>4316794</v>
      </c>
      <c r="T62" s="322"/>
      <c r="U62" s="321">
        <v>9562273</v>
      </c>
      <c r="V62" s="325" t="s">
        <v>476</v>
      </c>
      <c r="W62" s="321">
        <v>20790794</v>
      </c>
      <c r="X62" s="325" t="s">
        <v>476</v>
      </c>
    </row>
    <row r="63" spans="1:24" x14ac:dyDescent="0.2">
      <c r="A63" s="316">
        <v>2003</v>
      </c>
      <c r="B63" s="317">
        <v>12247</v>
      </c>
      <c r="C63" s="318"/>
      <c r="D63" s="317">
        <v>5209428</v>
      </c>
      <c r="E63" s="324" t="s">
        <v>476</v>
      </c>
      <c r="F63" s="317">
        <v>1519335</v>
      </c>
      <c r="G63" s="318"/>
      <c r="H63" s="317">
        <v>6741010</v>
      </c>
      <c r="I63" s="318"/>
      <c r="J63" s="317">
        <v>13000</v>
      </c>
      <c r="K63" s="317">
        <v>56541</v>
      </c>
      <c r="L63" s="318"/>
      <c r="M63" s="317">
        <v>400000</v>
      </c>
      <c r="N63" s="318"/>
      <c r="O63" s="317">
        <v>469541</v>
      </c>
      <c r="P63" s="318"/>
      <c r="Q63" s="317">
        <v>7210551</v>
      </c>
      <c r="R63" s="318"/>
      <c r="S63" s="317">
        <v>4353111</v>
      </c>
      <c r="T63" s="318"/>
      <c r="U63" s="317">
        <v>9546253</v>
      </c>
      <c r="V63" s="318"/>
      <c r="W63" s="317">
        <v>21109915</v>
      </c>
      <c r="X63" s="318"/>
    </row>
    <row r="64" spans="1:24" x14ac:dyDescent="0.2">
      <c r="A64" s="316">
        <v>2004</v>
      </c>
      <c r="B64" s="317">
        <v>11434</v>
      </c>
      <c r="C64" s="318"/>
      <c r="D64" s="317">
        <v>4980831</v>
      </c>
      <c r="E64" s="324" t="s">
        <v>476</v>
      </c>
      <c r="F64" s="317">
        <v>1520293</v>
      </c>
      <c r="G64" s="318"/>
      <c r="H64" s="317">
        <v>6512558</v>
      </c>
      <c r="I64" s="324" t="s">
        <v>476</v>
      </c>
      <c r="J64" s="317">
        <v>14000</v>
      </c>
      <c r="K64" s="317">
        <v>56924</v>
      </c>
      <c r="L64" s="324" t="s">
        <v>476</v>
      </c>
      <c r="M64" s="317">
        <v>410000</v>
      </c>
      <c r="N64" s="318"/>
      <c r="O64" s="317">
        <v>480924</v>
      </c>
      <c r="P64" s="324" t="s">
        <v>476</v>
      </c>
      <c r="Q64" s="317">
        <v>6993482</v>
      </c>
      <c r="R64" s="324" t="s">
        <v>476</v>
      </c>
      <c r="S64" s="317">
        <v>4408241</v>
      </c>
      <c r="T64" s="318"/>
      <c r="U64" s="317">
        <v>9691069</v>
      </c>
      <c r="V64" s="324" t="s">
        <v>476</v>
      </c>
      <c r="W64" s="317">
        <v>21092792</v>
      </c>
      <c r="X64" s="324" t="s">
        <v>476</v>
      </c>
    </row>
    <row r="65" spans="1:24" x14ac:dyDescent="0.2">
      <c r="A65" s="320">
        <v>2005</v>
      </c>
      <c r="B65" s="321">
        <v>8435</v>
      </c>
      <c r="C65" s="322"/>
      <c r="D65" s="321">
        <v>4946354</v>
      </c>
      <c r="E65" s="325" t="s">
        <v>476</v>
      </c>
      <c r="F65" s="321">
        <v>1450840</v>
      </c>
      <c r="G65" s="325" t="s">
        <v>476</v>
      </c>
      <c r="H65" s="321">
        <v>6405628</v>
      </c>
      <c r="I65" s="325" t="s">
        <v>476</v>
      </c>
      <c r="J65" s="321">
        <v>15900</v>
      </c>
      <c r="K65" s="321">
        <v>57943</v>
      </c>
      <c r="L65" s="322"/>
      <c r="M65" s="321">
        <v>430000</v>
      </c>
      <c r="N65" s="322"/>
      <c r="O65" s="321">
        <v>503843</v>
      </c>
      <c r="P65" s="322"/>
      <c r="Q65" s="321">
        <v>6909471</v>
      </c>
      <c r="R65" s="325" t="s">
        <v>476</v>
      </c>
      <c r="S65" s="321">
        <v>4637683</v>
      </c>
      <c r="T65" s="322"/>
      <c r="U65" s="321">
        <v>10078923</v>
      </c>
      <c r="V65" s="325" t="s">
        <v>476</v>
      </c>
      <c r="W65" s="321">
        <v>21626077</v>
      </c>
      <c r="X65" s="325" t="s">
        <v>476</v>
      </c>
    </row>
    <row r="66" spans="1:24" x14ac:dyDescent="0.2">
      <c r="A66" s="316">
        <v>2006</v>
      </c>
      <c r="B66" s="317">
        <v>6408</v>
      </c>
      <c r="C66" s="318"/>
      <c r="D66" s="317">
        <v>4475913</v>
      </c>
      <c r="E66" s="324" t="s">
        <v>476</v>
      </c>
      <c r="F66" s="317">
        <v>1223961</v>
      </c>
      <c r="G66" s="318"/>
      <c r="H66" s="317">
        <v>5706282</v>
      </c>
      <c r="I66" s="324" t="s">
        <v>476</v>
      </c>
      <c r="J66" s="317">
        <v>18300</v>
      </c>
      <c r="K66" s="317">
        <v>63405</v>
      </c>
      <c r="L66" s="318"/>
      <c r="M66" s="317">
        <v>380000</v>
      </c>
      <c r="N66" s="324" t="s">
        <v>476</v>
      </c>
      <c r="O66" s="317">
        <v>461705</v>
      </c>
      <c r="P66" s="324" t="s">
        <v>476</v>
      </c>
      <c r="Q66" s="317">
        <v>6167987</v>
      </c>
      <c r="R66" s="324" t="s">
        <v>476</v>
      </c>
      <c r="S66" s="317">
        <v>4611386</v>
      </c>
      <c r="T66" s="318"/>
      <c r="U66" s="317">
        <v>9908921</v>
      </c>
      <c r="V66" s="324" t="s">
        <v>476</v>
      </c>
      <c r="W66" s="317">
        <v>20688295</v>
      </c>
      <c r="X66" s="324" t="s">
        <v>476</v>
      </c>
    </row>
    <row r="67" spans="1:24" x14ac:dyDescent="0.2">
      <c r="A67" s="316">
        <v>2007</v>
      </c>
      <c r="B67" s="317">
        <v>7782</v>
      </c>
      <c r="C67" s="318"/>
      <c r="D67" s="317">
        <v>4835440</v>
      </c>
      <c r="E67" s="324" t="s">
        <v>476</v>
      </c>
      <c r="F67" s="317">
        <v>1253650</v>
      </c>
      <c r="G67" s="318"/>
      <c r="H67" s="317">
        <v>6096872</v>
      </c>
      <c r="I67" s="324" t="s">
        <v>476</v>
      </c>
      <c r="J67" s="317">
        <v>22000</v>
      </c>
      <c r="K67" s="317">
        <v>69610</v>
      </c>
      <c r="L67" s="318"/>
      <c r="M67" s="317">
        <v>410000</v>
      </c>
      <c r="N67" s="324" t="s">
        <v>476</v>
      </c>
      <c r="O67" s="317">
        <v>501610</v>
      </c>
      <c r="P67" s="324" t="s">
        <v>476</v>
      </c>
      <c r="Q67" s="317">
        <v>6598482</v>
      </c>
      <c r="R67" s="324" t="s">
        <v>476</v>
      </c>
      <c r="S67" s="317">
        <v>4750326</v>
      </c>
      <c r="T67" s="318"/>
      <c r="U67" s="317">
        <v>10182105</v>
      </c>
      <c r="V67" s="324" t="s">
        <v>476</v>
      </c>
      <c r="W67" s="317">
        <v>21530913</v>
      </c>
      <c r="X67" s="324" t="s">
        <v>476</v>
      </c>
    </row>
    <row r="68" spans="1:24" x14ac:dyDescent="0.2">
      <c r="A68" s="320">
        <v>2008</v>
      </c>
      <c r="B68" s="321">
        <v>7673</v>
      </c>
      <c r="C68" s="322"/>
      <c r="D68" s="321">
        <v>5010061</v>
      </c>
      <c r="E68" s="325" t="s">
        <v>476</v>
      </c>
      <c r="F68" s="321">
        <v>1243075</v>
      </c>
      <c r="G68" s="322"/>
      <c r="H68" s="321">
        <v>6260810</v>
      </c>
      <c r="I68" s="325" t="s">
        <v>476</v>
      </c>
      <c r="J68" s="321">
        <v>26400</v>
      </c>
      <c r="K68" s="321">
        <v>80250</v>
      </c>
      <c r="L68" s="325" t="s">
        <v>476</v>
      </c>
      <c r="M68" s="321">
        <v>450000</v>
      </c>
      <c r="N68" s="322"/>
      <c r="O68" s="321">
        <v>556650</v>
      </c>
      <c r="P68" s="325" t="s">
        <v>476</v>
      </c>
      <c r="Q68" s="321">
        <v>6817460</v>
      </c>
      <c r="R68" s="325" t="s">
        <v>476</v>
      </c>
      <c r="S68" s="321">
        <v>4708496</v>
      </c>
      <c r="T68" s="322"/>
      <c r="U68" s="321">
        <v>10070518</v>
      </c>
      <c r="V68" s="325" t="s">
        <v>476</v>
      </c>
      <c r="W68" s="321">
        <v>21596473</v>
      </c>
      <c r="X68" s="325" t="s">
        <v>476</v>
      </c>
    </row>
    <row r="69" spans="1:24" x14ac:dyDescent="0.2">
      <c r="A69" s="316">
        <v>2009</v>
      </c>
      <c r="B69" s="317">
        <v>7789</v>
      </c>
      <c r="C69" s="318"/>
      <c r="D69" s="317">
        <v>4883112</v>
      </c>
      <c r="E69" s="324" t="s">
        <v>476</v>
      </c>
      <c r="F69" s="317">
        <v>1176320</v>
      </c>
      <c r="G69" s="318"/>
      <c r="H69" s="317">
        <v>6067221</v>
      </c>
      <c r="I69" s="324" t="s">
        <v>476</v>
      </c>
      <c r="J69" s="317">
        <v>32800</v>
      </c>
      <c r="K69" s="317">
        <v>89068</v>
      </c>
      <c r="L69" s="318"/>
      <c r="M69" s="317">
        <v>430000</v>
      </c>
      <c r="N69" s="318"/>
      <c r="O69" s="317">
        <v>551868</v>
      </c>
      <c r="P69" s="318"/>
      <c r="Q69" s="317">
        <v>6619088</v>
      </c>
      <c r="R69" s="324" t="s">
        <v>476</v>
      </c>
      <c r="S69" s="317">
        <v>4655587</v>
      </c>
      <c r="T69" s="318"/>
      <c r="U69" s="317">
        <v>9788992</v>
      </c>
      <c r="V69" s="324" t="s">
        <v>476</v>
      </c>
      <c r="W69" s="317">
        <v>21063667</v>
      </c>
      <c r="X69" s="324" t="s">
        <v>476</v>
      </c>
    </row>
    <row r="70" spans="1:24" x14ac:dyDescent="0.2">
      <c r="A70" s="316">
        <v>2010</v>
      </c>
      <c r="B70" s="317">
        <v>7396</v>
      </c>
      <c r="C70" s="324" t="s">
        <v>476</v>
      </c>
      <c r="D70" s="317">
        <v>4882917</v>
      </c>
      <c r="E70" s="324" t="s">
        <v>476</v>
      </c>
      <c r="F70" s="317">
        <v>1141904</v>
      </c>
      <c r="G70" s="324" t="s">
        <v>476</v>
      </c>
      <c r="H70" s="317">
        <v>6032217</v>
      </c>
      <c r="I70" s="324" t="s">
        <v>476</v>
      </c>
      <c r="J70" s="317">
        <v>36800</v>
      </c>
      <c r="K70" s="317">
        <v>114075</v>
      </c>
      <c r="L70" s="324" t="s">
        <v>476</v>
      </c>
      <c r="M70" s="317">
        <v>420000</v>
      </c>
      <c r="N70" s="318"/>
      <c r="O70" s="317">
        <v>570875</v>
      </c>
      <c r="P70" s="324" t="s">
        <v>476</v>
      </c>
      <c r="Q70" s="317">
        <v>6603092</v>
      </c>
      <c r="R70" s="324" t="s">
        <v>476</v>
      </c>
      <c r="S70" s="317">
        <v>4932757</v>
      </c>
      <c r="T70" s="324" t="s">
        <v>476</v>
      </c>
      <c r="U70" s="317">
        <v>10325851</v>
      </c>
      <c r="V70" s="324" t="s">
        <v>476</v>
      </c>
      <c r="W70" s="317">
        <v>21861699</v>
      </c>
      <c r="X70" s="324" t="s">
        <v>476</v>
      </c>
    </row>
    <row r="71" spans="1:24" x14ac:dyDescent="0.2">
      <c r="A71" s="320" t="s">
        <v>990</v>
      </c>
      <c r="B71" s="321">
        <v>6330</v>
      </c>
      <c r="C71" s="322"/>
      <c r="D71" s="321">
        <v>4830157</v>
      </c>
      <c r="E71" s="322"/>
      <c r="F71" s="321">
        <v>1138955</v>
      </c>
      <c r="G71" s="322"/>
      <c r="H71" s="321">
        <v>5975441</v>
      </c>
      <c r="I71" s="322"/>
      <c r="J71" s="321">
        <v>39600</v>
      </c>
      <c r="K71" s="321">
        <v>140448</v>
      </c>
      <c r="L71" s="322"/>
      <c r="M71" s="321">
        <v>430000</v>
      </c>
      <c r="N71" s="322"/>
      <c r="O71" s="321">
        <v>610048</v>
      </c>
      <c r="P71" s="322"/>
      <c r="Q71" s="321">
        <v>6585489</v>
      </c>
      <c r="R71" s="322"/>
      <c r="S71" s="321">
        <v>4857664</v>
      </c>
      <c r="T71" s="322"/>
      <c r="U71" s="321">
        <v>10175562</v>
      </c>
      <c r="V71" s="322"/>
      <c r="W71" s="321">
        <v>21618716</v>
      </c>
      <c r="X71" s="322"/>
    </row>
    <row r="72" spans="1:24" x14ac:dyDescent="0.2">
      <c r="A72" s="586" t="s">
        <v>991</v>
      </c>
      <c r="B72" s="587"/>
      <c r="C72" s="587"/>
      <c r="D72" s="587"/>
      <c r="E72" s="587"/>
      <c r="F72" s="587"/>
      <c r="G72" s="587"/>
      <c r="H72" s="587"/>
      <c r="I72" s="587"/>
      <c r="J72" s="587"/>
      <c r="K72" s="587"/>
      <c r="L72" s="587"/>
      <c r="M72" s="587" t="s">
        <v>992</v>
      </c>
      <c r="N72" s="587"/>
      <c r="O72" s="587"/>
      <c r="P72" s="587"/>
      <c r="Q72" s="587"/>
      <c r="R72" s="587"/>
      <c r="S72" s="587"/>
      <c r="T72" s="587"/>
      <c r="U72" s="587"/>
      <c r="V72" s="587"/>
      <c r="W72" s="587"/>
      <c r="X72" s="588"/>
    </row>
    <row r="73" spans="1:24" x14ac:dyDescent="0.2">
      <c r="A73" s="566"/>
      <c r="B73" s="567"/>
      <c r="C73" s="567"/>
      <c r="D73" s="567"/>
      <c r="E73" s="567"/>
      <c r="F73" s="567"/>
      <c r="G73" s="567"/>
      <c r="H73" s="567"/>
      <c r="I73" s="567"/>
      <c r="J73" s="567"/>
      <c r="K73" s="567"/>
      <c r="L73" s="567"/>
      <c r="M73" s="568" t="s">
        <v>71</v>
      </c>
      <c r="N73" s="568"/>
      <c r="O73" s="568"/>
      <c r="P73" s="568"/>
      <c r="Q73" s="568"/>
      <c r="R73" s="568"/>
      <c r="S73" s="568"/>
      <c r="T73" s="568"/>
      <c r="U73" s="568"/>
      <c r="V73" s="568"/>
      <c r="W73" s="568"/>
      <c r="X73" s="569"/>
    </row>
    <row r="74" spans="1:24" x14ac:dyDescent="0.2">
      <c r="A74" s="566" t="s">
        <v>993</v>
      </c>
      <c r="B74" s="567"/>
      <c r="C74" s="567"/>
      <c r="D74" s="567"/>
      <c r="E74" s="567"/>
      <c r="F74" s="567"/>
      <c r="G74" s="567"/>
      <c r="H74" s="567"/>
      <c r="I74" s="567"/>
      <c r="J74" s="567"/>
      <c r="K74" s="567"/>
      <c r="L74" s="567"/>
      <c r="M74" s="580" t="s">
        <v>994</v>
      </c>
      <c r="N74" s="580"/>
      <c r="O74" s="580"/>
      <c r="P74" s="580"/>
      <c r="Q74" s="580"/>
      <c r="R74" s="580"/>
      <c r="S74" s="580"/>
      <c r="T74" s="580"/>
      <c r="U74" s="580"/>
      <c r="V74" s="580"/>
      <c r="W74" s="580"/>
      <c r="X74" s="581"/>
    </row>
    <row r="75" spans="1:24" x14ac:dyDescent="0.2">
      <c r="A75" s="566"/>
      <c r="B75" s="567"/>
      <c r="C75" s="567"/>
      <c r="D75" s="567"/>
      <c r="E75" s="567"/>
      <c r="F75" s="567"/>
      <c r="G75" s="567"/>
      <c r="H75" s="567"/>
      <c r="I75" s="567"/>
      <c r="J75" s="567"/>
      <c r="K75" s="567"/>
      <c r="L75" s="567"/>
      <c r="M75" s="568" t="s">
        <v>65</v>
      </c>
      <c r="N75" s="568"/>
      <c r="O75" s="568"/>
      <c r="P75" s="568"/>
      <c r="Q75" s="568"/>
      <c r="R75" s="568"/>
      <c r="S75" s="568"/>
      <c r="T75" s="568"/>
      <c r="U75" s="568"/>
      <c r="V75" s="568"/>
      <c r="W75" s="568"/>
      <c r="X75" s="569"/>
    </row>
    <row r="76" spans="1:24" x14ac:dyDescent="0.2">
      <c r="A76" s="566"/>
      <c r="B76" s="567"/>
      <c r="C76" s="567"/>
      <c r="D76" s="567"/>
      <c r="E76" s="567"/>
      <c r="F76" s="567"/>
      <c r="G76" s="567"/>
      <c r="H76" s="567"/>
      <c r="I76" s="567"/>
      <c r="J76" s="567"/>
      <c r="K76" s="567"/>
      <c r="L76" s="567"/>
      <c r="M76" s="568" t="s">
        <v>66</v>
      </c>
      <c r="N76" s="568"/>
      <c r="O76" s="568"/>
      <c r="P76" s="568"/>
      <c r="Q76" s="568"/>
      <c r="R76" s="568"/>
      <c r="S76" s="568"/>
      <c r="T76" s="568"/>
      <c r="U76" s="568"/>
      <c r="V76" s="568"/>
      <c r="W76" s="568"/>
      <c r="X76" s="569"/>
    </row>
    <row r="77" spans="1:24" x14ac:dyDescent="0.2">
      <c r="A77" s="566"/>
      <c r="B77" s="567"/>
      <c r="C77" s="567"/>
      <c r="D77" s="567"/>
      <c r="E77" s="567"/>
      <c r="F77" s="567"/>
      <c r="G77" s="567"/>
      <c r="H77" s="567"/>
      <c r="I77" s="567"/>
      <c r="J77" s="567"/>
      <c r="K77" s="567"/>
      <c r="L77" s="567"/>
      <c r="M77" s="568" t="s">
        <v>67</v>
      </c>
      <c r="N77" s="568"/>
      <c r="O77" s="568"/>
      <c r="P77" s="568"/>
      <c r="Q77" s="568"/>
      <c r="R77" s="568"/>
      <c r="S77" s="568"/>
      <c r="T77" s="568"/>
      <c r="U77" s="568"/>
      <c r="V77" s="568"/>
      <c r="W77" s="568"/>
      <c r="X77" s="569"/>
    </row>
    <row r="78" spans="1:24" x14ac:dyDescent="0.2">
      <c r="A78" s="566" t="s">
        <v>995</v>
      </c>
      <c r="B78" s="567"/>
      <c r="C78" s="567"/>
      <c r="D78" s="567"/>
      <c r="E78" s="567"/>
      <c r="F78" s="567"/>
      <c r="G78" s="567"/>
      <c r="H78" s="567"/>
      <c r="I78" s="567"/>
      <c r="J78" s="567"/>
      <c r="K78" s="567"/>
      <c r="L78" s="567"/>
      <c r="M78" s="568" t="s">
        <v>68</v>
      </c>
      <c r="N78" s="568"/>
      <c r="O78" s="568"/>
      <c r="P78" s="568"/>
      <c r="Q78" s="568"/>
      <c r="R78" s="568"/>
      <c r="S78" s="568"/>
      <c r="T78" s="568"/>
      <c r="U78" s="568"/>
      <c r="V78" s="568"/>
      <c r="W78" s="568"/>
      <c r="X78" s="569"/>
    </row>
    <row r="79" spans="1:24" x14ac:dyDescent="0.2">
      <c r="A79" s="570" t="s">
        <v>83</v>
      </c>
      <c r="B79" s="571"/>
      <c r="C79" s="571"/>
      <c r="D79" s="571"/>
      <c r="E79" s="571"/>
      <c r="F79" s="571"/>
      <c r="G79" s="571"/>
      <c r="H79" s="571"/>
      <c r="I79" s="571"/>
      <c r="J79" s="571"/>
      <c r="K79" s="571"/>
      <c r="L79" s="571"/>
      <c r="M79" s="568"/>
      <c r="N79" s="568"/>
      <c r="O79" s="568"/>
      <c r="P79" s="568"/>
      <c r="Q79" s="568"/>
      <c r="R79" s="568"/>
      <c r="S79" s="568"/>
      <c r="T79" s="568"/>
      <c r="U79" s="568"/>
      <c r="V79" s="568"/>
      <c r="W79" s="568"/>
      <c r="X79" s="569"/>
    </row>
    <row r="80" spans="1:24" x14ac:dyDescent="0.2">
      <c r="A80" s="566" t="s">
        <v>996</v>
      </c>
      <c r="B80" s="567"/>
      <c r="C80" s="567"/>
      <c r="D80" s="567"/>
      <c r="E80" s="567"/>
      <c r="F80" s="567"/>
      <c r="G80" s="567"/>
      <c r="H80" s="567"/>
      <c r="I80" s="567"/>
      <c r="J80" s="567"/>
      <c r="K80" s="567"/>
      <c r="L80" s="567"/>
      <c r="M80" s="568" t="s">
        <v>69</v>
      </c>
      <c r="N80" s="568"/>
      <c r="O80" s="568"/>
      <c r="P80" s="568"/>
      <c r="Q80" s="568"/>
      <c r="R80" s="568"/>
      <c r="S80" s="568"/>
      <c r="T80" s="568"/>
      <c r="U80" s="568"/>
      <c r="V80" s="568"/>
      <c r="W80" s="568"/>
      <c r="X80" s="569"/>
    </row>
    <row r="81" spans="1:24" x14ac:dyDescent="0.2">
      <c r="A81" s="570" t="s">
        <v>868</v>
      </c>
      <c r="B81" s="571"/>
      <c r="C81" s="571"/>
      <c r="D81" s="571"/>
      <c r="E81" s="571"/>
      <c r="F81" s="571"/>
      <c r="G81" s="571"/>
      <c r="H81" s="571"/>
      <c r="I81" s="571"/>
      <c r="J81" s="571"/>
      <c r="K81" s="571"/>
      <c r="L81" s="571"/>
      <c r="M81" s="568"/>
      <c r="N81" s="568"/>
      <c r="O81" s="568"/>
      <c r="P81" s="568"/>
      <c r="Q81" s="568"/>
      <c r="R81" s="568"/>
      <c r="S81" s="568"/>
      <c r="T81" s="568"/>
      <c r="U81" s="568"/>
      <c r="V81" s="568"/>
      <c r="W81" s="568"/>
      <c r="X81" s="569"/>
    </row>
    <row r="82" spans="1:24" x14ac:dyDescent="0.2">
      <c r="A82" s="570" t="s">
        <v>869</v>
      </c>
      <c r="B82" s="571"/>
      <c r="C82" s="571"/>
      <c r="D82" s="571"/>
      <c r="E82" s="571"/>
      <c r="F82" s="571"/>
      <c r="G82" s="571"/>
      <c r="H82" s="571"/>
      <c r="I82" s="571"/>
      <c r="J82" s="571"/>
      <c r="K82" s="571"/>
      <c r="L82" s="571"/>
      <c r="M82" s="568"/>
      <c r="N82" s="568"/>
      <c r="O82" s="568"/>
      <c r="P82" s="568"/>
      <c r="Q82" s="568"/>
      <c r="R82" s="568"/>
      <c r="S82" s="568"/>
      <c r="T82" s="568"/>
      <c r="U82" s="568"/>
      <c r="V82" s="568"/>
      <c r="W82" s="568"/>
      <c r="X82" s="569"/>
    </row>
    <row r="83" spans="1:24" ht="12.75" customHeight="1" x14ac:dyDescent="0.2">
      <c r="A83" s="566" t="s">
        <v>997</v>
      </c>
      <c r="B83" s="567"/>
      <c r="C83" s="567"/>
      <c r="D83" s="567"/>
      <c r="E83" s="567"/>
      <c r="F83" s="567"/>
      <c r="G83" s="567"/>
      <c r="H83" s="567"/>
      <c r="I83" s="567"/>
      <c r="J83" s="567"/>
      <c r="K83" s="567"/>
      <c r="L83" s="567"/>
      <c r="M83" s="576" t="s">
        <v>998</v>
      </c>
      <c r="N83" s="576"/>
      <c r="O83" s="576"/>
      <c r="P83" s="576"/>
      <c r="Q83" s="576"/>
      <c r="R83" s="576"/>
      <c r="S83" s="576"/>
      <c r="T83" s="576"/>
      <c r="U83" s="576"/>
      <c r="V83" s="576"/>
      <c r="W83" s="576"/>
      <c r="X83" s="577"/>
    </row>
    <row r="84" spans="1:24" x14ac:dyDescent="0.2">
      <c r="A84" s="566"/>
      <c r="B84" s="567"/>
      <c r="C84" s="567"/>
      <c r="D84" s="567"/>
      <c r="E84" s="567"/>
      <c r="F84" s="567"/>
      <c r="G84" s="567"/>
      <c r="H84" s="567"/>
      <c r="I84" s="567"/>
      <c r="J84" s="567"/>
      <c r="K84" s="567"/>
      <c r="L84" s="567"/>
      <c r="M84" s="568" t="s">
        <v>999</v>
      </c>
      <c r="N84" s="568"/>
      <c r="O84" s="568"/>
      <c r="P84" s="568"/>
      <c r="Q84" s="568"/>
      <c r="R84" s="568"/>
      <c r="S84" s="568"/>
      <c r="T84" s="568"/>
      <c r="U84" s="568"/>
      <c r="V84" s="568"/>
      <c r="W84" s="568"/>
      <c r="X84" s="569"/>
    </row>
    <row r="85" spans="1:24" x14ac:dyDescent="0.2">
      <c r="A85" s="566" t="s">
        <v>1000</v>
      </c>
      <c r="B85" s="567"/>
      <c r="C85" s="567"/>
      <c r="D85" s="567"/>
      <c r="E85" s="567"/>
      <c r="F85" s="567"/>
      <c r="G85" s="567"/>
      <c r="H85" s="567"/>
      <c r="I85" s="567"/>
      <c r="J85" s="567"/>
      <c r="K85" s="567"/>
      <c r="L85" s="567"/>
      <c r="M85" s="568" t="s">
        <v>70</v>
      </c>
      <c r="N85" s="568"/>
      <c r="O85" s="568"/>
      <c r="P85" s="568"/>
      <c r="Q85" s="568"/>
      <c r="R85" s="568"/>
      <c r="S85" s="568"/>
      <c r="T85" s="568"/>
      <c r="U85" s="568"/>
      <c r="V85" s="568"/>
      <c r="W85" s="568"/>
      <c r="X85" s="569"/>
    </row>
    <row r="86" spans="1:24" x14ac:dyDescent="0.2">
      <c r="A86" s="570" t="s">
        <v>872</v>
      </c>
      <c r="B86" s="571"/>
      <c r="C86" s="571"/>
      <c r="D86" s="571"/>
      <c r="E86" s="571"/>
      <c r="F86" s="571"/>
      <c r="G86" s="571"/>
      <c r="H86" s="571"/>
      <c r="I86" s="571"/>
      <c r="J86" s="571"/>
      <c r="K86" s="571"/>
      <c r="L86" s="571"/>
      <c r="M86" s="568"/>
      <c r="N86" s="568"/>
      <c r="O86" s="568"/>
      <c r="P86" s="568"/>
      <c r="Q86" s="568"/>
      <c r="R86" s="568"/>
      <c r="S86" s="568"/>
      <c r="T86" s="568"/>
      <c r="U86" s="568"/>
      <c r="V86" s="568"/>
      <c r="W86" s="568"/>
      <c r="X86" s="569"/>
    </row>
    <row r="87" spans="1:24" x14ac:dyDescent="0.2">
      <c r="A87" s="570" t="s">
        <v>873</v>
      </c>
      <c r="B87" s="571"/>
      <c r="C87" s="571"/>
      <c r="D87" s="571"/>
      <c r="E87" s="571"/>
      <c r="F87" s="571"/>
      <c r="G87" s="571"/>
      <c r="H87" s="571"/>
      <c r="I87" s="571"/>
      <c r="J87" s="571"/>
      <c r="K87" s="571"/>
      <c r="L87" s="571"/>
      <c r="M87" s="568"/>
      <c r="N87" s="568"/>
      <c r="O87" s="568"/>
      <c r="P87" s="568"/>
      <c r="Q87" s="568"/>
      <c r="R87" s="568"/>
      <c r="S87" s="568"/>
      <c r="T87" s="568"/>
      <c r="U87" s="568"/>
      <c r="V87" s="568"/>
      <c r="W87" s="568"/>
      <c r="X87" s="569"/>
    </row>
    <row r="88" spans="1:24" x14ac:dyDescent="0.2">
      <c r="A88" s="572" t="s">
        <v>1001</v>
      </c>
      <c r="B88" s="573"/>
      <c r="C88" s="573"/>
      <c r="D88" s="573"/>
      <c r="E88" s="573"/>
      <c r="F88" s="573"/>
      <c r="G88" s="573"/>
      <c r="H88" s="573"/>
      <c r="I88" s="573"/>
      <c r="J88" s="573"/>
      <c r="K88" s="573"/>
      <c r="L88" s="573"/>
      <c r="M88" s="574"/>
      <c r="N88" s="574"/>
      <c r="O88" s="574"/>
      <c r="P88" s="574"/>
      <c r="Q88" s="574"/>
      <c r="R88" s="574"/>
      <c r="S88" s="574"/>
      <c r="T88" s="574"/>
      <c r="U88" s="574"/>
      <c r="V88" s="574"/>
      <c r="W88" s="574"/>
      <c r="X88" s="575"/>
    </row>
  </sheetData>
  <mergeCells count="53">
    <mergeCell ref="A1:X1"/>
    <mergeCell ref="A2:X2"/>
    <mergeCell ref="A3:A8"/>
    <mergeCell ref="B3:R5"/>
    <mergeCell ref="S3:T3"/>
    <mergeCell ref="U3:V3"/>
    <mergeCell ref="W3:X8"/>
    <mergeCell ref="S4:T4"/>
    <mergeCell ref="U4:V4"/>
    <mergeCell ref="S5:T5"/>
    <mergeCell ref="U5:V5"/>
    <mergeCell ref="B6:I7"/>
    <mergeCell ref="J6:P7"/>
    <mergeCell ref="Q6:R6"/>
    <mergeCell ref="S6:T6"/>
    <mergeCell ref="U6:V6"/>
    <mergeCell ref="Q7:R7"/>
    <mergeCell ref="S7:T7"/>
    <mergeCell ref="U7:V7"/>
    <mergeCell ref="A78:L78"/>
    <mergeCell ref="M78:X79"/>
    <mergeCell ref="A79:L79"/>
    <mergeCell ref="O8:P8"/>
    <mergeCell ref="Q8:R8"/>
    <mergeCell ref="S8:T8"/>
    <mergeCell ref="U8:V8"/>
    <mergeCell ref="A72:L73"/>
    <mergeCell ref="M72:X72"/>
    <mergeCell ref="M73:X73"/>
    <mergeCell ref="B8:C8"/>
    <mergeCell ref="D8:E8"/>
    <mergeCell ref="F8:G8"/>
    <mergeCell ref="H8:I8"/>
    <mergeCell ref="K8:L8"/>
    <mergeCell ref="M8:N8"/>
    <mergeCell ref="A74:L77"/>
    <mergeCell ref="M74:X74"/>
    <mergeCell ref="M75:X75"/>
    <mergeCell ref="M76:X76"/>
    <mergeCell ref="M77:X77"/>
    <mergeCell ref="A80:L80"/>
    <mergeCell ref="M80:X82"/>
    <mergeCell ref="A81:L81"/>
    <mergeCell ref="A82:L82"/>
    <mergeCell ref="A83:L84"/>
    <mergeCell ref="M83:X83"/>
    <mergeCell ref="M84:X84"/>
    <mergeCell ref="A85:L85"/>
    <mergeCell ref="M85:X87"/>
    <mergeCell ref="A86:L86"/>
    <mergeCell ref="A87:L87"/>
    <mergeCell ref="A88:L88"/>
    <mergeCell ref="M88:X88"/>
  </mergeCells>
  <hyperlinks>
    <hyperlink ref="M83" r:id="rId1" location="consumption" display="http://www.eia.gov/totalenergy/data/monthly/ - consumption"/>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2"/>
  <sheetViews>
    <sheetView showGridLines="0" topLeftCell="A44" workbookViewId="0">
      <selection activeCell="A79" sqref="A79:N79"/>
    </sheetView>
  </sheetViews>
  <sheetFormatPr defaultRowHeight="12.75" x14ac:dyDescent="0.2"/>
  <cols>
    <col min="1" max="1" width="4.5703125" style="327" bestFit="1" customWidth="1"/>
    <col min="2" max="2" width="6.28515625" style="327" bestFit="1" customWidth="1"/>
    <col min="3" max="3" width="2.28515625" style="327" bestFit="1" customWidth="1"/>
    <col min="4" max="4" width="7.7109375" style="327" customWidth="1"/>
    <col min="5" max="5" width="2.5703125" style="327" customWidth="1"/>
    <col min="6" max="6" width="7.42578125" style="327" customWidth="1"/>
    <col min="7" max="7" width="2.5703125" style="327" customWidth="1"/>
    <col min="8" max="8" width="6.5703125" style="327" bestFit="1" customWidth="1"/>
    <col min="9" max="9" width="2.28515625" style="327" bestFit="1" customWidth="1"/>
    <col min="10" max="10" width="6.7109375" style="327" customWidth="1"/>
    <col min="11" max="11" width="4" style="327" customWidth="1"/>
    <col min="12" max="12" width="10.42578125" style="327" bestFit="1" customWidth="1"/>
    <col min="13" max="13" width="4.7109375" style="327" customWidth="1"/>
    <col min="14" max="14" width="3.5703125" style="327" customWidth="1"/>
    <col min="15" max="15" width="4.42578125" style="327" customWidth="1"/>
    <col min="16" max="16" width="3.28515625" style="327" customWidth="1"/>
    <col min="17" max="17" width="9" style="327" customWidth="1"/>
    <col min="18" max="18" width="3.7109375" style="327" customWidth="1"/>
    <col min="19" max="19" width="8" style="327" customWidth="1"/>
    <col min="20" max="20" width="3.28515625" style="327" customWidth="1"/>
    <col min="21" max="21" width="10.28515625" style="327" customWidth="1"/>
    <col min="22" max="22" width="3.28515625" style="327" customWidth="1"/>
    <col min="23" max="23" width="10.28515625" style="327" customWidth="1"/>
    <col min="24" max="24" width="3.28515625" style="327" customWidth="1"/>
    <col min="25" max="25" width="10.28515625" style="327" customWidth="1"/>
    <col min="26" max="26" width="3.28515625" style="327" customWidth="1"/>
    <col min="27" max="27" width="10.85546875" style="327" customWidth="1"/>
    <col min="28" max="28" width="3.28515625" style="327" customWidth="1"/>
    <col min="29" max="16384" width="9.140625" style="327"/>
  </cols>
  <sheetData>
    <row r="1" spans="1:28" ht="15.75" customHeight="1" x14ac:dyDescent="0.25">
      <c r="A1" s="631" t="s">
        <v>1002</v>
      </c>
      <c r="B1" s="632"/>
      <c r="C1" s="632"/>
      <c r="D1" s="632"/>
      <c r="E1" s="632"/>
      <c r="F1" s="632"/>
      <c r="G1" s="632"/>
      <c r="H1" s="632"/>
      <c r="I1" s="632"/>
      <c r="J1" s="632"/>
      <c r="K1" s="632"/>
      <c r="L1" s="632"/>
      <c r="M1" s="632"/>
      <c r="N1" s="632"/>
      <c r="O1" s="632"/>
      <c r="P1" s="632"/>
      <c r="Q1" s="632"/>
      <c r="R1" s="632"/>
      <c r="S1" s="632"/>
      <c r="T1" s="632"/>
      <c r="U1" s="632"/>
      <c r="V1" s="632"/>
      <c r="W1" s="632"/>
      <c r="X1" s="632"/>
      <c r="Y1" s="632"/>
      <c r="Z1" s="632"/>
      <c r="AA1" s="632"/>
      <c r="AB1" s="633"/>
    </row>
    <row r="2" spans="1:28" ht="12.75" customHeight="1" x14ac:dyDescent="0.2">
      <c r="A2" s="634" t="s">
        <v>63</v>
      </c>
      <c r="B2" s="635"/>
      <c r="C2" s="635"/>
      <c r="D2" s="635"/>
      <c r="E2" s="635"/>
      <c r="F2" s="635"/>
      <c r="G2" s="635"/>
      <c r="H2" s="635"/>
      <c r="I2" s="635"/>
      <c r="J2" s="635"/>
      <c r="K2" s="635"/>
      <c r="L2" s="635"/>
      <c r="M2" s="635"/>
      <c r="N2" s="635"/>
      <c r="O2" s="635"/>
      <c r="P2" s="635"/>
      <c r="Q2" s="635"/>
      <c r="R2" s="635"/>
      <c r="S2" s="635"/>
      <c r="T2" s="635"/>
      <c r="U2" s="635"/>
      <c r="V2" s="635"/>
      <c r="W2" s="635"/>
      <c r="X2" s="635"/>
      <c r="Y2" s="635"/>
      <c r="Z2" s="635"/>
      <c r="AA2" s="635"/>
      <c r="AB2" s="636"/>
    </row>
    <row r="3" spans="1:28" x14ac:dyDescent="0.2">
      <c r="A3" s="627" t="s">
        <v>284</v>
      </c>
      <c r="B3" s="621" t="s">
        <v>1003</v>
      </c>
      <c r="C3" s="638"/>
      <c r="D3" s="638"/>
      <c r="E3" s="638"/>
      <c r="F3" s="638"/>
      <c r="G3" s="638"/>
      <c r="H3" s="638"/>
      <c r="I3" s="638"/>
      <c r="J3" s="638"/>
      <c r="K3" s="638"/>
      <c r="L3" s="638"/>
      <c r="M3" s="638"/>
      <c r="N3" s="638"/>
      <c r="O3" s="638"/>
      <c r="P3" s="638"/>
      <c r="Q3" s="638"/>
      <c r="R3" s="638"/>
      <c r="S3" s="638"/>
      <c r="T3" s="638"/>
      <c r="U3" s="638"/>
      <c r="V3" s="622"/>
      <c r="W3" s="641"/>
      <c r="X3" s="642"/>
      <c r="Y3" s="641"/>
      <c r="Z3" s="642"/>
      <c r="AA3" s="621" t="s">
        <v>107</v>
      </c>
      <c r="AB3" s="622"/>
    </row>
    <row r="4" spans="1:28" x14ac:dyDescent="0.2">
      <c r="A4" s="637"/>
      <c r="B4" s="625"/>
      <c r="C4" s="639"/>
      <c r="D4" s="639"/>
      <c r="E4" s="639"/>
      <c r="F4" s="639"/>
      <c r="G4" s="639"/>
      <c r="H4" s="639"/>
      <c r="I4" s="639"/>
      <c r="J4" s="639"/>
      <c r="K4" s="639"/>
      <c r="L4" s="639"/>
      <c r="M4" s="639"/>
      <c r="N4" s="639"/>
      <c r="O4" s="639"/>
      <c r="P4" s="639"/>
      <c r="Q4" s="639"/>
      <c r="R4" s="639"/>
      <c r="S4" s="639"/>
      <c r="T4" s="639"/>
      <c r="U4" s="639"/>
      <c r="V4" s="626"/>
      <c r="W4" s="629"/>
      <c r="X4" s="630"/>
      <c r="Y4" s="629"/>
      <c r="Z4" s="630"/>
      <c r="AA4" s="625"/>
      <c r="AB4" s="626"/>
    </row>
    <row r="5" spans="1:28" x14ac:dyDescent="0.2">
      <c r="A5" s="637"/>
      <c r="B5" s="625"/>
      <c r="C5" s="639"/>
      <c r="D5" s="639"/>
      <c r="E5" s="639"/>
      <c r="F5" s="639"/>
      <c r="G5" s="639"/>
      <c r="H5" s="639"/>
      <c r="I5" s="639"/>
      <c r="J5" s="639"/>
      <c r="K5" s="639"/>
      <c r="L5" s="639"/>
      <c r="M5" s="639"/>
      <c r="N5" s="639"/>
      <c r="O5" s="639"/>
      <c r="P5" s="639"/>
      <c r="Q5" s="639"/>
      <c r="R5" s="639"/>
      <c r="S5" s="639"/>
      <c r="T5" s="639"/>
      <c r="U5" s="639"/>
      <c r="V5" s="626"/>
      <c r="W5" s="629"/>
      <c r="X5" s="630"/>
      <c r="Y5" s="625" t="s">
        <v>511</v>
      </c>
      <c r="Z5" s="626"/>
      <c r="AA5" s="625"/>
      <c r="AB5" s="626"/>
    </row>
    <row r="6" spans="1:28" x14ac:dyDescent="0.2">
      <c r="A6" s="637"/>
      <c r="B6" s="623"/>
      <c r="C6" s="640"/>
      <c r="D6" s="640"/>
      <c r="E6" s="640"/>
      <c r="F6" s="640"/>
      <c r="G6" s="640"/>
      <c r="H6" s="640"/>
      <c r="I6" s="640"/>
      <c r="J6" s="640"/>
      <c r="K6" s="640"/>
      <c r="L6" s="640"/>
      <c r="M6" s="640"/>
      <c r="N6" s="640"/>
      <c r="O6" s="640"/>
      <c r="P6" s="640"/>
      <c r="Q6" s="640"/>
      <c r="R6" s="640"/>
      <c r="S6" s="640"/>
      <c r="T6" s="640"/>
      <c r="U6" s="640"/>
      <c r="V6" s="624"/>
      <c r="W6" s="625" t="s">
        <v>199</v>
      </c>
      <c r="X6" s="626"/>
      <c r="Y6" s="625" t="s">
        <v>512</v>
      </c>
      <c r="Z6" s="626"/>
      <c r="AA6" s="625"/>
      <c r="AB6" s="626"/>
    </row>
    <row r="7" spans="1:28" x14ac:dyDescent="0.2">
      <c r="A7" s="637"/>
      <c r="B7" s="621" t="s">
        <v>64</v>
      </c>
      <c r="C7" s="638"/>
      <c r="D7" s="638"/>
      <c r="E7" s="638"/>
      <c r="F7" s="638"/>
      <c r="G7" s="638"/>
      <c r="H7" s="638"/>
      <c r="I7" s="622"/>
      <c r="J7" s="621" t="s">
        <v>1004</v>
      </c>
      <c r="K7" s="638"/>
      <c r="L7" s="638"/>
      <c r="M7" s="638"/>
      <c r="N7" s="638"/>
      <c r="O7" s="638"/>
      <c r="P7" s="638"/>
      <c r="Q7" s="638"/>
      <c r="R7" s="638"/>
      <c r="S7" s="638"/>
      <c r="T7" s="622"/>
      <c r="U7" s="641"/>
      <c r="V7" s="642"/>
      <c r="W7" s="625" t="s">
        <v>513</v>
      </c>
      <c r="X7" s="626"/>
      <c r="Y7" s="625" t="s">
        <v>514</v>
      </c>
      <c r="Z7" s="626"/>
      <c r="AA7" s="625"/>
      <c r="AB7" s="626"/>
    </row>
    <row r="8" spans="1:28" x14ac:dyDescent="0.2">
      <c r="A8" s="637"/>
      <c r="B8" s="625"/>
      <c r="C8" s="639"/>
      <c r="D8" s="639"/>
      <c r="E8" s="639"/>
      <c r="F8" s="639"/>
      <c r="G8" s="639"/>
      <c r="H8" s="639"/>
      <c r="I8" s="626"/>
      <c r="J8" s="625"/>
      <c r="K8" s="639"/>
      <c r="L8" s="639"/>
      <c r="M8" s="639"/>
      <c r="N8" s="639"/>
      <c r="O8" s="639"/>
      <c r="P8" s="639"/>
      <c r="Q8" s="639"/>
      <c r="R8" s="639"/>
      <c r="S8" s="639"/>
      <c r="T8" s="626"/>
      <c r="U8" s="629"/>
      <c r="V8" s="630"/>
      <c r="W8" s="625" t="s">
        <v>1005</v>
      </c>
      <c r="X8" s="626"/>
      <c r="Y8" s="625" t="s">
        <v>1006</v>
      </c>
      <c r="Z8" s="626"/>
      <c r="AA8" s="625"/>
      <c r="AB8" s="626"/>
    </row>
    <row r="9" spans="1:28" x14ac:dyDescent="0.2">
      <c r="A9" s="637"/>
      <c r="B9" s="623"/>
      <c r="C9" s="640"/>
      <c r="D9" s="640"/>
      <c r="E9" s="640"/>
      <c r="F9" s="640"/>
      <c r="G9" s="640"/>
      <c r="H9" s="640"/>
      <c r="I9" s="624"/>
      <c r="J9" s="623"/>
      <c r="K9" s="640"/>
      <c r="L9" s="640"/>
      <c r="M9" s="640"/>
      <c r="N9" s="640"/>
      <c r="O9" s="640"/>
      <c r="P9" s="640"/>
      <c r="Q9" s="640"/>
      <c r="R9" s="640"/>
      <c r="S9" s="640"/>
      <c r="T9" s="624"/>
      <c r="U9" s="625" t="s">
        <v>107</v>
      </c>
      <c r="V9" s="626"/>
      <c r="W9" s="625"/>
      <c r="X9" s="626"/>
      <c r="Y9" s="625"/>
      <c r="Z9" s="626"/>
      <c r="AA9" s="625"/>
      <c r="AB9" s="626"/>
    </row>
    <row r="10" spans="1:28" x14ac:dyDescent="0.2">
      <c r="A10" s="637"/>
      <c r="B10" s="621" t="s">
        <v>495</v>
      </c>
      <c r="C10" s="622"/>
      <c r="D10" s="621" t="s">
        <v>1007</v>
      </c>
      <c r="E10" s="622"/>
      <c r="F10" s="621" t="s">
        <v>1008</v>
      </c>
      <c r="G10" s="622"/>
      <c r="H10" s="621" t="s">
        <v>107</v>
      </c>
      <c r="I10" s="622"/>
      <c r="J10" s="621" t="s">
        <v>501</v>
      </c>
      <c r="K10" s="622"/>
      <c r="L10" s="627" t="s">
        <v>1009</v>
      </c>
      <c r="M10" s="621" t="s">
        <v>1010</v>
      </c>
      <c r="N10" s="622"/>
      <c r="O10" s="621" t="s">
        <v>1011</v>
      </c>
      <c r="P10" s="622"/>
      <c r="Q10" s="621" t="s">
        <v>1012</v>
      </c>
      <c r="R10" s="622"/>
      <c r="S10" s="621" t="s">
        <v>107</v>
      </c>
      <c r="T10" s="622"/>
      <c r="U10" s="625" t="s">
        <v>116</v>
      </c>
      <c r="V10" s="626"/>
      <c r="W10" s="625"/>
      <c r="X10" s="626"/>
      <c r="Y10" s="625"/>
      <c r="Z10" s="626"/>
      <c r="AA10" s="625"/>
      <c r="AB10" s="626"/>
    </row>
    <row r="11" spans="1:28" x14ac:dyDescent="0.2">
      <c r="A11" s="628"/>
      <c r="B11" s="623"/>
      <c r="C11" s="624"/>
      <c r="D11" s="623"/>
      <c r="E11" s="624"/>
      <c r="F11" s="623"/>
      <c r="G11" s="624"/>
      <c r="H11" s="623"/>
      <c r="I11" s="624"/>
      <c r="J11" s="623" t="s">
        <v>1013</v>
      </c>
      <c r="K11" s="624"/>
      <c r="L11" s="628"/>
      <c r="M11" s="623"/>
      <c r="N11" s="624"/>
      <c r="O11" s="623"/>
      <c r="P11" s="624"/>
      <c r="Q11" s="623"/>
      <c r="R11" s="624"/>
      <c r="S11" s="623"/>
      <c r="T11" s="624"/>
      <c r="U11" s="623"/>
      <c r="V11" s="624"/>
      <c r="W11" s="623"/>
      <c r="X11" s="624"/>
      <c r="Y11" s="623"/>
      <c r="Z11" s="624"/>
      <c r="AA11" s="623"/>
      <c r="AB11" s="624"/>
    </row>
    <row r="12" spans="1:28" x14ac:dyDescent="0.2">
      <c r="A12" s="328">
        <v>1949</v>
      </c>
      <c r="B12" s="329">
        <v>1554118</v>
      </c>
      <c r="C12" s="330"/>
      <c r="D12" s="329">
        <v>359992</v>
      </c>
      <c r="E12" s="330"/>
      <c r="F12" s="329">
        <v>734774</v>
      </c>
      <c r="G12" s="330"/>
      <c r="H12" s="329">
        <v>2648883</v>
      </c>
      <c r="I12" s="330"/>
      <c r="J12" s="331" t="s">
        <v>207</v>
      </c>
      <c r="K12" s="330"/>
      <c r="L12" s="331" t="s">
        <v>207</v>
      </c>
      <c r="M12" s="331" t="s">
        <v>207</v>
      </c>
      <c r="N12" s="330"/>
      <c r="O12" s="331" t="s">
        <v>207</v>
      </c>
      <c r="P12" s="330"/>
      <c r="Q12" s="329">
        <v>19986</v>
      </c>
      <c r="R12" s="330"/>
      <c r="S12" s="329">
        <v>19986</v>
      </c>
      <c r="T12" s="330"/>
      <c r="U12" s="329">
        <v>2668869</v>
      </c>
      <c r="V12" s="330"/>
      <c r="W12" s="329">
        <v>200104</v>
      </c>
      <c r="X12" s="330"/>
      <c r="Y12" s="329">
        <v>799843</v>
      </c>
      <c r="Z12" s="330"/>
      <c r="AA12" s="329">
        <v>3668816</v>
      </c>
      <c r="AB12" s="330"/>
    </row>
    <row r="13" spans="1:28" x14ac:dyDescent="0.2">
      <c r="A13" s="328">
        <v>1950</v>
      </c>
      <c r="B13" s="329">
        <v>1541548</v>
      </c>
      <c r="C13" s="330"/>
      <c r="D13" s="329">
        <v>401412</v>
      </c>
      <c r="E13" s="330"/>
      <c r="F13" s="329">
        <v>872058</v>
      </c>
      <c r="G13" s="330"/>
      <c r="H13" s="329">
        <v>2815019</v>
      </c>
      <c r="I13" s="330"/>
      <c r="J13" s="331" t="s">
        <v>207</v>
      </c>
      <c r="K13" s="330"/>
      <c r="L13" s="331" t="s">
        <v>207</v>
      </c>
      <c r="M13" s="331" t="s">
        <v>207</v>
      </c>
      <c r="N13" s="330"/>
      <c r="O13" s="331" t="s">
        <v>207</v>
      </c>
      <c r="P13" s="330"/>
      <c r="Q13" s="329">
        <v>19075</v>
      </c>
      <c r="R13" s="330"/>
      <c r="S13" s="329">
        <v>19075</v>
      </c>
      <c r="T13" s="330"/>
      <c r="U13" s="329">
        <v>2834094</v>
      </c>
      <c r="V13" s="330"/>
      <c r="W13" s="329">
        <v>225094</v>
      </c>
      <c r="X13" s="330"/>
      <c r="Y13" s="329">
        <v>834110</v>
      </c>
      <c r="Z13" s="330"/>
      <c r="AA13" s="329">
        <v>3893298</v>
      </c>
      <c r="AB13" s="330"/>
    </row>
    <row r="14" spans="1:28" x14ac:dyDescent="0.2">
      <c r="A14" s="332">
        <v>1951</v>
      </c>
      <c r="B14" s="333">
        <v>1306595</v>
      </c>
      <c r="C14" s="334"/>
      <c r="D14" s="333">
        <v>480560</v>
      </c>
      <c r="E14" s="334"/>
      <c r="F14" s="333">
        <v>932331</v>
      </c>
      <c r="G14" s="334"/>
      <c r="H14" s="333">
        <v>2719486</v>
      </c>
      <c r="I14" s="334"/>
      <c r="J14" s="335" t="s">
        <v>207</v>
      </c>
      <c r="K14" s="334"/>
      <c r="L14" s="335" t="s">
        <v>207</v>
      </c>
      <c r="M14" s="335" t="s">
        <v>207</v>
      </c>
      <c r="N14" s="334"/>
      <c r="O14" s="335" t="s">
        <v>207</v>
      </c>
      <c r="P14" s="334"/>
      <c r="Q14" s="333">
        <v>18198</v>
      </c>
      <c r="R14" s="334"/>
      <c r="S14" s="333">
        <v>18198</v>
      </c>
      <c r="T14" s="334"/>
      <c r="U14" s="333">
        <v>2737684</v>
      </c>
      <c r="V14" s="334"/>
      <c r="W14" s="333">
        <v>252360</v>
      </c>
      <c r="X14" s="334"/>
      <c r="Y14" s="333">
        <v>883181</v>
      </c>
      <c r="Z14" s="334"/>
      <c r="AA14" s="333">
        <v>3873226</v>
      </c>
      <c r="AB14" s="334"/>
    </row>
    <row r="15" spans="1:28" x14ac:dyDescent="0.2">
      <c r="A15" s="328">
        <v>1952</v>
      </c>
      <c r="B15" s="329">
        <v>1169140</v>
      </c>
      <c r="C15" s="330"/>
      <c r="D15" s="329">
        <v>533717</v>
      </c>
      <c r="E15" s="330"/>
      <c r="F15" s="329">
        <v>952939</v>
      </c>
      <c r="G15" s="330"/>
      <c r="H15" s="329">
        <v>2655797</v>
      </c>
      <c r="I15" s="330"/>
      <c r="J15" s="331" t="s">
        <v>207</v>
      </c>
      <c r="K15" s="330"/>
      <c r="L15" s="331" t="s">
        <v>207</v>
      </c>
      <c r="M15" s="331" t="s">
        <v>207</v>
      </c>
      <c r="N15" s="330"/>
      <c r="O15" s="331" t="s">
        <v>207</v>
      </c>
      <c r="P15" s="330"/>
      <c r="Q15" s="329">
        <v>17114</v>
      </c>
      <c r="R15" s="330"/>
      <c r="S15" s="329">
        <v>17114</v>
      </c>
      <c r="T15" s="330"/>
      <c r="U15" s="329">
        <v>2672911</v>
      </c>
      <c r="V15" s="330"/>
      <c r="W15" s="329">
        <v>273287</v>
      </c>
      <c r="X15" s="330"/>
      <c r="Y15" s="329">
        <v>927188</v>
      </c>
      <c r="Z15" s="330"/>
      <c r="AA15" s="329">
        <v>3873385</v>
      </c>
      <c r="AB15" s="330"/>
    </row>
    <row r="16" spans="1:28" x14ac:dyDescent="0.2">
      <c r="A16" s="328">
        <v>1953</v>
      </c>
      <c r="B16" s="329">
        <v>965664</v>
      </c>
      <c r="C16" s="330"/>
      <c r="D16" s="329">
        <v>549223</v>
      </c>
      <c r="E16" s="330"/>
      <c r="F16" s="329">
        <v>981751</v>
      </c>
      <c r="G16" s="330"/>
      <c r="H16" s="329">
        <v>2496638</v>
      </c>
      <c r="I16" s="330"/>
      <c r="J16" s="331" t="s">
        <v>207</v>
      </c>
      <c r="K16" s="330"/>
      <c r="L16" s="331" t="s">
        <v>207</v>
      </c>
      <c r="M16" s="331" t="s">
        <v>207</v>
      </c>
      <c r="N16" s="330"/>
      <c r="O16" s="331" t="s">
        <v>207</v>
      </c>
      <c r="P16" s="330"/>
      <c r="Q16" s="329">
        <v>15738</v>
      </c>
      <c r="R16" s="330"/>
      <c r="S16" s="329">
        <v>15738</v>
      </c>
      <c r="T16" s="330"/>
      <c r="U16" s="329">
        <v>2512376</v>
      </c>
      <c r="V16" s="330"/>
      <c r="W16" s="329">
        <v>296928</v>
      </c>
      <c r="X16" s="330"/>
      <c r="Y16" s="329">
        <v>961679</v>
      </c>
      <c r="Z16" s="330"/>
      <c r="AA16" s="329">
        <v>3770982</v>
      </c>
      <c r="AB16" s="330"/>
    </row>
    <row r="17" spans="1:28" x14ac:dyDescent="0.2">
      <c r="A17" s="332">
        <v>1954</v>
      </c>
      <c r="B17" s="333">
        <v>824598</v>
      </c>
      <c r="C17" s="334"/>
      <c r="D17" s="333">
        <v>605430</v>
      </c>
      <c r="E17" s="334"/>
      <c r="F17" s="333">
        <v>1012379</v>
      </c>
      <c r="G17" s="334"/>
      <c r="H17" s="333">
        <v>2442408</v>
      </c>
      <c r="I17" s="334"/>
      <c r="J17" s="335" t="s">
        <v>207</v>
      </c>
      <c r="K17" s="334"/>
      <c r="L17" s="335" t="s">
        <v>207</v>
      </c>
      <c r="M17" s="335" t="s">
        <v>207</v>
      </c>
      <c r="N17" s="334"/>
      <c r="O17" s="335" t="s">
        <v>207</v>
      </c>
      <c r="P17" s="334"/>
      <c r="Q17" s="333">
        <v>15170</v>
      </c>
      <c r="R17" s="334"/>
      <c r="S17" s="333">
        <v>15170</v>
      </c>
      <c r="T17" s="334"/>
      <c r="U17" s="333">
        <v>2457578</v>
      </c>
      <c r="V17" s="334"/>
      <c r="W17" s="333">
        <v>319346</v>
      </c>
      <c r="X17" s="334"/>
      <c r="Y17" s="333">
        <v>955998</v>
      </c>
      <c r="Z17" s="334"/>
      <c r="AA17" s="333">
        <v>3732921</v>
      </c>
      <c r="AB17" s="334"/>
    </row>
    <row r="18" spans="1:28" x14ac:dyDescent="0.2">
      <c r="A18" s="328">
        <v>1955</v>
      </c>
      <c r="B18" s="329">
        <v>800706</v>
      </c>
      <c r="C18" s="330"/>
      <c r="D18" s="329">
        <v>651242</v>
      </c>
      <c r="E18" s="330"/>
      <c r="F18" s="329">
        <v>1094598</v>
      </c>
      <c r="G18" s="330"/>
      <c r="H18" s="329">
        <v>2546546</v>
      </c>
      <c r="I18" s="330"/>
      <c r="J18" s="331" t="s">
        <v>207</v>
      </c>
      <c r="K18" s="330"/>
      <c r="L18" s="331" t="s">
        <v>207</v>
      </c>
      <c r="M18" s="331" t="s">
        <v>207</v>
      </c>
      <c r="N18" s="330"/>
      <c r="O18" s="331" t="s">
        <v>207</v>
      </c>
      <c r="P18" s="330"/>
      <c r="Q18" s="329">
        <v>14706</v>
      </c>
      <c r="R18" s="330"/>
      <c r="S18" s="329">
        <v>14706</v>
      </c>
      <c r="T18" s="330"/>
      <c r="U18" s="329">
        <v>2561252</v>
      </c>
      <c r="V18" s="330"/>
      <c r="W18" s="329">
        <v>349891</v>
      </c>
      <c r="X18" s="330"/>
      <c r="Y18" s="329">
        <v>983997</v>
      </c>
      <c r="Z18" s="330"/>
      <c r="AA18" s="329">
        <v>3895140</v>
      </c>
      <c r="AB18" s="330"/>
    </row>
    <row r="19" spans="1:28" x14ac:dyDescent="0.2">
      <c r="A19" s="328">
        <v>1956</v>
      </c>
      <c r="B19" s="329">
        <v>714627</v>
      </c>
      <c r="C19" s="330"/>
      <c r="D19" s="329">
        <v>741961</v>
      </c>
      <c r="E19" s="330"/>
      <c r="F19" s="329">
        <v>1136248</v>
      </c>
      <c r="G19" s="330"/>
      <c r="H19" s="329">
        <v>2592836</v>
      </c>
      <c r="I19" s="330"/>
      <c r="J19" s="331" t="s">
        <v>207</v>
      </c>
      <c r="K19" s="330"/>
      <c r="L19" s="331" t="s">
        <v>207</v>
      </c>
      <c r="M19" s="331" t="s">
        <v>207</v>
      </c>
      <c r="N19" s="330"/>
      <c r="O19" s="331" t="s">
        <v>207</v>
      </c>
      <c r="P19" s="330"/>
      <c r="Q19" s="329">
        <v>14018</v>
      </c>
      <c r="R19" s="330"/>
      <c r="S19" s="329">
        <v>14018</v>
      </c>
      <c r="T19" s="330"/>
      <c r="U19" s="329">
        <v>2606854</v>
      </c>
      <c r="V19" s="330"/>
      <c r="W19" s="329">
        <v>380177</v>
      </c>
      <c r="X19" s="330"/>
      <c r="Y19" s="329">
        <v>1035828</v>
      </c>
      <c r="Z19" s="330"/>
      <c r="AA19" s="329">
        <v>4022859</v>
      </c>
      <c r="AB19" s="330"/>
    </row>
    <row r="20" spans="1:28" x14ac:dyDescent="0.2">
      <c r="A20" s="332">
        <v>1957</v>
      </c>
      <c r="B20" s="333">
        <v>534873</v>
      </c>
      <c r="C20" s="334"/>
      <c r="D20" s="333">
        <v>803073</v>
      </c>
      <c r="E20" s="334"/>
      <c r="F20" s="333">
        <v>1098015</v>
      </c>
      <c r="G20" s="334"/>
      <c r="H20" s="333">
        <v>2435961</v>
      </c>
      <c r="I20" s="334"/>
      <c r="J20" s="335" t="s">
        <v>207</v>
      </c>
      <c r="K20" s="334"/>
      <c r="L20" s="335" t="s">
        <v>207</v>
      </c>
      <c r="M20" s="335" t="s">
        <v>207</v>
      </c>
      <c r="N20" s="334"/>
      <c r="O20" s="335" t="s">
        <v>207</v>
      </c>
      <c r="P20" s="334"/>
      <c r="Q20" s="333">
        <v>13330</v>
      </c>
      <c r="R20" s="334"/>
      <c r="S20" s="333">
        <v>13330</v>
      </c>
      <c r="T20" s="334"/>
      <c r="U20" s="333">
        <v>2449291</v>
      </c>
      <c r="V20" s="334"/>
      <c r="W20" s="333">
        <v>410679</v>
      </c>
      <c r="X20" s="334"/>
      <c r="Y20" s="333">
        <v>1100817</v>
      </c>
      <c r="Z20" s="334"/>
      <c r="AA20" s="333">
        <v>3960787</v>
      </c>
      <c r="AB20" s="334"/>
    </row>
    <row r="21" spans="1:28" x14ac:dyDescent="0.2">
      <c r="A21" s="328">
        <v>1958</v>
      </c>
      <c r="B21" s="329">
        <v>500532</v>
      </c>
      <c r="C21" s="330"/>
      <c r="D21" s="329">
        <v>902286</v>
      </c>
      <c r="E21" s="330"/>
      <c r="F21" s="329">
        <v>1141298</v>
      </c>
      <c r="G21" s="330"/>
      <c r="H21" s="329">
        <v>2544116</v>
      </c>
      <c r="I21" s="330"/>
      <c r="J21" s="331" t="s">
        <v>207</v>
      </c>
      <c r="K21" s="330"/>
      <c r="L21" s="331" t="s">
        <v>207</v>
      </c>
      <c r="M21" s="331" t="s">
        <v>207</v>
      </c>
      <c r="N21" s="330"/>
      <c r="O21" s="331" t="s">
        <v>207</v>
      </c>
      <c r="P21" s="330"/>
      <c r="Q21" s="329">
        <v>13089</v>
      </c>
      <c r="R21" s="330"/>
      <c r="S21" s="329">
        <v>13089</v>
      </c>
      <c r="T21" s="330"/>
      <c r="U21" s="329">
        <v>2557205</v>
      </c>
      <c r="V21" s="330"/>
      <c r="W21" s="329">
        <v>435256</v>
      </c>
      <c r="X21" s="330"/>
      <c r="Y21" s="329">
        <v>1126695</v>
      </c>
      <c r="Z21" s="330"/>
      <c r="AA21" s="329">
        <v>4119156</v>
      </c>
      <c r="AB21" s="330"/>
    </row>
    <row r="22" spans="1:28" x14ac:dyDescent="0.2">
      <c r="A22" s="328">
        <v>1959</v>
      </c>
      <c r="B22" s="329">
        <v>415164</v>
      </c>
      <c r="C22" s="330"/>
      <c r="D22" s="329">
        <v>1009236</v>
      </c>
      <c r="E22" s="330"/>
      <c r="F22" s="329">
        <v>1212693</v>
      </c>
      <c r="G22" s="330"/>
      <c r="H22" s="329">
        <v>2637092</v>
      </c>
      <c r="I22" s="330"/>
      <c r="J22" s="331" t="s">
        <v>207</v>
      </c>
      <c r="K22" s="330"/>
      <c r="L22" s="331" t="s">
        <v>207</v>
      </c>
      <c r="M22" s="331" t="s">
        <v>207</v>
      </c>
      <c r="N22" s="330"/>
      <c r="O22" s="331" t="s">
        <v>207</v>
      </c>
      <c r="P22" s="330"/>
      <c r="Q22" s="329">
        <v>12298</v>
      </c>
      <c r="R22" s="330"/>
      <c r="S22" s="329">
        <v>12298</v>
      </c>
      <c r="T22" s="330"/>
      <c r="U22" s="329">
        <v>2649390</v>
      </c>
      <c r="V22" s="330"/>
      <c r="W22" s="329">
        <v>487860</v>
      </c>
      <c r="X22" s="330"/>
      <c r="Y22" s="329">
        <v>1234936</v>
      </c>
      <c r="Z22" s="330"/>
      <c r="AA22" s="329">
        <v>4372186</v>
      </c>
      <c r="AB22" s="330"/>
    </row>
    <row r="23" spans="1:28" x14ac:dyDescent="0.2">
      <c r="A23" s="332">
        <v>1960</v>
      </c>
      <c r="B23" s="333">
        <v>406723</v>
      </c>
      <c r="C23" s="334"/>
      <c r="D23" s="333">
        <v>1055930</v>
      </c>
      <c r="E23" s="334"/>
      <c r="F23" s="333">
        <v>1248045</v>
      </c>
      <c r="G23" s="334"/>
      <c r="H23" s="333">
        <v>2710697</v>
      </c>
      <c r="I23" s="334"/>
      <c r="J23" s="335" t="s">
        <v>207</v>
      </c>
      <c r="K23" s="334"/>
      <c r="L23" s="335" t="s">
        <v>207</v>
      </c>
      <c r="M23" s="335" t="s">
        <v>207</v>
      </c>
      <c r="N23" s="334"/>
      <c r="O23" s="335" t="s">
        <v>207</v>
      </c>
      <c r="P23" s="334"/>
      <c r="Q23" s="333">
        <v>11868</v>
      </c>
      <c r="R23" s="334"/>
      <c r="S23" s="333">
        <v>11868</v>
      </c>
      <c r="T23" s="334"/>
      <c r="U23" s="333">
        <v>2722565</v>
      </c>
      <c r="V23" s="334"/>
      <c r="W23" s="333">
        <v>542999</v>
      </c>
      <c r="X23" s="334"/>
      <c r="Y23" s="333">
        <v>1343837</v>
      </c>
      <c r="Z23" s="334"/>
      <c r="AA23" s="333">
        <v>4609400</v>
      </c>
      <c r="AB23" s="334"/>
    </row>
    <row r="24" spans="1:28" x14ac:dyDescent="0.2">
      <c r="A24" s="328">
        <v>1961</v>
      </c>
      <c r="B24" s="329">
        <v>370815</v>
      </c>
      <c r="C24" s="330"/>
      <c r="D24" s="329">
        <v>1114539</v>
      </c>
      <c r="E24" s="330"/>
      <c r="F24" s="329">
        <v>1268486</v>
      </c>
      <c r="G24" s="330"/>
      <c r="H24" s="329">
        <v>2753840</v>
      </c>
      <c r="I24" s="330"/>
      <c r="J24" s="331" t="s">
        <v>207</v>
      </c>
      <c r="K24" s="330"/>
      <c r="L24" s="331" t="s">
        <v>207</v>
      </c>
      <c r="M24" s="331" t="s">
        <v>207</v>
      </c>
      <c r="N24" s="330"/>
      <c r="O24" s="331" t="s">
        <v>207</v>
      </c>
      <c r="P24" s="330"/>
      <c r="Q24" s="329">
        <v>11146</v>
      </c>
      <c r="R24" s="330"/>
      <c r="S24" s="329">
        <v>11146</v>
      </c>
      <c r="T24" s="330"/>
      <c r="U24" s="329">
        <v>2764986</v>
      </c>
      <c r="V24" s="330"/>
      <c r="W24" s="329">
        <v>572042</v>
      </c>
      <c r="X24" s="330"/>
      <c r="Y24" s="329">
        <v>1390635</v>
      </c>
      <c r="Z24" s="330"/>
      <c r="AA24" s="329">
        <v>4727663</v>
      </c>
      <c r="AB24" s="330"/>
    </row>
    <row r="25" spans="1:28" x14ac:dyDescent="0.2">
      <c r="A25" s="328">
        <v>1962</v>
      </c>
      <c r="B25" s="329">
        <v>361908</v>
      </c>
      <c r="C25" s="330"/>
      <c r="D25" s="329">
        <v>1248901</v>
      </c>
      <c r="E25" s="330"/>
      <c r="F25" s="329">
        <v>1302434</v>
      </c>
      <c r="G25" s="330"/>
      <c r="H25" s="329">
        <v>2913243</v>
      </c>
      <c r="I25" s="330"/>
      <c r="J25" s="331" t="s">
        <v>207</v>
      </c>
      <c r="K25" s="330"/>
      <c r="L25" s="331" t="s">
        <v>207</v>
      </c>
      <c r="M25" s="331" t="s">
        <v>207</v>
      </c>
      <c r="N25" s="330"/>
      <c r="O25" s="331" t="s">
        <v>207</v>
      </c>
      <c r="P25" s="330"/>
      <c r="Q25" s="329">
        <v>10630</v>
      </c>
      <c r="R25" s="330"/>
      <c r="S25" s="329">
        <v>10630</v>
      </c>
      <c r="T25" s="330"/>
      <c r="U25" s="329">
        <v>2923873</v>
      </c>
      <c r="V25" s="330"/>
      <c r="W25" s="329">
        <v>620863</v>
      </c>
      <c r="X25" s="330"/>
      <c r="Y25" s="329">
        <v>1491650</v>
      </c>
      <c r="Z25" s="330"/>
      <c r="AA25" s="329">
        <v>5036386</v>
      </c>
      <c r="AB25" s="330"/>
    </row>
    <row r="26" spans="1:28" x14ac:dyDescent="0.2">
      <c r="A26" s="332">
        <v>1963</v>
      </c>
      <c r="B26" s="333">
        <v>317492</v>
      </c>
      <c r="C26" s="334"/>
      <c r="D26" s="333">
        <v>1307084</v>
      </c>
      <c r="E26" s="334"/>
      <c r="F26" s="333">
        <v>1286438</v>
      </c>
      <c r="G26" s="334"/>
      <c r="H26" s="333">
        <v>2911015</v>
      </c>
      <c r="I26" s="334"/>
      <c r="J26" s="335" t="s">
        <v>207</v>
      </c>
      <c r="K26" s="334"/>
      <c r="L26" s="335" t="s">
        <v>207</v>
      </c>
      <c r="M26" s="335" t="s">
        <v>207</v>
      </c>
      <c r="N26" s="334"/>
      <c r="O26" s="335" t="s">
        <v>207</v>
      </c>
      <c r="P26" s="334"/>
      <c r="Q26" s="333">
        <v>10165</v>
      </c>
      <c r="R26" s="334"/>
      <c r="S26" s="333">
        <v>10165</v>
      </c>
      <c r="T26" s="334"/>
      <c r="U26" s="333">
        <v>2921180</v>
      </c>
      <c r="V26" s="334"/>
      <c r="W26" s="333">
        <v>687563</v>
      </c>
      <c r="X26" s="334"/>
      <c r="Y26" s="333">
        <v>1641903</v>
      </c>
      <c r="Z26" s="334"/>
      <c r="AA26" s="333">
        <v>5250646</v>
      </c>
      <c r="AB26" s="334"/>
    </row>
    <row r="27" spans="1:28" x14ac:dyDescent="0.2">
      <c r="A27" s="328">
        <v>1964</v>
      </c>
      <c r="B27" s="329">
        <v>274245</v>
      </c>
      <c r="C27" s="330"/>
      <c r="D27" s="329">
        <v>1418708</v>
      </c>
      <c r="E27" s="330"/>
      <c r="F27" s="329">
        <v>1274790</v>
      </c>
      <c r="G27" s="330"/>
      <c r="H27" s="329">
        <v>2967744</v>
      </c>
      <c r="I27" s="330"/>
      <c r="J27" s="331" t="s">
        <v>207</v>
      </c>
      <c r="K27" s="330"/>
      <c r="L27" s="331" t="s">
        <v>207</v>
      </c>
      <c r="M27" s="331" t="s">
        <v>207</v>
      </c>
      <c r="N27" s="330"/>
      <c r="O27" s="331" t="s">
        <v>207</v>
      </c>
      <c r="P27" s="330"/>
      <c r="Q27" s="329">
        <v>9460</v>
      </c>
      <c r="R27" s="330"/>
      <c r="S27" s="329">
        <v>9460</v>
      </c>
      <c r="T27" s="330"/>
      <c r="U27" s="329">
        <v>2977204</v>
      </c>
      <c r="V27" s="330"/>
      <c r="W27" s="329">
        <v>737790</v>
      </c>
      <c r="X27" s="330"/>
      <c r="Y27" s="329">
        <v>1750999</v>
      </c>
      <c r="Z27" s="330"/>
      <c r="AA27" s="329">
        <v>5465993</v>
      </c>
      <c r="AB27" s="330"/>
    </row>
    <row r="28" spans="1:28" x14ac:dyDescent="0.2">
      <c r="A28" s="328">
        <v>1965</v>
      </c>
      <c r="B28" s="329">
        <v>265285</v>
      </c>
      <c r="C28" s="330"/>
      <c r="D28" s="329">
        <v>1489845</v>
      </c>
      <c r="E28" s="330"/>
      <c r="F28" s="329">
        <v>1412905</v>
      </c>
      <c r="G28" s="330"/>
      <c r="H28" s="329">
        <v>3168035</v>
      </c>
      <c r="I28" s="330"/>
      <c r="J28" s="331" t="s">
        <v>207</v>
      </c>
      <c r="K28" s="330"/>
      <c r="L28" s="331" t="s">
        <v>207</v>
      </c>
      <c r="M28" s="331" t="s">
        <v>207</v>
      </c>
      <c r="N28" s="330"/>
      <c r="O28" s="331" t="s">
        <v>207</v>
      </c>
      <c r="P28" s="330"/>
      <c r="Q28" s="329">
        <v>8858</v>
      </c>
      <c r="R28" s="330"/>
      <c r="S28" s="329">
        <v>8858</v>
      </c>
      <c r="T28" s="330"/>
      <c r="U28" s="329">
        <v>3176893</v>
      </c>
      <c r="V28" s="330"/>
      <c r="W28" s="329">
        <v>788603</v>
      </c>
      <c r="X28" s="330"/>
      <c r="Y28" s="329">
        <v>1879927</v>
      </c>
      <c r="Z28" s="330"/>
      <c r="AA28" s="329">
        <v>5845423</v>
      </c>
      <c r="AB28" s="330"/>
    </row>
    <row r="29" spans="1:28" x14ac:dyDescent="0.2">
      <c r="A29" s="332">
        <v>1966</v>
      </c>
      <c r="B29" s="333">
        <v>263123</v>
      </c>
      <c r="C29" s="334"/>
      <c r="D29" s="333">
        <v>1676290</v>
      </c>
      <c r="E29" s="334"/>
      <c r="F29" s="333">
        <v>1460914</v>
      </c>
      <c r="G29" s="334"/>
      <c r="H29" s="333">
        <v>3400327</v>
      </c>
      <c r="I29" s="334"/>
      <c r="J29" s="335" t="s">
        <v>207</v>
      </c>
      <c r="K29" s="334"/>
      <c r="L29" s="335" t="s">
        <v>207</v>
      </c>
      <c r="M29" s="335" t="s">
        <v>207</v>
      </c>
      <c r="N29" s="334"/>
      <c r="O29" s="335" t="s">
        <v>207</v>
      </c>
      <c r="P29" s="334"/>
      <c r="Q29" s="333">
        <v>8617</v>
      </c>
      <c r="R29" s="334"/>
      <c r="S29" s="333">
        <v>8617</v>
      </c>
      <c r="T29" s="334"/>
      <c r="U29" s="333">
        <v>3408944</v>
      </c>
      <c r="V29" s="334"/>
      <c r="W29" s="333">
        <v>859233</v>
      </c>
      <c r="X29" s="334"/>
      <c r="Y29" s="333">
        <v>2055870</v>
      </c>
      <c r="Z29" s="334"/>
      <c r="AA29" s="333">
        <v>6324047</v>
      </c>
      <c r="AB29" s="334"/>
    </row>
    <row r="30" spans="1:28" x14ac:dyDescent="0.2">
      <c r="A30" s="328">
        <v>1967</v>
      </c>
      <c r="B30" s="329">
        <v>225425</v>
      </c>
      <c r="C30" s="330"/>
      <c r="D30" s="329">
        <v>2021657</v>
      </c>
      <c r="E30" s="330"/>
      <c r="F30" s="329">
        <v>1512286</v>
      </c>
      <c r="G30" s="330"/>
      <c r="H30" s="329">
        <v>3759368</v>
      </c>
      <c r="I30" s="330"/>
      <c r="J30" s="331" t="s">
        <v>207</v>
      </c>
      <c r="K30" s="330"/>
      <c r="L30" s="331" t="s">
        <v>207</v>
      </c>
      <c r="M30" s="331" t="s">
        <v>207</v>
      </c>
      <c r="N30" s="330"/>
      <c r="O30" s="331" t="s">
        <v>207</v>
      </c>
      <c r="P30" s="330"/>
      <c r="Q30" s="329">
        <v>8325</v>
      </c>
      <c r="R30" s="330"/>
      <c r="S30" s="329">
        <v>8325</v>
      </c>
      <c r="T30" s="330"/>
      <c r="U30" s="329">
        <v>3767693</v>
      </c>
      <c r="V30" s="330"/>
      <c r="W30" s="329">
        <v>925178</v>
      </c>
      <c r="X30" s="330"/>
      <c r="Y30" s="329">
        <v>2206334</v>
      </c>
      <c r="Z30" s="330"/>
      <c r="AA30" s="329">
        <v>6899205</v>
      </c>
      <c r="AB30" s="330"/>
    </row>
    <row r="31" spans="1:28" x14ac:dyDescent="0.2">
      <c r="A31" s="328">
        <v>1968</v>
      </c>
      <c r="B31" s="329">
        <v>207688</v>
      </c>
      <c r="C31" s="330"/>
      <c r="D31" s="329">
        <v>2140084</v>
      </c>
      <c r="E31" s="330"/>
      <c r="F31" s="329">
        <v>1543552</v>
      </c>
      <c r="G31" s="330"/>
      <c r="H31" s="329">
        <v>3891324</v>
      </c>
      <c r="I31" s="330"/>
      <c r="J31" s="331" t="s">
        <v>207</v>
      </c>
      <c r="K31" s="330"/>
      <c r="L31" s="331" t="s">
        <v>207</v>
      </c>
      <c r="M31" s="331" t="s">
        <v>207</v>
      </c>
      <c r="N31" s="330"/>
      <c r="O31" s="331" t="s">
        <v>207</v>
      </c>
      <c r="P31" s="330"/>
      <c r="Q31" s="329">
        <v>8136</v>
      </c>
      <c r="R31" s="330"/>
      <c r="S31" s="329">
        <v>8136</v>
      </c>
      <c r="T31" s="330"/>
      <c r="U31" s="329">
        <v>3899460</v>
      </c>
      <c r="V31" s="330"/>
      <c r="W31" s="329">
        <v>1013959</v>
      </c>
      <c r="X31" s="330"/>
      <c r="Y31" s="329">
        <v>2415612</v>
      </c>
      <c r="Z31" s="330"/>
      <c r="AA31" s="329">
        <v>7329032</v>
      </c>
      <c r="AB31" s="330"/>
    </row>
    <row r="32" spans="1:28" x14ac:dyDescent="0.2">
      <c r="A32" s="332">
        <v>1969</v>
      </c>
      <c r="B32" s="333">
        <v>194941</v>
      </c>
      <c r="C32" s="334"/>
      <c r="D32" s="333">
        <v>2323055</v>
      </c>
      <c r="E32" s="334"/>
      <c r="F32" s="333">
        <v>1559422</v>
      </c>
      <c r="G32" s="334"/>
      <c r="H32" s="333">
        <v>4077419</v>
      </c>
      <c r="I32" s="334"/>
      <c r="J32" s="335" t="s">
        <v>207</v>
      </c>
      <c r="K32" s="334"/>
      <c r="L32" s="335" t="s">
        <v>207</v>
      </c>
      <c r="M32" s="335" t="s">
        <v>207</v>
      </c>
      <c r="N32" s="334"/>
      <c r="O32" s="335" t="s">
        <v>207</v>
      </c>
      <c r="P32" s="334"/>
      <c r="Q32" s="333">
        <v>7860</v>
      </c>
      <c r="R32" s="334"/>
      <c r="S32" s="333">
        <v>7860</v>
      </c>
      <c r="T32" s="334"/>
      <c r="U32" s="333">
        <v>4085279</v>
      </c>
      <c r="V32" s="334"/>
      <c r="W32" s="333">
        <v>1107733</v>
      </c>
      <c r="X32" s="334"/>
      <c r="Y32" s="333">
        <v>2640207</v>
      </c>
      <c r="Z32" s="334"/>
      <c r="AA32" s="333">
        <v>7833219</v>
      </c>
      <c r="AB32" s="334"/>
    </row>
    <row r="33" spans="1:28" x14ac:dyDescent="0.2">
      <c r="A33" s="328">
        <v>1970</v>
      </c>
      <c r="B33" s="329">
        <v>164513</v>
      </c>
      <c r="C33" s="330"/>
      <c r="D33" s="329">
        <v>2472864</v>
      </c>
      <c r="E33" s="330"/>
      <c r="F33" s="329">
        <v>1591756</v>
      </c>
      <c r="G33" s="330"/>
      <c r="H33" s="329">
        <v>4229132</v>
      </c>
      <c r="I33" s="330"/>
      <c r="J33" s="331" t="s">
        <v>207</v>
      </c>
      <c r="K33" s="330"/>
      <c r="L33" s="331" t="s">
        <v>207</v>
      </c>
      <c r="M33" s="331" t="s">
        <v>207</v>
      </c>
      <c r="N33" s="330"/>
      <c r="O33" s="331" t="s">
        <v>207</v>
      </c>
      <c r="P33" s="330"/>
      <c r="Q33" s="329">
        <v>7534</v>
      </c>
      <c r="R33" s="330"/>
      <c r="S33" s="329">
        <v>7534</v>
      </c>
      <c r="T33" s="330"/>
      <c r="U33" s="329">
        <v>4236666</v>
      </c>
      <c r="V33" s="330"/>
      <c r="W33" s="329">
        <v>1201163</v>
      </c>
      <c r="X33" s="330"/>
      <c r="Y33" s="329">
        <v>2908466</v>
      </c>
      <c r="Z33" s="330"/>
      <c r="AA33" s="329">
        <v>8346295</v>
      </c>
      <c r="AB33" s="330"/>
    </row>
    <row r="34" spans="1:28" x14ac:dyDescent="0.2">
      <c r="A34" s="328">
        <v>1971</v>
      </c>
      <c r="B34" s="329">
        <v>179005</v>
      </c>
      <c r="C34" s="330"/>
      <c r="D34" s="329">
        <v>2586755</v>
      </c>
      <c r="E34" s="330"/>
      <c r="F34" s="329">
        <v>1550802</v>
      </c>
      <c r="G34" s="330"/>
      <c r="H34" s="329">
        <v>4316563</v>
      </c>
      <c r="I34" s="330"/>
      <c r="J34" s="331" t="s">
        <v>207</v>
      </c>
      <c r="K34" s="330"/>
      <c r="L34" s="331" t="s">
        <v>207</v>
      </c>
      <c r="M34" s="331" t="s">
        <v>207</v>
      </c>
      <c r="N34" s="330"/>
      <c r="O34" s="331" t="s">
        <v>207</v>
      </c>
      <c r="P34" s="330"/>
      <c r="Q34" s="329">
        <v>7190</v>
      </c>
      <c r="R34" s="330"/>
      <c r="S34" s="329">
        <v>7190</v>
      </c>
      <c r="T34" s="330"/>
      <c r="U34" s="329">
        <v>4323753</v>
      </c>
      <c r="V34" s="330"/>
      <c r="W34" s="329">
        <v>1288009</v>
      </c>
      <c r="X34" s="330"/>
      <c r="Y34" s="329">
        <v>3109191</v>
      </c>
      <c r="Z34" s="330"/>
      <c r="AA34" s="329">
        <v>8720954</v>
      </c>
      <c r="AB34" s="330"/>
    </row>
    <row r="35" spans="1:28" x14ac:dyDescent="0.2">
      <c r="A35" s="332">
        <v>1972</v>
      </c>
      <c r="B35" s="333">
        <v>153479</v>
      </c>
      <c r="C35" s="334"/>
      <c r="D35" s="333">
        <v>2678398</v>
      </c>
      <c r="E35" s="334"/>
      <c r="F35" s="333">
        <v>1572895</v>
      </c>
      <c r="G35" s="334"/>
      <c r="H35" s="333">
        <v>4404771</v>
      </c>
      <c r="I35" s="334"/>
      <c r="J35" s="335" t="s">
        <v>207</v>
      </c>
      <c r="K35" s="334"/>
      <c r="L35" s="335" t="s">
        <v>207</v>
      </c>
      <c r="M35" s="335" t="s">
        <v>207</v>
      </c>
      <c r="N35" s="334"/>
      <c r="O35" s="335" t="s">
        <v>207</v>
      </c>
      <c r="P35" s="334"/>
      <c r="Q35" s="333">
        <v>7190</v>
      </c>
      <c r="R35" s="334"/>
      <c r="S35" s="333">
        <v>7190</v>
      </c>
      <c r="T35" s="334"/>
      <c r="U35" s="333">
        <v>4411961</v>
      </c>
      <c r="V35" s="334"/>
      <c r="W35" s="333">
        <v>1407566</v>
      </c>
      <c r="X35" s="334"/>
      <c r="Y35" s="333">
        <v>3363889</v>
      </c>
      <c r="Z35" s="334"/>
      <c r="AA35" s="333">
        <v>9183416</v>
      </c>
      <c r="AB35" s="334"/>
    </row>
    <row r="36" spans="1:28" x14ac:dyDescent="0.2">
      <c r="A36" s="328">
        <v>1973</v>
      </c>
      <c r="B36" s="329">
        <v>159902</v>
      </c>
      <c r="C36" s="330"/>
      <c r="D36" s="329">
        <v>2648978</v>
      </c>
      <c r="E36" s="330"/>
      <c r="F36" s="329">
        <v>1607206</v>
      </c>
      <c r="G36" s="330"/>
      <c r="H36" s="329">
        <v>4416085</v>
      </c>
      <c r="I36" s="330"/>
      <c r="J36" s="331" t="s">
        <v>207</v>
      </c>
      <c r="K36" s="330"/>
      <c r="L36" s="331" t="s">
        <v>207</v>
      </c>
      <c r="M36" s="331" t="s">
        <v>207</v>
      </c>
      <c r="N36" s="330"/>
      <c r="O36" s="331" t="s">
        <v>207</v>
      </c>
      <c r="P36" s="330"/>
      <c r="Q36" s="329">
        <v>6708</v>
      </c>
      <c r="R36" s="330"/>
      <c r="S36" s="329">
        <v>6708</v>
      </c>
      <c r="T36" s="330"/>
      <c r="U36" s="329">
        <v>4422793</v>
      </c>
      <c r="V36" s="330"/>
      <c r="W36" s="329">
        <v>1516653</v>
      </c>
      <c r="X36" s="330"/>
      <c r="Y36" s="329">
        <v>3603511</v>
      </c>
      <c r="Z36" s="330"/>
      <c r="AA36" s="329">
        <v>9542957</v>
      </c>
      <c r="AB36" s="330"/>
    </row>
    <row r="37" spans="1:28" x14ac:dyDescent="0.2">
      <c r="A37" s="328">
        <v>1974</v>
      </c>
      <c r="B37" s="329">
        <v>174517</v>
      </c>
      <c r="C37" s="330"/>
      <c r="D37" s="329">
        <v>2616952</v>
      </c>
      <c r="E37" s="330"/>
      <c r="F37" s="329">
        <v>1460597</v>
      </c>
      <c r="G37" s="330"/>
      <c r="H37" s="329">
        <v>4252066</v>
      </c>
      <c r="I37" s="330"/>
      <c r="J37" s="331" t="s">
        <v>207</v>
      </c>
      <c r="K37" s="330"/>
      <c r="L37" s="331" t="s">
        <v>207</v>
      </c>
      <c r="M37" s="331" t="s">
        <v>207</v>
      </c>
      <c r="N37" s="330"/>
      <c r="O37" s="331" t="s">
        <v>207</v>
      </c>
      <c r="P37" s="330"/>
      <c r="Q37" s="329">
        <v>7018</v>
      </c>
      <c r="R37" s="330"/>
      <c r="S37" s="329">
        <v>7018</v>
      </c>
      <c r="T37" s="330"/>
      <c r="U37" s="329">
        <v>4259084</v>
      </c>
      <c r="V37" s="330"/>
      <c r="W37" s="329">
        <v>1501334</v>
      </c>
      <c r="X37" s="330"/>
      <c r="Y37" s="329">
        <v>3632905</v>
      </c>
      <c r="Z37" s="330"/>
      <c r="AA37" s="329">
        <v>9393323</v>
      </c>
      <c r="AB37" s="330"/>
    </row>
    <row r="38" spans="1:28" x14ac:dyDescent="0.2">
      <c r="A38" s="332">
        <v>1975</v>
      </c>
      <c r="B38" s="333">
        <v>146633</v>
      </c>
      <c r="C38" s="334"/>
      <c r="D38" s="333">
        <v>2558459</v>
      </c>
      <c r="E38" s="334"/>
      <c r="F38" s="333">
        <v>1346029</v>
      </c>
      <c r="G38" s="334"/>
      <c r="H38" s="333">
        <v>4051121</v>
      </c>
      <c r="I38" s="334"/>
      <c r="J38" s="335" t="s">
        <v>207</v>
      </c>
      <c r="K38" s="334"/>
      <c r="L38" s="335" t="s">
        <v>207</v>
      </c>
      <c r="M38" s="335" t="s">
        <v>207</v>
      </c>
      <c r="N38" s="334"/>
      <c r="O38" s="335" t="s">
        <v>207</v>
      </c>
      <c r="P38" s="334"/>
      <c r="Q38" s="333">
        <v>8067</v>
      </c>
      <c r="R38" s="334"/>
      <c r="S38" s="333">
        <v>8067</v>
      </c>
      <c r="T38" s="334"/>
      <c r="U38" s="333">
        <v>4059188</v>
      </c>
      <c r="V38" s="334"/>
      <c r="W38" s="333">
        <v>1597826</v>
      </c>
      <c r="X38" s="334"/>
      <c r="Y38" s="333">
        <v>3835477</v>
      </c>
      <c r="Z38" s="334"/>
      <c r="AA38" s="333">
        <v>9492492</v>
      </c>
      <c r="AB38" s="334"/>
    </row>
    <row r="39" spans="1:28" x14ac:dyDescent="0.2">
      <c r="A39" s="328">
        <v>1976</v>
      </c>
      <c r="B39" s="329">
        <v>144168</v>
      </c>
      <c r="C39" s="330"/>
      <c r="D39" s="329">
        <v>2718427</v>
      </c>
      <c r="E39" s="330"/>
      <c r="F39" s="329">
        <v>1499775</v>
      </c>
      <c r="G39" s="330"/>
      <c r="H39" s="329">
        <v>4362370</v>
      </c>
      <c r="I39" s="330"/>
      <c r="J39" s="331" t="s">
        <v>207</v>
      </c>
      <c r="K39" s="330"/>
      <c r="L39" s="331" t="s">
        <v>207</v>
      </c>
      <c r="M39" s="331" t="s">
        <v>207</v>
      </c>
      <c r="N39" s="330"/>
      <c r="O39" s="331" t="s">
        <v>207</v>
      </c>
      <c r="P39" s="330"/>
      <c r="Q39" s="329">
        <v>9099</v>
      </c>
      <c r="R39" s="330"/>
      <c r="S39" s="329">
        <v>9099</v>
      </c>
      <c r="T39" s="330"/>
      <c r="U39" s="329">
        <v>4371469</v>
      </c>
      <c r="V39" s="330"/>
      <c r="W39" s="329">
        <v>1677943</v>
      </c>
      <c r="X39" s="330"/>
      <c r="Y39" s="329">
        <v>4013922</v>
      </c>
      <c r="Z39" s="330"/>
      <c r="AA39" s="329">
        <v>10063334</v>
      </c>
      <c r="AB39" s="330"/>
    </row>
    <row r="40" spans="1:28" x14ac:dyDescent="0.2">
      <c r="A40" s="328">
        <v>1977</v>
      </c>
      <c r="B40" s="329">
        <v>147756</v>
      </c>
      <c r="C40" s="330"/>
      <c r="D40" s="329">
        <v>2548308</v>
      </c>
      <c r="E40" s="330"/>
      <c r="F40" s="329">
        <v>1551802</v>
      </c>
      <c r="G40" s="330"/>
      <c r="H40" s="329">
        <v>4247866</v>
      </c>
      <c r="I40" s="330"/>
      <c r="J40" s="331" t="s">
        <v>207</v>
      </c>
      <c r="K40" s="330"/>
      <c r="L40" s="331" t="s">
        <v>207</v>
      </c>
      <c r="M40" s="331" t="s">
        <v>207</v>
      </c>
      <c r="N40" s="330"/>
      <c r="O40" s="331" t="s">
        <v>207</v>
      </c>
      <c r="P40" s="330"/>
      <c r="Q40" s="329">
        <v>10286</v>
      </c>
      <c r="R40" s="330"/>
      <c r="S40" s="329">
        <v>10286</v>
      </c>
      <c r="T40" s="330"/>
      <c r="U40" s="329">
        <v>4258152</v>
      </c>
      <c r="V40" s="330"/>
      <c r="W40" s="329">
        <v>1753866</v>
      </c>
      <c r="X40" s="330"/>
      <c r="Y40" s="329">
        <v>4195580</v>
      </c>
      <c r="Z40" s="330"/>
      <c r="AA40" s="329">
        <v>10207599</v>
      </c>
      <c r="AB40" s="330"/>
    </row>
    <row r="41" spans="1:28" x14ac:dyDescent="0.2">
      <c r="A41" s="332">
        <v>1978</v>
      </c>
      <c r="B41" s="333">
        <v>164529</v>
      </c>
      <c r="C41" s="334"/>
      <c r="D41" s="333">
        <v>2642724</v>
      </c>
      <c r="E41" s="334"/>
      <c r="F41" s="333">
        <v>1489854</v>
      </c>
      <c r="G41" s="334"/>
      <c r="H41" s="333">
        <v>4297107</v>
      </c>
      <c r="I41" s="334"/>
      <c r="J41" s="335" t="s">
        <v>207</v>
      </c>
      <c r="K41" s="334"/>
      <c r="L41" s="335" t="s">
        <v>207</v>
      </c>
      <c r="M41" s="335" t="s">
        <v>207</v>
      </c>
      <c r="N41" s="334"/>
      <c r="O41" s="335" t="s">
        <v>207</v>
      </c>
      <c r="P41" s="334"/>
      <c r="Q41" s="333">
        <v>11834</v>
      </c>
      <c r="R41" s="334"/>
      <c r="S41" s="333">
        <v>11834</v>
      </c>
      <c r="T41" s="334"/>
      <c r="U41" s="333">
        <v>4308941</v>
      </c>
      <c r="V41" s="334"/>
      <c r="W41" s="333">
        <v>1813270</v>
      </c>
      <c r="X41" s="334"/>
      <c r="Y41" s="333">
        <v>4389669</v>
      </c>
      <c r="Z41" s="334"/>
      <c r="AA41" s="333">
        <v>10511880</v>
      </c>
      <c r="AB41" s="334"/>
    </row>
    <row r="42" spans="1:28" x14ac:dyDescent="0.2">
      <c r="A42" s="328">
        <v>1979</v>
      </c>
      <c r="B42" s="329">
        <v>149253</v>
      </c>
      <c r="C42" s="330"/>
      <c r="D42" s="329">
        <v>2836108</v>
      </c>
      <c r="E42" s="330"/>
      <c r="F42" s="329">
        <v>1366671</v>
      </c>
      <c r="G42" s="330"/>
      <c r="H42" s="329">
        <v>4352032</v>
      </c>
      <c r="I42" s="330"/>
      <c r="J42" s="331" t="s">
        <v>207</v>
      </c>
      <c r="K42" s="330"/>
      <c r="L42" s="331" t="s">
        <v>207</v>
      </c>
      <c r="M42" s="331" t="s">
        <v>207</v>
      </c>
      <c r="N42" s="330"/>
      <c r="O42" s="331" t="s">
        <v>207</v>
      </c>
      <c r="P42" s="330"/>
      <c r="Q42" s="329">
        <v>13812</v>
      </c>
      <c r="R42" s="330"/>
      <c r="S42" s="329">
        <v>13812</v>
      </c>
      <c r="T42" s="330"/>
      <c r="U42" s="329">
        <v>4365844</v>
      </c>
      <c r="V42" s="330"/>
      <c r="W42" s="329">
        <v>1854121</v>
      </c>
      <c r="X42" s="330"/>
      <c r="Y42" s="329">
        <v>4428059</v>
      </c>
      <c r="Z42" s="330"/>
      <c r="AA42" s="329">
        <v>10648024</v>
      </c>
      <c r="AB42" s="330"/>
    </row>
    <row r="43" spans="1:28" x14ac:dyDescent="0.2">
      <c r="A43" s="328">
        <v>1980</v>
      </c>
      <c r="B43" s="329">
        <v>114903</v>
      </c>
      <c r="C43" s="330"/>
      <c r="D43" s="329">
        <v>2650868</v>
      </c>
      <c r="E43" s="330"/>
      <c r="F43" s="329">
        <v>1318213</v>
      </c>
      <c r="G43" s="330"/>
      <c r="H43" s="329">
        <v>4083984</v>
      </c>
      <c r="I43" s="330"/>
      <c r="J43" s="331" t="s">
        <v>207</v>
      </c>
      <c r="K43" s="330"/>
      <c r="L43" s="331" t="s">
        <v>207</v>
      </c>
      <c r="M43" s="331" t="s">
        <v>207</v>
      </c>
      <c r="N43" s="330"/>
      <c r="O43" s="331" t="s">
        <v>207</v>
      </c>
      <c r="P43" s="330"/>
      <c r="Q43" s="329">
        <v>21000</v>
      </c>
      <c r="R43" s="330"/>
      <c r="S43" s="329">
        <v>21000</v>
      </c>
      <c r="T43" s="330"/>
      <c r="U43" s="329">
        <v>4104984</v>
      </c>
      <c r="V43" s="330"/>
      <c r="W43" s="329">
        <v>1906089</v>
      </c>
      <c r="X43" s="330"/>
      <c r="Y43" s="329">
        <v>4567185</v>
      </c>
      <c r="Z43" s="330"/>
      <c r="AA43" s="329">
        <v>10578258</v>
      </c>
      <c r="AB43" s="330"/>
    </row>
    <row r="44" spans="1:28" x14ac:dyDescent="0.2">
      <c r="A44" s="332">
        <v>1981</v>
      </c>
      <c r="B44" s="333">
        <v>136759</v>
      </c>
      <c r="C44" s="334"/>
      <c r="D44" s="333">
        <v>2557340</v>
      </c>
      <c r="E44" s="334"/>
      <c r="F44" s="333">
        <v>1121876</v>
      </c>
      <c r="G44" s="334"/>
      <c r="H44" s="333">
        <v>3815975</v>
      </c>
      <c r="I44" s="334"/>
      <c r="J44" s="335" t="s">
        <v>207</v>
      </c>
      <c r="K44" s="334"/>
      <c r="L44" s="335" t="s">
        <v>207</v>
      </c>
      <c r="M44" s="335" t="s">
        <v>207</v>
      </c>
      <c r="N44" s="334"/>
      <c r="O44" s="335" t="s">
        <v>207</v>
      </c>
      <c r="P44" s="334"/>
      <c r="Q44" s="333">
        <v>21050</v>
      </c>
      <c r="R44" s="334"/>
      <c r="S44" s="333">
        <v>21050</v>
      </c>
      <c r="T44" s="334"/>
      <c r="U44" s="333">
        <v>3837025</v>
      </c>
      <c r="V44" s="334"/>
      <c r="W44" s="333">
        <v>2033239</v>
      </c>
      <c r="X44" s="334"/>
      <c r="Y44" s="333">
        <v>4745627</v>
      </c>
      <c r="Z44" s="334"/>
      <c r="AA44" s="333">
        <v>10615891</v>
      </c>
      <c r="AB44" s="334"/>
    </row>
    <row r="45" spans="1:28" x14ac:dyDescent="0.2">
      <c r="A45" s="328">
        <v>1982</v>
      </c>
      <c r="B45" s="329">
        <v>155216</v>
      </c>
      <c r="C45" s="330"/>
      <c r="D45" s="329">
        <v>2649510</v>
      </c>
      <c r="E45" s="330"/>
      <c r="F45" s="329">
        <v>1037157</v>
      </c>
      <c r="G45" s="330"/>
      <c r="H45" s="329">
        <v>3841883</v>
      </c>
      <c r="I45" s="330"/>
      <c r="J45" s="331" t="s">
        <v>207</v>
      </c>
      <c r="K45" s="330"/>
      <c r="L45" s="331" t="s">
        <v>207</v>
      </c>
      <c r="M45" s="331" t="s">
        <v>207</v>
      </c>
      <c r="N45" s="330"/>
      <c r="O45" s="331" t="s">
        <v>207</v>
      </c>
      <c r="P45" s="330"/>
      <c r="Q45" s="329">
        <v>22130</v>
      </c>
      <c r="R45" s="330"/>
      <c r="S45" s="329">
        <v>22130</v>
      </c>
      <c r="T45" s="330"/>
      <c r="U45" s="329">
        <v>3864013</v>
      </c>
      <c r="V45" s="330"/>
      <c r="W45" s="329">
        <v>2077048</v>
      </c>
      <c r="X45" s="330"/>
      <c r="Y45" s="329">
        <v>4919275</v>
      </c>
      <c r="Z45" s="330"/>
      <c r="AA45" s="329">
        <v>10860337</v>
      </c>
      <c r="AB45" s="330"/>
    </row>
    <row r="46" spans="1:28" x14ac:dyDescent="0.2">
      <c r="A46" s="328">
        <v>1983</v>
      </c>
      <c r="B46" s="329">
        <v>161619</v>
      </c>
      <c r="C46" s="330"/>
      <c r="D46" s="329">
        <v>2486430</v>
      </c>
      <c r="E46" s="330"/>
      <c r="F46" s="329">
        <v>1169968</v>
      </c>
      <c r="G46" s="330"/>
      <c r="H46" s="329">
        <v>3818016</v>
      </c>
      <c r="I46" s="330"/>
      <c r="J46" s="331" t="s">
        <v>207</v>
      </c>
      <c r="K46" s="330"/>
      <c r="L46" s="331" t="s">
        <v>207</v>
      </c>
      <c r="M46" s="331" t="s">
        <v>207</v>
      </c>
      <c r="N46" s="330"/>
      <c r="O46" s="331" t="s">
        <v>207</v>
      </c>
      <c r="P46" s="330"/>
      <c r="Q46" s="329">
        <v>22276</v>
      </c>
      <c r="R46" s="330"/>
      <c r="S46" s="329">
        <v>22276</v>
      </c>
      <c r="T46" s="330"/>
      <c r="U46" s="329">
        <v>3840293</v>
      </c>
      <c r="V46" s="330"/>
      <c r="W46" s="329">
        <v>2116437</v>
      </c>
      <c r="X46" s="330"/>
      <c r="Y46" s="329">
        <v>4981646</v>
      </c>
      <c r="Z46" s="330"/>
      <c r="AA46" s="329">
        <v>10938376</v>
      </c>
      <c r="AB46" s="330"/>
    </row>
    <row r="47" spans="1:28" x14ac:dyDescent="0.2">
      <c r="A47" s="332">
        <v>1984</v>
      </c>
      <c r="B47" s="333">
        <v>168936</v>
      </c>
      <c r="C47" s="334"/>
      <c r="D47" s="333">
        <v>2582477</v>
      </c>
      <c r="E47" s="334"/>
      <c r="F47" s="333">
        <v>1227015</v>
      </c>
      <c r="G47" s="334"/>
      <c r="H47" s="333">
        <v>3978428</v>
      </c>
      <c r="I47" s="334"/>
      <c r="J47" s="335" t="s">
        <v>207</v>
      </c>
      <c r="K47" s="334"/>
      <c r="L47" s="335" t="s">
        <v>207</v>
      </c>
      <c r="M47" s="335" t="s">
        <v>207</v>
      </c>
      <c r="N47" s="334"/>
      <c r="O47" s="335" t="s">
        <v>207</v>
      </c>
      <c r="P47" s="334"/>
      <c r="Q47" s="333">
        <v>22351</v>
      </c>
      <c r="R47" s="334"/>
      <c r="S47" s="333">
        <v>22351</v>
      </c>
      <c r="T47" s="334"/>
      <c r="U47" s="333">
        <v>4000779</v>
      </c>
      <c r="V47" s="334"/>
      <c r="W47" s="333">
        <v>2264475</v>
      </c>
      <c r="X47" s="334"/>
      <c r="Y47" s="333">
        <v>5178636</v>
      </c>
      <c r="Z47" s="334"/>
      <c r="AA47" s="333">
        <v>11443890</v>
      </c>
      <c r="AB47" s="334"/>
    </row>
    <row r="48" spans="1:28" x14ac:dyDescent="0.2">
      <c r="A48" s="328">
        <v>1985</v>
      </c>
      <c r="B48" s="329">
        <v>137411</v>
      </c>
      <c r="C48" s="330"/>
      <c r="D48" s="329">
        <v>2487744</v>
      </c>
      <c r="E48" s="330"/>
      <c r="F48" s="329">
        <v>1082627</v>
      </c>
      <c r="G48" s="330"/>
      <c r="H48" s="329">
        <v>3707782</v>
      </c>
      <c r="I48" s="330"/>
      <c r="J48" s="331" t="s">
        <v>207</v>
      </c>
      <c r="K48" s="330"/>
      <c r="L48" s="331" t="s">
        <v>207</v>
      </c>
      <c r="M48" s="331" t="s">
        <v>207</v>
      </c>
      <c r="N48" s="330"/>
      <c r="O48" s="331" t="s">
        <v>207</v>
      </c>
      <c r="P48" s="330"/>
      <c r="Q48" s="329">
        <v>24374</v>
      </c>
      <c r="R48" s="330"/>
      <c r="S48" s="329">
        <v>24374</v>
      </c>
      <c r="T48" s="330"/>
      <c r="U48" s="329">
        <v>3732156</v>
      </c>
      <c r="V48" s="330"/>
      <c r="W48" s="329">
        <v>2351282</v>
      </c>
      <c r="X48" s="330"/>
      <c r="Y48" s="329">
        <v>5367794</v>
      </c>
      <c r="Z48" s="330"/>
      <c r="AA48" s="329">
        <v>11451231</v>
      </c>
      <c r="AB48" s="330"/>
    </row>
    <row r="49" spans="1:28" x14ac:dyDescent="0.2">
      <c r="A49" s="328">
        <v>1986</v>
      </c>
      <c r="B49" s="329">
        <v>135475</v>
      </c>
      <c r="C49" s="330"/>
      <c r="D49" s="329">
        <v>2367339</v>
      </c>
      <c r="E49" s="330"/>
      <c r="F49" s="329">
        <v>1162458</v>
      </c>
      <c r="G49" s="330"/>
      <c r="H49" s="329">
        <v>3665272</v>
      </c>
      <c r="I49" s="330"/>
      <c r="J49" s="331" t="s">
        <v>207</v>
      </c>
      <c r="K49" s="330"/>
      <c r="L49" s="331" t="s">
        <v>207</v>
      </c>
      <c r="M49" s="331" t="s">
        <v>207</v>
      </c>
      <c r="N49" s="330"/>
      <c r="O49" s="331" t="s">
        <v>207</v>
      </c>
      <c r="P49" s="330"/>
      <c r="Q49" s="329">
        <v>27464</v>
      </c>
      <c r="R49" s="330"/>
      <c r="S49" s="329">
        <v>27464</v>
      </c>
      <c r="T49" s="330"/>
      <c r="U49" s="329">
        <v>3692736</v>
      </c>
      <c r="V49" s="330"/>
      <c r="W49" s="329">
        <v>2438629</v>
      </c>
      <c r="X49" s="330"/>
      <c r="Y49" s="329">
        <v>5474741</v>
      </c>
      <c r="Z49" s="330"/>
      <c r="AA49" s="329">
        <v>11606106</v>
      </c>
      <c r="AB49" s="330"/>
    </row>
    <row r="50" spans="1:28" x14ac:dyDescent="0.2">
      <c r="A50" s="332">
        <v>1987</v>
      </c>
      <c r="B50" s="333">
        <v>124600</v>
      </c>
      <c r="C50" s="334"/>
      <c r="D50" s="333">
        <v>2489053</v>
      </c>
      <c r="E50" s="334"/>
      <c r="F50" s="333">
        <v>1130918</v>
      </c>
      <c r="G50" s="334"/>
      <c r="H50" s="333">
        <v>3744571</v>
      </c>
      <c r="I50" s="334"/>
      <c r="J50" s="335" t="s">
        <v>207</v>
      </c>
      <c r="K50" s="334"/>
      <c r="L50" s="335" t="s">
        <v>207</v>
      </c>
      <c r="M50" s="335" t="s">
        <v>207</v>
      </c>
      <c r="N50" s="334"/>
      <c r="O50" s="335" t="s">
        <v>207</v>
      </c>
      <c r="P50" s="334"/>
      <c r="Q50" s="333">
        <v>29542</v>
      </c>
      <c r="R50" s="334"/>
      <c r="S50" s="333">
        <v>29542</v>
      </c>
      <c r="T50" s="334"/>
      <c r="U50" s="333">
        <v>3774113</v>
      </c>
      <c r="V50" s="334"/>
      <c r="W50" s="333">
        <v>2538756</v>
      </c>
      <c r="X50" s="334"/>
      <c r="Y50" s="333">
        <v>5633140</v>
      </c>
      <c r="Z50" s="334"/>
      <c r="AA50" s="333">
        <v>11946009</v>
      </c>
      <c r="AB50" s="334"/>
    </row>
    <row r="51" spans="1:28" x14ac:dyDescent="0.2">
      <c r="A51" s="328">
        <v>1988</v>
      </c>
      <c r="B51" s="329">
        <v>131088</v>
      </c>
      <c r="C51" s="330"/>
      <c r="D51" s="329">
        <v>2730880</v>
      </c>
      <c r="E51" s="330"/>
      <c r="F51" s="329">
        <v>1099394</v>
      </c>
      <c r="G51" s="330"/>
      <c r="H51" s="329">
        <v>3961361</v>
      </c>
      <c r="I51" s="330"/>
      <c r="J51" s="331" t="s">
        <v>207</v>
      </c>
      <c r="K51" s="330"/>
      <c r="L51" s="331" t="s">
        <v>207</v>
      </c>
      <c r="M51" s="331" t="s">
        <v>207</v>
      </c>
      <c r="N51" s="330"/>
      <c r="O51" s="331" t="s">
        <v>207</v>
      </c>
      <c r="P51" s="330"/>
      <c r="Q51" s="329">
        <v>32537</v>
      </c>
      <c r="R51" s="330"/>
      <c r="S51" s="329">
        <v>32537</v>
      </c>
      <c r="T51" s="330"/>
      <c r="U51" s="329">
        <v>3993898</v>
      </c>
      <c r="V51" s="330"/>
      <c r="W51" s="329">
        <v>2675108</v>
      </c>
      <c r="X51" s="330"/>
      <c r="Y51" s="329">
        <v>5909085</v>
      </c>
      <c r="Z51" s="330"/>
      <c r="AA51" s="329">
        <v>12578091</v>
      </c>
      <c r="AB51" s="330"/>
    </row>
    <row r="52" spans="1:28" x14ac:dyDescent="0.2">
      <c r="A52" s="328">
        <v>1989</v>
      </c>
      <c r="B52" s="329">
        <v>115227</v>
      </c>
      <c r="C52" s="330"/>
      <c r="D52" s="329">
        <v>2784801</v>
      </c>
      <c r="E52" s="330"/>
      <c r="F52" s="329">
        <v>1040769</v>
      </c>
      <c r="G52" s="330"/>
      <c r="H52" s="329">
        <v>3940798</v>
      </c>
      <c r="I52" s="330"/>
      <c r="J52" s="331">
        <v>685</v>
      </c>
      <c r="K52" s="330"/>
      <c r="L52" s="329">
        <v>2500</v>
      </c>
      <c r="M52" s="331" t="s">
        <v>584</v>
      </c>
      <c r="N52" s="330"/>
      <c r="O52" s="331" t="s">
        <v>584</v>
      </c>
      <c r="P52" s="330"/>
      <c r="Q52" s="329">
        <v>98986</v>
      </c>
      <c r="R52" s="330"/>
      <c r="S52" s="329">
        <v>102172</v>
      </c>
      <c r="T52" s="330"/>
      <c r="U52" s="329">
        <v>4042969</v>
      </c>
      <c r="V52" s="330"/>
      <c r="W52" s="329">
        <v>2766640</v>
      </c>
      <c r="X52" s="330"/>
      <c r="Y52" s="329">
        <v>6383821</v>
      </c>
      <c r="Z52" s="330"/>
      <c r="AA52" s="329">
        <v>13193431</v>
      </c>
      <c r="AB52" s="330"/>
    </row>
    <row r="53" spans="1:28" x14ac:dyDescent="0.2">
      <c r="A53" s="332">
        <v>1990</v>
      </c>
      <c r="B53" s="333">
        <v>124456</v>
      </c>
      <c r="C53" s="334"/>
      <c r="D53" s="333">
        <v>2682201</v>
      </c>
      <c r="E53" s="334"/>
      <c r="F53" s="333">
        <v>990966</v>
      </c>
      <c r="G53" s="334"/>
      <c r="H53" s="333">
        <v>3797624</v>
      </c>
      <c r="I53" s="334"/>
      <c r="J53" s="333">
        <v>1432</v>
      </c>
      <c r="K53" s="334"/>
      <c r="L53" s="333">
        <v>2800</v>
      </c>
      <c r="M53" s="335" t="s">
        <v>584</v>
      </c>
      <c r="N53" s="334"/>
      <c r="O53" s="335" t="s">
        <v>584</v>
      </c>
      <c r="P53" s="334"/>
      <c r="Q53" s="333">
        <v>93997</v>
      </c>
      <c r="R53" s="334"/>
      <c r="S53" s="333">
        <v>98229</v>
      </c>
      <c r="T53" s="334"/>
      <c r="U53" s="333">
        <v>3895852</v>
      </c>
      <c r="V53" s="334"/>
      <c r="W53" s="333">
        <v>2860154</v>
      </c>
      <c r="X53" s="334"/>
      <c r="Y53" s="333">
        <v>6563759</v>
      </c>
      <c r="Z53" s="334"/>
      <c r="AA53" s="333">
        <v>13319765</v>
      </c>
      <c r="AB53" s="334"/>
    </row>
    <row r="54" spans="1:28" x14ac:dyDescent="0.2">
      <c r="A54" s="328">
        <v>1991</v>
      </c>
      <c r="B54" s="329">
        <v>115505</v>
      </c>
      <c r="C54" s="330"/>
      <c r="D54" s="329">
        <v>2795401</v>
      </c>
      <c r="E54" s="330"/>
      <c r="F54" s="329">
        <v>934681</v>
      </c>
      <c r="G54" s="330"/>
      <c r="H54" s="329">
        <v>3845587</v>
      </c>
      <c r="I54" s="330"/>
      <c r="J54" s="329">
        <v>1369</v>
      </c>
      <c r="K54" s="330"/>
      <c r="L54" s="329">
        <v>3000</v>
      </c>
      <c r="M54" s="331" t="s">
        <v>584</v>
      </c>
      <c r="N54" s="330"/>
      <c r="O54" s="331" t="s">
        <v>584</v>
      </c>
      <c r="P54" s="330"/>
      <c r="Q54" s="329">
        <v>95365</v>
      </c>
      <c r="R54" s="330"/>
      <c r="S54" s="329">
        <v>99734</v>
      </c>
      <c r="T54" s="330"/>
      <c r="U54" s="329">
        <v>3945322</v>
      </c>
      <c r="V54" s="330"/>
      <c r="W54" s="329">
        <v>2918092</v>
      </c>
      <c r="X54" s="330"/>
      <c r="Y54" s="329">
        <v>6636360</v>
      </c>
      <c r="Z54" s="330"/>
      <c r="AA54" s="329">
        <v>13499773</v>
      </c>
      <c r="AB54" s="330"/>
    </row>
    <row r="55" spans="1:28" x14ac:dyDescent="0.2">
      <c r="A55" s="328">
        <v>1992</v>
      </c>
      <c r="B55" s="329">
        <v>116570</v>
      </c>
      <c r="C55" s="330"/>
      <c r="D55" s="329">
        <v>2871185</v>
      </c>
      <c r="E55" s="330"/>
      <c r="F55" s="329">
        <v>893434</v>
      </c>
      <c r="G55" s="330"/>
      <c r="H55" s="329">
        <v>3881190</v>
      </c>
      <c r="I55" s="330"/>
      <c r="J55" s="329">
        <v>1266</v>
      </c>
      <c r="K55" s="330"/>
      <c r="L55" s="329">
        <v>3200</v>
      </c>
      <c r="M55" s="331" t="s">
        <v>584</v>
      </c>
      <c r="N55" s="330"/>
      <c r="O55" s="331" t="s">
        <v>584</v>
      </c>
      <c r="P55" s="330"/>
      <c r="Q55" s="329">
        <v>104942</v>
      </c>
      <c r="R55" s="330"/>
      <c r="S55" s="329">
        <v>109408</v>
      </c>
      <c r="T55" s="330"/>
      <c r="U55" s="329">
        <v>3990598</v>
      </c>
      <c r="V55" s="330"/>
      <c r="W55" s="329">
        <v>2900224</v>
      </c>
      <c r="X55" s="330"/>
      <c r="Y55" s="329">
        <v>6550049</v>
      </c>
      <c r="Z55" s="330"/>
      <c r="AA55" s="329">
        <v>13440870</v>
      </c>
      <c r="AB55" s="330"/>
    </row>
    <row r="56" spans="1:28" x14ac:dyDescent="0.2">
      <c r="A56" s="332">
        <v>1993</v>
      </c>
      <c r="B56" s="333">
        <v>117302</v>
      </c>
      <c r="C56" s="334"/>
      <c r="D56" s="333">
        <v>2923260</v>
      </c>
      <c r="E56" s="334"/>
      <c r="F56" s="333">
        <v>818589</v>
      </c>
      <c r="G56" s="334"/>
      <c r="H56" s="333">
        <v>3859151</v>
      </c>
      <c r="I56" s="334"/>
      <c r="J56" s="333">
        <v>1028</v>
      </c>
      <c r="K56" s="334"/>
      <c r="L56" s="333">
        <v>3400</v>
      </c>
      <c r="M56" s="335" t="s">
        <v>584</v>
      </c>
      <c r="N56" s="334"/>
      <c r="O56" s="335" t="s">
        <v>584</v>
      </c>
      <c r="P56" s="334"/>
      <c r="Q56" s="333">
        <v>109185</v>
      </c>
      <c r="R56" s="334"/>
      <c r="S56" s="333">
        <v>113613</v>
      </c>
      <c r="T56" s="334"/>
      <c r="U56" s="333">
        <v>3972764</v>
      </c>
      <c r="V56" s="334"/>
      <c r="W56" s="333">
        <v>3018755</v>
      </c>
      <c r="X56" s="334"/>
      <c r="Y56" s="333">
        <v>6828160</v>
      </c>
      <c r="Z56" s="334"/>
      <c r="AA56" s="333">
        <v>13819678</v>
      </c>
      <c r="AB56" s="334"/>
    </row>
    <row r="57" spans="1:28" x14ac:dyDescent="0.2">
      <c r="A57" s="328">
        <v>1994</v>
      </c>
      <c r="B57" s="329">
        <v>118119</v>
      </c>
      <c r="C57" s="330"/>
      <c r="D57" s="329">
        <v>2961981</v>
      </c>
      <c r="E57" s="330"/>
      <c r="F57" s="329">
        <v>824776</v>
      </c>
      <c r="G57" s="330"/>
      <c r="H57" s="329">
        <v>3904876</v>
      </c>
      <c r="I57" s="330"/>
      <c r="J57" s="331">
        <v>957</v>
      </c>
      <c r="K57" s="330"/>
      <c r="L57" s="329">
        <v>4200</v>
      </c>
      <c r="M57" s="331" t="s">
        <v>584</v>
      </c>
      <c r="N57" s="330"/>
      <c r="O57" s="331" t="s">
        <v>584</v>
      </c>
      <c r="P57" s="330"/>
      <c r="Q57" s="329">
        <v>106422</v>
      </c>
      <c r="R57" s="330"/>
      <c r="S57" s="329">
        <v>111579</v>
      </c>
      <c r="T57" s="330"/>
      <c r="U57" s="329">
        <v>4016455</v>
      </c>
      <c r="V57" s="330"/>
      <c r="W57" s="329">
        <v>3115517</v>
      </c>
      <c r="X57" s="330"/>
      <c r="Y57" s="329">
        <v>6965557</v>
      </c>
      <c r="Z57" s="330"/>
      <c r="AA57" s="329">
        <v>14097529</v>
      </c>
      <c r="AB57" s="330"/>
    </row>
    <row r="58" spans="1:28" x14ac:dyDescent="0.2">
      <c r="A58" s="328">
        <v>1995</v>
      </c>
      <c r="B58" s="329">
        <v>116788</v>
      </c>
      <c r="C58" s="330"/>
      <c r="D58" s="329">
        <v>3095988</v>
      </c>
      <c r="E58" s="330"/>
      <c r="F58" s="329">
        <v>769296</v>
      </c>
      <c r="G58" s="330"/>
      <c r="H58" s="329">
        <v>3982073</v>
      </c>
      <c r="I58" s="330"/>
      <c r="J58" s="329">
        <v>1220</v>
      </c>
      <c r="K58" s="330"/>
      <c r="L58" s="329">
        <v>4500</v>
      </c>
      <c r="M58" s="331" t="s">
        <v>584</v>
      </c>
      <c r="N58" s="330"/>
      <c r="O58" s="331" t="s">
        <v>584</v>
      </c>
      <c r="P58" s="330"/>
      <c r="Q58" s="329">
        <v>112717</v>
      </c>
      <c r="R58" s="330"/>
      <c r="S58" s="329">
        <v>118437</v>
      </c>
      <c r="T58" s="330"/>
      <c r="U58" s="329">
        <v>4100510</v>
      </c>
      <c r="V58" s="330"/>
      <c r="W58" s="329">
        <v>3252036</v>
      </c>
      <c r="X58" s="330"/>
      <c r="Y58" s="329">
        <v>7337507</v>
      </c>
      <c r="Z58" s="330"/>
      <c r="AA58" s="329">
        <v>14690052</v>
      </c>
      <c r="AB58" s="330"/>
    </row>
    <row r="59" spans="1:28" x14ac:dyDescent="0.2">
      <c r="A59" s="332">
        <v>1996</v>
      </c>
      <c r="B59" s="333">
        <v>121613</v>
      </c>
      <c r="C59" s="334"/>
      <c r="D59" s="333">
        <v>3226318</v>
      </c>
      <c r="E59" s="334"/>
      <c r="F59" s="333">
        <v>790037</v>
      </c>
      <c r="G59" s="334"/>
      <c r="H59" s="333">
        <v>4137967</v>
      </c>
      <c r="I59" s="334"/>
      <c r="J59" s="333">
        <v>1300</v>
      </c>
      <c r="K59" s="334"/>
      <c r="L59" s="333">
        <v>5300</v>
      </c>
      <c r="M59" s="335" t="s">
        <v>584</v>
      </c>
      <c r="N59" s="334"/>
      <c r="O59" s="335" t="s">
        <v>584</v>
      </c>
      <c r="P59" s="334"/>
      <c r="Q59" s="333">
        <v>128840</v>
      </c>
      <c r="R59" s="334"/>
      <c r="S59" s="333">
        <v>135440</v>
      </c>
      <c r="T59" s="334"/>
      <c r="U59" s="333">
        <v>4273407</v>
      </c>
      <c r="V59" s="334"/>
      <c r="W59" s="333">
        <v>3343969</v>
      </c>
      <c r="X59" s="334"/>
      <c r="Y59" s="333">
        <v>7554615</v>
      </c>
      <c r="Z59" s="334"/>
      <c r="AA59" s="333">
        <v>15171991</v>
      </c>
      <c r="AB59" s="334"/>
    </row>
    <row r="60" spans="1:28" x14ac:dyDescent="0.2">
      <c r="A60" s="328">
        <v>1997</v>
      </c>
      <c r="B60" s="329">
        <v>129391</v>
      </c>
      <c r="C60" s="330"/>
      <c r="D60" s="329">
        <v>3285320</v>
      </c>
      <c r="E60" s="330"/>
      <c r="F60" s="329">
        <v>742508</v>
      </c>
      <c r="G60" s="330"/>
      <c r="H60" s="329">
        <v>4157219</v>
      </c>
      <c r="I60" s="330"/>
      <c r="J60" s="329">
        <v>1228</v>
      </c>
      <c r="K60" s="330"/>
      <c r="L60" s="329">
        <v>5700</v>
      </c>
      <c r="M60" s="331" t="s">
        <v>584</v>
      </c>
      <c r="N60" s="330"/>
      <c r="O60" s="331" t="s">
        <v>584</v>
      </c>
      <c r="P60" s="330"/>
      <c r="Q60" s="329">
        <v>131283</v>
      </c>
      <c r="R60" s="330"/>
      <c r="S60" s="329">
        <v>138211</v>
      </c>
      <c r="T60" s="330"/>
      <c r="U60" s="329">
        <v>4295430</v>
      </c>
      <c r="V60" s="330"/>
      <c r="W60" s="329">
        <v>3502848</v>
      </c>
      <c r="X60" s="330"/>
      <c r="Y60" s="329">
        <v>7882946</v>
      </c>
      <c r="Z60" s="330"/>
      <c r="AA60" s="329">
        <v>15681225</v>
      </c>
      <c r="AB60" s="330"/>
    </row>
    <row r="61" spans="1:28" x14ac:dyDescent="0.2">
      <c r="A61" s="328">
        <v>1998</v>
      </c>
      <c r="B61" s="329">
        <v>93436</v>
      </c>
      <c r="C61" s="330"/>
      <c r="D61" s="329">
        <v>3082975</v>
      </c>
      <c r="E61" s="330"/>
      <c r="F61" s="329">
        <v>701574</v>
      </c>
      <c r="G61" s="330"/>
      <c r="H61" s="329">
        <v>3877984</v>
      </c>
      <c r="I61" s="330"/>
      <c r="J61" s="329">
        <v>1228</v>
      </c>
      <c r="K61" s="330"/>
      <c r="L61" s="329">
        <v>7100</v>
      </c>
      <c r="M61" s="331" t="s">
        <v>584</v>
      </c>
      <c r="N61" s="330"/>
      <c r="O61" s="331" t="s">
        <v>584</v>
      </c>
      <c r="P61" s="330"/>
      <c r="Q61" s="329">
        <v>118461</v>
      </c>
      <c r="R61" s="330"/>
      <c r="S61" s="329">
        <v>126789</v>
      </c>
      <c r="T61" s="330"/>
      <c r="U61" s="329">
        <v>4004773</v>
      </c>
      <c r="V61" s="330"/>
      <c r="W61" s="329">
        <v>3677989</v>
      </c>
      <c r="X61" s="330"/>
      <c r="Y61" s="329">
        <v>8284788</v>
      </c>
      <c r="Z61" s="330"/>
      <c r="AA61" s="329">
        <v>15967551</v>
      </c>
      <c r="AB61" s="330"/>
    </row>
    <row r="62" spans="1:28" x14ac:dyDescent="0.2">
      <c r="A62" s="332">
        <v>1999</v>
      </c>
      <c r="B62" s="333">
        <v>102524</v>
      </c>
      <c r="C62" s="334"/>
      <c r="D62" s="333">
        <v>3115031</v>
      </c>
      <c r="E62" s="334"/>
      <c r="F62" s="333">
        <v>707167</v>
      </c>
      <c r="G62" s="334"/>
      <c r="H62" s="333">
        <v>3924722</v>
      </c>
      <c r="I62" s="334"/>
      <c r="J62" s="333">
        <v>1173</v>
      </c>
      <c r="K62" s="334"/>
      <c r="L62" s="333">
        <v>6700</v>
      </c>
      <c r="M62" s="335" t="s">
        <v>584</v>
      </c>
      <c r="N62" s="334"/>
      <c r="O62" s="335" t="s">
        <v>584</v>
      </c>
      <c r="P62" s="334"/>
      <c r="Q62" s="333">
        <v>120748</v>
      </c>
      <c r="R62" s="334"/>
      <c r="S62" s="333">
        <v>128621</v>
      </c>
      <c r="T62" s="334"/>
      <c r="U62" s="333">
        <v>4053343</v>
      </c>
      <c r="V62" s="334"/>
      <c r="W62" s="333">
        <v>3766238</v>
      </c>
      <c r="X62" s="334"/>
      <c r="Y62" s="333">
        <v>8556679</v>
      </c>
      <c r="Z62" s="334"/>
      <c r="AA62" s="333">
        <v>16376260</v>
      </c>
      <c r="AB62" s="334"/>
    </row>
    <row r="63" spans="1:28" x14ac:dyDescent="0.2">
      <c r="A63" s="328">
        <v>2000</v>
      </c>
      <c r="B63" s="329">
        <v>91895</v>
      </c>
      <c r="C63" s="330"/>
      <c r="D63" s="329">
        <v>3251526</v>
      </c>
      <c r="E63" s="336" t="s">
        <v>476</v>
      </c>
      <c r="F63" s="329">
        <v>806907</v>
      </c>
      <c r="G63" s="330"/>
      <c r="H63" s="329">
        <v>4150329</v>
      </c>
      <c r="I63" s="336" t="s">
        <v>476</v>
      </c>
      <c r="J63" s="329">
        <v>1018</v>
      </c>
      <c r="K63" s="330"/>
      <c r="L63" s="329">
        <v>7600</v>
      </c>
      <c r="M63" s="331" t="s">
        <v>584</v>
      </c>
      <c r="N63" s="330"/>
      <c r="O63" s="331" t="s">
        <v>584</v>
      </c>
      <c r="P63" s="330"/>
      <c r="Q63" s="329">
        <v>119102</v>
      </c>
      <c r="R63" s="330"/>
      <c r="S63" s="329">
        <v>127719</v>
      </c>
      <c r="T63" s="330"/>
      <c r="U63" s="329">
        <v>4278048</v>
      </c>
      <c r="V63" s="336" t="s">
        <v>476</v>
      </c>
      <c r="W63" s="329">
        <v>3955691</v>
      </c>
      <c r="X63" s="330"/>
      <c r="Y63" s="329">
        <v>8941602</v>
      </c>
      <c r="Z63" s="336" t="s">
        <v>476</v>
      </c>
      <c r="AA63" s="329">
        <v>17175340</v>
      </c>
      <c r="AB63" s="336" t="s">
        <v>476</v>
      </c>
    </row>
    <row r="64" spans="1:28" x14ac:dyDescent="0.2">
      <c r="A64" s="328">
        <v>2001</v>
      </c>
      <c r="B64" s="329">
        <v>96858</v>
      </c>
      <c r="C64" s="330"/>
      <c r="D64" s="329">
        <v>3097263</v>
      </c>
      <c r="E64" s="330"/>
      <c r="F64" s="329">
        <v>789588</v>
      </c>
      <c r="G64" s="330"/>
      <c r="H64" s="329">
        <v>3983708</v>
      </c>
      <c r="I64" s="330"/>
      <c r="J64" s="331">
        <v>687</v>
      </c>
      <c r="K64" s="330"/>
      <c r="L64" s="329">
        <v>8270</v>
      </c>
      <c r="M64" s="331" t="s">
        <v>584</v>
      </c>
      <c r="N64" s="330"/>
      <c r="O64" s="331" t="s">
        <v>584</v>
      </c>
      <c r="P64" s="330"/>
      <c r="Q64" s="329">
        <v>91661</v>
      </c>
      <c r="R64" s="330"/>
      <c r="S64" s="329">
        <v>100618</v>
      </c>
      <c r="T64" s="330"/>
      <c r="U64" s="329">
        <v>4084326</v>
      </c>
      <c r="V64" s="330"/>
      <c r="W64" s="329">
        <v>4062047</v>
      </c>
      <c r="X64" s="330"/>
      <c r="Y64" s="329">
        <v>8990268</v>
      </c>
      <c r="Z64" s="330"/>
      <c r="AA64" s="329">
        <v>17136641</v>
      </c>
      <c r="AB64" s="330"/>
    </row>
    <row r="65" spans="1:28" x14ac:dyDescent="0.2">
      <c r="A65" s="332">
        <v>2002</v>
      </c>
      <c r="B65" s="333">
        <v>89820</v>
      </c>
      <c r="C65" s="334"/>
      <c r="D65" s="333">
        <v>3212456</v>
      </c>
      <c r="E65" s="337" t="s">
        <v>476</v>
      </c>
      <c r="F65" s="333">
        <v>725515</v>
      </c>
      <c r="G65" s="334"/>
      <c r="H65" s="333">
        <v>4027791</v>
      </c>
      <c r="I65" s="337" t="s">
        <v>476</v>
      </c>
      <c r="J65" s="335">
        <v>130</v>
      </c>
      <c r="K65" s="334"/>
      <c r="L65" s="333">
        <v>8753</v>
      </c>
      <c r="M65" s="335" t="s">
        <v>584</v>
      </c>
      <c r="N65" s="334"/>
      <c r="O65" s="335" t="s">
        <v>584</v>
      </c>
      <c r="P65" s="334"/>
      <c r="Q65" s="333">
        <v>94996</v>
      </c>
      <c r="R65" s="334"/>
      <c r="S65" s="333">
        <v>103879</v>
      </c>
      <c r="T65" s="334"/>
      <c r="U65" s="333">
        <v>4131670</v>
      </c>
      <c r="V65" s="337" t="s">
        <v>476</v>
      </c>
      <c r="W65" s="333">
        <v>4109861</v>
      </c>
      <c r="X65" s="334"/>
      <c r="Y65" s="333">
        <v>9103889</v>
      </c>
      <c r="Z65" s="337" t="s">
        <v>476</v>
      </c>
      <c r="AA65" s="333">
        <v>17345420</v>
      </c>
      <c r="AB65" s="337" t="s">
        <v>476</v>
      </c>
    </row>
    <row r="66" spans="1:28" x14ac:dyDescent="0.2">
      <c r="A66" s="328">
        <v>2003</v>
      </c>
      <c r="B66" s="329">
        <v>81963</v>
      </c>
      <c r="C66" s="330"/>
      <c r="D66" s="329">
        <v>3260916</v>
      </c>
      <c r="E66" s="330"/>
      <c r="F66" s="329">
        <v>827398</v>
      </c>
      <c r="G66" s="330"/>
      <c r="H66" s="329">
        <v>4170277</v>
      </c>
      <c r="I66" s="330"/>
      <c r="J66" s="331">
        <v>740</v>
      </c>
      <c r="K66" s="330"/>
      <c r="L66" s="329">
        <v>11000</v>
      </c>
      <c r="M66" s="331" t="s">
        <v>584</v>
      </c>
      <c r="N66" s="330"/>
      <c r="O66" s="331" t="s">
        <v>584</v>
      </c>
      <c r="P66" s="330"/>
      <c r="Q66" s="329">
        <v>101286</v>
      </c>
      <c r="R66" s="330"/>
      <c r="S66" s="329">
        <v>113026</v>
      </c>
      <c r="T66" s="330"/>
      <c r="U66" s="329">
        <v>4283303</v>
      </c>
      <c r="V66" s="330"/>
      <c r="W66" s="329">
        <v>4090059</v>
      </c>
      <c r="X66" s="330"/>
      <c r="Y66" s="329">
        <v>8969386</v>
      </c>
      <c r="Z66" s="330"/>
      <c r="AA66" s="329">
        <v>17342748</v>
      </c>
      <c r="AB66" s="330"/>
    </row>
    <row r="67" spans="1:28" x14ac:dyDescent="0.2">
      <c r="A67" s="328">
        <v>2004</v>
      </c>
      <c r="B67" s="329">
        <v>102904</v>
      </c>
      <c r="C67" s="330"/>
      <c r="D67" s="329">
        <v>3200972</v>
      </c>
      <c r="E67" s="336" t="s">
        <v>476</v>
      </c>
      <c r="F67" s="329">
        <v>809482</v>
      </c>
      <c r="G67" s="330"/>
      <c r="H67" s="329">
        <v>4113358</v>
      </c>
      <c r="I67" s="336" t="s">
        <v>476</v>
      </c>
      <c r="J67" s="329">
        <v>1052</v>
      </c>
      <c r="K67" s="330"/>
      <c r="L67" s="329">
        <v>12000</v>
      </c>
      <c r="M67" s="331" t="s">
        <v>584</v>
      </c>
      <c r="N67" s="330"/>
      <c r="O67" s="331" t="s">
        <v>584</v>
      </c>
      <c r="P67" s="330"/>
      <c r="Q67" s="329">
        <v>105319</v>
      </c>
      <c r="R67" s="330"/>
      <c r="S67" s="329">
        <v>118371</v>
      </c>
      <c r="T67" s="330"/>
      <c r="U67" s="329">
        <v>4231729</v>
      </c>
      <c r="V67" s="336" t="s">
        <v>476</v>
      </c>
      <c r="W67" s="329">
        <v>4198209</v>
      </c>
      <c r="X67" s="330"/>
      <c r="Y67" s="329">
        <v>9229335</v>
      </c>
      <c r="Z67" s="336" t="s">
        <v>476</v>
      </c>
      <c r="AA67" s="329">
        <v>17659274</v>
      </c>
      <c r="AB67" s="336" t="s">
        <v>476</v>
      </c>
    </row>
    <row r="68" spans="1:28" x14ac:dyDescent="0.2">
      <c r="A68" s="332">
        <v>2005</v>
      </c>
      <c r="B68" s="333">
        <v>96999</v>
      </c>
      <c r="C68" s="334"/>
      <c r="D68" s="333">
        <v>3073216</v>
      </c>
      <c r="E68" s="337" t="s">
        <v>476</v>
      </c>
      <c r="F68" s="333">
        <v>761428</v>
      </c>
      <c r="G68" s="334"/>
      <c r="H68" s="333">
        <v>3931643</v>
      </c>
      <c r="I68" s="337" t="s">
        <v>476</v>
      </c>
      <c r="J68" s="335">
        <v>860</v>
      </c>
      <c r="K68" s="334"/>
      <c r="L68" s="333">
        <v>13600</v>
      </c>
      <c r="M68" s="335" t="s">
        <v>584</v>
      </c>
      <c r="N68" s="334"/>
      <c r="O68" s="335" t="s">
        <v>584</v>
      </c>
      <c r="P68" s="334"/>
      <c r="Q68" s="333">
        <v>105134</v>
      </c>
      <c r="R68" s="337" t="s">
        <v>476</v>
      </c>
      <c r="S68" s="333">
        <v>119594</v>
      </c>
      <c r="T68" s="337" t="s">
        <v>476</v>
      </c>
      <c r="U68" s="333">
        <v>4051237</v>
      </c>
      <c r="V68" s="337" t="s">
        <v>476</v>
      </c>
      <c r="W68" s="333">
        <v>4350570</v>
      </c>
      <c r="X68" s="334"/>
      <c r="Y68" s="333">
        <v>9454949</v>
      </c>
      <c r="Z68" s="337" t="s">
        <v>476</v>
      </c>
      <c r="AA68" s="333">
        <v>17856756</v>
      </c>
      <c r="AB68" s="337" t="s">
        <v>476</v>
      </c>
    </row>
    <row r="69" spans="1:28" x14ac:dyDescent="0.2">
      <c r="A69" s="328">
        <v>2006</v>
      </c>
      <c r="B69" s="329">
        <v>64789</v>
      </c>
      <c r="C69" s="330"/>
      <c r="D69" s="329">
        <v>2901687</v>
      </c>
      <c r="E69" s="336" t="s">
        <v>476</v>
      </c>
      <c r="F69" s="329">
        <v>662543</v>
      </c>
      <c r="G69" s="330"/>
      <c r="H69" s="329">
        <v>3629020</v>
      </c>
      <c r="I69" s="336" t="s">
        <v>476</v>
      </c>
      <c r="J69" s="331">
        <v>927</v>
      </c>
      <c r="K69" s="330"/>
      <c r="L69" s="329">
        <v>14000</v>
      </c>
      <c r="M69" s="331" t="s">
        <v>584</v>
      </c>
      <c r="N69" s="330"/>
      <c r="O69" s="331" t="s">
        <v>584</v>
      </c>
      <c r="P69" s="330"/>
      <c r="Q69" s="329">
        <v>102675</v>
      </c>
      <c r="R69" s="336" t="s">
        <v>476</v>
      </c>
      <c r="S69" s="329">
        <v>117601</v>
      </c>
      <c r="T69" s="336" t="s">
        <v>476</v>
      </c>
      <c r="U69" s="329">
        <v>3746621</v>
      </c>
      <c r="V69" s="336" t="s">
        <v>476</v>
      </c>
      <c r="W69" s="329">
        <v>4434725</v>
      </c>
      <c r="X69" s="330"/>
      <c r="Y69" s="329">
        <v>9529313</v>
      </c>
      <c r="Z69" s="336" t="s">
        <v>476</v>
      </c>
      <c r="AA69" s="329">
        <v>17710660</v>
      </c>
      <c r="AB69" s="336" t="s">
        <v>476</v>
      </c>
    </row>
    <row r="70" spans="1:28" x14ac:dyDescent="0.2">
      <c r="A70" s="328">
        <v>2007</v>
      </c>
      <c r="B70" s="329">
        <v>70035</v>
      </c>
      <c r="C70" s="330"/>
      <c r="D70" s="329">
        <v>3085052</v>
      </c>
      <c r="E70" s="336" t="s">
        <v>476</v>
      </c>
      <c r="F70" s="329">
        <v>649416</v>
      </c>
      <c r="G70" s="330"/>
      <c r="H70" s="329">
        <v>3804503</v>
      </c>
      <c r="I70" s="336" t="s">
        <v>476</v>
      </c>
      <c r="J70" s="331">
        <v>764</v>
      </c>
      <c r="K70" s="330"/>
      <c r="L70" s="329">
        <v>14400</v>
      </c>
      <c r="M70" s="331" t="s">
        <v>584</v>
      </c>
      <c r="N70" s="330"/>
      <c r="O70" s="331" t="s">
        <v>584</v>
      </c>
      <c r="P70" s="330"/>
      <c r="Q70" s="329">
        <v>102712</v>
      </c>
      <c r="R70" s="336" t="s">
        <v>476</v>
      </c>
      <c r="S70" s="329">
        <v>117876</v>
      </c>
      <c r="T70" s="336" t="s">
        <v>476</v>
      </c>
      <c r="U70" s="329">
        <v>3922379</v>
      </c>
      <c r="V70" s="336" t="s">
        <v>476</v>
      </c>
      <c r="W70" s="329">
        <v>4559507</v>
      </c>
      <c r="X70" s="330"/>
      <c r="Y70" s="329">
        <v>9773093</v>
      </c>
      <c r="Z70" s="336" t="s">
        <v>476</v>
      </c>
      <c r="AA70" s="329">
        <v>18254980</v>
      </c>
      <c r="AB70" s="336" t="s">
        <v>476</v>
      </c>
    </row>
    <row r="71" spans="1:28" x14ac:dyDescent="0.2">
      <c r="A71" s="332">
        <v>2008</v>
      </c>
      <c r="B71" s="333">
        <v>69059</v>
      </c>
      <c r="C71" s="334"/>
      <c r="D71" s="333">
        <v>3228429</v>
      </c>
      <c r="E71" s="337" t="s">
        <v>476</v>
      </c>
      <c r="F71" s="333">
        <v>650859</v>
      </c>
      <c r="G71" s="334"/>
      <c r="H71" s="333">
        <v>3948346</v>
      </c>
      <c r="I71" s="337" t="s">
        <v>476</v>
      </c>
      <c r="J71" s="335">
        <v>591</v>
      </c>
      <c r="K71" s="334"/>
      <c r="L71" s="333">
        <v>14800</v>
      </c>
      <c r="M71" s="335">
        <v>1</v>
      </c>
      <c r="N71" s="334"/>
      <c r="O71" s="335" t="s">
        <v>584</v>
      </c>
      <c r="P71" s="334"/>
      <c r="Q71" s="333">
        <v>109253</v>
      </c>
      <c r="R71" s="337" t="s">
        <v>476</v>
      </c>
      <c r="S71" s="333">
        <v>124644</v>
      </c>
      <c r="T71" s="337" t="s">
        <v>476</v>
      </c>
      <c r="U71" s="333">
        <v>4072990</v>
      </c>
      <c r="V71" s="337" t="s">
        <v>476</v>
      </c>
      <c r="W71" s="333">
        <v>4558368</v>
      </c>
      <c r="X71" s="334"/>
      <c r="Y71" s="333">
        <v>9749425</v>
      </c>
      <c r="Z71" s="337" t="s">
        <v>476</v>
      </c>
      <c r="AA71" s="333">
        <v>18380782</v>
      </c>
      <c r="AB71" s="337" t="s">
        <v>476</v>
      </c>
    </row>
    <row r="72" spans="1:28" x14ac:dyDescent="0.2">
      <c r="A72" s="328">
        <v>2009</v>
      </c>
      <c r="B72" s="329">
        <v>63019</v>
      </c>
      <c r="C72" s="330"/>
      <c r="D72" s="329">
        <v>3186594</v>
      </c>
      <c r="E72" s="336" t="s">
        <v>476</v>
      </c>
      <c r="F72" s="329">
        <v>682486</v>
      </c>
      <c r="G72" s="330"/>
      <c r="H72" s="329">
        <v>3932099</v>
      </c>
      <c r="I72" s="336" t="s">
        <v>476</v>
      </c>
      <c r="J72" s="331">
        <v>692</v>
      </c>
      <c r="K72" s="330"/>
      <c r="L72" s="329">
        <v>16700</v>
      </c>
      <c r="M72" s="331" t="s">
        <v>884</v>
      </c>
      <c r="N72" s="330"/>
      <c r="O72" s="331">
        <v>2</v>
      </c>
      <c r="P72" s="330"/>
      <c r="Q72" s="329">
        <v>111666</v>
      </c>
      <c r="R72" s="336" t="s">
        <v>476</v>
      </c>
      <c r="S72" s="329">
        <v>129060</v>
      </c>
      <c r="T72" s="336" t="s">
        <v>476</v>
      </c>
      <c r="U72" s="329">
        <v>4061158</v>
      </c>
      <c r="V72" s="336" t="s">
        <v>476</v>
      </c>
      <c r="W72" s="329">
        <v>4460057</v>
      </c>
      <c r="X72" s="330"/>
      <c r="Y72" s="329">
        <v>9377864</v>
      </c>
      <c r="Z72" s="336" t="s">
        <v>476</v>
      </c>
      <c r="AA72" s="329">
        <v>17899079</v>
      </c>
      <c r="AB72" s="336" t="s">
        <v>476</v>
      </c>
    </row>
    <row r="73" spans="1:28" x14ac:dyDescent="0.2">
      <c r="A73" s="328">
        <v>2010</v>
      </c>
      <c r="B73" s="329">
        <v>59840</v>
      </c>
      <c r="C73" s="336" t="s">
        <v>476</v>
      </c>
      <c r="D73" s="329">
        <v>3163611</v>
      </c>
      <c r="E73" s="336" t="s">
        <v>476</v>
      </c>
      <c r="F73" s="329">
        <v>684708</v>
      </c>
      <c r="G73" s="336" t="s">
        <v>476</v>
      </c>
      <c r="H73" s="329">
        <v>3908159</v>
      </c>
      <c r="I73" s="336" t="s">
        <v>476</v>
      </c>
      <c r="J73" s="331">
        <v>785</v>
      </c>
      <c r="K73" s="336" t="s">
        <v>476</v>
      </c>
      <c r="L73" s="329">
        <v>18500</v>
      </c>
      <c r="M73" s="331">
        <v>47</v>
      </c>
      <c r="N73" s="336" t="s">
        <v>476</v>
      </c>
      <c r="O73" s="331">
        <v>157</v>
      </c>
      <c r="P73" s="336" t="s">
        <v>476</v>
      </c>
      <c r="Q73" s="329">
        <v>110919</v>
      </c>
      <c r="R73" s="336" t="s">
        <v>476</v>
      </c>
      <c r="S73" s="329">
        <v>130407</v>
      </c>
      <c r="T73" s="336" t="s">
        <v>476</v>
      </c>
      <c r="U73" s="329">
        <v>4038566</v>
      </c>
      <c r="V73" s="336" t="s">
        <v>476</v>
      </c>
      <c r="W73" s="329">
        <v>4538640</v>
      </c>
      <c r="X73" s="336" t="s">
        <v>476</v>
      </c>
      <c r="Y73" s="329">
        <v>9500837</v>
      </c>
      <c r="Z73" s="336" t="s">
        <v>476</v>
      </c>
      <c r="AA73" s="329">
        <v>18078043</v>
      </c>
      <c r="AB73" s="336" t="s">
        <v>476</v>
      </c>
    </row>
    <row r="74" spans="1:28" x14ac:dyDescent="0.2">
      <c r="A74" s="332" t="s">
        <v>1014</v>
      </c>
      <c r="B74" s="333">
        <v>51213</v>
      </c>
      <c r="C74" s="334"/>
      <c r="D74" s="333">
        <v>3225207</v>
      </c>
      <c r="E74" s="334"/>
      <c r="F74" s="333">
        <v>682540</v>
      </c>
      <c r="G74" s="334"/>
      <c r="H74" s="333">
        <v>3958960</v>
      </c>
      <c r="I74" s="334"/>
      <c r="J74" s="335">
        <v>928</v>
      </c>
      <c r="K74" s="334"/>
      <c r="L74" s="333">
        <v>19700</v>
      </c>
      <c r="M74" s="335">
        <v>88</v>
      </c>
      <c r="N74" s="334"/>
      <c r="O74" s="335">
        <v>320</v>
      </c>
      <c r="P74" s="334"/>
      <c r="Q74" s="333">
        <v>109838</v>
      </c>
      <c r="R74" s="334"/>
      <c r="S74" s="333">
        <v>130874</v>
      </c>
      <c r="T74" s="334"/>
      <c r="U74" s="333">
        <v>4089834</v>
      </c>
      <c r="V74" s="334"/>
      <c r="W74" s="333">
        <v>4501411</v>
      </c>
      <c r="X74" s="334"/>
      <c r="Y74" s="333">
        <v>9429303</v>
      </c>
      <c r="Z74" s="334"/>
      <c r="AA74" s="333">
        <v>18020549</v>
      </c>
      <c r="AB74" s="334"/>
    </row>
    <row r="75" spans="1:28" x14ac:dyDescent="0.2">
      <c r="A75" s="618" t="s">
        <v>1015</v>
      </c>
      <c r="B75" s="619"/>
      <c r="C75" s="619"/>
      <c r="D75" s="619"/>
      <c r="E75" s="619"/>
      <c r="F75" s="619"/>
      <c r="G75" s="619"/>
      <c r="H75" s="619"/>
      <c r="I75" s="619"/>
      <c r="J75" s="619"/>
      <c r="K75" s="619"/>
      <c r="L75" s="619"/>
      <c r="M75" s="619"/>
      <c r="N75" s="619"/>
      <c r="O75" s="619" t="s">
        <v>1016</v>
      </c>
      <c r="P75" s="619"/>
      <c r="Q75" s="619"/>
      <c r="R75" s="619"/>
      <c r="S75" s="619"/>
      <c r="T75" s="619"/>
      <c r="U75" s="619"/>
      <c r="V75" s="619"/>
      <c r="W75" s="619"/>
      <c r="X75" s="619"/>
      <c r="Y75" s="619"/>
      <c r="Z75" s="619"/>
      <c r="AA75" s="619"/>
      <c r="AB75" s="620"/>
    </row>
    <row r="76" spans="1:28" x14ac:dyDescent="0.2">
      <c r="A76" s="607" t="s">
        <v>1017</v>
      </c>
      <c r="B76" s="608"/>
      <c r="C76" s="608"/>
      <c r="D76" s="608"/>
      <c r="E76" s="608"/>
      <c r="F76" s="608"/>
      <c r="G76" s="608"/>
      <c r="H76" s="608"/>
      <c r="I76" s="608"/>
      <c r="J76" s="608"/>
      <c r="K76" s="608"/>
      <c r="L76" s="608"/>
      <c r="M76" s="608"/>
      <c r="N76" s="608"/>
      <c r="O76" s="608" t="s">
        <v>1018</v>
      </c>
      <c r="P76" s="608"/>
      <c r="Q76" s="608"/>
      <c r="R76" s="608"/>
      <c r="S76" s="608"/>
      <c r="T76" s="608"/>
      <c r="U76" s="608"/>
      <c r="V76" s="608"/>
      <c r="W76" s="608"/>
      <c r="X76" s="608"/>
      <c r="Y76" s="608"/>
      <c r="Z76" s="608"/>
      <c r="AA76" s="608"/>
      <c r="AB76" s="617"/>
    </row>
    <row r="77" spans="1:28" x14ac:dyDescent="0.2">
      <c r="A77" s="607"/>
      <c r="B77" s="608"/>
      <c r="C77" s="608"/>
      <c r="D77" s="608"/>
      <c r="E77" s="608"/>
      <c r="F77" s="608"/>
      <c r="G77" s="608"/>
      <c r="H77" s="608"/>
      <c r="I77" s="608"/>
      <c r="J77" s="608"/>
      <c r="K77" s="608"/>
      <c r="L77" s="608"/>
      <c r="M77" s="608"/>
      <c r="N77" s="608"/>
      <c r="O77" s="611" t="s">
        <v>1019</v>
      </c>
      <c r="P77" s="611"/>
      <c r="Q77" s="611"/>
      <c r="R77" s="611"/>
      <c r="S77" s="611"/>
      <c r="T77" s="611"/>
      <c r="U77" s="611"/>
      <c r="V77" s="611"/>
      <c r="W77" s="611"/>
      <c r="X77" s="611"/>
      <c r="Y77" s="611"/>
      <c r="Z77" s="611"/>
      <c r="AA77" s="611"/>
      <c r="AB77" s="612"/>
    </row>
    <row r="78" spans="1:28" x14ac:dyDescent="0.2">
      <c r="A78" s="607"/>
      <c r="B78" s="608"/>
      <c r="C78" s="608"/>
      <c r="D78" s="608"/>
      <c r="E78" s="608"/>
      <c r="F78" s="608"/>
      <c r="G78" s="608"/>
      <c r="H78" s="608"/>
      <c r="I78" s="608"/>
      <c r="J78" s="608"/>
      <c r="K78" s="608"/>
      <c r="L78" s="608"/>
      <c r="M78" s="608"/>
      <c r="N78" s="608"/>
      <c r="O78" s="611" t="s">
        <v>1020</v>
      </c>
      <c r="P78" s="611"/>
      <c r="Q78" s="611"/>
      <c r="R78" s="611"/>
      <c r="S78" s="611"/>
      <c r="T78" s="611"/>
      <c r="U78" s="611"/>
      <c r="V78" s="611"/>
      <c r="W78" s="611"/>
      <c r="X78" s="611"/>
      <c r="Y78" s="611"/>
      <c r="Z78" s="611"/>
      <c r="AA78" s="611"/>
      <c r="AB78" s="612"/>
    </row>
    <row r="79" spans="1:28" x14ac:dyDescent="0.2">
      <c r="A79" s="607" t="s">
        <v>1021</v>
      </c>
      <c r="B79" s="608"/>
      <c r="C79" s="608"/>
      <c r="D79" s="608"/>
      <c r="E79" s="608"/>
      <c r="F79" s="608"/>
      <c r="G79" s="608"/>
      <c r="H79" s="608"/>
      <c r="I79" s="608"/>
      <c r="J79" s="608"/>
      <c r="K79" s="608"/>
      <c r="L79" s="608"/>
      <c r="M79" s="608"/>
      <c r="N79" s="608"/>
      <c r="O79" s="608" t="s">
        <v>1022</v>
      </c>
      <c r="P79" s="608"/>
      <c r="Q79" s="608"/>
      <c r="R79" s="608"/>
      <c r="S79" s="608"/>
      <c r="T79" s="608"/>
      <c r="U79" s="608"/>
      <c r="V79" s="608"/>
      <c r="W79" s="608"/>
      <c r="X79" s="608"/>
      <c r="Y79" s="608"/>
      <c r="Z79" s="608"/>
      <c r="AA79" s="608"/>
      <c r="AB79" s="617"/>
    </row>
    <row r="80" spans="1:28" x14ac:dyDescent="0.2">
      <c r="A80" s="616" t="s">
        <v>83</v>
      </c>
      <c r="B80" s="611"/>
      <c r="C80" s="611"/>
      <c r="D80" s="611"/>
      <c r="E80" s="611"/>
      <c r="F80" s="611"/>
      <c r="G80" s="611"/>
      <c r="H80" s="611"/>
      <c r="I80" s="611"/>
      <c r="J80" s="611"/>
      <c r="K80" s="611"/>
      <c r="L80" s="611"/>
      <c r="M80" s="611"/>
      <c r="N80" s="611"/>
      <c r="O80" s="611" t="s">
        <v>71</v>
      </c>
      <c r="P80" s="611"/>
      <c r="Q80" s="611"/>
      <c r="R80" s="611"/>
      <c r="S80" s="611"/>
      <c r="T80" s="611"/>
      <c r="U80" s="611"/>
      <c r="V80" s="611"/>
      <c r="W80" s="611"/>
      <c r="X80" s="611"/>
      <c r="Y80" s="611"/>
      <c r="Z80" s="611"/>
      <c r="AA80" s="611"/>
      <c r="AB80" s="612"/>
    </row>
    <row r="81" spans="1:28" x14ac:dyDescent="0.2">
      <c r="A81" s="607" t="s">
        <v>1023</v>
      </c>
      <c r="B81" s="608"/>
      <c r="C81" s="608"/>
      <c r="D81" s="608"/>
      <c r="E81" s="608"/>
      <c r="F81" s="608"/>
      <c r="G81" s="608"/>
      <c r="H81" s="608"/>
      <c r="I81" s="608"/>
      <c r="J81" s="608"/>
      <c r="K81" s="608"/>
      <c r="L81" s="608"/>
      <c r="M81" s="608"/>
      <c r="N81" s="608"/>
      <c r="O81" s="608" t="s">
        <v>1024</v>
      </c>
      <c r="P81" s="608"/>
      <c r="Q81" s="608"/>
      <c r="R81" s="608"/>
      <c r="S81" s="608"/>
      <c r="T81" s="608"/>
      <c r="U81" s="608"/>
      <c r="V81" s="608"/>
      <c r="W81" s="608"/>
      <c r="X81" s="608"/>
      <c r="Y81" s="608"/>
      <c r="Z81" s="608"/>
      <c r="AA81" s="608"/>
      <c r="AB81" s="617"/>
    </row>
    <row r="82" spans="1:28" x14ac:dyDescent="0.2">
      <c r="A82" s="616" t="s">
        <v>868</v>
      </c>
      <c r="B82" s="611"/>
      <c r="C82" s="611"/>
      <c r="D82" s="611"/>
      <c r="E82" s="611"/>
      <c r="F82" s="611"/>
      <c r="G82" s="611"/>
      <c r="H82" s="611"/>
      <c r="I82" s="611"/>
      <c r="J82" s="611"/>
      <c r="K82" s="611"/>
      <c r="L82" s="611"/>
      <c r="M82" s="611"/>
      <c r="N82" s="611"/>
      <c r="O82" s="611" t="s">
        <v>65</v>
      </c>
      <c r="P82" s="611"/>
      <c r="Q82" s="611"/>
      <c r="R82" s="611"/>
      <c r="S82" s="611"/>
      <c r="T82" s="611"/>
      <c r="U82" s="611"/>
      <c r="V82" s="611"/>
      <c r="W82" s="611"/>
      <c r="X82" s="611"/>
      <c r="Y82" s="611"/>
      <c r="Z82" s="611"/>
      <c r="AA82" s="611"/>
      <c r="AB82" s="612"/>
    </row>
    <row r="83" spans="1:28" x14ac:dyDescent="0.2">
      <c r="A83" s="616" t="s">
        <v>869</v>
      </c>
      <c r="B83" s="611"/>
      <c r="C83" s="611"/>
      <c r="D83" s="611"/>
      <c r="E83" s="611"/>
      <c r="F83" s="611"/>
      <c r="G83" s="611"/>
      <c r="H83" s="611"/>
      <c r="I83" s="611"/>
      <c r="J83" s="611"/>
      <c r="K83" s="611"/>
      <c r="L83" s="611"/>
      <c r="M83" s="611"/>
      <c r="N83" s="611"/>
      <c r="O83" s="611" t="s">
        <v>66</v>
      </c>
      <c r="P83" s="611"/>
      <c r="Q83" s="611"/>
      <c r="R83" s="611"/>
      <c r="S83" s="611"/>
      <c r="T83" s="611"/>
      <c r="U83" s="611"/>
      <c r="V83" s="611"/>
      <c r="W83" s="611"/>
      <c r="X83" s="611"/>
      <c r="Y83" s="611"/>
      <c r="Z83" s="611"/>
      <c r="AA83" s="611"/>
      <c r="AB83" s="612"/>
    </row>
    <row r="84" spans="1:28" x14ac:dyDescent="0.2">
      <c r="A84" s="616"/>
      <c r="B84" s="611"/>
      <c r="C84" s="611"/>
      <c r="D84" s="611"/>
      <c r="E84" s="611"/>
      <c r="F84" s="611"/>
      <c r="G84" s="611"/>
      <c r="H84" s="611"/>
      <c r="I84" s="611"/>
      <c r="J84" s="611"/>
      <c r="K84" s="611"/>
      <c r="L84" s="611"/>
      <c r="M84" s="611"/>
      <c r="N84" s="611"/>
      <c r="O84" s="611" t="s">
        <v>67</v>
      </c>
      <c r="P84" s="611"/>
      <c r="Q84" s="611"/>
      <c r="R84" s="611"/>
      <c r="S84" s="611"/>
      <c r="T84" s="611"/>
      <c r="U84" s="611"/>
      <c r="V84" s="611"/>
      <c r="W84" s="611"/>
      <c r="X84" s="611"/>
      <c r="Y84" s="611"/>
      <c r="Z84" s="611"/>
      <c r="AA84" s="611"/>
      <c r="AB84" s="612"/>
    </row>
    <row r="85" spans="1:28" x14ac:dyDescent="0.2">
      <c r="A85" s="607" t="s">
        <v>1025</v>
      </c>
      <c r="B85" s="608"/>
      <c r="C85" s="608"/>
      <c r="D85" s="608"/>
      <c r="E85" s="608"/>
      <c r="F85" s="608"/>
      <c r="G85" s="608"/>
      <c r="H85" s="608"/>
      <c r="I85" s="608"/>
      <c r="J85" s="608"/>
      <c r="K85" s="608"/>
      <c r="L85" s="608"/>
      <c r="M85" s="608"/>
      <c r="N85" s="608"/>
      <c r="O85" s="611" t="s">
        <v>1026</v>
      </c>
      <c r="P85" s="611"/>
      <c r="Q85" s="611"/>
      <c r="R85" s="611"/>
      <c r="S85" s="611"/>
      <c r="T85" s="611"/>
      <c r="U85" s="611"/>
      <c r="V85" s="611"/>
      <c r="W85" s="611"/>
      <c r="X85" s="611"/>
      <c r="Y85" s="611"/>
      <c r="Z85" s="611"/>
      <c r="AA85" s="611"/>
      <c r="AB85" s="612"/>
    </row>
    <row r="86" spans="1:28" x14ac:dyDescent="0.2">
      <c r="A86" s="607" t="s">
        <v>1027</v>
      </c>
      <c r="B86" s="608"/>
      <c r="C86" s="608"/>
      <c r="D86" s="608"/>
      <c r="E86" s="608"/>
      <c r="F86" s="608"/>
      <c r="G86" s="608"/>
      <c r="H86" s="608"/>
      <c r="I86" s="608"/>
      <c r="J86" s="608"/>
      <c r="K86" s="608"/>
      <c r="L86" s="608"/>
      <c r="M86" s="608"/>
      <c r="N86" s="608"/>
      <c r="O86" s="611" t="s">
        <v>1028</v>
      </c>
      <c r="P86" s="611"/>
      <c r="Q86" s="611"/>
      <c r="R86" s="611"/>
      <c r="S86" s="611"/>
      <c r="T86" s="611"/>
      <c r="U86" s="611"/>
      <c r="V86" s="611"/>
      <c r="W86" s="611"/>
      <c r="X86" s="611"/>
      <c r="Y86" s="611"/>
      <c r="Z86" s="611"/>
      <c r="AA86" s="611"/>
      <c r="AB86" s="612"/>
    </row>
    <row r="87" spans="1:28" x14ac:dyDescent="0.2">
      <c r="A87" s="616" t="s">
        <v>896</v>
      </c>
      <c r="B87" s="611"/>
      <c r="C87" s="611"/>
      <c r="D87" s="611"/>
      <c r="E87" s="611"/>
      <c r="F87" s="611"/>
      <c r="G87" s="611"/>
      <c r="H87" s="611"/>
      <c r="I87" s="611"/>
      <c r="J87" s="611"/>
      <c r="K87" s="611"/>
      <c r="L87" s="611"/>
      <c r="M87" s="611"/>
      <c r="N87" s="611"/>
      <c r="O87" s="611" t="s">
        <v>73</v>
      </c>
      <c r="P87" s="611"/>
      <c r="Q87" s="611"/>
      <c r="R87" s="611"/>
      <c r="S87" s="611"/>
      <c r="T87" s="611"/>
      <c r="U87" s="611"/>
      <c r="V87" s="611"/>
      <c r="W87" s="611"/>
      <c r="X87" s="611"/>
      <c r="Y87" s="611"/>
      <c r="Z87" s="611"/>
      <c r="AA87" s="611"/>
      <c r="AB87" s="612"/>
    </row>
    <row r="88" spans="1:28" x14ac:dyDescent="0.2">
      <c r="A88" s="616"/>
      <c r="B88" s="611"/>
      <c r="C88" s="611"/>
      <c r="D88" s="611"/>
      <c r="E88" s="611"/>
      <c r="F88" s="611"/>
      <c r="G88" s="611"/>
      <c r="H88" s="611"/>
      <c r="I88" s="611"/>
      <c r="J88" s="611"/>
      <c r="K88" s="611"/>
      <c r="L88" s="611"/>
      <c r="M88" s="611"/>
      <c r="N88" s="611"/>
      <c r="O88" s="611" t="s">
        <v>1029</v>
      </c>
      <c r="P88" s="611"/>
      <c r="Q88" s="611"/>
      <c r="R88" s="611"/>
      <c r="S88" s="611"/>
      <c r="T88" s="611"/>
      <c r="U88" s="611"/>
      <c r="V88" s="611"/>
      <c r="W88" s="611"/>
      <c r="X88" s="611"/>
      <c r="Y88" s="611"/>
      <c r="Z88" s="611"/>
      <c r="AA88" s="611"/>
      <c r="AB88" s="612"/>
    </row>
    <row r="89" spans="1:28" ht="12.75" customHeight="1" x14ac:dyDescent="0.2">
      <c r="A89" s="607" t="s">
        <v>1030</v>
      </c>
      <c r="B89" s="608"/>
      <c r="C89" s="608"/>
      <c r="D89" s="608"/>
      <c r="E89" s="608"/>
      <c r="F89" s="608"/>
      <c r="G89" s="608"/>
      <c r="H89" s="608"/>
      <c r="I89" s="608"/>
      <c r="J89" s="608"/>
      <c r="K89" s="608"/>
      <c r="L89" s="608"/>
      <c r="M89" s="608"/>
      <c r="N89" s="608"/>
      <c r="O89" s="609" t="s">
        <v>998</v>
      </c>
      <c r="P89" s="609"/>
      <c r="Q89" s="609"/>
      <c r="R89" s="609"/>
      <c r="S89" s="609"/>
      <c r="T89" s="609"/>
      <c r="U89" s="609"/>
      <c r="V89" s="609"/>
      <c r="W89" s="609"/>
      <c r="X89" s="609"/>
      <c r="Y89" s="609"/>
      <c r="Z89" s="609"/>
      <c r="AA89" s="609"/>
      <c r="AB89" s="610"/>
    </row>
    <row r="90" spans="1:28" x14ac:dyDescent="0.2">
      <c r="A90" s="607"/>
      <c r="B90" s="608"/>
      <c r="C90" s="608"/>
      <c r="D90" s="608"/>
      <c r="E90" s="608"/>
      <c r="F90" s="608"/>
      <c r="G90" s="608"/>
      <c r="H90" s="608"/>
      <c r="I90" s="608"/>
      <c r="J90" s="608"/>
      <c r="K90" s="608"/>
      <c r="L90" s="608"/>
      <c r="M90" s="608"/>
      <c r="N90" s="608"/>
      <c r="O90" s="611" t="s">
        <v>999</v>
      </c>
      <c r="P90" s="611"/>
      <c r="Q90" s="611"/>
      <c r="R90" s="611"/>
      <c r="S90" s="611"/>
      <c r="T90" s="611"/>
      <c r="U90" s="611"/>
      <c r="V90" s="611"/>
      <c r="W90" s="611"/>
      <c r="X90" s="611"/>
      <c r="Y90" s="611"/>
      <c r="Z90" s="611"/>
      <c r="AA90" s="611"/>
      <c r="AB90" s="612"/>
    </row>
    <row r="91" spans="1:28" x14ac:dyDescent="0.2">
      <c r="A91" s="607" t="s">
        <v>1031</v>
      </c>
      <c r="B91" s="608"/>
      <c r="C91" s="608"/>
      <c r="D91" s="608"/>
      <c r="E91" s="608"/>
      <c r="F91" s="608"/>
      <c r="G91" s="608"/>
      <c r="H91" s="608"/>
      <c r="I91" s="608"/>
      <c r="J91" s="608"/>
      <c r="K91" s="608"/>
      <c r="L91" s="608"/>
      <c r="M91" s="608"/>
      <c r="N91" s="608"/>
      <c r="O91" s="611" t="s">
        <v>70</v>
      </c>
      <c r="P91" s="611"/>
      <c r="Q91" s="611"/>
      <c r="R91" s="611"/>
      <c r="S91" s="611"/>
      <c r="T91" s="611"/>
      <c r="U91" s="611"/>
      <c r="V91" s="611"/>
      <c r="W91" s="611"/>
      <c r="X91" s="611"/>
      <c r="Y91" s="611"/>
      <c r="Z91" s="611"/>
      <c r="AA91" s="611"/>
      <c r="AB91" s="612"/>
    </row>
    <row r="92" spans="1:28" x14ac:dyDescent="0.2">
      <c r="A92" s="615" t="s">
        <v>900</v>
      </c>
      <c r="B92" s="613"/>
      <c r="C92" s="613"/>
      <c r="D92" s="613"/>
      <c r="E92" s="613"/>
      <c r="F92" s="613"/>
      <c r="G92" s="613"/>
      <c r="H92" s="613"/>
      <c r="I92" s="613"/>
      <c r="J92" s="613"/>
      <c r="K92" s="613"/>
      <c r="L92" s="613"/>
      <c r="M92" s="613"/>
      <c r="N92" s="613"/>
      <c r="O92" s="613"/>
      <c r="P92" s="613"/>
      <c r="Q92" s="613"/>
      <c r="R92" s="613"/>
      <c r="S92" s="613"/>
      <c r="T92" s="613"/>
      <c r="U92" s="613"/>
      <c r="V92" s="613"/>
      <c r="W92" s="613"/>
      <c r="X92" s="613"/>
      <c r="Y92" s="613"/>
      <c r="Z92" s="613"/>
      <c r="AA92" s="613"/>
      <c r="AB92" s="614"/>
    </row>
  </sheetData>
  <mergeCells count="73">
    <mergeCell ref="A1:AB1"/>
    <mergeCell ref="A2:AB2"/>
    <mergeCell ref="A3:A11"/>
    <mergeCell ref="B3:V6"/>
    <mergeCell ref="W3:X3"/>
    <mergeCell ref="Y3:Z3"/>
    <mergeCell ref="AA3:AB11"/>
    <mergeCell ref="W4:X4"/>
    <mergeCell ref="Y4:Z4"/>
    <mergeCell ref="W5:X5"/>
    <mergeCell ref="Y5:Z5"/>
    <mergeCell ref="W6:X6"/>
    <mergeCell ref="Y6:Z6"/>
    <mergeCell ref="B7:I9"/>
    <mergeCell ref="J7:T9"/>
    <mergeCell ref="U7:V7"/>
    <mergeCell ref="W7:X7"/>
    <mergeCell ref="Y7:Z7"/>
    <mergeCell ref="U8:V8"/>
    <mergeCell ref="W8:X8"/>
    <mergeCell ref="Y8:Z8"/>
    <mergeCell ref="U9:V9"/>
    <mergeCell ref="W9:X9"/>
    <mergeCell ref="Y9:Z9"/>
    <mergeCell ref="B10:C11"/>
    <mergeCell ref="D10:E11"/>
    <mergeCell ref="F10:G11"/>
    <mergeCell ref="H10:I11"/>
    <mergeCell ref="J10:K10"/>
    <mergeCell ref="L10:L11"/>
    <mergeCell ref="A75:N75"/>
    <mergeCell ref="O75:AB75"/>
    <mergeCell ref="M10:N11"/>
    <mergeCell ref="O10:P11"/>
    <mergeCell ref="Q10:R11"/>
    <mergeCell ref="S10:T11"/>
    <mergeCell ref="U10:V10"/>
    <mergeCell ref="W10:X10"/>
    <mergeCell ref="Y10:Z10"/>
    <mergeCell ref="J11:K11"/>
    <mergeCell ref="U11:V11"/>
    <mergeCell ref="W11:X11"/>
    <mergeCell ref="Y11:Z11"/>
    <mergeCell ref="A76:N78"/>
    <mergeCell ref="O76:AB76"/>
    <mergeCell ref="O77:AB77"/>
    <mergeCell ref="O78:AB78"/>
    <mergeCell ref="A79:N79"/>
    <mergeCell ref="O79:AB79"/>
    <mergeCell ref="A80:N80"/>
    <mergeCell ref="O80:AB80"/>
    <mergeCell ref="A81:N81"/>
    <mergeCell ref="O81:AB81"/>
    <mergeCell ref="A82:N82"/>
    <mergeCell ref="O82:AB82"/>
    <mergeCell ref="A83:N83"/>
    <mergeCell ref="O83:AB83"/>
    <mergeCell ref="A84:N84"/>
    <mergeCell ref="O84:AB84"/>
    <mergeCell ref="A85:N85"/>
    <mergeCell ref="O85:AB85"/>
    <mergeCell ref="A86:N86"/>
    <mergeCell ref="O86:AB86"/>
    <mergeCell ref="A87:N87"/>
    <mergeCell ref="O87:AB87"/>
    <mergeCell ref="A88:N88"/>
    <mergeCell ref="O88:AB88"/>
    <mergeCell ref="A89:N90"/>
    <mergeCell ref="O89:AB89"/>
    <mergeCell ref="O90:AB90"/>
    <mergeCell ref="A91:N91"/>
    <mergeCell ref="O91:AB92"/>
    <mergeCell ref="A92:N92"/>
  </mergeCells>
  <hyperlinks>
    <hyperlink ref="O89" r:id="rId1" location="consumption" display="http://www.eia.gov/totalenergy/data/monthly/ - consumption"/>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3"/>
  <sheetViews>
    <sheetView showGridLines="0" workbookViewId="0">
      <selection activeCell="U12" sqref="U12"/>
    </sheetView>
  </sheetViews>
  <sheetFormatPr defaultRowHeight="12.75" x14ac:dyDescent="0.2"/>
  <cols>
    <col min="1" max="1" width="4.5703125" style="338" bestFit="1" customWidth="1"/>
    <col min="2" max="2" width="6.5703125" style="338" bestFit="1" customWidth="1"/>
    <col min="3" max="3" width="2.28515625" style="338" bestFit="1" customWidth="1"/>
    <col min="4" max="4" width="9.7109375" style="338" bestFit="1" customWidth="1"/>
    <col min="5" max="5" width="7" style="338" bestFit="1" customWidth="1"/>
    <col min="6" max="6" width="2.28515625" style="338" bestFit="1" customWidth="1"/>
    <col min="7" max="7" width="7.5703125" style="338" customWidth="1"/>
    <col min="8" max="8" width="2.42578125" style="338" customWidth="1"/>
    <col min="9" max="9" width="7.28515625" style="338" bestFit="1" customWidth="1"/>
    <col min="10" max="10" width="2.28515625" style="338" bestFit="1" customWidth="1"/>
    <col min="11" max="11" width="7.28515625" style="338" customWidth="1"/>
    <col min="12" max="12" width="3.42578125" style="338" customWidth="1"/>
    <col min="13" max="13" width="10.42578125" style="338" bestFit="1" customWidth="1"/>
    <col min="14" max="14" width="4.7109375" style="338" customWidth="1"/>
    <col min="15" max="15" width="5.28515625" style="338" customWidth="1"/>
    <col min="16" max="16" width="8" style="338" customWidth="1"/>
    <col min="17" max="17" width="9.5703125" style="338" customWidth="1"/>
    <col min="18" max="18" width="3.28515625" style="338" customWidth="1"/>
    <col min="19" max="19" width="9.5703125" style="338" customWidth="1"/>
    <col min="20" max="20" width="3.28515625" style="338" customWidth="1"/>
    <col min="21" max="21" width="10.7109375" style="338" customWidth="1"/>
    <col min="22" max="22" width="3.28515625" style="338" customWidth="1"/>
    <col min="23" max="23" width="9.5703125" style="338" customWidth="1"/>
    <col min="24" max="24" width="3.28515625" style="338" customWidth="1"/>
    <col min="25" max="25" width="9.5703125" style="338" customWidth="1"/>
    <col min="26" max="26" width="3.28515625" style="338" customWidth="1"/>
    <col min="27" max="27" width="10.7109375" style="338" customWidth="1"/>
    <col min="28" max="28" width="3.28515625" style="338" customWidth="1"/>
    <col min="29" max="16384" width="9.140625" style="338"/>
  </cols>
  <sheetData>
    <row r="1" spans="1:28" ht="15.75" customHeight="1" x14ac:dyDescent="0.25">
      <c r="A1" s="643" t="s">
        <v>1032</v>
      </c>
      <c r="B1" s="644"/>
      <c r="C1" s="644"/>
      <c r="D1" s="644"/>
      <c r="E1" s="644"/>
      <c r="F1" s="644"/>
      <c r="G1" s="644"/>
      <c r="H1" s="644"/>
      <c r="I1" s="644"/>
      <c r="J1" s="644"/>
      <c r="K1" s="644"/>
      <c r="L1" s="644"/>
      <c r="M1" s="644"/>
      <c r="N1" s="644"/>
      <c r="O1" s="644"/>
      <c r="P1" s="644"/>
      <c r="Q1" s="644"/>
      <c r="R1" s="644"/>
      <c r="S1" s="644"/>
      <c r="T1" s="644"/>
      <c r="U1" s="644"/>
      <c r="V1" s="644"/>
      <c r="W1" s="644"/>
      <c r="X1" s="644"/>
      <c r="Y1" s="644"/>
      <c r="Z1" s="644"/>
      <c r="AA1" s="644"/>
      <c r="AB1" s="645"/>
    </row>
    <row r="2" spans="1:28" ht="12.75" customHeight="1" x14ac:dyDescent="0.2">
      <c r="A2" s="646" t="s">
        <v>63</v>
      </c>
      <c r="B2" s="647"/>
      <c r="C2" s="647"/>
      <c r="D2" s="647"/>
      <c r="E2" s="647"/>
      <c r="F2" s="647"/>
      <c r="G2" s="647"/>
      <c r="H2" s="647"/>
      <c r="I2" s="647"/>
      <c r="J2" s="647"/>
      <c r="K2" s="647"/>
      <c r="L2" s="647"/>
      <c r="M2" s="647"/>
      <c r="N2" s="647"/>
      <c r="O2" s="647"/>
      <c r="P2" s="647"/>
      <c r="Q2" s="647"/>
      <c r="R2" s="647"/>
      <c r="S2" s="647"/>
      <c r="T2" s="647"/>
      <c r="U2" s="647"/>
      <c r="V2" s="647"/>
      <c r="W2" s="647"/>
      <c r="X2" s="647"/>
      <c r="Y2" s="647"/>
      <c r="Z2" s="647"/>
      <c r="AA2" s="647"/>
      <c r="AB2" s="648"/>
    </row>
    <row r="3" spans="1:28" x14ac:dyDescent="0.2">
      <c r="A3" s="649" t="s">
        <v>284</v>
      </c>
      <c r="B3" s="652" t="s">
        <v>1003</v>
      </c>
      <c r="C3" s="653"/>
      <c r="D3" s="653"/>
      <c r="E3" s="653"/>
      <c r="F3" s="653"/>
      <c r="G3" s="653"/>
      <c r="H3" s="653"/>
      <c r="I3" s="653"/>
      <c r="J3" s="653"/>
      <c r="K3" s="653"/>
      <c r="L3" s="653"/>
      <c r="M3" s="653"/>
      <c r="N3" s="653"/>
      <c r="O3" s="653"/>
      <c r="P3" s="653"/>
      <c r="Q3" s="653"/>
      <c r="R3" s="653"/>
      <c r="S3" s="653"/>
      <c r="T3" s="653"/>
      <c r="U3" s="653"/>
      <c r="V3" s="654"/>
      <c r="W3" s="661"/>
      <c r="X3" s="662"/>
      <c r="Y3" s="661"/>
      <c r="Z3" s="662"/>
      <c r="AA3" s="652" t="s">
        <v>107</v>
      </c>
      <c r="AB3" s="654"/>
    </row>
    <row r="4" spans="1:28" x14ac:dyDescent="0.2">
      <c r="A4" s="650"/>
      <c r="B4" s="655"/>
      <c r="C4" s="656"/>
      <c r="D4" s="656"/>
      <c r="E4" s="656"/>
      <c r="F4" s="656"/>
      <c r="G4" s="656"/>
      <c r="H4" s="656"/>
      <c r="I4" s="656"/>
      <c r="J4" s="656"/>
      <c r="K4" s="656"/>
      <c r="L4" s="656"/>
      <c r="M4" s="656"/>
      <c r="N4" s="656"/>
      <c r="O4" s="656"/>
      <c r="P4" s="656"/>
      <c r="Q4" s="656"/>
      <c r="R4" s="656"/>
      <c r="S4" s="656"/>
      <c r="T4" s="656"/>
      <c r="U4" s="656"/>
      <c r="V4" s="657"/>
      <c r="W4" s="663"/>
      <c r="X4" s="664"/>
      <c r="Y4" s="663"/>
      <c r="Z4" s="664"/>
      <c r="AA4" s="655"/>
      <c r="AB4" s="657"/>
    </row>
    <row r="5" spans="1:28" x14ac:dyDescent="0.2">
      <c r="A5" s="650"/>
      <c r="B5" s="655"/>
      <c r="C5" s="656"/>
      <c r="D5" s="656"/>
      <c r="E5" s="656"/>
      <c r="F5" s="656"/>
      <c r="G5" s="656"/>
      <c r="H5" s="656"/>
      <c r="I5" s="656"/>
      <c r="J5" s="656"/>
      <c r="K5" s="656"/>
      <c r="L5" s="656"/>
      <c r="M5" s="656"/>
      <c r="N5" s="656"/>
      <c r="O5" s="656"/>
      <c r="P5" s="656"/>
      <c r="Q5" s="656"/>
      <c r="R5" s="656"/>
      <c r="S5" s="656"/>
      <c r="T5" s="656"/>
      <c r="U5" s="656"/>
      <c r="V5" s="657"/>
      <c r="W5" s="663"/>
      <c r="X5" s="664"/>
      <c r="Y5" s="655" t="s">
        <v>511</v>
      </c>
      <c r="Z5" s="657"/>
      <c r="AA5" s="655"/>
      <c r="AB5" s="657"/>
    </row>
    <row r="6" spans="1:28" x14ac:dyDescent="0.2">
      <c r="A6" s="650"/>
      <c r="B6" s="658"/>
      <c r="C6" s="659"/>
      <c r="D6" s="659"/>
      <c r="E6" s="659"/>
      <c r="F6" s="659"/>
      <c r="G6" s="659"/>
      <c r="H6" s="659"/>
      <c r="I6" s="659"/>
      <c r="J6" s="659"/>
      <c r="K6" s="659"/>
      <c r="L6" s="659"/>
      <c r="M6" s="659"/>
      <c r="N6" s="659"/>
      <c r="O6" s="659"/>
      <c r="P6" s="659"/>
      <c r="Q6" s="659"/>
      <c r="R6" s="659"/>
      <c r="S6" s="659"/>
      <c r="T6" s="659"/>
      <c r="U6" s="659"/>
      <c r="V6" s="660"/>
      <c r="W6" s="655" t="s">
        <v>199</v>
      </c>
      <c r="X6" s="657"/>
      <c r="Y6" s="655" t="s">
        <v>512</v>
      </c>
      <c r="Z6" s="657"/>
      <c r="AA6" s="655"/>
      <c r="AB6" s="657"/>
    </row>
    <row r="7" spans="1:28" x14ac:dyDescent="0.2">
      <c r="A7" s="650"/>
      <c r="B7" s="652" t="s">
        <v>64</v>
      </c>
      <c r="C7" s="653"/>
      <c r="D7" s="653"/>
      <c r="E7" s="653"/>
      <c r="F7" s="653"/>
      <c r="G7" s="653"/>
      <c r="H7" s="653"/>
      <c r="I7" s="653"/>
      <c r="J7" s="654"/>
      <c r="K7" s="652" t="s">
        <v>1004</v>
      </c>
      <c r="L7" s="653"/>
      <c r="M7" s="653"/>
      <c r="N7" s="653"/>
      <c r="O7" s="653"/>
      <c r="P7" s="653"/>
      <c r="Q7" s="653"/>
      <c r="R7" s="653"/>
      <c r="S7" s="653"/>
      <c r="T7" s="654"/>
      <c r="U7" s="661"/>
      <c r="V7" s="662"/>
      <c r="W7" s="655" t="s">
        <v>513</v>
      </c>
      <c r="X7" s="657"/>
      <c r="Y7" s="655" t="s">
        <v>514</v>
      </c>
      <c r="Z7" s="657"/>
      <c r="AA7" s="655"/>
      <c r="AB7" s="657"/>
    </row>
    <row r="8" spans="1:28" x14ac:dyDescent="0.2">
      <c r="A8" s="650"/>
      <c r="B8" s="655"/>
      <c r="C8" s="656"/>
      <c r="D8" s="656"/>
      <c r="E8" s="656"/>
      <c r="F8" s="656"/>
      <c r="G8" s="656"/>
      <c r="H8" s="656"/>
      <c r="I8" s="656"/>
      <c r="J8" s="657"/>
      <c r="K8" s="655"/>
      <c r="L8" s="656"/>
      <c r="M8" s="656"/>
      <c r="N8" s="656"/>
      <c r="O8" s="656"/>
      <c r="P8" s="656"/>
      <c r="Q8" s="656"/>
      <c r="R8" s="656"/>
      <c r="S8" s="656"/>
      <c r="T8" s="657"/>
      <c r="U8" s="663"/>
      <c r="V8" s="664"/>
      <c r="W8" s="655" t="s">
        <v>1005</v>
      </c>
      <c r="X8" s="657"/>
      <c r="Y8" s="655" t="s">
        <v>1006</v>
      </c>
      <c r="Z8" s="657"/>
      <c r="AA8" s="655"/>
      <c r="AB8" s="657"/>
    </row>
    <row r="9" spans="1:28" x14ac:dyDescent="0.2">
      <c r="A9" s="650"/>
      <c r="B9" s="658"/>
      <c r="C9" s="659"/>
      <c r="D9" s="659"/>
      <c r="E9" s="659"/>
      <c r="F9" s="659"/>
      <c r="G9" s="659"/>
      <c r="H9" s="659"/>
      <c r="I9" s="659"/>
      <c r="J9" s="660"/>
      <c r="K9" s="658"/>
      <c r="L9" s="659"/>
      <c r="M9" s="659"/>
      <c r="N9" s="659"/>
      <c r="O9" s="659"/>
      <c r="P9" s="659"/>
      <c r="Q9" s="659"/>
      <c r="R9" s="659"/>
      <c r="S9" s="659"/>
      <c r="T9" s="660"/>
      <c r="U9" s="655" t="s">
        <v>107</v>
      </c>
      <c r="V9" s="657"/>
      <c r="W9" s="655"/>
      <c r="X9" s="657"/>
      <c r="Y9" s="655"/>
      <c r="Z9" s="657"/>
      <c r="AA9" s="655"/>
      <c r="AB9" s="657"/>
    </row>
    <row r="10" spans="1:28" x14ac:dyDescent="0.2">
      <c r="A10" s="650"/>
      <c r="B10" s="652" t="s">
        <v>495</v>
      </c>
      <c r="C10" s="654"/>
      <c r="D10" s="339" t="s">
        <v>74</v>
      </c>
      <c r="E10" s="652" t="s">
        <v>515</v>
      </c>
      <c r="F10" s="654"/>
      <c r="G10" s="652" t="s">
        <v>1008</v>
      </c>
      <c r="H10" s="654"/>
      <c r="I10" s="652" t="s">
        <v>107</v>
      </c>
      <c r="J10" s="654"/>
      <c r="K10" s="652" t="s">
        <v>501</v>
      </c>
      <c r="L10" s="654"/>
      <c r="M10" s="649" t="s">
        <v>1009</v>
      </c>
      <c r="N10" s="652" t="s">
        <v>1010</v>
      </c>
      <c r="O10" s="654"/>
      <c r="P10" s="649" t="s">
        <v>1033</v>
      </c>
      <c r="Q10" s="652" t="s">
        <v>1012</v>
      </c>
      <c r="R10" s="654"/>
      <c r="S10" s="652" t="s">
        <v>107</v>
      </c>
      <c r="T10" s="654"/>
      <c r="U10" s="655" t="s">
        <v>116</v>
      </c>
      <c r="V10" s="657"/>
      <c r="W10" s="655"/>
      <c r="X10" s="657"/>
      <c r="Y10" s="655"/>
      <c r="Z10" s="657"/>
      <c r="AA10" s="655"/>
      <c r="AB10" s="657"/>
    </row>
    <row r="11" spans="1:28" x14ac:dyDescent="0.2">
      <c r="A11" s="651"/>
      <c r="B11" s="658"/>
      <c r="C11" s="660"/>
      <c r="D11" s="340" t="s">
        <v>75</v>
      </c>
      <c r="E11" s="658" t="s">
        <v>1034</v>
      </c>
      <c r="F11" s="660"/>
      <c r="G11" s="658"/>
      <c r="H11" s="660"/>
      <c r="I11" s="658"/>
      <c r="J11" s="660"/>
      <c r="K11" s="658" t="s">
        <v>1013</v>
      </c>
      <c r="L11" s="660"/>
      <c r="M11" s="651"/>
      <c r="N11" s="658"/>
      <c r="O11" s="660"/>
      <c r="P11" s="651"/>
      <c r="Q11" s="658"/>
      <c r="R11" s="660"/>
      <c r="S11" s="658"/>
      <c r="T11" s="660"/>
      <c r="U11" s="658"/>
      <c r="V11" s="660"/>
      <c r="W11" s="658"/>
      <c r="X11" s="660"/>
      <c r="Y11" s="658"/>
      <c r="Z11" s="660"/>
      <c r="AA11" s="658"/>
      <c r="AB11" s="660"/>
    </row>
    <row r="12" spans="1:28" x14ac:dyDescent="0.2">
      <c r="A12" s="341">
        <v>1949</v>
      </c>
      <c r="B12" s="342">
        <v>5433101</v>
      </c>
      <c r="C12" s="343"/>
      <c r="D12" s="342">
        <v>-6671</v>
      </c>
      <c r="E12" s="342">
        <v>3188492</v>
      </c>
      <c r="F12" s="343"/>
      <c r="G12" s="342">
        <v>3474640</v>
      </c>
      <c r="H12" s="343"/>
      <c r="I12" s="342">
        <v>12089562</v>
      </c>
      <c r="J12" s="343"/>
      <c r="K12" s="342">
        <v>75537</v>
      </c>
      <c r="L12" s="343"/>
      <c r="M12" s="344" t="s">
        <v>207</v>
      </c>
      <c r="N12" s="344" t="s">
        <v>207</v>
      </c>
      <c r="O12" s="343"/>
      <c r="P12" s="344" t="s">
        <v>207</v>
      </c>
      <c r="Q12" s="342">
        <v>468287</v>
      </c>
      <c r="R12" s="343"/>
      <c r="S12" s="342">
        <v>543824</v>
      </c>
      <c r="T12" s="343"/>
      <c r="U12" s="342">
        <v>12633386</v>
      </c>
      <c r="V12" s="343"/>
      <c r="W12" s="342">
        <v>418280</v>
      </c>
      <c r="X12" s="343"/>
      <c r="Y12" s="342">
        <v>1671920</v>
      </c>
      <c r="Z12" s="343"/>
      <c r="AA12" s="342">
        <v>14723587</v>
      </c>
      <c r="AB12" s="343"/>
    </row>
    <row r="13" spans="1:28" x14ac:dyDescent="0.2">
      <c r="A13" s="341">
        <v>1950</v>
      </c>
      <c r="B13" s="342">
        <v>5781230</v>
      </c>
      <c r="C13" s="343"/>
      <c r="D13" s="344">
        <v>992</v>
      </c>
      <c r="E13" s="342">
        <v>3545775</v>
      </c>
      <c r="F13" s="343"/>
      <c r="G13" s="342">
        <v>3959996</v>
      </c>
      <c r="H13" s="343"/>
      <c r="I13" s="342">
        <v>13287993</v>
      </c>
      <c r="J13" s="343"/>
      <c r="K13" s="342">
        <v>69396</v>
      </c>
      <c r="L13" s="343"/>
      <c r="M13" s="344" t="s">
        <v>207</v>
      </c>
      <c r="N13" s="344" t="s">
        <v>207</v>
      </c>
      <c r="O13" s="343"/>
      <c r="P13" s="344" t="s">
        <v>207</v>
      </c>
      <c r="Q13" s="342">
        <v>532237</v>
      </c>
      <c r="R13" s="343"/>
      <c r="S13" s="342">
        <v>601633</v>
      </c>
      <c r="T13" s="343"/>
      <c r="U13" s="342">
        <v>13889626</v>
      </c>
      <c r="V13" s="343"/>
      <c r="W13" s="342">
        <v>499785</v>
      </c>
      <c r="X13" s="343"/>
      <c r="Y13" s="342">
        <v>1852011</v>
      </c>
      <c r="Z13" s="343"/>
      <c r="AA13" s="342">
        <v>16241423</v>
      </c>
      <c r="AB13" s="343"/>
    </row>
    <row r="14" spans="1:28" x14ac:dyDescent="0.2">
      <c r="A14" s="345">
        <v>1951</v>
      </c>
      <c r="B14" s="346">
        <v>6202033</v>
      </c>
      <c r="C14" s="347"/>
      <c r="D14" s="346">
        <v>-21452</v>
      </c>
      <c r="E14" s="346">
        <v>4051750</v>
      </c>
      <c r="F14" s="347"/>
      <c r="G14" s="346">
        <v>4279012</v>
      </c>
      <c r="H14" s="347"/>
      <c r="I14" s="346">
        <v>14511343</v>
      </c>
      <c r="J14" s="347"/>
      <c r="K14" s="346">
        <v>63097</v>
      </c>
      <c r="L14" s="347"/>
      <c r="M14" s="348" t="s">
        <v>207</v>
      </c>
      <c r="N14" s="348" t="s">
        <v>207</v>
      </c>
      <c r="O14" s="347"/>
      <c r="P14" s="348" t="s">
        <v>207</v>
      </c>
      <c r="Q14" s="346">
        <v>552928</v>
      </c>
      <c r="R14" s="347"/>
      <c r="S14" s="346">
        <v>616025</v>
      </c>
      <c r="T14" s="347"/>
      <c r="U14" s="346">
        <v>15127368</v>
      </c>
      <c r="V14" s="347"/>
      <c r="W14" s="346">
        <v>566965</v>
      </c>
      <c r="X14" s="347"/>
      <c r="Y14" s="346">
        <v>1984198</v>
      </c>
      <c r="Z14" s="347"/>
      <c r="AA14" s="346">
        <v>17678532</v>
      </c>
      <c r="AB14" s="347"/>
    </row>
    <row r="15" spans="1:28" x14ac:dyDescent="0.2">
      <c r="A15" s="341">
        <v>1952</v>
      </c>
      <c r="B15" s="342">
        <v>5516614</v>
      </c>
      <c r="C15" s="343"/>
      <c r="D15" s="342">
        <v>-11879</v>
      </c>
      <c r="E15" s="342">
        <v>4180739</v>
      </c>
      <c r="F15" s="343"/>
      <c r="G15" s="342">
        <v>4372896</v>
      </c>
      <c r="H15" s="343"/>
      <c r="I15" s="342">
        <v>14058370</v>
      </c>
      <c r="J15" s="343"/>
      <c r="K15" s="342">
        <v>61538</v>
      </c>
      <c r="L15" s="343"/>
      <c r="M15" s="344" t="s">
        <v>207</v>
      </c>
      <c r="N15" s="344" t="s">
        <v>207</v>
      </c>
      <c r="O15" s="343"/>
      <c r="P15" s="344" t="s">
        <v>207</v>
      </c>
      <c r="Q15" s="342">
        <v>551656</v>
      </c>
      <c r="R15" s="343"/>
      <c r="S15" s="342">
        <v>613194</v>
      </c>
      <c r="T15" s="343"/>
      <c r="U15" s="342">
        <v>14671564</v>
      </c>
      <c r="V15" s="343"/>
      <c r="W15" s="342">
        <v>600947</v>
      </c>
      <c r="X15" s="343"/>
      <c r="Y15" s="342">
        <v>2038851</v>
      </c>
      <c r="Z15" s="343"/>
      <c r="AA15" s="342">
        <v>17311362</v>
      </c>
      <c r="AB15" s="343"/>
    </row>
    <row r="16" spans="1:28" x14ac:dyDescent="0.2">
      <c r="A16" s="341">
        <v>1953</v>
      </c>
      <c r="B16" s="342">
        <v>5931042</v>
      </c>
      <c r="C16" s="343"/>
      <c r="D16" s="342">
        <v>-9002</v>
      </c>
      <c r="E16" s="342">
        <v>4304080</v>
      </c>
      <c r="F16" s="343"/>
      <c r="G16" s="342">
        <v>4490683</v>
      </c>
      <c r="H16" s="343"/>
      <c r="I16" s="342">
        <v>14716803</v>
      </c>
      <c r="J16" s="343"/>
      <c r="K16" s="342">
        <v>56506</v>
      </c>
      <c r="L16" s="343"/>
      <c r="M16" s="344" t="s">
        <v>207</v>
      </c>
      <c r="N16" s="344" t="s">
        <v>207</v>
      </c>
      <c r="O16" s="343"/>
      <c r="P16" s="344" t="s">
        <v>207</v>
      </c>
      <c r="Q16" s="342">
        <v>565897</v>
      </c>
      <c r="R16" s="343"/>
      <c r="S16" s="342">
        <v>622403</v>
      </c>
      <c r="T16" s="343"/>
      <c r="U16" s="342">
        <v>15339206</v>
      </c>
      <c r="V16" s="343"/>
      <c r="W16" s="342">
        <v>677685</v>
      </c>
      <c r="X16" s="343"/>
      <c r="Y16" s="342">
        <v>2194864</v>
      </c>
      <c r="Z16" s="343"/>
      <c r="AA16" s="342">
        <v>18211754</v>
      </c>
      <c r="AB16" s="343"/>
    </row>
    <row r="17" spans="1:28" x14ac:dyDescent="0.2">
      <c r="A17" s="345">
        <v>1954</v>
      </c>
      <c r="B17" s="346">
        <v>4729559</v>
      </c>
      <c r="C17" s="347"/>
      <c r="D17" s="346">
        <v>-6746</v>
      </c>
      <c r="E17" s="346">
        <v>4319248</v>
      </c>
      <c r="F17" s="347"/>
      <c r="G17" s="346">
        <v>4643172</v>
      </c>
      <c r="H17" s="347"/>
      <c r="I17" s="346">
        <v>13685233</v>
      </c>
      <c r="J17" s="347"/>
      <c r="K17" s="346">
        <v>55678</v>
      </c>
      <c r="L17" s="347"/>
      <c r="M17" s="348" t="s">
        <v>207</v>
      </c>
      <c r="N17" s="348" t="s">
        <v>207</v>
      </c>
      <c r="O17" s="347"/>
      <c r="P17" s="348" t="s">
        <v>207</v>
      </c>
      <c r="Q17" s="346">
        <v>576200</v>
      </c>
      <c r="R17" s="347"/>
      <c r="S17" s="346">
        <v>631878</v>
      </c>
      <c r="T17" s="347"/>
      <c r="U17" s="346">
        <v>14317111</v>
      </c>
      <c r="V17" s="347"/>
      <c r="W17" s="346">
        <v>711282</v>
      </c>
      <c r="X17" s="347"/>
      <c r="Y17" s="346">
        <v>2129303</v>
      </c>
      <c r="Z17" s="347"/>
      <c r="AA17" s="346">
        <v>17157695</v>
      </c>
      <c r="AB17" s="347"/>
    </row>
    <row r="18" spans="1:28" x14ac:dyDescent="0.2">
      <c r="A18" s="341">
        <v>1955</v>
      </c>
      <c r="B18" s="342">
        <v>5619559</v>
      </c>
      <c r="C18" s="343"/>
      <c r="D18" s="342">
        <v>-10044</v>
      </c>
      <c r="E18" s="342">
        <v>4700929</v>
      </c>
      <c r="F18" s="343"/>
      <c r="G18" s="342">
        <v>5123251</v>
      </c>
      <c r="H18" s="343"/>
      <c r="I18" s="342">
        <v>15433694</v>
      </c>
      <c r="J18" s="343"/>
      <c r="K18" s="342">
        <v>38149</v>
      </c>
      <c r="L18" s="343"/>
      <c r="M18" s="344" t="s">
        <v>207</v>
      </c>
      <c r="N18" s="344" t="s">
        <v>207</v>
      </c>
      <c r="O18" s="343"/>
      <c r="P18" s="344" t="s">
        <v>207</v>
      </c>
      <c r="Q18" s="342">
        <v>631137</v>
      </c>
      <c r="R18" s="343"/>
      <c r="S18" s="342">
        <v>669286</v>
      </c>
      <c r="T18" s="343"/>
      <c r="U18" s="342">
        <v>16102980</v>
      </c>
      <c r="V18" s="343"/>
      <c r="W18" s="342">
        <v>887033</v>
      </c>
      <c r="X18" s="343"/>
      <c r="Y18" s="342">
        <v>2494595</v>
      </c>
      <c r="Z18" s="343"/>
      <c r="AA18" s="342">
        <v>19484608</v>
      </c>
      <c r="AB18" s="343"/>
    </row>
    <row r="19" spans="1:28" x14ac:dyDescent="0.2">
      <c r="A19" s="341">
        <v>1956</v>
      </c>
      <c r="B19" s="342">
        <v>5666866</v>
      </c>
      <c r="C19" s="343"/>
      <c r="D19" s="342">
        <v>-13020</v>
      </c>
      <c r="E19" s="342">
        <v>4873967</v>
      </c>
      <c r="F19" s="343"/>
      <c r="G19" s="342">
        <v>5349600</v>
      </c>
      <c r="H19" s="343"/>
      <c r="I19" s="342">
        <v>15877413</v>
      </c>
      <c r="J19" s="343"/>
      <c r="K19" s="342">
        <v>36751</v>
      </c>
      <c r="L19" s="343"/>
      <c r="M19" s="344" t="s">
        <v>207</v>
      </c>
      <c r="N19" s="344" t="s">
        <v>207</v>
      </c>
      <c r="O19" s="343"/>
      <c r="P19" s="344" t="s">
        <v>207</v>
      </c>
      <c r="Q19" s="342">
        <v>661409</v>
      </c>
      <c r="R19" s="343"/>
      <c r="S19" s="342">
        <v>698160</v>
      </c>
      <c r="T19" s="343"/>
      <c r="U19" s="342">
        <v>16575573</v>
      </c>
      <c r="V19" s="343"/>
      <c r="W19" s="342">
        <v>975653</v>
      </c>
      <c r="X19" s="343"/>
      <c r="Y19" s="342">
        <v>2658253</v>
      </c>
      <c r="Z19" s="343"/>
      <c r="AA19" s="342">
        <v>20209479</v>
      </c>
      <c r="AB19" s="343"/>
    </row>
    <row r="20" spans="1:28" x14ac:dyDescent="0.2">
      <c r="A20" s="345">
        <v>1957</v>
      </c>
      <c r="B20" s="346">
        <v>5535641</v>
      </c>
      <c r="C20" s="347"/>
      <c r="D20" s="346">
        <v>-17459</v>
      </c>
      <c r="E20" s="346">
        <v>5107288</v>
      </c>
      <c r="F20" s="347"/>
      <c r="G20" s="346">
        <v>5248972</v>
      </c>
      <c r="H20" s="347"/>
      <c r="I20" s="346">
        <v>15874442</v>
      </c>
      <c r="J20" s="347"/>
      <c r="K20" s="346">
        <v>35521</v>
      </c>
      <c r="L20" s="347"/>
      <c r="M20" s="348" t="s">
        <v>207</v>
      </c>
      <c r="N20" s="348" t="s">
        <v>207</v>
      </c>
      <c r="O20" s="347"/>
      <c r="P20" s="348" t="s">
        <v>207</v>
      </c>
      <c r="Q20" s="346">
        <v>616431</v>
      </c>
      <c r="R20" s="347"/>
      <c r="S20" s="346">
        <v>651952</v>
      </c>
      <c r="T20" s="347"/>
      <c r="U20" s="346">
        <v>16526394</v>
      </c>
      <c r="V20" s="347"/>
      <c r="W20" s="346">
        <v>1003093</v>
      </c>
      <c r="X20" s="347"/>
      <c r="Y20" s="346">
        <v>2688771</v>
      </c>
      <c r="Z20" s="347"/>
      <c r="AA20" s="346">
        <v>20218258</v>
      </c>
      <c r="AB20" s="347"/>
    </row>
    <row r="21" spans="1:28" x14ac:dyDescent="0.2">
      <c r="A21" s="341">
        <v>1958</v>
      </c>
      <c r="B21" s="342">
        <v>4532752</v>
      </c>
      <c r="C21" s="343"/>
      <c r="D21" s="342">
        <v>-6721</v>
      </c>
      <c r="E21" s="342">
        <v>5207612</v>
      </c>
      <c r="F21" s="343"/>
      <c r="G21" s="342">
        <v>5422049</v>
      </c>
      <c r="H21" s="343"/>
      <c r="I21" s="342">
        <v>15155692</v>
      </c>
      <c r="J21" s="343"/>
      <c r="K21" s="342">
        <v>37162</v>
      </c>
      <c r="L21" s="343"/>
      <c r="M21" s="344" t="s">
        <v>207</v>
      </c>
      <c r="N21" s="344" t="s">
        <v>207</v>
      </c>
      <c r="O21" s="343"/>
      <c r="P21" s="344" t="s">
        <v>207</v>
      </c>
      <c r="Q21" s="342">
        <v>619647</v>
      </c>
      <c r="R21" s="343"/>
      <c r="S21" s="342">
        <v>656809</v>
      </c>
      <c r="T21" s="343"/>
      <c r="U21" s="342">
        <v>15812501</v>
      </c>
      <c r="V21" s="343"/>
      <c r="W21" s="342">
        <v>977708</v>
      </c>
      <c r="X21" s="343"/>
      <c r="Y21" s="342">
        <v>2530878</v>
      </c>
      <c r="Z21" s="343"/>
      <c r="AA21" s="342">
        <v>19321087</v>
      </c>
      <c r="AB21" s="343"/>
    </row>
    <row r="22" spans="1:28" x14ac:dyDescent="0.2">
      <c r="A22" s="341">
        <v>1959</v>
      </c>
      <c r="B22" s="342">
        <v>4412743</v>
      </c>
      <c r="C22" s="343"/>
      <c r="D22" s="342">
        <v>-8358</v>
      </c>
      <c r="E22" s="342">
        <v>5646563</v>
      </c>
      <c r="F22" s="343"/>
      <c r="G22" s="342">
        <v>5756249</v>
      </c>
      <c r="H22" s="343"/>
      <c r="I22" s="342">
        <v>15807197</v>
      </c>
      <c r="J22" s="343"/>
      <c r="K22" s="342">
        <v>37003</v>
      </c>
      <c r="L22" s="343"/>
      <c r="M22" s="344" t="s">
        <v>207</v>
      </c>
      <c r="N22" s="344" t="s">
        <v>207</v>
      </c>
      <c r="O22" s="343"/>
      <c r="P22" s="344" t="s">
        <v>207</v>
      </c>
      <c r="Q22" s="342">
        <v>691973</v>
      </c>
      <c r="R22" s="343"/>
      <c r="S22" s="342">
        <v>728976</v>
      </c>
      <c r="T22" s="343"/>
      <c r="U22" s="342">
        <v>16536173</v>
      </c>
      <c r="V22" s="343"/>
      <c r="W22" s="342">
        <v>1075239</v>
      </c>
      <c r="X22" s="343"/>
      <c r="Y22" s="342">
        <v>2721789</v>
      </c>
      <c r="Z22" s="343"/>
      <c r="AA22" s="342">
        <v>20333201</v>
      </c>
      <c r="AB22" s="343"/>
    </row>
    <row r="23" spans="1:28" x14ac:dyDescent="0.2">
      <c r="A23" s="345">
        <v>1960</v>
      </c>
      <c r="B23" s="346">
        <v>4543268</v>
      </c>
      <c r="C23" s="347"/>
      <c r="D23" s="346">
        <v>-5630</v>
      </c>
      <c r="E23" s="346">
        <v>5973307</v>
      </c>
      <c r="F23" s="347"/>
      <c r="G23" s="346">
        <v>5765907</v>
      </c>
      <c r="H23" s="347"/>
      <c r="I23" s="346">
        <v>16276852</v>
      </c>
      <c r="J23" s="347"/>
      <c r="K23" s="346">
        <v>38808</v>
      </c>
      <c r="L23" s="347"/>
      <c r="M23" s="348" t="s">
        <v>207</v>
      </c>
      <c r="N23" s="348" t="s">
        <v>207</v>
      </c>
      <c r="O23" s="347"/>
      <c r="P23" s="348" t="s">
        <v>207</v>
      </c>
      <c r="Q23" s="346">
        <v>679864</v>
      </c>
      <c r="R23" s="347"/>
      <c r="S23" s="346">
        <v>718672</v>
      </c>
      <c r="T23" s="347"/>
      <c r="U23" s="346">
        <v>16995524</v>
      </c>
      <c r="V23" s="347"/>
      <c r="W23" s="346">
        <v>1106859</v>
      </c>
      <c r="X23" s="347"/>
      <c r="Y23" s="346">
        <v>2739304</v>
      </c>
      <c r="Z23" s="347"/>
      <c r="AA23" s="346">
        <v>20841687</v>
      </c>
      <c r="AB23" s="347"/>
    </row>
    <row r="24" spans="1:28" x14ac:dyDescent="0.2">
      <c r="A24" s="341">
        <v>1961</v>
      </c>
      <c r="B24" s="342">
        <v>4345141</v>
      </c>
      <c r="C24" s="343"/>
      <c r="D24" s="342">
        <v>-7886</v>
      </c>
      <c r="E24" s="342">
        <v>6169756</v>
      </c>
      <c r="F24" s="343"/>
      <c r="G24" s="342">
        <v>5773791</v>
      </c>
      <c r="H24" s="343"/>
      <c r="I24" s="342">
        <v>16280802</v>
      </c>
      <c r="J24" s="343"/>
      <c r="K24" s="342">
        <v>35836</v>
      </c>
      <c r="L24" s="343"/>
      <c r="M24" s="344" t="s">
        <v>207</v>
      </c>
      <c r="N24" s="344" t="s">
        <v>207</v>
      </c>
      <c r="O24" s="343"/>
      <c r="P24" s="344" t="s">
        <v>207</v>
      </c>
      <c r="Q24" s="342">
        <v>695413</v>
      </c>
      <c r="R24" s="343"/>
      <c r="S24" s="342">
        <v>731249</v>
      </c>
      <c r="T24" s="343"/>
      <c r="U24" s="342">
        <v>17012051</v>
      </c>
      <c r="V24" s="343"/>
      <c r="W24" s="342">
        <v>1149250</v>
      </c>
      <c r="X24" s="343"/>
      <c r="Y24" s="342">
        <v>2793827</v>
      </c>
      <c r="Z24" s="343"/>
      <c r="AA24" s="342">
        <v>20955128</v>
      </c>
      <c r="AB24" s="343"/>
    </row>
    <row r="25" spans="1:28" x14ac:dyDescent="0.2">
      <c r="A25" s="341">
        <v>1962</v>
      </c>
      <c r="B25" s="342">
        <v>4384545</v>
      </c>
      <c r="C25" s="343"/>
      <c r="D25" s="342">
        <v>-5506</v>
      </c>
      <c r="E25" s="342">
        <v>6450960</v>
      </c>
      <c r="F25" s="343"/>
      <c r="G25" s="342">
        <v>6016309</v>
      </c>
      <c r="H25" s="343"/>
      <c r="I25" s="342">
        <v>16846308</v>
      </c>
      <c r="J25" s="343"/>
      <c r="K25" s="342">
        <v>35990</v>
      </c>
      <c r="L25" s="343"/>
      <c r="M25" s="344" t="s">
        <v>207</v>
      </c>
      <c r="N25" s="344" t="s">
        <v>207</v>
      </c>
      <c r="O25" s="343"/>
      <c r="P25" s="344" t="s">
        <v>207</v>
      </c>
      <c r="Q25" s="342">
        <v>728179</v>
      </c>
      <c r="R25" s="343"/>
      <c r="S25" s="342">
        <v>764169</v>
      </c>
      <c r="T25" s="343"/>
      <c r="U25" s="342">
        <v>17610477</v>
      </c>
      <c r="V25" s="343"/>
      <c r="W25" s="342">
        <v>1227821</v>
      </c>
      <c r="X25" s="343"/>
      <c r="Y25" s="342">
        <v>2949893</v>
      </c>
      <c r="Z25" s="343"/>
      <c r="AA25" s="342">
        <v>21788192</v>
      </c>
      <c r="AB25" s="343"/>
    </row>
    <row r="26" spans="1:28" x14ac:dyDescent="0.2">
      <c r="A26" s="345">
        <v>1963</v>
      </c>
      <c r="B26" s="346">
        <v>4589849</v>
      </c>
      <c r="C26" s="347"/>
      <c r="D26" s="346">
        <v>-7390</v>
      </c>
      <c r="E26" s="346">
        <v>6748069</v>
      </c>
      <c r="F26" s="347"/>
      <c r="G26" s="346">
        <v>6248870</v>
      </c>
      <c r="H26" s="347"/>
      <c r="I26" s="346">
        <v>17579398</v>
      </c>
      <c r="J26" s="347"/>
      <c r="K26" s="346">
        <v>33914</v>
      </c>
      <c r="L26" s="347"/>
      <c r="M26" s="348" t="s">
        <v>207</v>
      </c>
      <c r="N26" s="348" t="s">
        <v>207</v>
      </c>
      <c r="O26" s="347"/>
      <c r="P26" s="348" t="s">
        <v>207</v>
      </c>
      <c r="Q26" s="346">
        <v>774843</v>
      </c>
      <c r="R26" s="347"/>
      <c r="S26" s="346">
        <v>808757</v>
      </c>
      <c r="T26" s="347"/>
      <c r="U26" s="346">
        <v>18388155</v>
      </c>
      <c r="V26" s="347"/>
      <c r="W26" s="346">
        <v>1287790</v>
      </c>
      <c r="X26" s="347"/>
      <c r="Y26" s="346">
        <v>3075246</v>
      </c>
      <c r="Z26" s="347"/>
      <c r="AA26" s="346">
        <v>22751190</v>
      </c>
      <c r="AB26" s="347"/>
    </row>
    <row r="27" spans="1:28" x14ac:dyDescent="0.2">
      <c r="A27" s="341">
        <v>1964</v>
      </c>
      <c r="B27" s="342">
        <v>4914603</v>
      </c>
      <c r="C27" s="343"/>
      <c r="D27" s="342">
        <v>-10441</v>
      </c>
      <c r="E27" s="342">
        <v>7113920</v>
      </c>
      <c r="F27" s="343"/>
      <c r="G27" s="342">
        <v>6570769</v>
      </c>
      <c r="H27" s="343"/>
      <c r="I27" s="342">
        <v>18588851</v>
      </c>
      <c r="J27" s="343"/>
      <c r="K27" s="342">
        <v>33772</v>
      </c>
      <c r="L27" s="343"/>
      <c r="M27" s="344" t="s">
        <v>207</v>
      </c>
      <c r="N27" s="344" t="s">
        <v>207</v>
      </c>
      <c r="O27" s="343"/>
      <c r="P27" s="344" t="s">
        <v>207</v>
      </c>
      <c r="Q27" s="342">
        <v>826735</v>
      </c>
      <c r="R27" s="343"/>
      <c r="S27" s="342">
        <v>860507</v>
      </c>
      <c r="T27" s="343"/>
      <c r="U27" s="342">
        <v>19449358</v>
      </c>
      <c r="V27" s="343"/>
      <c r="W27" s="342">
        <v>1382027</v>
      </c>
      <c r="X27" s="343"/>
      <c r="Y27" s="342">
        <v>3279969</v>
      </c>
      <c r="Z27" s="343"/>
      <c r="AA27" s="342">
        <v>24111354</v>
      </c>
      <c r="AB27" s="343"/>
    </row>
    <row r="28" spans="1:28" x14ac:dyDescent="0.2">
      <c r="A28" s="341">
        <v>1965</v>
      </c>
      <c r="B28" s="342">
        <v>5126507</v>
      </c>
      <c r="C28" s="343"/>
      <c r="D28" s="342">
        <v>-18451</v>
      </c>
      <c r="E28" s="342">
        <v>7339214</v>
      </c>
      <c r="F28" s="343"/>
      <c r="G28" s="342">
        <v>6812660</v>
      </c>
      <c r="H28" s="343"/>
      <c r="I28" s="342">
        <v>19259929</v>
      </c>
      <c r="J28" s="343"/>
      <c r="K28" s="342">
        <v>32757</v>
      </c>
      <c r="L28" s="343"/>
      <c r="M28" s="344" t="s">
        <v>207</v>
      </c>
      <c r="N28" s="344" t="s">
        <v>207</v>
      </c>
      <c r="O28" s="343"/>
      <c r="P28" s="344" t="s">
        <v>207</v>
      </c>
      <c r="Q28" s="342">
        <v>854943</v>
      </c>
      <c r="R28" s="343"/>
      <c r="S28" s="342">
        <v>887700</v>
      </c>
      <c r="T28" s="343"/>
      <c r="U28" s="342">
        <v>20147629</v>
      </c>
      <c r="V28" s="343"/>
      <c r="W28" s="342">
        <v>1462817</v>
      </c>
      <c r="X28" s="343"/>
      <c r="Y28" s="342">
        <v>3487168</v>
      </c>
      <c r="Z28" s="343"/>
      <c r="AA28" s="342">
        <v>25097614</v>
      </c>
      <c r="AB28" s="343"/>
    </row>
    <row r="29" spans="1:28" x14ac:dyDescent="0.2">
      <c r="A29" s="345">
        <v>1966</v>
      </c>
      <c r="B29" s="346">
        <v>5214973</v>
      </c>
      <c r="C29" s="347"/>
      <c r="D29" s="346">
        <v>-24949</v>
      </c>
      <c r="E29" s="346">
        <v>7795123</v>
      </c>
      <c r="F29" s="347"/>
      <c r="G29" s="346">
        <v>7134830</v>
      </c>
      <c r="H29" s="347"/>
      <c r="I29" s="346">
        <v>20119978</v>
      </c>
      <c r="J29" s="347"/>
      <c r="K29" s="346">
        <v>33138</v>
      </c>
      <c r="L29" s="347"/>
      <c r="M29" s="348" t="s">
        <v>207</v>
      </c>
      <c r="N29" s="348" t="s">
        <v>207</v>
      </c>
      <c r="O29" s="347"/>
      <c r="P29" s="348" t="s">
        <v>207</v>
      </c>
      <c r="Q29" s="346">
        <v>901916</v>
      </c>
      <c r="R29" s="347"/>
      <c r="S29" s="346">
        <v>935054</v>
      </c>
      <c r="T29" s="347"/>
      <c r="U29" s="346">
        <v>21055032</v>
      </c>
      <c r="V29" s="347"/>
      <c r="W29" s="346">
        <v>1581815</v>
      </c>
      <c r="X29" s="347"/>
      <c r="Y29" s="346">
        <v>3784776</v>
      </c>
      <c r="Z29" s="347"/>
      <c r="AA29" s="346">
        <v>26421623</v>
      </c>
      <c r="AB29" s="347"/>
    </row>
    <row r="30" spans="1:28" x14ac:dyDescent="0.2">
      <c r="A30" s="341">
        <v>1967</v>
      </c>
      <c r="B30" s="342">
        <v>4933631</v>
      </c>
      <c r="C30" s="343"/>
      <c r="D30" s="342">
        <v>-15326</v>
      </c>
      <c r="E30" s="342">
        <v>8043389</v>
      </c>
      <c r="F30" s="343"/>
      <c r="G30" s="342">
        <v>7120806</v>
      </c>
      <c r="H30" s="343"/>
      <c r="I30" s="342">
        <v>20082499</v>
      </c>
      <c r="J30" s="343"/>
      <c r="K30" s="342">
        <v>35787</v>
      </c>
      <c r="L30" s="343"/>
      <c r="M30" s="344" t="s">
        <v>207</v>
      </c>
      <c r="N30" s="344" t="s">
        <v>207</v>
      </c>
      <c r="O30" s="343"/>
      <c r="P30" s="344" t="s">
        <v>207</v>
      </c>
      <c r="Q30" s="342">
        <v>894658</v>
      </c>
      <c r="R30" s="343"/>
      <c r="S30" s="342">
        <v>930445</v>
      </c>
      <c r="T30" s="343"/>
      <c r="U30" s="342">
        <v>21012944</v>
      </c>
      <c r="V30" s="343"/>
      <c r="W30" s="342">
        <v>1654872</v>
      </c>
      <c r="X30" s="343"/>
      <c r="Y30" s="342">
        <v>3946482</v>
      </c>
      <c r="Z30" s="343"/>
      <c r="AA30" s="342">
        <v>26614298</v>
      </c>
      <c r="AB30" s="343"/>
    </row>
    <row r="31" spans="1:28" x14ac:dyDescent="0.2">
      <c r="A31" s="341">
        <v>1968</v>
      </c>
      <c r="B31" s="342">
        <v>4854763</v>
      </c>
      <c r="C31" s="343"/>
      <c r="D31" s="342">
        <v>-17310</v>
      </c>
      <c r="E31" s="342">
        <v>8626478</v>
      </c>
      <c r="F31" s="343"/>
      <c r="G31" s="342">
        <v>7387935</v>
      </c>
      <c r="H31" s="343"/>
      <c r="I31" s="342">
        <v>20851865</v>
      </c>
      <c r="J31" s="343"/>
      <c r="K31" s="342">
        <v>35172</v>
      </c>
      <c r="L31" s="343"/>
      <c r="M31" s="344" t="s">
        <v>207</v>
      </c>
      <c r="N31" s="344" t="s">
        <v>207</v>
      </c>
      <c r="O31" s="343"/>
      <c r="P31" s="344" t="s">
        <v>207</v>
      </c>
      <c r="Q31" s="342">
        <v>981948</v>
      </c>
      <c r="R31" s="343"/>
      <c r="S31" s="342">
        <v>1017120</v>
      </c>
      <c r="T31" s="343"/>
      <c r="U31" s="342">
        <v>21868985</v>
      </c>
      <c r="V31" s="343"/>
      <c r="W31" s="342">
        <v>1778105</v>
      </c>
      <c r="X31" s="343"/>
      <c r="Y31" s="342">
        <v>4236081</v>
      </c>
      <c r="Z31" s="343"/>
      <c r="AA31" s="342">
        <v>27883171</v>
      </c>
      <c r="AB31" s="343"/>
    </row>
    <row r="32" spans="1:28" x14ac:dyDescent="0.2">
      <c r="A32" s="345">
        <v>1969</v>
      </c>
      <c r="B32" s="346">
        <v>4712038</v>
      </c>
      <c r="C32" s="347"/>
      <c r="D32" s="346">
        <v>-36109</v>
      </c>
      <c r="E32" s="346">
        <v>9233790</v>
      </c>
      <c r="F32" s="347"/>
      <c r="G32" s="346">
        <v>7689532</v>
      </c>
      <c r="H32" s="347"/>
      <c r="I32" s="346">
        <v>21599250</v>
      </c>
      <c r="J32" s="347"/>
      <c r="K32" s="346">
        <v>34220</v>
      </c>
      <c r="L32" s="347"/>
      <c r="M32" s="348" t="s">
        <v>207</v>
      </c>
      <c r="N32" s="348" t="s">
        <v>207</v>
      </c>
      <c r="O32" s="347"/>
      <c r="P32" s="348" t="s">
        <v>207</v>
      </c>
      <c r="Q32" s="346">
        <v>1014232</v>
      </c>
      <c r="R32" s="347"/>
      <c r="S32" s="346">
        <v>1048452</v>
      </c>
      <c r="T32" s="347"/>
      <c r="U32" s="346">
        <v>22647702</v>
      </c>
      <c r="V32" s="347"/>
      <c r="W32" s="346">
        <v>1908623</v>
      </c>
      <c r="X32" s="347"/>
      <c r="Y32" s="346">
        <v>4549075</v>
      </c>
      <c r="Z32" s="347"/>
      <c r="AA32" s="346">
        <v>29105400</v>
      </c>
      <c r="AB32" s="347"/>
    </row>
    <row r="33" spans="1:28" x14ac:dyDescent="0.2">
      <c r="A33" s="341">
        <v>1970</v>
      </c>
      <c r="B33" s="342">
        <v>4656202</v>
      </c>
      <c r="C33" s="343"/>
      <c r="D33" s="342">
        <v>-57660</v>
      </c>
      <c r="E33" s="342">
        <v>9536150</v>
      </c>
      <c r="F33" s="343"/>
      <c r="G33" s="342">
        <v>7776257</v>
      </c>
      <c r="H33" s="343"/>
      <c r="I33" s="342">
        <v>21910949</v>
      </c>
      <c r="J33" s="343"/>
      <c r="K33" s="342">
        <v>34040</v>
      </c>
      <c r="L33" s="343"/>
      <c r="M33" s="344" t="s">
        <v>207</v>
      </c>
      <c r="N33" s="344" t="s">
        <v>207</v>
      </c>
      <c r="O33" s="343"/>
      <c r="P33" s="344" t="s">
        <v>207</v>
      </c>
      <c r="Q33" s="342">
        <v>1018911</v>
      </c>
      <c r="R33" s="343"/>
      <c r="S33" s="342">
        <v>1052951</v>
      </c>
      <c r="T33" s="343"/>
      <c r="U33" s="342">
        <v>22963900</v>
      </c>
      <c r="V33" s="343"/>
      <c r="W33" s="342">
        <v>1947755</v>
      </c>
      <c r="X33" s="343"/>
      <c r="Y33" s="342">
        <v>4716246</v>
      </c>
      <c r="Z33" s="343"/>
      <c r="AA33" s="342">
        <v>29627901</v>
      </c>
      <c r="AB33" s="343"/>
    </row>
    <row r="34" spans="1:28" x14ac:dyDescent="0.2">
      <c r="A34" s="341">
        <v>1971</v>
      </c>
      <c r="B34" s="342">
        <v>3943900</v>
      </c>
      <c r="C34" s="343"/>
      <c r="D34" s="342">
        <v>-33108</v>
      </c>
      <c r="E34" s="342">
        <v>9891596</v>
      </c>
      <c r="F34" s="343"/>
      <c r="G34" s="342">
        <v>7843683</v>
      </c>
      <c r="H34" s="343"/>
      <c r="I34" s="342">
        <v>21646072</v>
      </c>
      <c r="J34" s="343"/>
      <c r="K34" s="342">
        <v>33746</v>
      </c>
      <c r="L34" s="343"/>
      <c r="M34" s="344" t="s">
        <v>207</v>
      </c>
      <c r="N34" s="344" t="s">
        <v>207</v>
      </c>
      <c r="O34" s="343"/>
      <c r="P34" s="344" t="s">
        <v>207</v>
      </c>
      <c r="Q34" s="342">
        <v>1039998</v>
      </c>
      <c r="R34" s="343"/>
      <c r="S34" s="342">
        <v>1073744</v>
      </c>
      <c r="T34" s="343"/>
      <c r="U34" s="342">
        <v>22719816</v>
      </c>
      <c r="V34" s="343"/>
      <c r="W34" s="342">
        <v>2011197</v>
      </c>
      <c r="X34" s="343"/>
      <c r="Y34" s="342">
        <v>4854930</v>
      </c>
      <c r="Z34" s="343"/>
      <c r="AA34" s="342">
        <v>29585943</v>
      </c>
      <c r="AB34" s="343"/>
    </row>
    <row r="35" spans="1:28" x14ac:dyDescent="0.2">
      <c r="A35" s="345">
        <v>1972</v>
      </c>
      <c r="B35" s="346">
        <v>3993412</v>
      </c>
      <c r="C35" s="347"/>
      <c r="D35" s="346">
        <v>-25966</v>
      </c>
      <c r="E35" s="346">
        <v>9884277</v>
      </c>
      <c r="F35" s="347"/>
      <c r="G35" s="346">
        <v>8517693</v>
      </c>
      <c r="H35" s="347"/>
      <c r="I35" s="346">
        <v>22369417</v>
      </c>
      <c r="J35" s="347"/>
      <c r="K35" s="346">
        <v>34420</v>
      </c>
      <c r="L35" s="347"/>
      <c r="M35" s="348" t="s">
        <v>207</v>
      </c>
      <c r="N35" s="348" t="s">
        <v>207</v>
      </c>
      <c r="O35" s="347"/>
      <c r="P35" s="348" t="s">
        <v>207</v>
      </c>
      <c r="Q35" s="346">
        <v>1112668</v>
      </c>
      <c r="R35" s="347"/>
      <c r="S35" s="346">
        <v>1147088</v>
      </c>
      <c r="T35" s="347"/>
      <c r="U35" s="346">
        <v>23516505</v>
      </c>
      <c r="V35" s="347"/>
      <c r="W35" s="346">
        <v>2187017</v>
      </c>
      <c r="X35" s="347"/>
      <c r="Y35" s="346">
        <v>5226668</v>
      </c>
      <c r="Z35" s="347"/>
      <c r="AA35" s="346">
        <v>30930189</v>
      </c>
      <c r="AB35" s="347"/>
    </row>
    <row r="36" spans="1:28" x14ac:dyDescent="0.2">
      <c r="A36" s="341">
        <v>1973</v>
      </c>
      <c r="B36" s="342">
        <v>4056731</v>
      </c>
      <c r="C36" s="343"/>
      <c r="D36" s="342">
        <v>-7465</v>
      </c>
      <c r="E36" s="342">
        <v>10388282</v>
      </c>
      <c r="F36" s="343"/>
      <c r="G36" s="342">
        <v>9083224</v>
      </c>
      <c r="H36" s="343"/>
      <c r="I36" s="342">
        <v>23520772</v>
      </c>
      <c r="J36" s="343"/>
      <c r="K36" s="342">
        <v>34773</v>
      </c>
      <c r="L36" s="343"/>
      <c r="M36" s="344" t="s">
        <v>207</v>
      </c>
      <c r="N36" s="344" t="s">
        <v>207</v>
      </c>
      <c r="O36" s="343"/>
      <c r="P36" s="344" t="s">
        <v>207</v>
      </c>
      <c r="Q36" s="342">
        <v>1164853</v>
      </c>
      <c r="R36" s="343"/>
      <c r="S36" s="342">
        <v>1199626</v>
      </c>
      <c r="T36" s="343"/>
      <c r="U36" s="342">
        <v>24720398</v>
      </c>
      <c r="V36" s="343"/>
      <c r="W36" s="342">
        <v>2340923</v>
      </c>
      <c r="X36" s="343"/>
      <c r="Y36" s="342">
        <v>5561947</v>
      </c>
      <c r="Z36" s="343"/>
      <c r="AA36" s="342">
        <v>32623268</v>
      </c>
      <c r="AB36" s="343"/>
    </row>
    <row r="37" spans="1:28" x14ac:dyDescent="0.2">
      <c r="A37" s="341">
        <v>1974</v>
      </c>
      <c r="B37" s="342">
        <v>3870195</v>
      </c>
      <c r="C37" s="343"/>
      <c r="D37" s="342">
        <v>56098</v>
      </c>
      <c r="E37" s="342">
        <v>10003628</v>
      </c>
      <c r="F37" s="343"/>
      <c r="G37" s="342">
        <v>8673656</v>
      </c>
      <c r="H37" s="343"/>
      <c r="I37" s="342">
        <v>22603577</v>
      </c>
      <c r="J37" s="343"/>
      <c r="K37" s="342">
        <v>33202</v>
      </c>
      <c r="L37" s="343"/>
      <c r="M37" s="344" t="s">
        <v>207</v>
      </c>
      <c r="N37" s="344" t="s">
        <v>207</v>
      </c>
      <c r="O37" s="343"/>
      <c r="P37" s="344" t="s">
        <v>207</v>
      </c>
      <c r="Q37" s="342">
        <v>1159074</v>
      </c>
      <c r="R37" s="343"/>
      <c r="S37" s="342">
        <v>1192276</v>
      </c>
      <c r="T37" s="343"/>
      <c r="U37" s="342">
        <v>23795853</v>
      </c>
      <c r="V37" s="343"/>
      <c r="W37" s="342">
        <v>2336794</v>
      </c>
      <c r="X37" s="343"/>
      <c r="Y37" s="342">
        <v>5654538</v>
      </c>
      <c r="Z37" s="343"/>
      <c r="AA37" s="342">
        <v>31787185</v>
      </c>
      <c r="AB37" s="343"/>
    </row>
    <row r="38" spans="1:28" x14ac:dyDescent="0.2">
      <c r="A38" s="345">
        <v>1975</v>
      </c>
      <c r="B38" s="346">
        <v>3666883</v>
      </c>
      <c r="C38" s="347"/>
      <c r="D38" s="346">
        <v>13541</v>
      </c>
      <c r="E38" s="346">
        <v>8531835</v>
      </c>
      <c r="F38" s="347"/>
      <c r="G38" s="346">
        <v>8126514</v>
      </c>
      <c r="H38" s="347"/>
      <c r="I38" s="346">
        <v>20338773</v>
      </c>
      <c r="J38" s="347"/>
      <c r="K38" s="346">
        <v>32321</v>
      </c>
      <c r="L38" s="347"/>
      <c r="M38" s="348" t="s">
        <v>207</v>
      </c>
      <c r="N38" s="348" t="s">
        <v>207</v>
      </c>
      <c r="O38" s="347"/>
      <c r="P38" s="348" t="s">
        <v>207</v>
      </c>
      <c r="Q38" s="346">
        <v>1063270</v>
      </c>
      <c r="R38" s="347"/>
      <c r="S38" s="346">
        <v>1095591</v>
      </c>
      <c r="T38" s="347"/>
      <c r="U38" s="346">
        <v>21434365</v>
      </c>
      <c r="V38" s="347"/>
      <c r="W38" s="346">
        <v>2346363</v>
      </c>
      <c r="X38" s="347"/>
      <c r="Y38" s="346">
        <v>5632290</v>
      </c>
      <c r="Z38" s="347"/>
      <c r="AA38" s="346">
        <v>29413018</v>
      </c>
      <c r="AB38" s="347"/>
    </row>
    <row r="39" spans="1:28" x14ac:dyDescent="0.2">
      <c r="A39" s="341">
        <v>1976</v>
      </c>
      <c r="B39" s="342">
        <v>3660519</v>
      </c>
      <c r="C39" s="343"/>
      <c r="D39" s="344">
        <v>-99</v>
      </c>
      <c r="E39" s="342">
        <v>8761571</v>
      </c>
      <c r="F39" s="343"/>
      <c r="G39" s="342">
        <v>8989930</v>
      </c>
      <c r="H39" s="343"/>
      <c r="I39" s="342">
        <v>21411921</v>
      </c>
      <c r="J39" s="343"/>
      <c r="K39" s="342">
        <v>33372</v>
      </c>
      <c r="L39" s="343"/>
      <c r="M39" s="344" t="s">
        <v>207</v>
      </c>
      <c r="N39" s="344" t="s">
        <v>207</v>
      </c>
      <c r="O39" s="343"/>
      <c r="P39" s="344" t="s">
        <v>207</v>
      </c>
      <c r="Q39" s="342">
        <v>1219876</v>
      </c>
      <c r="R39" s="343"/>
      <c r="S39" s="342">
        <v>1253248</v>
      </c>
      <c r="T39" s="343"/>
      <c r="U39" s="342">
        <v>22665169</v>
      </c>
      <c r="V39" s="343"/>
      <c r="W39" s="342">
        <v>2572883</v>
      </c>
      <c r="X39" s="343"/>
      <c r="Y39" s="342">
        <v>6154769</v>
      </c>
      <c r="Z39" s="343"/>
      <c r="AA39" s="342">
        <v>31392821</v>
      </c>
      <c r="AB39" s="343"/>
    </row>
    <row r="40" spans="1:28" x14ac:dyDescent="0.2">
      <c r="A40" s="341">
        <v>1977</v>
      </c>
      <c r="B40" s="342">
        <v>3454372</v>
      </c>
      <c r="C40" s="343"/>
      <c r="D40" s="342">
        <v>14582</v>
      </c>
      <c r="E40" s="342">
        <v>8635448</v>
      </c>
      <c r="F40" s="343"/>
      <c r="G40" s="342">
        <v>9747048</v>
      </c>
      <c r="H40" s="343"/>
      <c r="I40" s="342">
        <v>21851450</v>
      </c>
      <c r="J40" s="343"/>
      <c r="K40" s="342">
        <v>32601</v>
      </c>
      <c r="L40" s="343"/>
      <c r="M40" s="344" t="s">
        <v>207</v>
      </c>
      <c r="N40" s="344" t="s">
        <v>207</v>
      </c>
      <c r="O40" s="343"/>
      <c r="P40" s="344" t="s">
        <v>207</v>
      </c>
      <c r="Q40" s="342">
        <v>1281245</v>
      </c>
      <c r="R40" s="343"/>
      <c r="S40" s="342">
        <v>1313846</v>
      </c>
      <c r="T40" s="343"/>
      <c r="U40" s="342">
        <v>23165296</v>
      </c>
      <c r="V40" s="343"/>
      <c r="W40" s="342">
        <v>2681959</v>
      </c>
      <c r="X40" s="343"/>
      <c r="Y40" s="342">
        <v>6415755</v>
      </c>
      <c r="Z40" s="343"/>
      <c r="AA40" s="342">
        <v>32263009</v>
      </c>
      <c r="AB40" s="343"/>
    </row>
    <row r="41" spans="1:28" x14ac:dyDescent="0.2">
      <c r="A41" s="345">
        <v>1978</v>
      </c>
      <c r="B41" s="346">
        <v>3313502</v>
      </c>
      <c r="C41" s="347"/>
      <c r="D41" s="346">
        <v>124719</v>
      </c>
      <c r="E41" s="346">
        <v>8539025</v>
      </c>
      <c r="F41" s="347"/>
      <c r="G41" s="346">
        <v>9834786</v>
      </c>
      <c r="H41" s="347"/>
      <c r="I41" s="346">
        <v>21812032</v>
      </c>
      <c r="J41" s="347"/>
      <c r="K41" s="346">
        <v>31563</v>
      </c>
      <c r="L41" s="347"/>
      <c r="M41" s="348" t="s">
        <v>207</v>
      </c>
      <c r="N41" s="348" t="s">
        <v>207</v>
      </c>
      <c r="O41" s="347"/>
      <c r="P41" s="348" t="s">
        <v>207</v>
      </c>
      <c r="Q41" s="346">
        <v>1400424</v>
      </c>
      <c r="R41" s="347"/>
      <c r="S41" s="346">
        <v>1431987</v>
      </c>
      <c r="T41" s="347"/>
      <c r="U41" s="346">
        <v>23244019</v>
      </c>
      <c r="V41" s="347"/>
      <c r="W41" s="346">
        <v>2760574</v>
      </c>
      <c r="X41" s="347"/>
      <c r="Y41" s="346">
        <v>6682956</v>
      </c>
      <c r="Z41" s="347"/>
      <c r="AA41" s="346">
        <v>32687549</v>
      </c>
      <c r="AB41" s="347"/>
    </row>
    <row r="42" spans="1:28" x14ac:dyDescent="0.2">
      <c r="A42" s="341">
        <v>1979</v>
      </c>
      <c r="B42" s="342">
        <v>3592916</v>
      </c>
      <c r="C42" s="343"/>
      <c r="D42" s="342">
        <v>62843</v>
      </c>
      <c r="E42" s="342">
        <v>8549111</v>
      </c>
      <c r="F42" s="343"/>
      <c r="G42" s="342">
        <v>10547987</v>
      </c>
      <c r="H42" s="343"/>
      <c r="I42" s="342">
        <v>22752857</v>
      </c>
      <c r="J42" s="343"/>
      <c r="K42" s="342">
        <v>34094</v>
      </c>
      <c r="L42" s="343"/>
      <c r="M42" s="344" t="s">
        <v>207</v>
      </c>
      <c r="N42" s="344" t="s">
        <v>207</v>
      </c>
      <c r="O42" s="343"/>
      <c r="P42" s="344" t="s">
        <v>207</v>
      </c>
      <c r="Q42" s="342">
        <v>1404862</v>
      </c>
      <c r="R42" s="343"/>
      <c r="S42" s="342">
        <v>1438956</v>
      </c>
      <c r="T42" s="343"/>
      <c r="U42" s="342">
        <v>24191813</v>
      </c>
      <c r="V42" s="343"/>
      <c r="W42" s="342">
        <v>2872573</v>
      </c>
      <c r="X42" s="343"/>
      <c r="Y42" s="342">
        <v>6860351</v>
      </c>
      <c r="Z42" s="343"/>
      <c r="AA42" s="342">
        <v>33924738</v>
      </c>
      <c r="AB42" s="343"/>
    </row>
    <row r="43" spans="1:28" x14ac:dyDescent="0.2">
      <c r="A43" s="341">
        <v>1980</v>
      </c>
      <c r="B43" s="342">
        <v>3155014</v>
      </c>
      <c r="C43" s="343"/>
      <c r="D43" s="342">
        <v>-35018</v>
      </c>
      <c r="E43" s="342">
        <v>8332531</v>
      </c>
      <c r="F43" s="343"/>
      <c r="G43" s="342">
        <v>9509476</v>
      </c>
      <c r="H43" s="343"/>
      <c r="I43" s="342">
        <v>20962004</v>
      </c>
      <c r="J43" s="343"/>
      <c r="K43" s="342">
        <v>32838</v>
      </c>
      <c r="L43" s="343"/>
      <c r="M43" s="344" t="s">
        <v>207</v>
      </c>
      <c r="N43" s="344" t="s">
        <v>207</v>
      </c>
      <c r="O43" s="343"/>
      <c r="P43" s="344" t="s">
        <v>207</v>
      </c>
      <c r="Q43" s="342">
        <v>1600000</v>
      </c>
      <c r="R43" s="343"/>
      <c r="S43" s="342">
        <v>1632838</v>
      </c>
      <c r="T43" s="343"/>
      <c r="U43" s="342">
        <v>22594841</v>
      </c>
      <c r="V43" s="343"/>
      <c r="W43" s="342">
        <v>2781009</v>
      </c>
      <c r="X43" s="343"/>
      <c r="Y43" s="342">
        <v>6663582</v>
      </c>
      <c r="Z43" s="343"/>
      <c r="AA43" s="342">
        <v>32039432</v>
      </c>
      <c r="AB43" s="343"/>
    </row>
    <row r="44" spans="1:28" x14ac:dyDescent="0.2">
      <c r="A44" s="345">
        <v>1981</v>
      </c>
      <c r="B44" s="346">
        <v>3156925</v>
      </c>
      <c r="C44" s="347"/>
      <c r="D44" s="346">
        <v>-15946</v>
      </c>
      <c r="E44" s="346">
        <v>8184540</v>
      </c>
      <c r="F44" s="347"/>
      <c r="G44" s="346">
        <v>8264938</v>
      </c>
      <c r="H44" s="347"/>
      <c r="I44" s="346">
        <v>19590456</v>
      </c>
      <c r="J44" s="347"/>
      <c r="K44" s="346">
        <v>33043</v>
      </c>
      <c r="L44" s="347"/>
      <c r="M44" s="348" t="s">
        <v>207</v>
      </c>
      <c r="N44" s="348" t="s">
        <v>207</v>
      </c>
      <c r="O44" s="347"/>
      <c r="P44" s="348" t="s">
        <v>207</v>
      </c>
      <c r="Q44" s="346">
        <v>1694665</v>
      </c>
      <c r="R44" s="347"/>
      <c r="S44" s="346">
        <v>1727708</v>
      </c>
      <c r="T44" s="347"/>
      <c r="U44" s="346">
        <v>21318164</v>
      </c>
      <c r="V44" s="347"/>
      <c r="W44" s="346">
        <v>2817437</v>
      </c>
      <c r="X44" s="347"/>
      <c r="Y44" s="346">
        <v>6575961</v>
      </c>
      <c r="Z44" s="347"/>
      <c r="AA44" s="346">
        <v>30711562</v>
      </c>
      <c r="AB44" s="347"/>
    </row>
    <row r="45" spans="1:28" x14ac:dyDescent="0.2">
      <c r="A45" s="341">
        <v>1982</v>
      </c>
      <c r="B45" s="342">
        <v>2551983</v>
      </c>
      <c r="C45" s="343"/>
      <c r="D45" s="342">
        <v>-21650</v>
      </c>
      <c r="E45" s="342">
        <v>7067856</v>
      </c>
      <c r="F45" s="343"/>
      <c r="G45" s="342">
        <v>7771903</v>
      </c>
      <c r="H45" s="343"/>
      <c r="I45" s="342">
        <v>17370091</v>
      </c>
      <c r="J45" s="343"/>
      <c r="K45" s="342">
        <v>33046</v>
      </c>
      <c r="L45" s="343"/>
      <c r="M45" s="344" t="s">
        <v>207</v>
      </c>
      <c r="N45" s="344" t="s">
        <v>207</v>
      </c>
      <c r="O45" s="343"/>
      <c r="P45" s="344" t="s">
        <v>207</v>
      </c>
      <c r="Q45" s="342">
        <v>1649682</v>
      </c>
      <c r="R45" s="343"/>
      <c r="S45" s="342">
        <v>1682729</v>
      </c>
      <c r="T45" s="343"/>
      <c r="U45" s="342">
        <v>19052820</v>
      </c>
      <c r="V45" s="343"/>
      <c r="W45" s="342">
        <v>2541766</v>
      </c>
      <c r="X45" s="343"/>
      <c r="Y45" s="342">
        <v>6019913</v>
      </c>
      <c r="Z45" s="343"/>
      <c r="AA45" s="342">
        <v>27614499</v>
      </c>
      <c r="AB45" s="343"/>
    </row>
    <row r="46" spans="1:28" x14ac:dyDescent="0.2">
      <c r="A46" s="341">
        <v>1983</v>
      </c>
      <c r="B46" s="342">
        <v>2489563</v>
      </c>
      <c r="C46" s="343"/>
      <c r="D46" s="342">
        <v>-15624</v>
      </c>
      <c r="E46" s="342">
        <v>6776273</v>
      </c>
      <c r="F46" s="343"/>
      <c r="G46" s="342">
        <v>7390009</v>
      </c>
      <c r="H46" s="343"/>
      <c r="I46" s="342">
        <v>16640221</v>
      </c>
      <c r="J46" s="343"/>
      <c r="K46" s="342">
        <v>33255</v>
      </c>
      <c r="L46" s="343"/>
      <c r="M46" s="344" t="s">
        <v>207</v>
      </c>
      <c r="N46" s="344" t="s">
        <v>207</v>
      </c>
      <c r="O46" s="343"/>
      <c r="P46" s="344" t="s">
        <v>207</v>
      </c>
      <c r="Q46" s="342">
        <v>1874435</v>
      </c>
      <c r="R46" s="343"/>
      <c r="S46" s="342">
        <v>1907690</v>
      </c>
      <c r="T46" s="343"/>
      <c r="U46" s="342">
        <v>18547911</v>
      </c>
      <c r="V46" s="343"/>
      <c r="W46" s="342">
        <v>2647710</v>
      </c>
      <c r="X46" s="343"/>
      <c r="Y46" s="342">
        <v>6232151</v>
      </c>
      <c r="Z46" s="343"/>
      <c r="AA46" s="342">
        <v>27427771</v>
      </c>
      <c r="AB46" s="343"/>
    </row>
    <row r="47" spans="1:28" x14ac:dyDescent="0.2">
      <c r="A47" s="345">
        <v>1984</v>
      </c>
      <c r="B47" s="346">
        <v>2842174</v>
      </c>
      <c r="C47" s="347"/>
      <c r="D47" s="346">
        <v>-11482</v>
      </c>
      <c r="E47" s="346">
        <v>7404995</v>
      </c>
      <c r="F47" s="347"/>
      <c r="G47" s="346">
        <v>7986687</v>
      </c>
      <c r="H47" s="347"/>
      <c r="I47" s="346">
        <v>18222374</v>
      </c>
      <c r="J47" s="347"/>
      <c r="K47" s="346">
        <v>33002</v>
      </c>
      <c r="L47" s="347"/>
      <c r="M47" s="348" t="s">
        <v>207</v>
      </c>
      <c r="N47" s="348" t="s">
        <v>207</v>
      </c>
      <c r="O47" s="347"/>
      <c r="P47" s="348" t="s">
        <v>207</v>
      </c>
      <c r="Q47" s="346">
        <v>1918254</v>
      </c>
      <c r="R47" s="347"/>
      <c r="S47" s="346">
        <v>1951256</v>
      </c>
      <c r="T47" s="347"/>
      <c r="U47" s="346">
        <v>20173630</v>
      </c>
      <c r="V47" s="347"/>
      <c r="W47" s="346">
        <v>2858697</v>
      </c>
      <c r="X47" s="347"/>
      <c r="Y47" s="346">
        <v>6537566</v>
      </c>
      <c r="Z47" s="347"/>
      <c r="AA47" s="346">
        <v>29569892</v>
      </c>
      <c r="AB47" s="347"/>
    </row>
    <row r="48" spans="1:28" x14ac:dyDescent="0.2">
      <c r="A48" s="341">
        <v>1985</v>
      </c>
      <c r="B48" s="342">
        <v>2759927</v>
      </c>
      <c r="C48" s="343"/>
      <c r="D48" s="342">
        <v>-13491</v>
      </c>
      <c r="E48" s="342">
        <v>7031597</v>
      </c>
      <c r="F48" s="343"/>
      <c r="G48" s="342">
        <v>7714121</v>
      </c>
      <c r="H48" s="343"/>
      <c r="I48" s="342">
        <v>17492153</v>
      </c>
      <c r="J48" s="343"/>
      <c r="K48" s="342">
        <v>33024</v>
      </c>
      <c r="L48" s="343"/>
      <c r="M48" s="344" t="s">
        <v>207</v>
      </c>
      <c r="N48" s="344" t="s">
        <v>207</v>
      </c>
      <c r="O48" s="343"/>
      <c r="P48" s="344" t="s">
        <v>207</v>
      </c>
      <c r="Q48" s="342">
        <v>1917674</v>
      </c>
      <c r="R48" s="343"/>
      <c r="S48" s="342">
        <v>1950698</v>
      </c>
      <c r="T48" s="343"/>
      <c r="U48" s="342">
        <v>19442851</v>
      </c>
      <c r="V48" s="343"/>
      <c r="W48" s="342">
        <v>2855066</v>
      </c>
      <c r="X48" s="343"/>
      <c r="Y48" s="342">
        <v>6517893</v>
      </c>
      <c r="Z48" s="343"/>
      <c r="AA48" s="342">
        <v>28815810</v>
      </c>
      <c r="AB48" s="343"/>
    </row>
    <row r="49" spans="1:28" x14ac:dyDescent="0.2">
      <c r="A49" s="341">
        <v>1986</v>
      </c>
      <c r="B49" s="342">
        <v>2640504</v>
      </c>
      <c r="C49" s="343"/>
      <c r="D49" s="342">
        <v>-16740</v>
      </c>
      <c r="E49" s="342">
        <v>6646262</v>
      </c>
      <c r="F49" s="343"/>
      <c r="G49" s="342">
        <v>7860013</v>
      </c>
      <c r="H49" s="343"/>
      <c r="I49" s="342">
        <v>17130039</v>
      </c>
      <c r="J49" s="343"/>
      <c r="K49" s="342">
        <v>33021</v>
      </c>
      <c r="L49" s="343"/>
      <c r="M49" s="344" t="s">
        <v>207</v>
      </c>
      <c r="N49" s="344" t="s">
        <v>207</v>
      </c>
      <c r="O49" s="343"/>
      <c r="P49" s="344" t="s">
        <v>207</v>
      </c>
      <c r="Q49" s="342">
        <v>1914901</v>
      </c>
      <c r="R49" s="343"/>
      <c r="S49" s="342">
        <v>1947923</v>
      </c>
      <c r="T49" s="343"/>
      <c r="U49" s="342">
        <v>19077962</v>
      </c>
      <c r="V49" s="343"/>
      <c r="W49" s="342">
        <v>2833770</v>
      </c>
      <c r="X49" s="343"/>
      <c r="Y49" s="342">
        <v>6361836</v>
      </c>
      <c r="Z49" s="343"/>
      <c r="AA49" s="342">
        <v>28273568</v>
      </c>
      <c r="AB49" s="343"/>
    </row>
    <row r="50" spans="1:28" x14ac:dyDescent="0.2">
      <c r="A50" s="345">
        <v>1987</v>
      </c>
      <c r="B50" s="346">
        <v>2672911</v>
      </c>
      <c r="C50" s="347"/>
      <c r="D50" s="346">
        <v>8630</v>
      </c>
      <c r="E50" s="346">
        <v>7282837</v>
      </c>
      <c r="F50" s="347"/>
      <c r="G50" s="346">
        <v>8041937</v>
      </c>
      <c r="H50" s="347"/>
      <c r="I50" s="346">
        <v>18006315</v>
      </c>
      <c r="J50" s="347"/>
      <c r="K50" s="346">
        <v>32936</v>
      </c>
      <c r="L50" s="347"/>
      <c r="M50" s="348" t="s">
        <v>207</v>
      </c>
      <c r="N50" s="348" t="s">
        <v>207</v>
      </c>
      <c r="O50" s="347"/>
      <c r="P50" s="348" t="s">
        <v>207</v>
      </c>
      <c r="Q50" s="346">
        <v>1913881</v>
      </c>
      <c r="R50" s="347"/>
      <c r="S50" s="346">
        <v>1946817</v>
      </c>
      <c r="T50" s="347"/>
      <c r="U50" s="346">
        <v>19953132</v>
      </c>
      <c r="V50" s="347"/>
      <c r="W50" s="346">
        <v>2928291</v>
      </c>
      <c r="X50" s="347"/>
      <c r="Y50" s="346">
        <v>6497463</v>
      </c>
      <c r="Z50" s="347"/>
      <c r="AA50" s="346">
        <v>29378886</v>
      </c>
      <c r="AB50" s="347"/>
    </row>
    <row r="51" spans="1:28" x14ac:dyDescent="0.2">
      <c r="A51" s="341">
        <v>1988</v>
      </c>
      <c r="B51" s="342">
        <v>2827555</v>
      </c>
      <c r="C51" s="343"/>
      <c r="D51" s="342">
        <v>39556</v>
      </c>
      <c r="E51" s="342">
        <v>7655459</v>
      </c>
      <c r="F51" s="343"/>
      <c r="G51" s="342">
        <v>8317485</v>
      </c>
      <c r="H51" s="343"/>
      <c r="I51" s="342">
        <v>18840055</v>
      </c>
      <c r="J51" s="343"/>
      <c r="K51" s="342">
        <v>32635</v>
      </c>
      <c r="L51" s="343"/>
      <c r="M51" s="344" t="s">
        <v>207</v>
      </c>
      <c r="N51" s="344" t="s">
        <v>207</v>
      </c>
      <c r="O51" s="343"/>
      <c r="P51" s="344" t="s">
        <v>207</v>
      </c>
      <c r="Q51" s="342">
        <v>1989102</v>
      </c>
      <c r="R51" s="343"/>
      <c r="S51" s="342">
        <v>2021738</v>
      </c>
      <c r="T51" s="343"/>
      <c r="U51" s="342">
        <v>20861792</v>
      </c>
      <c r="V51" s="343"/>
      <c r="W51" s="342">
        <v>3058852</v>
      </c>
      <c r="X51" s="343"/>
      <c r="Y51" s="342">
        <v>6756742</v>
      </c>
      <c r="Z51" s="343"/>
      <c r="AA51" s="342">
        <v>30677386</v>
      </c>
      <c r="AB51" s="343"/>
    </row>
    <row r="52" spans="1:28" x14ac:dyDescent="0.2">
      <c r="A52" s="341">
        <v>1989</v>
      </c>
      <c r="B52" s="342">
        <v>2787002</v>
      </c>
      <c r="C52" s="343"/>
      <c r="D52" s="342">
        <v>30405</v>
      </c>
      <c r="E52" s="342">
        <v>8087553</v>
      </c>
      <c r="F52" s="343"/>
      <c r="G52" s="342">
        <v>8097977</v>
      </c>
      <c r="H52" s="343"/>
      <c r="I52" s="342">
        <v>19002936</v>
      </c>
      <c r="J52" s="343"/>
      <c r="K52" s="342">
        <v>28396</v>
      </c>
      <c r="L52" s="343"/>
      <c r="M52" s="342">
        <v>1800</v>
      </c>
      <c r="N52" s="344" t="s">
        <v>584</v>
      </c>
      <c r="O52" s="343"/>
      <c r="P52" s="344" t="s">
        <v>584</v>
      </c>
      <c r="Q52" s="342">
        <v>1840751</v>
      </c>
      <c r="R52" s="343"/>
      <c r="S52" s="342">
        <v>1870947</v>
      </c>
      <c r="T52" s="343"/>
      <c r="U52" s="342">
        <v>20873883</v>
      </c>
      <c r="V52" s="343"/>
      <c r="W52" s="342">
        <v>3158347</v>
      </c>
      <c r="X52" s="343"/>
      <c r="Y52" s="342">
        <v>7287656</v>
      </c>
      <c r="Z52" s="343"/>
      <c r="AA52" s="342">
        <v>31319887</v>
      </c>
      <c r="AB52" s="343"/>
    </row>
    <row r="53" spans="1:28" x14ac:dyDescent="0.2">
      <c r="A53" s="345">
        <v>1990</v>
      </c>
      <c r="B53" s="346">
        <v>2756008</v>
      </c>
      <c r="C53" s="347"/>
      <c r="D53" s="346">
        <v>4786</v>
      </c>
      <c r="E53" s="346">
        <v>8451066</v>
      </c>
      <c r="F53" s="347"/>
      <c r="G53" s="346">
        <v>8251147</v>
      </c>
      <c r="H53" s="347"/>
      <c r="I53" s="346">
        <v>19463009</v>
      </c>
      <c r="J53" s="347"/>
      <c r="K53" s="346">
        <v>30947</v>
      </c>
      <c r="L53" s="347"/>
      <c r="M53" s="346">
        <v>1900</v>
      </c>
      <c r="N53" s="348" t="s">
        <v>584</v>
      </c>
      <c r="O53" s="347"/>
      <c r="P53" s="348" t="s">
        <v>584</v>
      </c>
      <c r="Q53" s="346">
        <v>1684186</v>
      </c>
      <c r="R53" s="347"/>
      <c r="S53" s="346">
        <v>1717033</v>
      </c>
      <c r="T53" s="347"/>
      <c r="U53" s="346">
        <v>21180042</v>
      </c>
      <c r="V53" s="347"/>
      <c r="W53" s="346">
        <v>3226120</v>
      </c>
      <c r="X53" s="347"/>
      <c r="Y53" s="346">
        <v>7403614</v>
      </c>
      <c r="Z53" s="347"/>
      <c r="AA53" s="346">
        <v>31809775</v>
      </c>
      <c r="AB53" s="347"/>
    </row>
    <row r="54" spans="1:28" x14ac:dyDescent="0.2">
      <c r="A54" s="341">
        <v>1991</v>
      </c>
      <c r="B54" s="342">
        <v>2600840</v>
      </c>
      <c r="C54" s="343"/>
      <c r="D54" s="342">
        <v>9697</v>
      </c>
      <c r="E54" s="342">
        <v>8572317</v>
      </c>
      <c r="F54" s="343"/>
      <c r="G54" s="342">
        <v>7957831</v>
      </c>
      <c r="H54" s="343"/>
      <c r="I54" s="342">
        <v>19140684</v>
      </c>
      <c r="J54" s="343"/>
      <c r="K54" s="342">
        <v>29675</v>
      </c>
      <c r="L54" s="343"/>
      <c r="M54" s="342">
        <v>2100</v>
      </c>
      <c r="N54" s="344" t="s">
        <v>584</v>
      </c>
      <c r="O54" s="343"/>
      <c r="P54" s="344" t="s">
        <v>584</v>
      </c>
      <c r="Q54" s="342">
        <v>1651985</v>
      </c>
      <c r="R54" s="343"/>
      <c r="S54" s="342">
        <v>1683760</v>
      </c>
      <c r="T54" s="343"/>
      <c r="U54" s="342">
        <v>20824444</v>
      </c>
      <c r="V54" s="343"/>
      <c r="W54" s="342">
        <v>3229743</v>
      </c>
      <c r="X54" s="343"/>
      <c r="Y54" s="342">
        <v>7345119</v>
      </c>
      <c r="Z54" s="343"/>
      <c r="AA54" s="342">
        <v>31399305</v>
      </c>
      <c r="AB54" s="343"/>
    </row>
    <row r="55" spans="1:28" x14ac:dyDescent="0.2">
      <c r="A55" s="341">
        <v>1992</v>
      </c>
      <c r="B55" s="342">
        <v>2514821</v>
      </c>
      <c r="C55" s="343"/>
      <c r="D55" s="342">
        <v>34621</v>
      </c>
      <c r="E55" s="342">
        <v>8917798</v>
      </c>
      <c r="F55" s="343"/>
      <c r="G55" s="342">
        <v>8551838</v>
      </c>
      <c r="H55" s="343"/>
      <c r="I55" s="342">
        <v>20019078</v>
      </c>
      <c r="J55" s="343"/>
      <c r="K55" s="342">
        <v>30508</v>
      </c>
      <c r="L55" s="343"/>
      <c r="M55" s="342">
        <v>2200</v>
      </c>
      <c r="N55" s="344" t="s">
        <v>584</v>
      </c>
      <c r="O55" s="343"/>
      <c r="P55" s="344" t="s">
        <v>584</v>
      </c>
      <c r="Q55" s="342">
        <v>1704533</v>
      </c>
      <c r="R55" s="343"/>
      <c r="S55" s="342">
        <v>1737241</v>
      </c>
      <c r="T55" s="343"/>
      <c r="U55" s="342">
        <v>21756319</v>
      </c>
      <c r="V55" s="343"/>
      <c r="W55" s="342">
        <v>3318900</v>
      </c>
      <c r="X55" s="343"/>
      <c r="Y55" s="342">
        <v>7495614</v>
      </c>
      <c r="Z55" s="343"/>
      <c r="AA55" s="342">
        <v>32570834</v>
      </c>
      <c r="AB55" s="343"/>
    </row>
    <row r="56" spans="1:28" x14ac:dyDescent="0.2">
      <c r="A56" s="345">
        <v>1993</v>
      </c>
      <c r="B56" s="346">
        <v>2496288</v>
      </c>
      <c r="C56" s="347"/>
      <c r="D56" s="346">
        <v>27106</v>
      </c>
      <c r="E56" s="346">
        <v>9070486</v>
      </c>
      <c r="F56" s="347"/>
      <c r="G56" s="346">
        <v>8386466</v>
      </c>
      <c r="H56" s="347"/>
      <c r="I56" s="346">
        <v>19980346</v>
      </c>
      <c r="J56" s="347"/>
      <c r="K56" s="346">
        <v>29593</v>
      </c>
      <c r="L56" s="347"/>
      <c r="M56" s="346">
        <v>2400</v>
      </c>
      <c r="N56" s="348" t="s">
        <v>584</v>
      </c>
      <c r="O56" s="347"/>
      <c r="P56" s="348" t="s">
        <v>584</v>
      </c>
      <c r="Q56" s="346">
        <v>1740708</v>
      </c>
      <c r="R56" s="347"/>
      <c r="S56" s="346">
        <v>1772701</v>
      </c>
      <c r="T56" s="347"/>
      <c r="U56" s="346">
        <v>21753048</v>
      </c>
      <c r="V56" s="347"/>
      <c r="W56" s="346">
        <v>3334084</v>
      </c>
      <c r="X56" s="347"/>
      <c r="Y56" s="346">
        <v>7541408</v>
      </c>
      <c r="Z56" s="347"/>
      <c r="AA56" s="346">
        <v>32628541</v>
      </c>
      <c r="AB56" s="347"/>
    </row>
    <row r="57" spans="1:28" x14ac:dyDescent="0.2">
      <c r="A57" s="341">
        <v>1994</v>
      </c>
      <c r="B57" s="342">
        <v>2509686</v>
      </c>
      <c r="C57" s="343"/>
      <c r="D57" s="342">
        <v>58330</v>
      </c>
      <c r="E57" s="342">
        <v>9126046</v>
      </c>
      <c r="F57" s="343"/>
      <c r="G57" s="342">
        <v>8771237</v>
      </c>
      <c r="H57" s="343"/>
      <c r="I57" s="342">
        <v>20465298</v>
      </c>
      <c r="J57" s="343"/>
      <c r="K57" s="342">
        <v>62186</v>
      </c>
      <c r="L57" s="343"/>
      <c r="M57" s="342">
        <v>2800</v>
      </c>
      <c r="N57" s="344" t="s">
        <v>584</v>
      </c>
      <c r="O57" s="343"/>
      <c r="P57" s="344" t="s">
        <v>584</v>
      </c>
      <c r="Q57" s="342">
        <v>1862383</v>
      </c>
      <c r="R57" s="343"/>
      <c r="S57" s="342">
        <v>1927369</v>
      </c>
      <c r="T57" s="343"/>
      <c r="U57" s="342">
        <v>22392668</v>
      </c>
      <c r="V57" s="343"/>
      <c r="W57" s="342">
        <v>3439232</v>
      </c>
      <c r="X57" s="343"/>
      <c r="Y57" s="342">
        <v>7689308</v>
      </c>
      <c r="Z57" s="343"/>
      <c r="AA57" s="342">
        <v>33521208</v>
      </c>
      <c r="AB57" s="343"/>
    </row>
    <row r="58" spans="1:28" x14ac:dyDescent="0.2">
      <c r="A58" s="341">
        <v>1995</v>
      </c>
      <c r="B58" s="342">
        <v>2488267</v>
      </c>
      <c r="C58" s="343"/>
      <c r="D58" s="342">
        <v>61058</v>
      </c>
      <c r="E58" s="342">
        <v>9591824</v>
      </c>
      <c r="F58" s="343"/>
      <c r="G58" s="342">
        <v>8586002</v>
      </c>
      <c r="H58" s="343"/>
      <c r="I58" s="342">
        <v>20727151</v>
      </c>
      <c r="J58" s="343"/>
      <c r="K58" s="342">
        <v>54695</v>
      </c>
      <c r="L58" s="343"/>
      <c r="M58" s="342">
        <v>3000</v>
      </c>
      <c r="N58" s="344" t="s">
        <v>584</v>
      </c>
      <c r="O58" s="343"/>
      <c r="P58" s="344" t="s">
        <v>584</v>
      </c>
      <c r="Q58" s="342">
        <v>1934272</v>
      </c>
      <c r="R58" s="343"/>
      <c r="S58" s="342">
        <v>1991967</v>
      </c>
      <c r="T58" s="343"/>
      <c r="U58" s="342">
        <v>22719118</v>
      </c>
      <c r="V58" s="343"/>
      <c r="W58" s="342">
        <v>3455310</v>
      </c>
      <c r="X58" s="343"/>
      <c r="Y58" s="342">
        <v>7796149</v>
      </c>
      <c r="Z58" s="343"/>
      <c r="AA58" s="342">
        <v>33970577</v>
      </c>
      <c r="AB58" s="343"/>
    </row>
    <row r="59" spans="1:28" x14ac:dyDescent="0.2">
      <c r="A59" s="345">
        <v>1996</v>
      </c>
      <c r="B59" s="346">
        <v>2434394</v>
      </c>
      <c r="C59" s="347"/>
      <c r="D59" s="346">
        <v>22816</v>
      </c>
      <c r="E59" s="346">
        <v>9900567</v>
      </c>
      <c r="F59" s="347"/>
      <c r="G59" s="346">
        <v>9019361</v>
      </c>
      <c r="H59" s="347"/>
      <c r="I59" s="346">
        <v>21377138</v>
      </c>
      <c r="J59" s="347"/>
      <c r="K59" s="346">
        <v>60773</v>
      </c>
      <c r="L59" s="347"/>
      <c r="M59" s="346">
        <v>2900</v>
      </c>
      <c r="N59" s="348" t="s">
        <v>584</v>
      </c>
      <c r="O59" s="347"/>
      <c r="P59" s="348" t="s">
        <v>584</v>
      </c>
      <c r="Q59" s="346">
        <v>1969032</v>
      </c>
      <c r="R59" s="347"/>
      <c r="S59" s="346">
        <v>2032706</v>
      </c>
      <c r="T59" s="347"/>
      <c r="U59" s="346">
        <v>23409844</v>
      </c>
      <c r="V59" s="347"/>
      <c r="W59" s="346">
        <v>3526750</v>
      </c>
      <c r="X59" s="347"/>
      <c r="Y59" s="346">
        <v>7967551</v>
      </c>
      <c r="Z59" s="347"/>
      <c r="AA59" s="346">
        <v>34904146</v>
      </c>
      <c r="AB59" s="347"/>
    </row>
    <row r="60" spans="1:28" x14ac:dyDescent="0.2">
      <c r="A60" s="341">
        <v>1997</v>
      </c>
      <c r="B60" s="342">
        <v>2395064</v>
      </c>
      <c r="C60" s="343"/>
      <c r="D60" s="342">
        <v>46450</v>
      </c>
      <c r="E60" s="342">
        <v>9932937</v>
      </c>
      <c r="F60" s="343"/>
      <c r="G60" s="342">
        <v>9254573</v>
      </c>
      <c r="H60" s="343"/>
      <c r="I60" s="342">
        <v>21629024</v>
      </c>
      <c r="J60" s="343"/>
      <c r="K60" s="342">
        <v>58062</v>
      </c>
      <c r="L60" s="343"/>
      <c r="M60" s="342">
        <v>3100</v>
      </c>
      <c r="N60" s="344" t="s">
        <v>584</v>
      </c>
      <c r="O60" s="343"/>
      <c r="P60" s="344" t="s">
        <v>584</v>
      </c>
      <c r="Q60" s="342">
        <v>1995998</v>
      </c>
      <c r="R60" s="343"/>
      <c r="S60" s="342">
        <v>2057160</v>
      </c>
      <c r="T60" s="343"/>
      <c r="U60" s="342">
        <v>23686184</v>
      </c>
      <c r="V60" s="343"/>
      <c r="W60" s="342">
        <v>3542328</v>
      </c>
      <c r="X60" s="343"/>
      <c r="Y60" s="342">
        <v>7971793</v>
      </c>
      <c r="Z60" s="343"/>
      <c r="AA60" s="342">
        <v>35200305</v>
      </c>
      <c r="AB60" s="343"/>
    </row>
    <row r="61" spans="1:28" x14ac:dyDescent="0.2">
      <c r="A61" s="341">
        <v>1998</v>
      </c>
      <c r="B61" s="342">
        <v>2335259</v>
      </c>
      <c r="C61" s="343"/>
      <c r="D61" s="342">
        <v>67084</v>
      </c>
      <c r="E61" s="342">
        <v>9763364</v>
      </c>
      <c r="F61" s="343"/>
      <c r="G61" s="342">
        <v>9081827</v>
      </c>
      <c r="H61" s="343"/>
      <c r="I61" s="342">
        <v>21247533</v>
      </c>
      <c r="J61" s="343"/>
      <c r="K61" s="342">
        <v>54539</v>
      </c>
      <c r="L61" s="343"/>
      <c r="M61" s="342">
        <v>3000</v>
      </c>
      <c r="N61" s="344" t="s">
        <v>584</v>
      </c>
      <c r="O61" s="343"/>
      <c r="P61" s="344" t="s">
        <v>584</v>
      </c>
      <c r="Q61" s="342">
        <v>1871690</v>
      </c>
      <c r="R61" s="343"/>
      <c r="S61" s="342">
        <v>1929230</v>
      </c>
      <c r="T61" s="343"/>
      <c r="U61" s="342">
        <v>23176763</v>
      </c>
      <c r="V61" s="343"/>
      <c r="W61" s="342">
        <v>3586705</v>
      </c>
      <c r="X61" s="343"/>
      <c r="Y61" s="342">
        <v>8079168</v>
      </c>
      <c r="Z61" s="343"/>
      <c r="AA61" s="342">
        <v>34842636</v>
      </c>
      <c r="AB61" s="343"/>
    </row>
    <row r="62" spans="1:28" x14ac:dyDescent="0.2">
      <c r="A62" s="345">
        <v>1999</v>
      </c>
      <c r="B62" s="346">
        <v>2226783</v>
      </c>
      <c r="C62" s="347"/>
      <c r="D62" s="346">
        <v>57685</v>
      </c>
      <c r="E62" s="346">
        <v>9375302</v>
      </c>
      <c r="F62" s="347"/>
      <c r="G62" s="346">
        <v>9356087</v>
      </c>
      <c r="H62" s="347"/>
      <c r="I62" s="346">
        <v>21015857</v>
      </c>
      <c r="J62" s="347"/>
      <c r="K62" s="346">
        <v>48658</v>
      </c>
      <c r="L62" s="347"/>
      <c r="M62" s="346">
        <v>4100</v>
      </c>
      <c r="N62" s="348" t="s">
        <v>584</v>
      </c>
      <c r="O62" s="347"/>
      <c r="P62" s="348" t="s">
        <v>584</v>
      </c>
      <c r="Q62" s="346">
        <v>1881523</v>
      </c>
      <c r="R62" s="347"/>
      <c r="S62" s="346">
        <v>1934282</v>
      </c>
      <c r="T62" s="347"/>
      <c r="U62" s="346">
        <v>22950139</v>
      </c>
      <c r="V62" s="347"/>
      <c r="W62" s="346">
        <v>3610635</v>
      </c>
      <c r="X62" s="347"/>
      <c r="Y62" s="346">
        <v>8203158</v>
      </c>
      <c r="Z62" s="347"/>
      <c r="AA62" s="346">
        <v>34763932</v>
      </c>
      <c r="AB62" s="347"/>
    </row>
    <row r="63" spans="1:28" x14ac:dyDescent="0.2">
      <c r="A63" s="341">
        <v>2000</v>
      </c>
      <c r="B63" s="342">
        <v>2256498</v>
      </c>
      <c r="C63" s="343"/>
      <c r="D63" s="342">
        <v>65348</v>
      </c>
      <c r="E63" s="342">
        <v>9499794</v>
      </c>
      <c r="F63" s="349" t="s">
        <v>476</v>
      </c>
      <c r="G63" s="342">
        <v>9074565</v>
      </c>
      <c r="H63" s="343"/>
      <c r="I63" s="342">
        <v>20896206</v>
      </c>
      <c r="J63" s="349" t="s">
        <v>476</v>
      </c>
      <c r="K63" s="342">
        <v>42183</v>
      </c>
      <c r="L63" s="343"/>
      <c r="M63" s="342">
        <v>4400</v>
      </c>
      <c r="N63" s="344" t="s">
        <v>584</v>
      </c>
      <c r="O63" s="343"/>
      <c r="P63" s="344" t="s">
        <v>584</v>
      </c>
      <c r="Q63" s="342">
        <v>1881485</v>
      </c>
      <c r="R63" s="343"/>
      <c r="S63" s="342">
        <v>1928068</v>
      </c>
      <c r="T63" s="343"/>
      <c r="U63" s="342">
        <v>22824273</v>
      </c>
      <c r="V63" s="349" t="s">
        <v>476</v>
      </c>
      <c r="W63" s="342">
        <v>3631185</v>
      </c>
      <c r="X63" s="343"/>
      <c r="Y63" s="342">
        <v>8208076</v>
      </c>
      <c r="Z63" s="349" t="s">
        <v>476</v>
      </c>
      <c r="AA63" s="342">
        <v>34663534</v>
      </c>
      <c r="AB63" s="349" t="s">
        <v>476</v>
      </c>
    </row>
    <row r="64" spans="1:28" x14ac:dyDescent="0.2">
      <c r="A64" s="341">
        <v>2001</v>
      </c>
      <c r="B64" s="342">
        <v>2191638</v>
      </c>
      <c r="C64" s="343"/>
      <c r="D64" s="342">
        <v>29260</v>
      </c>
      <c r="E64" s="342">
        <v>8676343</v>
      </c>
      <c r="F64" s="343"/>
      <c r="G64" s="342">
        <v>9177924</v>
      </c>
      <c r="H64" s="343"/>
      <c r="I64" s="342">
        <v>20075165</v>
      </c>
      <c r="J64" s="343"/>
      <c r="K64" s="342">
        <v>32500</v>
      </c>
      <c r="L64" s="343"/>
      <c r="M64" s="342">
        <v>4760</v>
      </c>
      <c r="N64" s="344" t="s">
        <v>584</v>
      </c>
      <c r="O64" s="343"/>
      <c r="P64" s="344" t="s">
        <v>584</v>
      </c>
      <c r="Q64" s="342">
        <v>1681426</v>
      </c>
      <c r="R64" s="343"/>
      <c r="S64" s="342">
        <v>1718686</v>
      </c>
      <c r="T64" s="343"/>
      <c r="U64" s="342">
        <v>21793850</v>
      </c>
      <c r="V64" s="343"/>
      <c r="W64" s="342">
        <v>3400431</v>
      </c>
      <c r="X64" s="343"/>
      <c r="Y64" s="342">
        <v>7525956</v>
      </c>
      <c r="Z64" s="343"/>
      <c r="AA64" s="342">
        <v>32720237</v>
      </c>
      <c r="AB64" s="343"/>
    </row>
    <row r="65" spans="1:28" x14ac:dyDescent="0.2">
      <c r="A65" s="345">
        <v>2002</v>
      </c>
      <c r="B65" s="346">
        <v>2019358</v>
      </c>
      <c r="C65" s="347"/>
      <c r="D65" s="346">
        <v>60758</v>
      </c>
      <c r="E65" s="346">
        <v>8831570</v>
      </c>
      <c r="F65" s="350" t="s">
        <v>476</v>
      </c>
      <c r="G65" s="346">
        <v>9167688</v>
      </c>
      <c r="H65" s="347"/>
      <c r="I65" s="346">
        <v>20079374</v>
      </c>
      <c r="J65" s="350" t="s">
        <v>476</v>
      </c>
      <c r="K65" s="346">
        <v>38908</v>
      </c>
      <c r="L65" s="347"/>
      <c r="M65" s="346">
        <v>4787</v>
      </c>
      <c r="N65" s="348" t="s">
        <v>584</v>
      </c>
      <c r="O65" s="347"/>
      <c r="P65" s="348" t="s">
        <v>584</v>
      </c>
      <c r="Q65" s="346">
        <v>1675979</v>
      </c>
      <c r="R65" s="347"/>
      <c r="S65" s="346">
        <v>1719674</v>
      </c>
      <c r="T65" s="347"/>
      <c r="U65" s="346">
        <v>21799048</v>
      </c>
      <c r="V65" s="350" t="s">
        <v>476</v>
      </c>
      <c r="W65" s="346">
        <v>3378691</v>
      </c>
      <c r="X65" s="347"/>
      <c r="Y65" s="346">
        <v>7484250</v>
      </c>
      <c r="Z65" s="350" t="s">
        <v>476</v>
      </c>
      <c r="AA65" s="346">
        <v>32661988</v>
      </c>
      <c r="AB65" s="350" t="s">
        <v>476</v>
      </c>
    </row>
    <row r="66" spans="1:28" x14ac:dyDescent="0.2">
      <c r="A66" s="341">
        <v>2003</v>
      </c>
      <c r="B66" s="342">
        <v>2041412</v>
      </c>
      <c r="C66" s="343"/>
      <c r="D66" s="342">
        <v>50515</v>
      </c>
      <c r="E66" s="342">
        <v>8488339</v>
      </c>
      <c r="F66" s="343"/>
      <c r="G66" s="342">
        <v>9197118</v>
      </c>
      <c r="H66" s="343"/>
      <c r="I66" s="342">
        <v>19777384</v>
      </c>
      <c r="J66" s="349" t="s">
        <v>476</v>
      </c>
      <c r="K66" s="342">
        <v>43242</v>
      </c>
      <c r="L66" s="343"/>
      <c r="M66" s="342">
        <v>3400</v>
      </c>
      <c r="N66" s="344" t="s">
        <v>584</v>
      </c>
      <c r="O66" s="343"/>
      <c r="P66" s="344" t="s">
        <v>584</v>
      </c>
      <c r="Q66" s="342">
        <v>1678863</v>
      </c>
      <c r="R66" s="343"/>
      <c r="S66" s="342">
        <v>1725505</v>
      </c>
      <c r="T66" s="343"/>
      <c r="U66" s="342">
        <v>21502889</v>
      </c>
      <c r="V66" s="349" t="s">
        <v>476</v>
      </c>
      <c r="W66" s="342">
        <v>3454218</v>
      </c>
      <c r="X66" s="343"/>
      <c r="Y66" s="342">
        <v>7575004</v>
      </c>
      <c r="Z66" s="343"/>
      <c r="AA66" s="342">
        <v>32532110</v>
      </c>
      <c r="AB66" s="343"/>
    </row>
    <row r="67" spans="1:28" x14ac:dyDescent="0.2">
      <c r="A67" s="341">
        <v>2004</v>
      </c>
      <c r="B67" s="342">
        <v>2046877</v>
      </c>
      <c r="C67" s="343"/>
      <c r="D67" s="342">
        <v>137762</v>
      </c>
      <c r="E67" s="342">
        <v>8549832</v>
      </c>
      <c r="F67" s="349" t="s">
        <v>476</v>
      </c>
      <c r="G67" s="342">
        <v>9824669</v>
      </c>
      <c r="H67" s="343"/>
      <c r="I67" s="342">
        <v>20559140</v>
      </c>
      <c r="J67" s="349" t="s">
        <v>476</v>
      </c>
      <c r="K67" s="342">
        <v>32556</v>
      </c>
      <c r="L67" s="343"/>
      <c r="M67" s="342">
        <v>3800</v>
      </c>
      <c r="N67" s="344" t="s">
        <v>584</v>
      </c>
      <c r="O67" s="343"/>
      <c r="P67" s="344" t="s">
        <v>584</v>
      </c>
      <c r="Q67" s="342">
        <v>1816561</v>
      </c>
      <c r="R67" s="343"/>
      <c r="S67" s="342">
        <v>1852917</v>
      </c>
      <c r="T67" s="343"/>
      <c r="U67" s="342">
        <v>22412057</v>
      </c>
      <c r="V67" s="349" t="s">
        <v>476</v>
      </c>
      <c r="W67" s="342">
        <v>3472903</v>
      </c>
      <c r="X67" s="343"/>
      <c r="Y67" s="342">
        <v>7634823</v>
      </c>
      <c r="Z67" s="349" t="s">
        <v>476</v>
      </c>
      <c r="AA67" s="342">
        <v>33519782</v>
      </c>
      <c r="AB67" s="349" t="s">
        <v>476</v>
      </c>
    </row>
    <row r="68" spans="1:28" x14ac:dyDescent="0.2">
      <c r="A68" s="345">
        <v>2005</v>
      </c>
      <c r="B68" s="346">
        <v>1954042</v>
      </c>
      <c r="C68" s="347"/>
      <c r="D68" s="346">
        <v>44191</v>
      </c>
      <c r="E68" s="346">
        <v>7907344</v>
      </c>
      <c r="F68" s="350" t="s">
        <v>476</v>
      </c>
      <c r="G68" s="346">
        <v>9632513</v>
      </c>
      <c r="H68" s="347"/>
      <c r="I68" s="346">
        <v>19538091</v>
      </c>
      <c r="J68" s="350" t="s">
        <v>476</v>
      </c>
      <c r="K68" s="346">
        <v>31951</v>
      </c>
      <c r="L68" s="347"/>
      <c r="M68" s="346">
        <v>4300</v>
      </c>
      <c r="N68" s="348" t="s">
        <v>584</v>
      </c>
      <c r="O68" s="347"/>
      <c r="P68" s="348" t="s">
        <v>584</v>
      </c>
      <c r="Q68" s="346">
        <v>1836920</v>
      </c>
      <c r="R68" s="347"/>
      <c r="S68" s="346">
        <v>1873172</v>
      </c>
      <c r="T68" s="347"/>
      <c r="U68" s="346">
        <v>21411262</v>
      </c>
      <c r="V68" s="350" t="s">
        <v>476</v>
      </c>
      <c r="W68" s="346">
        <v>3477360</v>
      </c>
      <c r="X68" s="347"/>
      <c r="Y68" s="346">
        <v>7557233</v>
      </c>
      <c r="Z68" s="350" t="s">
        <v>476</v>
      </c>
      <c r="AA68" s="346">
        <v>32445855</v>
      </c>
      <c r="AB68" s="350" t="s">
        <v>476</v>
      </c>
    </row>
    <row r="69" spans="1:28" x14ac:dyDescent="0.2">
      <c r="A69" s="341">
        <v>2006</v>
      </c>
      <c r="B69" s="342">
        <v>1914466</v>
      </c>
      <c r="C69" s="343"/>
      <c r="D69" s="342">
        <v>60787</v>
      </c>
      <c r="E69" s="342">
        <v>7861025</v>
      </c>
      <c r="F69" s="349" t="s">
        <v>476</v>
      </c>
      <c r="G69" s="342">
        <v>9769914</v>
      </c>
      <c r="H69" s="343"/>
      <c r="I69" s="342">
        <v>19606191</v>
      </c>
      <c r="J69" s="349" t="s">
        <v>476</v>
      </c>
      <c r="K69" s="342">
        <v>28756</v>
      </c>
      <c r="L69" s="343"/>
      <c r="M69" s="342">
        <v>4400</v>
      </c>
      <c r="N69" s="344" t="s">
        <v>584</v>
      </c>
      <c r="O69" s="343"/>
      <c r="P69" s="344" t="s">
        <v>584</v>
      </c>
      <c r="Q69" s="342">
        <v>1896649</v>
      </c>
      <c r="R69" s="349" t="s">
        <v>476</v>
      </c>
      <c r="S69" s="342">
        <v>1929805</v>
      </c>
      <c r="T69" s="349" t="s">
        <v>476</v>
      </c>
      <c r="U69" s="342">
        <v>21535996</v>
      </c>
      <c r="V69" s="349" t="s">
        <v>476</v>
      </c>
      <c r="W69" s="342">
        <v>3450547</v>
      </c>
      <c r="X69" s="343"/>
      <c r="Y69" s="342">
        <v>7414517</v>
      </c>
      <c r="Z69" s="349" t="s">
        <v>476</v>
      </c>
      <c r="AA69" s="342">
        <v>32401060</v>
      </c>
      <c r="AB69" s="349" t="s">
        <v>476</v>
      </c>
    </row>
    <row r="70" spans="1:28" x14ac:dyDescent="0.2">
      <c r="A70" s="341">
        <v>2007</v>
      </c>
      <c r="B70" s="342">
        <v>1864612</v>
      </c>
      <c r="C70" s="343"/>
      <c r="D70" s="342">
        <v>25191</v>
      </c>
      <c r="E70" s="342">
        <v>8073570</v>
      </c>
      <c r="F70" s="349" t="s">
        <v>476</v>
      </c>
      <c r="G70" s="342">
        <v>9450597</v>
      </c>
      <c r="H70" s="343"/>
      <c r="I70" s="342">
        <v>19413970</v>
      </c>
      <c r="J70" s="349" t="s">
        <v>476</v>
      </c>
      <c r="K70" s="342">
        <v>15715</v>
      </c>
      <c r="L70" s="343"/>
      <c r="M70" s="342">
        <v>4700</v>
      </c>
      <c r="N70" s="344" t="s">
        <v>584</v>
      </c>
      <c r="O70" s="343"/>
      <c r="P70" s="344" t="s">
        <v>584</v>
      </c>
      <c r="Q70" s="342">
        <v>1935613</v>
      </c>
      <c r="R70" s="349" t="s">
        <v>476</v>
      </c>
      <c r="S70" s="342">
        <v>1956029</v>
      </c>
      <c r="T70" s="349" t="s">
        <v>476</v>
      </c>
      <c r="U70" s="342">
        <v>21369998</v>
      </c>
      <c r="V70" s="349" t="s">
        <v>476</v>
      </c>
      <c r="W70" s="342">
        <v>3506963</v>
      </c>
      <c r="X70" s="343"/>
      <c r="Y70" s="342">
        <v>7517012</v>
      </c>
      <c r="Z70" s="349" t="s">
        <v>476</v>
      </c>
      <c r="AA70" s="342">
        <v>32393973</v>
      </c>
      <c r="AB70" s="349" t="s">
        <v>476</v>
      </c>
    </row>
    <row r="71" spans="1:28" x14ac:dyDescent="0.2">
      <c r="A71" s="345">
        <v>2008</v>
      </c>
      <c r="B71" s="346">
        <v>1795585</v>
      </c>
      <c r="C71" s="347"/>
      <c r="D71" s="346">
        <v>40772</v>
      </c>
      <c r="E71" s="346">
        <v>8083406</v>
      </c>
      <c r="F71" s="350" t="s">
        <v>476</v>
      </c>
      <c r="G71" s="346">
        <v>8511175</v>
      </c>
      <c r="H71" s="347"/>
      <c r="I71" s="346">
        <v>18430938</v>
      </c>
      <c r="J71" s="350" t="s">
        <v>476</v>
      </c>
      <c r="K71" s="346">
        <v>16514</v>
      </c>
      <c r="L71" s="347"/>
      <c r="M71" s="346">
        <v>5000</v>
      </c>
      <c r="N71" s="348" t="s">
        <v>584</v>
      </c>
      <c r="O71" s="347"/>
      <c r="P71" s="348" t="s">
        <v>584</v>
      </c>
      <c r="Q71" s="346">
        <v>2027883</v>
      </c>
      <c r="R71" s="350" t="s">
        <v>476</v>
      </c>
      <c r="S71" s="346">
        <v>2049398</v>
      </c>
      <c r="T71" s="350" t="s">
        <v>476</v>
      </c>
      <c r="U71" s="346">
        <v>20480336</v>
      </c>
      <c r="V71" s="350" t="s">
        <v>476</v>
      </c>
      <c r="W71" s="346">
        <v>3443733</v>
      </c>
      <c r="X71" s="347"/>
      <c r="Y71" s="346">
        <v>7365446</v>
      </c>
      <c r="Z71" s="350" t="s">
        <v>476</v>
      </c>
      <c r="AA71" s="346">
        <v>31289515</v>
      </c>
      <c r="AB71" s="350" t="s">
        <v>476</v>
      </c>
    </row>
    <row r="72" spans="1:28" x14ac:dyDescent="0.2">
      <c r="A72" s="341">
        <v>2009</v>
      </c>
      <c r="B72" s="342">
        <v>1395671</v>
      </c>
      <c r="C72" s="343"/>
      <c r="D72" s="342">
        <v>-23811</v>
      </c>
      <c r="E72" s="342">
        <v>7608972</v>
      </c>
      <c r="F72" s="349" t="s">
        <v>476</v>
      </c>
      <c r="G72" s="342">
        <v>7815777</v>
      </c>
      <c r="H72" s="343"/>
      <c r="I72" s="342">
        <v>16796609</v>
      </c>
      <c r="J72" s="349" t="s">
        <v>476</v>
      </c>
      <c r="K72" s="342">
        <v>18235</v>
      </c>
      <c r="L72" s="343"/>
      <c r="M72" s="342">
        <v>4200</v>
      </c>
      <c r="N72" s="344" t="s">
        <v>584</v>
      </c>
      <c r="O72" s="343"/>
      <c r="P72" s="344" t="s">
        <v>584</v>
      </c>
      <c r="Q72" s="342">
        <v>1993634</v>
      </c>
      <c r="R72" s="349" t="s">
        <v>476</v>
      </c>
      <c r="S72" s="342">
        <v>2016069</v>
      </c>
      <c r="T72" s="349" t="s">
        <v>476</v>
      </c>
      <c r="U72" s="342">
        <v>18812678</v>
      </c>
      <c r="V72" s="349" t="s">
        <v>476</v>
      </c>
      <c r="W72" s="342">
        <v>3130312</v>
      </c>
      <c r="X72" s="343"/>
      <c r="Y72" s="342">
        <v>6581899</v>
      </c>
      <c r="Z72" s="349" t="s">
        <v>476</v>
      </c>
      <c r="AA72" s="342">
        <v>28524889</v>
      </c>
      <c r="AB72" s="349" t="s">
        <v>476</v>
      </c>
    </row>
    <row r="73" spans="1:28" x14ac:dyDescent="0.2">
      <c r="A73" s="341">
        <v>2010</v>
      </c>
      <c r="B73" s="342">
        <v>1648618</v>
      </c>
      <c r="C73" s="349" t="s">
        <v>476</v>
      </c>
      <c r="D73" s="342">
        <v>-6171</v>
      </c>
      <c r="E73" s="342">
        <v>7959330</v>
      </c>
      <c r="F73" s="349" t="s">
        <v>476</v>
      </c>
      <c r="G73" s="342">
        <v>8209937</v>
      </c>
      <c r="H73" s="349" t="s">
        <v>476</v>
      </c>
      <c r="I73" s="342">
        <v>17811714</v>
      </c>
      <c r="J73" s="349" t="s">
        <v>476</v>
      </c>
      <c r="K73" s="342">
        <v>16270</v>
      </c>
      <c r="L73" s="349" t="s">
        <v>476</v>
      </c>
      <c r="M73" s="342">
        <v>4200</v>
      </c>
      <c r="N73" s="344">
        <v>18</v>
      </c>
      <c r="O73" s="349" t="s">
        <v>476</v>
      </c>
      <c r="P73" s="344" t="s">
        <v>584</v>
      </c>
      <c r="Q73" s="342">
        <v>2229866</v>
      </c>
      <c r="R73" s="349" t="s">
        <v>476</v>
      </c>
      <c r="S73" s="342">
        <v>2250353</v>
      </c>
      <c r="T73" s="349" t="s">
        <v>476</v>
      </c>
      <c r="U73" s="342">
        <v>20062067</v>
      </c>
      <c r="V73" s="349" t="s">
        <v>476</v>
      </c>
      <c r="W73" s="342">
        <v>3312618</v>
      </c>
      <c r="X73" s="349" t="s">
        <v>476</v>
      </c>
      <c r="Y73" s="342">
        <v>6934378</v>
      </c>
      <c r="Z73" s="349" t="s">
        <v>476</v>
      </c>
      <c r="AA73" s="342">
        <v>30309063</v>
      </c>
      <c r="AB73" s="349" t="s">
        <v>476</v>
      </c>
    </row>
    <row r="74" spans="1:28" x14ac:dyDescent="0.2">
      <c r="A74" s="345" t="s">
        <v>1014</v>
      </c>
      <c r="B74" s="346">
        <v>1599230</v>
      </c>
      <c r="C74" s="347"/>
      <c r="D74" s="346">
        <v>11104</v>
      </c>
      <c r="E74" s="346">
        <v>8321242</v>
      </c>
      <c r="F74" s="347"/>
      <c r="G74" s="346">
        <v>8063751</v>
      </c>
      <c r="H74" s="347"/>
      <c r="I74" s="346">
        <v>17995327</v>
      </c>
      <c r="J74" s="347"/>
      <c r="K74" s="346">
        <v>17933</v>
      </c>
      <c r="L74" s="347"/>
      <c r="M74" s="346">
        <v>4200</v>
      </c>
      <c r="N74" s="348">
        <v>95</v>
      </c>
      <c r="O74" s="347"/>
      <c r="P74" s="348">
        <v>95</v>
      </c>
      <c r="Q74" s="346">
        <v>2272984</v>
      </c>
      <c r="R74" s="347"/>
      <c r="S74" s="346">
        <v>2295306</v>
      </c>
      <c r="T74" s="347"/>
      <c r="U74" s="346">
        <v>20290633</v>
      </c>
      <c r="V74" s="347"/>
      <c r="W74" s="346">
        <v>3328641</v>
      </c>
      <c r="X74" s="347"/>
      <c r="Y74" s="346">
        <v>6972650</v>
      </c>
      <c r="Z74" s="347"/>
      <c r="AA74" s="346">
        <v>30591925</v>
      </c>
      <c r="AB74" s="347"/>
    </row>
    <row r="75" spans="1:28" x14ac:dyDescent="0.2">
      <c r="A75" s="665" t="s">
        <v>1015</v>
      </c>
      <c r="B75" s="666"/>
      <c r="C75" s="666"/>
      <c r="D75" s="666"/>
      <c r="E75" s="666"/>
      <c r="F75" s="666"/>
      <c r="G75" s="666"/>
      <c r="H75" s="666"/>
      <c r="I75" s="666"/>
      <c r="J75" s="666"/>
      <c r="K75" s="666"/>
      <c r="L75" s="666"/>
      <c r="M75" s="666"/>
      <c r="N75" s="666"/>
      <c r="O75" s="666" t="s">
        <v>1016</v>
      </c>
      <c r="P75" s="666"/>
      <c r="Q75" s="666"/>
      <c r="R75" s="666"/>
      <c r="S75" s="666"/>
      <c r="T75" s="666"/>
      <c r="U75" s="666"/>
      <c r="V75" s="666"/>
      <c r="W75" s="666"/>
      <c r="X75" s="666"/>
      <c r="Y75" s="666"/>
      <c r="Z75" s="666"/>
      <c r="AA75" s="666"/>
      <c r="AB75" s="667"/>
    </row>
    <row r="76" spans="1:28" x14ac:dyDescent="0.2">
      <c r="A76" s="668" t="s">
        <v>1035</v>
      </c>
      <c r="B76" s="669"/>
      <c r="C76" s="669"/>
      <c r="D76" s="669"/>
      <c r="E76" s="669"/>
      <c r="F76" s="669"/>
      <c r="G76" s="669"/>
      <c r="H76" s="669"/>
      <c r="I76" s="669"/>
      <c r="J76" s="669"/>
      <c r="K76" s="669"/>
      <c r="L76" s="669"/>
      <c r="M76" s="669"/>
      <c r="N76" s="669"/>
      <c r="O76" s="669" t="s">
        <v>1018</v>
      </c>
      <c r="P76" s="669"/>
      <c r="Q76" s="669"/>
      <c r="R76" s="669"/>
      <c r="S76" s="669"/>
      <c r="T76" s="669"/>
      <c r="U76" s="669"/>
      <c r="V76" s="669"/>
      <c r="W76" s="669"/>
      <c r="X76" s="669"/>
      <c r="Y76" s="669"/>
      <c r="Z76" s="669"/>
      <c r="AA76" s="669"/>
      <c r="AB76" s="670"/>
    </row>
    <row r="77" spans="1:28" x14ac:dyDescent="0.2">
      <c r="A77" s="668"/>
      <c r="B77" s="669"/>
      <c r="C77" s="669"/>
      <c r="D77" s="669"/>
      <c r="E77" s="669"/>
      <c r="F77" s="669"/>
      <c r="G77" s="669"/>
      <c r="H77" s="669"/>
      <c r="I77" s="669"/>
      <c r="J77" s="669"/>
      <c r="K77" s="669"/>
      <c r="L77" s="669"/>
      <c r="M77" s="669"/>
      <c r="N77" s="669"/>
      <c r="O77" s="671" t="s">
        <v>1036</v>
      </c>
      <c r="P77" s="671"/>
      <c r="Q77" s="671"/>
      <c r="R77" s="671"/>
      <c r="S77" s="671"/>
      <c r="T77" s="671"/>
      <c r="U77" s="671"/>
      <c r="V77" s="671"/>
      <c r="W77" s="671"/>
      <c r="X77" s="671"/>
      <c r="Y77" s="671"/>
      <c r="Z77" s="671"/>
      <c r="AA77" s="671"/>
      <c r="AB77" s="672"/>
    </row>
    <row r="78" spans="1:28" x14ac:dyDescent="0.2">
      <c r="A78" s="668"/>
      <c r="B78" s="669"/>
      <c r="C78" s="669"/>
      <c r="D78" s="669"/>
      <c r="E78" s="669"/>
      <c r="F78" s="669"/>
      <c r="G78" s="669"/>
      <c r="H78" s="669"/>
      <c r="I78" s="669"/>
      <c r="J78" s="669"/>
      <c r="K78" s="669"/>
      <c r="L78" s="669"/>
      <c r="M78" s="669"/>
      <c r="N78" s="669"/>
      <c r="O78" s="671" t="s">
        <v>1037</v>
      </c>
      <c r="P78" s="671"/>
      <c r="Q78" s="671"/>
      <c r="R78" s="671"/>
      <c r="S78" s="671"/>
      <c r="T78" s="671"/>
      <c r="U78" s="671"/>
      <c r="V78" s="671"/>
      <c r="W78" s="671"/>
      <c r="X78" s="671"/>
      <c r="Y78" s="671"/>
      <c r="Z78" s="671"/>
      <c r="AA78" s="671"/>
      <c r="AB78" s="672"/>
    </row>
    <row r="79" spans="1:28" x14ac:dyDescent="0.2">
      <c r="A79" s="668"/>
      <c r="B79" s="669"/>
      <c r="C79" s="669"/>
      <c r="D79" s="669"/>
      <c r="E79" s="669"/>
      <c r="F79" s="669"/>
      <c r="G79" s="669"/>
      <c r="H79" s="669"/>
      <c r="I79" s="669"/>
      <c r="J79" s="669"/>
      <c r="K79" s="669"/>
      <c r="L79" s="669"/>
      <c r="M79" s="669"/>
      <c r="N79" s="669"/>
      <c r="O79" s="671" t="s">
        <v>973</v>
      </c>
      <c r="P79" s="671"/>
      <c r="Q79" s="671"/>
      <c r="R79" s="671"/>
      <c r="S79" s="671"/>
      <c r="T79" s="671"/>
      <c r="U79" s="671"/>
      <c r="V79" s="671"/>
      <c r="W79" s="671"/>
      <c r="X79" s="671"/>
      <c r="Y79" s="671"/>
      <c r="Z79" s="671"/>
      <c r="AA79" s="671"/>
      <c r="AB79" s="672"/>
    </row>
    <row r="80" spans="1:28" x14ac:dyDescent="0.2">
      <c r="A80" s="668" t="s">
        <v>1021</v>
      </c>
      <c r="B80" s="669"/>
      <c r="C80" s="669"/>
      <c r="D80" s="669"/>
      <c r="E80" s="669"/>
      <c r="F80" s="669"/>
      <c r="G80" s="669"/>
      <c r="H80" s="669"/>
      <c r="I80" s="669"/>
      <c r="J80" s="669"/>
      <c r="K80" s="669"/>
      <c r="L80" s="669"/>
      <c r="M80" s="669"/>
      <c r="N80" s="669"/>
      <c r="O80" s="669" t="s">
        <v>1038</v>
      </c>
      <c r="P80" s="669"/>
      <c r="Q80" s="669"/>
      <c r="R80" s="669"/>
      <c r="S80" s="669"/>
      <c r="T80" s="669"/>
      <c r="U80" s="669"/>
      <c r="V80" s="669"/>
      <c r="W80" s="669"/>
      <c r="X80" s="669"/>
      <c r="Y80" s="669"/>
      <c r="Z80" s="669"/>
      <c r="AA80" s="669"/>
      <c r="AB80" s="670"/>
    </row>
    <row r="81" spans="1:28" x14ac:dyDescent="0.2">
      <c r="A81" s="673" t="s">
        <v>83</v>
      </c>
      <c r="B81" s="671"/>
      <c r="C81" s="671"/>
      <c r="D81" s="671"/>
      <c r="E81" s="671"/>
      <c r="F81" s="671"/>
      <c r="G81" s="671"/>
      <c r="H81" s="671"/>
      <c r="I81" s="671"/>
      <c r="J81" s="671"/>
      <c r="K81" s="671"/>
      <c r="L81" s="671"/>
      <c r="M81" s="671"/>
      <c r="N81" s="671"/>
      <c r="O81" s="671" t="s">
        <v>76</v>
      </c>
      <c r="P81" s="671"/>
      <c r="Q81" s="671"/>
      <c r="R81" s="671"/>
      <c r="S81" s="671"/>
      <c r="T81" s="671"/>
      <c r="U81" s="671"/>
      <c r="V81" s="671"/>
      <c r="W81" s="671"/>
      <c r="X81" s="671"/>
      <c r="Y81" s="671"/>
      <c r="Z81" s="671"/>
      <c r="AA81" s="671"/>
      <c r="AB81" s="672"/>
    </row>
    <row r="82" spans="1:28" x14ac:dyDescent="0.2">
      <c r="A82" s="668" t="s">
        <v>1023</v>
      </c>
      <c r="B82" s="669"/>
      <c r="C82" s="669"/>
      <c r="D82" s="669"/>
      <c r="E82" s="669"/>
      <c r="F82" s="669"/>
      <c r="G82" s="669"/>
      <c r="H82" s="669"/>
      <c r="I82" s="669"/>
      <c r="J82" s="669"/>
      <c r="K82" s="669"/>
      <c r="L82" s="669"/>
      <c r="M82" s="669"/>
      <c r="N82" s="669"/>
      <c r="O82" s="669" t="s">
        <v>1039</v>
      </c>
      <c r="P82" s="669"/>
      <c r="Q82" s="669"/>
      <c r="R82" s="669"/>
      <c r="S82" s="669"/>
      <c r="T82" s="669"/>
      <c r="U82" s="669"/>
      <c r="V82" s="669"/>
      <c r="W82" s="669"/>
      <c r="X82" s="669"/>
      <c r="Y82" s="669"/>
      <c r="Z82" s="669"/>
      <c r="AA82" s="669"/>
      <c r="AB82" s="670"/>
    </row>
    <row r="83" spans="1:28" x14ac:dyDescent="0.2">
      <c r="A83" s="673" t="s">
        <v>914</v>
      </c>
      <c r="B83" s="671"/>
      <c r="C83" s="671"/>
      <c r="D83" s="671"/>
      <c r="E83" s="671"/>
      <c r="F83" s="671"/>
      <c r="G83" s="671"/>
      <c r="H83" s="671"/>
      <c r="I83" s="671"/>
      <c r="J83" s="671"/>
      <c r="K83" s="671"/>
      <c r="L83" s="671"/>
      <c r="M83" s="671"/>
      <c r="N83" s="671"/>
      <c r="O83" s="671" t="s">
        <v>77</v>
      </c>
      <c r="P83" s="671"/>
      <c r="Q83" s="671"/>
      <c r="R83" s="671"/>
      <c r="S83" s="671"/>
      <c r="T83" s="671"/>
      <c r="U83" s="671"/>
      <c r="V83" s="671"/>
      <c r="W83" s="671"/>
      <c r="X83" s="671"/>
      <c r="Y83" s="671"/>
      <c r="Z83" s="671"/>
      <c r="AA83" s="671"/>
      <c r="AB83" s="672"/>
    </row>
    <row r="84" spans="1:28" x14ac:dyDescent="0.2">
      <c r="A84" s="673" t="s">
        <v>915</v>
      </c>
      <c r="B84" s="671"/>
      <c r="C84" s="671"/>
      <c r="D84" s="671"/>
      <c r="E84" s="671"/>
      <c r="F84" s="671"/>
      <c r="G84" s="671"/>
      <c r="H84" s="671"/>
      <c r="I84" s="671"/>
      <c r="J84" s="671"/>
      <c r="K84" s="671"/>
      <c r="L84" s="671"/>
      <c r="M84" s="671"/>
      <c r="N84" s="671"/>
      <c r="O84" s="671" t="s">
        <v>78</v>
      </c>
      <c r="P84" s="671"/>
      <c r="Q84" s="671"/>
      <c r="R84" s="671"/>
      <c r="S84" s="671"/>
      <c r="T84" s="671"/>
      <c r="U84" s="671"/>
      <c r="V84" s="671"/>
      <c r="W84" s="671"/>
      <c r="X84" s="671"/>
      <c r="Y84" s="671"/>
      <c r="Z84" s="671"/>
      <c r="AA84" s="671"/>
      <c r="AB84" s="672"/>
    </row>
    <row r="85" spans="1:28" x14ac:dyDescent="0.2">
      <c r="A85" s="668" t="s">
        <v>1025</v>
      </c>
      <c r="B85" s="669"/>
      <c r="C85" s="669"/>
      <c r="D85" s="669"/>
      <c r="E85" s="669"/>
      <c r="F85" s="669"/>
      <c r="G85" s="669"/>
      <c r="H85" s="669"/>
      <c r="I85" s="669"/>
      <c r="J85" s="669"/>
      <c r="K85" s="669"/>
      <c r="L85" s="669"/>
      <c r="M85" s="669"/>
      <c r="N85" s="669"/>
      <c r="O85" s="671" t="s">
        <v>1040</v>
      </c>
      <c r="P85" s="671"/>
      <c r="Q85" s="671"/>
      <c r="R85" s="671"/>
      <c r="S85" s="671"/>
      <c r="T85" s="671"/>
      <c r="U85" s="671"/>
      <c r="V85" s="671"/>
      <c r="W85" s="671"/>
      <c r="X85" s="671"/>
      <c r="Y85" s="671"/>
      <c r="Z85" s="671"/>
      <c r="AA85" s="671"/>
      <c r="AB85" s="672"/>
    </row>
    <row r="86" spans="1:28" x14ac:dyDescent="0.2">
      <c r="A86" s="668"/>
      <c r="B86" s="669"/>
      <c r="C86" s="669"/>
      <c r="D86" s="669"/>
      <c r="E86" s="669"/>
      <c r="F86" s="669"/>
      <c r="G86" s="669"/>
      <c r="H86" s="669"/>
      <c r="I86" s="669"/>
      <c r="J86" s="669"/>
      <c r="K86" s="669"/>
      <c r="L86" s="669"/>
      <c r="M86" s="669"/>
      <c r="N86" s="669"/>
      <c r="O86" s="671" t="s">
        <v>917</v>
      </c>
      <c r="P86" s="671"/>
      <c r="Q86" s="671"/>
      <c r="R86" s="671"/>
      <c r="S86" s="671"/>
      <c r="T86" s="671"/>
      <c r="U86" s="671"/>
      <c r="V86" s="671"/>
      <c r="W86" s="671"/>
      <c r="X86" s="671"/>
      <c r="Y86" s="671"/>
      <c r="Z86" s="671"/>
      <c r="AA86" s="671"/>
      <c r="AB86" s="672"/>
    </row>
    <row r="87" spans="1:28" x14ac:dyDescent="0.2">
      <c r="A87" s="668" t="s">
        <v>1041</v>
      </c>
      <c r="B87" s="669"/>
      <c r="C87" s="669"/>
      <c r="D87" s="669"/>
      <c r="E87" s="669"/>
      <c r="F87" s="669"/>
      <c r="G87" s="669"/>
      <c r="H87" s="669"/>
      <c r="I87" s="669"/>
      <c r="J87" s="669"/>
      <c r="K87" s="669"/>
      <c r="L87" s="669"/>
      <c r="M87" s="669"/>
      <c r="N87" s="669"/>
      <c r="O87" s="671" t="s">
        <v>1042</v>
      </c>
      <c r="P87" s="671"/>
      <c r="Q87" s="671"/>
      <c r="R87" s="671"/>
      <c r="S87" s="671"/>
      <c r="T87" s="671"/>
      <c r="U87" s="671"/>
      <c r="V87" s="671"/>
      <c r="W87" s="671"/>
      <c r="X87" s="671"/>
      <c r="Y87" s="671"/>
      <c r="Z87" s="671"/>
      <c r="AA87" s="671"/>
      <c r="AB87" s="672"/>
    </row>
    <row r="88" spans="1:28" x14ac:dyDescent="0.2">
      <c r="A88" s="673" t="s">
        <v>920</v>
      </c>
      <c r="B88" s="671"/>
      <c r="C88" s="671"/>
      <c r="D88" s="671"/>
      <c r="E88" s="671"/>
      <c r="F88" s="671"/>
      <c r="G88" s="671"/>
      <c r="H88" s="671"/>
      <c r="I88" s="671"/>
      <c r="J88" s="671"/>
      <c r="K88" s="671"/>
      <c r="L88" s="671"/>
      <c r="M88" s="671"/>
      <c r="N88" s="671"/>
      <c r="O88" s="671" t="s">
        <v>79</v>
      </c>
      <c r="P88" s="671"/>
      <c r="Q88" s="671"/>
      <c r="R88" s="671"/>
      <c r="S88" s="671"/>
      <c r="T88" s="671"/>
      <c r="U88" s="671"/>
      <c r="V88" s="671"/>
      <c r="W88" s="671"/>
      <c r="X88" s="671"/>
      <c r="Y88" s="671"/>
      <c r="Z88" s="671"/>
      <c r="AA88" s="671"/>
      <c r="AB88" s="672"/>
    </row>
    <row r="89" spans="1:28" x14ac:dyDescent="0.2">
      <c r="A89" s="673"/>
      <c r="B89" s="671"/>
      <c r="C89" s="671"/>
      <c r="D89" s="671"/>
      <c r="E89" s="671"/>
      <c r="F89" s="671"/>
      <c r="G89" s="671"/>
      <c r="H89" s="671"/>
      <c r="I89" s="671"/>
      <c r="J89" s="671"/>
      <c r="K89" s="671"/>
      <c r="L89" s="671"/>
      <c r="M89" s="671"/>
      <c r="N89" s="671"/>
      <c r="O89" s="671" t="s">
        <v>1043</v>
      </c>
      <c r="P89" s="671"/>
      <c r="Q89" s="671"/>
      <c r="R89" s="671"/>
      <c r="S89" s="671"/>
      <c r="T89" s="671"/>
      <c r="U89" s="671"/>
      <c r="V89" s="671"/>
      <c r="W89" s="671"/>
      <c r="X89" s="671"/>
      <c r="Y89" s="671"/>
      <c r="Z89" s="671"/>
      <c r="AA89" s="671"/>
      <c r="AB89" s="672"/>
    </row>
    <row r="90" spans="1:28" ht="12.75" customHeight="1" x14ac:dyDescent="0.2">
      <c r="A90" s="668" t="s">
        <v>1030</v>
      </c>
      <c r="B90" s="669"/>
      <c r="C90" s="669"/>
      <c r="D90" s="669"/>
      <c r="E90" s="669"/>
      <c r="F90" s="669"/>
      <c r="G90" s="669"/>
      <c r="H90" s="669"/>
      <c r="I90" s="669"/>
      <c r="J90" s="669"/>
      <c r="K90" s="669"/>
      <c r="L90" s="669"/>
      <c r="M90" s="669"/>
      <c r="N90" s="669"/>
      <c r="O90" s="609" t="s">
        <v>1044</v>
      </c>
      <c r="P90" s="609"/>
      <c r="Q90" s="609"/>
      <c r="R90" s="609"/>
      <c r="S90" s="609"/>
      <c r="T90" s="609"/>
      <c r="U90" s="609"/>
      <c r="V90" s="609"/>
      <c r="W90" s="609"/>
      <c r="X90" s="609"/>
      <c r="Y90" s="609"/>
      <c r="Z90" s="609"/>
      <c r="AA90" s="609"/>
      <c r="AB90" s="610"/>
    </row>
    <row r="91" spans="1:28" x14ac:dyDescent="0.2">
      <c r="A91" s="668"/>
      <c r="B91" s="669"/>
      <c r="C91" s="669"/>
      <c r="D91" s="669"/>
      <c r="E91" s="669"/>
      <c r="F91" s="669"/>
      <c r="G91" s="669"/>
      <c r="H91" s="669"/>
      <c r="I91" s="669"/>
      <c r="J91" s="669"/>
      <c r="K91" s="669"/>
      <c r="L91" s="669"/>
      <c r="M91" s="669"/>
      <c r="N91" s="669"/>
      <c r="O91" s="671" t="s">
        <v>1045</v>
      </c>
      <c r="P91" s="671"/>
      <c r="Q91" s="671"/>
      <c r="R91" s="671"/>
      <c r="S91" s="671"/>
      <c r="T91" s="671"/>
      <c r="U91" s="671"/>
      <c r="V91" s="671"/>
      <c r="W91" s="671"/>
      <c r="X91" s="671"/>
      <c r="Y91" s="671"/>
      <c r="Z91" s="671"/>
      <c r="AA91" s="671"/>
      <c r="AB91" s="672"/>
    </row>
    <row r="92" spans="1:28" x14ac:dyDescent="0.2">
      <c r="A92" s="668" t="s">
        <v>1046</v>
      </c>
      <c r="B92" s="669"/>
      <c r="C92" s="669"/>
      <c r="D92" s="669"/>
      <c r="E92" s="669"/>
      <c r="F92" s="669"/>
      <c r="G92" s="669"/>
      <c r="H92" s="669"/>
      <c r="I92" s="669"/>
      <c r="J92" s="669"/>
      <c r="K92" s="669"/>
      <c r="L92" s="669"/>
      <c r="M92" s="669"/>
      <c r="N92" s="669"/>
      <c r="O92" s="671" t="s">
        <v>1047</v>
      </c>
      <c r="P92" s="671"/>
      <c r="Q92" s="671"/>
      <c r="R92" s="671"/>
      <c r="S92" s="671"/>
      <c r="T92" s="671"/>
      <c r="U92" s="671"/>
      <c r="V92" s="671"/>
      <c r="W92" s="671"/>
      <c r="X92" s="671"/>
      <c r="Y92" s="671"/>
      <c r="Z92" s="671"/>
      <c r="AA92" s="671"/>
      <c r="AB92" s="672"/>
    </row>
    <row r="93" spans="1:28" x14ac:dyDescent="0.2">
      <c r="A93" s="676" t="s">
        <v>906</v>
      </c>
      <c r="B93" s="674"/>
      <c r="C93" s="674"/>
      <c r="D93" s="674"/>
      <c r="E93" s="674"/>
      <c r="F93" s="674"/>
      <c r="G93" s="674"/>
      <c r="H93" s="674"/>
      <c r="I93" s="674"/>
      <c r="J93" s="674"/>
      <c r="K93" s="674"/>
      <c r="L93" s="674"/>
      <c r="M93" s="674"/>
      <c r="N93" s="674"/>
      <c r="O93" s="674"/>
      <c r="P93" s="674"/>
      <c r="Q93" s="674"/>
      <c r="R93" s="674"/>
      <c r="S93" s="674"/>
      <c r="T93" s="674"/>
      <c r="U93" s="674"/>
      <c r="V93" s="674"/>
      <c r="W93" s="674"/>
      <c r="X93" s="674"/>
      <c r="Y93" s="674"/>
      <c r="Z93" s="674"/>
      <c r="AA93" s="674"/>
      <c r="AB93" s="675"/>
    </row>
  </sheetData>
  <mergeCells count="74">
    <mergeCell ref="A90:N91"/>
    <mergeCell ref="O90:AB90"/>
    <mergeCell ref="O91:AB91"/>
    <mergeCell ref="A92:N92"/>
    <mergeCell ref="O92:AB93"/>
    <mergeCell ref="A93:N93"/>
    <mergeCell ref="A87:N87"/>
    <mergeCell ref="O87:AB87"/>
    <mergeCell ref="A88:N88"/>
    <mergeCell ref="O88:AB88"/>
    <mergeCell ref="A89:N89"/>
    <mergeCell ref="O89:AB89"/>
    <mergeCell ref="A83:N83"/>
    <mergeCell ref="O83:AB83"/>
    <mergeCell ref="A84:N84"/>
    <mergeCell ref="O84:AB84"/>
    <mergeCell ref="A85:N86"/>
    <mergeCell ref="O85:AB85"/>
    <mergeCell ref="O86:AB86"/>
    <mergeCell ref="A80:N80"/>
    <mergeCell ref="O80:AB80"/>
    <mergeCell ref="A81:N81"/>
    <mergeCell ref="O81:AB81"/>
    <mergeCell ref="A82:N82"/>
    <mergeCell ref="O82:AB82"/>
    <mergeCell ref="A75:N75"/>
    <mergeCell ref="O75:AB75"/>
    <mergeCell ref="A76:N79"/>
    <mergeCell ref="O76:AB76"/>
    <mergeCell ref="O77:AB77"/>
    <mergeCell ref="O78:AB78"/>
    <mergeCell ref="O79:AB79"/>
    <mergeCell ref="P10:P11"/>
    <mergeCell ref="Q10:R11"/>
    <mergeCell ref="S10:T11"/>
    <mergeCell ref="U10:V10"/>
    <mergeCell ref="W10:X10"/>
    <mergeCell ref="U9:V9"/>
    <mergeCell ref="W9:X9"/>
    <mergeCell ref="Y9:Z9"/>
    <mergeCell ref="B10:C11"/>
    <mergeCell ref="E10:F10"/>
    <mergeCell ref="G10:H11"/>
    <mergeCell ref="I10:J11"/>
    <mergeCell ref="K10:L10"/>
    <mergeCell ref="M10:M11"/>
    <mergeCell ref="Y10:Z10"/>
    <mergeCell ref="E11:F11"/>
    <mergeCell ref="K11:L11"/>
    <mergeCell ref="U11:V11"/>
    <mergeCell ref="W11:X11"/>
    <mergeCell ref="Y11:Z11"/>
    <mergeCell ref="N10:O11"/>
    <mergeCell ref="W7:X7"/>
    <mergeCell ref="Y7:Z7"/>
    <mergeCell ref="U8:V8"/>
    <mergeCell ref="W8:X8"/>
    <mergeCell ref="Y8:Z8"/>
    <mergeCell ref="A1:AB1"/>
    <mergeCell ref="A2:AB2"/>
    <mergeCell ref="A3:A11"/>
    <mergeCell ref="B3:V6"/>
    <mergeCell ref="W3:X3"/>
    <mergeCell ref="Y3:Z3"/>
    <mergeCell ref="AA3:AB11"/>
    <mergeCell ref="W4:X4"/>
    <mergeCell ref="Y4:Z4"/>
    <mergeCell ref="W5:X5"/>
    <mergeCell ref="Y5:Z5"/>
    <mergeCell ref="W6:X6"/>
    <mergeCell ref="Y6:Z6"/>
    <mergeCell ref="B7:J9"/>
    <mergeCell ref="K7:T9"/>
    <mergeCell ref="U7:V7"/>
  </mergeCells>
  <hyperlinks>
    <hyperlink ref="O90" r:id="rId1" location="consumption" display="http://www.eia.gov/totalenergy/data/monthly/ - consumption"/>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8"/>
  <sheetViews>
    <sheetView showGridLines="0" workbookViewId="0">
      <selection activeCell="N9" sqref="N9"/>
    </sheetView>
  </sheetViews>
  <sheetFormatPr defaultRowHeight="12.75" x14ac:dyDescent="0.2"/>
  <cols>
    <col min="1" max="1" width="7.140625" style="351" customWidth="1"/>
    <col min="2" max="2" width="9.42578125" style="351" customWidth="1"/>
    <col min="3" max="3" width="2.85546875" style="351" customWidth="1"/>
    <col min="4" max="4" width="10.7109375" style="351" customWidth="1"/>
    <col min="5" max="5" width="4.28515625" style="351" customWidth="1"/>
    <col min="6" max="6" width="11.28515625" style="351" customWidth="1"/>
    <col min="7" max="7" width="3.5703125" style="351" customWidth="1"/>
    <col min="8" max="8" width="11.28515625" style="351" customWidth="1"/>
    <col min="9" max="9" width="3.5703125" style="351" customWidth="1"/>
    <col min="10" max="10" width="18.42578125" style="351" customWidth="1"/>
    <col min="11" max="11" width="7" style="351" customWidth="1"/>
    <col min="12" max="12" width="13.28515625" style="351" customWidth="1"/>
    <col min="13" max="13" width="3.85546875" style="351" customWidth="1"/>
    <col min="14" max="14" width="9.7109375" style="351" customWidth="1"/>
    <col min="15" max="15" width="4.28515625" style="351" customWidth="1"/>
    <col min="16" max="16" width="9.28515625" style="351" customWidth="1"/>
    <col min="17" max="17" width="3.85546875" style="351" customWidth="1"/>
    <col min="18" max="18" width="13.28515625" style="351" customWidth="1"/>
    <col min="19" max="19" width="3.85546875" style="351" customWidth="1"/>
    <col min="20" max="16384" width="9.140625" style="351"/>
  </cols>
  <sheetData>
    <row r="1" spans="1:19" ht="15.75" customHeight="1" x14ac:dyDescent="0.25">
      <c r="A1" s="677" t="s">
        <v>1048</v>
      </c>
      <c r="B1" s="678"/>
      <c r="C1" s="678"/>
      <c r="D1" s="678"/>
      <c r="E1" s="678"/>
      <c r="F1" s="678"/>
      <c r="G1" s="678"/>
      <c r="H1" s="678"/>
      <c r="I1" s="678"/>
      <c r="J1" s="678"/>
      <c r="K1" s="678"/>
      <c r="L1" s="678"/>
      <c r="M1" s="678"/>
      <c r="N1" s="678"/>
      <c r="O1" s="678"/>
      <c r="P1" s="678"/>
      <c r="Q1" s="678"/>
      <c r="R1" s="678"/>
      <c r="S1" s="679"/>
    </row>
    <row r="2" spans="1:19" ht="12.75" customHeight="1" x14ac:dyDescent="0.2">
      <c r="A2" s="680" t="s">
        <v>63</v>
      </c>
      <c r="B2" s="681"/>
      <c r="C2" s="681"/>
      <c r="D2" s="681"/>
      <c r="E2" s="681"/>
      <c r="F2" s="681"/>
      <c r="G2" s="681"/>
      <c r="H2" s="681"/>
      <c r="I2" s="681"/>
      <c r="J2" s="681"/>
      <c r="K2" s="681"/>
      <c r="L2" s="681"/>
      <c r="M2" s="681"/>
      <c r="N2" s="681"/>
      <c r="O2" s="681"/>
      <c r="P2" s="681"/>
      <c r="Q2" s="681"/>
      <c r="R2" s="681"/>
      <c r="S2" s="682"/>
    </row>
    <row r="3" spans="1:19" x14ac:dyDescent="0.2">
      <c r="A3" s="683" t="s">
        <v>284</v>
      </c>
      <c r="B3" s="686" t="s">
        <v>1003</v>
      </c>
      <c r="C3" s="687"/>
      <c r="D3" s="687"/>
      <c r="E3" s="687"/>
      <c r="F3" s="687"/>
      <c r="G3" s="687"/>
      <c r="H3" s="687"/>
      <c r="I3" s="687"/>
      <c r="J3" s="687"/>
      <c r="K3" s="687"/>
      <c r="L3" s="687"/>
      <c r="M3" s="688"/>
      <c r="N3" s="695"/>
      <c r="O3" s="696"/>
      <c r="P3" s="695"/>
      <c r="Q3" s="696"/>
      <c r="R3" s="686" t="s">
        <v>81</v>
      </c>
      <c r="S3" s="688"/>
    </row>
    <row r="4" spans="1:19" x14ac:dyDescent="0.2">
      <c r="A4" s="684"/>
      <c r="B4" s="689"/>
      <c r="C4" s="690"/>
      <c r="D4" s="690"/>
      <c r="E4" s="690"/>
      <c r="F4" s="690"/>
      <c r="G4" s="690"/>
      <c r="H4" s="690"/>
      <c r="I4" s="690"/>
      <c r="J4" s="690"/>
      <c r="K4" s="690"/>
      <c r="L4" s="690"/>
      <c r="M4" s="691"/>
      <c r="N4" s="697"/>
      <c r="O4" s="698"/>
      <c r="P4" s="689" t="s">
        <v>511</v>
      </c>
      <c r="Q4" s="691"/>
      <c r="R4" s="689"/>
      <c r="S4" s="691"/>
    </row>
    <row r="5" spans="1:19" x14ac:dyDescent="0.2">
      <c r="A5" s="684"/>
      <c r="B5" s="692"/>
      <c r="C5" s="693"/>
      <c r="D5" s="693"/>
      <c r="E5" s="693"/>
      <c r="F5" s="693"/>
      <c r="G5" s="693"/>
      <c r="H5" s="693"/>
      <c r="I5" s="693"/>
      <c r="J5" s="693"/>
      <c r="K5" s="693"/>
      <c r="L5" s="693"/>
      <c r="M5" s="694"/>
      <c r="N5" s="689" t="s">
        <v>199</v>
      </c>
      <c r="O5" s="691"/>
      <c r="P5" s="689" t="s">
        <v>512</v>
      </c>
      <c r="Q5" s="691"/>
      <c r="R5" s="689"/>
      <c r="S5" s="691"/>
    </row>
    <row r="6" spans="1:19" x14ac:dyDescent="0.2">
      <c r="A6" s="684"/>
      <c r="B6" s="686" t="s">
        <v>64</v>
      </c>
      <c r="C6" s="687"/>
      <c r="D6" s="687"/>
      <c r="E6" s="687"/>
      <c r="F6" s="687"/>
      <c r="G6" s="687"/>
      <c r="H6" s="687"/>
      <c r="I6" s="688"/>
      <c r="J6" s="686" t="s">
        <v>1004</v>
      </c>
      <c r="K6" s="688"/>
      <c r="L6" s="695"/>
      <c r="M6" s="696"/>
      <c r="N6" s="689" t="s">
        <v>513</v>
      </c>
      <c r="O6" s="691"/>
      <c r="P6" s="689" t="s">
        <v>514</v>
      </c>
      <c r="Q6" s="691"/>
      <c r="R6" s="689"/>
      <c r="S6" s="691"/>
    </row>
    <row r="7" spans="1:19" x14ac:dyDescent="0.2">
      <c r="A7" s="684"/>
      <c r="B7" s="692"/>
      <c r="C7" s="693"/>
      <c r="D7" s="693"/>
      <c r="E7" s="693"/>
      <c r="F7" s="693"/>
      <c r="G7" s="693"/>
      <c r="H7" s="693"/>
      <c r="I7" s="694"/>
      <c r="J7" s="692"/>
      <c r="K7" s="694"/>
      <c r="L7" s="689" t="s">
        <v>107</v>
      </c>
      <c r="M7" s="691"/>
      <c r="N7" s="689" t="s">
        <v>1049</v>
      </c>
      <c r="O7" s="691"/>
      <c r="P7" s="689" t="s">
        <v>1050</v>
      </c>
      <c r="Q7" s="691"/>
      <c r="R7" s="689"/>
      <c r="S7" s="691"/>
    </row>
    <row r="8" spans="1:19" x14ac:dyDescent="0.2">
      <c r="A8" s="685"/>
      <c r="B8" s="706" t="s">
        <v>495</v>
      </c>
      <c r="C8" s="707"/>
      <c r="D8" s="706" t="s">
        <v>1007</v>
      </c>
      <c r="E8" s="707"/>
      <c r="F8" s="706" t="s">
        <v>1008</v>
      </c>
      <c r="G8" s="707"/>
      <c r="H8" s="706" t="s">
        <v>107</v>
      </c>
      <c r="I8" s="707"/>
      <c r="J8" s="706" t="s">
        <v>1051</v>
      </c>
      <c r="K8" s="707"/>
      <c r="L8" s="692" t="s">
        <v>116</v>
      </c>
      <c r="M8" s="694"/>
      <c r="N8" s="692"/>
      <c r="O8" s="694"/>
      <c r="P8" s="692"/>
      <c r="Q8" s="694"/>
      <c r="R8" s="692"/>
      <c r="S8" s="694"/>
    </row>
    <row r="9" spans="1:19" x14ac:dyDescent="0.2">
      <c r="A9" s="352">
        <v>1949</v>
      </c>
      <c r="B9" s="353">
        <v>1727246</v>
      </c>
      <c r="C9" s="354"/>
      <c r="D9" s="355" t="s">
        <v>207</v>
      </c>
      <c r="E9" s="354"/>
      <c r="F9" s="353">
        <v>6152263</v>
      </c>
      <c r="G9" s="354"/>
      <c r="H9" s="353">
        <v>7879509</v>
      </c>
      <c r="I9" s="354"/>
      <c r="J9" s="355" t="s">
        <v>207</v>
      </c>
      <c r="K9" s="354"/>
      <c r="L9" s="353">
        <v>7879509</v>
      </c>
      <c r="M9" s="354"/>
      <c r="N9" s="353">
        <v>22114</v>
      </c>
      <c r="O9" s="354"/>
      <c r="P9" s="353">
        <v>88392</v>
      </c>
      <c r="Q9" s="354"/>
      <c r="R9" s="353">
        <v>7990015</v>
      </c>
      <c r="S9" s="354"/>
    </row>
    <row r="10" spans="1:19" x14ac:dyDescent="0.2">
      <c r="A10" s="352">
        <v>1950</v>
      </c>
      <c r="B10" s="353">
        <v>1563933</v>
      </c>
      <c r="C10" s="354"/>
      <c r="D10" s="353">
        <v>129940</v>
      </c>
      <c r="E10" s="354"/>
      <c r="F10" s="353">
        <v>6689534</v>
      </c>
      <c r="G10" s="354"/>
      <c r="H10" s="353">
        <v>8383407</v>
      </c>
      <c r="I10" s="354"/>
      <c r="J10" s="355" t="s">
        <v>207</v>
      </c>
      <c r="K10" s="354"/>
      <c r="L10" s="353">
        <v>8383407</v>
      </c>
      <c r="M10" s="354"/>
      <c r="N10" s="353">
        <v>23178</v>
      </c>
      <c r="O10" s="354"/>
      <c r="P10" s="353">
        <v>85888</v>
      </c>
      <c r="Q10" s="354"/>
      <c r="R10" s="353">
        <v>8492473</v>
      </c>
      <c r="S10" s="354"/>
    </row>
    <row r="11" spans="1:19" x14ac:dyDescent="0.2">
      <c r="A11" s="356">
        <v>1951</v>
      </c>
      <c r="B11" s="357">
        <v>1378693</v>
      </c>
      <c r="C11" s="358"/>
      <c r="D11" s="357">
        <v>199233</v>
      </c>
      <c r="E11" s="358"/>
      <c r="F11" s="357">
        <v>7355557</v>
      </c>
      <c r="G11" s="358"/>
      <c r="H11" s="357">
        <v>8933484</v>
      </c>
      <c r="I11" s="358"/>
      <c r="J11" s="359" t="s">
        <v>207</v>
      </c>
      <c r="K11" s="358"/>
      <c r="L11" s="357">
        <v>8933484</v>
      </c>
      <c r="M11" s="358"/>
      <c r="N11" s="357">
        <v>24093</v>
      </c>
      <c r="O11" s="358"/>
      <c r="P11" s="357">
        <v>84316</v>
      </c>
      <c r="Q11" s="358"/>
      <c r="R11" s="357">
        <v>9041892</v>
      </c>
      <c r="S11" s="358"/>
    </row>
    <row r="12" spans="1:19" x14ac:dyDescent="0.2">
      <c r="A12" s="352">
        <v>1952</v>
      </c>
      <c r="B12" s="353">
        <v>984040</v>
      </c>
      <c r="C12" s="354"/>
      <c r="D12" s="353">
        <v>214459</v>
      </c>
      <c r="E12" s="354"/>
      <c r="F12" s="353">
        <v>7708392</v>
      </c>
      <c r="G12" s="354"/>
      <c r="H12" s="353">
        <v>8906891</v>
      </c>
      <c r="I12" s="354"/>
      <c r="J12" s="355" t="s">
        <v>207</v>
      </c>
      <c r="K12" s="354"/>
      <c r="L12" s="353">
        <v>8906891</v>
      </c>
      <c r="M12" s="354"/>
      <c r="N12" s="353">
        <v>21823</v>
      </c>
      <c r="O12" s="354"/>
      <c r="P12" s="353">
        <v>74038</v>
      </c>
      <c r="Q12" s="354"/>
      <c r="R12" s="353">
        <v>9002752</v>
      </c>
      <c r="S12" s="354"/>
    </row>
    <row r="13" spans="1:19" x14ac:dyDescent="0.2">
      <c r="A13" s="352">
        <v>1953</v>
      </c>
      <c r="B13" s="353">
        <v>732992</v>
      </c>
      <c r="C13" s="354"/>
      <c r="D13" s="353">
        <v>238375</v>
      </c>
      <c r="E13" s="354"/>
      <c r="F13" s="353">
        <v>8058689</v>
      </c>
      <c r="G13" s="354"/>
      <c r="H13" s="353">
        <v>9030055</v>
      </c>
      <c r="I13" s="354"/>
      <c r="J13" s="355" t="s">
        <v>207</v>
      </c>
      <c r="K13" s="354"/>
      <c r="L13" s="353">
        <v>9030055</v>
      </c>
      <c r="M13" s="354"/>
      <c r="N13" s="353">
        <v>21932</v>
      </c>
      <c r="O13" s="354"/>
      <c r="P13" s="353">
        <v>71034</v>
      </c>
      <c r="Q13" s="354"/>
      <c r="R13" s="353">
        <v>9123022</v>
      </c>
      <c r="S13" s="354"/>
    </row>
    <row r="14" spans="1:19" x14ac:dyDescent="0.2">
      <c r="A14" s="356">
        <v>1954</v>
      </c>
      <c r="B14" s="357">
        <v>461404</v>
      </c>
      <c r="C14" s="358"/>
      <c r="D14" s="357">
        <v>238687</v>
      </c>
      <c r="E14" s="358"/>
      <c r="F14" s="357">
        <v>8122461</v>
      </c>
      <c r="G14" s="358"/>
      <c r="H14" s="357">
        <v>8822551</v>
      </c>
      <c r="I14" s="358"/>
      <c r="J14" s="359" t="s">
        <v>207</v>
      </c>
      <c r="K14" s="358"/>
      <c r="L14" s="357">
        <v>8822551</v>
      </c>
      <c r="M14" s="358"/>
      <c r="N14" s="357">
        <v>20048</v>
      </c>
      <c r="O14" s="358"/>
      <c r="P14" s="357">
        <v>60017</v>
      </c>
      <c r="Q14" s="358"/>
      <c r="R14" s="357">
        <v>8902617</v>
      </c>
      <c r="S14" s="358"/>
    </row>
    <row r="15" spans="1:19" x14ac:dyDescent="0.2">
      <c r="A15" s="352">
        <v>1955</v>
      </c>
      <c r="B15" s="353">
        <v>421262</v>
      </c>
      <c r="C15" s="354"/>
      <c r="D15" s="353">
        <v>253830</v>
      </c>
      <c r="E15" s="354"/>
      <c r="F15" s="353">
        <v>8799335</v>
      </c>
      <c r="G15" s="354"/>
      <c r="H15" s="353">
        <v>9474426</v>
      </c>
      <c r="I15" s="354"/>
      <c r="J15" s="355" t="s">
        <v>207</v>
      </c>
      <c r="K15" s="354"/>
      <c r="L15" s="353">
        <v>9474426</v>
      </c>
      <c r="M15" s="354"/>
      <c r="N15" s="353">
        <v>19877</v>
      </c>
      <c r="O15" s="354"/>
      <c r="P15" s="353">
        <v>55901</v>
      </c>
      <c r="Q15" s="354"/>
      <c r="R15" s="353">
        <v>9550205</v>
      </c>
      <c r="S15" s="354"/>
    </row>
    <row r="16" spans="1:19" x14ac:dyDescent="0.2">
      <c r="A16" s="352">
        <v>1956</v>
      </c>
      <c r="B16" s="353">
        <v>339821</v>
      </c>
      <c r="C16" s="354"/>
      <c r="D16" s="353">
        <v>306331</v>
      </c>
      <c r="E16" s="354"/>
      <c r="F16" s="353">
        <v>9144169</v>
      </c>
      <c r="G16" s="354"/>
      <c r="H16" s="353">
        <v>9790320</v>
      </c>
      <c r="I16" s="354"/>
      <c r="J16" s="355" t="s">
        <v>207</v>
      </c>
      <c r="K16" s="354"/>
      <c r="L16" s="353">
        <v>9790320</v>
      </c>
      <c r="M16" s="354"/>
      <c r="N16" s="353">
        <v>18537</v>
      </c>
      <c r="O16" s="354"/>
      <c r="P16" s="353">
        <v>50506</v>
      </c>
      <c r="Q16" s="354"/>
      <c r="R16" s="353">
        <v>9859364</v>
      </c>
      <c r="S16" s="354"/>
    </row>
    <row r="17" spans="1:19" x14ac:dyDescent="0.2">
      <c r="A17" s="356">
        <v>1957</v>
      </c>
      <c r="B17" s="357">
        <v>241264</v>
      </c>
      <c r="C17" s="358"/>
      <c r="D17" s="357">
        <v>309708</v>
      </c>
      <c r="E17" s="358"/>
      <c r="F17" s="357">
        <v>9285722</v>
      </c>
      <c r="G17" s="358"/>
      <c r="H17" s="357">
        <v>9836694</v>
      </c>
      <c r="I17" s="358"/>
      <c r="J17" s="359" t="s">
        <v>207</v>
      </c>
      <c r="K17" s="358"/>
      <c r="L17" s="357">
        <v>9836694</v>
      </c>
      <c r="M17" s="358"/>
      <c r="N17" s="357">
        <v>16187</v>
      </c>
      <c r="O17" s="358"/>
      <c r="P17" s="357">
        <v>43388</v>
      </c>
      <c r="Q17" s="358"/>
      <c r="R17" s="357">
        <v>9896269</v>
      </c>
      <c r="S17" s="358"/>
    </row>
    <row r="18" spans="1:19" x14ac:dyDescent="0.2">
      <c r="A18" s="352">
        <v>1958</v>
      </c>
      <c r="B18" s="353">
        <v>115156</v>
      </c>
      <c r="C18" s="354"/>
      <c r="D18" s="353">
        <v>323149</v>
      </c>
      <c r="E18" s="354"/>
      <c r="F18" s="353">
        <v>9513700</v>
      </c>
      <c r="G18" s="354"/>
      <c r="H18" s="353">
        <v>9952005</v>
      </c>
      <c r="I18" s="354"/>
      <c r="J18" s="355" t="s">
        <v>207</v>
      </c>
      <c r="K18" s="354"/>
      <c r="L18" s="353">
        <v>9952005</v>
      </c>
      <c r="M18" s="354"/>
      <c r="N18" s="353">
        <v>14517</v>
      </c>
      <c r="O18" s="354"/>
      <c r="P18" s="353">
        <v>37579</v>
      </c>
      <c r="Q18" s="354"/>
      <c r="R18" s="353">
        <v>10004101</v>
      </c>
      <c r="S18" s="354"/>
    </row>
    <row r="19" spans="1:19" x14ac:dyDescent="0.2">
      <c r="A19" s="352">
        <v>1959</v>
      </c>
      <c r="B19" s="353">
        <v>87830</v>
      </c>
      <c r="C19" s="354"/>
      <c r="D19" s="353">
        <v>361575</v>
      </c>
      <c r="E19" s="354"/>
      <c r="F19" s="353">
        <v>9848209</v>
      </c>
      <c r="G19" s="354"/>
      <c r="H19" s="353">
        <v>10297614</v>
      </c>
      <c r="I19" s="354"/>
      <c r="J19" s="355" t="s">
        <v>207</v>
      </c>
      <c r="K19" s="354"/>
      <c r="L19" s="353">
        <v>10297614</v>
      </c>
      <c r="M19" s="354"/>
      <c r="N19" s="353">
        <v>14418</v>
      </c>
      <c r="O19" s="354"/>
      <c r="P19" s="353">
        <v>36498</v>
      </c>
      <c r="Q19" s="354"/>
      <c r="R19" s="353">
        <v>10348530</v>
      </c>
      <c r="S19" s="354"/>
    </row>
    <row r="20" spans="1:19" x14ac:dyDescent="0.2">
      <c r="A20" s="356">
        <v>1960</v>
      </c>
      <c r="B20" s="357">
        <v>74959</v>
      </c>
      <c r="C20" s="358"/>
      <c r="D20" s="357">
        <v>359223</v>
      </c>
      <c r="E20" s="358"/>
      <c r="F20" s="357">
        <v>10125414</v>
      </c>
      <c r="G20" s="358"/>
      <c r="H20" s="357">
        <v>10559596</v>
      </c>
      <c r="I20" s="358"/>
      <c r="J20" s="359" t="s">
        <v>207</v>
      </c>
      <c r="K20" s="358"/>
      <c r="L20" s="357">
        <v>10559596</v>
      </c>
      <c r="M20" s="358"/>
      <c r="N20" s="357">
        <v>10460</v>
      </c>
      <c r="O20" s="358"/>
      <c r="P20" s="357">
        <v>25887</v>
      </c>
      <c r="Q20" s="358"/>
      <c r="R20" s="357">
        <v>10595943</v>
      </c>
      <c r="S20" s="358"/>
    </row>
    <row r="21" spans="1:19" x14ac:dyDescent="0.2">
      <c r="A21" s="352">
        <v>1961</v>
      </c>
      <c r="B21" s="353">
        <v>18927</v>
      </c>
      <c r="C21" s="354"/>
      <c r="D21" s="353">
        <v>390823</v>
      </c>
      <c r="E21" s="354"/>
      <c r="F21" s="353">
        <v>10323982</v>
      </c>
      <c r="G21" s="354"/>
      <c r="H21" s="353">
        <v>10733732</v>
      </c>
      <c r="I21" s="354"/>
      <c r="J21" s="355" t="s">
        <v>207</v>
      </c>
      <c r="K21" s="354"/>
      <c r="L21" s="353">
        <v>10733732</v>
      </c>
      <c r="M21" s="354"/>
      <c r="N21" s="353">
        <v>10316</v>
      </c>
      <c r="O21" s="354"/>
      <c r="P21" s="353">
        <v>25078</v>
      </c>
      <c r="Q21" s="354"/>
      <c r="R21" s="353">
        <v>10769126</v>
      </c>
      <c r="S21" s="354"/>
    </row>
    <row r="22" spans="1:19" x14ac:dyDescent="0.2">
      <c r="A22" s="352">
        <v>1962</v>
      </c>
      <c r="B22" s="353">
        <v>16874</v>
      </c>
      <c r="C22" s="354"/>
      <c r="D22" s="353">
        <v>395883</v>
      </c>
      <c r="E22" s="354"/>
      <c r="F22" s="353">
        <v>10772132</v>
      </c>
      <c r="G22" s="354"/>
      <c r="H22" s="353">
        <v>11184889</v>
      </c>
      <c r="I22" s="354"/>
      <c r="J22" s="355" t="s">
        <v>207</v>
      </c>
      <c r="K22" s="354"/>
      <c r="L22" s="353">
        <v>11184889</v>
      </c>
      <c r="M22" s="354"/>
      <c r="N22" s="353">
        <v>10167</v>
      </c>
      <c r="O22" s="354"/>
      <c r="P22" s="353">
        <v>24426</v>
      </c>
      <c r="Q22" s="354"/>
      <c r="R22" s="353">
        <v>11219481</v>
      </c>
      <c r="S22" s="354"/>
    </row>
    <row r="23" spans="1:19" x14ac:dyDescent="0.2">
      <c r="A23" s="356">
        <v>1963</v>
      </c>
      <c r="B23" s="357">
        <v>16421</v>
      </c>
      <c r="C23" s="358"/>
      <c r="D23" s="357">
        <v>436920</v>
      </c>
      <c r="E23" s="358"/>
      <c r="F23" s="357">
        <v>11166687</v>
      </c>
      <c r="G23" s="358"/>
      <c r="H23" s="357">
        <v>11620029</v>
      </c>
      <c r="I23" s="358"/>
      <c r="J23" s="359" t="s">
        <v>207</v>
      </c>
      <c r="K23" s="358"/>
      <c r="L23" s="357">
        <v>11620029</v>
      </c>
      <c r="M23" s="358"/>
      <c r="N23" s="357">
        <v>9955</v>
      </c>
      <c r="O23" s="358"/>
      <c r="P23" s="357">
        <v>23772</v>
      </c>
      <c r="Q23" s="358"/>
      <c r="R23" s="357">
        <v>11653755</v>
      </c>
      <c r="S23" s="358"/>
    </row>
    <row r="24" spans="1:19" x14ac:dyDescent="0.2">
      <c r="A24" s="352">
        <v>1964</v>
      </c>
      <c r="B24" s="353">
        <v>17403</v>
      </c>
      <c r="C24" s="354"/>
      <c r="D24" s="353">
        <v>449508</v>
      </c>
      <c r="E24" s="354"/>
      <c r="F24" s="353">
        <v>11496327</v>
      </c>
      <c r="G24" s="354"/>
      <c r="H24" s="353">
        <v>11963238</v>
      </c>
      <c r="I24" s="354"/>
      <c r="J24" s="355" t="s">
        <v>207</v>
      </c>
      <c r="K24" s="354"/>
      <c r="L24" s="353">
        <v>11963238</v>
      </c>
      <c r="M24" s="354"/>
      <c r="N24" s="353">
        <v>10011</v>
      </c>
      <c r="O24" s="354"/>
      <c r="P24" s="353">
        <v>23758</v>
      </c>
      <c r="Q24" s="354"/>
      <c r="R24" s="353">
        <v>11997007</v>
      </c>
      <c r="S24" s="354"/>
    </row>
    <row r="25" spans="1:19" x14ac:dyDescent="0.2">
      <c r="A25" s="352">
        <v>1965</v>
      </c>
      <c r="B25" s="353">
        <v>15972</v>
      </c>
      <c r="C25" s="354"/>
      <c r="D25" s="353">
        <v>516541</v>
      </c>
      <c r="E25" s="354"/>
      <c r="F25" s="353">
        <v>11866194</v>
      </c>
      <c r="G25" s="354"/>
      <c r="H25" s="353">
        <v>12398707</v>
      </c>
      <c r="I25" s="354"/>
      <c r="J25" s="355" t="s">
        <v>207</v>
      </c>
      <c r="K25" s="354"/>
      <c r="L25" s="353">
        <v>12398707</v>
      </c>
      <c r="M25" s="354"/>
      <c r="N25" s="353">
        <v>9974</v>
      </c>
      <c r="O25" s="354"/>
      <c r="P25" s="353">
        <v>23776</v>
      </c>
      <c r="Q25" s="354"/>
      <c r="R25" s="353">
        <v>12432456</v>
      </c>
      <c r="S25" s="354"/>
    </row>
    <row r="26" spans="1:19" x14ac:dyDescent="0.2">
      <c r="A26" s="356">
        <v>1966</v>
      </c>
      <c r="B26" s="357">
        <v>14754</v>
      </c>
      <c r="C26" s="358"/>
      <c r="D26" s="357">
        <v>553020</v>
      </c>
      <c r="E26" s="358"/>
      <c r="F26" s="357">
        <v>12499749</v>
      </c>
      <c r="G26" s="358"/>
      <c r="H26" s="357">
        <v>13067522</v>
      </c>
      <c r="I26" s="358"/>
      <c r="J26" s="359" t="s">
        <v>207</v>
      </c>
      <c r="K26" s="358"/>
      <c r="L26" s="357">
        <v>13067522</v>
      </c>
      <c r="M26" s="358"/>
      <c r="N26" s="357">
        <v>9642</v>
      </c>
      <c r="O26" s="358"/>
      <c r="P26" s="357">
        <v>23070</v>
      </c>
      <c r="Q26" s="358"/>
      <c r="R26" s="357">
        <v>13100235</v>
      </c>
      <c r="S26" s="358"/>
    </row>
    <row r="27" spans="1:19" x14ac:dyDescent="0.2">
      <c r="A27" s="352">
        <v>1967</v>
      </c>
      <c r="B27" s="353">
        <v>11227</v>
      </c>
      <c r="C27" s="354"/>
      <c r="D27" s="353">
        <v>594176</v>
      </c>
      <c r="E27" s="354"/>
      <c r="F27" s="353">
        <v>13112791</v>
      </c>
      <c r="G27" s="354"/>
      <c r="H27" s="353">
        <v>13718194</v>
      </c>
      <c r="I27" s="354"/>
      <c r="J27" s="355" t="s">
        <v>207</v>
      </c>
      <c r="K27" s="354"/>
      <c r="L27" s="353">
        <v>13718194</v>
      </c>
      <c r="M27" s="354"/>
      <c r="N27" s="353">
        <v>10010</v>
      </c>
      <c r="O27" s="354"/>
      <c r="P27" s="353">
        <v>23872</v>
      </c>
      <c r="Q27" s="354"/>
      <c r="R27" s="353">
        <v>13752076</v>
      </c>
      <c r="S27" s="354"/>
    </row>
    <row r="28" spans="1:19" x14ac:dyDescent="0.2">
      <c r="A28" s="352">
        <v>1968</v>
      </c>
      <c r="B28" s="353">
        <v>10014</v>
      </c>
      <c r="C28" s="354"/>
      <c r="D28" s="353">
        <v>609285</v>
      </c>
      <c r="E28" s="354"/>
      <c r="F28" s="353">
        <v>14211926</v>
      </c>
      <c r="G28" s="354"/>
      <c r="H28" s="353">
        <v>14831225</v>
      </c>
      <c r="I28" s="354"/>
      <c r="J28" s="355" t="s">
        <v>207</v>
      </c>
      <c r="K28" s="354"/>
      <c r="L28" s="353">
        <v>14831225</v>
      </c>
      <c r="M28" s="354"/>
      <c r="N28" s="353">
        <v>10215</v>
      </c>
      <c r="O28" s="354"/>
      <c r="P28" s="353">
        <v>24335</v>
      </c>
      <c r="Q28" s="354"/>
      <c r="R28" s="353">
        <v>14865775</v>
      </c>
      <c r="S28" s="354"/>
    </row>
    <row r="29" spans="1:19" x14ac:dyDescent="0.2">
      <c r="A29" s="356">
        <v>1969</v>
      </c>
      <c r="B29" s="357">
        <v>7426</v>
      </c>
      <c r="C29" s="358"/>
      <c r="D29" s="357">
        <v>650522</v>
      </c>
      <c r="E29" s="358"/>
      <c r="F29" s="357">
        <v>14813302</v>
      </c>
      <c r="G29" s="358"/>
      <c r="H29" s="357">
        <v>15471249</v>
      </c>
      <c r="I29" s="358"/>
      <c r="J29" s="359" t="s">
        <v>207</v>
      </c>
      <c r="K29" s="358"/>
      <c r="L29" s="357">
        <v>15471249</v>
      </c>
      <c r="M29" s="358"/>
      <c r="N29" s="357">
        <v>10420</v>
      </c>
      <c r="O29" s="358"/>
      <c r="P29" s="357">
        <v>24836</v>
      </c>
      <c r="Q29" s="358"/>
      <c r="R29" s="357">
        <v>15506506</v>
      </c>
      <c r="S29" s="358"/>
    </row>
    <row r="30" spans="1:19" x14ac:dyDescent="0.2">
      <c r="A30" s="352">
        <v>1970</v>
      </c>
      <c r="B30" s="353">
        <v>6849</v>
      </c>
      <c r="C30" s="354"/>
      <c r="D30" s="353">
        <v>744553</v>
      </c>
      <c r="E30" s="354"/>
      <c r="F30" s="353">
        <v>15310488</v>
      </c>
      <c r="G30" s="354"/>
      <c r="H30" s="353">
        <v>16061890</v>
      </c>
      <c r="I30" s="354"/>
      <c r="J30" s="355" t="s">
        <v>207</v>
      </c>
      <c r="K30" s="354"/>
      <c r="L30" s="353">
        <v>16061890</v>
      </c>
      <c r="M30" s="354"/>
      <c r="N30" s="353">
        <v>10627</v>
      </c>
      <c r="O30" s="354"/>
      <c r="P30" s="353">
        <v>25731</v>
      </c>
      <c r="Q30" s="354"/>
      <c r="R30" s="353">
        <v>16098249</v>
      </c>
      <c r="S30" s="354"/>
    </row>
    <row r="31" spans="1:19" x14ac:dyDescent="0.2">
      <c r="A31" s="352">
        <v>1971</v>
      </c>
      <c r="B31" s="353">
        <v>4693</v>
      </c>
      <c r="C31" s="354"/>
      <c r="D31" s="353">
        <v>765612</v>
      </c>
      <c r="E31" s="354"/>
      <c r="F31" s="353">
        <v>15924030</v>
      </c>
      <c r="G31" s="354"/>
      <c r="H31" s="353">
        <v>16694335</v>
      </c>
      <c r="I31" s="354"/>
      <c r="J31" s="355" t="s">
        <v>207</v>
      </c>
      <c r="K31" s="354"/>
      <c r="L31" s="353">
        <v>16694335</v>
      </c>
      <c r="M31" s="354"/>
      <c r="N31" s="353">
        <v>10462</v>
      </c>
      <c r="O31" s="354"/>
      <c r="P31" s="353">
        <v>25256</v>
      </c>
      <c r="Q31" s="354"/>
      <c r="R31" s="353">
        <v>16730053</v>
      </c>
      <c r="S31" s="354"/>
    </row>
    <row r="32" spans="1:19" x14ac:dyDescent="0.2">
      <c r="A32" s="356">
        <v>1972</v>
      </c>
      <c r="B32" s="357">
        <v>3676</v>
      </c>
      <c r="C32" s="358"/>
      <c r="D32" s="357">
        <v>786842</v>
      </c>
      <c r="E32" s="358"/>
      <c r="F32" s="357">
        <v>16891617</v>
      </c>
      <c r="G32" s="358"/>
      <c r="H32" s="357">
        <v>17682135</v>
      </c>
      <c r="I32" s="358"/>
      <c r="J32" s="359" t="s">
        <v>207</v>
      </c>
      <c r="K32" s="358"/>
      <c r="L32" s="357">
        <v>17682135</v>
      </c>
      <c r="M32" s="358"/>
      <c r="N32" s="357">
        <v>10371</v>
      </c>
      <c r="O32" s="358"/>
      <c r="P32" s="357">
        <v>24785</v>
      </c>
      <c r="Q32" s="358"/>
      <c r="R32" s="357">
        <v>17717291</v>
      </c>
      <c r="S32" s="358"/>
    </row>
    <row r="33" spans="1:19" x14ac:dyDescent="0.2">
      <c r="A33" s="352">
        <v>1973</v>
      </c>
      <c r="B33" s="353">
        <v>2620</v>
      </c>
      <c r="C33" s="354"/>
      <c r="D33" s="353">
        <v>742741</v>
      </c>
      <c r="E33" s="354"/>
      <c r="F33" s="353">
        <v>17831864</v>
      </c>
      <c r="G33" s="354"/>
      <c r="H33" s="353">
        <v>18577224</v>
      </c>
      <c r="I33" s="354"/>
      <c r="J33" s="355" t="s">
        <v>207</v>
      </c>
      <c r="K33" s="354"/>
      <c r="L33" s="353">
        <v>18577224</v>
      </c>
      <c r="M33" s="354"/>
      <c r="N33" s="353">
        <v>10532</v>
      </c>
      <c r="O33" s="354"/>
      <c r="P33" s="353">
        <v>25024</v>
      </c>
      <c r="Q33" s="354"/>
      <c r="R33" s="353">
        <v>18612780</v>
      </c>
      <c r="S33" s="354"/>
    </row>
    <row r="34" spans="1:19" x14ac:dyDescent="0.2">
      <c r="A34" s="352">
        <v>1974</v>
      </c>
      <c r="B34" s="353">
        <v>1794</v>
      </c>
      <c r="C34" s="354"/>
      <c r="D34" s="353">
        <v>684843</v>
      </c>
      <c r="E34" s="354"/>
      <c r="F34" s="353">
        <v>17400538</v>
      </c>
      <c r="G34" s="354"/>
      <c r="H34" s="353">
        <v>18087175</v>
      </c>
      <c r="I34" s="354"/>
      <c r="J34" s="355" t="s">
        <v>207</v>
      </c>
      <c r="K34" s="354"/>
      <c r="L34" s="353">
        <v>18087175</v>
      </c>
      <c r="M34" s="354"/>
      <c r="N34" s="353">
        <v>9721</v>
      </c>
      <c r="O34" s="354"/>
      <c r="P34" s="353">
        <v>23524</v>
      </c>
      <c r="Q34" s="354"/>
      <c r="R34" s="353">
        <v>18120419</v>
      </c>
      <c r="S34" s="354"/>
    </row>
    <row r="35" spans="1:19" x14ac:dyDescent="0.2">
      <c r="A35" s="356">
        <v>1975</v>
      </c>
      <c r="B35" s="359">
        <v>538</v>
      </c>
      <c r="C35" s="358"/>
      <c r="D35" s="357">
        <v>594622</v>
      </c>
      <c r="E35" s="358"/>
      <c r="F35" s="357">
        <v>17615332</v>
      </c>
      <c r="G35" s="358"/>
      <c r="H35" s="357">
        <v>18210492</v>
      </c>
      <c r="I35" s="358"/>
      <c r="J35" s="359" t="s">
        <v>207</v>
      </c>
      <c r="K35" s="358"/>
      <c r="L35" s="357">
        <v>18210492</v>
      </c>
      <c r="M35" s="358"/>
      <c r="N35" s="357">
        <v>10149</v>
      </c>
      <c r="O35" s="358"/>
      <c r="P35" s="357">
        <v>24362</v>
      </c>
      <c r="Q35" s="358"/>
      <c r="R35" s="357">
        <v>18245003</v>
      </c>
      <c r="S35" s="358"/>
    </row>
    <row r="36" spans="1:19" x14ac:dyDescent="0.2">
      <c r="A36" s="352">
        <v>1976</v>
      </c>
      <c r="B36" s="355">
        <v>270</v>
      </c>
      <c r="C36" s="354"/>
      <c r="D36" s="353">
        <v>558741</v>
      </c>
      <c r="E36" s="354"/>
      <c r="F36" s="353">
        <v>18507664</v>
      </c>
      <c r="G36" s="354"/>
      <c r="H36" s="353">
        <v>19066676</v>
      </c>
      <c r="I36" s="354"/>
      <c r="J36" s="355" t="s">
        <v>207</v>
      </c>
      <c r="K36" s="354"/>
      <c r="L36" s="353">
        <v>19066676</v>
      </c>
      <c r="M36" s="354"/>
      <c r="N36" s="353">
        <v>10059</v>
      </c>
      <c r="O36" s="354"/>
      <c r="P36" s="353">
        <v>24063</v>
      </c>
      <c r="Q36" s="354"/>
      <c r="R36" s="353">
        <v>19100798</v>
      </c>
      <c r="S36" s="354"/>
    </row>
    <row r="37" spans="1:19" x14ac:dyDescent="0.2">
      <c r="A37" s="352">
        <v>1977</v>
      </c>
      <c r="B37" s="355">
        <v>201</v>
      </c>
      <c r="C37" s="354"/>
      <c r="D37" s="353">
        <v>542790</v>
      </c>
      <c r="E37" s="354"/>
      <c r="F37" s="353">
        <v>19243224</v>
      </c>
      <c r="G37" s="354"/>
      <c r="H37" s="353">
        <v>19786215</v>
      </c>
      <c r="I37" s="354"/>
      <c r="J37" s="355" t="s">
        <v>207</v>
      </c>
      <c r="K37" s="354"/>
      <c r="L37" s="353">
        <v>19786215</v>
      </c>
      <c r="M37" s="354"/>
      <c r="N37" s="353">
        <v>10429</v>
      </c>
      <c r="O37" s="354"/>
      <c r="P37" s="353">
        <v>24947</v>
      </c>
      <c r="Q37" s="354"/>
      <c r="R37" s="353">
        <v>19821590</v>
      </c>
      <c r="S37" s="354"/>
    </row>
    <row r="38" spans="1:19" x14ac:dyDescent="0.2">
      <c r="A38" s="356">
        <v>1978</v>
      </c>
      <c r="B38" s="360"/>
      <c r="C38" s="361" t="s">
        <v>926</v>
      </c>
      <c r="D38" s="357">
        <v>538938</v>
      </c>
      <c r="E38" s="358"/>
      <c r="F38" s="357">
        <v>20043823</v>
      </c>
      <c r="G38" s="358"/>
      <c r="H38" s="357">
        <v>20582761</v>
      </c>
      <c r="I38" s="358"/>
      <c r="J38" s="359" t="s">
        <v>207</v>
      </c>
      <c r="K38" s="358"/>
      <c r="L38" s="357">
        <v>20582761</v>
      </c>
      <c r="M38" s="358"/>
      <c r="N38" s="357">
        <v>10027</v>
      </c>
      <c r="O38" s="358"/>
      <c r="P38" s="357">
        <v>24275</v>
      </c>
      <c r="Q38" s="358"/>
      <c r="R38" s="357">
        <v>20617064</v>
      </c>
      <c r="S38" s="358"/>
    </row>
    <row r="39" spans="1:19" x14ac:dyDescent="0.2">
      <c r="A39" s="352">
        <v>1979</v>
      </c>
      <c r="B39" s="362"/>
      <c r="C39" s="363" t="s">
        <v>926</v>
      </c>
      <c r="D39" s="353">
        <v>611781</v>
      </c>
      <c r="E39" s="354"/>
      <c r="F39" s="353">
        <v>19825471</v>
      </c>
      <c r="G39" s="354"/>
      <c r="H39" s="353">
        <v>20437252</v>
      </c>
      <c r="I39" s="354"/>
      <c r="J39" s="355" t="s">
        <v>207</v>
      </c>
      <c r="K39" s="354"/>
      <c r="L39" s="353">
        <v>20437252</v>
      </c>
      <c r="M39" s="354"/>
      <c r="N39" s="353">
        <v>10117</v>
      </c>
      <c r="O39" s="354"/>
      <c r="P39" s="353">
        <v>24162</v>
      </c>
      <c r="Q39" s="354"/>
      <c r="R39" s="353">
        <v>20471532</v>
      </c>
      <c r="S39" s="354"/>
    </row>
    <row r="40" spans="1:19" x14ac:dyDescent="0.2">
      <c r="A40" s="352">
        <v>1980</v>
      </c>
      <c r="B40" s="362"/>
      <c r="C40" s="363" t="s">
        <v>926</v>
      </c>
      <c r="D40" s="353">
        <v>649853</v>
      </c>
      <c r="E40" s="354"/>
      <c r="F40" s="353">
        <v>19009245</v>
      </c>
      <c r="G40" s="354"/>
      <c r="H40" s="353">
        <v>19659098</v>
      </c>
      <c r="I40" s="354"/>
      <c r="J40" s="355" t="s">
        <v>207</v>
      </c>
      <c r="K40" s="354"/>
      <c r="L40" s="353">
        <v>19659098</v>
      </c>
      <c r="M40" s="354"/>
      <c r="N40" s="353">
        <v>11069</v>
      </c>
      <c r="O40" s="354"/>
      <c r="P40" s="353">
        <v>26523</v>
      </c>
      <c r="Q40" s="354"/>
      <c r="R40" s="353">
        <v>19696690</v>
      </c>
      <c r="S40" s="354"/>
    </row>
    <row r="41" spans="1:19" x14ac:dyDescent="0.2">
      <c r="A41" s="356">
        <v>1981</v>
      </c>
      <c r="B41" s="360"/>
      <c r="C41" s="361" t="s">
        <v>926</v>
      </c>
      <c r="D41" s="357">
        <v>658383</v>
      </c>
      <c r="E41" s="358"/>
      <c r="F41" s="357">
        <v>18812664</v>
      </c>
      <c r="G41" s="358"/>
      <c r="H41" s="357">
        <v>19471047</v>
      </c>
      <c r="I41" s="358"/>
      <c r="J41" s="357">
        <v>6723</v>
      </c>
      <c r="K41" s="358"/>
      <c r="L41" s="357">
        <v>19477771</v>
      </c>
      <c r="M41" s="358"/>
      <c r="N41" s="357">
        <v>10871</v>
      </c>
      <c r="O41" s="358"/>
      <c r="P41" s="357">
        <v>25372</v>
      </c>
      <c r="Q41" s="358"/>
      <c r="R41" s="357">
        <v>19514013</v>
      </c>
      <c r="S41" s="358"/>
    </row>
    <row r="42" spans="1:19" x14ac:dyDescent="0.2">
      <c r="A42" s="352">
        <v>1982</v>
      </c>
      <c r="B42" s="362"/>
      <c r="C42" s="363" t="s">
        <v>926</v>
      </c>
      <c r="D42" s="353">
        <v>611918</v>
      </c>
      <c r="E42" s="354"/>
      <c r="F42" s="353">
        <v>18421966</v>
      </c>
      <c r="G42" s="354"/>
      <c r="H42" s="353">
        <v>19033884</v>
      </c>
      <c r="I42" s="354"/>
      <c r="J42" s="353">
        <v>18285</v>
      </c>
      <c r="K42" s="354"/>
      <c r="L42" s="353">
        <v>19052169</v>
      </c>
      <c r="M42" s="354"/>
      <c r="N42" s="353">
        <v>11002</v>
      </c>
      <c r="O42" s="354"/>
      <c r="P42" s="353">
        <v>26057</v>
      </c>
      <c r="Q42" s="354"/>
      <c r="R42" s="353">
        <v>19089228</v>
      </c>
      <c r="S42" s="354"/>
    </row>
    <row r="43" spans="1:19" x14ac:dyDescent="0.2">
      <c r="A43" s="352">
        <v>1983</v>
      </c>
      <c r="B43" s="362"/>
      <c r="C43" s="363" t="s">
        <v>926</v>
      </c>
      <c r="D43" s="353">
        <v>505233</v>
      </c>
      <c r="E43" s="354"/>
      <c r="F43" s="353">
        <v>18595150</v>
      </c>
      <c r="G43" s="354"/>
      <c r="H43" s="353">
        <v>19100384</v>
      </c>
      <c r="I43" s="354"/>
      <c r="J43" s="353">
        <v>33720</v>
      </c>
      <c r="K43" s="354"/>
      <c r="L43" s="353">
        <v>19134104</v>
      </c>
      <c r="M43" s="354"/>
      <c r="N43" s="353">
        <v>12675</v>
      </c>
      <c r="O43" s="354"/>
      <c r="P43" s="353">
        <v>29835</v>
      </c>
      <c r="Q43" s="354"/>
      <c r="R43" s="353">
        <v>19176615</v>
      </c>
      <c r="S43" s="354"/>
    </row>
    <row r="44" spans="1:19" x14ac:dyDescent="0.2">
      <c r="A44" s="356">
        <v>1984</v>
      </c>
      <c r="B44" s="360"/>
      <c r="C44" s="361" t="s">
        <v>926</v>
      </c>
      <c r="D44" s="357">
        <v>544617</v>
      </c>
      <c r="E44" s="358"/>
      <c r="F44" s="357">
        <v>19022704</v>
      </c>
      <c r="G44" s="358"/>
      <c r="H44" s="357">
        <v>19567321</v>
      </c>
      <c r="I44" s="358"/>
      <c r="J44" s="357">
        <v>41265</v>
      </c>
      <c r="K44" s="358"/>
      <c r="L44" s="357">
        <v>19608586</v>
      </c>
      <c r="M44" s="358"/>
      <c r="N44" s="357">
        <v>14293</v>
      </c>
      <c r="O44" s="358"/>
      <c r="P44" s="357">
        <v>32687</v>
      </c>
      <c r="Q44" s="358"/>
      <c r="R44" s="357">
        <v>19655566</v>
      </c>
      <c r="S44" s="358"/>
    </row>
    <row r="45" spans="1:19" x14ac:dyDescent="0.2">
      <c r="A45" s="352">
        <v>1985</v>
      </c>
      <c r="B45" s="362"/>
      <c r="C45" s="363" t="s">
        <v>926</v>
      </c>
      <c r="D45" s="353">
        <v>519383</v>
      </c>
      <c r="E45" s="354"/>
      <c r="F45" s="353">
        <v>19472345</v>
      </c>
      <c r="G45" s="354"/>
      <c r="H45" s="353">
        <v>19991728</v>
      </c>
      <c r="I45" s="354"/>
      <c r="J45" s="353">
        <v>49738</v>
      </c>
      <c r="K45" s="354"/>
      <c r="L45" s="353">
        <v>20041466</v>
      </c>
      <c r="M45" s="354"/>
      <c r="N45" s="353">
        <v>14148</v>
      </c>
      <c r="O45" s="354"/>
      <c r="P45" s="353">
        <v>32299</v>
      </c>
      <c r="Q45" s="354"/>
      <c r="R45" s="353">
        <v>20087913</v>
      </c>
      <c r="S45" s="354"/>
    </row>
    <row r="46" spans="1:19" x14ac:dyDescent="0.2">
      <c r="A46" s="352">
        <v>1986</v>
      </c>
      <c r="B46" s="362"/>
      <c r="C46" s="363" t="s">
        <v>926</v>
      </c>
      <c r="D46" s="353">
        <v>499107</v>
      </c>
      <c r="E46" s="354"/>
      <c r="F46" s="353">
        <v>20183380</v>
      </c>
      <c r="G46" s="354"/>
      <c r="H46" s="353">
        <v>20682487</v>
      </c>
      <c r="I46" s="354"/>
      <c r="J46" s="353">
        <v>57437</v>
      </c>
      <c r="K46" s="354"/>
      <c r="L46" s="353">
        <v>20739924</v>
      </c>
      <c r="M46" s="354"/>
      <c r="N46" s="353">
        <v>15057</v>
      </c>
      <c r="O46" s="354"/>
      <c r="P46" s="353">
        <v>33803</v>
      </c>
      <c r="Q46" s="354"/>
      <c r="R46" s="353">
        <v>20788785</v>
      </c>
      <c r="S46" s="354"/>
    </row>
    <row r="47" spans="1:19" x14ac:dyDescent="0.2">
      <c r="A47" s="356">
        <v>1987</v>
      </c>
      <c r="B47" s="360"/>
      <c r="C47" s="361" t="s">
        <v>926</v>
      </c>
      <c r="D47" s="357">
        <v>535264</v>
      </c>
      <c r="E47" s="358"/>
      <c r="F47" s="357">
        <v>20817438</v>
      </c>
      <c r="G47" s="358"/>
      <c r="H47" s="357">
        <v>21352702</v>
      </c>
      <c r="I47" s="358"/>
      <c r="J47" s="357">
        <v>66071</v>
      </c>
      <c r="K47" s="358"/>
      <c r="L47" s="357">
        <v>21418773</v>
      </c>
      <c r="M47" s="358"/>
      <c r="N47" s="357">
        <v>15567</v>
      </c>
      <c r="O47" s="358"/>
      <c r="P47" s="357">
        <v>34540</v>
      </c>
      <c r="Q47" s="358"/>
      <c r="R47" s="357">
        <v>21468880</v>
      </c>
      <c r="S47" s="358"/>
    </row>
    <row r="48" spans="1:19" x14ac:dyDescent="0.2">
      <c r="A48" s="352">
        <v>1988</v>
      </c>
      <c r="B48" s="362"/>
      <c r="C48" s="363" t="s">
        <v>926</v>
      </c>
      <c r="D48" s="353">
        <v>631715</v>
      </c>
      <c r="E48" s="354"/>
      <c r="F48" s="353">
        <v>21567762</v>
      </c>
      <c r="G48" s="354"/>
      <c r="H48" s="353">
        <v>22199477</v>
      </c>
      <c r="I48" s="354"/>
      <c r="J48" s="353">
        <v>67125</v>
      </c>
      <c r="K48" s="354"/>
      <c r="L48" s="353">
        <v>22266602</v>
      </c>
      <c r="M48" s="354"/>
      <c r="N48" s="353">
        <v>15930</v>
      </c>
      <c r="O48" s="354"/>
      <c r="P48" s="353">
        <v>35189</v>
      </c>
      <c r="Q48" s="354"/>
      <c r="R48" s="353">
        <v>22317722</v>
      </c>
      <c r="S48" s="354"/>
    </row>
    <row r="49" spans="1:19" x14ac:dyDescent="0.2">
      <c r="A49" s="352">
        <v>1989</v>
      </c>
      <c r="B49" s="362"/>
      <c r="C49" s="363" t="s">
        <v>926</v>
      </c>
      <c r="D49" s="353">
        <v>648817</v>
      </c>
      <c r="E49" s="354"/>
      <c r="F49" s="353">
        <v>21707208</v>
      </c>
      <c r="G49" s="354"/>
      <c r="H49" s="353">
        <v>22356024</v>
      </c>
      <c r="I49" s="354"/>
      <c r="J49" s="353">
        <v>68091</v>
      </c>
      <c r="K49" s="354"/>
      <c r="L49" s="353">
        <v>22424115</v>
      </c>
      <c r="M49" s="354"/>
      <c r="N49" s="353">
        <v>16276</v>
      </c>
      <c r="O49" s="354"/>
      <c r="P49" s="353">
        <v>37555</v>
      </c>
      <c r="Q49" s="354"/>
      <c r="R49" s="353">
        <v>22477945</v>
      </c>
      <c r="S49" s="354"/>
    </row>
    <row r="50" spans="1:19" x14ac:dyDescent="0.2">
      <c r="A50" s="356">
        <v>1990</v>
      </c>
      <c r="B50" s="360"/>
      <c r="C50" s="361" t="s">
        <v>926</v>
      </c>
      <c r="D50" s="357">
        <v>679889</v>
      </c>
      <c r="E50" s="358"/>
      <c r="F50" s="357">
        <v>21625901</v>
      </c>
      <c r="G50" s="358"/>
      <c r="H50" s="357">
        <v>22305790</v>
      </c>
      <c r="I50" s="358"/>
      <c r="J50" s="357">
        <v>60421</v>
      </c>
      <c r="K50" s="358"/>
      <c r="L50" s="357">
        <v>22366211</v>
      </c>
      <c r="M50" s="358"/>
      <c r="N50" s="357">
        <v>16211</v>
      </c>
      <c r="O50" s="358"/>
      <c r="P50" s="357">
        <v>37203</v>
      </c>
      <c r="Q50" s="358"/>
      <c r="R50" s="357">
        <v>22419624</v>
      </c>
      <c r="S50" s="358"/>
    </row>
    <row r="51" spans="1:19" x14ac:dyDescent="0.2">
      <c r="A51" s="352">
        <v>1991</v>
      </c>
      <c r="B51" s="362"/>
      <c r="C51" s="363" t="s">
        <v>926</v>
      </c>
      <c r="D51" s="353">
        <v>620324</v>
      </c>
      <c r="E51" s="354"/>
      <c r="F51" s="353">
        <v>21374408</v>
      </c>
      <c r="G51" s="354"/>
      <c r="H51" s="353">
        <v>21994732</v>
      </c>
      <c r="I51" s="354"/>
      <c r="J51" s="353">
        <v>70095</v>
      </c>
      <c r="K51" s="354"/>
      <c r="L51" s="353">
        <v>22064827</v>
      </c>
      <c r="M51" s="354"/>
      <c r="N51" s="353">
        <v>16236</v>
      </c>
      <c r="O51" s="354"/>
      <c r="P51" s="353">
        <v>36924</v>
      </c>
      <c r="Q51" s="354"/>
      <c r="R51" s="353">
        <v>22117987</v>
      </c>
      <c r="S51" s="354"/>
    </row>
    <row r="52" spans="1:19" x14ac:dyDescent="0.2">
      <c r="A52" s="352">
        <v>1992</v>
      </c>
      <c r="B52" s="362"/>
      <c r="C52" s="363" t="s">
        <v>926</v>
      </c>
      <c r="D52" s="353">
        <v>608106</v>
      </c>
      <c r="E52" s="354"/>
      <c r="F52" s="353">
        <v>21674902</v>
      </c>
      <c r="G52" s="354"/>
      <c r="H52" s="353">
        <v>22283009</v>
      </c>
      <c r="I52" s="354"/>
      <c r="J52" s="353">
        <v>79746</v>
      </c>
      <c r="K52" s="354"/>
      <c r="L52" s="353">
        <v>22362755</v>
      </c>
      <c r="M52" s="354"/>
      <c r="N52" s="353">
        <v>16056</v>
      </c>
      <c r="O52" s="354"/>
      <c r="P52" s="353">
        <v>36262</v>
      </c>
      <c r="Q52" s="354"/>
      <c r="R52" s="353">
        <v>22415073</v>
      </c>
      <c r="S52" s="354"/>
    </row>
    <row r="53" spans="1:19" x14ac:dyDescent="0.2">
      <c r="A53" s="356">
        <v>1993</v>
      </c>
      <c r="B53" s="360"/>
      <c r="C53" s="361" t="s">
        <v>926</v>
      </c>
      <c r="D53" s="357">
        <v>644729</v>
      </c>
      <c r="E53" s="358"/>
      <c r="F53" s="357">
        <v>21976713</v>
      </c>
      <c r="G53" s="358"/>
      <c r="H53" s="357">
        <v>22621441</v>
      </c>
      <c r="I53" s="358"/>
      <c r="J53" s="357">
        <v>93660</v>
      </c>
      <c r="K53" s="358"/>
      <c r="L53" s="357">
        <v>22715102</v>
      </c>
      <c r="M53" s="358"/>
      <c r="N53" s="357">
        <v>16278</v>
      </c>
      <c r="O53" s="358"/>
      <c r="P53" s="357">
        <v>36820</v>
      </c>
      <c r="Q53" s="358"/>
      <c r="R53" s="357">
        <v>22768200</v>
      </c>
      <c r="S53" s="358"/>
    </row>
    <row r="54" spans="1:19" x14ac:dyDescent="0.2">
      <c r="A54" s="352">
        <v>1994</v>
      </c>
      <c r="B54" s="362"/>
      <c r="C54" s="363" t="s">
        <v>926</v>
      </c>
      <c r="D54" s="353">
        <v>708538</v>
      </c>
      <c r="E54" s="354"/>
      <c r="F54" s="353">
        <v>22497345</v>
      </c>
      <c r="G54" s="354"/>
      <c r="H54" s="353">
        <v>23205882</v>
      </c>
      <c r="I54" s="354"/>
      <c r="J54" s="353">
        <v>104840</v>
      </c>
      <c r="K54" s="354"/>
      <c r="L54" s="353">
        <v>23310722</v>
      </c>
      <c r="M54" s="354"/>
      <c r="N54" s="353">
        <v>17040</v>
      </c>
      <c r="O54" s="354"/>
      <c r="P54" s="353">
        <v>38098</v>
      </c>
      <c r="Q54" s="354"/>
      <c r="R54" s="353">
        <v>23365861</v>
      </c>
      <c r="S54" s="354"/>
    </row>
    <row r="55" spans="1:19" x14ac:dyDescent="0.2">
      <c r="A55" s="352">
        <v>1995</v>
      </c>
      <c r="B55" s="362"/>
      <c r="C55" s="363" t="s">
        <v>926</v>
      </c>
      <c r="D55" s="353">
        <v>723953</v>
      </c>
      <c r="E55" s="354"/>
      <c r="F55" s="353">
        <v>22954616</v>
      </c>
      <c r="G55" s="354"/>
      <c r="H55" s="353">
        <v>23678569</v>
      </c>
      <c r="I55" s="354"/>
      <c r="J55" s="353">
        <v>112490</v>
      </c>
      <c r="K55" s="354"/>
      <c r="L55" s="353">
        <v>23791058</v>
      </c>
      <c r="M55" s="354"/>
      <c r="N55" s="353">
        <v>16973</v>
      </c>
      <c r="O55" s="354"/>
      <c r="P55" s="353">
        <v>38296</v>
      </c>
      <c r="Q55" s="354"/>
      <c r="R55" s="353">
        <v>23846327</v>
      </c>
      <c r="S55" s="354"/>
    </row>
    <row r="56" spans="1:19" x14ac:dyDescent="0.2">
      <c r="A56" s="356">
        <v>1996</v>
      </c>
      <c r="B56" s="360"/>
      <c r="C56" s="361" t="s">
        <v>926</v>
      </c>
      <c r="D56" s="357">
        <v>736886</v>
      </c>
      <c r="E56" s="358"/>
      <c r="F56" s="357">
        <v>23565068</v>
      </c>
      <c r="G56" s="358"/>
      <c r="H56" s="357">
        <v>24301954</v>
      </c>
      <c r="I56" s="358"/>
      <c r="J56" s="357">
        <v>80661</v>
      </c>
      <c r="K56" s="358"/>
      <c r="L56" s="357">
        <v>24382614</v>
      </c>
      <c r="M56" s="358"/>
      <c r="N56" s="357">
        <v>16797</v>
      </c>
      <c r="O56" s="358"/>
      <c r="P56" s="357">
        <v>37946</v>
      </c>
      <c r="Q56" s="358"/>
      <c r="R56" s="357">
        <v>24437357</v>
      </c>
      <c r="S56" s="358"/>
    </row>
    <row r="57" spans="1:19" x14ac:dyDescent="0.2">
      <c r="A57" s="352">
        <v>1997</v>
      </c>
      <c r="B57" s="362"/>
      <c r="C57" s="363" t="s">
        <v>926</v>
      </c>
      <c r="D57" s="353">
        <v>780313</v>
      </c>
      <c r="E57" s="354"/>
      <c r="F57" s="353">
        <v>23812891</v>
      </c>
      <c r="G57" s="354"/>
      <c r="H57" s="353">
        <v>24593204</v>
      </c>
      <c r="I57" s="354"/>
      <c r="J57" s="353">
        <v>101966</v>
      </c>
      <c r="K57" s="354"/>
      <c r="L57" s="353">
        <v>24695170</v>
      </c>
      <c r="M57" s="354"/>
      <c r="N57" s="353">
        <v>16744</v>
      </c>
      <c r="O57" s="354"/>
      <c r="P57" s="353">
        <v>37681</v>
      </c>
      <c r="Q57" s="354"/>
      <c r="R57" s="353">
        <v>24749594</v>
      </c>
      <c r="S57" s="354"/>
    </row>
    <row r="58" spans="1:19" x14ac:dyDescent="0.2">
      <c r="A58" s="352">
        <v>1998</v>
      </c>
      <c r="B58" s="362"/>
      <c r="C58" s="363" t="s">
        <v>926</v>
      </c>
      <c r="D58" s="353">
        <v>666097</v>
      </c>
      <c r="E58" s="354"/>
      <c r="F58" s="353">
        <v>24422167</v>
      </c>
      <c r="G58" s="354"/>
      <c r="H58" s="353">
        <v>25088264</v>
      </c>
      <c r="I58" s="354"/>
      <c r="J58" s="353">
        <v>112843</v>
      </c>
      <c r="K58" s="354"/>
      <c r="L58" s="353">
        <v>25201107</v>
      </c>
      <c r="M58" s="354"/>
      <c r="N58" s="353">
        <v>16929</v>
      </c>
      <c r="O58" s="354"/>
      <c r="P58" s="353">
        <v>38133</v>
      </c>
      <c r="Q58" s="354"/>
      <c r="R58" s="353">
        <v>25256169</v>
      </c>
      <c r="S58" s="354"/>
    </row>
    <row r="59" spans="1:19" x14ac:dyDescent="0.2">
      <c r="A59" s="356">
        <v>1999</v>
      </c>
      <c r="B59" s="360"/>
      <c r="C59" s="361" t="s">
        <v>926</v>
      </c>
      <c r="D59" s="357">
        <v>675335</v>
      </c>
      <c r="E59" s="358"/>
      <c r="F59" s="357">
        <v>25098194</v>
      </c>
      <c r="G59" s="358"/>
      <c r="H59" s="357">
        <v>25773529</v>
      </c>
      <c r="I59" s="358"/>
      <c r="J59" s="357">
        <v>117795</v>
      </c>
      <c r="K59" s="358"/>
      <c r="L59" s="357">
        <v>25891325</v>
      </c>
      <c r="M59" s="358"/>
      <c r="N59" s="357">
        <v>17491</v>
      </c>
      <c r="O59" s="358"/>
      <c r="P59" s="357">
        <v>39738</v>
      </c>
      <c r="Q59" s="358"/>
      <c r="R59" s="357">
        <v>25948553</v>
      </c>
      <c r="S59" s="358"/>
    </row>
    <row r="60" spans="1:19" x14ac:dyDescent="0.2">
      <c r="A60" s="352">
        <v>2000</v>
      </c>
      <c r="B60" s="362"/>
      <c r="C60" s="363" t="s">
        <v>926</v>
      </c>
      <c r="D60" s="353">
        <v>671991</v>
      </c>
      <c r="E60" s="354"/>
      <c r="F60" s="353">
        <v>25681648</v>
      </c>
      <c r="G60" s="354"/>
      <c r="H60" s="353">
        <v>26353639</v>
      </c>
      <c r="I60" s="354"/>
      <c r="J60" s="353">
        <v>134887</v>
      </c>
      <c r="K60" s="354"/>
      <c r="L60" s="353">
        <v>26488526</v>
      </c>
      <c r="M60" s="354"/>
      <c r="N60" s="353">
        <v>18363</v>
      </c>
      <c r="O60" s="354"/>
      <c r="P60" s="353">
        <v>41507</v>
      </c>
      <c r="Q60" s="354"/>
      <c r="R60" s="353">
        <v>26548396</v>
      </c>
      <c r="S60" s="354"/>
    </row>
    <row r="61" spans="1:19" x14ac:dyDescent="0.2">
      <c r="A61" s="352">
        <v>2001</v>
      </c>
      <c r="B61" s="362"/>
      <c r="C61" s="363" t="s">
        <v>926</v>
      </c>
      <c r="D61" s="353">
        <v>658046</v>
      </c>
      <c r="E61" s="354"/>
      <c r="F61" s="353">
        <v>25412351</v>
      </c>
      <c r="G61" s="354"/>
      <c r="H61" s="353">
        <v>26070397</v>
      </c>
      <c r="I61" s="354"/>
      <c r="J61" s="353">
        <v>142125</v>
      </c>
      <c r="K61" s="354"/>
      <c r="L61" s="353">
        <v>26212522</v>
      </c>
      <c r="M61" s="354"/>
      <c r="N61" s="353">
        <v>19531</v>
      </c>
      <c r="O61" s="354"/>
      <c r="P61" s="353">
        <v>43228</v>
      </c>
      <c r="Q61" s="354"/>
      <c r="R61" s="353">
        <v>26275281</v>
      </c>
      <c r="S61" s="354"/>
    </row>
    <row r="62" spans="1:19" x14ac:dyDescent="0.2">
      <c r="A62" s="356">
        <v>2002</v>
      </c>
      <c r="B62" s="360"/>
      <c r="C62" s="361" t="s">
        <v>926</v>
      </c>
      <c r="D62" s="357">
        <v>698916</v>
      </c>
      <c r="E62" s="361" t="s">
        <v>476</v>
      </c>
      <c r="F62" s="357">
        <v>25912704</v>
      </c>
      <c r="G62" s="358"/>
      <c r="H62" s="357">
        <v>26611620</v>
      </c>
      <c r="I62" s="361" t="s">
        <v>476</v>
      </c>
      <c r="J62" s="357">
        <v>169650</v>
      </c>
      <c r="K62" s="358"/>
      <c r="L62" s="357">
        <v>26781271</v>
      </c>
      <c r="M62" s="361" t="s">
        <v>476</v>
      </c>
      <c r="N62" s="357">
        <v>18825</v>
      </c>
      <c r="O62" s="358"/>
      <c r="P62" s="357">
        <v>41699</v>
      </c>
      <c r="Q62" s="358"/>
      <c r="R62" s="357">
        <v>26841794</v>
      </c>
      <c r="S62" s="361" t="s">
        <v>476</v>
      </c>
    </row>
    <row r="63" spans="1:19" x14ac:dyDescent="0.2">
      <c r="A63" s="352">
        <v>2003</v>
      </c>
      <c r="B63" s="362"/>
      <c r="C63" s="363" t="s">
        <v>926</v>
      </c>
      <c r="D63" s="353">
        <v>627446</v>
      </c>
      <c r="E63" s="354"/>
      <c r="F63" s="353">
        <v>26062607</v>
      </c>
      <c r="G63" s="354"/>
      <c r="H63" s="353">
        <v>26690053</v>
      </c>
      <c r="I63" s="354"/>
      <c r="J63" s="353">
        <v>229813</v>
      </c>
      <c r="K63" s="354"/>
      <c r="L63" s="353">
        <v>26919866</v>
      </c>
      <c r="M63" s="354"/>
      <c r="N63" s="353">
        <v>23235</v>
      </c>
      <c r="O63" s="354"/>
      <c r="P63" s="353">
        <v>50953</v>
      </c>
      <c r="Q63" s="354"/>
      <c r="R63" s="353">
        <v>26994054</v>
      </c>
      <c r="S63" s="354"/>
    </row>
    <row r="64" spans="1:19" x14ac:dyDescent="0.2">
      <c r="A64" s="352">
        <v>2004</v>
      </c>
      <c r="B64" s="362"/>
      <c r="C64" s="363" t="s">
        <v>926</v>
      </c>
      <c r="D64" s="353">
        <v>601955</v>
      </c>
      <c r="E64" s="354"/>
      <c r="F64" s="353">
        <v>26924961</v>
      </c>
      <c r="G64" s="354"/>
      <c r="H64" s="353">
        <v>27526916</v>
      </c>
      <c r="I64" s="354"/>
      <c r="J64" s="353">
        <v>289720</v>
      </c>
      <c r="K64" s="354"/>
      <c r="L64" s="353">
        <v>27816636</v>
      </c>
      <c r="M64" s="354"/>
      <c r="N64" s="353">
        <v>24647</v>
      </c>
      <c r="O64" s="354"/>
      <c r="P64" s="353">
        <v>54184</v>
      </c>
      <c r="Q64" s="354"/>
      <c r="R64" s="353">
        <v>27895467</v>
      </c>
      <c r="S64" s="354"/>
    </row>
    <row r="65" spans="1:19" x14ac:dyDescent="0.2">
      <c r="A65" s="356">
        <v>2005</v>
      </c>
      <c r="B65" s="360"/>
      <c r="C65" s="361" t="s">
        <v>926</v>
      </c>
      <c r="D65" s="357">
        <v>623903</v>
      </c>
      <c r="E65" s="358"/>
      <c r="F65" s="357">
        <v>27308807</v>
      </c>
      <c r="G65" s="358"/>
      <c r="H65" s="357">
        <v>27932710</v>
      </c>
      <c r="I65" s="358"/>
      <c r="J65" s="357">
        <v>339015</v>
      </c>
      <c r="K65" s="358"/>
      <c r="L65" s="357">
        <v>28271725</v>
      </c>
      <c r="M65" s="361" t="s">
        <v>476</v>
      </c>
      <c r="N65" s="357">
        <v>25612</v>
      </c>
      <c r="O65" s="358"/>
      <c r="P65" s="357">
        <v>55661</v>
      </c>
      <c r="Q65" s="358"/>
      <c r="R65" s="357">
        <v>28352997</v>
      </c>
      <c r="S65" s="361" t="s">
        <v>476</v>
      </c>
    </row>
    <row r="66" spans="1:19" x14ac:dyDescent="0.2">
      <c r="A66" s="352">
        <v>2006</v>
      </c>
      <c r="B66" s="362"/>
      <c r="C66" s="363" t="s">
        <v>926</v>
      </c>
      <c r="D66" s="353">
        <v>624975</v>
      </c>
      <c r="E66" s="354"/>
      <c r="F66" s="353">
        <v>27650867</v>
      </c>
      <c r="G66" s="354"/>
      <c r="H66" s="353">
        <v>28275842</v>
      </c>
      <c r="I66" s="354"/>
      <c r="J66" s="353">
        <v>474951</v>
      </c>
      <c r="K66" s="354"/>
      <c r="L66" s="353">
        <v>28750793</v>
      </c>
      <c r="M66" s="354"/>
      <c r="N66" s="353">
        <v>25104</v>
      </c>
      <c r="O66" s="354"/>
      <c r="P66" s="353">
        <v>53943</v>
      </c>
      <c r="Q66" s="354"/>
      <c r="R66" s="353">
        <v>28829840</v>
      </c>
      <c r="S66" s="354"/>
    </row>
    <row r="67" spans="1:19" x14ac:dyDescent="0.2">
      <c r="A67" s="352">
        <v>2007</v>
      </c>
      <c r="B67" s="362"/>
      <c r="C67" s="363" t="s">
        <v>926</v>
      </c>
      <c r="D67" s="353">
        <v>663462</v>
      </c>
      <c r="E67" s="363" t="s">
        <v>476</v>
      </c>
      <c r="F67" s="353">
        <v>27763173</v>
      </c>
      <c r="G67" s="354"/>
      <c r="H67" s="353">
        <v>28426635</v>
      </c>
      <c r="I67" s="363" t="s">
        <v>476</v>
      </c>
      <c r="J67" s="353">
        <v>602490</v>
      </c>
      <c r="K67" s="354"/>
      <c r="L67" s="353">
        <v>29029125</v>
      </c>
      <c r="M67" s="363" t="s">
        <v>476</v>
      </c>
      <c r="N67" s="353">
        <v>27885</v>
      </c>
      <c r="O67" s="354"/>
      <c r="P67" s="353">
        <v>59770</v>
      </c>
      <c r="Q67" s="354"/>
      <c r="R67" s="353">
        <v>29116780</v>
      </c>
      <c r="S67" s="363" t="s">
        <v>476</v>
      </c>
    </row>
    <row r="68" spans="1:19" x14ac:dyDescent="0.2">
      <c r="A68" s="356">
        <v>2008</v>
      </c>
      <c r="B68" s="360"/>
      <c r="C68" s="361" t="s">
        <v>926</v>
      </c>
      <c r="D68" s="357">
        <v>692134</v>
      </c>
      <c r="E68" s="358"/>
      <c r="F68" s="357">
        <v>26407101</v>
      </c>
      <c r="G68" s="358"/>
      <c r="H68" s="357">
        <v>27099235</v>
      </c>
      <c r="I68" s="358"/>
      <c r="J68" s="357">
        <v>826138</v>
      </c>
      <c r="K68" s="358"/>
      <c r="L68" s="357">
        <v>27925373</v>
      </c>
      <c r="M68" s="358"/>
      <c r="N68" s="357">
        <v>26271</v>
      </c>
      <c r="O68" s="358"/>
      <c r="P68" s="357">
        <v>56189</v>
      </c>
      <c r="Q68" s="358"/>
      <c r="R68" s="357">
        <v>28007833</v>
      </c>
      <c r="S68" s="358"/>
    </row>
    <row r="69" spans="1:19" x14ac:dyDescent="0.2">
      <c r="A69" s="352">
        <v>2009</v>
      </c>
      <c r="B69" s="362"/>
      <c r="C69" s="363" t="s">
        <v>926</v>
      </c>
      <c r="D69" s="353">
        <v>714872</v>
      </c>
      <c r="E69" s="363" t="s">
        <v>476</v>
      </c>
      <c r="F69" s="353">
        <v>25338745</v>
      </c>
      <c r="G69" s="354"/>
      <c r="H69" s="353">
        <v>26053617</v>
      </c>
      <c r="I69" s="363" t="s">
        <v>476</v>
      </c>
      <c r="J69" s="353">
        <v>935396</v>
      </c>
      <c r="K69" s="363" t="s">
        <v>476</v>
      </c>
      <c r="L69" s="353">
        <v>26989013</v>
      </c>
      <c r="M69" s="363" t="s">
        <v>476</v>
      </c>
      <c r="N69" s="353">
        <v>26547</v>
      </c>
      <c r="O69" s="354"/>
      <c r="P69" s="353">
        <v>55819</v>
      </c>
      <c r="Q69" s="354"/>
      <c r="R69" s="353">
        <v>27071379</v>
      </c>
      <c r="S69" s="363" t="s">
        <v>476</v>
      </c>
    </row>
    <row r="70" spans="1:19" x14ac:dyDescent="0.2">
      <c r="A70" s="352">
        <v>2010</v>
      </c>
      <c r="B70" s="362"/>
      <c r="C70" s="363" t="s">
        <v>926</v>
      </c>
      <c r="D70" s="353">
        <v>715605</v>
      </c>
      <c r="E70" s="363" t="s">
        <v>476</v>
      </c>
      <c r="F70" s="353">
        <v>25594727</v>
      </c>
      <c r="G70" s="363" t="s">
        <v>476</v>
      </c>
      <c r="H70" s="353">
        <v>26310332</v>
      </c>
      <c r="I70" s="363" t="s">
        <v>476</v>
      </c>
      <c r="J70" s="353">
        <v>1073917</v>
      </c>
      <c r="K70" s="363" t="s">
        <v>476</v>
      </c>
      <c r="L70" s="353">
        <v>27384249</v>
      </c>
      <c r="M70" s="363" t="s">
        <v>476</v>
      </c>
      <c r="N70" s="353">
        <v>26315</v>
      </c>
      <c r="O70" s="363" t="s">
        <v>476</v>
      </c>
      <c r="P70" s="353">
        <v>55085</v>
      </c>
      <c r="Q70" s="363" t="s">
        <v>476</v>
      </c>
      <c r="R70" s="353">
        <v>27465649</v>
      </c>
      <c r="S70" s="363" t="s">
        <v>476</v>
      </c>
    </row>
    <row r="71" spans="1:19" x14ac:dyDescent="0.2">
      <c r="A71" s="356" t="s">
        <v>1014</v>
      </c>
      <c r="B71" s="360"/>
      <c r="C71" s="361" t="s">
        <v>926</v>
      </c>
      <c r="D71" s="357">
        <v>734923</v>
      </c>
      <c r="E71" s="358"/>
      <c r="F71" s="357">
        <v>25109805</v>
      </c>
      <c r="G71" s="358"/>
      <c r="H71" s="357">
        <v>25844729</v>
      </c>
      <c r="I71" s="358"/>
      <c r="J71" s="357">
        <v>1154109</v>
      </c>
      <c r="K71" s="358"/>
      <c r="L71" s="357">
        <v>26998837</v>
      </c>
      <c r="M71" s="358"/>
      <c r="N71" s="357">
        <v>25951</v>
      </c>
      <c r="O71" s="358"/>
      <c r="P71" s="357">
        <v>54362</v>
      </c>
      <c r="Q71" s="358"/>
      <c r="R71" s="357">
        <v>27079150</v>
      </c>
      <c r="S71" s="358"/>
    </row>
    <row r="72" spans="1:19" x14ac:dyDescent="0.2">
      <c r="A72" s="699" t="s">
        <v>1015</v>
      </c>
      <c r="B72" s="700"/>
      <c r="C72" s="700"/>
      <c r="D72" s="700"/>
      <c r="E72" s="700"/>
      <c r="F72" s="700"/>
      <c r="G72" s="700"/>
      <c r="H72" s="700"/>
      <c r="I72" s="700"/>
      <c r="J72" s="700" t="s">
        <v>1052</v>
      </c>
      <c r="K72" s="700"/>
      <c r="L72" s="700"/>
      <c r="M72" s="700"/>
      <c r="N72" s="700"/>
      <c r="O72" s="700"/>
      <c r="P72" s="700"/>
      <c r="Q72" s="700"/>
      <c r="R72" s="700"/>
      <c r="S72" s="703"/>
    </row>
    <row r="73" spans="1:19" x14ac:dyDescent="0.2">
      <c r="A73" s="701"/>
      <c r="B73" s="702"/>
      <c r="C73" s="702"/>
      <c r="D73" s="702"/>
      <c r="E73" s="702"/>
      <c r="F73" s="702"/>
      <c r="G73" s="702"/>
      <c r="H73" s="702"/>
      <c r="I73" s="702"/>
      <c r="J73" s="704" t="s">
        <v>65</v>
      </c>
      <c r="K73" s="704"/>
      <c r="L73" s="704"/>
      <c r="M73" s="704"/>
      <c r="N73" s="704"/>
      <c r="O73" s="704"/>
      <c r="P73" s="704"/>
      <c r="Q73" s="704"/>
      <c r="R73" s="704"/>
      <c r="S73" s="705"/>
    </row>
    <row r="74" spans="1:19" x14ac:dyDescent="0.2">
      <c r="A74" s="701"/>
      <c r="B74" s="702"/>
      <c r="C74" s="702"/>
      <c r="D74" s="702"/>
      <c r="E74" s="702"/>
      <c r="F74" s="702"/>
      <c r="G74" s="702"/>
      <c r="H74" s="702"/>
      <c r="I74" s="702"/>
      <c r="J74" s="704" t="s">
        <v>66</v>
      </c>
      <c r="K74" s="704"/>
      <c r="L74" s="704"/>
      <c r="M74" s="704"/>
      <c r="N74" s="704"/>
      <c r="O74" s="704"/>
      <c r="P74" s="704"/>
      <c r="Q74" s="704"/>
      <c r="R74" s="704"/>
      <c r="S74" s="705"/>
    </row>
    <row r="75" spans="1:19" x14ac:dyDescent="0.2">
      <c r="A75" s="701"/>
      <c r="B75" s="702"/>
      <c r="C75" s="702"/>
      <c r="D75" s="702"/>
      <c r="E75" s="702"/>
      <c r="F75" s="702"/>
      <c r="G75" s="702"/>
      <c r="H75" s="702"/>
      <c r="I75" s="702"/>
      <c r="J75" s="704" t="s">
        <v>67</v>
      </c>
      <c r="K75" s="704"/>
      <c r="L75" s="704"/>
      <c r="M75" s="704"/>
      <c r="N75" s="704"/>
      <c r="O75" s="704"/>
      <c r="P75" s="704"/>
      <c r="Q75" s="704"/>
      <c r="R75" s="704"/>
      <c r="S75" s="705"/>
    </row>
    <row r="76" spans="1:19" x14ac:dyDescent="0.2">
      <c r="A76" s="701" t="s">
        <v>1053</v>
      </c>
      <c r="B76" s="702"/>
      <c r="C76" s="702"/>
      <c r="D76" s="702"/>
      <c r="E76" s="702"/>
      <c r="F76" s="702"/>
      <c r="G76" s="702"/>
      <c r="H76" s="702"/>
      <c r="I76" s="702"/>
      <c r="J76" s="702" t="s">
        <v>1054</v>
      </c>
      <c r="K76" s="702"/>
      <c r="L76" s="702"/>
      <c r="M76" s="702"/>
      <c r="N76" s="702"/>
      <c r="O76" s="702"/>
      <c r="P76" s="702"/>
      <c r="Q76" s="702"/>
      <c r="R76" s="702"/>
      <c r="S76" s="708"/>
    </row>
    <row r="77" spans="1:19" x14ac:dyDescent="0.2">
      <c r="A77" s="701"/>
      <c r="B77" s="702"/>
      <c r="C77" s="702"/>
      <c r="D77" s="702"/>
      <c r="E77" s="702"/>
      <c r="F77" s="702"/>
      <c r="G77" s="702"/>
      <c r="H77" s="702"/>
      <c r="I77" s="702"/>
      <c r="J77" s="704" t="s">
        <v>82</v>
      </c>
      <c r="K77" s="704"/>
      <c r="L77" s="704"/>
      <c r="M77" s="704"/>
      <c r="N77" s="704"/>
      <c r="O77" s="704"/>
      <c r="P77" s="704"/>
      <c r="Q77" s="704"/>
      <c r="R77" s="704"/>
      <c r="S77" s="705"/>
    </row>
    <row r="78" spans="1:19" x14ac:dyDescent="0.2">
      <c r="A78" s="701" t="s">
        <v>1055</v>
      </c>
      <c r="B78" s="702"/>
      <c r="C78" s="702"/>
      <c r="D78" s="702"/>
      <c r="E78" s="702"/>
      <c r="F78" s="702"/>
      <c r="G78" s="702"/>
      <c r="H78" s="702"/>
      <c r="I78" s="702"/>
      <c r="J78" s="704" t="s">
        <v>72</v>
      </c>
      <c r="K78" s="704"/>
      <c r="L78" s="704"/>
      <c r="M78" s="704"/>
      <c r="N78" s="704"/>
      <c r="O78" s="704"/>
      <c r="P78" s="704"/>
      <c r="Q78" s="704"/>
      <c r="R78" s="704"/>
      <c r="S78" s="705"/>
    </row>
    <row r="79" spans="1:19" x14ac:dyDescent="0.2">
      <c r="A79" s="709" t="s">
        <v>84</v>
      </c>
      <c r="B79" s="704"/>
      <c r="C79" s="704"/>
      <c r="D79" s="704"/>
      <c r="E79" s="704"/>
      <c r="F79" s="704"/>
      <c r="G79" s="704"/>
      <c r="H79" s="704"/>
      <c r="I79" s="704"/>
      <c r="J79" s="704"/>
      <c r="K79" s="704"/>
      <c r="L79" s="704"/>
      <c r="M79" s="704"/>
      <c r="N79" s="704"/>
      <c r="O79" s="704"/>
      <c r="P79" s="704"/>
      <c r="Q79" s="704"/>
      <c r="R79" s="704"/>
      <c r="S79" s="705"/>
    </row>
    <row r="80" spans="1:19" x14ac:dyDescent="0.2">
      <c r="A80" s="709" t="s">
        <v>85</v>
      </c>
      <c r="B80" s="704"/>
      <c r="C80" s="704"/>
      <c r="D80" s="704"/>
      <c r="E80" s="704"/>
      <c r="F80" s="704"/>
      <c r="G80" s="704"/>
      <c r="H80" s="704"/>
      <c r="I80" s="704"/>
      <c r="J80" s="704"/>
      <c r="K80" s="704"/>
      <c r="L80" s="704"/>
      <c r="M80" s="704"/>
      <c r="N80" s="704"/>
      <c r="O80" s="704"/>
      <c r="P80" s="704"/>
      <c r="Q80" s="704"/>
      <c r="R80" s="704"/>
      <c r="S80" s="705"/>
    </row>
    <row r="81" spans="1:19" x14ac:dyDescent="0.2">
      <c r="A81" s="701" t="s">
        <v>1023</v>
      </c>
      <c r="B81" s="702"/>
      <c r="C81" s="702"/>
      <c r="D81" s="702"/>
      <c r="E81" s="702"/>
      <c r="F81" s="702"/>
      <c r="G81" s="702"/>
      <c r="H81" s="702"/>
      <c r="I81" s="702"/>
      <c r="J81" s="704" t="s">
        <v>69</v>
      </c>
      <c r="K81" s="704"/>
      <c r="L81" s="704"/>
      <c r="M81" s="704"/>
      <c r="N81" s="704"/>
      <c r="O81" s="704"/>
      <c r="P81" s="704"/>
      <c r="Q81" s="704"/>
      <c r="R81" s="704"/>
      <c r="S81" s="705"/>
    </row>
    <row r="82" spans="1:19" x14ac:dyDescent="0.2">
      <c r="A82" s="709" t="s">
        <v>868</v>
      </c>
      <c r="B82" s="704"/>
      <c r="C82" s="704"/>
      <c r="D82" s="704"/>
      <c r="E82" s="704"/>
      <c r="F82" s="704"/>
      <c r="G82" s="704"/>
      <c r="H82" s="704"/>
      <c r="I82" s="704"/>
      <c r="J82" s="704"/>
      <c r="K82" s="704"/>
      <c r="L82" s="704"/>
      <c r="M82" s="704"/>
      <c r="N82" s="704"/>
      <c r="O82" s="704"/>
      <c r="P82" s="704"/>
      <c r="Q82" s="704"/>
      <c r="R82" s="704"/>
      <c r="S82" s="705"/>
    </row>
    <row r="83" spans="1:19" x14ac:dyDescent="0.2">
      <c r="A83" s="709" t="s">
        <v>869</v>
      </c>
      <c r="B83" s="704"/>
      <c r="C83" s="704"/>
      <c r="D83" s="704"/>
      <c r="E83" s="704"/>
      <c r="F83" s="704"/>
      <c r="G83" s="704"/>
      <c r="H83" s="704"/>
      <c r="I83" s="704"/>
      <c r="J83" s="704"/>
      <c r="K83" s="704"/>
      <c r="L83" s="704"/>
      <c r="M83" s="704"/>
      <c r="N83" s="704"/>
      <c r="O83" s="704"/>
      <c r="P83" s="704"/>
      <c r="Q83" s="704"/>
      <c r="R83" s="704"/>
      <c r="S83" s="705"/>
    </row>
    <row r="84" spans="1:19" ht="12.75" customHeight="1" x14ac:dyDescent="0.2">
      <c r="A84" s="701" t="s">
        <v>1025</v>
      </c>
      <c r="B84" s="702"/>
      <c r="C84" s="702"/>
      <c r="D84" s="702"/>
      <c r="E84" s="702"/>
      <c r="F84" s="702"/>
      <c r="G84" s="702"/>
      <c r="H84" s="702"/>
      <c r="I84" s="702"/>
      <c r="J84" s="710" t="s">
        <v>998</v>
      </c>
      <c r="K84" s="710"/>
      <c r="L84" s="710"/>
      <c r="M84" s="710"/>
      <c r="N84" s="710"/>
      <c r="O84" s="710"/>
      <c r="P84" s="710"/>
      <c r="Q84" s="710"/>
      <c r="R84" s="710"/>
      <c r="S84" s="711"/>
    </row>
    <row r="85" spans="1:19" x14ac:dyDescent="0.2">
      <c r="A85" s="701"/>
      <c r="B85" s="702"/>
      <c r="C85" s="702"/>
      <c r="D85" s="702"/>
      <c r="E85" s="702"/>
      <c r="F85" s="702"/>
      <c r="G85" s="702"/>
      <c r="H85" s="702"/>
      <c r="I85" s="702"/>
      <c r="J85" s="704" t="s">
        <v>999</v>
      </c>
      <c r="K85" s="704"/>
      <c r="L85" s="704"/>
      <c r="M85" s="704"/>
      <c r="N85" s="704"/>
      <c r="O85" s="704"/>
      <c r="P85" s="704"/>
      <c r="Q85" s="704"/>
      <c r="R85" s="704"/>
      <c r="S85" s="705"/>
    </row>
    <row r="86" spans="1:19" x14ac:dyDescent="0.2">
      <c r="A86" s="701" t="s">
        <v>1056</v>
      </c>
      <c r="B86" s="702"/>
      <c r="C86" s="702"/>
      <c r="D86" s="702"/>
      <c r="E86" s="702"/>
      <c r="F86" s="702"/>
      <c r="G86" s="702"/>
      <c r="H86" s="702"/>
      <c r="I86" s="702"/>
      <c r="J86" s="704" t="s">
        <v>88</v>
      </c>
      <c r="K86" s="704"/>
      <c r="L86" s="704"/>
      <c r="M86" s="704"/>
      <c r="N86" s="704"/>
      <c r="O86" s="704"/>
      <c r="P86" s="704"/>
      <c r="Q86" s="704"/>
      <c r="R86" s="704"/>
      <c r="S86" s="705"/>
    </row>
    <row r="87" spans="1:19" x14ac:dyDescent="0.2">
      <c r="A87" s="701" t="s">
        <v>1057</v>
      </c>
      <c r="B87" s="702"/>
      <c r="C87" s="702"/>
      <c r="D87" s="702"/>
      <c r="E87" s="702"/>
      <c r="F87" s="702"/>
      <c r="G87" s="702"/>
      <c r="H87" s="702"/>
      <c r="I87" s="702"/>
      <c r="J87" s="712"/>
      <c r="K87" s="712"/>
      <c r="L87" s="712"/>
      <c r="M87" s="712"/>
      <c r="N87" s="712"/>
      <c r="O87" s="712"/>
      <c r="P87" s="712"/>
      <c r="Q87" s="712"/>
      <c r="R87" s="712"/>
      <c r="S87" s="713"/>
    </row>
    <row r="88" spans="1:19" x14ac:dyDescent="0.2">
      <c r="A88" s="716" t="s">
        <v>71</v>
      </c>
      <c r="B88" s="717"/>
      <c r="C88" s="717"/>
      <c r="D88" s="717"/>
      <c r="E88" s="717"/>
      <c r="F88" s="717"/>
      <c r="G88" s="717"/>
      <c r="H88" s="717"/>
      <c r="I88" s="717"/>
      <c r="J88" s="714"/>
      <c r="K88" s="714"/>
      <c r="L88" s="714"/>
      <c r="M88" s="714"/>
      <c r="N88" s="714"/>
      <c r="O88" s="714"/>
      <c r="P88" s="714"/>
      <c r="Q88" s="714"/>
      <c r="R88" s="714"/>
      <c r="S88" s="715"/>
    </row>
  </sheetData>
  <mergeCells count="51">
    <mergeCell ref="A86:I86"/>
    <mergeCell ref="J86:S86"/>
    <mergeCell ref="A87:I87"/>
    <mergeCell ref="J87:S88"/>
    <mergeCell ref="A88:I88"/>
    <mergeCell ref="A81:I81"/>
    <mergeCell ref="J81:S83"/>
    <mergeCell ref="A82:I82"/>
    <mergeCell ref="A83:I83"/>
    <mergeCell ref="A84:I85"/>
    <mergeCell ref="J84:S84"/>
    <mergeCell ref="J85:S85"/>
    <mergeCell ref="A76:I77"/>
    <mergeCell ref="J76:S76"/>
    <mergeCell ref="J77:S77"/>
    <mergeCell ref="A78:I78"/>
    <mergeCell ref="J78:S80"/>
    <mergeCell ref="A79:I79"/>
    <mergeCell ref="A80:I80"/>
    <mergeCell ref="B8:C8"/>
    <mergeCell ref="D8:E8"/>
    <mergeCell ref="F8:G8"/>
    <mergeCell ref="H8:I8"/>
    <mergeCell ref="J8:K8"/>
    <mergeCell ref="A72:I75"/>
    <mergeCell ref="J72:S72"/>
    <mergeCell ref="J73:S73"/>
    <mergeCell ref="J74:S74"/>
    <mergeCell ref="J75:S75"/>
    <mergeCell ref="L7:M7"/>
    <mergeCell ref="N7:O7"/>
    <mergeCell ref="P7:Q7"/>
    <mergeCell ref="N8:O8"/>
    <mergeCell ref="P8:Q8"/>
    <mergeCell ref="L8:M8"/>
    <mergeCell ref="A1:S1"/>
    <mergeCell ref="A2:S2"/>
    <mergeCell ref="A3:A8"/>
    <mergeCell ref="B3:M5"/>
    <mergeCell ref="N3:O3"/>
    <mergeCell ref="P3:Q3"/>
    <mergeCell ref="R3:S8"/>
    <mergeCell ref="N4:O4"/>
    <mergeCell ref="P4:Q4"/>
    <mergeCell ref="N5:O5"/>
    <mergeCell ref="P5:Q5"/>
    <mergeCell ref="B6:I7"/>
    <mergeCell ref="J6:K7"/>
    <mergeCell ref="L6:M6"/>
    <mergeCell ref="N6:O6"/>
    <mergeCell ref="P6:Q6"/>
  </mergeCells>
  <hyperlinks>
    <hyperlink ref="J84" r:id="rId1" location="consumption" display="http://www.eia.gov/totalenergy/data/monthly/ - consumption"/>
  </hyperlink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9"/>
  <sheetViews>
    <sheetView showGridLines="0" workbookViewId="0">
      <selection activeCell="Z9" sqref="Z9"/>
    </sheetView>
  </sheetViews>
  <sheetFormatPr defaultRowHeight="12.75" x14ac:dyDescent="0.2"/>
  <cols>
    <col min="1" max="1" width="5.42578125" style="351" customWidth="1"/>
    <col min="2" max="2" width="7.42578125" style="351" customWidth="1"/>
    <col min="3" max="3" width="2.28515625" style="351" customWidth="1"/>
    <col min="4" max="4" width="6.7109375" style="351" customWidth="1"/>
    <col min="5" max="5" width="2.28515625" style="351" customWidth="1"/>
    <col min="6" max="6" width="7" style="351" customWidth="1"/>
    <col min="7" max="7" width="2.42578125" style="351" customWidth="1"/>
    <col min="8" max="8" width="7.42578125" style="351" customWidth="1"/>
    <col min="9" max="9" width="2.28515625" style="351" customWidth="1"/>
    <col min="10" max="10" width="6.7109375" style="351" customWidth="1"/>
    <col min="11" max="11" width="2.28515625" style="351" customWidth="1"/>
    <col min="12" max="12" width="8.42578125" style="351" customWidth="1"/>
    <col min="13" max="13" width="2.7109375" style="351" customWidth="1"/>
    <col min="14" max="14" width="11" style="351" customWidth="1"/>
    <col min="15" max="15" width="4.42578125" style="351" customWidth="1"/>
    <col min="16" max="16" width="8.28515625" style="351" customWidth="1"/>
    <col min="17" max="17" width="4.140625" style="351" customWidth="1"/>
    <col min="18" max="18" width="9.140625" style="351" customWidth="1"/>
    <col min="19" max="19" width="3.140625" style="351" customWidth="1"/>
    <col min="20" max="20" width="9.28515625" style="351" customWidth="1"/>
    <col min="21" max="21" width="3.42578125" style="351" customWidth="1"/>
    <col min="22" max="22" width="10.140625" style="351" customWidth="1"/>
    <col min="23" max="23" width="3.140625" style="351" customWidth="1"/>
    <col min="24" max="24" width="8.85546875" style="351" customWidth="1"/>
    <col min="25" max="25" width="3.42578125" style="351" customWidth="1"/>
    <col min="26" max="26" width="11.140625" style="351" customWidth="1"/>
    <col min="27" max="27" width="3.140625" style="351" customWidth="1"/>
    <col min="28" max="16384" width="9.140625" style="351"/>
  </cols>
  <sheetData>
    <row r="1" spans="1:27" ht="15.75" customHeight="1" x14ac:dyDescent="0.25">
      <c r="A1" s="677" t="s">
        <v>1058</v>
      </c>
      <c r="B1" s="678"/>
      <c r="C1" s="678"/>
      <c r="D1" s="678"/>
      <c r="E1" s="678"/>
      <c r="F1" s="678"/>
      <c r="G1" s="678"/>
      <c r="H1" s="678"/>
      <c r="I1" s="678"/>
      <c r="J1" s="678"/>
      <c r="K1" s="678"/>
      <c r="L1" s="678"/>
      <c r="M1" s="678"/>
      <c r="N1" s="678"/>
      <c r="O1" s="678"/>
      <c r="P1" s="678"/>
      <c r="Q1" s="678"/>
      <c r="R1" s="678"/>
      <c r="S1" s="678"/>
      <c r="T1" s="678"/>
      <c r="U1" s="678"/>
      <c r="V1" s="678"/>
      <c r="W1" s="678"/>
      <c r="X1" s="678"/>
      <c r="Y1" s="678"/>
      <c r="Z1" s="678"/>
      <c r="AA1" s="679"/>
    </row>
    <row r="2" spans="1:27" ht="12.75" customHeight="1" x14ac:dyDescent="0.2">
      <c r="A2" s="680" t="s">
        <v>89</v>
      </c>
      <c r="B2" s="681"/>
      <c r="C2" s="681"/>
      <c r="D2" s="681"/>
      <c r="E2" s="681"/>
      <c r="F2" s="681"/>
      <c r="G2" s="681"/>
      <c r="H2" s="681"/>
      <c r="I2" s="681"/>
      <c r="J2" s="681"/>
      <c r="K2" s="681"/>
      <c r="L2" s="681"/>
      <c r="M2" s="681"/>
      <c r="N2" s="681"/>
      <c r="O2" s="681"/>
      <c r="P2" s="681"/>
      <c r="Q2" s="681"/>
      <c r="R2" s="681"/>
      <c r="S2" s="681"/>
      <c r="T2" s="681"/>
      <c r="U2" s="681"/>
      <c r="V2" s="681"/>
      <c r="W2" s="681"/>
      <c r="X2" s="681"/>
      <c r="Y2" s="681"/>
      <c r="Z2" s="681"/>
      <c r="AA2" s="682"/>
    </row>
    <row r="3" spans="1:27" x14ac:dyDescent="0.2">
      <c r="A3" s="683" t="s">
        <v>284</v>
      </c>
      <c r="B3" s="706" t="s">
        <v>1003</v>
      </c>
      <c r="C3" s="718"/>
      <c r="D3" s="718"/>
      <c r="E3" s="718"/>
      <c r="F3" s="718"/>
      <c r="G3" s="718"/>
      <c r="H3" s="718"/>
      <c r="I3" s="718"/>
      <c r="J3" s="718"/>
      <c r="K3" s="718"/>
      <c r="L3" s="718"/>
      <c r="M3" s="718"/>
      <c r="N3" s="718"/>
      <c r="O3" s="718"/>
      <c r="P3" s="718"/>
      <c r="Q3" s="718"/>
      <c r="R3" s="718"/>
      <c r="S3" s="718"/>
      <c r="T3" s="718"/>
      <c r="U3" s="718"/>
      <c r="V3" s="718"/>
      <c r="W3" s="718"/>
      <c r="X3" s="718"/>
      <c r="Y3" s="718"/>
      <c r="Z3" s="718"/>
      <c r="AA3" s="707"/>
    </row>
    <row r="4" spans="1:27" x14ac:dyDescent="0.2">
      <c r="A4" s="684"/>
      <c r="B4" s="686" t="s">
        <v>64</v>
      </c>
      <c r="C4" s="687"/>
      <c r="D4" s="687"/>
      <c r="E4" s="687"/>
      <c r="F4" s="687"/>
      <c r="G4" s="687"/>
      <c r="H4" s="687"/>
      <c r="I4" s="688"/>
      <c r="J4" s="695"/>
      <c r="K4" s="696"/>
      <c r="L4" s="686" t="s">
        <v>1004</v>
      </c>
      <c r="M4" s="687"/>
      <c r="N4" s="687"/>
      <c r="O4" s="687"/>
      <c r="P4" s="687"/>
      <c r="Q4" s="687"/>
      <c r="R4" s="687"/>
      <c r="S4" s="687"/>
      <c r="T4" s="687"/>
      <c r="U4" s="687"/>
      <c r="V4" s="687"/>
      <c r="W4" s="688"/>
      <c r="X4" s="695"/>
      <c r="Y4" s="696"/>
      <c r="Z4" s="695"/>
      <c r="AA4" s="696"/>
    </row>
    <row r="5" spans="1:27" x14ac:dyDescent="0.2">
      <c r="A5" s="684"/>
      <c r="B5" s="689"/>
      <c r="C5" s="690"/>
      <c r="D5" s="690"/>
      <c r="E5" s="690"/>
      <c r="F5" s="690"/>
      <c r="G5" s="690"/>
      <c r="H5" s="690"/>
      <c r="I5" s="691"/>
      <c r="J5" s="689" t="s">
        <v>500</v>
      </c>
      <c r="K5" s="691"/>
      <c r="L5" s="689"/>
      <c r="M5" s="690"/>
      <c r="N5" s="690"/>
      <c r="O5" s="690"/>
      <c r="P5" s="690"/>
      <c r="Q5" s="690"/>
      <c r="R5" s="690"/>
      <c r="S5" s="690"/>
      <c r="T5" s="690"/>
      <c r="U5" s="690"/>
      <c r="V5" s="690"/>
      <c r="W5" s="691"/>
      <c r="X5" s="689" t="s">
        <v>199</v>
      </c>
      <c r="Y5" s="691"/>
      <c r="Z5" s="697"/>
      <c r="AA5" s="698"/>
    </row>
    <row r="6" spans="1:27" x14ac:dyDescent="0.2">
      <c r="A6" s="684"/>
      <c r="B6" s="692"/>
      <c r="C6" s="693"/>
      <c r="D6" s="693"/>
      <c r="E6" s="693"/>
      <c r="F6" s="693"/>
      <c r="G6" s="693"/>
      <c r="H6" s="693"/>
      <c r="I6" s="694"/>
      <c r="J6" s="689" t="s">
        <v>474</v>
      </c>
      <c r="K6" s="691"/>
      <c r="L6" s="692"/>
      <c r="M6" s="693"/>
      <c r="N6" s="693"/>
      <c r="O6" s="693"/>
      <c r="P6" s="693"/>
      <c r="Q6" s="693"/>
      <c r="R6" s="693"/>
      <c r="S6" s="693"/>
      <c r="T6" s="693"/>
      <c r="U6" s="693"/>
      <c r="V6" s="693"/>
      <c r="W6" s="694"/>
      <c r="X6" s="689" t="s">
        <v>551</v>
      </c>
      <c r="Y6" s="691"/>
      <c r="Z6" s="689" t="s">
        <v>107</v>
      </c>
      <c r="AA6" s="691"/>
    </row>
    <row r="7" spans="1:27" x14ac:dyDescent="0.2">
      <c r="A7" s="684"/>
      <c r="B7" s="686" t="s">
        <v>495</v>
      </c>
      <c r="C7" s="688"/>
      <c r="D7" s="686" t="s">
        <v>515</v>
      </c>
      <c r="E7" s="688"/>
      <c r="F7" s="686" t="s">
        <v>1059</v>
      </c>
      <c r="G7" s="688"/>
      <c r="H7" s="686" t="s">
        <v>107</v>
      </c>
      <c r="I7" s="688"/>
      <c r="J7" s="689" t="s">
        <v>1060</v>
      </c>
      <c r="K7" s="691"/>
      <c r="L7" s="686" t="s">
        <v>501</v>
      </c>
      <c r="M7" s="688"/>
      <c r="N7" s="686" t="s">
        <v>1009</v>
      </c>
      <c r="O7" s="688"/>
      <c r="P7" s="686" t="s">
        <v>1010</v>
      </c>
      <c r="Q7" s="688"/>
      <c r="R7" s="686" t="s">
        <v>1033</v>
      </c>
      <c r="S7" s="688"/>
      <c r="T7" s="686" t="s">
        <v>1012</v>
      </c>
      <c r="U7" s="688"/>
      <c r="V7" s="686" t="s">
        <v>107</v>
      </c>
      <c r="W7" s="688"/>
      <c r="X7" s="689" t="s">
        <v>1061</v>
      </c>
      <c r="Y7" s="691"/>
      <c r="Z7" s="689" t="s">
        <v>116</v>
      </c>
      <c r="AA7" s="691"/>
    </row>
    <row r="8" spans="1:27" x14ac:dyDescent="0.2">
      <c r="A8" s="685"/>
      <c r="B8" s="692"/>
      <c r="C8" s="694"/>
      <c r="D8" s="692" t="s">
        <v>1034</v>
      </c>
      <c r="E8" s="694"/>
      <c r="F8" s="692"/>
      <c r="G8" s="694"/>
      <c r="H8" s="692"/>
      <c r="I8" s="694"/>
      <c r="J8" s="692"/>
      <c r="K8" s="694"/>
      <c r="L8" s="692" t="s">
        <v>1013</v>
      </c>
      <c r="M8" s="694"/>
      <c r="N8" s="692"/>
      <c r="O8" s="694"/>
      <c r="P8" s="692"/>
      <c r="Q8" s="694"/>
      <c r="R8" s="692"/>
      <c r="S8" s="694"/>
      <c r="T8" s="692"/>
      <c r="U8" s="694"/>
      <c r="V8" s="692"/>
      <c r="W8" s="694"/>
      <c r="X8" s="692"/>
      <c r="Y8" s="694"/>
      <c r="Z8" s="692"/>
      <c r="AA8" s="694"/>
    </row>
    <row r="9" spans="1:27" x14ac:dyDescent="0.2">
      <c r="A9" s="352">
        <v>1949</v>
      </c>
      <c r="B9" s="353">
        <v>1995055</v>
      </c>
      <c r="C9" s="354"/>
      <c r="D9" s="353">
        <v>569375</v>
      </c>
      <c r="E9" s="354"/>
      <c r="F9" s="353">
        <v>414632</v>
      </c>
      <c r="G9" s="354"/>
      <c r="H9" s="353">
        <v>2979062</v>
      </c>
      <c r="I9" s="354"/>
      <c r="J9" s="355">
        <v>0</v>
      </c>
      <c r="K9" s="354"/>
      <c r="L9" s="353">
        <v>1349185</v>
      </c>
      <c r="M9" s="354"/>
      <c r="N9" s="355" t="s">
        <v>207</v>
      </c>
      <c r="O9" s="354"/>
      <c r="P9" s="355" t="s">
        <v>207</v>
      </c>
      <c r="Q9" s="354"/>
      <c r="R9" s="355" t="s">
        <v>207</v>
      </c>
      <c r="S9" s="354"/>
      <c r="T9" s="353">
        <v>5803</v>
      </c>
      <c r="U9" s="354"/>
      <c r="V9" s="353">
        <v>1354988</v>
      </c>
      <c r="W9" s="354"/>
      <c r="X9" s="353">
        <v>5420</v>
      </c>
      <c r="Y9" s="354"/>
      <c r="Z9" s="353">
        <v>4339470</v>
      </c>
      <c r="AA9" s="354"/>
    </row>
    <row r="10" spans="1:27" x14ac:dyDescent="0.2">
      <c r="A10" s="352">
        <v>1950</v>
      </c>
      <c r="B10" s="353">
        <v>2199111</v>
      </c>
      <c r="C10" s="354"/>
      <c r="D10" s="353">
        <v>650931</v>
      </c>
      <c r="E10" s="354"/>
      <c r="F10" s="353">
        <v>471666</v>
      </c>
      <c r="G10" s="354"/>
      <c r="H10" s="353">
        <v>3321708</v>
      </c>
      <c r="I10" s="354"/>
      <c r="J10" s="355">
        <v>0</v>
      </c>
      <c r="K10" s="354"/>
      <c r="L10" s="353">
        <v>1346015</v>
      </c>
      <c r="M10" s="354"/>
      <c r="N10" s="355" t="s">
        <v>207</v>
      </c>
      <c r="O10" s="354"/>
      <c r="P10" s="355" t="s">
        <v>207</v>
      </c>
      <c r="Q10" s="354"/>
      <c r="R10" s="355" t="s">
        <v>207</v>
      </c>
      <c r="S10" s="354"/>
      <c r="T10" s="353">
        <v>5466</v>
      </c>
      <c r="U10" s="354"/>
      <c r="V10" s="353">
        <v>1351481</v>
      </c>
      <c r="W10" s="354"/>
      <c r="X10" s="353">
        <v>6094</v>
      </c>
      <c r="Y10" s="354"/>
      <c r="Z10" s="353">
        <v>4679283</v>
      </c>
      <c r="AA10" s="354"/>
    </row>
    <row r="11" spans="1:27" x14ac:dyDescent="0.2">
      <c r="A11" s="356">
        <v>1951</v>
      </c>
      <c r="B11" s="357">
        <v>2506808</v>
      </c>
      <c r="C11" s="358"/>
      <c r="D11" s="357">
        <v>790635</v>
      </c>
      <c r="E11" s="358"/>
      <c r="F11" s="357">
        <v>399898</v>
      </c>
      <c r="G11" s="358"/>
      <c r="H11" s="357">
        <v>3697340</v>
      </c>
      <c r="I11" s="358"/>
      <c r="J11" s="359">
        <v>0</v>
      </c>
      <c r="K11" s="358"/>
      <c r="L11" s="357">
        <v>1360698</v>
      </c>
      <c r="M11" s="358"/>
      <c r="N11" s="359" t="s">
        <v>207</v>
      </c>
      <c r="O11" s="358"/>
      <c r="P11" s="359" t="s">
        <v>207</v>
      </c>
      <c r="Q11" s="358"/>
      <c r="R11" s="359" t="s">
        <v>207</v>
      </c>
      <c r="S11" s="358"/>
      <c r="T11" s="357">
        <v>5331</v>
      </c>
      <c r="U11" s="358"/>
      <c r="V11" s="357">
        <v>1366029</v>
      </c>
      <c r="W11" s="358"/>
      <c r="X11" s="357">
        <v>7461</v>
      </c>
      <c r="Y11" s="358"/>
      <c r="Z11" s="357">
        <v>5070830</v>
      </c>
      <c r="AA11" s="358"/>
    </row>
    <row r="12" spans="1:27" x14ac:dyDescent="0.2">
      <c r="A12" s="352">
        <v>1952</v>
      </c>
      <c r="B12" s="353">
        <v>2557397</v>
      </c>
      <c r="C12" s="354"/>
      <c r="D12" s="353">
        <v>941971</v>
      </c>
      <c r="E12" s="354"/>
      <c r="F12" s="353">
        <v>420367</v>
      </c>
      <c r="G12" s="354"/>
      <c r="H12" s="353">
        <v>3919734</v>
      </c>
      <c r="I12" s="354"/>
      <c r="J12" s="355">
        <v>0</v>
      </c>
      <c r="K12" s="354"/>
      <c r="L12" s="353">
        <v>1404274</v>
      </c>
      <c r="M12" s="354"/>
      <c r="N12" s="355" t="s">
        <v>207</v>
      </c>
      <c r="O12" s="354"/>
      <c r="P12" s="355" t="s">
        <v>207</v>
      </c>
      <c r="Q12" s="354"/>
      <c r="R12" s="355" t="s">
        <v>207</v>
      </c>
      <c r="S12" s="354"/>
      <c r="T12" s="353">
        <v>6435</v>
      </c>
      <c r="U12" s="354"/>
      <c r="V12" s="353">
        <v>1410709</v>
      </c>
      <c r="W12" s="354"/>
      <c r="X12" s="353">
        <v>7740</v>
      </c>
      <c r="Y12" s="354"/>
      <c r="Z12" s="353">
        <v>5338183</v>
      </c>
      <c r="AA12" s="354"/>
    </row>
    <row r="13" spans="1:27" x14ac:dyDescent="0.2">
      <c r="A13" s="352">
        <v>1953</v>
      </c>
      <c r="B13" s="353">
        <v>2777361</v>
      </c>
      <c r="C13" s="354"/>
      <c r="D13" s="353">
        <v>1070472</v>
      </c>
      <c r="E13" s="354"/>
      <c r="F13" s="353">
        <v>514299</v>
      </c>
      <c r="G13" s="354"/>
      <c r="H13" s="353">
        <v>4362131</v>
      </c>
      <c r="I13" s="354"/>
      <c r="J13" s="355">
        <v>0</v>
      </c>
      <c r="K13" s="354"/>
      <c r="L13" s="353">
        <v>1356353</v>
      </c>
      <c r="M13" s="354"/>
      <c r="N13" s="355" t="s">
        <v>207</v>
      </c>
      <c r="O13" s="354"/>
      <c r="P13" s="355" t="s">
        <v>207</v>
      </c>
      <c r="Q13" s="354"/>
      <c r="R13" s="355" t="s">
        <v>207</v>
      </c>
      <c r="S13" s="354"/>
      <c r="T13" s="353">
        <v>5019</v>
      </c>
      <c r="U13" s="354"/>
      <c r="V13" s="353">
        <v>1361372</v>
      </c>
      <c r="W13" s="354"/>
      <c r="X13" s="353">
        <v>6852</v>
      </c>
      <c r="Y13" s="354"/>
      <c r="Z13" s="353">
        <v>5730355</v>
      </c>
      <c r="AA13" s="354"/>
    </row>
    <row r="14" spans="1:27" x14ac:dyDescent="0.2">
      <c r="A14" s="356">
        <v>1954</v>
      </c>
      <c r="B14" s="357">
        <v>2840759</v>
      </c>
      <c r="C14" s="358"/>
      <c r="D14" s="357">
        <v>1206291</v>
      </c>
      <c r="E14" s="358"/>
      <c r="F14" s="357">
        <v>417409</v>
      </c>
      <c r="G14" s="358"/>
      <c r="H14" s="357">
        <v>4464458</v>
      </c>
      <c r="I14" s="358"/>
      <c r="J14" s="359">
        <v>0</v>
      </c>
      <c r="K14" s="358"/>
      <c r="L14" s="357">
        <v>1304094</v>
      </c>
      <c r="M14" s="358"/>
      <c r="N14" s="359" t="s">
        <v>207</v>
      </c>
      <c r="O14" s="358"/>
      <c r="P14" s="359" t="s">
        <v>207</v>
      </c>
      <c r="Q14" s="358"/>
      <c r="R14" s="359" t="s">
        <v>207</v>
      </c>
      <c r="S14" s="358"/>
      <c r="T14" s="357">
        <v>3209</v>
      </c>
      <c r="U14" s="358"/>
      <c r="V14" s="357">
        <v>1307303</v>
      </c>
      <c r="W14" s="358"/>
      <c r="X14" s="357">
        <v>7983</v>
      </c>
      <c r="Y14" s="358"/>
      <c r="Z14" s="357">
        <v>5779745</v>
      </c>
      <c r="AA14" s="358"/>
    </row>
    <row r="15" spans="1:27" x14ac:dyDescent="0.2">
      <c r="A15" s="352">
        <v>1955</v>
      </c>
      <c r="B15" s="353">
        <v>3458271</v>
      </c>
      <c r="C15" s="354"/>
      <c r="D15" s="353">
        <v>1193644</v>
      </c>
      <c r="E15" s="354"/>
      <c r="F15" s="353">
        <v>470747</v>
      </c>
      <c r="G15" s="354"/>
      <c r="H15" s="353">
        <v>5122663</v>
      </c>
      <c r="I15" s="354"/>
      <c r="J15" s="355">
        <v>0</v>
      </c>
      <c r="K15" s="354"/>
      <c r="L15" s="353">
        <v>1321695</v>
      </c>
      <c r="M15" s="354"/>
      <c r="N15" s="355" t="s">
        <v>207</v>
      </c>
      <c r="O15" s="354"/>
      <c r="P15" s="355" t="s">
        <v>207</v>
      </c>
      <c r="Q15" s="354"/>
      <c r="R15" s="355" t="s">
        <v>207</v>
      </c>
      <c r="S15" s="354"/>
      <c r="T15" s="353">
        <v>3234</v>
      </c>
      <c r="U15" s="354"/>
      <c r="V15" s="353">
        <v>1324929</v>
      </c>
      <c r="W15" s="354"/>
      <c r="X15" s="353">
        <v>13879</v>
      </c>
      <c r="Y15" s="354"/>
      <c r="Z15" s="353">
        <v>6461471</v>
      </c>
      <c r="AA15" s="354"/>
    </row>
    <row r="16" spans="1:27" x14ac:dyDescent="0.2">
      <c r="A16" s="352">
        <v>1956</v>
      </c>
      <c r="B16" s="353">
        <v>3789674</v>
      </c>
      <c r="C16" s="354"/>
      <c r="D16" s="353">
        <v>1282687</v>
      </c>
      <c r="E16" s="354"/>
      <c r="F16" s="353">
        <v>454719</v>
      </c>
      <c r="G16" s="354"/>
      <c r="H16" s="353">
        <v>5527079</v>
      </c>
      <c r="I16" s="354"/>
      <c r="J16" s="355">
        <v>0</v>
      </c>
      <c r="K16" s="354"/>
      <c r="L16" s="353">
        <v>1397960</v>
      </c>
      <c r="M16" s="354"/>
      <c r="N16" s="355" t="s">
        <v>207</v>
      </c>
      <c r="O16" s="354"/>
      <c r="P16" s="355" t="s">
        <v>207</v>
      </c>
      <c r="Q16" s="354"/>
      <c r="R16" s="355" t="s">
        <v>207</v>
      </c>
      <c r="S16" s="354"/>
      <c r="T16" s="353">
        <v>1738</v>
      </c>
      <c r="U16" s="354"/>
      <c r="V16" s="353">
        <v>1399698</v>
      </c>
      <c r="W16" s="354"/>
      <c r="X16" s="353">
        <v>15519</v>
      </c>
      <c r="Y16" s="354"/>
      <c r="Z16" s="353">
        <v>6942296</v>
      </c>
      <c r="AA16" s="354"/>
    </row>
    <row r="17" spans="1:27" x14ac:dyDescent="0.2">
      <c r="A17" s="356">
        <v>1957</v>
      </c>
      <c r="B17" s="357">
        <v>3855246</v>
      </c>
      <c r="C17" s="358"/>
      <c r="D17" s="357">
        <v>1382906</v>
      </c>
      <c r="E17" s="358"/>
      <c r="F17" s="357">
        <v>498383</v>
      </c>
      <c r="G17" s="358"/>
      <c r="H17" s="357">
        <v>5736534</v>
      </c>
      <c r="I17" s="358"/>
      <c r="J17" s="359">
        <v>112</v>
      </c>
      <c r="K17" s="358"/>
      <c r="L17" s="357">
        <v>1480092</v>
      </c>
      <c r="M17" s="358"/>
      <c r="N17" s="359" t="s">
        <v>207</v>
      </c>
      <c r="O17" s="358"/>
      <c r="P17" s="359" t="s">
        <v>207</v>
      </c>
      <c r="Q17" s="358"/>
      <c r="R17" s="359" t="s">
        <v>207</v>
      </c>
      <c r="S17" s="358"/>
      <c r="T17" s="357">
        <v>2008</v>
      </c>
      <c r="U17" s="358"/>
      <c r="V17" s="357">
        <v>1482100</v>
      </c>
      <c r="W17" s="358"/>
      <c r="X17" s="357">
        <v>12288</v>
      </c>
      <c r="Y17" s="358"/>
      <c r="Z17" s="357">
        <v>7231035</v>
      </c>
      <c r="AA17" s="358"/>
    </row>
    <row r="18" spans="1:27" x14ac:dyDescent="0.2">
      <c r="A18" s="352">
        <v>1958</v>
      </c>
      <c r="B18" s="353">
        <v>3721340</v>
      </c>
      <c r="C18" s="354"/>
      <c r="D18" s="353">
        <v>1420903</v>
      </c>
      <c r="E18" s="354"/>
      <c r="F18" s="353">
        <v>485713</v>
      </c>
      <c r="G18" s="354"/>
      <c r="H18" s="353">
        <v>5627956</v>
      </c>
      <c r="I18" s="354"/>
      <c r="J18" s="353">
        <v>1915</v>
      </c>
      <c r="K18" s="354"/>
      <c r="L18" s="353">
        <v>1554805</v>
      </c>
      <c r="M18" s="354"/>
      <c r="N18" s="355" t="s">
        <v>207</v>
      </c>
      <c r="O18" s="354"/>
      <c r="P18" s="355" t="s">
        <v>207</v>
      </c>
      <c r="Q18" s="354"/>
      <c r="R18" s="355" t="s">
        <v>207</v>
      </c>
      <c r="S18" s="354"/>
      <c r="T18" s="353">
        <v>1940</v>
      </c>
      <c r="U18" s="354"/>
      <c r="V18" s="353">
        <v>1556745</v>
      </c>
      <c r="W18" s="354"/>
      <c r="X18" s="353">
        <v>11320</v>
      </c>
      <c r="Y18" s="354"/>
      <c r="Z18" s="353">
        <v>7197936</v>
      </c>
      <c r="AA18" s="354"/>
    </row>
    <row r="19" spans="1:27" x14ac:dyDescent="0.2">
      <c r="A19" s="352">
        <v>1959</v>
      </c>
      <c r="B19" s="353">
        <v>4029357</v>
      </c>
      <c r="C19" s="354"/>
      <c r="D19" s="353">
        <v>1685507</v>
      </c>
      <c r="E19" s="354"/>
      <c r="F19" s="353">
        <v>551978</v>
      </c>
      <c r="G19" s="354"/>
      <c r="H19" s="353">
        <v>6266842</v>
      </c>
      <c r="I19" s="354"/>
      <c r="J19" s="353">
        <v>2187</v>
      </c>
      <c r="K19" s="354"/>
      <c r="L19" s="353">
        <v>1511462</v>
      </c>
      <c r="M19" s="354"/>
      <c r="N19" s="355" t="s">
        <v>207</v>
      </c>
      <c r="O19" s="354"/>
      <c r="P19" s="355" t="s">
        <v>207</v>
      </c>
      <c r="Q19" s="354"/>
      <c r="R19" s="355" t="s">
        <v>207</v>
      </c>
      <c r="S19" s="354"/>
      <c r="T19" s="353">
        <v>1677</v>
      </c>
      <c r="U19" s="354"/>
      <c r="V19" s="353">
        <v>1513139</v>
      </c>
      <c r="W19" s="354"/>
      <c r="X19" s="353">
        <v>12127</v>
      </c>
      <c r="Y19" s="354"/>
      <c r="Z19" s="353">
        <v>7794295</v>
      </c>
      <c r="AA19" s="354"/>
    </row>
    <row r="20" spans="1:27" x14ac:dyDescent="0.2">
      <c r="A20" s="356">
        <v>1960</v>
      </c>
      <c r="B20" s="357">
        <v>4227551</v>
      </c>
      <c r="C20" s="358"/>
      <c r="D20" s="357">
        <v>1785129</v>
      </c>
      <c r="E20" s="358"/>
      <c r="F20" s="357">
        <v>552715</v>
      </c>
      <c r="G20" s="358"/>
      <c r="H20" s="357">
        <v>6565395</v>
      </c>
      <c r="I20" s="358"/>
      <c r="J20" s="357">
        <v>6026</v>
      </c>
      <c r="K20" s="358"/>
      <c r="L20" s="357">
        <v>1569167</v>
      </c>
      <c r="M20" s="358"/>
      <c r="N20" s="359">
        <v>359</v>
      </c>
      <c r="O20" s="358"/>
      <c r="P20" s="359" t="s">
        <v>207</v>
      </c>
      <c r="Q20" s="358"/>
      <c r="R20" s="359" t="s">
        <v>207</v>
      </c>
      <c r="S20" s="358"/>
      <c r="T20" s="357">
        <v>1508</v>
      </c>
      <c r="U20" s="358"/>
      <c r="V20" s="357">
        <v>1571034</v>
      </c>
      <c r="W20" s="358"/>
      <c r="X20" s="357">
        <v>15474</v>
      </c>
      <c r="Y20" s="358"/>
      <c r="Z20" s="357">
        <v>8157929</v>
      </c>
      <c r="AA20" s="358"/>
    </row>
    <row r="21" spans="1:27" x14ac:dyDescent="0.2">
      <c r="A21" s="352">
        <v>1961</v>
      </c>
      <c r="B21" s="353">
        <v>4354953</v>
      </c>
      <c r="C21" s="354"/>
      <c r="D21" s="353">
        <v>1888996</v>
      </c>
      <c r="E21" s="354"/>
      <c r="F21" s="353">
        <v>557278</v>
      </c>
      <c r="G21" s="354"/>
      <c r="H21" s="353">
        <v>6801227</v>
      </c>
      <c r="I21" s="354"/>
      <c r="J21" s="353">
        <v>19678</v>
      </c>
      <c r="K21" s="354"/>
      <c r="L21" s="353">
        <v>1620627</v>
      </c>
      <c r="M21" s="354"/>
      <c r="N21" s="353">
        <v>1001</v>
      </c>
      <c r="O21" s="354"/>
      <c r="P21" s="355" t="s">
        <v>207</v>
      </c>
      <c r="Q21" s="354"/>
      <c r="R21" s="355" t="s">
        <v>207</v>
      </c>
      <c r="S21" s="354"/>
      <c r="T21" s="353">
        <v>1339</v>
      </c>
      <c r="U21" s="354"/>
      <c r="V21" s="353">
        <v>1622967</v>
      </c>
      <c r="W21" s="354"/>
      <c r="X21" s="353">
        <v>7689</v>
      </c>
      <c r="Y21" s="354"/>
      <c r="Z21" s="353">
        <v>8451561</v>
      </c>
      <c r="AA21" s="354"/>
    </row>
    <row r="22" spans="1:27" x14ac:dyDescent="0.2">
      <c r="A22" s="352">
        <v>1962</v>
      </c>
      <c r="B22" s="353">
        <v>4622376</v>
      </c>
      <c r="C22" s="354"/>
      <c r="D22" s="353">
        <v>2034783</v>
      </c>
      <c r="E22" s="354"/>
      <c r="F22" s="353">
        <v>559585</v>
      </c>
      <c r="G22" s="354"/>
      <c r="H22" s="353">
        <v>7216744</v>
      </c>
      <c r="I22" s="354"/>
      <c r="J22" s="353">
        <v>26394</v>
      </c>
      <c r="K22" s="354"/>
      <c r="L22" s="353">
        <v>1780151</v>
      </c>
      <c r="M22" s="354"/>
      <c r="N22" s="353">
        <v>1061</v>
      </c>
      <c r="O22" s="354"/>
      <c r="P22" s="355" t="s">
        <v>207</v>
      </c>
      <c r="Q22" s="354"/>
      <c r="R22" s="355" t="s">
        <v>207</v>
      </c>
      <c r="S22" s="354"/>
      <c r="T22" s="353">
        <v>1349</v>
      </c>
      <c r="U22" s="354"/>
      <c r="V22" s="353">
        <v>1782561</v>
      </c>
      <c r="W22" s="354"/>
      <c r="X22" s="353">
        <v>1829</v>
      </c>
      <c r="Y22" s="354"/>
      <c r="Z22" s="353">
        <v>9027528</v>
      </c>
      <c r="AA22" s="354"/>
    </row>
    <row r="23" spans="1:27" x14ac:dyDescent="0.2">
      <c r="A23" s="356">
        <v>1963</v>
      </c>
      <c r="B23" s="357">
        <v>5050213</v>
      </c>
      <c r="C23" s="358"/>
      <c r="D23" s="357">
        <v>2210952</v>
      </c>
      <c r="E23" s="358"/>
      <c r="F23" s="357">
        <v>584707</v>
      </c>
      <c r="G23" s="358"/>
      <c r="H23" s="357">
        <v>7845871</v>
      </c>
      <c r="I23" s="358"/>
      <c r="J23" s="357">
        <v>38147</v>
      </c>
      <c r="K23" s="358"/>
      <c r="L23" s="357">
        <v>1737441</v>
      </c>
      <c r="M23" s="358"/>
      <c r="N23" s="357">
        <v>1760</v>
      </c>
      <c r="O23" s="358"/>
      <c r="P23" s="359" t="s">
        <v>207</v>
      </c>
      <c r="Q23" s="358"/>
      <c r="R23" s="359" t="s">
        <v>207</v>
      </c>
      <c r="S23" s="358"/>
      <c r="T23" s="357">
        <v>1341</v>
      </c>
      <c r="U23" s="358"/>
      <c r="V23" s="357">
        <v>1740542</v>
      </c>
      <c r="W23" s="358"/>
      <c r="X23" s="359">
        <v>334</v>
      </c>
      <c r="Y23" s="358"/>
      <c r="Z23" s="357">
        <v>9624895</v>
      </c>
      <c r="AA23" s="358"/>
    </row>
    <row r="24" spans="1:27" x14ac:dyDescent="0.2">
      <c r="A24" s="352">
        <v>1964</v>
      </c>
      <c r="B24" s="353">
        <v>5379553</v>
      </c>
      <c r="C24" s="354"/>
      <c r="D24" s="353">
        <v>2397228</v>
      </c>
      <c r="E24" s="354"/>
      <c r="F24" s="353">
        <v>633882</v>
      </c>
      <c r="G24" s="354"/>
      <c r="H24" s="353">
        <v>8410663</v>
      </c>
      <c r="I24" s="354"/>
      <c r="J24" s="353">
        <v>39819</v>
      </c>
      <c r="K24" s="354"/>
      <c r="L24" s="353">
        <v>1852542</v>
      </c>
      <c r="M24" s="354"/>
      <c r="N24" s="353">
        <v>2132</v>
      </c>
      <c r="O24" s="354"/>
      <c r="P24" s="355" t="s">
        <v>207</v>
      </c>
      <c r="Q24" s="354"/>
      <c r="R24" s="355" t="s">
        <v>207</v>
      </c>
      <c r="S24" s="354"/>
      <c r="T24" s="353">
        <v>1549</v>
      </c>
      <c r="U24" s="354"/>
      <c r="V24" s="353">
        <v>1856223</v>
      </c>
      <c r="W24" s="354"/>
      <c r="X24" s="353">
        <v>6671</v>
      </c>
      <c r="Y24" s="354"/>
      <c r="Z24" s="353">
        <v>10313377</v>
      </c>
      <c r="AA24" s="354"/>
    </row>
    <row r="25" spans="1:27" x14ac:dyDescent="0.2">
      <c r="A25" s="352">
        <v>1965</v>
      </c>
      <c r="B25" s="353">
        <v>5821061</v>
      </c>
      <c r="C25" s="354"/>
      <c r="D25" s="353">
        <v>2395376</v>
      </c>
      <c r="E25" s="354"/>
      <c r="F25" s="353">
        <v>722002</v>
      </c>
      <c r="G25" s="354"/>
      <c r="H25" s="353">
        <v>8938439</v>
      </c>
      <c r="I25" s="354"/>
      <c r="J25" s="353">
        <v>43164</v>
      </c>
      <c r="K25" s="354"/>
      <c r="L25" s="353">
        <v>2026320</v>
      </c>
      <c r="M25" s="354"/>
      <c r="N25" s="353">
        <v>1978</v>
      </c>
      <c r="O25" s="354"/>
      <c r="P25" s="355" t="s">
        <v>207</v>
      </c>
      <c r="Q25" s="354"/>
      <c r="R25" s="355" t="s">
        <v>207</v>
      </c>
      <c r="S25" s="354"/>
      <c r="T25" s="353">
        <v>2810</v>
      </c>
      <c r="U25" s="354"/>
      <c r="V25" s="353">
        <v>2031108</v>
      </c>
      <c r="W25" s="354"/>
      <c r="X25" s="355">
        <v>-482</v>
      </c>
      <c r="Y25" s="354"/>
      <c r="Z25" s="353">
        <v>11012229</v>
      </c>
      <c r="AA25" s="354"/>
    </row>
    <row r="26" spans="1:27" x14ac:dyDescent="0.2">
      <c r="A26" s="356">
        <v>1966</v>
      </c>
      <c r="B26" s="357">
        <v>6301644</v>
      </c>
      <c r="C26" s="358"/>
      <c r="D26" s="357">
        <v>2696077</v>
      </c>
      <c r="E26" s="358"/>
      <c r="F26" s="357">
        <v>883230</v>
      </c>
      <c r="G26" s="358"/>
      <c r="H26" s="357">
        <v>9880951</v>
      </c>
      <c r="I26" s="358"/>
      <c r="J26" s="357">
        <v>64158</v>
      </c>
      <c r="K26" s="358"/>
      <c r="L26" s="357">
        <v>2028381</v>
      </c>
      <c r="M26" s="358"/>
      <c r="N26" s="357">
        <v>1958</v>
      </c>
      <c r="O26" s="358"/>
      <c r="P26" s="359" t="s">
        <v>207</v>
      </c>
      <c r="Q26" s="358"/>
      <c r="R26" s="359" t="s">
        <v>207</v>
      </c>
      <c r="S26" s="358"/>
      <c r="T26" s="357">
        <v>3478</v>
      </c>
      <c r="U26" s="358"/>
      <c r="V26" s="357">
        <v>2033817</v>
      </c>
      <c r="W26" s="358"/>
      <c r="X26" s="357">
        <v>3725</v>
      </c>
      <c r="Y26" s="358"/>
      <c r="Z26" s="357">
        <v>11982651</v>
      </c>
      <c r="AA26" s="358"/>
    </row>
    <row r="27" spans="1:27" x14ac:dyDescent="0.2">
      <c r="A27" s="352">
        <v>1967</v>
      </c>
      <c r="B27" s="353">
        <v>6444982</v>
      </c>
      <c r="C27" s="354"/>
      <c r="D27" s="353">
        <v>2834236</v>
      </c>
      <c r="E27" s="354"/>
      <c r="F27" s="353">
        <v>1010541</v>
      </c>
      <c r="G27" s="354"/>
      <c r="H27" s="353">
        <v>10289758</v>
      </c>
      <c r="I27" s="354"/>
      <c r="J27" s="353">
        <v>88456</v>
      </c>
      <c r="K27" s="354"/>
      <c r="L27" s="353">
        <v>2310877</v>
      </c>
      <c r="M27" s="354"/>
      <c r="N27" s="353">
        <v>3300</v>
      </c>
      <c r="O27" s="354"/>
      <c r="P27" s="355" t="s">
        <v>207</v>
      </c>
      <c r="Q27" s="354"/>
      <c r="R27" s="355" t="s">
        <v>207</v>
      </c>
      <c r="S27" s="354"/>
      <c r="T27" s="353">
        <v>3293</v>
      </c>
      <c r="U27" s="354"/>
      <c r="V27" s="353">
        <v>2317470</v>
      </c>
      <c r="W27" s="354"/>
      <c r="X27" s="353">
        <v>-1020</v>
      </c>
      <c r="Y27" s="354"/>
      <c r="Z27" s="353">
        <v>12694663</v>
      </c>
      <c r="AA27" s="354"/>
    </row>
    <row r="28" spans="1:27" x14ac:dyDescent="0.2">
      <c r="A28" s="352">
        <v>1968</v>
      </c>
      <c r="B28" s="353">
        <v>6993639</v>
      </c>
      <c r="C28" s="354"/>
      <c r="D28" s="353">
        <v>3245494</v>
      </c>
      <c r="E28" s="354"/>
      <c r="F28" s="353">
        <v>1181450</v>
      </c>
      <c r="G28" s="354"/>
      <c r="H28" s="353">
        <v>11420583</v>
      </c>
      <c r="I28" s="354"/>
      <c r="J28" s="353">
        <v>141534</v>
      </c>
      <c r="K28" s="354"/>
      <c r="L28" s="353">
        <v>2313457</v>
      </c>
      <c r="M28" s="354"/>
      <c r="N28" s="353">
        <v>4532</v>
      </c>
      <c r="O28" s="354"/>
      <c r="P28" s="355" t="s">
        <v>207</v>
      </c>
      <c r="Q28" s="354"/>
      <c r="R28" s="355" t="s">
        <v>207</v>
      </c>
      <c r="S28" s="354"/>
      <c r="T28" s="353">
        <v>3900</v>
      </c>
      <c r="U28" s="354"/>
      <c r="V28" s="353">
        <v>2321889</v>
      </c>
      <c r="W28" s="354"/>
      <c r="X28" s="353">
        <v>-2152</v>
      </c>
      <c r="Y28" s="354"/>
      <c r="Z28" s="353">
        <v>13881853</v>
      </c>
      <c r="AA28" s="354"/>
    </row>
    <row r="29" spans="1:27" x14ac:dyDescent="0.2">
      <c r="A29" s="356">
        <v>1969</v>
      </c>
      <c r="B29" s="357">
        <v>7219295</v>
      </c>
      <c r="C29" s="358"/>
      <c r="D29" s="357">
        <v>3595759</v>
      </c>
      <c r="E29" s="358"/>
      <c r="F29" s="357">
        <v>1571294</v>
      </c>
      <c r="G29" s="358"/>
      <c r="H29" s="357">
        <v>12386348</v>
      </c>
      <c r="I29" s="358"/>
      <c r="J29" s="357">
        <v>153722</v>
      </c>
      <c r="K29" s="358"/>
      <c r="L29" s="357">
        <v>2613763</v>
      </c>
      <c r="M29" s="358"/>
      <c r="N29" s="357">
        <v>6422</v>
      </c>
      <c r="O29" s="358"/>
      <c r="P29" s="359" t="s">
        <v>207</v>
      </c>
      <c r="Q29" s="358"/>
      <c r="R29" s="359" t="s">
        <v>207</v>
      </c>
      <c r="S29" s="358"/>
      <c r="T29" s="357">
        <v>3342</v>
      </c>
      <c r="U29" s="358"/>
      <c r="V29" s="357">
        <v>2623527</v>
      </c>
      <c r="W29" s="358"/>
      <c r="X29" s="357">
        <v>3656</v>
      </c>
      <c r="Y29" s="358"/>
      <c r="Z29" s="357">
        <v>15167253</v>
      </c>
      <c r="AA29" s="358"/>
    </row>
    <row r="30" spans="1:27" x14ac:dyDescent="0.2">
      <c r="A30" s="352">
        <v>1970</v>
      </c>
      <c r="B30" s="353">
        <v>7227462</v>
      </c>
      <c r="C30" s="354"/>
      <c r="D30" s="353">
        <v>4053747</v>
      </c>
      <c r="E30" s="354"/>
      <c r="F30" s="353">
        <v>2117337</v>
      </c>
      <c r="G30" s="354"/>
      <c r="H30" s="353">
        <v>13398545</v>
      </c>
      <c r="I30" s="354"/>
      <c r="J30" s="353">
        <v>239347</v>
      </c>
      <c r="K30" s="354"/>
      <c r="L30" s="353">
        <v>2599507</v>
      </c>
      <c r="M30" s="354"/>
      <c r="N30" s="353">
        <v>5511</v>
      </c>
      <c r="O30" s="354"/>
      <c r="P30" s="355" t="s">
        <v>207</v>
      </c>
      <c r="Q30" s="354"/>
      <c r="R30" s="355" t="s">
        <v>207</v>
      </c>
      <c r="S30" s="354"/>
      <c r="T30" s="353">
        <v>3740</v>
      </c>
      <c r="U30" s="354"/>
      <c r="V30" s="353">
        <v>2608759</v>
      </c>
      <c r="W30" s="354"/>
      <c r="X30" s="353">
        <v>6688</v>
      </c>
      <c r="Y30" s="354"/>
      <c r="Z30" s="353">
        <v>16253340</v>
      </c>
      <c r="AA30" s="354"/>
    </row>
    <row r="31" spans="1:27" x14ac:dyDescent="0.2">
      <c r="A31" s="352">
        <v>1971</v>
      </c>
      <c r="B31" s="353">
        <v>7299131</v>
      </c>
      <c r="C31" s="354"/>
      <c r="D31" s="353">
        <v>4099275</v>
      </c>
      <c r="E31" s="354"/>
      <c r="F31" s="353">
        <v>2494999</v>
      </c>
      <c r="G31" s="354"/>
      <c r="H31" s="353">
        <v>13893405</v>
      </c>
      <c r="I31" s="354"/>
      <c r="J31" s="353">
        <v>412939</v>
      </c>
      <c r="K31" s="354"/>
      <c r="L31" s="353">
        <v>2790405</v>
      </c>
      <c r="M31" s="354"/>
      <c r="N31" s="353">
        <v>5739</v>
      </c>
      <c r="O31" s="354"/>
      <c r="P31" s="355" t="s">
        <v>207</v>
      </c>
      <c r="Q31" s="354"/>
      <c r="R31" s="355" t="s">
        <v>207</v>
      </c>
      <c r="S31" s="354"/>
      <c r="T31" s="353">
        <v>3261</v>
      </c>
      <c r="U31" s="354"/>
      <c r="V31" s="353">
        <v>2799405</v>
      </c>
      <c r="W31" s="354"/>
      <c r="X31" s="353">
        <v>12046</v>
      </c>
      <c r="Y31" s="354"/>
      <c r="Z31" s="353">
        <v>17117795</v>
      </c>
      <c r="AA31" s="354"/>
    </row>
    <row r="32" spans="1:27" x14ac:dyDescent="0.2">
      <c r="A32" s="356">
        <v>1972</v>
      </c>
      <c r="B32" s="357">
        <v>7810652</v>
      </c>
      <c r="C32" s="358"/>
      <c r="D32" s="357">
        <v>4084289</v>
      </c>
      <c r="E32" s="358"/>
      <c r="F32" s="357">
        <v>3097087</v>
      </c>
      <c r="G32" s="358"/>
      <c r="H32" s="357">
        <v>14992028</v>
      </c>
      <c r="I32" s="358"/>
      <c r="J32" s="357">
        <v>583752</v>
      </c>
      <c r="K32" s="358"/>
      <c r="L32" s="357">
        <v>2829445</v>
      </c>
      <c r="M32" s="358"/>
      <c r="N32" s="357">
        <v>15079</v>
      </c>
      <c r="O32" s="358"/>
      <c r="P32" s="359" t="s">
        <v>207</v>
      </c>
      <c r="Q32" s="358"/>
      <c r="R32" s="359" t="s">
        <v>207</v>
      </c>
      <c r="S32" s="358"/>
      <c r="T32" s="357">
        <v>3431</v>
      </c>
      <c r="U32" s="358"/>
      <c r="V32" s="357">
        <v>2847955</v>
      </c>
      <c r="W32" s="358"/>
      <c r="X32" s="357">
        <v>26227</v>
      </c>
      <c r="Y32" s="358"/>
      <c r="Z32" s="357">
        <v>18449961</v>
      </c>
      <c r="AA32" s="358"/>
    </row>
    <row r="33" spans="1:27" x14ac:dyDescent="0.2">
      <c r="A33" s="352">
        <v>1973</v>
      </c>
      <c r="B33" s="353">
        <v>8658401</v>
      </c>
      <c r="C33" s="354"/>
      <c r="D33" s="353">
        <v>3748016</v>
      </c>
      <c r="E33" s="354"/>
      <c r="F33" s="353">
        <v>3514815</v>
      </c>
      <c r="G33" s="354"/>
      <c r="H33" s="353">
        <v>15921233</v>
      </c>
      <c r="I33" s="354"/>
      <c r="J33" s="353">
        <v>910177</v>
      </c>
      <c r="K33" s="354"/>
      <c r="L33" s="353">
        <v>2826675</v>
      </c>
      <c r="M33" s="354"/>
      <c r="N33" s="353">
        <v>20422</v>
      </c>
      <c r="O33" s="354"/>
      <c r="P33" s="355" t="s">
        <v>207</v>
      </c>
      <c r="Q33" s="354"/>
      <c r="R33" s="355" t="s">
        <v>207</v>
      </c>
      <c r="S33" s="354"/>
      <c r="T33" s="353">
        <v>3411</v>
      </c>
      <c r="U33" s="354"/>
      <c r="V33" s="353">
        <v>2850508</v>
      </c>
      <c r="W33" s="354"/>
      <c r="X33" s="353">
        <v>48715</v>
      </c>
      <c r="Y33" s="354"/>
      <c r="Z33" s="353">
        <v>19730632</v>
      </c>
      <c r="AA33" s="354"/>
    </row>
    <row r="34" spans="1:27" x14ac:dyDescent="0.2">
      <c r="A34" s="352">
        <v>1974</v>
      </c>
      <c r="B34" s="353">
        <v>8534031</v>
      </c>
      <c r="C34" s="354"/>
      <c r="D34" s="353">
        <v>3519184</v>
      </c>
      <c r="E34" s="354"/>
      <c r="F34" s="353">
        <v>3365031</v>
      </c>
      <c r="G34" s="354"/>
      <c r="H34" s="353">
        <v>15418245</v>
      </c>
      <c r="I34" s="354"/>
      <c r="J34" s="353">
        <v>1272083</v>
      </c>
      <c r="K34" s="354"/>
      <c r="L34" s="353">
        <v>3143378</v>
      </c>
      <c r="M34" s="354"/>
      <c r="N34" s="353">
        <v>25610</v>
      </c>
      <c r="O34" s="354"/>
      <c r="P34" s="355" t="s">
        <v>207</v>
      </c>
      <c r="Q34" s="354"/>
      <c r="R34" s="355" t="s">
        <v>207</v>
      </c>
      <c r="S34" s="354"/>
      <c r="T34" s="353">
        <v>2613</v>
      </c>
      <c r="U34" s="354"/>
      <c r="V34" s="353">
        <v>3171601</v>
      </c>
      <c r="W34" s="354"/>
      <c r="X34" s="353">
        <v>43311</v>
      </c>
      <c r="Y34" s="354"/>
      <c r="Z34" s="353">
        <v>19905241</v>
      </c>
      <c r="AA34" s="354"/>
    </row>
    <row r="35" spans="1:27" x14ac:dyDescent="0.2">
      <c r="A35" s="356">
        <v>1975</v>
      </c>
      <c r="B35" s="357">
        <v>8785839</v>
      </c>
      <c r="C35" s="358"/>
      <c r="D35" s="357">
        <v>3239769</v>
      </c>
      <c r="E35" s="358"/>
      <c r="F35" s="357">
        <v>3165675</v>
      </c>
      <c r="G35" s="358"/>
      <c r="H35" s="357">
        <v>15191283</v>
      </c>
      <c r="I35" s="358"/>
      <c r="J35" s="357">
        <v>1899798</v>
      </c>
      <c r="K35" s="358"/>
      <c r="L35" s="357">
        <v>3122285</v>
      </c>
      <c r="M35" s="358"/>
      <c r="N35" s="357">
        <v>33780</v>
      </c>
      <c r="O35" s="358"/>
      <c r="P35" s="359" t="s">
        <v>207</v>
      </c>
      <c r="Q35" s="358"/>
      <c r="R35" s="359" t="s">
        <v>207</v>
      </c>
      <c r="S35" s="358"/>
      <c r="T35" s="357">
        <v>1989</v>
      </c>
      <c r="U35" s="358"/>
      <c r="V35" s="357">
        <v>3158054</v>
      </c>
      <c r="W35" s="358"/>
      <c r="X35" s="357">
        <v>21103</v>
      </c>
      <c r="Y35" s="358"/>
      <c r="Z35" s="357">
        <v>20270238</v>
      </c>
      <c r="AA35" s="358"/>
    </row>
    <row r="36" spans="1:27" x14ac:dyDescent="0.2">
      <c r="A36" s="352">
        <v>1976</v>
      </c>
      <c r="B36" s="353">
        <v>9720234</v>
      </c>
      <c r="C36" s="354"/>
      <c r="D36" s="353">
        <v>3151728</v>
      </c>
      <c r="E36" s="354"/>
      <c r="F36" s="353">
        <v>3477133</v>
      </c>
      <c r="G36" s="354"/>
      <c r="H36" s="353">
        <v>16349095</v>
      </c>
      <c r="I36" s="354"/>
      <c r="J36" s="353">
        <v>2111121</v>
      </c>
      <c r="K36" s="354"/>
      <c r="L36" s="353">
        <v>2942893</v>
      </c>
      <c r="M36" s="354"/>
      <c r="N36" s="353">
        <v>37513</v>
      </c>
      <c r="O36" s="354"/>
      <c r="P36" s="355" t="s">
        <v>207</v>
      </c>
      <c r="Q36" s="354"/>
      <c r="R36" s="355" t="s">
        <v>207</v>
      </c>
      <c r="S36" s="354"/>
      <c r="T36" s="353">
        <v>2764</v>
      </c>
      <c r="U36" s="354"/>
      <c r="V36" s="353">
        <v>2983170</v>
      </c>
      <c r="W36" s="354"/>
      <c r="X36" s="353">
        <v>29378</v>
      </c>
      <c r="Y36" s="354"/>
      <c r="Z36" s="353">
        <v>21472764</v>
      </c>
      <c r="AA36" s="354"/>
    </row>
    <row r="37" spans="1:27" x14ac:dyDescent="0.2">
      <c r="A37" s="352">
        <v>1977</v>
      </c>
      <c r="B37" s="353">
        <v>10262025</v>
      </c>
      <c r="C37" s="354"/>
      <c r="D37" s="353">
        <v>3283745</v>
      </c>
      <c r="E37" s="354"/>
      <c r="F37" s="353">
        <v>3900624</v>
      </c>
      <c r="G37" s="354"/>
      <c r="H37" s="353">
        <v>17446394</v>
      </c>
      <c r="I37" s="354"/>
      <c r="J37" s="353">
        <v>2701762</v>
      </c>
      <c r="K37" s="354"/>
      <c r="L37" s="353">
        <v>2300652</v>
      </c>
      <c r="M37" s="354"/>
      <c r="N37" s="353">
        <v>37382</v>
      </c>
      <c r="O37" s="354"/>
      <c r="P37" s="355" t="s">
        <v>207</v>
      </c>
      <c r="Q37" s="354"/>
      <c r="R37" s="355" t="s">
        <v>207</v>
      </c>
      <c r="S37" s="354"/>
      <c r="T37" s="353">
        <v>5018</v>
      </c>
      <c r="U37" s="354"/>
      <c r="V37" s="353">
        <v>2343051</v>
      </c>
      <c r="W37" s="354"/>
      <c r="X37" s="353">
        <v>59422</v>
      </c>
      <c r="Y37" s="354"/>
      <c r="Z37" s="353">
        <v>22550629</v>
      </c>
      <c r="AA37" s="354"/>
    </row>
    <row r="38" spans="1:27" x14ac:dyDescent="0.2">
      <c r="A38" s="356">
        <v>1978</v>
      </c>
      <c r="B38" s="357">
        <v>10238271</v>
      </c>
      <c r="C38" s="358"/>
      <c r="D38" s="357">
        <v>3296767</v>
      </c>
      <c r="E38" s="358"/>
      <c r="F38" s="357">
        <v>3986863</v>
      </c>
      <c r="G38" s="358"/>
      <c r="H38" s="357">
        <v>17521902</v>
      </c>
      <c r="I38" s="358"/>
      <c r="J38" s="357">
        <v>3024126</v>
      </c>
      <c r="K38" s="358"/>
      <c r="L38" s="357">
        <v>2905420</v>
      </c>
      <c r="M38" s="358"/>
      <c r="N38" s="357">
        <v>30851</v>
      </c>
      <c r="O38" s="358"/>
      <c r="P38" s="359" t="s">
        <v>207</v>
      </c>
      <c r="Q38" s="358"/>
      <c r="R38" s="359" t="s">
        <v>207</v>
      </c>
      <c r="S38" s="358"/>
      <c r="T38" s="357">
        <v>3498</v>
      </c>
      <c r="U38" s="358"/>
      <c r="V38" s="357">
        <v>2939769</v>
      </c>
      <c r="W38" s="358"/>
      <c r="X38" s="357">
        <v>67318</v>
      </c>
      <c r="Y38" s="358"/>
      <c r="Z38" s="357">
        <v>23553115</v>
      </c>
      <c r="AA38" s="358"/>
    </row>
    <row r="39" spans="1:27" x14ac:dyDescent="0.2">
      <c r="A39" s="352">
        <v>1979</v>
      </c>
      <c r="B39" s="353">
        <v>11259923</v>
      </c>
      <c r="C39" s="354"/>
      <c r="D39" s="353">
        <v>3612691</v>
      </c>
      <c r="E39" s="354"/>
      <c r="F39" s="353">
        <v>3283366</v>
      </c>
      <c r="G39" s="354"/>
      <c r="H39" s="353">
        <v>18155980</v>
      </c>
      <c r="I39" s="354"/>
      <c r="J39" s="353">
        <v>2775827</v>
      </c>
      <c r="K39" s="354"/>
      <c r="L39" s="353">
        <v>2896591</v>
      </c>
      <c r="M39" s="354"/>
      <c r="N39" s="353">
        <v>40262</v>
      </c>
      <c r="O39" s="354"/>
      <c r="P39" s="355" t="s">
        <v>207</v>
      </c>
      <c r="Q39" s="354"/>
      <c r="R39" s="355" t="s">
        <v>207</v>
      </c>
      <c r="S39" s="354"/>
      <c r="T39" s="353">
        <v>5156</v>
      </c>
      <c r="U39" s="354"/>
      <c r="V39" s="353">
        <v>2942010</v>
      </c>
      <c r="W39" s="354"/>
      <c r="X39" s="353">
        <v>69381</v>
      </c>
      <c r="Y39" s="354"/>
      <c r="Z39" s="353">
        <v>23943197</v>
      </c>
      <c r="AA39" s="354"/>
    </row>
    <row r="40" spans="1:27" x14ac:dyDescent="0.2">
      <c r="A40" s="352">
        <v>1980</v>
      </c>
      <c r="B40" s="353">
        <v>12122684</v>
      </c>
      <c r="C40" s="354"/>
      <c r="D40" s="353">
        <v>3778114</v>
      </c>
      <c r="E40" s="354"/>
      <c r="F40" s="353">
        <v>2633561</v>
      </c>
      <c r="G40" s="354"/>
      <c r="H40" s="353">
        <v>18534359</v>
      </c>
      <c r="I40" s="354"/>
      <c r="J40" s="353">
        <v>2739169</v>
      </c>
      <c r="K40" s="354"/>
      <c r="L40" s="353">
        <v>2867306</v>
      </c>
      <c r="M40" s="354"/>
      <c r="N40" s="353">
        <v>52699</v>
      </c>
      <c r="O40" s="354"/>
      <c r="P40" s="355" t="s">
        <v>207</v>
      </c>
      <c r="Q40" s="354"/>
      <c r="R40" s="355" t="s">
        <v>207</v>
      </c>
      <c r="S40" s="354"/>
      <c r="T40" s="353">
        <v>4500</v>
      </c>
      <c r="U40" s="354"/>
      <c r="V40" s="353">
        <v>2924505</v>
      </c>
      <c r="W40" s="354"/>
      <c r="X40" s="353">
        <v>71399</v>
      </c>
      <c r="Y40" s="354"/>
      <c r="Z40" s="353">
        <v>24269432</v>
      </c>
      <c r="AA40" s="354"/>
    </row>
    <row r="41" spans="1:27" x14ac:dyDescent="0.2">
      <c r="A41" s="356">
        <v>1981</v>
      </c>
      <c r="B41" s="357">
        <v>12583461</v>
      </c>
      <c r="C41" s="358"/>
      <c r="D41" s="357">
        <v>3730441</v>
      </c>
      <c r="E41" s="358"/>
      <c r="F41" s="357">
        <v>2201663</v>
      </c>
      <c r="G41" s="358"/>
      <c r="H41" s="357">
        <v>18515565</v>
      </c>
      <c r="I41" s="358"/>
      <c r="J41" s="357">
        <v>3007589</v>
      </c>
      <c r="K41" s="358"/>
      <c r="L41" s="357">
        <v>2724925</v>
      </c>
      <c r="M41" s="358"/>
      <c r="N41" s="357">
        <v>59437</v>
      </c>
      <c r="O41" s="358"/>
      <c r="P41" s="359" t="s">
        <v>207</v>
      </c>
      <c r="Q41" s="358"/>
      <c r="R41" s="359" t="s">
        <v>207</v>
      </c>
      <c r="S41" s="358"/>
      <c r="T41" s="357">
        <v>3845</v>
      </c>
      <c r="U41" s="358"/>
      <c r="V41" s="357">
        <v>2788208</v>
      </c>
      <c r="W41" s="358"/>
      <c r="X41" s="357">
        <v>113406</v>
      </c>
      <c r="Y41" s="358"/>
      <c r="Z41" s="357">
        <v>24424767</v>
      </c>
      <c r="AA41" s="358"/>
    </row>
    <row r="42" spans="1:27" x14ac:dyDescent="0.2">
      <c r="A42" s="352">
        <v>1982</v>
      </c>
      <c r="B42" s="353">
        <v>12582150</v>
      </c>
      <c r="C42" s="354"/>
      <c r="D42" s="353">
        <v>3311941</v>
      </c>
      <c r="E42" s="354"/>
      <c r="F42" s="353">
        <v>1567653</v>
      </c>
      <c r="G42" s="354"/>
      <c r="H42" s="353">
        <v>17461744</v>
      </c>
      <c r="I42" s="354"/>
      <c r="J42" s="353">
        <v>3131148</v>
      </c>
      <c r="K42" s="354"/>
      <c r="L42" s="353">
        <v>3232512</v>
      </c>
      <c r="M42" s="354"/>
      <c r="N42" s="353">
        <v>50627</v>
      </c>
      <c r="O42" s="354"/>
      <c r="P42" s="355" t="s">
        <v>207</v>
      </c>
      <c r="Q42" s="354"/>
      <c r="R42" s="355" t="s">
        <v>207</v>
      </c>
      <c r="S42" s="354"/>
      <c r="T42" s="353">
        <v>3355</v>
      </c>
      <c r="U42" s="354"/>
      <c r="V42" s="353">
        <v>3286494</v>
      </c>
      <c r="W42" s="354"/>
      <c r="X42" s="353">
        <v>100026</v>
      </c>
      <c r="Y42" s="354"/>
      <c r="Z42" s="353">
        <v>23979412</v>
      </c>
      <c r="AA42" s="354"/>
    </row>
    <row r="43" spans="1:27" x14ac:dyDescent="0.2">
      <c r="A43" s="352">
        <v>1983</v>
      </c>
      <c r="B43" s="353">
        <v>13212591</v>
      </c>
      <c r="C43" s="354"/>
      <c r="D43" s="353">
        <v>2972356</v>
      </c>
      <c r="E43" s="354"/>
      <c r="F43" s="353">
        <v>1543683</v>
      </c>
      <c r="G43" s="354"/>
      <c r="H43" s="353">
        <v>17728630</v>
      </c>
      <c r="I43" s="354"/>
      <c r="J43" s="353">
        <v>3202549</v>
      </c>
      <c r="K43" s="354"/>
      <c r="L43" s="353">
        <v>3494005</v>
      </c>
      <c r="M43" s="354"/>
      <c r="N43" s="353">
        <v>63910</v>
      </c>
      <c r="O43" s="354"/>
      <c r="P43" s="355" t="s">
        <v>207</v>
      </c>
      <c r="Q43" s="354"/>
      <c r="R43" s="355">
        <v>28</v>
      </c>
      <c r="S43" s="354"/>
      <c r="T43" s="353">
        <v>3983</v>
      </c>
      <c r="U43" s="354"/>
      <c r="V43" s="353">
        <v>3561926</v>
      </c>
      <c r="W43" s="354"/>
      <c r="X43" s="353">
        <v>120547</v>
      </c>
      <c r="Y43" s="354"/>
      <c r="Z43" s="353">
        <v>24613652</v>
      </c>
      <c r="AA43" s="354"/>
    </row>
    <row r="44" spans="1:27" x14ac:dyDescent="0.2">
      <c r="A44" s="356">
        <v>1984</v>
      </c>
      <c r="B44" s="357">
        <v>14019485</v>
      </c>
      <c r="C44" s="358"/>
      <c r="D44" s="357">
        <v>3198572</v>
      </c>
      <c r="E44" s="358"/>
      <c r="F44" s="357">
        <v>1286116</v>
      </c>
      <c r="G44" s="358"/>
      <c r="H44" s="357">
        <v>18504172</v>
      </c>
      <c r="I44" s="358"/>
      <c r="J44" s="357">
        <v>3552531</v>
      </c>
      <c r="K44" s="358"/>
      <c r="L44" s="357">
        <v>3352809</v>
      </c>
      <c r="M44" s="358"/>
      <c r="N44" s="357">
        <v>80811</v>
      </c>
      <c r="O44" s="358"/>
      <c r="P44" s="359">
        <v>55</v>
      </c>
      <c r="Q44" s="358"/>
      <c r="R44" s="359">
        <v>68</v>
      </c>
      <c r="S44" s="358"/>
      <c r="T44" s="357">
        <v>9249</v>
      </c>
      <c r="U44" s="358"/>
      <c r="V44" s="357">
        <v>3442991</v>
      </c>
      <c r="W44" s="358"/>
      <c r="X44" s="357">
        <v>135323</v>
      </c>
      <c r="Y44" s="358"/>
      <c r="Z44" s="357">
        <v>25635017</v>
      </c>
      <c r="AA44" s="358"/>
    </row>
    <row r="45" spans="1:27" x14ac:dyDescent="0.2">
      <c r="A45" s="352">
        <v>1985</v>
      </c>
      <c r="B45" s="353">
        <v>14542209</v>
      </c>
      <c r="C45" s="354"/>
      <c r="D45" s="353">
        <v>3134505</v>
      </c>
      <c r="E45" s="354"/>
      <c r="F45" s="353">
        <v>1090459</v>
      </c>
      <c r="G45" s="354"/>
      <c r="H45" s="353">
        <v>18767173</v>
      </c>
      <c r="I45" s="354"/>
      <c r="J45" s="353">
        <v>4075563</v>
      </c>
      <c r="K45" s="354"/>
      <c r="L45" s="353">
        <v>2937168</v>
      </c>
      <c r="M45" s="354"/>
      <c r="N45" s="353">
        <v>97421</v>
      </c>
      <c r="O45" s="354"/>
      <c r="P45" s="355">
        <v>111</v>
      </c>
      <c r="Q45" s="354"/>
      <c r="R45" s="355">
        <v>60</v>
      </c>
      <c r="S45" s="354"/>
      <c r="T45" s="353">
        <v>14447</v>
      </c>
      <c r="U45" s="354"/>
      <c r="V45" s="353">
        <v>3049207</v>
      </c>
      <c r="W45" s="354"/>
      <c r="X45" s="353">
        <v>139655</v>
      </c>
      <c r="Y45" s="354"/>
      <c r="Z45" s="353">
        <v>26031598</v>
      </c>
      <c r="AA45" s="354"/>
    </row>
    <row r="46" spans="1:27" x14ac:dyDescent="0.2">
      <c r="A46" s="352">
        <v>1986</v>
      </c>
      <c r="B46" s="353">
        <v>14443716</v>
      </c>
      <c r="C46" s="354"/>
      <c r="D46" s="353">
        <v>2670290</v>
      </c>
      <c r="E46" s="354"/>
      <c r="F46" s="353">
        <v>1451843</v>
      </c>
      <c r="G46" s="354"/>
      <c r="H46" s="353">
        <v>18565849</v>
      </c>
      <c r="I46" s="354"/>
      <c r="J46" s="353">
        <v>4380109</v>
      </c>
      <c r="K46" s="354"/>
      <c r="L46" s="353">
        <v>3038157</v>
      </c>
      <c r="M46" s="354"/>
      <c r="N46" s="353">
        <v>107677</v>
      </c>
      <c r="O46" s="354"/>
      <c r="P46" s="355">
        <v>147</v>
      </c>
      <c r="Q46" s="354"/>
      <c r="R46" s="355">
        <v>44</v>
      </c>
      <c r="S46" s="354"/>
      <c r="T46" s="353">
        <v>12292</v>
      </c>
      <c r="U46" s="354"/>
      <c r="V46" s="353">
        <v>3158317</v>
      </c>
      <c r="W46" s="354"/>
      <c r="X46" s="353">
        <v>122481</v>
      </c>
      <c r="Y46" s="354"/>
      <c r="Z46" s="353">
        <v>26226756</v>
      </c>
      <c r="AA46" s="354"/>
    </row>
    <row r="47" spans="1:27" x14ac:dyDescent="0.2">
      <c r="A47" s="356">
        <v>1987</v>
      </c>
      <c r="B47" s="357">
        <v>15173411</v>
      </c>
      <c r="C47" s="358"/>
      <c r="D47" s="357">
        <v>2915915</v>
      </c>
      <c r="E47" s="358"/>
      <c r="F47" s="357">
        <v>1256859</v>
      </c>
      <c r="G47" s="358"/>
      <c r="H47" s="357">
        <v>19346185</v>
      </c>
      <c r="I47" s="358"/>
      <c r="J47" s="357">
        <v>4753933</v>
      </c>
      <c r="K47" s="358"/>
      <c r="L47" s="357">
        <v>2601572</v>
      </c>
      <c r="M47" s="358"/>
      <c r="N47" s="357">
        <v>112270</v>
      </c>
      <c r="O47" s="358"/>
      <c r="P47" s="359">
        <v>109</v>
      </c>
      <c r="Q47" s="358"/>
      <c r="R47" s="359">
        <v>37</v>
      </c>
      <c r="S47" s="358"/>
      <c r="T47" s="357">
        <v>15389</v>
      </c>
      <c r="U47" s="358"/>
      <c r="V47" s="357">
        <v>2729377</v>
      </c>
      <c r="W47" s="358"/>
      <c r="X47" s="357">
        <v>158101</v>
      </c>
      <c r="Y47" s="358"/>
      <c r="Z47" s="357">
        <v>26987596</v>
      </c>
      <c r="AA47" s="358"/>
    </row>
    <row r="48" spans="1:27" x14ac:dyDescent="0.2">
      <c r="A48" s="352">
        <v>1988</v>
      </c>
      <c r="B48" s="353">
        <v>15849966</v>
      </c>
      <c r="C48" s="354"/>
      <c r="D48" s="353">
        <v>2692620</v>
      </c>
      <c r="E48" s="354"/>
      <c r="F48" s="353">
        <v>1563425</v>
      </c>
      <c r="G48" s="354"/>
      <c r="H48" s="353">
        <v>20106012</v>
      </c>
      <c r="I48" s="354"/>
      <c r="J48" s="353">
        <v>5586968</v>
      </c>
      <c r="K48" s="354"/>
      <c r="L48" s="353">
        <v>2301629</v>
      </c>
      <c r="M48" s="354"/>
      <c r="N48" s="353">
        <v>106338</v>
      </c>
      <c r="O48" s="354"/>
      <c r="P48" s="355">
        <v>94</v>
      </c>
      <c r="Q48" s="354"/>
      <c r="R48" s="355">
        <v>9</v>
      </c>
      <c r="S48" s="354"/>
      <c r="T48" s="353">
        <v>17285</v>
      </c>
      <c r="U48" s="354"/>
      <c r="V48" s="353">
        <v>2425355</v>
      </c>
      <c r="W48" s="354"/>
      <c r="X48" s="353">
        <v>108399</v>
      </c>
      <c r="Y48" s="354"/>
      <c r="Z48" s="353">
        <v>28226734</v>
      </c>
      <c r="AA48" s="354"/>
    </row>
    <row r="49" spans="1:27" x14ac:dyDescent="0.2">
      <c r="A49" s="352">
        <v>198912</v>
      </c>
      <c r="B49" s="353">
        <v>16137221</v>
      </c>
      <c r="C49" s="354"/>
      <c r="D49" s="353">
        <v>3172568</v>
      </c>
      <c r="E49" s="354"/>
      <c r="F49" s="353">
        <v>1703091</v>
      </c>
      <c r="G49" s="354"/>
      <c r="H49" s="353">
        <v>21012880</v>
      </c>
      <c r="I49" s="354"/>
      <c r="J49" s="353">
        <v>5602161</v>
      </c>
      <c r="K49" s="354"/>
      <c r="L49" s="353">
        <v>2808182</v>
      </c>
      <c r="M49" s="354"/>
      <c r="N49" s="353">
        <v>152239</v>
      </c>
      <c r="O49" s="354"/>
      <c r="P49" s="353">
        <v>2614</v>
      </c>
      <c r="Q49" s="354"/>
      <c r="R49" s="353">
        <v>22033</v>
      </c>
      <c r="S49" s="354"/>
      <c r="T49" s="353">
        <v>231530</v>
      </c>
      <c r="U49" s="354"/>
      <c r="V49" s="353">
        <v>3216598</v>
      </c>
      <c r="W49" s="354"/>
      <c r="X49" s="353">
        <v>37450</v>
      </c>
      <c r="Y49" s="354"/>
      <c r="Z49" s="353">
        <v>29869088</v>
      </c>
      <c r="AA49" s="354"/>
    </row>
    <row r="50" spans="1:27" x14ac:dyDescent="0.2">
      <c r="A50" s="356">
        <v>1990</v>
      </c>
      <c r="B50" s="357">
        <v>16260952</v>
      </c>
      <c r="C50" s="358"/>
      <c r="D50" s="357">
        <v>3308538</v>
      </c>
      <c r="E50" s="358"/>
      <c r="F50" s="357">
        <v>1289433</v>
      </c>
      <c r="G50" s="358"/>
      <c r="H50" s="357">
        <v>20858923</v>
      </c>
      <c r="I50" s="358"/>
      <c r="J50" s="357">
        <v>6104350</v>
      </c>
      <c r="K50" s="358"/>
      <c r="L50" s="357">
        <v>3014012</v>
      </c>
      <c r="M50" s="358"/>
      <c r="N50" s="357">
        <v>160547</v>
      </c>
      <c r="O50" s="358"/>
      <c r="P50" s="357">
        <v>3818</v>
      </c>
      <c r="Q50" s="358"/>
      <c r="R50" s="357">
        <v>29007</v>
      </c>
      <c r="S50" s="358"/>
      <c r="T50" s="357">
        <v>316506</v>
      </c>
      <c r="U50" s="358"/>
      <c r="V50" s="357">
        <v>3523891</v>
      </c>
      <c r="W50" s="358"/>
      <c r="X50" s="357">
        <v>7888</v>
      </c>
      <c r="Y50" s="358"/>
      <c r="Z50" s="357">
        <v>30495052</v>
      </c>
      <c r="AA50" s="358"/>
    </row>
    <row r="51" spans="1:27" x14ac:dyDescent="0.2">
      <c r="A51" s="352">
        <v>1991</v>
      </c>
      <c r="B51" s="353">
        <v>16249709</v>
      </c>
      <c r="C51" s="354"/>
      <c r="D51" s="353">
        <v>3377359</v>
      </c>
      <c r="E51" s="354"/>
      <c r="F51" s="353">
        <v>1198261</v>
      </c>
      <c r="G51" s="354"/>
      <c r="H51" s="353">
        <v>20825328</v>
      </c>
      <c r="I51" s="354"/>
      <c r="J51" s="353">
        <v>6422132</v>
      </c>
      <c r="K51" s="354"/>
      <c r="L51" s="353">
        <v>2984899</v>
      </c>
      <c r="M51" s="354"/>
      <c r="N51" s="353">
        <v>166626</v>
      </c>
      <c r="O51" s="354"/>
      <c r="P51" s="353">
        <v>4923</v>
      </c>
      <c r="Q51" s="354"/>
      <c r="R51" s="353">
        <v>30796</v>
      </c>
      <c r="S51" s="354"/>
      <c r="T51" s="353">
        <v>354353</v>
      </c>
      <c r="U51" s="354"/>
      <c r="V51" s="353">
        <v>3541597</v>
      </c>
      <c r="W51" s="354"/>
      <c r="X51" s="353">
        <v>66965</v>
      </c>
      <c r="Y51" s="354"/>
      <c r="Z51" s="353">
        <v>30856023</v>
      </c>
      <c r="AA51" s="354"/>
    </row>
    <row r="52" spans="1:27" x14ac:dyDescent="0.2">
      <c r="A52" s="352">
        <v>1992</v>
      </c>
      <c r="B52" s="353">
        <v>16465595</v>
      </c>
      <c r="C52" s="354"/>
      <c r="D52" s="353">
        <v>3511502</v>
      </c>
      <c r="E52" s="354"/>
      <c r="F52" s="353">
        <v>990707</v>
      </c>
      <c r="G52" s="354"/>
      <c r="H52" s="353">
        <v>20967804</v>
      </c>
      <c r="I52" s="354"/>
      <c r="J52" s="353">
        <v>6479206</v>
      </c>
      <c r="K52" s="354"/>
      <c r="L52" s="353">
        <v>2585662</v>
      </c>
      <c r="M52" s="354"/>
      <c r="N52" s="353">
        <v>166899</v>
      </c>
      <c r="O52" s="354"/>
      <c r="P52" s="353">
        <v>4133</v>
      </c>
      <c r="Q52" s="354"/>
      <c r="R52" s="353">
        <v>29863</v>
      </c>
      <c r="S52" s="354"/>
      <c r="T52" s="353">
        <v>402457</v>
      </c>
      <c r="U52" s="354"/>
      <c r="V52" s="353">
        <v>3189014</v>
      </c>
      <c r="W52" s="354"/>
      <c r="X52" s="353">
        <v>86733</v>
      </c>
      <c r="Y52" s="354"/>
      <c r="Z52" s="353">
        <v>30722757</v>
      </c>
      <c r="AA52" s="354"/>
    </row>
    <row r="53" spans="1:27" x14ac:dyDescent="0.2">
      <c r="A53" s="356">
        <v>1993</v>
      </c>
      <c r="B53" s="357">
        <v>17195927</v>
      </c>
      <c r="C53" s="358"/>
      <c r="D53" s="357">
        <v>3537501</v>
      </c>
      <c r="E53" s="358"/>
      <c r="F53" s="357">
        <v>1123789</v>
      </c>
      <c r="G53" s="358"/>
      <c r="H53" s="357">
        <v>21857217</v>
      </c>
      <c r="I53" s="358"/>
      <c r="J53" s="357">
        <v>6410499</v>
      </c>
      <c r="K53" s="358"/>
      <c r="L53" s="357">
        <v>2860991</v>
      </c>
      <c r="M53" s="358"/>
      <c r="N53" s="357">
        <v>173073</v>
      </c>
      <c r="O53" s="358"/>
      <c r="P53" s="357">
        <v>4767</v>
      </c>
      <c r="Q53" s="358"/>
      <c r="R53" s="357">
        <v>30987</v>
      </c>
      <c r="S53" s="358"/>
      <c r="T53" s="357">
        <v>414619</v>
      </c>
      <c r="U53" s="358"/>
      <c r="V53" s="357">
        <v>3484438</v>
      </c>
      <c r="W53" s="358"/>
      <c r="X53" s="357">
        <v>94910</v>
      </c>
      <c r="Y53" s="358"/>
      <c r="Z53" s="357">
        <v>31847065</v>
      </c>
      <c r="AA53" s="358"/>
    </row>
    <row r="54" spans="1:27" x14ac:dyDescent="0.2">
      <c r="A54" s="352">
        <v>1994</v>
      </c>
      <c r="B54" s="353">
        <v>17260875</v>
      </c>
      <c r="C54" s="354"/>
      <c r="D54" s="353">
        <v>3977299</v>
      </c>
      <c r="E54" s="354"/>
      <c r="F54" s="353">
        <v>1058783</v>
      </c>
      <c r="G54" s="354"/>
      <c r="H54" s="353">
        <v>22296956</v>
      </c>
      <c r="I54" s="354"/>
      <c r="J54" s="353">
        <v>6693877</v>
      </c>
      <c r="K54" s="354"/>
      <c r="L54" s="353">
        <v>2620314</v>
      </c>
      <c r="M54" s="354"/>
      <c r="N54" s="353">
        <v>160264</v>
      </c>
      <c r="O54" s="354"/>
      <c r="P54" s="353">
        <v>5020</v>
      </c>
      <c r="Q54" s="354"/>
      <c r="R54" s="353">
        <v>35560</v>
      </c>
      <c r="S54" s="354"/>
      <c r="T54" s="353">
        <v>433890</v>
      </c>
      <c r="U54" s="354"/>
      <c r="V54" s="353">
        <v>3255048</v>
      </c>
      <c r="W54" s="354"/>
      <c r="X54" s="353">
        <v>152937</v>
      </c>
      <c r="Y54" s="354"/>
      <c r="Z54" s="353">
        <v>32398818</v>
      </c>
      <c r="AA54" s="354"/>
    </row>
    <row r="55" spans="1:27" x14ac:dyDescent="0.2">
      <c r="A55" s="352">
        <v>1995</v>
      </c>
      <c r="B55" s="353">
        <v>17466285</v>
      </c>
      <c r="C55" s="354"/>
      <c r="D55" s="353">
        <v>4301971</v>
      </c>
      <c r="E55" s="354"/>
      <c r="F55" s="353">
        <v>754597</v>
      </c>
      <c r="G55" s="354"/>
      <c r="H55" s="353">
        <v>22522853</v>
      </c>
      <c r="I55" s="354"/>
      <c r="J55" s="353">
        <v>7075436</v>
      </c>
      <c r="K55" s="354"/>
      <c r="L55" s="353">
        <v>3149392</v>
      </c>
      <c r="M55" s="354"/>
      <c r="N55" s="353">
        <v>137957</v>
      </c>
      <c r="O55" s="354"/>
      <c r="P55" s="353">
        <v>5123</v>
      </c>
      <c r="Q55" s="354"/>
      <c r="R55" s="353">
        <v>32630</v>
      </c>
      <c r="S55" s="354"/>
      <c r="T55" s="353">
        <v>421664</v>
      </c>
      <c r="U55" s="354"/>
      <c r="V55" s="353">
        <v>3746766</v>
      </c>
      <c r="W55" s="354"/>
      <c r="X55" s="353">
        <v>133856</v>
      </c>
      <c r="Y55" s="354"/>
      <c r="Z55" s="353">
        <v>33478911</v>
      </c>
      <c r="AA55" s="354"/>
    </row>
    <row r="56" spans="1:27" x14ac:dyDescent="0.2">
      <c r="A56" s="356">
        <v>1996</v>
      </c>
      <c r="B56" s="357">
        <v>18429027</v>
      </c>
      <c r="C56" s="358"/>
      <c r="D56" s="357">
        <v>3862449</v>
      </c>
      <c r="E56" s="358"/>
      <c r="F56" s="357">
        <v>817356</v>
      </c>
      <c r="G56" s="358"/>
      <c r="H56" s="357">
        <v>23108833</v>
      </c>
      <c r="I56" s="358"/>
      <c r="J56" s="357">
        <v>7086674</v>
      </c>
      <c r="K56" s="358"/>
      <c r="L56" s="357">
        <v>3527582</v>
      </c>
      <c r="M56" s="358"/>
      <c r="N56" s="357">
        <v>148159</v>
      </c>
      <c r="O56" s="358"/>
      <c r="P56" s="357">
        <v>5389</v>
      </c>
      <c r="Q56" s="358"/>
      <c r="R56" s="357">
        <v>33440</v>
      </c>
      <c r="S56" s="358"/>
      <c r="T56" s="357">
        <v>438273</v>
      </c>
      <c r="U56" s="358"/>
      <c r="V56" s="357">
        <v>4152843</v>
      </c>
      <c r="W56" s="358"/>
      <c r="X56" s="357">
        <v>137144</v>
      </c>
      <c r="Y56" s="358"/>
      <c r="Z56" s="357">
        <v>34485494</v>
      </c>
      <c r="AA56" s="358"/>
    </row>
    <row r="57" spans="1:27" x14ac:dyDescent="0.2">
      <c r="A57" s="352">
        <v>1997</v>
      </c>
      <c r="B57" s="353">
        <v>18904538</v>
      </c>
      <c r="C57" s="354"/>
      <c r="D57" s="353">
        <v>4125512</v>
      </c>
      <c r="E57" s="354"/>
      <c r="F57" s="353">
        <v>926801</v>
      </c>
      <c r="G57" s="354"/>
      <c r="H57" s="353">
        <v>23956851</v>
      </c>
      <c r="I57" s="354"/>
      <c r="J57" s="353">
        <v>6596992</v>
      </c>
      <c r="K57" s="354"/>
      <c r="L57" s="353">
        <v>3581168</v>
      </c>
      <c r="M57" s="354"/>
      <c r="N57" s="353">
        <v>150398</v>
      </c>
      <c r="O57" s="354"/>
      <c r="P57" s="353">
        <v>5221</v>
      </c>
      <c r="Q57" s="354"/>
      <c r="R57" s="353">
        <v>33581</v>
      </c>
      <c r="S57" s="354"/>
      <c r="T57" s="353">
        <v>445973</v>
      </c>
      <c r="U57" s="354"/>
      <c r="V57" s="353">
        <v>4216340</v>
      </c>
      <c r="W57" s="354"/>
      <c r="X57" s="353">
        <v>116203</v>
      </c>
      <c r="Y57" s="354"/>
      <c r="Z57" s="353">
        <v>34886386</v>
      </c>
      <c r="AA57" s="354"/>
    </row>
    <row r="58" spans="1:27" x14ac:dyDescent="0.2">
      <c r="A58" s="352">
        <v>1998</v>
      </c>
      <c r="B58" s="353">
        <v>19215682</v>
      </c>
      <c r="C58" s="354"/>
      <c r="D58" s="353">
        <v>4674900</v>
      </c>
      <c r="E58" s="354"/>
      <c r="F58" s="353">
        <v>1306235</v>
      </c>
      <c r="G58" s="354"/>
      <c r="H58" s="353">
        <v>25196817</v>
      </c>
      <c r="I58" s="354"/>
      <c r="J58" s="353">
        <v>7067809</v>
      </c>
      <c r="K58" s="354"/>
      <c r="L58" s="353">
        <v>3241286</v>
      </c>
      <c r="M58" s="354"/>
      <c r="N58" s="353">
        <v>150650</v>
      </c>
      <c r="O58" s="354"/>
      <c r="P58" s="353">
        <v>5124</v>
      </c>
      <c r="Q58" s="354"/>
      <c r="R58" s="353">
        <v>30853</v>
      </c>
      <c r="S58" s="354"/>
      <c r="T58" s="353">
        <v>444495</v>
      </c>
      <c r="U58" s="354"/>
      <c r="V58" s="353">
        <v>3872407</v>
      </c>
      <c r="W58" s="354"/>
      <c r="X58" s="353">
        <v>88224</v>
      </c>
      <c r="Y58" s="354"/>
      <c r="Z58" s="353">
        <v>36225256</v>
      </c>
      <c r="AA58" s="354"/>
    </row>
    <row r="59" spans="1:27" x14ac:dyDescent="0.2">
      <c r="A59" s="356">
        <v>1999</v>
      </c>
      <c r="B59" s="357">
        <v>19279487</v>
      </c>
      <c r="C59" s="358"/>
      <c r="D59" s="357">
        <v>4902148</v>
      </c>
      <c r="E59" s="358"/>
      <c r="F59" s="357">
        <v>1211350</v>
      </c>
      <c r="G59" s="358"/>
      <c r="H59" s="357">
        <v>25392985</v>
      </c>
      <c r="I59" s="358"/>
      <c r="J59" s="357">
        <v>7610256</v>
      </c>
      <c r="K59" s="358"/>
      <c r="L59" s="357">
        <v>3217744</v>
      </c>
      <c r="M59" s="358"/>
      <c r="N59" s="357">
        <v>151621</v>
      </c>
      <c r="O59" s="358"/>
      <c r="P59" s="357">
        <v>5063</v>
      </c>
      <c r="Q59" s="358"/>
      <c r="R59" s="357">
        <v>45894</v>
      </c>
      <c r="S59" s="358"/>
      <c r="T59" s="357">
        <v>453224</v>
      </c>
      <c r="U59" s="358"/>
      <c r="V59" s="357">
        <v>3873546</v>
      </c>
      <c r="W59" s="358"/>
      <c r="X59" s="357">
        <v>98924</v>
      </c>
      <c r="Y59" s="358"/>
      <c r="Z59" s="357">
        <v>36975711</v>
      </c>
      <c r="AA59" s="358"/>
    </row>
    <row r="60" spans="1:27" x14ac:dyDescent="0.2">
      <c r="A60" s="352">
        <v>2000</v>
      </c>
      <c r="B60" s="353">
        <v>20220171</v>
      </c>
      <c r="C60" s="354"/>
      <c r="D60" s="353">
        <v>5293433</v>
      </c>
      <c r="E60" s="354"/>
      <c r="F60" s="353">
        <v>1144320</v>
      </c>
      <c r="G60" s="354"/>
      <c r="H60" s="353">
        <v>26657925</v>
      </c>
      <c r="I60" s="354"/>
      <c r="J60" s="353">
        <v>7862349</v>
      </c>
      <c r="K60" s="354"/>
      <c r="L60" s="353">
        <v>2767916</v>
      </c>
      <c r="M60" s="354"/>
      <c r="N60" s="353">
        <v>143764</v>
      </c>
      <c r="O60" s="354"/>
      <c r="P60" s="353">
        <v>5033</v>
      </c>
      <c r="Q60" s="354"/>
      <c r="R60" s="353">
        <v>57057</v>
      </c>
      <c r="S60" s="354"/>
      <c r="T60" s="353">
        <v>452754</v>
      </c>
      <c r="U60" s="354"/>
      <c r="V60" s="353">
        <v>3426524</v>
      </c>
      <c r="W60" s="354"/>
      <c r="X60" s="353">
        <v>115199</v>
      </c>
      <c r="Y60" s="354"/>
      <c r="Z60" s="353">
        <v>38061997</v>
      </c>
      <c r="AA60" s="354"/>
    </row>
    <row r="61" spans="1:27" x14ac:dyDescent="0.2">
      <c r="A61" s="352">
        <v>2001</v>
      </c>
      <c r="B61" s="353">
        <v>19613673</v>
      </c>
      <c r="C61" s="354"/>
      <c r="D61" s="353">
        <v>5458101</v>
      </c>
      <c r="E61" s="354"/>
      <c r="F61" s="353">
        <v>1276552</v>
      </c>
      <c r="G61" s="354"/>
      <c r="H61" s="353">
        <v>26348325</v>
      </c>
      <c r="I61" s="354"/>
      <c r="J61" s="353">
        <v>8028853</v>
      </c>
      <c r="K61" s="354"/>
      <c r="L61" s="353">
        <v>2208671</v>
      </c>
      <c r="M61" s="354"/>
      <c r="N61" s="353">
        <v>141981</v>
      </c>
      <c r="O61" s="354"/>
      <c r="P61" s="353">
        <v>5608</v>
      </c>
      <c r="Q61" s="354"/>
      <c r="R61" s="353">
        <v>69617</v>
      </c>
      <c r="S61" s="354"/>
      <c r="T61" s="353">
        <v>337136</v>
      </c>
      <c r="U61" s="354"/>
      <c r="V61" s="353">
        <v>2763013</v>
      </c>
      <c r="W61" s="354"/>
      <c r="X61" s="353">
        <v>75156</v>
      </c>
      <c r="Y61" s="354"/>
      <c r="Z61" s="353">
        <v>37215347</v>
      </c>
      <c r="AA61" s="354"/>
    </row>
    <row r="62" spans="1:27" x14ac:dyDescent="0.2">
      <c r="A62" s="356">
        <v>2002</v>
      </c>
      <c r="B62" s="357">
        <v>19782781</v>
      </c>
      <c r="C62" s="358"/>
      <c r="D62" s="357">
        <v>5766812</v>
      </c>
      <c r="E62" s="361" t="s">
        <v>476</v>
      </c>
      <c r="F62" s="357">
        <v>961313</v>
      </c>
      <c r="G62" s="358"/>
      <c r="H62" s="357">
        <v>26510906</v>
      </c>
      <c r="I62" s="361" t="s">
        <v>476</v>
      </c>
      <c r="J62" s="357">
        <v>8145429</v>
      </c>
      <c r="K62" s="358"/>
      <c r="L62" s="357">
        <v>2649979</v>
      </c>
      <c r="M62" s="358"/>
      <c r="N62" s="357">
        <v>147420</v>
      </c>
      <c r="O62" s="358"/>
      <c r="P62" s="357">
        <v>5644</v>
      </c>
      <c r="Q62" s="358"/>
      <c r="R62" s="357">
        <v>105334</v>
      </c>
      <c r="S62" s="358"/>
      <c r="T62" s="357">
        <v>379973</v>
      </c>
      <c r="U62" s="358"/>
      <c r="V62" s="357">
        <v>3288350</v>
      </c>
      <c r="W62" s="358"/>
      <c r="X62" s="357">
        <v>71595</v>
      </c>
      <c r="Y62" s="358"/>
      <c r="Z62" s="357">
        <v>38016280</v>
      </c>
      <c r="AA62" s="361" t="s">
        <v>476</v>
      </c>
    </row>
    <row r="63" spans="1:27" x14ac:dyDescent="0.2">
      <c r="A63" s="352">
        <v>2003</v>
      </c>
      <c r="B63" s="353">
        <v>20184743</v>
      </c>
      <c r="C63" s="354"/>
      <c r="D63" s="353">
        <v>5246249</v>
      </c>
      <c r="E63" s="354"/>
      <c r="F63" s="353">
        <v>1204985</v>
      </c>
      <c r="G63" s="354"/>
      <c r="H63" s="353">
        <v>26635976</v>
      </c>
      <c r="I63" s="354"/>
      <c r="J63" s="353">
        <v>7958858</v>
      </c>
      <c r="K63" s="354"/>
      <c r="L63" s="353">
        <v>2780551</v>
      </c>
      <c r="M63" s="354"/>
      <c r="N63" s="353">
        <v>147719</v>
      </c>
      <c r="O63" s="354"/>
      <c r="P63" s="353">
        <v>5469</v>
      </c>
      <c r="Q63" s="354"/>
      <c r="R63" s="353">
        <v>114571</v>
      </c>
      <c r="S63" s="354"/>
      <c r="T63" s="353">
        <v>397170</v>
      </c>
      <c r="U63" s="354"/>
      <c r="V63" s="353">
        <v>3445479</v>
      </c>
      <c r="W63" s="354"/>
      <c r="X63" s="353">
        <v>21905</v>
      </c>
      <c r="Y63" s="354"/>
      <c r="Z63" s="353">
        <v>38062218</v>
      </c>
      <c r="AA63" s="354"/>
    </row>
    <row r="64" spans="1:27" x14ac:dyDescent="0.2">
      <c r="A64" s="352">
        <v>2004</v>
      </c>
      <c r="B64" s="353">
        <v>20305035</v>
      </c>
      <c r="C64" s="354"/>
      <c r="D64" s="353">
        <v>5594935</v>
      </c>
      <c r="E64" s="363" t="s">
        <v>476</v>
      </c>
      <c r="F64" s="353">
        <v>1212374</v>
      </c>
      <c r="G64" s="354"/>
      <c r="H64" s="353">
        <v>27112344</v>
      </c>
      <c r="I64" s="363" t="s">
        <v>476</v>
      </c>
      <c r="J64" s="353">
        <v>8221985</v>
      </c>
      <c r="K64" s="354"/>
      <c r="L64" s="353">
        <v>2656470</v>
      </c>
      <c r="M64" s="354"/>
      <c r="N64" s="353">
        <v>148436</v>
      </c>
      <c r="O64" s="354"/>
      <c r="P64" s="353">
        <v>5764</v>
      </c>
      <c r="Q64" s="354"/>
      <c r="R64" s="353">
        <v>141749</v>
      </c>
      <c r="S64" s="354"/>
      <c r="T64" s="353">
        <v>388066</v>
      </c>
      <c r="U64" s="354"/>
      <c r="V64" s="353">
        <v>3340484</v>
      </c>
      <c r="W64" s="354"/>
      <c r="X64" s="353">
        <v>38597</v>
      </c>
      <c r="Y64" s="354"/>
      <c r="Z64" s="353">
        <v>38713411</v>
      </c>
      <c r="AA64" s="363" t="s">
        <v>476</v>
      </c>
    </row>
    <row r="65" spans="1:27" x14ac:dyDescent="0.2">
      <c r="A65" s="356">
        <v>2005</v>
      </c>
      <c r="B65" s="357">
        <v>20737241</v>
      </c>
      <c r="C65" s="358"/>
      <c r="D65" s="357">
        <v>6014548</v>
      </c>
      <c r="E65" s="361" t="s">
        <v>476</v>
      </c>
      <c r="F65" s="357">
        <v>1234529</v>
      </c>
      <c r="G65" s="358"/>
      <c r="H65" s="357">
        <v>27986318</v>
      </c>
      <c r="I65" s="361" t="s">
        <v>476</v>
      </c>
      <c r="J65" s="357">
        <v>8160810</v>
      </c>
      <c r="K65" s="358"/>
      <c r="L65" s="357">
        <v>2670131</v>
      </c>
      <c r="M65" s="358"/>
      <c r="N65" s="357">
        <v>146903</v>
      </c>
      <c r="O65" s="358"/>
      <c r="P65" s="357">
        <v>5502</v>
      </c>
      <c r="Q65" s="358"/>
      <c r="R65" s="357">
        <v>178088</v>
      </c>
      <c r="S65" s="358"/>
      <c r="T65" s="357">
        <v>405695</v>
      </c>
      <c r="U65" s="358"/>
      <c r="V65" s="357">
        <v>3406319</v>
      </c>
      <c r="W65" s="358"/>
      <c r="X65" s="357">
        <v>84544</v>
      </c>
      <c r="Y65" s="358"/>
      <c r="Z65" s="357">
        <v>39637990</v>
      </c>
      <c r="AA65" s="361" t="s">
        <v>476</v>
      </c>
    </row>
    <row r="66" spans="1:27" x14ac:dyDescent="0.2">
      <c r="A66" s="352">
        <v>2006</v>
      </c>
      <c r="B66" s="353">
        <v>20461883</v>
      </c>
      <c r="C66" s="354"/>
      <c r="D66" s="353">
        <v>6375139</v>
      </c>
      <c r="E66" s="363" t="s">
        <v>476</v>
      </c>
      <c r="F66" s="353">
        <v>648065</v>
      </c>
      <c r="G66" s="354"/>
      <c r="H66" s="353">
        <v>27485086</v>
      </c>
      <c r="I66" s="363" t="s">
        <v>476</v>
      </c>
      <c r="J66" s="353">
        <v>8215414</v>
      </c>
      <c r="K66" s="354"/>
      <c r="L66" s="353">
        <v>2839353</v>
      </c>
      <c r="M66" s="354"/>
      <c r="N66" s="353">
        <v>144500</v>
      </c>
      <c r="O66" s="354"/>
      <c r="P66" s="353">
        <v>5036</v>
      </c>
      <c r="Q66" s="354"/>
      <c r="R66" s="353">
        <v>263738</v>
      </c>
      <c r="S66" s="354"/>
      <c r="T66" s="353">
        <v>412482</v>
      </c>
      <c r="U66" s="354"/>
      <c r="V66" s="353">
        <v>3665109</v>
      </c>
      <c r="W66" s="354"/>
      <c r="X66" s="353">
        <v>62849</v>
      </c>
      <c r="Y66" s="354"/>
      <c r="Z66" s="353">
        <v>39428458</v>
      </c>
      <c r="AA66" s="363" t="s">
        <v>476</v>
      </c>
    </row>
    <row r="67" spans="1:27" x14ac:dyDescent="0.2">
      <c r="A67" s="352">
        <v>2007</v>
      </c>
      <c r="B67" s="353">
        <v>20807722</v>
      </c>
      <c r="C67" s="354"/>
      <c r="D67" s="353">
        <v>7005234</v>
      </c>
      <c r="E67" s="363" t="s">
        <v>476</v>
      </c>
      <c r="F67" s="353">
        <v>657128</v>
      </c>
      <c r="G67" s="354"/>
      <c r="H67" s="353">
        <v>28470084</v>
      </c>
      <c r="I67" s="363" t="s">
        <v>476</v>
      </c>
      <c r="J67" s="353">
        <v>8455364</v>
      </c>
      <c r="K67" s="354"/>
      <c r="L67" s="353">
        <v>2429909</v>
      </c>
      <c r="M67" s="354"/>
      <c r="N67" s="353">
        <v>144674</v>
      </c>
      <c r="O67" s="354"/>
      <c r="P67" s="353">
        <v>6047</v>
      </c>
      <c r="Q67" s="354"/>
      <c r="R67" s="353">
        <v>340503</v>
      </c>
      <c r="S67" s="354"/>
      <c r="T67" s="353">
        <v>423447</v>
      </c>
      <c r="U67" s="354"/>
      <c r="V67" s="353">
        <v>3344581</v>
      </c>
      <c r="W67" s="354"/>
      <c r="X67" s="353">
        <v>106632</v>
      </c>
      <c r="Y67" s="354"/>
      <c r="Z67" s="353">
        <v>40376661</v>
      </c>
      <c r="AA67" s="363" t="s">
        <v>476</v>
      </c>
    </row>
    <row r="68" spans="1:27" x14ac:dyDescent="0.2">
      <c r="A68" s="356">
        <v>2008</v>
      </c>
      <c r="B68" s="357">
        <v>20512955</v>
      </c>
      <c r="C68" s="358"/>
      <c r="D68" s="357">
        <v>6828924</v>
      </c>
      <c r="E68" s="361" t="s">
        <v>476</v>
      </c>
      <c r="F68" s="357">
        <v>467707</v>
      </c>
      <c r="G68" s="358"/>
      <c r="H68" s="357">
        <v>27809586</v>
      </c>
      <c r="I68" s="361" t="s">
        <v>476</v>
      </c>
      <c r="J68" s="357">
        <v>8427297</v>
      </c>
      <c r="K68" s="358"/>
      <c r="L68" s="357">
        <v>2494003</v>
      </c>
      <c r="M68" s="358"/>
      <c r="N68" s="357">
        <v>146233</v>
      </c>
      <c r="O68" s="358"/>
      <c r="P68" s="357">
        <v>8516</v>
      </c>
      <c r="Q68" s="358"/>
      <c r="R68" s="357">
        <v>545548</v>
      </c>
      <c r="S68" s="358"/>
      <c r="T68" s="357">
        <v>435274</v>
      </c>
      <c r="U68" s="358"/>
      <c r="V68" s="357">
        <v>3629575</v>
      </c>
      <c r="W68" s="358"/>
      <c r="X68" s="357">
        <v>111986</v>
      </c>
      <c r="Y68" s="358"/>
      <c r="Z68" s="357">
        <v>39978444</v>
      </c>
      <c r="AA68" s="361" t="s">
        <v>476</v>
      </c>
    </row>
    <row r="69" spans="1:27" x14ac:dyDescent="0.2">
      <c r="A69" s="352">
        <v>2009</v>
      </c>
      <c r="B69" s="353">
        <v>18225332</v>
      </c>
      <c r="C69" s="354"/>
      <c r="D69" s="353">
        <v>7022390</v>
      </c>
      <c r="E69" s="363" t="s">
        <v>476</v>
      </c>
      <c r="F69" s="353">
        <v>389932</v>
      </c>
      <c r="G69" s="354"/>
      <c r="H69" s="353">
        <v>25637654</v>
      </c>
      <c r="I69" s="363" t="s">
        <v>476</v>
      </c>
      <c r="J69" s="353">
        <v>8356019</v>
      </c>
      <c r="K69" s="354"/>
      <c r="L69" s="353">
        <v>2649898</v>
      </c>
      <c r="M69" s="354"/>
      <c r="N69" s="353">
        <v>146485</v>
      </c>
      <c r="O69" s="354"/>
      <c r="P69" s="353">
        <v>8697</v>
      </c>
      <c r="Q69" s="354"/>
      <c r="R69" s="353">
        <v>721127</v>
      </c>
      <c r="S69" s="354"/>
      <c r="T69" s="353">
        <v>441011</v>
      </c>
      <c r="U69" s="354"/>
      <c r="V69" s="353">
        <v>3967218</v>
      </c>
      <c r="W69" s="354"/>
      <c r="X69" s="353">
        <v>116188</v>
      </c>
      <c r="Y69" s="354"/>
      <c r="Z69" s="353">
        <v>38077078</v>
      </c>
      <c r="AA69" s="363" t="s">
        <v>476</v>
      </c>
    </row>
    <row r="70" spans="1:27" x14ac:dyDescent="0.2">
      <c r="A70" s="352">
        <v>2010</v>
      </c>
      <c r="B70" s="353">
        <v>19133455</v>
      </c>
      <c r="C70" s="363" t="s">
        <v>476</v>
      </c>
      <c r="D70" s="353">
        <v>7527332</v>
      </c>
      <c r="E70" s="363" t="s">
        <v>476</v>
      </c>
      <c r="F70" s="353">
        <v>378258</v>
      </c>
      <c r="G70" s="363" t="s">
        <v>476</v>
      </c>
      <c r="H70" s="353">
        <v>27039045</v>
      </c>
      <c r="I70" s="363" t="s">
        <v>476</v>
      </c>
      <c r="J70" s="353">
        <v>8434433</v>
      </c>
      <c r="K70" s="363" t="s">
        <v>476</v>
      </c>
      <c r="L70" s="353">
        <v>2521486</v>
      </c>
      <c r="M70" s="363" t="s">
        <v>476</v>
      </c>
      <c r="N70" s="353">
        <v>148479</v>
      </c>
      <c r="O70" s="363" t="s">
        <v>476</v>
      </c>
      <c r="P70" s="353">
        <v>11762</v>
      </c>
      <c r="Q70" s="363" t="s">
        <v>476</v>
      </c>
      <c r="R70" s="353">
        <v>923271</v>
      </c>
      <c r="S70" s="363" t="s">
        <v>476</v>
      </c>
      <c r="T70" s="353">
        <v>459372</v>
      </c>
      <c r="U70" s="363" t="s">
        <v>476</v>
      </c>
      <c r="V70" s="353">
        <v>4064369</v>
      </c>
      <c r="W70" s="363" t="s">
        <v>476</v>
      </c>
      <c r="X70" s="353">
        <v>88634</v>
      </c>
      <c r="Y70" s="363" t="s">
        <v>476</v>
      </c>
      <c r="Z70" s="353">
        <v>39626481</v>
      </c>
      <c r="AA70" s="363" t="s">
        <v>476</v>
      </c>
    </row>
    <row r="71" spans="1:27" x14ac:dyDescent="0.2">
      <c r="A71" s="356" t="s">
        <v>1014</v>
      </c>
      <c r="B71" s="357">
        <v>17986171</v>
      </c>
      <c r="C71" s="358"/>
      <c r="D71" s="357">
        <v>7740184</v>
      </c>
      <c r="E71" s="358"/>
      <c r="F71" s="357">
        <v>287553</v>
      </c>
      <c r="G71" s="358"/>
      <c r="H71" s="357">
        <v>26013908</v>
      </c>
      <c r="I71" s="358"/>
      <c r="J71" s="357">
        <v>8259432</v>
      </c>
      <c r="K71" s="358"/>
      <c r="L71" s="357">
        <v>3152561</v>
      </c>
      <c r="M71" s="358"/>
      <c r="N71" s="357">
        <v>162921</v>
      </c>
      <c r="O71" s="358"/>
      <c r="P71" s="357">
        <v>17514</v>
      </c>
      <c r="Q71" s="358"/>
      <c r="R71" s="357">
        <v>1167832</v>
      </c>
      <c r="S71" s="358"/>
      <c r="T71" s="357">
        <v>444235</v>
      </c>
      <c r="U71" s="358"/>
      <c r="V71" s="357">
        <v>4945064</v>
      </c>
      <c r="W71" s="358"/>
      <c r="X71" s="357">
        <v>127142</v>
      </c>
      <c r="Y71" s="358"/>
      <c r="Z71" s="357">
        <v>39345546</v>
      </c>
      <c r="AA71" s="358"/>
    </row>
    <row r="72" spans="1:27" x14ac:dyDescent="0.2">
      <c r="A72" s="699" t="s">
        <v>1015</v>
      </c>
      <c r="B72" s="700"/>
      <c r="C72" s="700"/>
      <c r="D72" s="700"/>
      <c r="E72" s="700"/>
      <c r="F72" s="700"/>
      <c r="G72" s="700"/>
      <c r="H72" s="700"/>
      <c r="I72" s="700"/>
      <c r="J72" s="700"/>
      <c r="K72" s="700"/>
      <c r="L72" s="700"/>
      <c r="M72" s="700"/>
      <c r="N72" s="700" t="s">
        <v>1016</v>
      </c>
      <c r="O72" s="700"/>
      <c r="P72" s="700"/>
      <c r="Q72" s="700"/>
      <c r="R72" s="700"/>
      <c r="S72" s="700"/>
      <c r="T72" s="700"/>
      <c r="U72" s="700"/>
      <c r="V72" s="700"/>
      <c r="W72" s="700"/>
      <c r="X72" s="700"/>
      <c r="Y72" s="700"/>
      <c r="Z72" s="700"/>
      <c r="AA72" s="703"/>
    </row>
    <row r="73" spans="1:27" x14ac:dyDescent="0.2">
      <c r="A73" s="701" t="s">
        <v>1062</v>
      </c>
      <c r="B73" s="702"/>
      <c r="C73" s="702"/>
      <c r="D73" s="702"/>
      <c r="E73" s="702"/>
      <c r="F73" s="702"/>
      <c r="G73" s="702"/>
      <c r="H73" s="702"/>
      <c r="I73" s="702"/>
      <c r="J73" s="702"/>
      <c r="K73" s="702"/>
      <c r="L73" s="702"/>
      <c r="M73" s="702"/>
      <c r="N73" s="702" t="s">
        <v>1063</v>
      </c>
      <c r="O73" s="702"/>
      <c r="P73" s="702"/>
      <c r="Q73" s="702"/>
      <c r="R73" s="702"/>
      <c r="S73" s="702"/>
      <c r="T73" s="702"/>
      <c r="U73" s="702"/>
      <c r="V73" s="702"/>
      <c r="W73" s="702"/>
      <c r="X73" s="702"/>
      <c r="Y73" s="702"/>
      <c r="Z73" s="702"/>
      <c r="AA73" s="708"/>
    </row>
    <row r="74" spans="1:27" x14ac:dyDescent="0.2">
      <c r="A74" s="701"/>
      <c r="B74" s="702"/>
      <c r="C74" s="702"/>
      <c r="D74" s="702"/>
      <c r="E74" s="702"/>
      <c r="F74" s="702"/>
      <c r="G74" s="702"/>
      <c r="H74" s="702"/>
      <c r="I74" s="702"/>
      <c r="J74" s="702"/>
      <c r="K74" s="702"/>
      <c r="L74" s="702"/>
      <c r="M74" s="702"/>
      <c r="N74" s="704" t="s">
        <v>909</v>
      </c>
      <c r="O74" s="704"/>
      <c r="P74" s="704"/>
      <c r="Q74" s="704"/>
      <c r="R74" s="704"/>
      <c r="S74" s="704"/>
      <c r="T74" s="704"/>
      <c r="U74" s="704"/>
      <c r="V74" s="704"/>
      <c r="W74" s="704"/>
      <c r="X74" s="704"/>
      <c r="Y74" s="704"/>
      <c r="Z74" s="704"/>
      <c r="AA74" s="705"/>
    </row>
    <row r="75" spans="1:27" x14ac:dyDescent="0.2">
      <c r="A75" s="701"/>
      <c r="B75" s="702"/>
      <c r="C75" s="702"/>
      <c r="D75" s="702"/>
      <c r="E75" s="702"/>
      <c r="F75" s="702"/>
      <c r="G75" s="702"/>
      <c r="H75" s="702"/>
      <c r="I75" s="702"/>
      <c r="J75" s="702"/>
      <c r="K75" s="702"/>
      <c r="L75" s="702"/>
      <c r="M75" s="702"/>
      <c r="N75" s="704" t="s">
        <v>973</v>
      </c>
      <c r="O75" s="704"/>
      <c r="P75" s="704"/>
      <c r="Q75" s="704"/>
      <c r="R75" s="704"/>
      <c r="S75" s="704"/>
      <c r="T75" s="704"/>
      <c r="U75" s="704"/>
      <c r="V75" s="704"/>
      <c r="W75" s="704"/>
      <c r="X75" s="704"/>
      <c r="Y75" s="704"/>
      <c r="Z75" s="704"/>
      <c r="AA75" s="705"/>
    </row>
    <row r="76" spans="1:27" x14ac:dyDescent="0.2">
      <c r="A76" s="701" t="s">
        <v>1021</v>
      </c>
      <c r="B76" s="702"/>
      <c r="C76" s="702"/>
      <c r="D76" s="702"/>
      <c r="E76" s="702"/>
      <c r="F76" s="702"/>
      <c r="G76" s="702"/>
      <c r="H76" s="702"/>
      <c r="I76" s="702"/>
      <c r="J76" s="702"/>
      <c r="K76" s="702"/>
      <c r="L76" s="702"/>
      <c r="M76" s="702"/>
      <c r="N76" s="702" t="s">
        <v>1064</v>
      </c>
      <c r="O76" s="702"/>
      <c r="P76" s="702"/>
      <c r="Q76" s="702"/>
      <c r="R76" s="702"/>
      <c r="S76" s="702"/>
      <c r="T76" s="702"/>
      <c r="U76" s="702"/>
      <c r="V76" s="702"/>
      <c r="W76" s="702"/>
      <c r="X76" s="702"/>
      <c r="Y76" s="702"/>
      <c r="Z76" s="702"/>
      <c r="AA76" s="708"/>
    </row>
    <row r="77" spans="1:27" x14ac:dyDescent="0.2">
      <c r="A77" s="709" t="s">
        <v>83</v>
      </c>
      <c r="B77" s="704"/>
      <c r="C77" s="704"/>
      <c r="D77" s="704"/>
      <c r="E77" s="704"/>
      <c r="F77" s="704"/>
      <c r="G77" s="704"/>
      <c r="H77" s="704"/>
      <c r="I77" s="704"/>
      <c r="J77" s="704"/>
      <c r="K77" s="704"/>
      <c r="L77" s="704"/>
      <c r="M77" s="704"/>
      <c r="N77" s="702"/>
      <c r="O77" s="702"/>
      <c r="P77" s="702"/>
      <c r="Q77" s="702"/>
      <c r="R77" s="702"/>
      <c r="S77" s="702"/>
      <c r="T77" s="702"/>
      <c r="U77" s="702"/>
      <c r="V77" s="702"/>
      <c r="W77" s="702"/>
      <c r="X77" s="702"/>
      <c r="Y77" s="702"/>
      <c r="Z77" s="702"/>
      <c r="AA77" s="708"/>
    </row>
    <row r="78" spans="1:27" x14ac:dyDescent="0.2">
      <c r="A78" s="701" t="s">
        <v>1065</v>
      </c>
      <c r="B78" s="702"/>
      <c r="C78" s="702"/>
      <c r="D78" s="702"/>
      <c r="E78" s="702"/>
      <c r="F78" s="702"/>
      <c r="G78" s="702"/>
      <c r="H78" s="702"/>
      <c r="I78" s="702"/>
      <c r="J78" s="702"/>
      <c r="K78" s="702"/>
      <c r="L78" s="702"/>
      <c r="M78" s="702"/>
      <c r="N78" s="702" t="s">
        <v>1066</v>
      </c>
      <c r="O78" s="702"/>
      <c r="P78" s="702"/>
      <c r="Q78" s="702"/>
      <c r="R78" s="702"/>
      <c r="S78" s="702"/>
      <c r="T78" s="702"/>
      <c r="U78" s="702"/>
      <c r="V78" s="702"/>
      <c r="W78" s="702"/>
      <c r="X78" s="702"/>
      <c r="Y78" s="702"/>
      <c r="Z78" s="702"/>
      <c r="AA78" s="708"/>
    </row>
    <row r="79" spans="1:27" x14ac:dyDescent="0.2">
      <c r="A79" s="701"/>
      <c r="B79" s="702"/>
      <c r="C79" s="702"/>
      <c r="D79" s="702"/>
      <c r="E79" s="702"/>
      <c r="F79" s="702"/>
      <c r="G79" s="702"/>
      <c r="H79" s="702"/>
      <c r="I79" s="702"/>
      <c r="J79" s="702"/>
      <c r="K79" s="702"/>
      <c r="L79" s="702"/>
      <c r="M79" s="702"/>
      <c r="N79" s="704" t="s">
        <v>90</v>
      </c>
      <c r="O79" s="704"/>
      <c r="P79" s="704"/>
      <c r="Q79" s="704"/>
      <c r="R79" s="704"/>
      <c r="S79" s="704"/>
      <c r="T79" s="704"/>
      <c r="U79" s="704"/>
      <c r="V79" s="704"/>
      <c r="W79" s="704"/>
      <c r="X79" s="704"/>
      <c r="Y79" s="704"/>
      <c r="Z79" s="704"/>
      <c r="AA79" s="705"/>
    </row>
    <row r="80" spans="1:27" x14ac:dyDescent="0.2">
      <c r="A80" s="701" t="s">
        <v>1067</v>
      </c>
      <c r="B80" s="702"/>
      <c r="C80" s="702"/>
      <c r="D80" s="702"/>
      <c r="E80" s="702"/>
      <c r="F80" s="702"/>
      <c r="G80" s="702"/>
      <c r="H80" s="702"/>
      <c r="I80" s="702"/>
      <c r="J80" s="702"/>
      <c r="K80" s="702"/>
      <c r="L80" s="702"/>
      <c r="M80" s="702"/>
      <c r="N80" s="704" t="s">
        <v>72</v>
      </c>
      <c r="O80" s="704"/>
      <c r="P80" s="704"/>
      <c r="Q80" s="704"/>
      <c r="R80" s="704"/>
      <c r="S80" s="704"/>
      <c r="T80" s="704"/>
      <c r="U80" s="704"/>
      <c r="V80" s="704"/>
      <c r="W80" s="704"/>
      <c r="X80" s="704"/>
      <c r="Y80" s="704"/>
      <c r="Z80" s="704"/>
      <c r="AA80" s="705"/>
    </row>
    <row r="81" spans="1:27" x14ac:dyDescent="0.2">
      <c r="A81" s="701" t="s">
        <v>1041</v>
      </c>
      <c r="B81" s="702"/>
      <c r="C81" s="702"/>
      <c r="D81" s="702"/>
      <c r="E81" s="702"/>
      <c r="F81" s="702"/>
      <c r="G81" s="702"/>
      <c r="H81" s="702"/>
      <c r="I81" s="702"/>
      <c r="J81" s="702"/>
      <c r="K81" s="702"/>
      <c r="L81" s="702"/>
      <c r="M81" s="702"/>
      <c r="N81" s="704" t="s">
        <v>1068</v>
      </c>
      <c r="O81" s="704"/>
      <c r="P81" s="704"/>
      <c r="Q81" s="704"/>
      <c r="R81" s="704"/>
      <c r="S81" s="704"/>
      <c r="T81" s="704"/>
      <c r="U81" s="704"/>
      <c r="V81" s="704"/>
      <c r="W81" s="704"/>
      <c r="X81" s="704"/>
      <c r="Y81" s="704"/>
      <c r="Z81" s="704"/>
      <c r="AA81" s="705"/>
    </row>
    <row r="82" spans="1:27" x14ac:dyDescent="0.2">
      <c r="A82" s="709" t="s">
        <v>920</v>
      </c>
      <c r="B82" s="704"/>
      <c r="C82" s="704"/>
      <c r="D82" s="704"/>
      <c r="E82" s="704"/>
      <c r="F82" s="704"/>
      <c r="G82" s="704"/>
      <c r="H82" s="704"/>
      <c r="I82" s="704"/>
      <c r="J82" s="704"/>
      <c r="K82" s="704"/>
      <c r="L82" s="704"/>
      <c r="M82" s="704"/>
      <c r="N82" s="704" t="s">
        <v>86</v>
      </c>
      <c r="O82" s="704"/>
      <c r="P82" s="704"/>
      <c r="Q82" s="704"/>
      <c r="R82" s="704"/>
      <c r="S82" s="704"/>
      <c r="T82" s="704"/>
      <c r="U82" s="704"/>
      <c r="V82" s="704"/>
      <c r="W82" s="704"/>
      <c r="X82" s="704"/>
      <c r="Y82" s="704"/>
      <c r="Z82" s="704"/>
      <c r="AA82" s="705"/>
    </row>
    <row r="83" spans="1:27" x14ac:dyDescent="0.2">
      <c r="A83" s="709"/>
      <c r="B83" s="704"/>
      <c r="C83" s="704"/>
      <c r="D83" s="704"/>
      <c r="E83" s="704"/>
      <c r="F83" s="704"/>
      <c r="G83" s="704"/>
      <c r="H83" s="704"/>
      <c r="I83" s="704"/>
      <c r="J83" s="704"/>
      <c r="K83" s="704"/>
      <c r="L83" s="704"/>
      <c r="M83" s="704"/>
      <c r="N83" s="704" t="s">
        <v>1069</v>
      </c>
      <c r="O83" s="704"/>
      <c r="P83" s="704"/>
      <c r="Q83" s="704"/>
      <c r="R83" s="704"/>
      <c r="S83" s="704"/>
      <c r="T83" s="704"/>
      <c r="U83" s="704"/>
      <c r="V83" s="704"/>
      <c r="W83" s="704"/>
      <c r="X83" s="704"/>
      <c r="Y83" s="704"/>
      <c r="Z83" s="704"/>
      <c r="AA83" s="705"/>
    </row>
    <row r="84" spans="1:27" x14ac:dyDescent="0.2">
      <c r="A84" s="709"/>
      <c r="B84" s="704"/>
      <c r="C84" s="704"/>
      <c r="D84" s="704"/>
      <c r="E84" s="704"/>
      <c r="F84" s="704"/>
      <c r="G84" s="704"/>
      <c r="H84" s="704"/>
      <c r="I84" s="704"/>
      <c r="J84" s="704"/>
      <c r="K84" s="704"/>
      <c r="L84" s="704"/>
      <c r="M84" s="704"/>
      <c r="N84" s="704" t="s">
        <v>1070</v>
      </c>
      <c r="O84" s="704"/>
      <c r="P84" s="704"/>
      <c r="Q84" s="704"/>
      <c r="R84" s="704"/>
      <c r="S84" s="704"/>
      <c r="T84" s="704"/>
      <c r="U84" s="704"/>
      <c r="V84" s="704"/>
      <c r="W84" s="704"/>
      <c r="X84" s="704"/>
      <c r="Y84" s="704"/>
      <c r="Z84" s="704"/>
      <c r="AA84" s="705"/>
    </row>
    <row r="85" spans="1:27" x14ac:dyDescent="0.2">
      <c r="A85" s="709"/>
      <c r="B85" s="704"/>
      <c r="C85" s="704"/>
      <c r="D85" s="704"/>
      <c r="E85" s="704"/>
      <c r="F85" s="704"/>
      <c r="G85" s="704"/>
      <c r="H85" s="704"/>
      <c r="I85" s="704"/>
      <c r="J85" s="704"/>
      <c r="K85" s="704"/>
      <c r="L85" s="704"/>
      <c r="M85" s="704"/>
      <c r="N85" s="704" t="s">
        <v>87</v>
      </c>
      <c r="O85" s="704"/>
      <c r="P85" s="704"/>
      <c r="Q85" s="704"/>
      <c r="R85" s="704"/>
      <c r="S85" s="704"/>
      <c r="T85" s="704"/>
      <c r="U85" s="704"/>
      <c r="V85" s="704"/>
      <c r="W85" s="704"/>
      <c r="X85" s="704"/>
      <c r="Y85" s="704"/>
      <c r="Z85" s="704"/>
      <c r="AA85" s="705"/>
    </row>
    <row r="86" spans="1:27" ht="12.75" customHeight="1" x14ac:dyDescent="0.2">
      <c r="A86" s="701" t="s">
        <v>1071</v>
      </c>
      <c r="B86" s="702"/>
      <c r="C86" s="702"/>
      <c r="D86" s="702"/>
      <c r="E86" s="702"/>
      <c r="F86" s="702"/>
      <c r="G86" s="702"/>
      <c r="H86" s="702"/>
      <c r="I86" s="702"/>
      <c r="J86" s="702"/>
      <c r="K86" s="702"/>
      <c r="L86" s="702"/>
      <c r="M86" s="702"/>
      <c r="N86" s="719" t="s">
        <v>1044</v>
      </c>
      <c r="O86" s="719"/>
      <c r="P86" s="719"/>
      <c r="Q86" s="719"/>
      <c r="R86" s="719"/>
      <c r="S86" s="719"/>
      <c r="T86" s="719"/>
      <c r="U86" s="719"/>
      <c r="V86" s="719"/>
      <c r="W86" s="719"/>
      <c r="X86" s="719"/>
      <c r="Y86" s="719"/>
      <c r="Z86" s="719"/>
      <c r="AA86" s="720"/>
    </row>
    <row r="87" spans="1:27" x14ac:dyDescent="0.2">
      <c r="A87" s="701"/>
      <c r="B87" s="702"/>
      <c r="C87" s="702"/>
      <c r="D87" s="702"/>
      <c r="E87" s="702"/>
      <c r="F87" s="702"/>
      <c r="G87" s="702"/>
      <c r="H87" s="702"/>
      <c r="I87" s="702"/>
      <c r="J87" s="702"/>
      <c r="K87" s="702"/>
      <c r="L87" s="702"/>
      <c r="M87" s="702"/>
      <c r="N87" s="704" t="s">
        <v>1045</v>
      </c>
      <c r="O87" s="704"/>
      <c r="P87" s="704"/>
      <c r="Q87" s="704"/>
      <c r="R87" s="704"/>
      <c r="S87" s="704"/>
      <c r="T87" s="704"/>
      <c r="U87" s="704"/>
      <c r="V87" s="704"/>
      <c r="W87" s="704"/>
      <c r="X87" s="704"/>
      <c r="Y87" s="704"/>
      <c r="Z87" s="704"/>
      <c r="AA87" s="705"/>
    </row>
    <row r="88" spans="1:27" x14ac:dyDescent="0.2">
      <c r="A88" s="701" t="s">
        <v>1072</v>
      </c>
      <c r="B88" s="702"/>
      <c r="C88" s="702"/>
      <c r="D88" s="702"/>
      <c r="E88" s="702"/>
      <c r="F88" s="702"/>
      <c r="G88" s="702"/>
      <c r="H88" s="702"/>
      <c r="I88" s="702"/>
      <c r="J88" s="702"/>
      <c r="K88" s="702"/>
      <c r="L88" s="702"/>
      <c r="M88" s="702"/>
      <c r="N88" s="704" t="s">
        <v>91</v>
      </c>
      <c r="O88" s="704"/>
      <c r="P88" s="704"/>
      <c r="Q88" s="704"/>
      <c r="R88" s="704"/>
      <c r="S88" s="704"/>
      <c r="T88" s="704"/>
      <c r="U88" s="704"/>
      <c r="V88" s="704"/>
      <c r="W88" s="704"/>
      <c r="X88" s="704"/>
      <c r="Y88" s="704"/>
      <c r="Z88" s="704"/>
      <c r="AA88" s="705"/>
    </row>
    <row r="89" spans="1:27" x14ac:dyDescent="0.2">
      <c r="A89" s="716" t="s">
        <v>967</v>
      </c>
      <c r="B89" s="717"/>
      <c r="C89" s="717"/>
      <c r="D89" s="717"/>
      <c r="E89" s="717"/>
      <c r="F89" s="717"/>
      <c r="G89" s="717"/>
      <c r="H89" s="717"/>
      <c r="I89" s="717"/>
      <c r="J89" s="717"/>
      <c r="K89" s="717"/>
      <c r="L89" s="717"/>
      <c r="M89" s="717"/>
      <c r="N89" s="717"/>
      <c r="O89" s="717"/>
      <c r="P89" s="717"/>
      <c r="Q89" s="717"/>
      <c r="R89" s="717"/>
      <c r="S89" s="717"/>
      <c r="T89" s="717"/>
      <c r="U89" s="717"/>
      <c r="V89" s="717"/>
      <c r="W89" s="717"/>
      <c r="X89" s="717"/>
      <c r="Y89" s="717"/>
      <c r="Z89" s="717"/>
      <c r="AA89" s="721"/>
    </row>
  </sheetData>
  <mergeCells count="63">
    <mergeCell ref="A86:M87"/>
    <mergeCell ref="N86:AA86"/>
    <mergeCell ref="N87:AA87"/>
    <mergeCell ref="A88:M88"/>
    <mergeCell ref="N88:AA89"/>
    <mergeCell ref="A89:M89"/>
    <mergeCell ref="A83:M83"/>
    <mergeCell ref="N83:AA83"/>
    <mergeCell ref="A84:M84"/>
    <mergeCell ref="N84:AA84"/>
    <mergeCell ref="A85:M85"/>
    <mergeCell ref="N85:AA85"/>
    <mergeCell ref="A80:M80"/>
    <mergeCell ref="N80:AA80"/>
    <mergeCell ref="A81:M81"/>
    <mergeCell ref="N81:AA81"/>
    <mergeCell ref="A82:M82"/>
    <mergeCell ref="N82:AA82"/>
    <mergeCell ref="A76:M76"/>
    <mergeCell ref="N76:AA77"/>
    <mergeCell ref="A77:M77"/>
    <mergeCell ref="A78:M79"/>
    <mergeCell ref="N78:AA78"/>
    <mergeCell ref="N79:AA79"/>
    <mergeCell ref="A72:M72"/>
    <mergeCell ref="N72:AA72"/>
    <mergeCell ref="A73:M75"/>
    <mergeCell ref="N73:AA73"/>
    <mergeCell ref="N74:AA74"/>
    <mergeCell ref="N75:AA75"/>
    <mergeCell ref="D8:E8"/>
    <mergeCell ref="J8:K8"/>
    <mergeCell ref="L8:M8"/>
    <mergeCell ref="X8:Y8"/>
    <mergeCell ref="Z8:AA8"/>
    <mergeCell ref="N7:O8"/>
    <mergeCell ref="P7:Q8"/>
    <mergeCell ref="R7:S8"/>
    <mergeCell ref="T7:U8"/>
    <mergeCell ref="V7:W8"/>
    <mergeCell ref="Z5:AA5"/>
    <mergeCell ref="J6:K6"/>
    <mergeCell ref="X6:Y6"/>
    <mergeCell ref="Z6:AA6"/>
    <mergeCell ref="X7:Y7"/>
    <mergeCell ref="Z7:AA7"/>
    <mergeCell ref="L7:M7"/>
    <mergeCell ref="A1:AA1"/>
    <mergeCell ref="A2:AA2"/>
    <mergeCell ref="A3:A8"/>
    <mergeCell ref="B3:AA3"/>
    <mergeCell ref="B4:I6"/>
    <mergeCell ref="J4:K4"/>
    <mergeCell ref="L4:W6"/>
    <mergeCell ref="X4:Y4"/>
    <mergeCell ref="Z4:AA4"/>
    <mergeCell ref="J5:K5"/>
    <mergeCell ref="B7:C8"/>
    <mergeCell ref="D7:E7"/>
    <mergeCell ref="F7:G8"/>
    <mergeCell ref="H7:I8"/>
    <mergeCell ref="J7:K7"/>
    <mergeCell ref="X5:Y5"/>
  </mergeCells>
  <hyperlinks>
    <hyperlink ref="N86" r:id="rId1" location="consumption" display="http://www.eia.gov/totalenergy/data/monthly/ - consumption"/>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T78"/>
  <sheetViews>
    <sheetView workbookViewId="0">
      <selection activeCell="C2" sqref="C2"/>
    </sheetView>
  </sheetViews>
  <sheetFormatPr defaultRowHeight="12.75" x14ac:dyDescent="0.2"/>
  <cols>
    <col min="4" max="4" width="7.140625" customWidth="1"/>
    <col min="5" max="5" width="8.140625" customWidth="1"/>
    <col min="6" max="7" width="7.28515625" customWidth="1"/>
    <col min="8" max="8" width="7.140625" customWidth="1"/>
    <col min="11" max="11" width="19.7109375" customWidth="1"/>
    <col min="12" max="12" width="6.140625" customWidth="1"/>
    <col min="13" max="14" width="11.140625" customWidth="1"/>
    <col min="15" max="15" width="17.7109375" customWidth="1"/>
    <col min="16" max="17" width="13.5703125" customWidth="1"/>
    <col min="18" max="18" width="12.42578125" customWidth="1"/>
    <col min="19" max="19" width="13.28515625" customWidth="1"/>
  </cols>
  <sheetData>
    <row r="5" spans="3:20" ht="18.75" thickBot="1" x14ac:dyDescent="0.3">
      <c r="C5" s="434" t="s">
        <v>381</v>
      </c>
      <c r="D5" s="435">
        <v>0</v>
      </c>
      <c r="E5" s="435">
        <v>1</v>
      </c>
      <c r="F5" s="435">
        <v>2</v>
      </c>
      <c r="G5" s="435">
        <v>3</v>
      </c>
      <c r="H5" s="435">
        <v>4</v>
      </c>
      <c r="I5" s="435">
        <v>5</v>
      </c>
      <c r="J5" s="435"/>
      <c r="K5" s="434" t="s">
        <v>110</v>
      </c>
      <c r="L5" s="435"/>
      <c r="M5" s="184" t="s">
        <v>404</v>
      </c>
      <c r="N5" s="185"/>
      <c r="O5" s="185">
        <v>1</v>
      </c>
      <c r="P5" s="185">
        <v>1</v>
      </c>
      <c r="Q5" s="156"/>
      <c r="R5" s="156"/>
      <c r="S5" s="156"/>
      <c r="T5" s="156"/>
    </row>
    <row r="6" spans="3:20" x14ac:dyDescent="0.2">
      <c r="C6" s="186"/>
      <c r="D6" s="187"/>
      <c r="E6" s="187"/>
      <c r="F6" s="187"/>
      <c r="G6" s="187"/>
      <c r="H6" s="187"/>
      <c r="I6" s="187"/>
      <c r="J6" s="187"/>
      <c r="K6" s="186"/>
      <c r="L6" s="186"/>
      <c r="M6" s="186" t="s">
        <v>539</v>
      </c>
      <c r="N6" s="186"/>
      <c r="O6" s="186" t="s">
        <v>537</v>
      </c>
      <c r="P6" s="186" t="s">
        <v>416</v>
      </c>
      <c r="R6" s="183"/>
      <c r="S6" s="183"/>
      <c r="T6" s="183"/>
    </row>
    <row r="7" spans="3:20" x14ac:dyDescent="0.2">
      <c r="C7" s="186"/>
      <c r="D7" s="187"/>
      <c r="E7" s="187"/>
      <c r="F7" s="187"/>
      <c r="G7" s="187"/>
      <c r="H7" s="187"/>
      <c r="I7" s="187"/>
      <c r="J7" s="187"/>
      <c r="K7" s="186"/>
      <c r="L7" s="186"/>
      <c r="M7" s="186"/>
      <c r="N7" s="186"/>
      <c r="O7" s="186"/>
      <c r="P7" s="186" t="s">
        <v>415</v>
      </c>
      <c r="R7" s="183"/>
      <c r="S7" s="183"/>
      <c r="T7" s="183"/>
    </row>
    <row r="8" spans="3:20" ht="15.75" x14ac:dyDescent="0.25">
      <c r="C8" s="16"/>
      <c r="D8" s="191" t="s">
        <v>298</v>
      </c>
      <c r="E8" s="189"/>
      <c r="F8" s="190"/>
      <c r="G8" s="190"/>
      <c r="H8" s="190"/>
      <c r="I8" s="190"/>
      <c r="J8" s="190"/>
      <c r="K8" s="432" t="s">
        <v>1737</v>
      </c>
      <c r="L8" s="192"/>
      <c r="M8" s="16" t="s">
        <v>405</v>
      </c>
      <c r="N8" s="192"/>
      <c r="O8" s="16"/>
      <c r="P8" s="16" t="s">
        <v>415</v>
      </c>
    </row>
    <row r="9" spans="3:20" x14ac:dyDescent="0.2">
      <c r="C9" s="16"/>
      <c r="D9" s="16"/>
      <c r="E9" s="188"/>
      <c r="F9" s="189"/>
      <c r="G9" s="189"/>
      <c r="H9" s="189"/>
      <c r="I9" s="189"/>
      <c r="J9" s="190"/>
      <c r="K9" s="189"/>
      <c r="L9" s="192"/>
      <c r="M9" s="16"/>
      <c r="N9" s="192"/>
      <c r="O9" s="16"/>
      <c r="P9" s="16"/>
    </row>
    <row r="10" spans="3:20" ht="15" x14ac:dyDescent="0.25">
      <c r="C10" s="16"/>
      <c r="D10" s="16"/>
      <c r="E10" s="193" t="s">
        <v>97</v>
      </c>
      <c r="F10" s="189"/>
      <c r="G10" s="189"/>
      <c r="H10" s="189"/>
      <c r="I10" s="189"/>
      <c r="J10" s="192"/>
      <c r="K10" s="16" t="s">
        <v>503</v>
      </c>
      <c r="L10" s="192"/>
      <c r="M10" s="16"/>
      <c r="N10" s="192"/>
      <c r="O10" s="16" t="s">
        <v>411</v>
      </c>
      <c r="P10" s="16" t="s">
        <v>540</v>
      </c>
    </row>
    <row r="11" spans="3:20" ht="15" x14ac:dyDescent="0.25">
      <c r="C11" s="16"/>
      <c r="D11" s="16"/>
      <c r="E11" s="193"/>
      <c r="F11" s="189" t="s">
        <v>486</v>
      </c>
      <c r="G11" s="189"/>
      <c r="H11" s="189"/>
      <c r="I11" s="189"/>
      <c r="J11" s="192"/>
      <c r="K11" s="433" t="s">
        <v>1738</v>
      </c>
      <c r="L11" s="192"/>
      <c r="M11" s="16"/>
      <c r="N11" s="192"/>
      <c r="O11" s="16"/>
      <c r="P11" s="16"/>
    </row>
    <row r="12" spans="3:20" ht="15" x14ac:dyDescent="0.25">
      <c r="C12" s="16"/>
      <c r="D12" s="16"/>
      <c r="E12" s="193"/>
      <c r="F12" s="189" t="s">
        <v>487</v>
      </c>
      <c r="G12" s="189"/>
      <c r="H12" s="189"/>
      <c r="I12" s="189"/>
      <c r="J12" s="192"/>
      <c r="K12" s="16"/>
      <c r="L12" s="192"/>
      <c r="M12" s="16"/>
      <c r="N12" s="192"/>
      <c r="O12" s="16"/>
      <c r="P12" s="16"/>
    </row>
    <row r="13" spans="3:20" ht="15" x14ac:dyDescent="0.25">
      <c r="C13" s="16"/>
      <c r="D13" s="16"/>
      <c r="E13" s="193"/>
      <c r="F13" s="189" t="s">
        <v>488</v>
      </c>
      <c r="G13" s="189"/>
      <c r="H13" s="189"/>
      <c r="I13" s="189"/>
      <c r="J13" s="192"/>
      <c r="K13" s="16"/>
      <c r="L13" s="192"/>
      <c r="M13" s="16"/>
      <c r="N13" s="192"/>
      <c r="O13" s="16"/>
      <c r="P13" s="16"/>
    </row>
    <row r="14" spans="3:20" ht="15" x14ac:dyDescent="0.25">
      <c r="C14" s="16"/>
      <c r="D14" s="16"/>
      <c r="E14" s="193"/>
      <c r="F14" s="189" t="s">
        <v>489</v>
      </c>
      <c r="G14" s="189"/>
      <c r="H14" s="189"/>
      <c r="I14" s="189"/>
      <c r="J14" s="192"/>
      <c r="K14" s="16"/>
      <c r="L14" s="192"/>
      <c r="M14" s="16"/>
      <c r="N14" s="192"/>
      <c r="O14" s="16"/>
      <c r="P14" s="16"/>
    </row>
    <row r="15" spans="3:20" ht="15" x14ac:dyDescent="0.25">
      <c r="C15" s="16"/>
      <c r="D15" s="16"/>
      <c r="E15" s="193"/>
      <c r="F15" s="189"/>
      <c r="G15" s="189" t="s">
        <v>490</v>
      </c>
      <c r="H15" s="189"/>
      <c r="I15" s="189"/>
      <c r="J15" s="192"/>
      <c r="K15" s="16"/>
      <c r="L15" s="192"/>
      <c r="M15" s="16"/>
      <c r="N15" s="192"/>
      <c r="O15" s="16"/>
      <c r="P15" s="16"/>
    </row>
    <row r="16" spans="3:20" ht="15" x14ac:dyDescent="0.25">
      <c r="C16" s="16"/>
      <c r="D16" s="16"/>
      <c r="E16" s="193"/>
      <c r="F16" s="189"/>
      <c r="G16" s="432" t="s">
        <v>1731</v>
      </c>
      <c r="H16" s="189"/>
      <c r="I16" s="189"/>
      <c r="J16" s="192"/>
      <c r="K16" s="16"/>
      <c r="L16" s="192"/>
      <c r="M16" s="16"/>
      <c r="N16" s="192"/>
      <c r="O16" s="16"/>
      <c r="P16" s="16"/>
    </row>
    <row r="17" spans="3:19" ht="15" x14ac:dyDescent="0.25">
      <c r="C17" s="16"/>
      <c r="D17" s="16"/>
      <c r="E17" s="193"/>
      <c r="F17" s="189"/>
      <c r="G17" s="432" t="s">
        <v>1732</v>
      </c>
      <c r="H17" s="189"/>
      <c r="I17" s="189"/>
      <c r="J17" s="192"/>
      <c r="K17" s="16"/>
      <c r="L17" s="192"/>
      <c r="M17" s="16"/>
      <c r="N17" s="192"/>
      <c r="O17" s="16"/>
      <c r="P17" s="16"/>
    </row>
    <row r="18" spans="3:19" ht="15" x14ac:dyDescent="0.25">
      <c r="C18" s="16"/>
      <c r="D18" s="16"/>
      <c r="E18" s="193"/>
      <c r="F18" s="189"/>
      <c r="G18" s="432" t="s">
        <v>1733</v>
      </c>
      <c r="H18" s="189"/>
      <c r="I18" s="189"/>
      <c r="J18" s="192"/>
      <c r="K18" s="16"/>
      <c r="L18" s="192"/>
      <c r="M18" s="16"/>
      <c r="N18" s="192"/>
      <c r="O18" s="16"/>
      <c r="P18" s="16"/>
    </row>
    <row r="19" spans="3:19" x14ac:dyDescent="0.2">
      <c r="C19" s="16"/>
      <c r="D19" s="16"/>
      <c r="E19" s="188"/>
      <c r="F19" s="189"/>
      <c r="G19" s="189"/>
      <c r="H19" s="189"/>
      <c r="I19" s="189"/>
      <c r="J19" s="192"/>
      <c r="K19" s="16"/>
      <c r="L19" s="192"/>
      <c r="M19" s="16"/>
      <c r="N19" s="192"/>
      <c r="O19" s="16"/>
      <c r="P19" s="16"/>
    </row>
    <row r="20" spans="3:19" ht="15" x14ac:dyDescent="0.25">
      <c r="C20" s="16"/>
      <c r="D20" s="16"/>
      <c r="E20" s="193" t="s">
        <v>104</v>
      </c>
      <c r="F20" s="189"/>
      <c r="G20" s="189"/>
      <c r="H20" s="189"/>
      <c r="I20" s="189"/>
      <c r="J20" s="192"/>
      <c r="K20" s="16" t="s">
        <v>493</v>
      </c>
      <c r="L20" s="192"/>
      <c r="M20" s="16"/>
      <c r="N20" s="192"/>
      <c r="O20" s="16" t="s">
        <v>412</v>
      </c>
      <c r="P20" s="16" t="s">
        <v>407</v>
      </c>
    </row>
    <row r="21" spans="3:19" x14ac:dyDescent="0.2">
      <c r="C21" s="16"/>
      <c r="D21" s="16"/>
      <c r="E21" s="188"/>
      <c r="F21" s="189"/>
      <c r="G21" s="189"/>
      <c r="H21" s="189"/>
      <c r="I21" s="189"/>
      <c r="J21" s="192"/>
      <c r="K21" s="16"/>
      <c r="L21" s="192"/>
      <c r="M21" s="16"/>
      <c r="N21" s="192"/>
      <c r="O21" s="16"/>
      <c r="P21" s="16"/>
    </row>
    <row r="22" spans="3:19" ht="15" x14ac:dyDescent="0.25">
      <c r="C22" s="16"/>
      <c r="D22" s="16"/>
      <c r="E22" s="193" t="s">
        <v>105</v>
      </c>
      <c r="F22" s="189"/>
      <c r="G22" s="189"/>
      <c r="H22" s="189"/>
      <c r="I22" s="189"/>
      <c r="J22" s="192"/>
      <c r="K22" s="433" t="s">
        <v>1734</v>
      </c>
      <c r="L22" s="192"/>
      <c r="M22" s="16"/>
      <c r="N22" s="192"/>
      <c r="O22" s="16" t="s">
        <v>413</v>
      </c>
      <c r="P22" s="16" t="s">
        <v>408</v>
      </c>
    </row>
    <row r="23" spans="3:19" x14ac:dyDescent="0.2">
      <c r="C23" s="16"/>
      <c r="D23" s="16"/>
      <c r="E23" s="188"/>
      <c r="F23" s="189" t="s">
        <v>382</v>
      </c>
      <c r="G23" s="189"/>
      <c r="H23" s="189"/>
      <c r="I23" s="189"/>
      <c r="J23" s="192"/>
      <c r="K23" s="433" t="s">
        <v>1735</v>
      </c>
      <c r="L23" s="192"/>
      <c r="M23" s="16"/>
      <c r="N23" s="192"/>
      <c r="O23" s="16"/>
      <c r="P23" s="16"/>
      <c r="R23" s="182"/>
    </row>
    <row r="24" spans="3:19" x14ac:dyDescent="0.2">
      <c r="C24" s="16"/>
      <c r="D24" s="16"/>
      <c r="E24" s="188"/>
      <c r="F24" s="189"/>
      <c r="G24" s="432" t="s">
        <v>1730</v>
      </c>
      <c r="H24" s="189"/>
      <c r="I24" s="189"/>
      <c r="J24" s="192"/>
      <c r="K24" s="433" t="s">
        <v>1736</v>
      </c>
      <c r="L24" s="192"/>
      <c r="M24" s="16"/>
      <c r="N24" s="192"/>
      <c r="O24" s="16"/>
      <c r="P24" s="16"/>
    </row>
    <row r="25" spans="3:19" x14ac:dyDescent="0.2">
      <c r="C25" s="16"/>
      <c r="D25" s="16"/>
      <c r="E25" s="188"/>
      <c r="F25" s="189" t="s">
        <v>431</v>
      </c>
      <c r="G25" s="189"/>
      <c r="H25" s="189"/>
      <c r="I25" s="189"/>
      <c r="J25" s="192"/>
      <c r="K25" s="433" t="s">
        <v>1736</v>
      </c>
      <c r="L25" s="192"/>
      <c r="M25" s="16"/>
      <c r="N25" s="192"/>
      <c r="O25" s="16"/>
      <c r="P25" s="16"/>
      <c r="R25" s="182"/>
    </row>
    <row r="26" spans="3:19" x14ac:dyDescent="0.2">
      <c r="C26" s="16"/>
      <c r="D26" s="16"/>
      <c r="E26" s="188"/>
      <c r="F26" s="189"/>
      <c r="G26" s="189"/>
      <c r="H26" s="189"/>
      <c r="I26" s="189"/>
      <c r="J26" s="192"/>
      <c r="K26" s="16"/>
      <c r="L26" s="192"/>
      <c r="M26" s="16"/>
      <c r="N26" s="192"/>
      <c r="O26" s="16"/>
      <c r="P26" s="16"/>
    </row>
    <row r="27" spans="3:19" ht="31.5" customHeight="1" x14ac:dyDescent="0.25">
      <c r="C27" s="16"/>
      <c r="D27" s="16"/>
      <c r="E27" s="193" t="s">
        <v>106</v>
      </c>
      <c r="F27" s="189"/>
      <c r="G27" s="189"/>
      <c r="H27" s="189"/>
      <c r="I27" s="189"/>
      <c r="J27" s="192"/>
      <c r="K27" s="16" t="s">
        <v>433</v>
      </c>
      <c r="L27" s="192"/>
      <c r="M27" s="16"/>
      <c r="N27" s="192"/>
      <c r="O27" s="194" t="s">
        <v>414</v>
      </c>
      <c r="P27" s="16" t="s">
        <v>409</v>
      </c>
    </row>
    <row r="28" spans="3:19" x14ac:dyDescent="0.2">
      <c r="C28" s="16"/>
      <c r="D28" s="16"/>
      <c r="E28" s="188"/>
      <c r="F28" s="195" t="s">
        <v>384</v>
      </c>
      <c r="G28" s="195"/>
      <c r="H28" s="195"/>
      <c r="I28" s="195"/>
      <c r="J28" s="196"/>
      <c r="K28" s="17" t="s">
        <v>410</v>
      </c>
      <c r="L28" s="196"/>
      <c r="M28" s="17"/>
      <c r="N28" s="196"/>
      <c r="O28" s="17"/>
      <c r="P28" s="17"/>
      <c r="R28" s="19"/>
      <c r="S28" s="3"/>
    </row>
    <row r="29" spans="3:19" x14ac:dyDescent="0.2">
      <c r="C29" s="16"/>
      <c r="D29" s="16"/>
      <c r="E29" s="188"/>
      <c r="F29" s="195" t="s">
        <v>383</v>
      </c>
      <c r="G29" s="195" t="s">
        <v>434</v>
      </c>
      <c r="H29" s="195"/>
      <c r="I29" s="195"/>
      <c r="J29" s="196"/>
      <c r="K29" s="17" t="s">
        <v>410</v>
      </c>
      <c r="L29" s="196"/>
      <c r="M29" s="17"/>
      <c r="N29" s="196"/>
      <c r="O29" s="17"/>
      <c r="P29" s="17"/>
      <c r="R29" s="19"/>
      <c r="S29" s="3"/>
    </row>
    <row r="30" spans="3:19" x14ac:dyDescent="0.2">
      <c r="C30" s="16"/>
      <c r="D30" s="16"/>
      <c r="E30" s="188"/>
      <c r="F30" s="195"/>
      <c r="G30" s="195"/>
      <c r="H30" s="195" t="s">
        <v>435</v>
      </c>
      <c r="I30" s="195"/>
      <c r="J30" s="196"/>
      <c r="K30" s="17" t="s">
        <v>410</v>
      </c>
      <c r="L30" s="196"/>
      <c r="M30" s="17"/>
      <c r="N30" s="196"/>
      <c r="O30" s="17"/>
      <c r="P30" s="17"/>
      <c r="R30" s="19"/>
      <c r="S30" s="3"/>
    </row>
    <row r="31" spans="3:19" x14ac:dyDescent="0.2">
      <c r="C31" s="16"/>
      <c r="D31" s="16"/>
      <c r="E31" s="188"/>
      <c r="F31" s="195"/>
      <c r="G31" s="195"/>
      <c r="H31" s="195"/>
      <c r="I31" s="195" t="s">
        <v>386</v>
      </c>
      <c r="J31" s="196"/>
      <c r="K31" s="17" t="s">
        <v>410</v>
      </c>
      <c r="L31" s="196"/>
      <c r="M31" s="17"/>
      <c r="N31" s="196"/>
      <c r="O31" s="17"/>
      <c r="P31" s="17"/>
      <c r="R31" s="19"/>
      <c r="S31" s="3"/>
    </row>
    <row r="32" spans="3:19" x14ac:dyDescent="0.2">
      <c r="C32" s="16"/>
      <c r="D32" s="16"/>
      <c r="E32" s="188"/>
      <c r="F32" s="195"/>
      <c r="G32" s="195"/>
      <c r="H32" s="195"/>
      <c r="I32" s="195" t="s">
        <v>387</v>
      </c>
      <c r="J32" s="196"/>
      <c r="K32" s="17" t="s">
        <v>410</v>
      </c>
      <c r="L32" s="196"/>
      <c r="M32" s="17"/>
      <c r="N32" s="196"/>
      <c r="O32" s="17"/>
      <c r="P32" s="17"/>
      <c r="R32" s="19"/>
      <c r="S32" s="3"/>
    </row>
    <row r="33" spans="3:19" x14ac:dyDescent="0.2">
      <c r="C33" s="16"/>
      <c r="D33" s="16"/>
      <c r="E33" s="188"/>
      <c r="F33" s="195"/>
      <c r="G33" s="195"/>
      <c r="H33" s="195" t="s">
        <v>385</v>
      </c>
      <c r="I33" s="195"/>
      <c r="J33" s="196"/>
      <c r="K33" s="17" t="s">
        <v>410</v>
      </c>
      <c r="L33" s="196"/>
      <c r="M33" s="17"/>
      <c r="N33" s="196"/>
      <c r="O33" s="17"/>
      <c r="P33" s="17"/>
      <c r="R33" s="19"/>
      <c r="S33" s="3"/>
    </row>
    <row r="34" spans="3:19" x14ac:dyDescent="0.2">
      <c r="C34" s="16"/>
      <c r="D34" s="16"/>
      <c r="E34" s="188"/>
      <c r="F34" s="195"/>
      <c r="G34" s="195" t="s">
        <v>394</v>
      </c>
      <c r="H34" s="195"/>
      <c r="I34" s="195"/>
      <c r="J34" s="196"/>
      <c r="K34" s="17" t="s">
        <v>410</v>
      </c>
      <c r="L34" s="196"/>
      <c r="M34" s="17"/>
      <c r="N34" s="196"/>
      <c r="O34" s="17"/>
      <c r="P34" s="17"/>
      <c r="R34" s="19"/>
      <c r="S34" s="3"/>
    </row>
    <row r="35" spans="3:19" x14ac:dyDescent="0.2">
      <c r="C35" s="16"/>
      <c r="D35" s="16"/>
      <c r="E35" s="188"/>
      <c r="F35" s="195"/>
      <c r="G35" s="195"/>
      <c r="H35" s="195" t="s">
        <v>388</v>
      </c>
      <c r="I35" s="195"/>
      <c r="J35" s="196"/>
      <c r="K35" s="17" t="s">
        <v>410</v>
      </c>
      <c r="L35" s="196"/>
      <c r="M35" s="17"/>
      <c r="N35" s="196"/>
      <c r="O35" s="17"/>
      <c r="P35" s="17"/>
      <c r="R35" s="19"/>
      <c r="S35" s="3"/>
    </row>
    <row r="36" spans="3:19" x14ac:dyDescent="0.2">
      <c r="C36" s="16"/>
      <c r="D36" s="16"/>
      <c r="E36" s="188"/>
      <c r="F36" s="195"/>
      <c r="G36" s="195"/>
      <c r="H36" s="195" t="s">
        <v>436</v>
      </c>
      <c r="I36" s="195"/>
      <c r="J36" s="196"/>
      <c r="K36" s="17" t="s">
        <v>410</v>
      </c>
      <c r="L36" s="196"/>
      <c r="M36" s="17"/>
      <c r="N36" s="196"/>
      <c r="O36" s="17"/>
      <c r="P36" s="17"/>
      <c r="R36" s="19"/>
      <c r="S36" s="3"/>
    </row>
    <row r="37" spans="3:19" x14ac:dyDescent="0.2">
      <c r="C37" s="16"/>
      <c r="D37" s="16"/>
      <c r="E37" s="188"/>
      <c r="F37" s="195"/>
      <c r="G37" s="195" t="s">
        <v>393</v>
      </c>
      <c r="H37" s="195"/>
      <c r="I37" s="195"/>
      <c r="J37" s="196"/>
      <c r="K37" s="17" t="s">
        <v>410</v>
      </c>
      <c r="L37" s="196"/>
      <c r="M37" s="17"/>
      <c r="N37" s="196"/>
      <c r="O37" s="17"/>
      <c r="P37" s="17"/>
      <c r="R37" s="19"/>
      <c r="S37" s="3"/>
    </row>
    <row r="38" spans="3:19" x14ac:dyDescent="0.2">
      <c r="C38" s="16"/>
      <c r="D38" s="16"/>
      <c r="E38" s="188"/>
      <c r="F38" s="195"/>
      <c r="G38" s="195"/>
      <c r="H38" s="195" t="s">
        <v>391</v>
      </c>
      <c r="I38" s="195"/>
      <c r="J38" s="196"/>
      <c r="K38" s="17" t="s">
        <v>410</v>
      </c>
      <c r="L38" s="196"/>
      <c r="M38" s="17"/>
      <c r="N38" s="196"/>
      <c r="O38" s="17"/>
      <c r="P38" s="17"/>
      <c r="R38" s="19"/>
      <c r="S38" s="3"/>
    </row>
    <row r="39" spans="3:19" x14ac:dyDescent="0.2">
      <c r="C39" s="16"/>
      <c r="D39" s="16"/>
      <c r="E39" s="188"/>
      <c r="F39" s="195"/>
      <c r="G39" s="195"/>
      <c r="H39" s="195"/>
      <c r="I39" s="195" t="s">
        <v>389</v>
      </c>
      <c r="J39" s="196"/>
      <c r="K39" s="17" t="s">
        <v>410</v>
      </c>
      <c r="L39" s="196"/>
      <c r="M39" s="17"/>
      <c r="N39" s="196"/>
      <c r="O39" s="17"/>
      <c r="P39" s="17"/>
      <c r="R39" s="19"/>
      <c r="S39" s="3"/>
    </row>
    <row r="40" spans="3:19" x14ac:dyDescent="0.2">
      <c r="C40" s="16"/>
      <c r="D40" s="16"/>
      <c r="E40" s="188"/>
      <c r="F40" s="195"/>
      <c r="G40" s="195"/>
      <c r="H40" s="195"/>
      <c r="I40" s="195" t="s">
        <v>390</v>
      </c>
      <c r="J40" s="196"/>
      <c r="K40" s="17" t="s">
        <v>410</v>
      </c>
      <c r="L40" s="196"/>
      <c r="M40" s="17"/>
      <c r="N40" s="196"/>
      <c r="O40" s="17"/>
      <c r="P40" s="17"/>
      <c r="R40" s="19"/>
      <c r="S40" s="3"/>
    </row>
    <row r="41" spans="3:19" x14ac:dyDescent="0.2">
      <c r="C41" s="16"/>
      <c r="D41" s="16"/>
      <c r="E41" s="188"/>
      <c r="F41" s="195"/>
      <c r="G41" s="195"/>
      <c r="H41" s="195" t="s">
        <v>392</v>
      </c>
      <c r="I41" s="195"/>
      <c r="J41" s="196"/>
      <c r="K41" s="17" t="s">
        <v>410</v>
      </c>
      <c r="L41" s="196"/>
      <c r="M41" s="17"/>
      <c r="N41" s="196"/>
      <c r="O41" s="17"/>
      <c r="P41" s="17"/>
      <c r="R41" s="19"/>
      <c r="S41" s="3"/>
    </row>
    <row r="42" spans="3:19" x14ac:dyDescent="0.2">
      <c r="C42" s="16"/>
      <c r="D42" s="16"/>
      <c r="E42" s="188"/>
      <c r="F42" s="195"/>
      <c r="G42" s="195"/>
      <c r="H42" s="195"/>
      <c r="I42" s="195"/>
      <c r="J42" s="196"/>
      <c r="K42" s="17"/>
      <c r="L42" s="196"/>
      <c r="M42" s="17"/>
      <c r="N42" s="196"/>
      <c r="O42" s="17"/>
      <c r="P42" s="17"/>
      <c r="R42" s="19"/>
      <c r="S42" s="3"/>
    </row>
    <row r="43" spans="3:19" x14ac:dyDescent="0.2">
      <c r="C43" s="16"/>
      <c r="D43" s="16"/>
      <c r="E43" s="188"/>
      <c r="F43" s="195" t="s">
        <v>432</v>
      </c>
      <c r="G43" s="195"/>
      <c r="H43" s="195"/>
      <c r="I43" s="195"/>
      <c r="J43" s="196"/>
      <c r="K43" s="17" t="s">
        <v>406</v>
      </c>
      <c r="L43" s="196"/>
      <c r="M43" s="17"/>
      <c r="N43" s="196"/>
      <c r="O43" s="17"/>
      <c r="P43" s="17"/>
      <c r="R43" s="19"/>
      <c r="S43" s="3"/>
    </row>
    <row r="44" spans="3:19" x14ac:dyDescent="0.2">
      <c r="C44" s="16"/>
      <c r="D44" s="16"/>
      <c r="E44" s="188"/>
      <c r="F44" s="195"/>
      <c r="G44" s="195" t="s">
        <v>397</v>
      </c>
      <c r="H44" s="195"/>
      <c r="I44" s="195"/>
      <c r="J44" s="196"/>
      <c r="K44" s="17" t="s">
        <v>406</v>
      </c>
      <c r="L44" s="196"/>
      <c r="M44" s="17"/>
      <c r="N44" s="196"/>
      <c r="O44" s="17"/>
      <c r="P44" s="17"/>
      <c r="R44" s="19"/>
      <c r="S44" s="3"/>
    </row>
    <row r="45" spans="3:19" x14ac:dyDescent="0.2">
      <c r="C45" s="16"/>
      <c r="D45" s="16"/>
      <c r="E45" s="188"/>
      <c r="F45" s="195"/>
      <c r="G45" s="195"/>
      <c r="H45" s="195" t="s">
        <v>395</v>
      </c>
      <c r="I45" s="195"/>
      <c r="J45" s="196"/>
      <c r="K45" s="17" t="s">
        <v>406</v>
      </c>
      <c r="L45" s="196"/>
      <c r="M45" s="17"/>
      <c r="N45" s="196"/>
      <c r="O45" s="17"/>
      <c r="P45" s="17"/>
      <c r="R45" s="19"/>
      <c r="S45" s="3"/>
    </row>
    <row r="46" spans="3:19" x14ac:dyDescent="0.2">
      <c r="C46" s="16"/>
      <c r="D46" s="16"/>
      <c r="E46" s="188"/>
      <c r="F46" s="195"/>
      <c r="G46" s="195"/>
      <c r="H46" s="195" t="s">
        <v>396</v>
      </c>
      <c r="I46" s="195"/>
      <c r="J46" s="196"/>
      <c r="K46" s="17" t="s">
        <v>406</v>
      </c>
      <c r="L46" s="196"/>
      <c r="M46" s="17"/>
      <c r="N46" s="196"/>
      <c r="O46" s="17"/>
      <c r="P46" s="17"/>
      <c r="R46" s="19"/>
      <c r="S46" s="3"/>
    </row>
    <row r="47" spans="3:19" x14ac:dyDescent="0.2">
      <c r="C47" s="16"/>
      <c r="D47" s="16"/>
      <c r="E47" s="188"/>
      <c r="F47" s="195"/>
      <c r="G47" s="195" t="s">
        <v>398</v>
      </c>
      <c r="H47" s="195"/>
      <c r="I47" s="195"/>
      <c r="J47" s="196"/>
      <c r="K47" s="17" t="s">
        <v>406</v>
      </c>
      <c r="L47" s="196"/>
      <c r="M47" s="17"/>
      <c r="N47" s="196"/>
      <c r="O47" s="17"/>
      <c r="P47" s="17"/>
      <c r="R47" s="19"/>
      <c r="S47" s="3"/>
    </row>
    <row r="48" spans="3:19" x14ac:dyDescent="0.2">
      <c r="C48" s="16"/>
      <c r="D48" s="16"/>
      <c r="E48" s="188"/>
      <c r="F48" s="189"/>
      <c r="G48" s="189"/>
      <c r="H48" s="189" t="s">
        <v>399</v>
      </c>
      <c r="I48" s="189"/>
      <c r="J48" s="192"/>
      <c r="K48" s="17" t="s">
        <v>406</v>
      </c>
      <c r="L48" s="192"/>
      <c r="M48" s="16"/>
      <c r="N48" s="192"/>
      <c r="O48" s="16"/>
      <c r="P48" s="16"/>
      <c r="R48" s="3"/>
      <c r="S48" s="3"/>
    </row>
    <row r="49" spans="3:16" x14ac:dyDescent="0.2">
      <c r="C49" s="16"/>
      <c r="D49" s="16"/>
      <c r="E49" s="188"/>
      <c r="F49" s="189"/>
      <c r="G49" s="189"/>
      <c r="H49" s="189" t="s">
        <v>400</v>
      </c>
      <c r="I49" s="189"/>
      <c r="J49" s="192"/>
      <c r="K49" s="17" t="s">
        <v>406</v>
      </c>
      <c r="L49" s="192"/>
      <c r="M49" s="16"/>
      <c r="N49" s="192"/>
      <c r="O49" s="16"/>
      <c r="P49" s="16"/>
    </row>
    <row r="50" spans="3:16" x14ac:dyDescent="0.2">
      <c r="C50" s="16"/>
      <c r="D50" s="16"/>
      <c r="E50" s="188"/>
      <c r="F50" s="189"/>
      <c r="G50" s="189" t="s">
        <v>401</v>
      </c>
      <c r="H50" s="189"/>
      <c r="I50" s="189"/>
      <c r="J50" s="192"/>
      <c r="K50" s="17" t="s">
        <v>406</v>
      </c>
      <c r="L50" s="192"/>
      <c r="M50" s="16"/>
      <c r="N50" s="192"/>
      <c r="O50" s="16"/>
      <c r="P50" s="16"/>
    </row>
    <row r="51" spans="3:16" x14ac:dyDescent="0.2">
      <c r="C51" s="16"/>
      <c r="D51" s="16"/>
      <c r="E51" s="188"/>
      <c r="F51" s="189"/>
      <c r="G51" s="189" t="s">
        <v>402</v>
      </c>
      <c r="H51" s="189"/>
      <c r="I51" s="189"/>
      <c r="J51" s="192"/>
      <c r="K51" s="17" t="s">
        <v>406</v>
      </c>
      <c r="L51" s="192"/>
      <c r="M51" s="16"/>
      <c r="N51" s="192"/>
      <c r="O51" s="16"/>
      <c r="P51" s="16"/>
    </row>
    <row r="52" spans="3:16" x14ac:dyDescent="0.2">
      <c r="C52" s="16"/>
      <c r="D52" s="16"/>
      <c r="E52" s="189"/>
      <c r="F52" s="16"/>
      <c r="G52" s="16"/>
      <c r="H52" s="16"/>
      <c r="I52" s="16"/>
      <c r="J52" s="16"/>
      <c r="K52" s="16"/>
      <c r="L52" s="192"/>
      <c r="M52" s="16"/>
      <c r="N52" s="192"/>
      <c r="O52" s="16"/>
      <c r="P52" s="16"/>
    </row>
    <row r="53" spans="3:16" ht="15" x14ac:dyDescent="0.25">
      <c r="C53" s="16"/>
      <c r="D53" s="16"/>
      <c r="E53" s="202" t="s">
        <v>491</v>
      </c>
      <c r="F53" s="16"/>
      <c r="G53" s="16"/>
      <c r="H53" s="16"/>
      <c r="I53" s="16"/>
      <c r="J53" s="192"/>
      <c r="K53" s="16" t="s">
        <v>499</v>
      </c>
      <c r="L53" s="192"/>
      <c r="M53" s="16"/>
      <c r="N53" s="192"/>
      <c r="O53" s="16" t="s">
        <v>538</v>
      </c>
      <c r="P53" s="16" t="s">
        <v>524</v>
      </c>
    </row>
    <row r="54" spans="3:16" x14ac:dyDescent="0.2">
      <c r="C54" s="16"/>
      <c r="D54" s="190"/>
      <c r="E54" s="188"/>
      <c r="F54" s="188" t="s">
        <v>492</v>
      </c>
      <c r="G54" s="188"/>
      <c r="H54" s="188"/>
      <c r="I54" s="16"/>
      <c r="J54" s="192"/>
      <c r="K54" s="16" t="s">
        <v>499</v>
      </c>
      <c r="L54" s="192"/>
      <c r="M54" s="16"/>
      <c r="N54" s="192"/>
      <c r="O54" s="16"/>
      <c r="P54" s="16"/>
    </row>
    <row r="55" spans="3:16" x14ac:dyDescent="0.2">
      <c r="C55" s="16"/>
      <c r="D55" s="190"/>
      <c r="E55" s="188"/>
      <c r="F55" s="188"/>
      <c r="G55" s="188" t="s">
        <v>494</v>
      </c>
      <c r="H55" s="188"/>
      <c r="I55" s="16"/>
      <c r="J55" s="192"/>
      <c r="K55" s="16" t="s">
        <v>499</v>
      </c>
      <c r="L55" s="192"/>
      <c r="M55" s="16"/>
      <c r="N55" s="192"/>
      <c r="O55" s="16"/>
      <c r="P55" s="16"/>
    </row>
    <row r="56" spans="3:16" x14ac:dyDescent="0.2">
      <c r="C56" s="16"/>
      <c r="D56" s="190"/>
      <c r="E56" s="188"/>
      <c r="F56" s="188"/>
      <c r="G56" s="188"/>
      <c r="H56" s="188" t="s">
        <v>495</v>
      </c>
      <c r="I56" s="16"/>
      <c r="J56" s="192"/>
      <c r="K56" s="16" t="s">
        <v>499</v>
      </c>
      <c r="L56" s="192"/>
      <c r="M56" s="16"/>
      <c r="N56" s="192"/>
      <c r="O56" s="16"/>
      <c r="P56" s="16"/>
    </row>
    <row r="57" spans="3:16" x14ac:dyDescent="0.2">
      <c r="C57" s="16"/>
      <c r="D57" s="190"/>
      <c r="E57" s="188"/>
      <c r="F57" s="188"/>
      <c r="G57" s="188"/>
      <c r="H57" s="188" t="s">
        <v>496</v>
      </c>
      <c r="I57" s="16"/>
      <c r="J57" s="192"/>
      <c r="K57" s="16" t="s">
        <v>499</v>
      </c>
      <c r="L57" s="192"/>
      <c r="M57" s="16"/>
      <c r="N57" s="192"/>
      <c r="O57" s="16"/>
      <c r="P57" s="16"/>
    </row>
    <row r="58" spans="3:16" x14ac:dyDescent="0.2">
      <c r="C58" s="16"/>
      <c r="D58" s="190"/>
      <c r="E58" s="188"/>
      <c r="F58" s="188"/>
      <c r="G58" s="188"/>
      <c r="H58" s="188" t="s">
        <v>497</v>
      </c>
      <c r="I58" s="16"/>
      <c r="J58" s="192"/>
      <c r="K58" s="16" t="s">
        <v>499</v>
      </c>
      <c r="L58" s="192"/>
      <c r="M58" s="16"/>
      <c r="N58" s="192"/>
      <c r="O58" s="16"/>
      <c r="P58" s="16"/>
    </row>
    <row r="59" spans="3:16" x14ac:dyDescent="0.2">
      <c r="C59" s="16"/>
      <c r="D59" s="190"/>
      <c r="E59" s="188"/>
      <c r="F59" s="188"/>
      <c r="G59" s="188"/>
      <c r="H59" s="188" t="s">
        <v>498</v>
      </c>
      <c r="I59" s="16"/>
      <c r="J59" s="192"/>
      <c r="K59" s="16" t="s">
        <v>499</v>
      </c>
      <c r="L59" s="192"/>
      <c r="M59" s="16"/>
      <c r="N59" s="192"/>
      <c r="O59" s="16"/>
      <c r="P59" s="16"/>
    </row>
    <row r="60" spans="3:16" x14ac:dyDescent="0.2">
      <c r="C60" s="16"/>
      <c r="D60" s="190"/>
      <c r="E60" s="188"/>
      <c r="F60" s="188"/>
      <c r="G60" s="188" t="s">
        <v>500</v>
      </c>
      <c r="H60" s="188"/>
      <c r="I60" s="16"/>
      <c r="J60" s="192"/>
      <c r="K60" s="16" t="s">
        <v>499</v>
      </c>
      <c r="L60" s="192"/>
      <c r="M60" s="16"/>
      <c r="N60" s="192"/>
      <c r="O60" s="16"/>
      <c r="P60" s="16"/>
    </row>
    <row r="61" spans="3:16" x14ac:dyDescent="0.2">
      <c r="C61" s="16"/>
      <c r="D61" s="190"/>
      <c r="E61" s="188"/>
      <c r="F61" s="188"/>
      <c r="G61" s="188" t="s">
        <v>501</v>
      </c>
      <c r="H61" s="188"/>
      <c r="I61" s="16"/>
      <c r="J61" s="192"/>
      <c r="K61" s="16" t="s">
        <v>499</v>
      </c>
      <c r="L61" s="192"/>
      <c r="M61" s="16"/>
      <c r="N61" s="192"/>
      <c r="O61" s="16"/>
      <c r="P61" s="16"/>
    </row>
    <row r="62" spans="3:16" x14ac:dyDescent="0.2">
      <c r="C62" s="16"/>
      <c r="D62" s="190"/>
      <c r="E62" s="188"/>
      <c r="F62" s="188"/>
      <c r="G62" s="188" t="s">
        <v>502</v>
      </c>
      <c r="H62" s="188"/>
      <c r="I62" s="16"/>
      <c r="J62" s="192"/>
      <c r="K62" s="16" t="s">
        <v>499</v>
      </c>
      <c r="L62" s="192"/>
      <c r="M62" s="16"/>
      <c r="N62" s="192"/>
      <c r="O62" s="16"/>
      <c r="P62" s="16"/>
    </row>
    <row r="63" spans="3:16" x14ac:dyDescent="0.2">
      <c r="C63" s="16"/>
      <c r="D63" s="190"/>
      <c r="E63" s="188"/>
      <c r="F63" s="188"/>
      <c r="G63" s="188"/>
      <c r="H63" s="188" t="s">
        <v>504</v>
      </c>
      <c r="I63" s="16"/>
      <c r="J63" s="192"/>
      <c r="K63" s="16" t="s">
        <v>499</v>
      </c>
      <c r="L63" s="192"/>
      <c r="M63" s="16"/>
      <c r="N63" s="192"/>
      <c r="O63" s="16"/>
      <c r="P63" s="16"/>
    </row>
    <row r="64" spans="3:16" x14ac:dyDescent="0.2">
      <c r="C64" s="16"/>
      <c r="D64" s="190"/>
      <c r="E64" s="188"/>
      <c r="F64" s="188"/>
      <c r="G64" s="188"/>
      <c r="H64" s="188" t="s">
        <v>505</v>
      </c>
      <c r="I64" s="16"/>
      <c r="J64" s="192"/>
      <c r="K64" s="16" t="s">
        <v>499</v>
      </c>
      <c r="L64" s="192"/>
      <c r="M64" s="16"/>
      <c r="N64" s="192"/>
      <c r="O64" s="16"/>
      <c r="P64" s="16"/>
    </row>
    <row r="65" spans="3:16" x14ac:dyDescent="0.2">
      <c r="C65" s="16"/>
      <c r="D65" s="190"/>
      <c r="E65" s="188"/>
      <c r="F65" s="188"/>
      <c r="G65" s="188"/>
      <c r="H65" s="188" t="s">
        <v>506</v>
      </c>
      <c r="I65" s="16"/>
      <c r="J65" s="192"/>
      <c r="K65" s="16" t="s">
        <v>499</v>
      </c>
      <c r="L65" s="192"/>
      <c r="M65" s="16"/>
      <c r="N65" s="192"/>
      <c r="O65" s="16"/>
      <c r="P65" s="16"/>
    </row>
    <row r="66" spans="3:16" x14ac:dyDescent="0.2">
      <c r="C66" s="16"/>
      <c r="D66" s="190"/>
      <c r="E66" s="188"/>
      <c r="F66" s="188"/>
      <c r="G66" s="188"/>
      <c r="H66" s="188" t="s">
        <v>507</v>
      </c>
      <c r="I66" s="16"/>
      <c r="J66" s="192"/>
      <c r="K66" s="16" t="s">
        <v>499</v>
      </c>
      <c r="L66" s="192"/>
      <c r="M66" s="16"/>
      <c r="N66" s="192"/>
      <c r="O66" s="16"/>
      <c r="P66" s="16"/>
    </row>
    <row r="67" spans="3:16" x14ac:dyDescent="0.2">
      <c r="C67" s="16"/>
      <c r="D67" s="190"/>
      <c r="E67" s="188"/>
      <c r="F67" s="188"/>
      <c r="G67" s="188"/>
      <c r="H67" s="188" t="s">
        <v>508</v>
      </c>
      <c r="I67" s="16"/>
      <c r="J67" s="192"/>
      <c r="K67" s="16" t="s">
        <v>499</v>
      </c>
      <c r="L67" s="192"/>
      <c r="M67" s="16"/>
      <c r="N67" s="192"/>
      <c r="O67" s="16"/>
      <c r="P67" s="16"/>
    </row>
    <row r="68" spans="3:16" x14ac:dyDescent="0.2">
      <c r="C68" s="16"/>
      <c r="D68" s="190"/>
      <c r="E68" s="188"/>
      <c r="F68" s="188" t="s">
        <v>509</v>
      </c>
      <c r="G68" s="188"/>
      <c r="H68" s="188"/>
      <c r="I68" s="16"/>
      <c r="J68" s="192"/>
      <c r="K68" s="16" t="s">
        <v>499</v>
      </c>
      <c r="L68" s="192"/>
      <c r="M68" s="16"/>
      <c r="N68" s="192"/>
      <c r="O68" s="16"/>
      <c r="P68" s="16"/>
    </row>
    <row r="69" spans="3:16" x14ac:dyDescent="0.2">
      <c r="C69" s="16"/>
      <c r="D69" s="190"/>
      <c r="E69" s="188"/>
      <c r="F69" s="190"/>
      <c r="G69" s="188" t="s">
        <v>494</v>
      </c>
      <c r="H69" s="188"/>
      <c r="I69" s="16"/>
      <c r="J69" s="192"/>
      <c r="K69" s="16" t="s">
        <v>499</v>
      </c>
      <c r="L69" s="192"/>
      <c r="M69" s="16"/>
      <c r="N69" s="192"/>
      <c r="O69" s="16"/>
      <c r="P69" s="16"/>
    </row>
    <row r="70" spans="3:16" x14ac:dyDescent="0.2">
      <c r="C70" s="16"/>
      <c r="D70" s="190"/>
      <c r="E70" s="188"/>
      <c r="F70" s="190"/>
      <c r="G70" s="188"/>
      <c r="H70" s="188" t="s">
        <v>495</v>
      </c>
      <c r="I70" s="16"/>
      <c r="J70" s="192"/>
      <c r="K70" s="16" t="s">
        <v>499</v>
      </c>
      <c r="L70" s="192"/>
      <c r="M70" s="16"/>
      <c r="N70" s="192"/>
      <c r="O70" s="16"/>
      <c r="P70" s="16"/>
    </row>
    <row r="71" spans="3:16" x14ac:dyDescent="0.2">
      <c r="C71" s="16"/>
      <c r="D71" s="190"/>
      <c r="E71" s="188"/>
      <c r="F71" s="190"/>
      <c r="G71" s="188"/>
      <c r="H71" s="188" t="s">
        <v>496</v>
      </c>
      <c r="I71" s="16"/>
      <c r="J71" s="192"/>
      <c r="K71" s="16" t="s">
        <v>499</v>
      </c>
      <c r="L71" s="192"/>
      <c r="M71" s="16"/>
      <c r="N71" s="192"/>
      <c r="O71" s="16"/>
      <c r="P71" s="16"/>
    </row>
    <row r="72" spans="3:16" x14ac:dyDescent="0.2">
      <c r="C72" s="16"/>
      <c r="D72" s="190"/>
      <c r="E72" s="188"/>
      <c r="F72" s="190"/>
      <c r="G72" s="188"/>
      <c r="H72" s="188" t="s">
        <v>497</v>
      </c>
      <c r="I72" s="16"/>
      <c r="J72" s="192"/>
      <c r="K72" s="16" t="s">
        <v>499</v>
      </c>
      <c r="L72" s="192"/>
      <c r="M72" s="16"/>
      <c r="N72" s="192"/>
      <c r="O72" s="16"/>
      <c r="P72" s="16"/>
    </row>
    <row r="73" spans="3:16" x14ac:dyDescent="0.2">
      <c r="C73" s="16"/>
      <c r="D73" s="190"/>
      <c r="E73" s="188"/>
      <c r="F73" s="190"/>
      <c r="G73" s="188"/>
      <c r="H73" s="188" t="s">
        <v>498</v>
      </c>
      <c r="I73" s="16"/>
      <c r="J73" s="192"/>
      <c r="K73" s="16" t="s">
        <v>499</v>
      </c>
      <c r="L73" s="192"/>
      <c r="M73" s="16"/>
      <c r="N73" s="192"/>
      <c r="O73" s="16"/>
      <c r="P73" s="16"/>
    </row>
    <row r="74" spans="3:16" x14ac:dyDescent="0.2">
      <c r="C74" s="16"/>
      <c r="D74" s="190"/>
      <c r="E74" s="188"/>
      <c r="F74" s="190"/>
      <c r="G74" s="188" t="s">
        <v>502</v>
      </c>
      <c r="H74" s="188"/>
      <c r="I74" s="16"/>
      <c r="J74" s="192"/>
      <c r="K74" s="16" t="s">
        <v>499</v>
      </c>
      <c r="L74" s="192"/>
      <c r="M74" s="16"/>
      <c r="N74" s="192"/>
      <c r="O74" s="16"/>
      <c r="P74" s="16"/>
    </row>
    <row r="75" spans="3:16" x14ac:dyDescent="0.2">
      <c r="C75" s="16"/>
      <c r="D75" s="190"/>
      <c r="E75" s="188"/>
      <c r="F75" s="190"/>
      <c r="G75" s="188"/>
      <c r="H75" s="188" t="s">
        <v>504</v>
      </c>
      <c r="I75" s="16"/>
      <c r="J75" s="192"/>
      <c r="K75" s="16" t="s">
        <v>499</v>
      </c>
      <c r="L75" s="192"/>
      <c r="M75" s="16"/>
      <c r="N75" s="192"/>
      <c r="O75" s="16"/>
      <c r="P75" s="16"/>
    </row>
    <row r="76" spans="3:16" x14ac:dyDescent="0.2">
      <c r="C76" s="16"/>
      <c r="D76" s="190"/>
      <c r="E76" s="188"/>
      <c r="F76" s="190"/>
      <c r="G76" s="188"/>
      <c r="H76" s="188" t="s">
        <v>505</v>
      </c>
      <c r="I76" s="16"/>
      <c r="J76" s="192"/>
      <c r="K76" s="16" t="s">
        <v>499</v>
      </c>
      <c r="L76" s="192"/>
      <c r="M76" s="16"/>
      <c r="N76" s="192"/>
      <c r="O76" s="16"/>
      <c r="P76" s="16"/>
    </row>
    <row r="77" spans="3:16" x14ac:dyDescent="0.2">
      <c r="C77" s="16"/>
      <c r="D77" s="190"/>
      <c r="E77" s="188"/>
      <c r="F77" s="190"/>
      <c r="G77" s="188" t="s">
        <v>510</v>
      </c>
      <c r="H77" s="188"/>
      <c r="I77" s="16"/>
      <c r="J77" s="192"/>
      <c r="K77" s="16" t="s">
        <v>499</v>
      </c>
      <c r="L77" s="192"/>
      <c r="M77" s="16"/>
      <c r="N77" s="192"/>
      <c r="O77" s="16"/>
      <c r="P77" s="16"/>
    </row>
    <row r="78" spans="3:16" x14ac:dyDescent="0.2">
      <c r="C78" s="16"/>
      <c r="D78" s="192"/>
      <c r="E78" s="188"/>
      <c r="F78" s="16"/>
      <c r="G78" s="188"/>
      <c r="H78" s="188"/>
      <c r="I78" s="16"/>
      <c r="J78" s="16"/>
      <c r="K78" s="16"/>
      <c r="L78" s="192"/>
      <c r="M78" s="16"/>
      <c r="N78" s="192"/>
      <c r="O78" s="16"/>
      <c r="P78" s="16"/>
    </row>
  </sheetData>
  <phoneticPr fontId="30" type="noConversion"/>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7"/>
  <sheetViews>
    <sheetView workbookViewId="0">
      <pane xSplit="1" ySplit="12" topLeftCell="H73" activePane="bottomRight" state="frozen"/>
      <selection pane="topRight"/>
      <selection pane="bottomLeft"/>
      <selection pane="bottomRight" activeCell="I13" sqref="I13:I77"/>
    </sheetView>
  </sheetViews>
  <sheetFormatPr defaultRowHeight="12.75" x14ac:dyDescent="0.2"/>
  <cols>
    <col min="1" max="1" width="53.7109375" style="378" customWidth="1"/>
    <col min="2" max="4" width="51" style="378" customWidth="1"/>
    <col min="5" max="5" width="48.42578125" style="378" customWidth="1"/>
    <col min="6" max="8" width="51.7109375" style="378" customWidth="1"/>
    <col min="9" max="9" width="49.140625" style="378" customWidth="1"/>
    <col min="10" max="10" width="49.28515625" style="378" customWidth="1"/>
    <col min="11" max="11" width="46.7109375" style="378" customWidth="1"/>
    <col min="12" max="12" width="54.42578125" style="378" customWidth="1"/>
    <col min="13" max="13" width="51.85546875" style="378" customWidth="1"/>
    <col min="14" max="14" width="54.140625" style="378" customWidth="1"/>
    <col min="15" max="15" width="35.85546875" style="378" customWidth="1"/>
    <col min="16" max="16" width="34.42578125" style="378" customWidth="1"/>
    <col min="17" max="260" width="9.140625" style="378"/>
    <col min="261" max="261" width="53.7109375" style="378" customWidth="1"/>
    <col min="262" max="262" width="51" style="378" customWidth="1"/>
    <col min="263" max="263" width="48.42578125" style="378" customWidth="1"/>
    <col min="264" max="264" width="51.7109375" style="378" customWidth="1"/>
    <col min="265" max="265" width="49.140625" style="378" customWidth="1"/>
    <col min="266" max="266" width="49.28515625" style="378" customWidth="1"/>
    <col min="267" max="267" width="46.7109375" style="378" customWidth="1"/>
    <col min="268" max="268" width="54.42578125" style="378" customWidth="1"/>
    <col min="269" max="269" width="51.85546875" style="378" customWidth="1"/>
    <col min="270" max="270" width="54.140625" style="378" customWidth="1"/>
    <col min="271" max="271" width="35.85546875" style="378" customWidth="1"/>
    <col min="272" max="272" width="34.42578125" style="378" customWidth="1"/>
    <col min="273" max="516" width="9.140625" style="378"/>
    <col min="517" max="517" width="53.7109375" style="378" customWidth="1"/>
    <col min="518" max="518" width="51" style="378" customWidth="1"/>
    <col min="519" max="519" width="48.42578125" style="378" customWidth="1"/>
    <col min="520" max="520" width="51.7109375" style="378" customWidth="1"/>
    <col min="521" max="521" width="49.140625" style="378" customWidth="1"/>
    <col min="522" max="522" width="49.28515625" style="378" customWidth="1"/>
    <col min="523" max="523" width="46.7109375" style="378" customWidth="1"/>
    <col min="524" max="524" width="54.42578125" style="378" customWidth="1"/>
    <col min="525" max="525" width="51.85546875" style="378" customWidth="1"/>
    <col min="526" max="526" width="54.140625" style="378" customWidth="1"/>
    <col min="527" max="527" width="35.85546875" style="378" customWidth="1"/>
    <col min="528" max="528" width="34.42578125" style="378" customWidth="1"/>
    <col min="529" max="772" width="9.140625" style="378"/>
    <col min="773" max="773" width="53.7109375" style="378" customWidth="1"/>
    <col min="774" max="774" width="51" style="378" customWidth="1"/>
    <col min="775" max="775" width="48.42578125" style="378" customWidth="1"/>
    <col min="776" max="776" width="51.7109375" style="378" customWidth="1"/>
    <col min="777" max="777" width="49.140625" style="378" customWidth="1"/>
    <col min="778" max="778" width="49.28515625" style="378" customWidth="1"/>
    <col min="779" max="779" width="46.7109375" style="378" customWidth="1"/>
    <col min="780" max="780" width="54.42578125" style="378" customWidth="1"/>
    <col min="781" max="781" width="51.85546875" style="378" customWidth="1"/>
    <col min="782" max="782" width="54.140625" style="378" customWidth="1"/>
    <col min="783" max="783" width="35.85546875" style="378" customWidth="1"/>
    <col min="784" max="784" width="34.42578125" style="378" customWidth="1"/>
    <col min="785" max="1028" width="9.140625" style="378"/>
    <col min="1029" max="1029" width="53.7109375" style="378" customWidth="1"/>
    <col min="1030" max="1030" width="51" style="378" customWidth="1"/>
    <col min="1031" max="1031" width="48.42578125" style="378" customWidth="1"/>
    <col min="1032" max="1032" width="51.7109375" style="378" customWidth="1"/>
    <col min="1033" max="1033" width="49.140625" style="378" customWidth="1"/>
    <col min="1034" max="1034" width="49.28515625" style="378" customWidth="1"/>
    <col min="1035" max="1035" width="46.7109375" style="378" customWidth="1"/>
    <col min="1036" max="1036" width="54.42578125" style="378" customWidth="1"/>
    <col min="1037" max="1037" width="51.85546875" style="378" customWidth="1"/>
    <col min="1038" max="1038" width="54.140625" style="378" customWidth="1"/>
    <col min="1039" max="1039" width="35.85546875" style="378" customWidth="1"/>
    <col min="1040" max="1040" width="34.42578125" style="378" customWidth="1"/>
    <col min="1041" max="1284" width="9.140625" style="378"/>
    <col min="1285" max="1285" width="53.7109375" style="378" customWidth="1"/>
    <col min="1286" max="1286" width="51" style="378" customWidth="1"/>
    <col min="1287" max="1287" width="48.42578125" style="378" customWidth="1"/>
    <col min="1288" max="1288" width="51.7109375" style="378" customWidth="1"/>
    <col min="1289" max="1289" width="49.140625" style="378" customWidth="1"/>
    <col min="1290" max="1290" width="49.28515625" style="378" customWidth="1"/>
    <col min="1291" max="1291" width="46.7109375" style="378" customWidth="1"/>
    <col min="1292" max="1292" width="54.42578125" style="378" customWidth="1"/>
    <col min="1293" max="1293" width="51.85546875" style="378" customWidth="1"/>
    <col min="1294" max="1294" width="54.140625" style="378" customWidth="1"/>
    <col min="1295" max="1295" width="35.85546875" style="378" customWidth="1"/>
    <col min="1296" max="1296" width="34.42578125" style="378" customWidth="1"/>
    <col min="1297" max="1540" width="9.140625" style="378"/>
    <col min="1541" max="1541" width="53.7109375" style="378" customWidth="1"/>
    <col min="1542" max="1542" width="51" style="378" customWidth="1"/>
    <col min="1543" max="1543" width="48.42578125" style="378" customWidth="1"/>
    <col min="1544" max="1544" width="51.7109375" style="378" customWidth="1"/>
    <col min="1545" max="1545" width="49.140625" style="378" customWidth="1"/>
    <col min="1546" max="1546" width="49.28515625" style="378" customWidth="1"/>
    <col min="1547" max="1547" width="46.7109375" style="378" customWidth="1"/>
    <col min="1548" max="1548" width="54.42578125" style="378" customWidth="1"/>
    <col min="1549" max="1549" width="51.85546875" style="378" customWidth="1"/>
    <col min="1550" max="1550" width="54.140625" style="378" customWidth="1"/>
    <col min="1551" max="1551" width="35.85546875" style="378" customWidth="1"/>
    <col min="1552" max="1552" width="34.42578125" style="378" customWidth="1"/>
    <col min="1553" max="1796" width="9.140625" style="378"/>
    <col min="1797" max="1797" width="53.7109375" style="378" customWidth="1"/>
    <col min="1798" max="1798" width="51" style="378" customWidth="1"/>
    <col min="1799" max="1799" width="48.42578125" style="378" customWidth="1"/>
    <col min="1800" max="1800" width="51.7109375" style="378" customWidth="1"/>
    <col min="1801" max="1801" width="49.140625" style="378" customWidth="1"/>
    <col min="1802" max="1802" width="49.28515625" style="378" customWidth="1"/>
    <col min="1803" max="1803" width="46.7109375" style="378" customWidth="1"/>
    <col min="1804" max="1804" width="54.42578125" style="378" customWidth="1"/>
    <col min="1805" max="1805" width="51.85546875" style="378" customWidth="1"/>
    <col min="1806" max="1806" width="54.140625" style="378" customWidth="1"/>
    <col min="1807" max="1807" width="35.85546875" style="378" customWidth="1"/>
    <col min="1808" max="1808" width="34.42578125" style="378" customWidth="1"/>
    <col min="1809" max="2052" width="9.140625" style="378"/>
    <col min="2053" max="2053" width="53.7109375" style="378" customWidth="1"/>
    <col min="2054" max="2054" width="51" style="378" customWidth="1"/>
    <col min="2055" max="2055" width="48.42578125" style="378" customWidth="1"/>
    <col min="2056" max="2056" width="51.7109375" style="378" customWidth="1"/>
    <col min="2057" max="2057" width="49.140625" style="378" customWidth="1"/>
    <col min="2058" max="2058" width="49.28515625" style="378" customWidth="1"/>
    <col min="2059" max="2059" width="46.7109375" style="378" customWidth="1"/>
    <col min="2060" max="2060" width="54.42578125" style="378" customWidth="1"/>
    <col min="2061" max="2061" width="51.85546875" style="378" customWidth="1"/>
    <col min="2062" max="2062" width="54.140625" style="378" customWidth="1"/>
    <col min="2063" max="2063" width="35.85546875" style="378" customWidth="1"/>
    <col min="2064" max="2064" width="34.42578125" style="378" customWidth="1"/>
    <col min="2065" max="2308" width="9.140625" style="378"/>
    <col min="2309" max="2309" width="53.7109375" style="378" customWidth="1"/>
    <col min="2310" max="2310" width="51" style="378" customWidth="1"/>
    <col min="2311" max="2311" width="48.42578125" style="378" customWidth="1"/>
    <col min="2312" max="2312" width="51.7109375" style="378" customWidth="1"/>
    <col min="2313" max="2313" width="49.140625" style="378" customWidth="1"/>
    <col min="2314" max="2314" width="49.28515625" style="378" customWidth="1"/>
    <col min="2315" max="2315" width="46.7109375" style="378" customWidth="1"/>
    <col min="2316" max="2316" width="54.42578125" style="378" customWidth="1"/>
    <col min="2317" max="2317" width="51.85546875" style="378" customWidth="1"/>
    <col min="2318" max="2318" width="54.140625" style="378" customWidth="1"/>
    <col min="2319" max="2319" width="35.85546875" style="378" customWidth="1"/>
    <col min="2320" max="2320" width="34.42578125" style="378" customWidth="1"/>
    <col min="2321" max="2564" width="9.140625" style="378"/>
    <col min="2565" max="2565" width="53.7109375" style="378" customWidth="1"/>
    <col min="2566" max="2566" width="51" style="378" customWidth="1"/>
    <col min="2567" max="2567" width="48.42578125" style="378" customWidth="1"/>
    <col min="2568" max="2568" width="51.7109375" style="378" customWidth="1"/>
    <col min="2569" max="2569" width="49.140625" style="378" customWidth="1"/>
    <col min="2570" max="2570" width="49.28515625" style="378" customWidth="1"/>
    <col min="2571" max="2571" width="46.7109375" style="378" customWidth="1"/>
    <col min="2572" max="2572" width="54.42578125" style="378" customWidth="1"/>
    <col min="2573" max="2573" width="51.85546875" style="378" customWidth="1"/>
    <col min="2574" max="2574" width="54.140625" style="378" customWidth="1"/>
    <col min="2575" max="2575" width="35.85546875" style="378" customWidth="1"/>
    <col min="2576" max="2576" width="34.42578125" style="378" customWidth="1"/>
    <col min="2577" max="2820" width="9.140625" style="378"/>
    <col min="2821" max="2821" width="53.7109375" style="378" customWidth="1"/>
    <col min="2822" max="2822" width="51" style="378" customWidth="1"/>
    <col min="2823" max="2823" width="48.42578125" style="378" customWidth="1"/>
    <col min="2824" max="2824" width="51.7109375" style="378" customWidth="1"/>
    <col min="2825" max="2825" width="49.140625" style="378" customWidth="1"/>
    <col min="2826" max="2826" width="49.28515625" style="378" customWidth="1"/>
    <col min="2827" max="2827" width="46.7109375" style="378" customWidth="1"/>
    <col min="2828" max="2828" width="54.42578125" style="378" customWidth="1"/>
    <col min="2829" max="2829" width="51.85546875" style="378" customWidth="1"/>
    <col min="2830" max="2830" width="54.140625" style="378" customWidth="1"/>
    <col min="2831" max="2831" width="35.85546875" style="378" customWidth="1"/>
    <col min="2832" max="2832" width="34.42578125" style="378" customWidth="1"/>
    <col min="2833" max="3076" width="9.140625" style="378"/>
    <col min="3077" max="3077" width="53.7109375" style="378" customWidth="1"/>
    <col min="3078" max="3078" width="51" style="378" customWidth="1"/>
    <col min="3079" max="3079" width="48.42578125" style="378" customWidth="1"/>
    <col min="3080" max="3080" width="51.7109375" style="378" customWidth="1"/>
    <col min="3081" max="3081" width="49.140625" style="378" customWidth="1"/>
    <col min="3082" max="3082" width="49.28515625" style="378" customWidth="1"/>
    <col min="3083" max="3083" width="46.7109375" style="378" customWidth="1"/>
    <col min="3084" max="3084" width="54.42578125" style="378" customWidth="1"/>
    <col min="3085" max="3085" width="51.85546875" style="378" customWidth="1"/>
    <col min="3086" max="3086" width="54.140625" style="378" customWidth="1"/>
    <col min="3087" max="3087" width="35.85546875" style="378" customWidth="1"/>
    <col min="3088" max="3088" width="34.42578125" style="378" customWidth="1"/>
    <col min="3089" max="3332" width="9.140625" style="378"/>
    <col min="3333" max="3333" width="53.7109375" style="378" customWidth="1"/>
    <col min="3334" max="3334" width="51" style="378" customWidth="1"/>
    <col min="3335" max="3335" width="48.42578125" style="378" customWidth="1"/>
    <col min="3336" max="3336" width="51.7109375" style="378" customWidth="1"/>
    <col min="3337" max="3337" width="49.140625" style="378" customWidth="1"/>
    <col min="3338" max="3338" width="49.28515625" style="378" customWidth="1"/>
    <col min="3339" max="3339" width="46.7109375" style="378" customWidth="1"/>
    <col min="3340" max="3340" width="54.42578125" style="378" customWidth="1"/>
    <col min="3341" max="3341" width="51.85546875" style="378" customWidth="1"/>
    <col min="3342" max="3342" width="54.140625" style="378" customWidth="1"/>
    <col min="3343" max="3343" width="35.85546875" style="378" customWidth="1"/>
    <col min="3344" max="3344" width="34.42578125" style="378" customWidth="1"/>
    <col min="3345" max="3588" width="9.140625" style="378"/>
    <col min="3589" max="3589" width="53.7109375" style="378" customWidth="1"/>
    <col min="3590" max="3590" width="51" style="378" customWidth="1"/>
    <col min="3591" max="3591" width="48.42578125" style="378" customWidth="1"/>
    <col min="3592" max="3592" width="51.7109375" style="378" customWidth="1"/>
    <col min="3593" max="3593" width="49.140625" style="378" customWidth="1"/>
    <col min="3594" max="3594" width="49.28515625" style="378" customWidth="1"/>
    <col min="3595" max="3595" width="46.7109375" style="378" customWidth="1"/>
    <col min="3596" max="3596" width="54.42578125" style="378" customWidth="1"/>
    <col min="3597" max="3597" width="51.85546875" style="378" customWidth="1"/>
    <col min="3598" max="3598" width="54.140625" style="378" customWidth="1"/>
    <col min="3599" max="3599" width="35.85546875" style="378" customWidth="1"/>
    <col min="3600" max="3600" width="34.42578125" style="378" customWidth="1"/>
    <col min="3601" max="3844" width="9.140625" style="378"/>
    <col min="3845" max="3845" width="53.7109375" style="378" customWidth="1"/>
    <col min="3846" max="3846" width="51" style="378" customWidth="1"/>
    <col min="3847" max="3847" width="48.42578125" style="378" customWidth="1"/>
    <col min="3848" max="3848" width="51.7109375" style="378" customWidth="1"/>
    <col min="3849" max="3849" width="49.140625" style="378" customWidth="1"/>
    <col min="3850" max="3850" width="49.28515625" style="378" customWidth="1"/>
    <col min="3851" max="3851" width="46.7109375" style="378" customWidth="1"/>
    <col min="3852" max="3852" width="54.42578125" style="378" customWidth="1"/>
    <col min="3853" max="3853" width="51.85546875" style="378" customWidth="1"/>
    <col min="3854" max="3854" width="54.140625" style="378" customWidth="1"/>
    <col min="3855" max="3855" width="35.85546875" style="378" customWidth="1"/>
    <col min="3856" max="3856" width="34.42578125" style="378" customWidth="1"/>
    <col min="3857" max="4100" width="9.140625" style="378"/>
    <col min="4101" max="4101" width="53.7109375" style="378" customWidth="1"/>
    <col min="4102" max="4102" width="51" style="378" customWidth="1"/>
    <col min="4103" max="4103" width="48.42578125" style="378" customWidth="1"/>
    <col min="4104" max="4104" width="51.7109375" style="378" customWidth="1"/>
    <col min="4105" max="4105" width="49.140625" style="378" customWidth="1"/>
    <col min="4106" max="4106" width="49.28515625" style="378" customWidth="1"/>
    <col min="4107" max="4107" width="46.7109375" style="378" customWidth="1"/>
    <col min="4108" max="4108" width="54.42578125" style="378" customWidth="1"/>
    <col min="4109" max="4109" width="51.85546875" style="378" customWidth="1"/>
    <col min="4110" max="4110" width="54.140625" style="378" customWidth="1"/>
    <col min="4111" max="4111" width="35.85546875" style="378" customWidth="1"/>
    <col min="4112" max="4112" width="34.42578125" style="378" customWidth="1"/>
    <col min="4113" max="4356" width="9.140625" style="378"/>
    <col min="4357" max="4357" width="53.7109375" style="378" customWidth="1"/>
    <col min="4358" max="4358" width="51" style="378" customWidth="1"/>
    <col min="4359" max="4359" width="48.42578125" style="378" customWidth="1"/>
    <col min="4360" max="4360" width="51.7109375" style="378" customWidth="1"/>
    <col min="4361" max="4361" width="49.140625" style="378" customWidth="1"/>
    <col min="4362" max="4362" width="49.28515625" style="378" customWidth="1"/>
    <col min="4363" max="4363" width="46.7109375" style="378" customWidth="1"/>
    <col min="4364" max="4364" width="54.42578125" style="378" customWidth="1"/>
    <col min="4365" max="4365" width="51.85546875" style="378" customWidth="1"/>
    <col min="4366" max="4366" width="54.140625" style="378" customWidth="1"/>
    <col min="4367" max="4367" width="35.85546875" style="378" customWidth="1"/>
    <col min="4368" max="4368" width="34.42578125" style="378" customWidth="1"/>
    <col min="4369" max="4612" width="9.140625" style="378"/>
    <col min="4613" max="4613" width="53.7109375" style="378" customWidth="1"/>
    <col min="4614" max="4614" width="51" style="378" customWidth="1"/>
    <col min="4615" max="4615" width="48.42578125" style="378" customWidth="1"/>
    <col min="4616" max="4616" width="51.7109375" style="378" customWidth="1"/>
    <col min="4617" max="4617" width="49.140625" style="378" customWidth="1"/>
    <col min="4618" max="4618" width="49.28515625" style="378" customWidth="1"/>
    <col min="4619" max="4619" width="46.7109375" style="378" customWidth="1"/>
    <col min="4620" max="4620" width="54.42578125" style="378" customWidth="1"/>
    <col min="4621" max="4621" width="51.85546875" style="378" customWidth="1"/>
    <col min="4622" max="4622" width="54.140625" style="378" customWidth="1"/>
    <col min="4623" max="4623" width="35.85546875" style="378" customWidth="1"/>
    <col min="4624" max="4624" width="34.42578125" style="378" customWidth="1"/>
    <col min="4625" max="4868" width="9.140625" style="378"/>
    <col min="4869" max="4869" width="53.7109375" style="378" customWidth="1"/>
    <col min="4870" max="4870" width="51" style="378" customWidth="1"/>
    <col min="4871" max="4871" width="48.42578125" style="378" customWidth="1"/>
    <col min="4872" max="4872" width="51.7109375" style="378" customWidth="1"/>
    <col min="4873" max="4873" width="49.140625" style="378" customWidth="1"/>
    <col min="4874" max="4874" width="49.28515625" style="378" customWidth="1"/>
    <col min="4875" max="4875" width="46.7109375" style="378" customWidth="1"/>
    <col min="4876" max="4876" width="54.42578125" style="378" customWidth="1"/>
    <col min="4877" max="4877" width="51.85546875" style="378" customWidth="1"/>
    <col min="4878" max="4878" width="54.140625" style="378" customWidth="1"/>
    <col min="4879" max="4879" width="35.85546875" style="378" customWidth="1"/>
    <col min="4880" max="4880" width="34.42578125" style="378" customWidth="1"/>
    <col min="4881" max="5124" width="9.140625" style="378"/>
    <col min="5125" max="5125" width="53.7109375" style="378" customWidth="1"/>
    <col min="5126" max="5126" width="51" style="378" customWidth="1"/>
    <col min="5127" max="5127" width="48.42578125" style="378" customWidth="1"/>
    <col min="5128" max="5128" width="51.7109375" style="378" customWidth="1"/>
    <col min="5129" max="5129" width="49.140625" style="378" customWidth="1"/>
    <col min="5130" max="5130" width="49.28515625" style="378" customWidth="1"/>
    <col min="5131" max="5131" width="46.7109375" style="378" customWidth="1"/>
    <col min="5132" max="5132" width="54.42578125" style="378" customWidth="1"/>
    <col min="5133" max="5133" width="51.85546875" style="378" customWidth="1"/>
    <col min="5134" max="5134" width="54.140625" style="378" customWidth="1"/>
    <col min="5135" max="5135" width="35.85546875" style="378" customWidth="1"/>
    <col min="5136" max="5136" width="34.42578125" style="378" customWidth="1"/>
    <col min="5137" max="5380" width="9.140625" style="378"/>
    <col min="5381" max="5381" width="53.7109375" style="378" customWidth="1"/>
    <col min="5382" max="5382" width="51" style="378" customWidth="1"/>
    <col min="5383" max="5383" width="48.42578125" style="378" customWidth="1"/>
    <col min="5384" max="5384" width="51.7109375" style="378" customWidth="1"/>
    <col min="5385" max="5385" width="49.140625" style="378" customWidth="1"/>
    <col min="5386" max="5386" width="49.28515625" style="378" customWidth="1"/>
    <col min="5387" max="5387" width="46.7109375" style="378" customWidth="1"/>
    <col min="5388" max="5388" width="54.42578125" style="378" customWidth="1"/>
    <col min="5389" max="5389" width="51.85546875" style="378" customWidth="1"/>
    <col min="5390" max="5390" width="54.140625" style="378" customWidth="1"/>
    <col min="5391" max="5391" width="35.85546875" style="378" customWidth="1"/>
    <col min="5392" max="5392" width="34.42578125" style="378" customWidth="1"/>
    <col min="5393" max="5636" width="9.140625" style="378"/>
    <col min="5637" max="5637" width="53.7109375" style="378" customWidth="1"/>
    <col min="5638" max="5638" width="51" style="378" customWidth="1"/>
    <col min="5639" max="5639" width="48.42578125" style="378" customWidth="1"/>
    <col min="5640" max="5640" width="51.7109375" style="378" customWidth="1"/>
    <col min="5641" max="5641" width="49.140625" style="378" customWidth="1"/>
    <col min="5642" max="5642" width="49.28515625" style="378" customWidth="1"/>
    <col min="5643" max="5643" width="46.7109375" style="378" customWidth="1"/>
    <col min="5644" max="5644" width="54.42578125" style="378" customWidth="1"/>
    <col min="5645" max="5645" width="51.85546875" style="378" customWidth="1"/>
    <col min="5646" max="5646" width="54.140625" style="378" customWidth="1"/>
    <col min="5647" max="5647" width="35.85546875" style="378" customWidth="1"/>
    <col min="5648" max="5648" width="34.42578125" style="378" customWidth="1"/>
    <col min="5649" max="5892" width="9.140625" style="378"/>
    <col min="5893" max="5893" width="53.7109375" style="378" customWidth="1"/>
    <col min="5894" max="5894" width="51" style="378" customWidth="1"/>
    <col min="5895" max="5895" width="48.42578125" style="378" customWidth="1"/>
    <col min="5896" max="5896" width="51.7109375" style="378" customWidth="1"/>
    <col min="5897" max="5897" width="49.140625" style="378" customWidth="1"/>
    <col min="5898" max="5898" width="49.28515625" style="378" customWidth="1"/>
    <col min="5899" max="5899" width="46.7109375" style="378" customWidth="1"/>
    <col min="5900" max="5900" width="54.42578125" style="378" customWidth="1"/>
    <col min="5901" max="5901" width="51.85546875" style="378" customWidth="1"/>
    <col min="5902" max="5902" width="54.140625" style="378" customWidth="1"/>
    <col min="5903" max="5903" width="35.85546875" style="378" customWidth="1"/>
    <col min="5904" max="5904" width="34.42578125" style="378" customWidth="1"/>
    <col min="5905" max="6148" width="9.140625" style="378"/>
    <col min="6149" max="6149" width="53.7109375" style="378" customWidth="1"/>
    <col min="6150" max="6150" width="51" style="378" customWidth="1"/>
    <col min="6151" max="6151" width="48.42578125" style="378" customWidth="1"/>
    <col min="6152" max="6152" width="51.7109375" style="378" customWidth="1"/>
    <col min="6153" max="6153" width="49.140625" style="378" customWidth="1"/>
    <col min="6154" max="6154" width="49.28515625" style="378" customWidth="1"/>
    <col min="6155" max="6155" width="46.7109375" style="378" customWidth="1"/>
    <col min="6156" max="6156" width="54.42578125" style="378" customWidth="1"/>
    <col min="6157" max="6157" width="51.85546875" style="378" customWidth="1"/>
    <col min="6158" max="6158" width="54.140625" style="378" customWidth="1"/>
    <col min="6159" max="6159" width="35.85546875" style="378" customWidth="1"/>
    <col min="6160" max="6160" width="34.42578125" style="378" customWidth="1"/>
    <col min="6161" max="6404" width="9.140625" style="378"/>
    <col min="6405" max="6405" width="53.7109375" style="378" customWidth="1"/>
    <col min="6406" max="6406" width="51" style="378" customWidth="1"/>
    <col min="6407" max="6407" width="48.42578125" style="378" customWidth="1"/>
    <col min="6408" max="6408" width="51.7109375" style="378" customWidth="1"/>
    <col min="6409" max="6409" width="49.140625" style="378" customWidth="1"/>
    <col min="6410" max="6410" width="49.28515625" style="378" customWidth="1"/>
    <col min="6411" max="6411" width="46.7109375" style="378" customWidth="1"/>
    <col min="6412" max="6412" width="54.42578125" style="378" customWidth="1"/>
    <col min="6413" max="6413" width="51.85546875" style="378" customWidth="1"/>
    <col min="6414" max="6414" width="54.140625" style="378" customWidth="1"/>
    <col min="6415" max="6415" width="35.85546875" style="378" customWidth="1"/>
    <col min="6416" max="6416" width="34.42578125" style="378" customWidth="1"/>
    <col min="6417" max="6660" width="9.140625" style="378"/>
    <col min="6661" max="6661" width="53.7109375" style="378" customWidth="1"/>
    <col min="6662" max="6662" width="51" style="378" customWidth="1"/>
    <col min="6663" max="6663" width="48.42578125" style="378" customWidth="1"/>
    <col min="6664" max="6664" width="51.7109375" style="378" customWidth="1"/>
    <col min="6665" max="6665" width="49.140625" style="378" customWidth="1"/>
    <col min="6666" max="6666" width="49.28515625" style="378" customWidth="1"/>
    <col min="6667" max="6667" width="46.7109375" style="378" customWidth="1"/>
    <col min="6668" max="6668" width="54.42578125" style="378" customWidth="1"/>
    <col min="6669" max="6669" width="51.85546875" style="378" customWidth="1"/>
    <col min="6670" max="6670" width="54.140625" style="378" customWidth="1"/>
    <col min="6671" max="6671" width="35.85546875" style="378" customWidth="1"/>
    <col min="6672" max="6672" width="34.42578125" style="378" customWidth="1"/>
    <col min="6673" max="6916" width="9.140625" style="378"/>
    <col min="6917" max="6917" width="53.7109375" style="378" customWidth="1"/>
    <col min="6918" max="6918" width="51" style="378" customWidth="1"/>
    <col min="6919" max="6919" width="48.42578125" style="378" customWidth="1"/>
    <col min="6920" max="6920" width="51.7109375" style="378" customWidth="1"/>
    <col min="6921" max="6921" width="49.140625" style="378" customWidth="1"/>
    <col min="6922" max="6922" width="49.28515625" style="378" customWidth="1"/>
    <col min="6923" max="6923" width="46.7109375" style="378" customWidth="1"/>
    <col min="6924" max="6924" width="54.42578125" style="378" customWidth="1"/>
    <col min="6925" max="6925" width="51.85546875" style="378" customWidth="1"/>
    <col min="6926" max="6926" width="54.140625" style="378" customWidth="1"/>
    <col min="6927" max="6927" width="35.85546875" style="378" customWidth="1"/>
    <col min="6928" max="6928" width="34.42578125" style="378" customWidth="1"/>
    <col min="6929" max="7172" width="9.140625" style="378"/>
    <col min="7173" max="7173" width="53.7109375" style="378" customWidth="1"/>
    <col min="7174" max="7174" width="51" style="378" customWidth="1"/>
    <col min="7175" max="7175" width="48.42578125" style="378" customWidth="1"/>
    <col min="7176" max="7176" width="51.7109375" style="378" customWidth="1"/>
    <col min="7177" max="7177" width="49.140625" style="378" customWidth="1"/>
    <col min="7178" max="7178" width="49.28515625" style="378" customWidth="1"/>
    <col min="7179" max="7179" width="46.7109375" style="378" customWidth="1"/>
    <col min="7180" max="7180" width="54.42578125" style="378" customWidth="1"/>
    <col min="7181" max="7181" width="51.85546875" style="378" customWidth="1"/>
    <col min="7182" max="7182" width="54.140625" style="378" customWidth="1"/>
    <col min="7183" max="7183" width="35.85546875" style="378" customWidth="1"/>
    <col min="7184" max="7184" width="34.42578125" style="378" customWidth="1"/>
    <col min="7185" max="7428" width="9.140625" style="378"/>
    <col min="7429" max="7429" width="53.7109375" style="378" customWidth="1"/>
    <col min="7430" max="7430" width="51" style="378" customWidth="1"/>
    <col min="7431" max="7431" width="48.42578125" style="378" customWidth="1"/>
    <col min="7432" max="7432" width="51.7109375" style="378" customWidth="1"/>
    <col min="7433" max="7433" width="49.140625" style="378" customWidth="1"/>
    <col min="7434" max="7434" width="49.28515625" style="378" customWidth="1"/>
    <col min="7435" max="7435" width="46.7109375" style="378" customWidth="1"/>
    <col min="7436" max="7436" width="54.42578125" style="378" customWidth="1"/>
    <col min="7437" max="7437" width="51.85546875" style="378" customWidth="1"/>
    <col min="7438" max="7438" width="54.140625" style="378" customWidth="1"/>
    <col min="7439" max="7439" width="35.85546875" style="378" customWidth="1"/>
    <col min="7440" max="7440" width="34.42578125" style="378" customWidth="1"/>
    <col min="7441" max="7684" width="9.140625" style="378"/>
    <col min="7685" max="7685" width="53.7109375" style="378" customWidth="1"/>
    <col min="7686" max="7686" width="51" style="378" customWidth="1"/>
    <col min="7687" max="7687" width="48.42578125" style="378" customWidth="1"/>
    <col min="7688" max="7688" width="51.7109375" style="378" customWidth="1"/>
    <col min="7689" max="7689" width="49.140625" style="378" customWidth="1"/>
    <col min="7690" max="7690" width="49.28515625" style="378" customWidth="1"/>
    <col min="7691" max="7691" width="46.7109375" style="378" customWidth="1"/>
    <col min="7692" max="7692" width="54.42578125" style="378" customWidth="1"/>
    <col min="7693" max="7693" width="51.85546875" style="378" customWidth="1"/>
    <col min="7694" max="7694" width="54.140625" style="378" customWidth="1"/>
    <col min="7695" max="7695" width="35.85546875" style="378" customWidth="1"/>
    <col min="7696" max="7696" width="34.42578125" style="378" customWidth="1"/>
    <col min="7697" max="7940" width="9.140625" style="378"/>
    <col min="7941" max="7941" width="53.7109375" style="378" customWidth="1"/>
    <col min="7942" max="7942" width="51" style="378" customWidth="1"/>
    <col min="7943" max="7943" width="48.42578125" style="378" customWidth="1"/>
    <col min="7944" max="7944" width="51.7109375" style="378" customWidth="1"/>
    <col min="7945" max="7945" width="49.140625" style="378" customWidth="1"/>
    <col min="7946" max="7946" width="49.28515625" style="378" customWidth="1"/>
    <col min="7947" max="7947" width="46.7109375" style="378" customWidth="1"/>
    <col min="7948" max="7948" width="54.42578125" style="378" customWidth="1"/>
    <col min="7949" max="7949" width="51.85546875" style="378" customWidth="1"/>
    <col min="7950" max="7950" width="54.140625" style="378" customWidth="1"/>
    <col min="7951" max="7951" width="35.85546875" style="378" customWidth="1"/>
    <col min="7952" max="7952" width="34.42578125" style="378" customWidth="1"/>
    <col min="7953" max="8196" width="9.140625" style="378"/>
    <col min="8197" max="8197" width="53.7109375" style="378" customWidth="1"/>
    <col min="8198" max="8198" width="51" style="378" customWidth="1"/>
    <col min="8199" max="8199" width="48.42578125" style="378" customWidth="1"/>
    <col min="8200" max="8200" width="51.7109375" style="378" customWidth="1"/>
    <col min="8201" max="8201" width="49.140625" style="378" customWidth="1"/>
    <col min="8202" max="8202" width="49.28515625" style="378" customWidth="1"/>
    <col min="8203" max="8203" width="46.7109375" style="378" customWidth="1"/>
    <col min="8204" max="8204" width="54.42578125" style="378" customWidth="1"/>
    <col min="8205" max="8205" width="51.85546875" style="378" customWidth="1"/>
    <col min="8206" max="8206" width="54.140625" style="378" customWidth="1"/>
    <col min="8207" max="8207" width="35.85546875" style="378" customWidth="1"/>
    <col min="8208" max="8208" width="34.42578125" style="378" customWidth="1"/>
    <col min="8209" max="8452" width="9.140625" style="378"/>
    <col min="8453" max="8453" width="53.7109375" style="378" customWidth="1"/>
    <col min="8454" max="8454" width="51" style="378" customWidth="1"/>
    <col min="8455" max="8455" width="48.42578125" style="378" customWidth="1"/>
    <col min="8456" max="8456" width="51.7109375" style="378" customWidth="1"/>
    <col min="8457" max="8457" width="49.140625" style="378" customWidth="1"/>
    <col min="8458" max="8458" width="49.28515625" style="378" customWidth="1"/>
    <col min="8459" max="8459" width="46.7109375" style="378" customWidth="1"/>
    <col min="8460" max="8460" width="54.42578125" style="378" customWidth="1"/>
    <col min="8461" max="8461" width="51.85546875" style="378" customWidth="1"/>
    <col min="8462" max="8462" width="54.140625" style="378" customWidth="1"/>
    <col min="8463" max="8463" width="35.85546875" style="378" customWidth="1"/>
    <col min="8464" max="8464" width="34.42578125" style="378" customWidth="1"/>
    <col min="8465" max="8708" width="9.140625" style="378"/>
    <col min="8709" max="8709" width="53.7109375" style="378" customWidth="1"/>
    <col min="8710" max="8710" width="51" style="378" customWidth="1"/>
    <col min="8711" max="8711" width="48.42578125" style="378" customWidth="1"/>
    <col min="8712" max="8712" width="51.7109375" style="378" customWidth="1"/>
    <col min="8713" max="8713" width="49.140625" style="378" customWidth="1"/>
    <col min="8714" max="8714" width="49.28515625" style="378" customWidth="1"/>
    <col min="8715" max="8715" width="46.7109375" style="378" customWidth="1"/>
    <col min="8716" max="8716" width="54.42578125" style="378" customWidth="1"/>
    <col min="8717" max="8717" width="51.85546875" style="378" customWidth="1"/>
    <col min="8718" max="8718" width="54.140625" style="378" customWidth="1"/>
    <col min="8719" max="8719" width="35.85546875" style="378" customWidth="1"/>
    <col min="8720" max="8720" width="34.42578125" style="378" customWidth="1"/>
    <col min="8721" max="8964" width="9.140625" style="378"/>
    <col min="8965" max="8965" width="53.7109375" style="378" customWidth="1"/>
    <col min="8966" max="8966" width="51" style="378" customWidth="1"/>
    <col min="8967" max="8967" width="48.42578125" style="378" customWidth="1"/>
    <col min="8968" max="8968" width="51.7109375" style="378" customWidth="1"/>
    <col min="8969" max="8969" width="49.140625" style="378" customWidth="1"/>
    <col min="8970" max="8970" width="49.28515625" style="378" customWidth="1"/>
    <col min="8971" max="8971" width="46.7109375" style="378" customWidth="1"/>
    <col min="8972" max="8972" width="54.42578125" style="378" customWidth="1"/>
    <col min="8973" max="8973" width="51.85546875" style="378" customWidth="1"/>
    <col min="8974" max="8974" width="54.140625" style="378" customWidth="1"/>
    <col min="8975" max="8975" width="35.85546875" style="378" customWidth="1"/>
    <col min="8976" max="8976" width="34.42578125" style="378" customWidth="1"/>
    <col min="8977" max="9220" width="9.140625" style="378"/>
    <col min="9221" max="9221" width="53.7109375" style="378" customWidth="1"/>
    <col min="9222" max="9222" width="51" style="378" customWidth="1"/>
    <col min="9223" max="9223" width="48.42578125" style="378" customWidth="1"/>
    <col min="9224" max="9224" width="51.7109375" style="378" customWidth="1"/>
    <col min="9225" max="9225" width="49.140625" style="378" customWidth="1"/>
    <col min="9226" max="9226" width="49.28515625" style="378" customWidth="1"/>
    <col min="9227" max="9227" width="46.7109375" style="378" customWidth="1"/>
    <col min="9228" max="9228" width="54.42578125" style="378" customWidth="1"/>
    <col min="9229" max="9229" width="51.85546875" style="378" customWidth="1"/>
    <col min="9230" max="9230" width="54.140625" style="378" customWidth="1"/>
    <col min="9231" max="9231" width="35.85546875" style="378" customWidth="1"/>
    <col min="9232" max="9232" width="34.42578125" style="378" customWidth="1"/>
    <col min="9233" max="9476" width="9.140625" style="378"/>
    <col min="9477" max="9477" width="53.7109375" style="378" customWidth="1"/>
    <col min="9478" max="9478" width="51" style="378" customWidth="1"/>
    <col min="9479" max="9479" width="48.42578125" style="378" customWidth="1"/>
    <col min="9480" max="9480" width="51.7109375" style="378" customWidth="1"/>
    <col min="9481" max="9481" width="49.140625" style="378" customWidth="1"/>
    <col min="9482" max="9482" width="49.28515625" style="378" customWidth="1"/>
    <col min="9483" max="9483" width="46.7109375" style="378" customWidth="1"/>
    <col min="9484" max="9484" width="54.42578125" style="378" customWidth="1"/>
    <col min="9485" max="9485" width="51.85546875" style="378" customWidth="1"/>
    <col min="9486" max="9486" width="54.140625" style="378" customWidth="1"/>
    <col min="9487" max="9487" width="35.85546875" style="378" customWidth="1"/>
    <col min="9488" max="9488" width="34.42578125" style="378" customWidth="1"/>
    <col min="9489" max="9732" width="9.140625" style="378"/>
    <col min="9733" max="9733" width="53.7109375" style="378" customWidth="1"/>
    <col min="9734" max="9734" width="51" style="378" customWidth="1"/>
    <col min="9735" max="9735" width="48.42578125" style="378" customWidth="1"/>
    <col min="9736" max="9736" width="51.7109375" style="378" customWidth="1"/>
    <col min="9737" max="9737" width="49.140625" style="378" customWidth="1"/>
    <col min="9738" max="9738" width="49.28515625" style="378" customWidth="1"/>
    <col min="9739" max="9739" width="46.7109375" style="378" customWidth="1"/>
    <col min="9740" max="9740" width="54.42578125" style="378" customWidth="1"/>
    <col min="9741" max="9741" width="51.85546875" style="378" customWidth="1"/>
    <col min="9742" max="9742" width="54.140625" style="378" customWidth="1"/>
    <col min="9743" max="9743" width="35.85546875" style="378" customWidth="1"/>
    <col min="9744" max="9744" width="34.42578125" style="378" customWidth="1"/>
    <col min="9745" max="9988" width="9.140625" style="378"/>
    <col min="9989" max="9989" width="53.7109375" style="378" customWidth="1"/>
    <col min="9990" max="9990" width="51" style="378" customWidth="1"/>
    <col min="9991" max="9991" width="48.42578125" style="378" customWidth="1"/>
    <col min="9992" max="9992" width="51.7109375" style="378" customWidth="1"/>
    <col min="9993" max="9993" width="49.140625" style="378" customWidth="1"/>
    <col min="9994" max="9994" width="49.28515625" style="378" customWidth="1"/>
    <col min="9995" max="9995" width="46.7109375" style="378" customWidth="1"/>
    <col min="9996" max="9996" width="54.42578125" style="378" customWidth="1"/>
    <col min="9997" max="9997" width="51.85546875" style="378" customWidth="1"/>
    <col min="9998" max="9998" width="54.140625" style="378" customWidth="1"/>
    <col min="9999" max="9999" width="35.85546875" style="378" customWidth="1"/>
    <col min="10000" max="10000" width="34.42578125" style="378" customWidth="1"/>
    <col min="10001" max="10244" width="9.140625" style="378"/>
    <col min="10245" max="10245" width="53.7109375" style="378" customWidth="1"/>
    <col min="10246" max="10246" width="51" style="378" customWidth="1"/>
    <col min="10247" max="10247" width="48.42578125" style="378" customWidth="1"/>
    <col min="10248" max="10248" width="51.7109375" style="378" customWidth="1"/>
    <col min="10249" max="10249" width="49.140625" style="378" customWidth="1"/>
    <col min="10250" max="10250" width="49.28515625" style="378" customWidth="1"/>
    <col min="10251" max="10251" width="46.7109375" style="378" customWidth="1"/>
    <col min="10252" max="10252" width="54.42578125" style="378" customWidth="1"/>
    <col min="10253" max="10253" width="51.85546875" style="378" customWidth="1"/>
    <col min="10254" max="10254" width="54.140625" style="378" customWidth="1"/>
    <col min="10255" max="10255" width="35.85546875" style="378" customWidth="1"/>
    <col min="10256" max="10256" width="34.42578125" style="378" customWidth="1"/>
    <col min="10257" max="10500" width="9.140625" style="378"/>
    <col min="10501" max="10501" width="53.7109375" style="378" customWidth="1"/>
    <col min="10502" max="10502" width="51" style="378" customWidth="1"/>
    <col min="10503" max="10503" width="48.42578125" style="378" customWidth="1"/>
    <col min="10504" max="10504" width="51.7109375" style="378" customWidth="1"/>
    <col min="10505" max="10505" width="49.140625" style="378" customWidth="1"/>
    <col min="10506" max="10506" width="49.28515625" style="378" customWidth="1"/>
    <col min="10507" max="10507" width="46.7109375" style="378" customWidth="1"/>
    <col min="10508" max="10508" width="54.42578125" style="378" customWidth="1"/>
    <col min="10509" max="10509" width="51.85546875" style="378" customWidth="1"/>
    <col min="10510" max="10510" width="54.140625" style="378" customWidth="1"/>
    <col min="10511" max="10511" width="35.85546875" style="378" customWidth="1"/>
    <col min="10512" max="10512" width="34.42578125" style="378" customWidth="1"/>
    <col min="10513" max="10756" width="9.140625" style="378"/>
    <col min="10757" max="10757" width="53.7109375" style="378" customWidth="1"/>
    <col min="10758" max="10758" width="51" style="378" customWidth="1"/>
    <col min="10759" max="10759" width="48.42578125" style="378" customWidth="1"/>
    <col min="10760" max="10760" width="51.7109375" style="378" customWidth="1"/>
    <col min="10761" max="10761" width="49.140625" style="378" customWidth="1"/>
    <col min="10762" max="10762" width="49.28515625" style="378" customWidth="1"/>
    <col min="10763" max="10763" width="46.7109375" style="378" customWidth="1"/>
    <col min="10764" max="10764" width="54.42578125" style="378" customWidth="1"/>
    <col min="10765" max="10765" width="51.85546875" style="378" customWidth="1"/>
    <col min="10766" max="10766" width="54.140625" style="378" customWidth="1"/>
    <col min="10767" max="10767" width="35.85546875" style="378" customWidth="1"/>
    <col min="10768" max="10768" width="34.42578125" style="378" customWidth="1"/>
    <col min="10769" max="11012" width="9.140625" style="378"/>
    <col min="11013" max="11013" width="53.7109375" style="378" customWidth="1"/>
    <col min="11014" max="11014" width="51" style="378" customWidth="1"/>
    <col min="11015" max="11015" width="48.42578125" style="378" customWidth="1"/>
    <col min="11016" max="11016" width="51.7109375" style="378" customWidth="1"/>
    <col min="11017" max="11017" width="49.140625" style="378" customWidth="1"/>
    <col min="11018" max="11018" width="49.28515625" style="378" customWidth="1"/>
    <col min="11019" max="11019" width="46.7109375" style="378" customWidth="1"/>
    <col min="11020" max="11020" width="54.42578125" style="378" customWidth="1"/>
    <col min="11021" max="11021" width="51.85546875" style="378" customWidth="1"/>
    <col min="11022" max="11022" width="54.140625" style="378" customWidth="1"/>
    <col min="11023" max="11023" width="35.85546875" style="378" customWidth="1"/>
    <col min="11024" max="11024" width="34.42578125" style="378" customWidth="1"/>
    <col min="11025" max="11268" width="9.140625" style="378"/>
    <col min="11269" max="11269" width="53.7109375" style="378" customWidth="1"/>
    <col min="11270" max="11270" width="51" style="378" customWidth="1"/>
    <col min="11271" max="11271" width="48.42578125" style="378" customWidth="1"/>
    <col min="11272" max="11272" width="51.7109375" style="378" customWidth="1"/>
    <col min="11273" max="11273" width="49.140625" style="378" customWidth="1"/>
    <col min="11274" max="11274" width="49.28515625" style="378" customWidth="1"/>
    <col min="11275" max="11275" width="46.7109375" style="378" customWidth="1"/>
    <col min="11276" max="11276" width="54.42578125" style="378" customWidth="1"/>
    <col min="11277" max="11277" width="51.85546875" style="378" customWidth="1"/>
    <col min="11278" max="11278" width="54.140625" style="378" customWidth="1"/>
    <col min="11279" max="11279" width="35.85546875" style="378" customWidth="1"/>
    <col min="11280" max="11280" width="34.42578125" style="378" customWidth="1"/>
    <col min="11281" max="11524" width="9.140625" style="378"/>
    <col min="11525" max="11525" width="53.7109375" style="378" customWidth="1"/>
    <col min="11526" max="11526" width="51" style="378" customWidth="1"/>
    <col min="11527" max="11527" width="48.42578125" style="378" customWidth="1"/>
    <col min="11528" max="11528" width="51.7109375" style="378" customWidth="1"/>
    <col min="11529" max="11529" width="49.140625" style="378" customWidth="1"/>
    <col min="11530" max="11530" width="49.28515625" style="378" customWidth="1"/>
    <col min="11531" max="11531" width="46.7109375" style="378" customWidth="1"/>
    <col min="11532" max="11532" width="54.42578125" style="378" customWidth="1"/>
    <col min="11533" max="11533" width="51.85546875" style="378" customWidth="1"/>
    <col min="11534" max="11534" width="54.140625" style="378" customWidth="1"/>
    <col min="11535" max="11535" width="35.85546875" style="378" customWidth="1"/>
    <col min="11536" max="11536" width="34.42578125" style="378" customWidth="1"/>
    <col min="11537" max="11780" width="9.140625" style="378"/>
    <col min="11781" max="11781" width="53.7109375" style="378" customWidth="1"/>
    <col min="11782" max="11782" width="51" style="378" customWidth="1"/>
    <col min="11783" max="11783" width="48.42578125" style="378" customWidth="1"/>
    <col min="11784" max="11784" width="51.7109375" style="378" customWidth="1"/>
    <col min="11785" max="11785" width="49.140625" style="378" customWidth="1"/>
    <col min="11786" max="11786" width="49.28515625" style="378" customWidth="1"/>
    <col min="11787" max="11787" width="46.7109375" style="378" customWidth="1"/>
    <col min="11788" max="11788" width="54.42578125" style="378" customWidth="1"/>
    <col min="11789" max="11789" width="51.85546875" style="378" customWidth="1"/>
    <col min="11790" max="11790" width="54.140625" style="378" customWidth="1"/>
    <col min="11791" max="11791" width="35.85546875" style="378" customWidth="1"/>
    <col min="11792" max="11792" width="34.42578125" style="378" customWidth="1"/>
    <col min="11793" max="12036" width="9.140625" style="378"/>
    <col min="12037" max="12037" width="53.7109375" style="378" customWidth="1"/>
    <col min="12038" max="12038" width="51" style="378" customWidth="1"/>
    <col min="12039" max="12039" width="48.42578125" style="378" customWidth="1"/>
    <col min="12040" max="12040" width="51.7109375" style="378" customWidth="1"/>
    <col min="12041" max="12041" width="49.140625" style="378" customWidth="1"/>
    <col min="12042" max="12042" width="49.28515625" style="378" customWidth="1"/>
    <col min="12043" max="12043" width="46.7109375" style="378" customWidth="1"/>
    <col min="12044" max="12044" width="54.42578125" style="378" customWidth="1"/>
    <col min="12045" max="12045" width="51.85546875" style="378" customWidth="1"/>
    <col min="12046" max="12046" width="54.140625" style="378" customWidth="1"/>
    <col min="12047" max="12047" width="35.85546875" style="378" customWidth="1"/>
    <col min="12048" max="12048" width="34.42578125" style="378" customWidth="1"/>
    <col min="12049" max="12292" width="9.140625" style="378"/>
    <col min="12293" max="12293" width="53.7109375" style="378" customWidth="1"/>
    <col min="12294" max="12294" width="51" style="378" customWidth="1"/>
    <col min="12295" max="12295" width="48.42578125" style="378" customWidth="1"/>
    <col min="12296" max="12296" width="51.7109375" style="378" customWidth="1"/>
    <col min="12297" max="12297" width="49.140625" style="378" customWidth="1"/>
    <col min="12298" max="12298" width="49.28515625" style="378" customWidth="1"/>
    <col min="12299" max="12299" width="46.7109375" style="378" customWidth="1"/>
    <col min="12300" max="12300" width="54.42578125" style="378" customWidth="1"/>
    <col min="12301" max="12301" width="51.85546875" style="378" customWidth="1"/>
    <col min="12302" max="12302" width="54.140625" style="378" customWidth="1"/>
    <col min="12303" max="12303" width="35.85546875" style="378" customWidth="1"/>
    <col min="12304" max="12304" width="34.42578125" style="378" customWidth="1"/>
    <col min="12305" max="12548" width="9.140625" style="378"/>
    <col min="12549" max="12549" width="53.7109375" style="378" customWidth="1"/>
    <col min="12550" max="12550" width="51" style="378" customWidth="1"/>
    <col min="12551" max="12551" width="48.42578125" style="378" customWidth="1"/>
    <col min="12552" max="12552" width="51.7109375" style="378" customWidth="1"/>
    <col min="12553" max="12553" width="49.140625" style="378" customWidth="1"/>
    <col min="12554" max="12554" width="49.28515625" style="378" customWidth="1"/>
    <col min="12555" max="12555" width="46.7109375" style="378" customWidth="1"/>
    <col min="12556" max="12556" width="54.42578125" style="378" customWidth="1"/>
    <col min="12557" max="12557" width="51.85546875" style="378" customWidth="1"/>
    <col min="12558" max="12558" width="54.140625" style="378" customWidth="1"/>
    <col min="12559" max="12559" width="35.85546875" style="378" customWidth="1"/>
    <col min="12560" max="12560" width="34.42578125" style="378" customWidth="1"/>
    <col min="12561" max="12804" width="9.140625" style="378"/>
    <col min="12805" max="12805" width="53.7109375" style="378" customWidth="1"/>
    <col min="12806" max="12806" width="51" style="378" customWidth="1"/>
    <col min="12807" max="12807" width="48.42578125" style="378" customWidth="1"/>
    <col min="12808" max="12808" width="51.7109375" style="378" customWidth="1"/>
    <col min="12809" max="12809" width="49.140625" style="378" customWidth="1"/>
    <col min="12810" max="12810" width="49.28515625" style="378" customWidth="1"/>
    <col min="12811" max="12811" width="46.7109375" style="378" customWidth="1"/>
    <col min="12812" max="12812" width="54.42578125" style="378" customWidth="1"/>
    <col min="12813" max="12813" width="51.85546875" style="378" customWidth="1"/>
    <col min="12814" max="12814" width="54.140625" style="378" customWidth="1"/>
    <col min="12815" max="12815" width="35.85546875" style="378" customWidth="1"/>
    <col min="12816" max="12816" width="34.42578125" style="378" customWidth="1"/>
    <col min="12817" max="13060" width="9.140625" style="378"/>
    <col min="13061" max="13061" width="53.7109375" style="378" customWidth="1"/>
    <col min="13062" max="13062" width="51" style="378" customWidth="1"/>
    <col min="13063" max="13063" width="48.42578125" style="378" customWidth="1"/>
    <col min="13064" max="13064" width="51.7109375" style="378" customWidth="1"/>
    <col min="13065" max="13065" width="49.140625" style="378" customWidth="1"/>
    <col min="13066" max="13066" width="49.28515625" style="378" customWidth="1"/>
    <col min="13067" max="13067" width="46.7109375" style="378" customWidth="1"/>
    <col min="13068" max="13068" width="54.42578125" style="378" customWidth="1"/>
    <col min="13069" max="13069" width="51.85546875" style="378" customWidth="1"/>
    <col min="13070" max="13070" width="54.140625" style="378" customWidth="1"/>
    <col min="13071" max="13071" width="35.85546875" style="378" customWidth="1"/>
    <col min="13072" max="13072" width="34.42578125" style="378" customWidth="1"/>
    <col min="13073" max="13316" width="9.140625" style="378"/>
    <col min="13317" max="13317" width="53.7109375" style="378" customWidth="1"/>
    <col min="13318" max="13318" width="51" style="378" customWidth="1"/>
    <col min="13319" max="13319" width="48.42578125" style="378" customWidth="1"/>
    <col min="13320" max="13320" width="51.7109375" style="378" customWidth="1"/>
    <col min="13321" max="13321" width="49.140625" style="378" customWidth="1"/>
    <col min="13322" max="13322" width="49.28515625" style="378" customWidth="1"/>
    <col min="13323" max="13323" width="46.7109375" style="378" customWidth="1"/>
    <col min="13324" max="13324" width="54.42578125" style="378" customWidth="1"/>
    <col min="13325" max="13325" width="51.85546875" style="378" customWidth="1"/>
    <col min="13326" max="13326" width="54.140625" style="378" customWidth="1"/>
    <col min="13327" max="13327" width="35.85546875" style="378" customWidth="1"/>
    <col min="13328" max="13328" width="34.42578125" style="378" customWidth="1"/>
    <col min="13329" max="13572" width="9.140625" style="378"/>
    <col min="13573" max="13573" width="53.7109375" style="378" customWidth="1"/>
    <col min="13574" max="13574" width="51" style="378" customWidth="1"/>
    <col min="13575" max="13575" width="48.42578125" style="378" customWidth="1"/>
    <col min="13576" max="13576" width="51.7109375" style="378" customWidth="1"/>
    <col min="13577" max="13577" width="49.140625" style="378" customWidth="1"/>
    <col min="13578" max="13578" width="49.28515625" style="378" customWidth="1"/>
    <col min="13579" max="13579" width="46.7109375" style="378" customWidth="1"/>
    <col min="13580" max="13580" width="54.42578125" style="378" customWidth="1"/>
    <col min="13581" max="13581" width="51.85546875" style="378" customWidth="1"/>
    <col min="13582" max="13582" width="54.140625" style="378" customWidth="1"/>
    <col min="13583" max="13583" width="35.85546875" style="378" customWidth="1"/>
    <col min="13584" max="13584" width="34.42578125" style="378" customWidth="1"/>
    <col min="13585" max="13828" width="9.140625" style="378"/>
    <col min="13829" max="13829" width="53.7109375" style="378" customWidth="1"/>
    <col min="13830" max="13830" width="51" style="378" customWidth="1"/>
    <col min="13831" max="13831" width="48.42578125" style="378" customWidth="1"/>
    <col min="13832" max="13832" width="51.7109375" style="378" customWidth="1"/>
    <col min="13833" max="13833" width="49.140625" style="378" customWidth="1"/>
    <col min="13834" max="13834" width="49.28515625" style="378" customWidth="1"/>
    <col min="13835" max="13835" width="46.7109375" style="378" customWidth="1"/>
    <col min="13836" max="13836" width="54.42578125" style="378" customWidth="1"/>
    <col min="13837" max="13837" width="51.85546875" style="378" customWidth="1"/>
    <col min="13838" max="13838" width="54.140625" style="378" customWidth="1"/>
    <col min="13839" max="13839" width="35.85546875" style="378" customWidth="1"/>
    <col min="13840" max="13840" width="34.42578125" style="378" customWidth="1"/>
    <col min="13841" max="14084" width="9.140625" style="378"/>
    <col min="14085" max="14085" width="53.7109375" style="378" customWidth="1"/>
    <col min="14086" max="14086" width="51" style="378" customWidth="1"/>
    <col min="14087" max="14087" width="48.42578125" style="378" customWidth="1"/>
    <col min="14088" max="14088" width="51.7109375" style="378" customWidth="1"/>
    <col min="14089" max="14089" width="49.140625" style="378" customWidth="1"/>
    <col min="14090" max="14090" width="49.28515625" style="378" customWidth="1"/>
    <col min="14091" max="14091" width="46.7109375" style="378" customWidth="1"/>
    <col min="14092" max="14092" width="54.42578125" style="378" customWidth="1"/>
    <col min="14093" max="14093" width="51.85546875" style="378" customWidth="1"/>
    <col min="14094" max="14094" width="54.140625" style="378" customWidth="1"/>
    <col min="14095" max="14095" width="35.85546875" style="378" customWidth="1"/>
    <col min="14096" max="14096" width="34.42578125" style="378" customWidth="1"/>
    <col min="14097" max="14340" width="9.140625" style="378"/>
    <col min="14341" max="14341" width="53.7109375" style="378" customWidth="1"/>
    <col min="14342" max="14342" width="51" style="378" customWidth="1"/>
    <col min="14343" max="14343" width="48.42578125" style="378" customWidth="1"/>
    <col min="14344" max="14344" width="51.7109375" style="378" customWidth="1"/>
    <col min="14345" max="14345" width="49.140625" style="378" customWidth="1"/>
    <col min="14346" max="14346" width="49.28515625" style="378" customWidth="1"/>
    <col min="14347" max="14347" width="46.7109375" style="378" customWidth="1"/>
    <col min="14348" max="14348" width="54.42578125" style="378" customWidth="1"/>
    <col min="14349" max="14349" width="51.85546875" style="378" customWidth="1"/>
    <col min="14350" max="14350" width="54.140625" style="378" customWidth="1"/>
    <col min="14351" max="14351" width="35.85546875" style="378" customWidth="1"/>
    <col min="14352" max="14352" width="34.42578125" style="378" customWidth="1"/>
    <col min="14353" max="14596" width="9.140625" style="378"/>
    <col min="14597" max="14597" width="53.7109375" style="378" customWidth="1"/>
    <col min="14598" max="14598" width="51" style="378" customWidth="1"/>
    <col min="14599" max="14599" width="48.42578125" style="378" customWidth="1"/>
    <col min="14600" max="14600" width="51.7109375" style="378" customWidth="1"/>
    <col min="14601" max="14601" width="49.140625" style="378" customWidth="1"/>
    <col min="14602" max="14602" width="49.28515625" style="378" customWidth="1"/>
    <col min="14603" max="14603" width="46.7109375" style="378" customWidth="1"/>
    <col min="14604" max="14604" width="54.42578125" style="378" customWidth="1"/>
    <col min="14605" max="14605" width="51.85546875" style="378" customWidth="1"/>
    <col min="14606" max="14606" width="54.140625" style="378" customWidth="1"/>
    <col min="14607" max="14607" width="35.85546875" style="378" customWidth="1"/>
    <col min="14608" max="14608" width="34.42578125" style="378" customWidth="1"/>
    <col min="14609" max="14852" width="9.140625" style="378"/>
    <col min="14853" max="14853" width="53.7109375" style="378" customWidth="1"/>
    <col min="14854" max="14854" width="51" style="378" customWidth="1"/>
    <col min="14855" max="14855" width="48.42578125" style="378" customWidth="1"/>
    <col min="14856" max="14856" width="51.7109375" style="378" customWidth="1"/>
    <col min="14857" max="14857" width="49.140625" style="378" customWidth="1"/>
    <col min="14858" max="14858" width="49.28515625" style="378" customWidth="1"/>
    <col min="14859" max="14859" width="46.7109375" style="378" customWidth="1"/>
    <col min="14860" max="14860" width="54.42578125" style="378" customWidth="1"/>
    <col min="14861" max="14861" width="51.85546875" style="378" customWidth="1"/>
    <col min="14862" max="14862" width="54.140625" style="378" customWidth="1"/>
    <col min="14863" max="14863" width="35.85546875" style="378" customWidth="1"/>
    <col min="14864" max="14864" width="34.42578125" style="378" customWidth="1"/>
    <col min="14865" max="15108" width="9.140625" style="378"/>
    <col min="15109" max="15109" width="53.7109375" style="378" customWidth="1"/>
    <col min="15110" max="15110" width="51" style="378" customWidth="1"/>
    <col min="15111" max="15111" width="48.42578125" style="378" customWidth="1"/>
    <col min="15112" max="15112" width="51.7109375" style="378" customWidth="1"/>
    <col min="15113" max="15113" width="49.140625" style="378" customWidth="1"/>
    <col min="15114" max="15114" width="49.28515625" style="378" customWidth="1"/>
    <col min="15115" max="15115" width="46.7109375" style="378" customWidth="1"/>
    <col min="15116" max="15116" width="54.42578125" style="378" customWidth="1"/>
    <col min="15117" max="15117" width="51.85546875" style="378" customWidth="1"/>
    <col min="15118" max="15118" width="54.140625" style="378" customWidth="1"/>
    <col min="15119" max="15119" width="35.85546875" style="378" customWidth="1"/>
    <col min="15120" max="15120" width="34.42578125" style="378" customWidth="1"/>
    <col min="15121" max="15364" width="9.140625" style="378"/>
    <col min="15365" max="15365" width="53.7109375" style="378" customWidth="1"/>
    <col min="15366" max="15366" width="51" style="378" customWidth="1"/>
    <col min="15367" max="15367" width="48.42578125" style="378" customWidth="1"/>
    <col min="15368" max="15368" width="51.7109375" style="378" customWidth="1"/>
    <col min="15369" max="15369" width="49.140625" style="378" customWidth="1"/>
    <col min="15370" max="15370" width="49.28515625" style="378" customWidth="1"/>
    <col min="15371" max="15371" width="46.7109375" style="378" customWidth="1"/>
    <col min="15372" max="15372" width="54.42578125" style="378" customWidth="1"/>
    <col min="15373" max="15373" width="51.85546875" style="378" customWidth="1"/>
    <col min="15374" max="15374" width="54.140625" style="378" customWidth="1"/>
    <col min="15375" max="15375" width="35.85546875" style="378" customWidth="1"/>
    <col min="15376" max="15376" width="34.42578125" style="378" customWidth="1"/>
    <col min="15377" max="15620" width="9.140625" style="378"/>
    <col min="15621" max="15621" width="53.7109375" style="378" customWidth="1"/>
    <col min="15622" max="15622" width="51" style="378" customWidth="1"/>
    <col min="15623" max="15623" width="48.42578125" style="378" customWidth="1"/>
    <col min="15624" max="15624" width="51.7109375" style="378" customWidth="1"/>
    <col min="15625" max="15625" width="49.140625" style="378" customWidth="1"/>
    <col min="15626" max="15626" width="49.28515625" style="378" customWidth="1"/>
    <col min="15627" max="15627" width="46.7109375" style="378" customWidth="1"/>
    <col min="15628" max="15628" width="54.42578125" style="378" customWidth="1"/>
    <col min="15629" max="15629" width="51.85546875" style="378" customWidth="1"/>
    <col min="15630" max="15630" width="54.140625" style="378" customWidth="1"/>
    <col min="15631" max="15631" width="35.85546875" style="378" customWidth="1"/>
    <col min="15632" max="15632" width="34.42578125" style="378" customWidth="1"/>
    <col min="15633" max="15876" width="9.140625" style="378"/>
    <col min="15877" max="15877" width="53.7109375" style="378" customWidth="1"/>
    <col min="15878" max="15878" width="51" style="378" customWidth="1"/>
    <col min="15879" max="15879" width="48.42578125" style="378" customWidth="1"/>
    <col min="15880" max="15880" width="51.7109375" style="378" customWidth="1"/>
    <col min="15881" max="15881" width="49.140625" style="378" customWidth="1"/>
    <col min="15882" max="15882" width="49.28515625" style="378" customWidth="1"/>
    <col min="15883" max="15883" width="46.7109375" style="378" customWidth="1"/>
    <col min="15884" max="15884" width="54.42578125" style="378" customWidth="1"/>
    <col min="15885" max="15885" width="51.85546875" style="378" customWidth="1"/>
    <col min="15886" max="15886" width="54.140625" style="378" customWidth="1"/>
    <col min="15887" max="15887" width="35.85546875" style="378" customWidth="1"/>
    <col min="15888" max="15888" width="34.42578125" style="378" customWidth="1"/>
    <col min="15889" max="16132" width="9.140625" style="378"/>
    <col min="16133" max="16133" width="53.7109375" style="378" customWidth="1"/>
    <col min="16134" max="16134" width="51" style="378" customWidth="1"/>
    <col min="16135" max="16135" width="48.42578125" style="378" customWidth="1"/>
    <col min="16136" max="16136" width="51.7109375" style="378" customWidth="1"/>
    <col min="16137" max="16137" width="49.140625" style="378" customWidth="1"/>
    <col min="16138" max="16138" width="49.28515625" style="378" customWidth="1"/>
    <col min="16139" max="16139" width="46.7109375" style="378" customWidth="1"/>
    <col min="16140" max="16140" width="54.42578125" style="378" customWidth="1"/>
    <col min="16141" max="16141" width="51.85546875" style="378" customWidth="1"/>
    <col min="16142" max="16142" width="54.140625" style="378" customWidth="1"/>
    <col min="16143" max="16143" width="35.85546875" style="378" customWidth="1"/>
    <col min="16144" max="16144" width="34.42578125" style="378" customWidth="1"/>
    <col min="16145" max="16384" width="9.140625" style="378"/>
  </cols>
  <sheetData>
    <row r="1" spans="1:16" ht="18" x14ac:dyDescent="0.25">
      <c r="A1" s="426" t="s">
        <v>1106</v>
      </c>
    </row>
    <row r="2" spans="1:16" ht="18.75" x14ac:dyDescent="0.3">
      <c r="A2" s="427" t="s">
        <v>1790</v>
      </c>
    </row>
    <row r="3" spans="1:16" x14ac:dyDescent="0.2">
      <c r="A3" s="378" t="s">
        <v>1718</v>
      </c>
    </row>
    <row r="4" spans="1:16" x14ac:dyDescent="0.2">
      <c r="A4" s="428" t="str">
        <f>HYPERLINK("http://www.eia.doe.gov/totalenergy/data/monthly/dataunits.cfm","Note: Information about data precision and revisions.")</f>
        <v>Note: Information about data precision and revisions.</v>
      </c>
    </row>
    <row r="5" spans="1:16" x14ac:dyDescent="0.2">
      <c r="A5" s="378" t="s">
        <v>1718</v>
      </c>
    </row>
    <row r="6" spans="1:16" x14ac:dyDescent="0.2">
      <c r="A6" s="488" t="s">
        <v>1791</v>
      </c>
    </row>
    <row r="7" spans="1:16" x14ac:dyDescent="0.2">
      <c r="A7" s="488" t="s">
        <v>1792</v>
      </c>
    </row>
    <row r="8" spans="1:16" x14ac:dyDescent="0.2">
      <c r="A8" s="378" t="s">
        <v>1718</v>
      </c>
    </row>
    <row r="9" spans="1:16" ht="15.75" x14ac:dyDescent="0.25">
      <c r="A9" s="429" t="s">
        <v>1719</v>
      </c>
    </row>
    <row r="10" spans="1:16" x14ac:dyDescent="0.2">
      <c r="A10" s="378" t="s">
        <v>1718</v>
      </c>
    </row>
    <row r="11" spans="1:16" x14ac:dyDescent="0.2">
      <c r="A11" s="430" t="s">
        <v>1720</v>
      </c>
      <c r="B11" s="430" t="s">
        <v>1721</v>
      </c>
      <c r="C11" s="489" t="s">
        <v>1121</v>
      </c>
      <c r="D11" s="489" t="s">
        <v>1122</v>
      </c>
      <c r="E11" s="430" t="s">
        <v>1123</v>
      </c>
      <c r="F11" s="430" t="s">
        <v>1722</v>
      </c>
      <c r="G11" s="430" t="s">
        <v>1664</v>
      </c>
      <c r="H11" s="6" t="s">
        <v>1665</v>
      </c>
      <c r="I11" s="430" t="s">
        <v>1666</v>
      </c>
      <c r="J11" s="430" t="s">
        <v>1723</v>
      </c>
      <c r="K11" s="430" t="s">
        <v>1681</v>
      </c>
      <c r="L11" s="430" t="s">
        <v>1724</v>
      </c>
      <c r="M11" s="430" t="s">
        <v>1691</v>
      </c>
      <c r="N11" s="430" t="s">
        <v>1725</v>
      </c>
      <c r="O11" s="430" t="s">
        <v>1726</v>
      </c>
      <c r="P11" s="430" t="s">
        <v>1727</v>
      </c>
    </row>
    <row r="12" spans="1:16" x14ac:dyDescent="0.2">
      <c r="B12" s="430" t="s">
        <v>1124</v>
      </c>
      <c r="C12" s="489" t="s">
        <v>1124</v>
      </c>
      <c r="D12" s="489" t="s">
        <v>1124</v>
      </c>
      <c r="E12" s="430" t="s">
        <v>1124</v>
      </c>
      <c r="F12" s="430" t="s">
        <v>1124</v>
      </c>
      <c r="G12" s="430" t="s">
        <v>1124</v>
      </c>
      <c r="H12" s="6" t="s">
        <v>1124</v>
      </c>
      <c r="I12" s="430" t="s">
        <v>1124</v>
      </c>
      <c r="J12" s="430" t="s">
        <v>1124</v>
      </c>
      <c r="K12" s="430" t="s">
        <v>1124</v>
      </c>
      <c r="L12" s="430" t="s">
        <v>1124</v>
      </c>
      <c r="M12" s="430" t="s">
        <v>1124</v>
      </c>
      <c r="N12" s="430" t="s">
        <v>1124</v>
      </c>
      <c r="O12" s="430" t="s">
        <v>1124</v>
      </c>
      <c r="P12" s="430" t="s">
        <v>1124</v>
      </c>
    </row>
    <row r="13" spans="1:16" x14ac:dyDescent="0.2">
      <c r="A13" s="431">
        <v>1949</v>
      </c>
      <c r="B13" s="378">
        <v>4460.4340000000002</v>
      </c>
      <c r="C13" s="378">
        <v>227.89400000000001</v>
      </c>
      <c r="D13" s="378">
        <v>910.92200000000003</v>
      </c>
      <c r="E13" s="378">
        <v>5599.25</v>
      </c>
      <c r="F13" s="378">
        <v>2668.8690000000001</v>
      </c>
      <c r="G13" s="378">
        <v>200.10400000000001</v>
      </c>
      <c r="H13" s="378">
        <v>799.84299999999996</v>
      </c>
      <c r="I13" s="378">
        <v>3668.8159999999998</v>
      </c>
      <c r="J13" s="378">
        <v>12633.386</v>
      </c>
      <c r="K13" s="378">
        <v>14723.587</v>
      </c>
      <c r="L13" s="378">
        <v>7879.509</v>
      </c>
      <c r="M13" s="378">
        <v>7990.0150000000003</v>
      </c>
      <c r="N13" s="378">
        <v>4339.47</v>
      </c>
      <c r="O13" s="378">
        <v>-0.16500000000000001</v>
      </c>
      <c r="P13" s="378">
        <v>31981.503000000001</v>
      </c>
    </row>
    <row r="14" spans="1:16" x14ac:dyDescent="0.2">
      <c r="A14" s="431">
        <v>1950</v>
      </c>
      <c r="B14" s="378">
        <v>4829.3370000000004</v>
      </c>
      <c r="C14" s="378">
        <v>246.34800000000001</v>
      </c>
      <c r="D14" s="378">
        <v>912.86900000000003</v>
      </c>
      <c r="E14" s="378">
        <v>5988.5529999999999</v>
      </c>
      <c r="F14" s="378">
        <v>2834.0940000000001</v>
      </c>
      <c r="G14" s="378">
        <v>225.09399999999999</v>
      </c>
      <c r="H14" s="378">
        <v>834.11</v>
      </c>
      <c r="I14" s="378">
        <v>3893.2979999999998</v>
      </c>
      <c r="J14" s="378">
        <v>13889.626</v>
      </c>
      <c r="K14" s="378">
        <v>16241.423000000001</v>
      </c>
      <c r="L14" s="378">
        <v>8383.4069999999992</v>
      </c>
      <c r="M14" s="378">
        <v>8492.473</v>
      </c>
      <c r="N14" s="378">
        <v>4679.2830000000004</v>
      </c>
      <c r="O14" s="378">
        <v>2.1000000000000001E-2</v>
      </c>
      <c r="P14" s="378">
        <v>34615.767999999996</v>
      </c>
    </row>
    <row r="15" spans="1:16" x14ac:dyDescent="0.2">
      <c r="A15" s="431">
        <v>1951</v>
      </c>
      <c r="B15" s="378">
        <v>5104.4759999999997</v>
      </c>
      <c r="C15" s="378">
        <v>283.51299999999998</v>
      </c>
      <c r="D15" s="378">
        <v>992.20399999999995</v>
      </c>
      <c r="E15" s="378">
        <v>6380.1930000000002</v>
      </c>
      <c r="F15" s="378">
        <v>2737.6840000000002</v>
      </c>
      <c r="G15" s="378">
        <v>252.36</v>
      </c>
      <c r="H15" s="378">
        <v>883.18100000000004</v>
      </c>
      <c r="I15" s="378">
        <v>3873.2260000000001</v>
      </c>
      <c r="J15" s="378">
        <v>15127.368</v>
      </c>
      <c r="K15" s="378">
        <v>17678.531999999999</v>
      </c>
      <c r="L15" s="378">
        <v>8933.4840000000004</v>
      </c>
      <c r="M15" s="378">
        <v>9041.8919999999998</v>
      </c>
      <c r="N15" s="378">
        <v>5070.83</v>
      </c>
      <c r="O15" s="378">
        <v>0.188</v>
      </c>
      <c r="P15" s="378">
        <v>36974.03</v>
      </c>
    </row>
    <row r="16" spans="1:16" x14ac:dyDescent="0.2">
      <c r="A16" s="431">
        <v>1952</v>
      </c>
      <c r="B16" s="378">
        <v>5158.1930000000002</v>
      </c>
      <c r="C16" s="378">
        <v>319.17500000000001</v>
      </c>
      <c r="D16" s="378">
        <v>1082.875</v>
      </c>
      <c r="E16" s="378">
        <v>6560.2430000000004</v>
      </c>
      <c r="F16" s="378">
        <v>2672.9110000000001</v>
      </c>
      <c r="G16" s="378">
        <v>273.28699999999998</v>
      </c>
      <c r="H16" s="378">
        <v>927.18799999999999</v>
      </c>
      <c r="I16" s="378">
        <v>3873.3850000000002</v>
      </c>
      <c r="J16" s="378">
        <v>14671.564</v>
      </c>
      <c r="K16" s="378">
        <v>17311.362000000001</v>
      </c>
      <c r="L16" s="378">
        <v>8906.8909999999996</v>
      </c>
      <c r="M16" s="378">
        <v>9002.7520000000004</v>
      </c>
      <c r="N16" s="378">
        <v>5338.183</v>
      </c>
      <c r="O16" s="378">
        <v>8.2000000000000003E-2</v>
      </c>
      <c r="P16" s="378">
        <v>36747.824999999997</v>
      </c>
    </row>
    <row r="17" spans="1:16" x14ac:dyDescent="0.2">
      <c r="A17" s="431">
        <v>1953</v>
      </c>
      <c r="B17" s="378">
        <v>5052.5150000000003</v>
      </c>
      <c r="C17" s="378">
        <v>355.34699999999998</v>
      </c>
      <c r="D17" s="378">
        <v>1150.886</v>
      </c>
      <c r="E17" s="378">
        <v>6558.7479999999996</v>
      </c>
      <c r="F17" s="378">
        <v>2512.3760000000002</v>
      </c>
      <c r="G17" s="378">
        <v>296.928</v>
      </c>
      <c r="H17" s="378">
        <v>961.67899999999997</v>
      </c>
      <c r="I17" s="378">
        <v>3770.982</v>
      </c>
      <c r="J17" s="378">
        <v>15339.206</v>
      </c>
      <c r="K17" s="378">
        <v>18211.754000000001</v>
      </c>
      <c r="L17" s="378">
        <v>9030.0550000000003</v>
      </c>
      <c r="M17" s="378">
        <v>9123.0220000000008</v>
      </c>
      <c r="N17" s="378">
        <v>5730.3549999999996</v>
      </c>
      <c r="O17" s="378">
        <v>-3.9E-2</v>
      </c>
      <c r="P17" s="378">
        <v>37664.468000000001</v>
      </c>
    </row>
    <row r="18" spans="1:16" x14ac:dyDescent="0.2">
      <c r="A18" s="431">
        <v>1954</v>
      </c>
      <c r="B18" s="378">
        <v>5262.3069999999998</v>
      </c>
      <c r="C18" s="378">
        <v>396.57100000000003</v>
      </c>
      <c r="D18" s="378">
        <v>1187.18</v>
      </c>
      <c r="E18" s="378">
        <v>6846.058</v>
      </c>
      <c r="F18" s="378">
        <v>2457.578</v>
      </c>
      <c r="G18" s="378">
        <v>319.346</v>
      </c>
      <c r="H18" s="378">
        <v>955.99800000000005</v>
      </c>
      <c r="I18" s="378">
        <v>3732.9209999999998</v>
      </c>
      <c r="J18" s="378">
        <v>14317.111000000001</v>
      </c>
      <c r="K18" s="378">
        <v>17157.695</v>
      </c>
      <c r="L18" s="378">
        <v>8822.5509999999995</v>
      </c>
      <c r="M18" s="378">
        <v>8902.6170000000002</v>
      </c>
      <c r="N18" s="378">
        <v>5779.7449999999999</v>
      </c>
      <c r="O18" s="378">
        <v>9.0999999999999998E-2</v>
      </c>
      <c r="P18" s="378">
        <v>36639.381999999998</v>
      </c>
    </row>
    <row r="19" spans="1:16" x14ac:dyDescent="0.2">
      <c r="A19" s="431">
        <v>1955</v>
      </c>
      <c r="B19" s="378">
        <v>5607.8119999999999</v>
      </c>
      <c r="C19" s="378">
        <v>438.10300000000001</v>
      </c>
      <c r="D19" s="378">
        <v>1232.0730000000001</v>
      </c>
      <c r="E19" s="378">
        <v>7277.9880000000003</v>
      </c>
      <c r="F19" s="378">
        <v>2561.252</v>
      </c>
      <c r="G19" s="378">
        <v>349.89100000000002</v>
      </c>
      <c r="H19" s="378">
        <v>983.99699999999996</v>
      </c>
      <c r="I19" s="378">
        <v>3895.14</v>
      </c>
      <c r="J19" s="378">
        <v>16102.98</v>
      </c>
      <c r="K19" s="378">
        <v>19484.608</v>
      </c>
      <c r="L19" s="378">
        <v>9474.4259999999995</v>
      </c>
      <c r="M19" s="378">
        <v>9550.2049999999999</v>
      </c>
      <c r="N19" s="378">
        <v>6461.4709999999995</v>
      </c>
      <c r="O19" s="378">
        <v>0.03</v>
      </c>
      <c r="P19" s="378">
        <v>40207.970999999998</v>
      </c>
    </row>
    <row r="20" spans="1:16" x14ac:dyDescent="0.2">
      <c r="A20" s="431">
        <v>1956</v>
      </c>
      <c r="B20" s="378">
        <v>5839.3829999999998</v>
      </c>
      <c r="C20" s="378">
        <v>489.54199999999997</v>
      </c>
      <c r="D20" s="378">
        <v>1333.8</v>
      </c>
      <c r="E20" s="378">
        <v>7662.7250000000004</v>
      </c>
      <c r="F20" s="378">
        <v>2606.8539999999998</v>
      </c>
      <c r="G20" s="378">
        <v>380.17700000000002</v>
      </c>
      <c r="H20" s="378">
        <v>1035.828</v>
      </c>
      <c r="I20" s="378">
        <v>4022.8589999999999</v>
      </c>
      <c r="J20" s="378">
        <v>16575.573</v>
      </c>
      <c r="K20" s="378">
        <v>20209.478999999999</v>
      </c>
      <c r="L20" s="378">
        <v>9790.32</v>
      </c>
      <c r="M20" s="378">
        <v>9859.3639999999996</v>
      </c>
      <c r="N20" s="378">
        <v>6942.2960000000003</v>
      </c>
      <c r="O20" s="378">
        <v>-0.17399999999999999</v>
      </c>
      <c r="P20" s="378">
        <v>41754.252</v>
      </c>
    </row>
    <row r="21" spans="1:16" x14ac:dyDescent="0.2">
      <c r="A21" s="431">
        <v>1957</v>
      </c>
      <c r="B21" s="378">
        <v>5743.9</v>
      </c>
      <c r="C21" s="378">
        <v>534.74</v>
      </c>
      <c r="D21" s="378">
        <v>1433.36</v>
      </c>
      <c r="E21" s="378">
        <v>7712</v>
      </c>
      <c r="F21" s="378">
        <v>2449.2910000000002</v>
      </c>
      <c r="G21" s="378">
        <v>410.67899999999997</v>
      </c>
      <c r="H21" s="378">
        <v>1100.817</v>
      </c>
      <c r="I21" s="378">
        <v>3960.7869999999998</v>
      </c>
      <c r="J21" s="378">
        <v>16526.394</v>
      </c>
      <c r="K21" s="378">
        <v>20218.258000000002</v>
      </c>
      <c r="L21" s="378">
        <v>9836.6939999999995</v>
      </c>
      <c r="M21" s="378">
        <v>9896.2690000000002</v>
      </c>
      <c r="N21" s="378">
        <v>7231.0349999999999</v>
      </c>
      <c r="O21" s="378">
        <v>-0.128</v>
      </c>
      <c r="P21" s="378">
        <v>41787.186000000002</v>
      </c>
    </row>
    <row r="22" spans="1:16" x14ac:dyDescent="0.2">
      <c r="A22" s="431">
        <v>1958</v>
      </c>
      <c r="B22" s="378">
        <v>6125.37</v>
      </c>
      <c r="C22" s="378">
        <v>578.30799999999999</v>
      </c>
      <c r="D22" s="378">
        <v>1496.9960000000001</v>
      </c>
      <c r="E22" s="378">
        <v>8200.6740000000009</v>
      </c>
      <c r="F22" s="378">
        <v>2557.2049999999999</v>
      </c>
      <c r="G22" s="378">
        <v>435.25599999999997</v>
      </c>
      <c r="H22" s="378">
        <v>1126.6949999999999</v>
      </c>
      <c r="I22" s="378">
        <v>4119.1559999999999</v>
      </c>
      <c r="J22" s="378">
        <v>15812.501</v>
      </c>
      <c r="K22" s="378">
        <v>19321.087</v>
      </c>
      <c r="L22" s="378">
        <v>9952.0049999999992</v>
      </c>
      <c r="M22" s="378">
        <v>10004.101000000001</v>
      </c>
      <c r="N22" s="378">
        <v>7197.9359999999997</v>
      </c>
      <c r="O22" s="378">
        <v>1.0999999999999999E-2</v>
      </c>
      <c r="P22" s="378">
        <v>41645.027999999998</v>
      </c>
    </row>
    <row r="23" spans="1:16" x14ac:dyDescent="0.2">
      <c r="A23" s="431">
        <v>1959</v>
      </c>
      <c r="B23" s="378">
        <v>6188.3109999999997</v>
      </c>
      <c r="C23" s="378">
        <v>629.66399999999999</v>
      </c>
      <c r="D23" s="378">
        <v>1593.8910000000001</v>
      </c>
      <c r="E23" s="378">
        <v>8411.866</v>
      </c>
      <c r="F23" s="378">
        <v>2649.39</v>
      </c>
      <c r="G23" s="378">
        <v>487.86</v>
      </c>
      <c r="H23" s="378">
        <v>1234.9359999999999</v>
      </c>
      <c r="I23" s="378">
        <v>4372.1859999999997</v>
      </c>
      <c r="J23" s="378">
        <v>16536.172999999999</v>
      </c>
      <c r="K23" s="378">
        <v>20333.201000000001</v>
      </c>
      <c r="L23" s="378">
        <v>10297.614</v>
      </c>
      <c r="M23" s="378">
        <v>10348.530000000001</v>
      </c>
      <c r="N23" s="378">
        <v>7794.2950000000001</v>
      </c>
      <c r="O23" s="378">
        <v>-6.0999999999999999E-2</v>
      </c>
      <c r="P23" s="378">
        <v>43465.722000000002</v>
      </c>
    </row>
    <row r="24" spans="1:16" x14ac:dyDescent="0.2">
      <c r="A24" s="431">
        <v>1960</v>
      </c>
      <c r="B24" s="378">
        <v>6650.835</v>
      </c>
      <c r="C24" s="378">
        <v>687.39300000000003</v>
      </c>
      <c r="D24" s="378">
        <v>1701.19</v>
      </c>
      <c r="E24" s="378">
        <v>9039.4179999999997</v>
      </c>
      <c r="F24" s="378">
        <v>2722.5650000000001</v>
      </c>
      <c r="G24" s="378">
        <v>542.99900000000002</v>
      </c>
      <c r="H24" s="378">
        <v>1343.837</v>
      </c>
      <c r="I24" s="378">
        <v>4609.3999999999996</v>
      </c>
      <c r="J24" s="378">
        <v>16995.524000000001</v>
      </c>
      <c r="K24" s="378">
        <v>20841.687000000002</v>
      </c>
      <c r="L24" s="378">
        <v>10559.596</v>
      </c>
      <c r="M24" s="378">
        <v>10595.942999999999</v>
      </c>
      <c r="N24" s="378">
        <v>8157.9290000000001</v>
      </c>
      <c r="O24" s="378">
        <v>7.0000000000000001E-3</v>
      </c>
      <c r="P24" s="378">
        <v>45086.455000000002</v>
      </c>
    </row>
    <row r="25" spans="1:16" x14ac:dyDescent="0.2">
      <c r="A25" s="431">
        <v>1961</v>
      </c>
      <c r="B25" s="378">
        <v>6775.61</v>
      </c>
      <c r="C25" s="378">
        <v>731.68600000000004</v>
      </c>
      <c r="D25" s="378">
        <v>1778.7280000000001</v>
      </c>
      <c r="E25" s="378">
        <v>9286.0239999999994</v>
      </c>
      <c r="F25" s="378">
        <v>2764.9859999999999</v>
      </c>
      <c r="G25" s="378">
        <v>572.04200000000003</v>
      </c>
      <c r="H25" s="378">
        <v>1390.635</v>
      </c>
      <c r="I25" s="378">
        <v>4727.6629999999996</v>
      </c>
      <c r="J25" s="378">
        <v>17012.050999999999</v>
      </c>
      <c r="K25" s="378">
        <v>20955.128000000001</v>
      </c>
      <c r="L25" s="378">
        <v>10733.732</v>
      </c>
      <c r="M25" s="378">
        <v>10769.126</v>
      </c>
      <c r="N25" s="378">
        <v>8451.5609999999997</v>
      </c>
      <c r="O25" s="378">
        <v>-0.10299999999999999</v>
      </c>
      <c r="P25" s="378">
        <v>45737.837</v>
      </c>
    </row>
    <row r="26" spans="1:16" x14ac:dyDescent="0.2">
      <c r="A26" s="431">
        <v>1962</v>
      </c>
      <c r="B26" s="378">
        <v>7079.7110000000002</v>
      </c>
      <c r="C26" s="378">
        <v>794.32</v>
      </c>
      <c r="D26" s="378">
        <v>1908.3889999999999</v>
      </c>
      <c r="E26" s="378">
        <v>9782.42</v>
      </c>
      <c r="F26" s="378">
        <v>2923.873</v>
      </c>
      <c r="G26" s="378">
        <v>620.86300000000006</v>
      </c>
      <c r="H26" s="378">
        <v>1491.65</v>
      </c>
      <c r="I26" s="378">
        <v>5036.3860000000004</v>
      </c>
      <c r="J26" s="378">
        <v>17610.476999999999</v>
      </c>
      <c r="K26" s="378">
        <v>21788.191999999999</v>
      </c>
      <c r="L26" s="378">
        <v>11184.888999999999</v>
      </c>
      <c r="M26" s="378">
        <v>11219.481</v>
      </c>
      <c r="N26" s="378">
        <v>9027.5280000000002</v>
      </c>
      <c r="O26" s="378">
        <v>-4.2000000000000003E-2</v>
      </c>
      <c r="P26" s="378">
        <v>47826.436999999998</v>
      </c>
    </row>
    <row r="27" spans="1:16" x14ac:dyDescent="0.2">
      <c r="A27" s="431">
        <v>1963</v>
      </c>
      <c r="B27" s="378">
        <v>7089.8130000000001</v>
      </c>
      <c r="C27" s="378">
        <v>855.56799999999998</v>
      </c>
      <c r="D27" s="378">
        <v>2043.0989999999999</v>
      </c>
      <c r="E27" s="378">
        <v>9988.4789999999994</v>
      </c>
      <c r="F27" s="378">
        <v>2921.18</v>
      </c>
      <c r="G27" s="378">
        <v>687.56299999999999</v>
      </c>
      <c r="H27" s="378">
        <v>1641.903</v>
      </c>
      <c r="I27" s="378">
        <v>5250.6459999999997</v>
      </c>
      <c r="J27" s="378">
        <v>18388.154999999999</v>
      </c>
      <c r="K27" s="378">
        <v>22751.19</v>
      </c>
      <c r="L27" s="378">
        <v>11620.029</v>
      </c>
      <c r="M27" s="378">
        <v>11653.754999999999</v>
      </c>
      <c r="N27" s="378">
        <v>9624.8950000000004</v>
      </c>
      <c r="O27" s="378">
        <v>0.124</v>
      </c>
      <c r="P27" s="378">
        <v>49644.195</v>
      </c>
    </row>
    <row r="28" spans="1:16" x14ac:dyDescent="0.2">
      <c r="A28" s="431">
        <v>1964</v>
      </c>
      <c r="B28" s="378">
        <v>7111.7510000000002</v>
      </c>
      <c r="C28" s="378">
        <v>927.52499999999998</v>
      </c>
      <c r="D28" s="378">
        <v>2201.2979999999998</v>
      </c>
      <c r="E28" s="378">
        <v>10240.574000000001</v>
      </c>
      <c r="F28" s="378">
        <v>2977.2040000000002</v>
      </c>
      <c r="G28" s="378">
        <v>737.79</v>
      </c>
      <c r="H28" s="378">
        <v>1750.999</v>
      </c>
      <c r="I28" s="378">
        <v>5465.9930000000004</v>
      </c>
      <c r="J28" s="378">
        <v>19449.358</v>
      </c>
      <c r="K28" s="378">
        <v>24111.353999999999</v>
      </c>
      <c r="L28" s="378">
        <v>11963.237999999999</v>
      </c>
      <c r="M28" s="378">
        <v>11997.007</v>
      </c>
      <c r="N28" s="378">
        <v>10313.377</v>
      </c>
      <c r="O28" s="378">
        <v>-0.14000000000000001</v>
      </c>
      <c r="P28" s="378">
        <v>51814.788</v>
      </c>
    </row>
    <row r="29" spans="1:16" x14ac:dyDescent="0.2">
      <c r="A29" s="431">
        <v>1965</v>
      </c>
      <c r="B29" s="378">
        <v>7279.4219999999996</v>
      </c>
      <c r="C29" s="378">
        <v>992.93499999999995</v>
      </c>
      <c r="D29" s="378">
        <v>2367.029</v>
      </c>
      <c r="E29" s="378">
        <v>10639.387000000001</v>
      </c>
      <c r="F29" s="378">
        <v>3176.893</v>
      </c>
      <c r="G29" s="378">
        <v>788.60299999999995</v>
      </c>
      <c r="H29" s="378">
        <v>1879.9269999999999</v>
      </c>
      <c r="I29" s="378">
        <v>5845.4229999999998</v>
      </c>
      <c r="J29" s="378">
        <v>20147.629000000001</v>
      </c>
      <c r="K29" s="378">
        <v>25097.614000000001</v>
      </c>
      <c r="L29" s="378">
        <v>12398.707</v>
      </c>
      <c r="M29" s="378">
        <v>12432.456</v>
      </c>
      <c r="N29" s="378">
        <v>11012.228999999999</v>
      </c>
      <c r="O29" s="378">
        <v>0.121</v>
      </c>
      <c r="P29" s="378">
        <v>54015.000999999997</v>
      </c>
    </row>
    <row r="30" spans="1:16" x14ac:dyDescent="0.2">
      <c r="A30" s="431">
        <v>1966</v>
      </c>
      <c r="B30" s="378">
        <v>7500.3860000000004</v>
      </c>
      <c r="C30" s="378">
        <v>1081.223</v>
      </c>
      <c r="D30" s="378">
        <v>2587.0210000000002</v>
      </c>
      <c r="E30" s="378">
        <v>11168.63</v>
      </c>
      <c r="F30" s="378">
        <v>3408.944</v>
      </c>
      <c r="G30" s="378">
        <v>859.23299999999995</v>
      </c>
      <c r="H30" s="378">
        <v>2055.87</v>
      </c>
      <c r="I30" s="378">
        <v>6324.0469999999996</v>
      </c>
      <c r="J30" s="378">
        <v>21055.031999999999</v>
      </c>
      <c r="K30" s="378">
        <v>26421.623</v>
      </c>
      <c r="L30" s="378">
        <v>13067.522000000001</v>
      </c>
      <c r="M30" s="378">
        <v>13100.235000000001</v>
      </c>
      <c r="N30" s="378">
        <v>11982.651</v>
      </c>
      <c r="O30" s="378">
        <v>-0.20300000000000001</v>
      </c>
      <c r="P30" s="378">
        <v>57014.332000000002</v>
      </c>
    </row>
    <row r="31" spans="1:16" x14ac:dyDescent="0.2">
      <c r="A31" s="431">
        <v>1967</v>
      </c>
      <c r="B31" s="378">
        <v>7711.36</v>
      </c>
      <c r="C31" s="378">
        <v>1160.4690000000001</v>
      </c>
      <c r="D31" s="378">
        <v>2767.4459999999999</v>
      </c>
      <c r="E31" s="378">
        <v>11639.275</v>
      </c>
      <c r="F31" s="378">
        <v>3767.6930000000002</v>
      </c>
      <c r="G31" s="378">
        <v>925.178</v>
      </c>
      <c r="H31" s="378">
        <v>2206.3339999999998</v>
      </c>
      <c r="I31" s="378">
        <v>6899.2049999999999</v>
      </c>
      <c r="J31" s="378">
        <v>21012.944</v>
      </c>
      <c r="K31" s="378">
        <v>26614.297999999999</v>
      </c>
      <c r="L31" s="378">
        <v>13718.194</v>
      </c>
      <c r="M31" s="378">
        <v>13752.075999999999</v>
      </c>
      <c r="N31" s="378">
        <v>12694.663</v>
      </c>
      <c r="O31" s="378">
        <v>-0.33300000000000002</v>
      </c>
      <c r="P31" s="378">
        <v>58904.521000000001</v>
      </c>
    </row>
    <row r="32" spans="1:16" x14ac:dyDescent="0.2">
      <c r="A32" s="431">
        <v>1968</v>
      </c>
      <c r="B32" s="378">
        <v>7932.7449999999999</v>
      </c>
      <c r="C32" s="378">
        <v>1301.9159999999999</v>
      </c>
      <c r="D32" s="378">
        <v>3101.6289999999999</v>
      </c>
      <c r="E32" s="378">
        <v>12336.29</v>
      </c>
      <c r="F32" s="378">
        <v>3899.46</v>
      </c>
      <c r="G32" s="378">
        <v>1013.9589999999999</v>
      </c>
      <c r="H32" s="378">
        <v>2415.6120000000001</v>
      </c>
      <c r="I32" s="378">
        <v>7329.0320000000002</v>
      </c>
      <c r="J32" s="378">
        <v>21868.985000000001</v>
      </c>
      <c r="K32" s="378">
        <v>27883.170999999998</v>
      </c>
      <c r="L32" s="378">
        <v>14831.225</v>
      </c>
      <c r="M32" s="378">
        <v>14865.775</v>
      </c>
      <c r="N32" s="378">
        <v>13881.852999999999</v>
      </c>
      <c r="O32" s="378">
        <v>0.23799999999999999</v>
      </c>
      <c r="P32" s="378">
        <v>62414.506999999998</v>
      </c>
    </row>
    <row r="33" spans="1:16" x14ac:dyDescent="0.2">
      <c r="A33" s="431">
        <v>1969</v>
      </c>
      <c r="B33" s="378">
        <v>8242.7970000000005</v>
      </c>
      <c r="C33" s="378">
        <v>1456.0239999999999</v>
      </c>
      <c r="D33" s="378">
        <v>3470.335</v>
      </c>
      <c r="E33" s="378">
        <v>13169.156000000001</v>
      </c>
      <c r="F33" s="378">
        <v>4085.279</v>
      </c>
      <c r="G33" s="378">
        <v>1107.7329999999999</v>
      </c>
      <c r="H33" s="378">
        <v>2640.2069999999999</v>
      </c>
      <c r="I33" s="378">
        <v>7833.2190000000001</v>
      </c>
      <c r="J33" s="378">
        <v>22647.702000000001</v>
      </c>
      <c r="K33" s="378">
        <v>29105.4</v>
      </c>
      <c r="L33" s="378">
        <v>15471.249</v>
      </c>
      <c r="M33" s="378">
        <v>15506.505999999999</v>
      </c>
      <c r="N33" s="378">
        <v>15167.253000000001</v>
      </c>
      <c r="O33" s="378">
        <v>-0.26</v>
      </c>
      <c r="P33" s="378">
        <v>65614.02</v>
      </c>
    </row>
    <row r="34" spans="1:16" x14ac:dyDescent="0.2">
      <c r="A34" s="431">
        <v>1970</v>
      </c>
      <c r="B34" s="378">
        <v>8322.4060000000009</v>
      </c>
      <c r="C34" s="378">
        <v>1590.9829999999999</v>
      </c>
      <c r="D34" s="378">
        <v>3852.3690000000001</v>
      </c>
      <c r="E34" s="378">
        <v>13765.758</v>
      </c>
      <c r="F34" s="378">
        <v>4236.6660000000002</v>
      </c>
      <c r="G34" s="378">
        <v>1201.163</v>
      </c>
      <c r="H34" s="378">
        <v>2908.4659999999999</v>
      </c>
      <c r="I34" s="378">
        <v>8346.2950000000001</v>
      </c>
      <c r="J34" s="378">
        <v>22963.9</v>
      </c>
      <c r="K34" s="378">
        <v>29627.901000000002</v>
      </c>
      <c r="L34" s="378">
        <v>16061.89</v>
      </c>
      <c r="M34" s="378">
        <v>16098.249</v>
      </c>
      <c r="N34" s="378">
        <v>16253.34</v>
      </c>
      <c r="O34" s="378">
        <v>0.123</v>
      </c>
      <c r="P34" s="378">
        <v>67838.324999999997</v>
      </c>
    </row>
    <row r="35" spans="1:16" x14ac:dyDescent="0.2">
      <c r="A35" s="431">
        <v>1971</v>
      </c>
      <c r="B35" s="378">
        <v>8427.4509999999991</v>
      </c>
      <c r="C35" s="378">
        <v>1704.403</v>
      </c>
      <c r="D35" s="378">
        <v>4114.3459999999995</v>
      </c>
      <c r="E35" s="378">
        <v>14246.2</v>
      </c>
      <c r="F35" s="378">
        <v>4323.7529999999997</v>
      </c>
      <c r="G35" s="378">
        <v>1288.009</v>
      </c>
      <c r="H35" s="378">
        <v>3109.1909999999998</v>
      </c>
      <c r="I35" s="378">
        <v>8720.9539999999997</v>
      </c>
      <c r="J35" s="378">
        <v>22719.815999999999</v>
      </c>
      <c r="K35" s="378">
        <v>29585.942999999999</v>
      </c>
      <c r="L35" s="378">
        <v>16694.334999999999</v>
      </c>
      <c r="M35" s="378">
        <v>16730.053</v>
      </c>
      <c r="N35" s="378">
        <v>17117.794999999998</v>
      </c>
      <c r="O35" s="378">
        <v>-0.307</v>
      </c>
      <c r="P35" s="378">
        <v>69282.842999999993</v>
      </c>
    </row>
    <row r="36" spans="1:16" x14ac:dyDescent="0.2">
      <c r="A36" s="431">
        <v>1972</v>
      </c>
      <c r="B36" s="378">
        <v>8627.3790000000008</v>
      </c>
      <c r="C36" s="378">
        <v>1837.7349999999999</v>
      </c>
      <c r="D36" s="378">
        <v>4391.9319999999998</v>
      </c>
      <c r="E36" s="378">
        <v>14857.045</v>
      </c>
      <c r="F36" s="378">
        <v>4411.9610000000002</v>
      </c>
      <c r="G36" s="378">
        <v>1407.566</v>
      </c>
      <c r="H36" s="378">
        <v>3363.8890000000001</v>
      </c>
      <c r="I36" s="378">
        <v>9183.4159999999993</v>
      </c>
      <c r="J36" s="378">
        <v>23516.505000000001</v>
      </c>
      <c r="K36" s="378">
        <v>30930.188999999998</v>
      </c>
      <c r="L36" s="378">
        <v>17682.134999999998</v>
      </c>
      <c r="M36" s="378">
        <v>17717.291000000001</v>
      </c>
      <c r="N36" s="378">
        <v>18449.960999999999</v>
      </c>
      <c r="O36" s="378">
        <v>-7.4999999999999997E-2</v>
      </c>
      <c r="P36" s="378">
        <v>72687.866999999998</v>
      </c>
    </row>
    <row r="37" spans="1:16" x14ac:dyDescent="0.2">
      <c r="A37" s="431">
        <v>1973</v>
      </c>
      <c r="B37" s="378">
        <v>8225.3080000000009</v>
      </c>
      <c r="C37" s="378">
        <v>1976.337</v>
      </c>
      <c r="D37" s="378">
        <v>4695.7060000000001</v>
      </c>
      <c r="E37" s="378">
        <v>14897.351000000001</v>
      </c>
      <c r="F37" s="378">
        <v>4422.7929999999997</v>
      </c>
      <c r="G37" s="378">
        <v>1516.653</v>
      </c>
      <c r="H37" s="378">
        <v>3603.511</v>
      </c>
      <c r="I37" s="378">
        <v>9542.9570000000003</v>
      </c>
      <c r="J37" s="378">
        <v>24720.398000000001</v>
      </c>
      <c r="K37" s="378">
        <v>32623.268</v>
      </c>
      <c r="L37" s="378">
        <v>18577.223999999998</v>
      </c>
      <c r="M37" s="378">
        <v>18612.78</v>
      </c>
      <c r="N37" s="378">
        <v>19730.632000000001</v>
      </c>
      <c r="O37" s="378">
        <v>7.3339999999999996</v>
      </c>
      <c r="P37" s="378">
        <v>75683.69</v>
      </c>
    </row>
    <row r="38" spans="1:16" x14ac:dyDescent="0.2">
      <c r="A38" s="431">
        <v>1974</v>
      </c>
      <c r="B38" s="378">
        <v>7907.91</v>
      </c>
      <c r="C38" s="378">
        <v>1972.7629999999999</v>
      </c>
      <c r="D38" s="378">
        <v>4773.6629999999996</v>
      </c>
      <c r="E38" s="378">
        <v>14654.335999999999</v>
      </c>
      <c r="F38" s="378">
        <v>4259.0839999999998</v>
      </c>
      <c r="G38" s="378">
        <v>1501.3340000000001</v>
      </c>
      <c r="H38" s="378">
        <v>3632.9059999999999</v>
      </c>
      <c r="I38" s="378">
        <v>9393.3240000000005</v>
      </c>
      <c r="J38" s="378">
        <v>23795.852999999999</v>
      </c>
      <c r="K38" s="378">
        <v>31787.187000000002</v>
      </c>
      <c r="L38" s="378">
        <v>18087.174999999999</v>
      </c>
      <c r="M38" s="378">
        <v>18120.419000000002</v>
      </c>
      <c r="N38" s="378">
        <v>19905.244999999999</v>
      </c>
      <c r="O38" s="378">
        <v>7.1020000000000003</v>
      </c>
      <c r="P38" s="378">
        <v>73962.369000000006</v>
      </c>
    </row>
    <row r="39" spans="1:16" x14ac:dyDescent="0.2">
      <c r="A39" s="431">
        <v>1975</v>
      </c>
      <c r="B39" s="378">
        <v>7989.6289999999999</v>
      </c>
      <c r="C39" s="378">
        <v>2006.7349999999999</v>
      </c>
      <c r="D39" s="378">
        <v>4817.0360000000001</v>
      </c>
      <c r="E39" s="378">
        <v>14813.4</v>
      </c>
      <c r="F39" s="378">
        <v>4059.1880000000001</v>
      </c>
      <c r="G39" s="378">
        <v>1597.826</v>
      </c>
      <c r="H39" s="378">
        <v>3835.4769999999999</v>
      </c>
      <c r="I39" s="378">
        <v>9492.4920000000002</v>
      </c>
      <c r="J39" s="378">
        <v>21434.365000000002</v>
      </c>
      <c r="K39" s="378">
        <v>29413.018</v>
      </c>
      <c r="L39" s="378">
        <v>18210.491999999998</v>
      </c>
      <c r="M39" s="378">
        <v>18245.003000000001</v>
      </c>
      <c r="N39" s="378">
        <v>20270.238000000001</v>
      </c>
      <c r="O39" s="378">
        <v>0.64</v>
      </c>
      <c r="P39" s="378">
        <v>71964.553</v>
      </c>
    </row>
    <row r="40" spans="1:16" x14ac:dyDescent="0.2">
      <c r="A40" s="431">
        <v>1976</v>
      </c>
      <c r="B40" s="378">
        <v>8391.1350000000002</v>
      </c>
      <c r="C40" s="378">
        <v>2069.2150000000001</v>
      </c>
      <c r="D40" s="378">
        <v>4949.91</v>
      </c>
      <c r="E40" s="378">
        <v>15410.259</v>
      </c>
      <c r="F40" s="378">
        <v>4371.4690000000001</v>
      </c>
      <c r="G40" s="378">
        <v>1677.943</v>
      </c>
      <c r="H40" s="378">
        <v>4013.922</v>
      </c>
      <c r="I40" s="378">
        <v>10063.334000000001</v>
      </c>
      <c r="J40" s="378">
        <v>22665.169000000002</v>
      </c>
      <c r="K40" s="378">
        <v>31392.821</v>
      </c>
      <c r="L40" s="378">
        <v>19066.675999999999</v>
      </c>
      <c r="M40" s="378">
        <v>19100.797999999999</v>
      </c>
      <c r="N40" s="378">
        <v>21472.763999999999</v>
      </c>
      <c r="O40" s="378">
        <v>7.6130000000000004</v>
      </c>
      <c r="P40" s="378">
        <v>75974.826000000001</v>
      </c>
    </row>
    <row r="41" spans="1:16" x14ac:dyDescent="0.2">
      <c r="A41" s="431">
        <v>1977</v>
      </c>
      <c r="B41" s="378">
        <v>8193.6190000000006</v>
      </c>
      <c r="C41" s="378">
        <v>2201.5549999999998</v>
      </c>
      <c r="D41" s="378">
        <v>5266.5389999999998</v>
      </c>
      <c r="E41" s="378">
        <v>15661.713</v>
      </c>
      <c r="F41" s="378">
        <v>4258.152</v>
      </c>
      <c r="G41" s="378">
        <v>1753.866</v>
      </c>
      <c r="H41" s="378">
        <v>4195.58</v>
      </c>
      <c r="I41" s="378">
        <v>10207.599</v>
      </c>
      <c r="J41" s="378">
        <v>23165.295999999998</v>
      </c>
      <c r="K41" s="378">
        <v>32263.008999999998</v>
      </c>
      <c r="L41" s="378">
        <v>19786.215</v>
      </c>
      <c r="M41" s="378">
        <v>19821.59</v>
      </c>
      <c r="N41" s="378">
        <v>22550.63</v>
      </c>
      <c r="O41" s="378">
        <v>7.4180000000000001</v>
      </c>
      <c r="P41" s="378">
        <v>77961.33</v>
      </c>
    </row>
    <row r="42" spans="1:16" x14ac:dyDescent="0.2">
      <c r="A42" s="431">
        <v>1978</v>
      </c>
      <c r="B42" s="378">
        <v>8259.9429999999993</v>
      </c>
      <c r="C42" s="378">
        <v>2301.2779999999998</v>
      </c>
      <c r="D42" s="378">
        <v>5571.0659999999998</v>
      </c>
      <c r="E42" s="378">
        <v>16132.287</v>
      </c>
      <c r="F42" s="378">
        <v>4308.9409999999998</v>
      </c>
      <c r="G42" s="378">
        <v>1813.27</v>
      </c>
      <c r="H42" s="378">
        <v>4389.6689999999999</v>
      </c>
      <c r="I42" s="378">
        <v>10511.88</v>
      </c>
      <c r="J42" s="378">
        <v>23244.026000000002</v>
      </c>
      <c r="K42" s="378">
        <v>32687.556</v>
      </c>
      <c r="L42" s="378">
        <v>20582.760999999999</v>
      </c>
      <c r="M42" s="378">
        <v>20617.063999999998</v>
      </c>
      <c r="N42" s="378">
        <v>23553.115000000002</v>
      </c>
      <c r="O42" s="378">
        <v>1.619</v>
      </c>
      <c r="P42" s="378">
        <v>79950.406000000003</v>
      </c>
    </row>
    <row r="43" spans="1:16" x14ac:dyDescent="0.2">
      <c r="A43" s="431">
        <v>1979</v>
      </c>
      <c r="B43" s="378">
        <v>7918.91</v>
      </c>
      <c r="C43" s="378">
        <v>2329.7779999999998</v>
      </c>
      <c r="D43" s="378">
        <v>5564.0360000000001</v>
      </c>
      <c r="E43" s="378">
        <v>15812.724</v>
      </c>
      <c r="F43" s="378">
        <v>4365.8440000000001</v>
      </c>
      <c r="G43" s="378">
        <v>1854.1210000000001</v>
      </c>
      <c r="H43" s="378">
        <v>4428.0590000000002</v>
      </c>
      <c r="I43" s="378">
        <v>10648.023999999999</v>
      </c>
      <c r="J43" s="378">
        <v>24191.814999999999</v>
      </c>
      <c r="K43" s="378">
        <v>33924.74</v>
      </c>
      <c r="L43" s="378">
        <v>20437.252</v>
      </c>
      <c r="M43" s="378">
        <v>20471.531999999999</v>
      </c>
      <c r="N43" s="378">
        <v>23943.198</v>
      </c>
      <c r="O43" s="378">
        <v>1.5640000000000001</v>
      </c>
      <c r="P43" s="378">
        <v>80858.584000000003</v>
      </c>
    </row>
    <row r="44" spans="1:16" x14ac:dyDescent="0.2">
      <c r="A44" s="431">
        <v>1980</v>
      </c>
      <c r="B44" s="378">
        <v>7439.4049999999997</v>
      </c>
      <c r="C44" s="378">
        <v>2448.0929999999998</v>
      </c>
      <c r="D44" s="378">
        <v>5865.8819999999996</v>
      </c>
      <c r="E44" s="378">
        <v>15753.38</v>
      </c>
      <c r="F44" s="378">
        <v>4104.9840000000004</v>
      </c>
      <c r="G44" s="378">
        <v>1906.0889999999999</v>
      </c>
      <c r="H44" s="378">
        <v>4567.1850000000004</v>
      </c>
      <c r="I44" s="378">
        <v>10578.258</v>
      </c>
      <c r="J44" s="378">
        <v>22594.829000000002</v>
      </c>
      <c r="K44" s="378">
        <v>32039.419000000002</v>
      </c>
      <c r="L44" s="378">
        <v>19659.098000000002</v>
      </c>
      <c r="M44" s="378">
        <v>19696.689999999999</v>
      </c>
      <c r="N44" s="378">
        <v>24269.431</v>
      </c>
      <c r="O44" s="378">
        <v>-1.08</v>
      </c>
      <c r="P44" s="378">
        <v>78066.668000000005</v>
      </c>
    </row>
    <row r="45" spans="1:16" x14ac:dyDescent="0.2">
      <c r="A45" s="431">
        <v>1981</v>
      </c>
      <c r="B45" s="378">
        <v>7045.2849999999999</v>
      </c>
      <c r="C45" s="378">
        <v>2464.3679999999999</v>
      </c>
      <c r="D45" s="378">
        <v>5751.8919999999998</v>
      </c>
      <c r="E45" s="378">
        <v>15261.544</v>
      </c>
      <c r="F45" s="378">
        <v>3837.0250000000001</v>
      </c>
      <c r="G45" s="378">
        <v>2033.239</v>
      </c>
      <c r="H45" s="378">
        <v>4745.6270000000004</v>
      </c>
      <c r="I45" s="378">
        <v>10615.891</v>
      </c>
      <c r="J45" s="378">
        <v>21318.163</v>
      </c>
      <c r="K45" s="378">
        <v>30711.561000000002</v>
      </c>
      <c r="L45" s="378">
        <v>19477.771000000001</v>
      </c>
      <c r="M45" s="378">
        <v>19514.012999999999</v>
      </c>
      <c r="N45" s="378">
        <v>24424.767</v>
      </c>
      <c r="O45" s="378">
        <v>2.7669999999999999</v>
      </c>
      <c r="P45" s="378">
        <v>76105.775999999998</v>
      </c>
    </row>
    <row r="46" spans="1:16" x14ac:dyDescent="0.2">
      <c r="A46" s="431">
        <v>1982</v>
      </c>
      <c r="B46" s="378">
        <v>7146.5870000000004</v>
      </c>
      <c r="C46" s="378">
        <v>2489.1210000000001</v>
      </c>
      <c r="D46" s="378">
        <v>5895.2290000000003</v>
      </c>
      <c r="E46" s="378">
        <v>15530.937</v>
      </c>
      <c r="F46" s="378">
        <v>3864.0129999999999</v>
      </c>
      <c r="G46" s="378">
        <v>2077.0479999999998</v>
      </c>
      <c r="H46" s="378">
        <v>4919.2749999999996</v>
      </c>
      <c r="I46" s="378">
        <v>10860.337</v>
      </c>
      <c r="J46" s="378">
        <v>19052.814999999999</v>
      </c>
      <c r="K46" s="378">
        <v>27614.493999999999</v>
      </c>
      <c r="L46" s="378">
        <v>19052.169000000002</v>
      </c>
      <c r="M46" s="378">
        <v>19089.227999999999</v>
      </c>
      <c r="N46" s="378">
        <v>23979.412</v>
      </c>
      <c r="O46" s="378">
        <v>4.1890000000000001</v>
      </c>
      <c r="P46" s="378">
        <v>73099.184999999998</v>
      </c>
    </row>
    <row r="47" spans="1:16" x14ac:dyDescent="0.2">
      <c r="A47" s="431">
        <v>1983</v>
      </c>
      <c r="B47" s="378">
        <v>6831.8230000000003</v>
      </c>
      <c r="C47" s="378">
        <v>2562.2350000000001</v>
      </c>
      <c r="D47" s="378">
        <v>6030.9629999999997</v>
      </c>
      <c r="E47" s="378">
        <v>15425.021000000001</v>
      </c>
      <c r="F47" s="378">
        <v>3840.2930000000001</v>
      </c>
      <c r="G47" s="378">
        <v>2116.4369999999999</v>
      </c>
      <c r="H47" s="378">
        <v>4981.6459999999997</v>
      </c>
      <c r="I47" s="378">
        <v>10938.376</v>
      </c>
      <c r="J47" s="378">
        <v>18547.898000000001</v>
      </c>
      <c r="K47" s="378">
        <v>27427.758999999998</v>
      </c>
      <c r="L47" s="378">
        <v>19134.103999999999</v>
      </c>
      <c r="M47" s="378">
        <v>19176.615000000002</v>
      </c>
      <c r="N47" s="378">
        <v>24613.651999999998</v>
      </c>
      <c r="O47" s="378">
        <v>2.7959999999999998</v>
      </c>
      <c r="P47" s="378">
        <v>72970.566000000006</v>
      </c>
    </row>
    <row r="48" spans="1:16" x14ac:dyDescent="0.2">
      <c r="A48" s="431">
        <v>1984</v>
      </c>
      <c r="B48" s="378">
        <v>7210.8990000000003</v>
      </c>
      <c r="C48" s="378">
        <v>2661.6729999999998</v>
      </c>
      <c r="D48" s="378">
        <v>6086.991</v>
      </c>
      <c r="E48" s="378">
        <v>15959.563</v>
      </c>
      <c r="F48" s="378">
        <v>4000.779</v>
      </c>
      <c r="G48" s="378">
        <v>2264.4749999999999</v>
      </c>
      <c r="H48" s="378">
        <v>5178.6369999999997</v>
      </c>
      <c r="I48" s="378">
        <v>11443.89</v>
      </c>
      <c r="J48" s="378">
        <v>20173.625</v>
      </c>
      <c r="K48" s="378">
        <v>29569.886999999999</v>
      </c>
      <c r="L48" s="378">
        <v>19608.585999999999</v>
      </c>
      <c r="M48" s="378">
        <v>19655.565999999999</v>
      </c>
      <c r="N48" s="378">
        <v>25635.017</v>
      </c>
      <c r="O48" s="378">
        <v>2.794</v>
      </c>
      <c r="P48" s="378">
        <v>76631.701000000001</v>
      </c>
    </row>
    <row r="49" spans="1:16" x14ac:dyDescent="0.2">
      <c r="A49" s="431">
        <v>1985</v>
      </c>
      <c r="B49" s="378">
        <v>7148.2190000000001</v>
      </c>
      <c r="C49" s="378">
        <v>2708.902</v>
      </c>
      <c r="D49" s="378">
        <v>6184.2129999999997</v>
      </c>
      <c r="E49" s="378">
        <v>16041.334000000001</v>
      </c>
      <c r="F49" s="378">
        <v>3732.1559999999999</v>
      </c>
      <c r="G49" s="378">
        <v>2351.2820000000002</v>
      </c>
      <c r="H49" s="378">
        <v>5367.7939999999999</v>
      </c>
      <c r="I49" s="378">
        <v>11451.231</v>
      </c>
      <c r="J49" s="378">
        <v>19442.849999999999</v>
      </c>
      <c r="K49" s="378">
        <v>28815.809000000001</v>
      </c>
      <c r="L49" s="378">
        <v>20041.466</v>
      </c>
      <c r="M49" s="378">
        <v>20087.913</v>
      </c>
      <c r="N49" s="378">
        <v>26031.597000000002</v>
      </c>
      <c r="O49" s="378">
        <v>-3.903</v>
      </c>
      <c r="P49" s="378">
        <v>76392.384999999995</v>
      </c>
    </row>
    <row r="50" spans="1:16" x14ac:dyDescent="0.2">
      <c r="A50" s="431">
        <v>1986</v>
      </c>
      <c r="B50" s="378">
        <v>6906.19</v>
      </c>
      <c r="C50" s="378">
        <v>2794.7289999999998</v>
      </c>
      <c r="D50" s="378">
        <v>6274.19</v>
      </c>
      <c r="E50" s="378">
        <v>15975.109</v>
      </c>
      <c r="F50" s="378">
        <v>3692.7359999999999</v>
      </c>
      <c r="G50" s="378">
        <v>2438.6289999999999</v>
      </c>
      <c r="H50" s="378">
        <v>5474.741</v>
      </c>
      <c r="I50" s="378">
        <v>11606.106</v>
      </c>
      <c r="J50" s="378">
        <v>19077.948</v>
      </c>
      <c r="K50" s="378">
        <v>28273.554</v>
      </c>
      <c r="L50" s="378">
        <v>20739.923999999999</v>
      </c>
      <c r="M50" s="378">
        <v>20788.785</v>
      </c>
      <c r="N50" s="378">
        <v>26226.756000000001</v>
      </c>
      <c r="O50" s="378">
        <v>3.452</v>
      </c>
      <c r="P50" s="378">
        <v>76647.005000000005</v>
      </c>
    </row>
    <row r="51" spans="1:16" x14ac:dyDescent="0.2">
      <c r="A51" s="431">
        <v>1987</v>
      </c>
      <c r="B51" s="378">
        <v>6923.3739999999998</v>
      </c>
      <c r="C51" s="378">
        <v>2901.6</v>
      </c>
      <c r="D51" s="378">
        <v>6438.24</v>
      </c>
      <c r="E51" s="378">
        <v>16263.214</v>
      </c>
      <c r="F51" s="378">
        <v>3774.1129999999998</v>
      </c>
      <c r="G51" s="378">
        <v>2538.7559999999999</v>
      </c>
      <c r="H51" s="378">
        <v>5633.14</v>
      </c>
      <c r="I51" s="378">
        <v>11946.009</v>
      </c>
      <c r="J51" s="378">
        <v>19953.132000000001</v>
      </c>
      <c r="K51" s="378">
        <v>29378.885999999999</v>
      </c>
      <c r="L51" s="378">
        <v>21418.773000000001</v>
      </c>
      <c r="M51" s="378">
        <v>21468.880000000001</v>
      </c>
      <c r="N51" s="378">
        <v>26987.596000000001</v>
      </c>
      <c r="O51" s="378">
        <v>-2.5329999999999999</v>
      </c>
      <c r="P51" s="378">
        <v>79054.456000000006</v>
      </c>
    </row>
    <row r="52" spans="1:16" x14ac:dyDescent="0.2">
      <c r="A52" s="431">
        <v>1988</v>
      </c>
      <c r="B52" s="378">
        <v>7356.7849999999999</v>
      </c>
      <c r="C52" s="378">
        <v>3046.4589999999998</v>
      </c>
      <c r="D52" s="378">
        <v>6729.3689999999997</v>
      </c>
      <c r="E52" s="378">
        <v>17132.613000000001</v>
      </c>
      <c r="F52" s="378">
        <v>3993.8980000000001</v>
      </c>
      <c r="G52" s="378">
        <v>2675.1080000000002</v>
      </c>
      <c r="H52" s="378">
        <v>5909.085</v>
      </c>
      <c r="I52" s="378">
        <v>12578.091</v>
      </c>
      <c r="J52" s="378">
        <v>20861.787</v>
      </c>
      <c r="K52" s="378">
        <v>30677.381000000001</v>
      </c>
      <c r="L52" s="378">
        <v>22266.601999999999</v>
      </c>
      <c r="M52" s="378">
        <v>22317.722000000002</v>
      </c>
      <c r="N52" s="378">
        <v>28226.734</v>
      </c>
      <c r="O52" s="378">
        <v>3.3650000000000002</v>
      </c>
      <c r="P52" s="378">
        <v>82709.172000000006</v>
      </c>
    </row>
    <row r="53" spans="1:16" x14ac:dyDescent="0.2">
      <c r="A53" s="431">
        <v>1989</v>
      </c>
      <c r="B53" s="378">
        <v>7566.942</v>
      </c>
      <c r="C53" s="378">
        <v>3089.65</v>
      </c>
      <c r="D53" s="378">
        <v>7129.1419999999998</v>
      </c>
      <c r="E53" s="378">
        <v>17785.735000000001</v>
      </c>
      <c r="F53" s="378">
        <v>4042.9720000000002</v>
      </c>
      <c r="G53" s="378">
        <v>2766.64</v>
      </c>
      <c r="H53" s="378">
        <v>6383.8209999999999</v>
      </c>
      <c r="I53" s="378">
        <v>13193.433000000001</v>
      </c>
      <c r="J53" s="378">
        <v>20873.883000000002</v>
      </c>
      <c r="K53" s="378">
        <v>31319.885999999999</v>
      </c>
      <c r="L53" s="378">
        <v>22424.115000000002</v>
      </c>
      <c r="M53" s="378">
        <v>22477.945</v>
      </c>
      <c r="N53" s="378">
        <v>29869.088</v>
      </c>
      <c r="O53" s="378">
        <v>8.9979999999999993</v>
      </c>
      <c r="P53" s="378">
        <v>84785.998000000007</v>
      </c>
    </row>
    <row r="54" spans="1:16" x14ac:dyDescent="0.2">
      <c r="A54" s="431">
        <v>1990</v>
      </c>
      <c r="B54" s="378">
        <v>6557.3040000000001</v>
      </c>
      <c r="C54" s="378">
        <v>3152.752</v>
      </c>
      <c r="D54" s="378">
        <v>7235.241</v>
      </c>
      <c r="E54" s="378">
        <v>16945.296999999999</v>
      </c>
      <c r="F54" s="378">
        <v>3895.8530000000001</v>
      </c>
      <c r="G54" s="378">
        <v>2860.154</v>
      </c>
      <c r="H54" s="378">
        <v>6563.759</v>
      </c>
      <c r="I54" s="378">
        <v>13319.766</v>
      </c>
      <c r="J54" s="378">
        <v>21180.032999999999</v>
      </c>
      <c r="K54" s="378">
        <v>31809.766</v>
      </c>
      <c r="L54" s="378">
        <v>22366.210999999999</v>
      </c>
      <c r="M54" s="378">
        <v>22419.624</v>
      </c>
      <c r="N54" s="378">
        <v>30495.053</v>
      </c>
      <c r="O54" s="378">
        <v>-9.3360000000000003</v>
      </c>
      <c r="P54" s="378">
        <v>84485.118000000002</v>
      </c>
    </row>
    <row r="55" spans="1:16" x14ac:dyDescent="0.2">
      <c r="A55" s="431">
        <v>1991</v>
      </c>
      <c r="B55" s="378">
        <v>6746.759</v>
      </c>
      <c r="C55" s="378">
        <v>3259.884</v>
      </c>
      <c r="D55" s="378">
        <v>7413.6660000000002</v>
      </c>
      <c r="E55" s="378">
        <v>17420.310000000001</v>
      </c>
      <c r="F55" s="378">
        <v>3945.3229999999999</v>
      </c>
      <c r="G55" s="378">
        <v>2918.0920000000001</v>
      </c>
      <c r="H55" s="378">
        <v>6636.3590000000004</v>
      </c>
      <c r="I55" s="378">
        <v>13499.772999999999</v>
      </c>
      <c r="J55" s="378">
        <v>20824.436000000002</v>
      </c>
      <c r="K55" s="378">
        <v>31399.296999999999</v>
      </c>
      <c r="L55" s="378">
        <v>22064.827000000001</v>
      </c>
      <c r="M55" s="378">
        <v>22117.987000000001</v>
      </c>
      <c r="N55" s="378">
        <v>30856.021000000001</v>
      </c>
      <c r="O55" s="378">
        <v>0.59499999999999997</v>
      </c>
      <c r="P55" s="378">
        <v>84437.962</v>
      </c>
    </row>
    <row r="56" spans="1:16" x14ac:dyDescent="0.2">
      <c r="A56" s="431">
        <v>1992</v>
      </c>
      <c r="B56" s="378">
        <v>6950.1880000000001</v>
      </c>
      <c r="C56" s="378">
        <v>3193.4229999999998</v>
      </c>
      <c r="D56" s="378">
        <v>7212.2290000000003</v>
      </c>
      <c r="E56" s="378">
        <v>17355.841</v>
      </c>
      <c r="F56" s="378">
        <v>3990.5990000000002</v>
      </c>
      <c r="G56" s="378">
        <v>2900.2240000000002</v>
      </c>
      <c r="H56" s="378">
        <v>6550.049</v>
      </c>
      <c r="I56" s="378">
        <v>13440.870999999999</v>
      </c>
      <c r="J56" s="378">
        <v>21756.322</v>
      </c>
      <c r="K56" s="378">
        <v>32570.837</v>
      </c>
      <c r="L56" s="378">
        <v>22362.755000000001</v>
      </c>
      <c r="M56" s="378">
        <v>22415.073</v>
      </c>
      <c r="N56" s="378">
        <v>30722.757000000001</v>
      </c>
      <c r="O56" s="378">
        <v>0.35599999999999998</v>
      </c>
      <c r="P56" s="378">
        <v>85782.976999999999</v>
      </c>
    </row>
    <row r="57" spans="1:16" x14ac:dyDescent="0.2">
      <c r="A57" s="431">
        <v>1993</v>
      </c>
      <c r="B57" s="378">
        <v>7146.1289999999999</v>
      </c>
      <c r="C57" s="378">
        <v>3394.192</v>
      </c>
      <c r="D57" s="378">
        <v>7677.3670000000002</v>
      </c>
      <c r="E57" s="378">
        <v>18217.687999999998</v>
      </c>
      <c r="F57" s="378">
        <v>3972.7640000000001</v>
      </c>
      <c r="G57" s="378">
        <v>3018.7550000000001</v>
      </c>
      <c r="H57" s="378">
        <v>6828.16</v>
      </c>
      <c r="I57" s="378">
        <v>13819.679</v>
      </c>
      <c r="J57" s="378">
        <v>21753.05</v>
      </c>
      <c r="K57" s="378">
        <v>32628.543000000001</v>
      </c>
      <c r="L57" s="378">
        <v>22715.100999999999</v>
      </c>
      <c r="M57" s="378">
        <v>22768.2</v>
      </c>
      <c r="N57" s="378">
        <v>31847.064999999999</v>
      </c>
      <c r="O57" s="378">
        <v>-10.49</v>
      </c>
      <c r="P57" s="378">
        <v>87423.62</v>
      </c>
    </row>
    <row r="58" spans="1:16" x14ac:dyDescent="0.2">
      <c r="A58" s="431">
        <v>1994</v>
      </c>
      <c r="B58" s="378">
        <v>6978.3670000000002</v>
      </c>
      <c r="C58" s="378">
        <v>3440.9389999999999</v>
      </c>
      <c r="D58" s="378">
        <v>7693.1260000000002</v>
      </c>
      <c r="E58" s="378">
        <v>18112.432000000001</v>
      </c>
      <c r="F58" s="378">
        <v>4016.4549999999999</v>
      </c>
      <c r="G58" s="378">
        <v>3115.5169999999998</v>
      </c>
      <c r="H58" s="378">
        <v>6965.5569999999998</v>
      </c>
      <c r="I58" s="378">
        <v>14097.529</v>
      </c>
      <c r="J58" s="378">
        <v>22392.667000000001</v>
      </c>
      <c r="K58" s="378">
        <v>33521.207000000002</v>
      </c>
      <c r="L58" s="378">
        <v>23310.723000000002</v>
      </c>
      <c r="M58" s="378">
        <v>23365.862000000001</v>
      </c>
      <c r="N58" s="378">
        <v>32398.816999999999</v>
      </c>
      <c r="O58" s="378">
        <v>-5.6980000000000004</v>
      </c>
      <c r="P58" s="378">
        <v>89091.331000000006</v>
      </c>
    </row>
    <row r="59" spans="1:16" x14ac:dyDescent="0.2">
      <c r="A59" s="431">
        <v>1995</v>
      </c>
      <c r="B59" s="378">
        <v>6936.3230000000003</v>
      </c>
      <c r="C59" s="378">
        <v>3557.0149999999999</v>
      </c>
      <c r="D59" s="378">
        <v>8025.625</v>
      </c>
      <c r="E59" s="378">
        <v>18518.963</v>
      </c>
      <c r="F59" s="378">
        <v>4100.51</v>
      </c>
      <c r="G59" s="378">
        <v>3252.0360000000001</v>
      </c>
      <c r="H59" s="378">
        <v>7337.5069999999996</v>
      </c>
      <c r="I59" s="378">
        <v>14690.053</v>
      </c>
      <c r="J59" s="378">
        <v>22719.121999999999</v>
      </c>
      <c r="K59" s="378">
        <v>33970.580999999998</v>
      </c>
      <c r="L59" s="378">
        <v>23791.058000000001</v>
      </c>
      <c r="M59" s="378">
        <v>23846.327000000001</v>
      </c>
      <c r="N59" s="378">
        <v>33478.911</v>
      </c>
      <c r="O59" s="378">
        <v>3.1480000000000001</v>
      </c>
      <c r="P59" s="378">
        <v>91029.070999999996</v>
      </c>
    </row>
    <row r="60" spans="1:16" x14ac:dyDescent="0.2">
      <c r="A60" s="431">
        <v>1996</v>
      </c>
      <c r="B60" s="378">
        <v>7466.5230000000001</v>
      </c>
      <c r="C60" s="378">
        <v>3693.53</v>
      </c>
      <c r="D60" s="378">
        <v>8344.3359999999993</v>
      </c>
      <c r="E60" s="378">
        <v>19504.388999999999</v>
      </c>
      <c r="F60" s="378">
        <v>4273.4070000000002</v>
      </c>
      <c r="G60" s="378">
        <v>3343.9690000000001</v>
      </c>
      <c r="H60" s="378">
        <v>7554.6149999999998</v>
      </c>
      <c r="I60" s="378">
        <v>15171.991</v>
      </c>
      <c r="J60" s="378">
        <v>23409.839</v>
      </c>
      <c r="K60" s="378">
        <v>34904.14</v>
      </c>
      <c r="L60" s="378">
        <v>24382.612000000001</v>
      </c>
      <c r="M60" s="378">
        <v>24437.355</v>
      </c>
      <c r="N60" s="378">
        <v>34485.493999999999</v>
      </c>
      <c r="O60" s="378">
        <v>4.343</v>
      </c>
      <c r="P60" s="378">
        <v>94022.217999999993</v>
      </c>
    </row>
    <row r="61" spans="1:16" x14ac:dyDescent="0.2">
      <c r="A61" s="431">
        <v>1997</v>
      </c>
      <c r="B61" s="378">
        <v>7032.9009999999998</v>
      </c>
      <c r="C61" s="378">
        <v>3670.9029999999998</v>
      </c>
      <c r="D61" s="378">
        <v>8261.143</v>
      </c>
      <c r="E61" s="378">
        <v>18964.947</v>
      </c>
      <c r="F61" s="378">
        <v>4295.43</v>
      </c>
      <c r="G61" s="378">
        <v>3502.848</v>
      </c>
      <c r="H61" s="378">
        <v>7882.9459999999999</v>
      </c>
      <c r="I61" s="378">
        <v>15681.225</v>
      </c>
      <c r="J61" s="378">
        <v>23686.17</v>
      </c>
      <c r="K61" s="378">
        <v>35200.290999999997</v>
      </c>
      <c r="L61" s="378">
        <v>24695.169000000002</v>
      </c>
      <c r="M61" s="378">
        <v>24749.594000000001</v>
      </c>
      <c r="N61" s="378">
        <v>34886.385999999999</v>
      </c>
      <c r="O61" s="378">
        <v>6.1449999999999996</v>
      </c>
      <c r="P61" s="378">
        <v>94602.201000000001</v>
      </c>
    </row>
    <row r="62" spans="1:16" x14ac:dyDescent="0.2">
      <c r="A62" s="431">
        <v>1998</v>
      </c>
      <c r="B62" s="378">
        <v>6413.375</v>
      </c>
      <c r="C62" s="378">
        <v>3855.9319999999998</v>
      </c>
      <c r="D62" s="378">
        <v>8685.6119999999992</v>
      </c>
      <c r="E62" s="378">
        <v>18954.919000000002</v>
      </c>
      <c r="F62" s="378">
        <v>4004.7730000000001</v>
      </c>
      <c r="G62" s="378">
        <v>3677.989</v>
      </c>
      <c r="H62" s="378">
        <v>8284.7890000000007</v>
      </c>
      <c r="I62" s="378">
        <v>15967.550999999999</v>
      </c>
      <c r="J62" s="378">
        <v>23176.774000000001</v>
      </c>
      <c r="K62" s="378">
        <v>34842.646999999997</v>
      </c>
      <c r="L62" s="378">
        <v>25201.108</v>
      </c>
      <c r="M62" s="378">
        <v>25256.17</v>
      </c>
      <c r="N62" s="378">
        <v>36225.256999999998</v>
      </c>
      <c r="O62" s="378">
        <v>-3.3740000000000001</v>
      </c>
      <c r="P62" s="378">
        <v>95017.911999999997</v>
      </c>
    </row>
    <row r="63" spans="1:16" x14ac:dyDescent="0.2">
      <c r="A63" s="431">
        <v>1999</v>
      </c>
      <c r="B63" s="378">
        <v>6775.1570000000002</v>
      </c>
      <c r="C63" s="378">
        <v>3906.4780000000001</v>
      </c>
      <c r="D63" s="378">
        <v>8875.2950000000001</v>
      </c>
      <c r="E63" s="378">
        <v>19556.93</v>
      </c>
      <c r="F63" s="378">
        <v>4053.3429999999998</v>
      </c>
      <c r="G63" s="378">
        <v>3766.2379999999998</v>
      </c>
      <c r="H63" s="378">
        <v>8556.6790000000001</v>
      </c>
      <c r="I63" s="378">
        <v>16376.26</v>
      </c>
      <c r="J63" s="378">
        <v>22950.145</v>
      </c>
      <c r="K63" s="378">
        <v>34763.938000000002</v>
      </c>
      <c r="L63" s="378">
        <v>25891.327000000001</v>
      </c>
      <c r="M63" s="378">
        <v>25948.556</v>
      </c>
      <c r="N63" s="378">
        <v>36975.711000000003</v>
      </c>
      <c r="O63" s="378">
        <v>6.282</v>
      </c>
      <c r="P63" s="378">
        <v>96651.964999999997</v>
      </c>
    </row>
    <row r="64" spans="1:16" x14ac:dyDescent="0.2">
      <c r="A64" s="431">
        <v>2000</v>
      </c>
      <c r="B64" s="378">
        <v>7159.3670000000002</v>
      </c>
      <c r="C64" s="378">
        <v>4068.627</v>
      </c>
      <c r="D64" s="378">
        <v>9196.8889999999992</v>
      </c>
      <c r="E64" s="378">
        <v>20424.883000000002</v>
      </c>
      <c r="F64" s="378">
        <v>4278.0469999999996</v>
      </c>
      <c r="G64" s="378">
        <v>3955.6909999999998</v>
      </c>
      <c r="H64" s="378">
        <v>8941.6020000000008</v>
      </c>
      <c r="I64" s="378">
        <v>17175.34</v>
      </c>
      <c r="J64" s="378">
        <v>22824.289000000001</v>
      </c>
      <c r="K64" s="378">
        <v>34663.550000000003</v>
      </c>
      <c r="L64" s="378">
        <v>26488.526000000002</v>
      </c>
      <c r="M64" s="378">
        <v>26548.396000000001</v>
      </c>
      <c r="N64" s="378">
        <v>38061.938999999998</v>
      </c>
      <c r="O64" s="378">
        <v>2.3039999999999998</v>
      </c>
      <c r="P64" s="378">
        <v>98814.472999999998</v>
      </c>
    </row>
    <row r="65" spans="1:16" x14ac:dyDescent="0.2">
      <c r="A65" s="431">
        <v>2001</v>
      </c>
      <c r="B65" s="378">
        <v>6868.1890000000003</v>
      </c>
      <c r="C65" s="378">
        <v>4099.8819999999996</v>
      </c>
      <c r="D65" s="378">
        <v>9074.0059999999994</v>
      </c>
      <c r="E65" s="378">
        <v>20042.076000000001</v>
      </c>
      <c r="F65" s="378">
        <v>4084.3270000000002</v>
      </c>
      <c r="G65" s="378">
        <v>4062.047</v>
      </c>
      <c r="H65" s="378">
        <v>8990.2690000000002</v>
      </c>
      <c r="I65" s="378">
        <v>17136.642</v>
      </c>
      <c r="J65" s="378">
        <v>21793.85</v>
      </c>
      <c r="K65" s="378">
        <v>32720.237000000001</v>
      </c>
      <c r="L65" s="378">
        <v>26212.528999999999</v>
      </c>
      <c r="M65" s="378">
        <v>26275.288</v>
      </c>
      <c r="N65" s="378">
        <v>37215.349000000002</v>
      </c>
      <c r="O65" s="378">
        <v>-6.0789999999999997</v>
      </c>
      <c r="P65" s="378">
        <v>96168.164000000004</v>
      </c>
    </row>
    <row r="66" spans="1:16" x14ac:dyDescent="0.2">
      <c r="A66" s="431">
        <v>2002</v>
      </c>
      <c r="B66" s="378">
        <v>6911.7280000000001</v>
      </c>
      <c r="C66" s="378">
        <v>4316.7939999999999</v>
      </c>
      <c r="D66" s="378">
        <v>9562.2739999999994</v>
      </c>
      <c r="E66" s="378">
        <v>20790.795999999998</v>
      </c>
      <c r="F66" s="378">
        <v>4131.6679999999997</v>
      </c>
      <c r="G66" s="378">
        <v>4109.8609999999999</v>
      </c>
      <c r="H66" s="378">
        <v>9103.89</v>
      </c>
      <c r="I66" s="378">
        <v>17345.419999999998</v>
      </c>
      <c r="J66" s="378">
        <v>21799.046999999999</v>
      </c>
      <c r="K66" s="378">
        <v>32661.989000000001</v>
      </c>
      <c r="L66" s="378">
        <v>26781.294999999998</v>
      </c>
      <c r="M66" s="378">
        <v>26841.819</v>
      </c>
      <c r="N66" s="378">
        <v>38016.285000000003</v>
      </c>
      <c r="O66" s="378">
        <v>5.1180000000000003</v>
      </c>
      <c r="P66" s="378">
        <v>97645.141000000003</v>
      </c>
    </row>
    <row r="67" spans="1:16" x14ac:dyDescent="0.2">
      <c r="A67" s="431">
        <v>2003</v>
      </c>
      <c r="B67" s="378">
        <v>7238.0349999999999</v>
      </c>
      <c r="C67" s="378">
        <v>4353.1109999999999</v>
      </c>
      <c r="D67" s="378">
        <v>9533.9230000000007</v>
      </c>
      <c r="E67" s="378">
        <v>21125.069</v>
      </c>
      <c r="F67" s="378">
        <v>4297.92</v>
      </c>
      <c r="G67" s="378">
        <v>4090.0590000000002</v>
      </c>
      <c r="H67" s="378">
        <v>8957.8009999999995</v>
      </c>
      <c r="I67" s="378">
        <v>17345.778999999999</v>
      </c>
      <c r="J67" s="378">
        <v>21535.589</v>
      </c>
      <c r="K67" s="378">
        <v>32555.026000000002</v>
      </c>
      <c r="L67" s="378">
        <v>26844.561000000002</v>
      </c>
      <c r="M67" s="378">
        <v>26918.683000000001</v>
      </c>
      <c r="N67" s="378">
        <v>38028.453000000001</v>
      </c>
      <c r="O67" s="378">
        <v>-1.1719999999999999</v>
      </c>
      <c r="P67" s="378">
        <v>97943.385999999999</v>
      </c>
    </row>
    <row r="68" spans="1:16" x14ac:dyDescent="0.2">
      <c r="A68" s="431">
        <v>2004</v>
      </c>
      <c r="B68" s="378">
        <v>6993.482</v>
      </c>
      <c r="C68" s="378">
        <v>4408.241</v>
      </c>
      <c r="D68" s="378">
        <v>9690.7129999999997</v>
      </c>
      <c r="E68" s="378">
        <v>21092.436000000002</v>
      </c>
      <c r="F68" s="378">
        <v>4231.7290000000003</v>
      </c>
      <c r="G68" s="378">
        <v>4198.2089999999998</v>
      </c>
      <c r="H68" s="378">
        <v>9228.9959999999992</v>
      </c>
      <c r="I68" s="378">
        <v>17658.934000000001</v>
      </c>
      <c r="J68" s="378">
        <v>22412.037</v>
      </c>
      <c r="K68" s="378">
        <v>33519.482000000004</v>
      </c>
      <c r="L68" s="378">
        <v>27816.631000000001</v>
      </c>
      <c r="M68" s="378">
        <v>27895.46</v>
      </c>
      <c r="N68" s="378">
        <v>38712.432000000001</v>
      </c>
      <c r="O68" s="378">
        <v>-5.5190000000000001</v>
      </c>
      <c r="P68" s="378">
        <v>100160.79300000001</v>
      </c>
    </row>
    <row r="69" spans="1:16" x14ac:dyDescent="0.2">
      <c r="A69" s="431">
        <v>2005</v>
      </c>
      <c r="B69" s="378">
        <v>6909.4709999999995</v>
      </c>
      <c r="C69" s="378">
        <v>4637.683</v>
      </c>
      <c r="D69" s="378">
        <v>10078.923000000001</v>
      </c>
      <c r="E69" s="378">
        <v>21626.077000000001</v>
      </c>
      <c r="F69" s="378">
        <v>4051.2260000000001</v>
      </c>
      <c r="G69" s="378">
        <v>4350.57</v>
      </c>
      <c r="H69" s="378">
        <v>9454.9490000000005</v>
      </c>
      <c r="I69" s="378">
        <v>17856.744999999999</v>
      </c>
      <c r="J69" s="378">
        <v>21411.262999999999</v>
      </c>
      <c r="K69" s="378">
        <v>32445.856</v>
      </c>
      <c r="L69" s="378">
        <v>28271.724999999999</v>
      </c>
      <c r="M69" s="378">
        <v>28352.998</v>
      </c>
      <c r="N69" s="378">
        <v>39637.99</v>
      </c>
      <c r="O69" s="378">
        <v>-0.17499999999999999</v>
      </c>
      <c r="P69" s="378">
        <v>100281.501</v>
      </c>
    </row>
    <row r="70" spans="1:16" x14ac:dyDescent="0.2">
      <c r="A70" s="431">
        <v>2006</v>
      </c>
      <c r="B70" s="378">
        <v>6167.9870000000001</v>
      </c>
      <c r="C70" s="378">
        <v>4611.3860000000004</v>
      </c>
      <c r="D70" s="378">
        <v>9908.6309999999994</v>
      </c>
      <c r="E70" s="378">
        <v>20688.005000000001</v>
      </c>
      <c r="F70" s="378">
        <v>3746.6120000000001</v>
      </c>
      <c r="G70" s="378">
        <v>4434.7250000000004</v>
      </c>
      <c r="H70" s="378">
        <v>9529.0349999999999</v>
      </c>
      <c r="I70" s="378">
        <v>17710.371999999999</v>
      </c>
      <c r="J70" s="378">
        <v>21536.016</v>
      </c>
      <c r="K70" s="378">
        <v>32400.864000000001</v>
      </c>
      <c r="L70" s="378">
        <v>28750.835999999999</v>
      </c>
      <c r="M70" s="378">
        <v>28829.882000000001</v>
      </c>
      <c r="N70" s="378">
        <v>39427.671000000002</v>
      </c>
      <c r="O70" s="378">
        <v>-0.38500000000000001</v>
      </c>
      <c r="P70" s="378">
        <v>99628.736999999994</v>
      </c>
    </row>
    <row r="71" spans="1:16" x14ac:dyDescent="0.2">
      <c r="A71" s="431">
        <v>2007</v>
      </c>
      <c r="B71" s="378">
        <v>6608.482</v>
      </c>
      <c r="C71" s="378">
        <v>4750.326</v>
      </c>
      <c r="D71" s="378">
        <v>10183.298000000001</v>
      </c>
      <c r="E71" s="378">
        <v>21542.106</v>
      </c>
      <c r="F71" s="378">
        <v>3922.39</v>
      </c>
      <c r="G71" s="378">
        <v>4559.5069999999996</v>
      </c>
      <c r="H71" s="378">
        <v>9774.2379999999994</v>
      </c>
      <c r="I71" s="378">
        <v>18256.134999999998</v>
      </c>
      <c r="J71" s="378">
        <v>21378.724999999999</v>
      </c>
      <c r="K71" s="378">
        <v>32403.58</v>
      </c>
      <c r="L71" s="378">
        <v>29028.557000000001</v>
      </c>
      <c r="M71" s="378">
        <v>29116.219000000001</v>
      </c>
      <c r="N71" s="378">
        <v>40379.887000000002</v>
      </c>
      <c r="O71" s="378">
        <v>-0.68400000000000005</v>
      </c>
      <c r="P71" s="378">
        <v>101317.356</v>
      </c>
    </row>
    <row r="72" spans="1:16" x14ac:dyDescent="0.2">
      <c r="A72" s="431">
        <v>2008</v>
      </c>
      <c r="B72" s="378">
        <v>6916.3389999999999</v>
      </c>
      <c r="C72" s="378">
        <v>4708.4960000000001</v>
      </c>
      <c r="D72" s="378">
        <v>10070.219999999999</v>
      </c>
      <c r="E72" s="378">
        <v>21695.054</v>
      </c>
      <c r="F72" s="378">
        <v>4097.9920000000002</v>
      </c>
      <c r="G72" s="378">
        <v>4558.3680000000004</v>
      </c>
      <c r="H72" s="378">
        <v>9749.1360000000004</v>
      </c>
      <c r="I72" s="378">
        <v>18405.495999999999</v>
      </c>
      <c r="J72" s="378">
        <v>20552.654999999999</v>
      </c>
      <c r="K72" s="378">
        <v>31361.616000000002</v>
      </c>
      <c r="L72" s="378">
        <v>27746.897000000001</v>
      </c>
      <c r="M72" s="378">
        <v>27829.355</v>
      </c>
      <c r="N72" s="378">
        <v>39977.637999999999</v>
      </c>
      <c r="O72" s="378">
        <v>0.53400000000000003</v>
      </c>
      <c r="P72" s="378">
        <v>99292.054999999993</v>
      </c>
    </row>
    <row r="73" spans="1:16" x14ac:dyDescent="0.2">
      <c r="A73" s="431">
        <v>2009</v>
      </c>
      <c r="B73" s="378">
        <v>6666.3540000000003</v>
      </c>
      <c r="C73" s="378">
        <v>4655.5870000000004</v>
      </c>
      <c r="D73" s="378">
        <v>9788.6890000000003</v>
      </c>
      <c r="E73" s="378">
        <v>21110.63</v>
      </c>
      <c r="F73" s="378">
        <v>4052.174</v>
      </c>
      <c r="G73" s="378">
        <v>4460.0569999999998</v>
      </c>
      <c r="H73" s="378">
        <v>9377.5740000000005</v>
      </c>
      <c r="I73" s="378">
        <v>17889.805</v>
      </c>
      <c r="J73" s="378">
        <v>18775.538</v>
      </c>
      <c r="K73" s="378">
        <v>28487.545999999998</v>
      </c>
      <c r="L73" s="378">
        <v>27024.772000000001</v>
      </c>
      <c r="M73" s="378">
        <v>27107.136999999999</v>
      </c>
      <c r="N73" s="378">
        <v>38076.279000000002</v>
      </c>
      <c r="O73" s="378">
        <v>2.1000000000000001E-2</v>
      </c>
      <c r="P73" s="378">
        <v>94596.186000000002</v>
      </c>
    </row>
    <row r="74" spans="1:16" x14ac:dyDescent="0.2">
      <c r="A74" s="431">
        <v>2010</v>
      </c>
      <c r="B74" s="378">
        <v>6594.3040000000001</v>
      </c>
      <c r="C74" s="378">
        <v>4932.7569999999996</v>
      </c>
      <c r="D74" s="378">
        <v>10325.968999999999</v>
      </c>
      <c r="E74" s="378">
        <v>21853.03</v>
      </c>
      <c r="F74" s="378">
        <v>4016.0650000000001</v>
      </c>
      <c r="G74" s="378">
        <v>4538.6400000000003</v>
      </c>
      <c r="H74" s="378">
        <v>9500.9459999999999</v>
      </c>
      <c r="I74" s="378">
        <v>18055.651000000002</v>
      </c>
      <c r="J74" s="378">
        <v>20295.887999999999</v>
      </c>
      <c r="K74" s="378">
        <v>30542.964</v>
      </c>
      <c r="L74" s="378">
        <v>27479.041000000001</v>
      </c>
      <c r="M74" s="378">
        <v>27560.441999999999</v>
      </c>
      <c r="N74" s="378">
        <v>39626.788999999997</v>
      </c>
      <c r="O74" s="378">
        <v>6.87</v>
      </c>
      <c r="P74" s="378">
        <v>98016.396999999997</v>
      </c>
    </row>
    <row r="75" spans="1:16" x14ac:dyDescent="0.2">
      <c r="A75" s="431">
        <v>2011</v>
      </c>
      <c r="B75" s="378">
        <v>6499.62</v>
      </c>
      <c r="C75" s="378">
        <v>4854.5969999999998</v>
      </c>
      <c r="D75" s="378">
        <v>10057.227000000001</v>
      </c>
      <c r="E75" s="378">
        <v>21411.445</v>
      </c>
      <c r="F75" s="378">
        <v>4054.54</v>
      </c>
      <c r="G75" s="378">
        <v>4531.3320000000003</v>
      </c>
      <c r="H75" s="378">
        <v>9387.5210000000006</v>
      </c>
      <c r="I75" s="378">
        <v>17973.393</v>
      </c>
      <c r="J75" s="378">
        <v>20368.493999999999</v>
      </c>
      <c r="K75" s="378">
        <v>30758.063999999998</v>
      </c>
      <c r="L75" s="378">
        <v>27136.116000000002</v>
      </c>
      <c r="M75" s="378">
        <v>27216.524000000001</v>
      </c>
      <c r="N75" s="378">
        <v>39300.593000000001</v>
      </c>
      <c r="O75" s="378">
        <v>7.5270000000000001</v>
      </c>
      <c r="P75" s="378">
        <v>97366.497000000003</v>
      </c>
    </row>
    <row r="76" spans="1:16" x14ac:dyDescent="0.2">
      <c r="A76" s="431">
        <v>2012</v>
      </c>
      <c r="B76" s="378">
        <v>5783.1880000000001</v>
      </c>
      <c r="C76" s="378">
        <v>4689.8440000000001</v>
      </c>
      <c r="D76" s="378">
        <v>9497.866</v>
      </c>
      <c r="E76" s="378">
        <v>19970.898000000001</v>
      </c>
      <c r="F76" s="378">
        <v>3704.855</v>
      </c>
      <c r="G76" s="378">
        <v>4528.0690000000004</v>
      </c>
      <c r="H76" s="378">
        <v>9170.24</v>
      </c>
      <c r="I76" s="378">
        <v>17403.164000000001</v>
      </c>
      <c r="J76" s="378">
        <v>20434.605</v>
      </c>
      <c r="K76" s="378">
        <v>30611.708999999999</v>
      </c>
      <c r="L76" s="378">
        <v>26634.427</v>
      </c>
      <c r="M76" s="378">
        <v>26710.004000000001</v>
      </c>
      <c r="N76" s="378">
        <v>38145.794000000002</v>
      </c>
      <c r="O76" s="378">
        <v>-0.58299999999999996</v>
      </c>
      <c r="P76" s="378">
        <v>94915.112999999998</v>
      </c>
    </row>
    <row r="77" spans="1:16" x14ac:dyDescent="0.2">
      <c r="A77" s="431">
        <v>2013</v>
      </c>
      <c r="B77" s="378">
        <v>6826.4989999999998</v>
      </c>
      <c r="C77" s="378">
        <v>4746.3980000000001</v>
      </c>
      <c r="D77" s="378">
        <v>9709.7749999999996</v>
      </c>
      <c r="E77" s="378">
        <v>21282.672999999999</v>
      </c>
      <c r="F77" s="378">
        <v>4133.683</v>
      </c>
      <c r="G77" s="378">
        <v>4566.7849999999999</v>
      </c>
      <c r="H77" s="378">
        <v>9342.3369999999995</v>
      </c>
      <c r="I77" s="378">
        <v>18042.805</v>
      </c>
    </row>
  </sheetData>
  <pageMargins left="0.75" right="0.75" top="1" bottom="1" header="0.5" footer="0.5"/>
  <pageSetup orientation="portrait" horizontalDpi="300" verticalDpi="3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7"/>
  <sheetViews>
    <sheetView showGridLines="0" workbookViewId="0">
      <pane xSplit="1" ySplit="13" topLeftCell="B531" activePane="bottomRight" state="frozen"/>
      <selection pane="topRight" activeCell="B1" sqref="B1"/>
      <selection pane="bottomLeft" activeCell="A14" sqref="A14"/>
      <selection pane="bottomRight" activeCell="B6" sqref="B6"/>
    </sheetView>
  </sheetViews>
  <sheetFormatPr defaultRowHeight="12.75" x14ac:dyDescent="0.2"/>
  <cols>
    <col min="1" max="1" width="14.7109375" style="398" bestFit="1" customWidth="1"/>
    <col min="2" max="13" width="36.5703125" style="398" bestFit="1" customWidth="1"/>
    <col min="14" max="16384" width="9.140625" style="398"/>
  </cols>
  <sheetData>
    <row r="1" spans="1:13" ht="18" x14ac:dyDescent="0.25">
      <c r="A1" s="397" t="s">
        <v>1106</v>
      </c>
    </row>
    <row r="2" spans="1:13" ht="18.75" x14ac:dyDescent="0.3">
      <c r="A2" s="399" t="s">
        <v>1107</v>
      </c>
    </row>
    <row r="4" spans="1:13" x14ac:dyDescent="0.2">
      <c r="A4" s="400" t="s">
        <v>1108</v>
      </c>
    </row>
    <row r="6" spans="1:13" x14ac:dyDescent="0.2">
      <c r="A6" s="398" t="s">
        <v>1109</v>
      </c>
    </row>
    <row r="7" spans="1:13" x14ac:dyDescent="0.2">
      <c r="A7" s="398" t="s">
        <v>1110</v>
      </c>
    </row>
    <row r="9" spans="1:13" ht="15" x14ac:dyDescent="0.2">
      <c r="A9" s="401" t="s">
        <v>1111</v>
      </c>
    </row>
    <row r="12" spans="1:13" ht="38.25" x14ac:dyDescent="0.2">
      <c r="A12" s="722" t="s">
        <v>284</v>
      </c>
      <c r="B12" s="402" t="s">
        <v>1112</v>
      </c>
      <c r="C12" s="402" t="s">
        <v>1113</v>
      </c>
      <c r="D12" s="402" t="s">
        <v>1114</v>
      </c>
      <c r="E12" s="402" t="s">
        <v>1115</v>
      </c>
      <c r="F12" s="402" t="s">
        <v>1116</v>
      </c>
      <c r="G12" s="402" t="s">
        <v>1117</v>
      </c>
      <c r="H12" s="402" t="s">
        <v>1118</v>
      </c>
      <c r="I12" s="402" t="s">
        <v>1119</v>
      </c>
      <c r="J12" s="402" t="s">
        <v>1120</v>
      </c>
      <c r="K12" s="402" t="s">
        <v>1121</v>
      </c>
      <c r="L12" s="402" t="s">
        <v>1122</v>
      </c>
      <c r="M12" s="402" t="s">
        <v>1123</v>
      </c>
    </row>
    <row r="13" spans="1:13" x14ac:dyDescent="0.2">
      <c r="A13" s="723"/>
      <c r="B13" s="403" t="s">
        <v>1124</v>
      </c>
      <c r="C13" s="403" t="s">
        <v>1124</v>
      </c>
      <c r="D13" s="403" t="s">
        <v>1124</v>
      </c>
      <c r="E13" s="403" t="s">
        <v>1124</v>
      </c>
      <c r="F13" s="403" t="s">
        <v>1124</v>
      </c>
      <c r="G13" s="403" t="s">
        <v>1124</v>
      </c>
      <c r="H13" s="403" t="s">
        <v>1124</v>
      </c>
      <c r="I13" s="403" t="s">
        <v>1124</v>
      </c>
      <c r="J13" s="403" t="s">
        <v>1124</v>
      </c>
      <c r="K13" s="403" t="s">
        <v>1124</v>
      </c>
      <c r="L13" s="403" t="s">
        <v>1124</v>
      </c>
      <c r="M13" s="403" t="s">
        <v>1124</v>
      </c>
    </row>
    <row r="14" spans="1:13" x14ac:dyDescent="0.2">
      <c r="A14" s="404" t="s">
        <v>1125</v>
      </c>
      <c r="B14" s="404">
        <v>11.894</v>
      </c>
      <c r="C14" s="404">
        <v>860.77800000000002</v>
      </c>
      <c r="D14" s="404">
        <v>411.07</v>
      </c>
      <c r="E14" s="404">
        <v>1283.742</v>
      </c>
      <c r="F14" s="404" t="s">
        <v>1126</v>
      </c>
      <c r="G14" s="404" t="s">
        <v>1126</v>
      </c>
      <c r="H14" s="404">
        <v>30.074000000000002</v>
      </c>
      <c r="I14" s="404">
        <v>30.074000000000002</v>
      </c>
      <c r="J14" s="404">
        <v>1313.816</v>
      </c>
      <c r="K14" s="404">
        <v>180.291</v>
      </c>
      <c r="L14" s="404">
        <v>438.08100000000002</v>
      </c>
      <c r="M14" s="404">
        <v>1932.1869999999999</v>
      </c>
    </row>
    <row r="15" spans="1:13" x14ac:dyDescent="0.2">
      <c r="A15" s="404" t="s">
        <v>1127</v>
      </c>
      <c r="B15" s="404">
        <v>10.188000000000001</v>
      </c>
      <c r="C15" s="404">
        <v>762.27800000000002</v>
      </c>
      <c r="D15" s="404">
        <v>350.38200000000001</v>
      </c>
      <c r="E15" s="404">
        <v>1122.848</v>
      </c>
      <c r="F15" s="404" t="s">
        <v>1126</v>
      </c>
      <c r="G15" s="404" t="s">
        <v>1126</v>
      </c>
      <c r="H15" s="404">
        <v>27.164000000000001</v>
      </c>
      <c r="I15" s="404">
        <v>27.164000000000001</v>
      </c>
      <c r="J15" s="404">
        <v>1150.011</v>
      </c>
      <c r="K15" s="404">
        <v>169.24</v>
      </c>
      <c r="L15" s="404">
        <v>368.00400000000002</v>
      </c>
      <c r="M15" s="404">
        <v>1687.2550000000001</v>
      </c>
    </row>
    <row r="16" spans="1:13" x14ac:dyDescent="0.2">
      <c r="A16" s="404" t="s">
        <v>1128</v>
      </c>
      <c r="B16" s="404">
        <v>8</v>
      </c>
      <c r="C16" s="404">
        <v>661.47400000000005</v>
      </c>
      <c r="D16" s="404">
        <v>270.81400000000002</v>
      </c>
      <c r="E16" s="404">
        <v>940.28800000000001</v>
      </c>
      <c r="F16" s="404" t="s">
        <v>1126</v>
      </c>
      <c r="G16" s="404" t="s">
        <v>1126</v>
      </c>
      <c r="H16" s="404">
        <v>30.074000000000002</v>
      </c>
      <c r="I16" s="404">
        <v>30.074000000000002</v>
      </c>
      <c r="J16" s="404">
        <v>970.36199999999997</v>
      </c>
      <c r="K16" s="404">
        <v>158.02699999999999</v>
      </c>
      <c r="L16" s="404">
        <v>368.678</v>
      </c>
      <c r="M16" s="404">
        <v>1497.067</v>
      </c>
    </row>
    <row r="17" spans="1:13" x14ac:dyDescent="0.2">
      <c r="A17" s="404" t="s">
        <v>1129</v>
      </c>
      <c r="B17" s="404">
        <v>5.2370000000000001</v>
      </c>
      <c r="C17" s="404">
        <v>475.18400000000003</v>
      </c>
      <c r="D17" s="404">
        <v>200.10499999999999</v>
      </c>
      <c r="E17" s="404">
        <v>680.52700000000004</v>
      </c>
      <c r="F17" s="404" t="s">
        <v>1126</v>
      </c>
      <c r="G17" s="404" t="s">
        <v>1126</v>
      </c>
      <c r="H17" s="404">
        <v>29.103999999999999</v>
      </c>
      <c r="I17" s="404">
        <v>29.103999999999999</v>
      </c>
      <c r="J17" s="404">
        <v>709.63099999999997</v>
      </c>
      <c r="K17" s="404">
        <v>142.69300000000001</v>
      </c>
      <c r="L17" s="404">
        <v>325.33699999999999</v>
      </c>
      <c r="M17" s="404">
        <v>1177.6610000000001</v>
      </c>
    </row>
    <row r="18" spans="1:13" x14ac:dyDescent="0.2">
      <c r="A18" s="404" t="s">
        <v>1130</v>
      </c>
      <c r="B18" s="404">
        <v>5.3129999999999997</v>
      </c>
      <c r="C18" s="404">
        <v>332.839</v>
      </c>
      <c r="D18" s="404">
        <v>176.37</v>
      </c>
      <c r="E18" s="404">
        <v>514.52200000000005</v>
      </c>
      <c r="F18" s="404" t="s">
        <v>1126</v>
      </c>
      <c r="G18" s="404" t="s">
        <v>1126</v>
      </c>
      <c r="H18" s="404">
        <v>30.074000000000002</v>
      </c>
      <c r="I18" s="404">
        <v>30.074000000000002</v>
      </c>
      <c r="J18" s="404">
        <v>544.596</v>
      </c>
      <c r="K18" s="404">
        <v>135.88300000000001</v>
      </c>
      <c r="L18" s="404">
        <v>334.52800000000002</v>
      </c>
      <c r="M18" s="404">
        <v>1015.008</v>
      </c>
    </row>
    <row r="19" spans="1:13" x14ac:dyDescent="0.2">
      <c r="A19" s="404" t="s">
        <v>1131</v>
      </c>
      <c r="B19" s="404">
        <v>5.33</v>
      </c>
      <c r="C19" s="404">
        <v>211.315</v>
      </c>
      <c r="D19" s="404">
        <v>139.899</v>
      </c>
      <c r="E19" s="404">
        <v>356.54399999999998</v>
      </c>
      <c r="F19" s="404" t="s">
        <v>1126</v>
      </c>
      <c r="G19" s="404" t="s">
        <v>1126</v>
      </c>
      <c r="H19" s="404">
        <v>29.103999999999999</v>
      </c>
      <c r="I19" s="404">
        <v>29.103999999999999</v>
      </c>
      <c r="J19" s="404">
        <v>385.64800000000002</v>
      </c>
      <c r="K19" s="404">
        <v>153.428</v>
      </c>
      <c r="L19" s="404">
        <v>394.58699999999999</v>
      </c>
      <c r="M19" s="404">
        <v>933.66300000000001</v>
      </c>
    </row>
    <row r="20" spans="1:13" x14ac:dyDescent="0.2">
      <c r="A20" s="404" t="s">
        <v>1132</v>
      </c>
      <c r="B20" s="404">
        <v>5.2629999999999999</v>
      </c>
      <c r="C20" s="404">
        <v>153.35599999999999</v>
      </c>
      <c r="D20" s="404">
        <v>137.48599999999999</v>
      </c>
      <c r="E20" s="404">
        <v>296.10500000000002</v>
      </c>
      <c r="F20" s="404" t="s">
        <v>1126</v>
      </c>
      <c r="G20" s="404" t="s">
        <v>1126</v>
      </c>
      <c r="H20" s="404">
        <v>30.074000000000002</v>
      </c>
      <c r="I20" s="404">
        <v>30.074000000000002</v>
      </c>
      <c r="J20" s="404">
        <v>326.17899999999997</v>
      </c>
      <c r="K20" s="404">
        <v>184.667</v>
      </c>
      <c r="L20" s="404">
        <v>470.33600000000001</v>
      </c>
      <c r="M20" s="404">
        <v>981.18299999999999</v>
      </c>
    </row>
    <row r="21" spans="1:13" x14ac:dyDescent="0.2">
      <c r="A21" s="404" t="s">
        <v>1133</v>
      </c>
      <c r="B21" s="404">
        <v>5.6849999999999996</v>
      </c>
      <c r="C21" s="404">
        <v>145.34800000000001</v>
      </c>
      <c r="D21" s="404">
        <v>156.929</v>
      </c>
      <c r="E21" s="404">
        <v>307.96199999999999</v>
      </c>
      <c r="F21" s="404" t="s">
        <v>1126</v>
      </c>
      <c r="G21" s="404" t="s">
        <v>1126</v>
      </c>
      <c r="H21" s="404">
        <v>30.074000000000002</v>
      </c>
      <c r="I21" s="404">
        <v>30.074000000000002</v>
      </c>
      <c r="J21" s="404">
        <v>338.036</v>
      </c>
      <c r="K21" s="404">
        <v>193.60400000000001</v>
      </c>
      <c r="L21" s="404">
        <v>487.33800000000002</v>
      </c>
      <c r="M21" s="404">
        <v>1018.978</v>
      </c>
    </row>
    <row r="22" spans="1:13" x14ac:dyDescent="0.2">
      <c r="A22" s="404" t="s">
        <v>1134</v>
      </c>
      <c r="B22" s="404">
        <v>7.6619999999999999</v>
      </c>
      <c r="C22" s="404">
        <v>162.566</v>
      </c>
      <c r="D22" s="404">
        <v>162.34100000000001</v>
      </c>
      <c r="E22" s="404">
        <v>332.56799999999998</v>
      </c>
      <c r="F22" s="404" t="s">
        <v>1126</v>
      </c>
      <c r="G22" s="404" t="s">
        <v>1126</v>
      </c>
      <c r="H22" s="404">
        <v>29.103999999999999</v>
      </c>
      <c r="I22" s="404">
        <v>29.103999999999999</v>
      </c>
      <c r="J22" s="404">
        <v>361.67200000000003</v>
      </c>
      <c r="K22" s="404">
        <v>191.78700000000001</v>
      </c>
      <c r="L22" s="404">
        <v>403.09100000000001</v>
      </c>
      <c r="M22" s="404">
        <v>956.55</v>
      </c>
    </row>
    <row r="23" spans="1:13" x14ac:dyDescent="0.2">
      <c r="A23" s="404" t="s">
        <v>1135</v>
      </c>
      <c r="B23" s="404">
        <v>8.9290000000000003</v>
      </c>
      <c r="C23" s="404">
        <v>209.113</v>
      </c>
      <c r="D23" s="404">
        <v>213.815</v>
      </c>
      <c r="E23" s="404">
        <v>431.858</v>
      </c>
      <c r="F23" s="404" t="s">
        <v>1126</v>
      </c>
      <c r="G23" s="404" t="s">
        <v>1126</v>
      </c>
      <c r="H23" s="404">
        <v>30.074000000000002</v>
      </c>
      <c r="I23" s="404">
        <v>30.074000000000002</v>
      </c>
      <c r="J23" s="404">
        <v>461.93200000000002</v>
      </c>
      <c r="K23" s="404">
        <v>161.072</v>
      </c>
      <c r="L23" s="404">
        <v>368.66500000000002</v>
      </c>
      <c r="M23" s="404">
        <v>991.66800000000001</v>
      </c>
    </row>
    <row r="24" spans="1:13" x14ac:dyDescent="0.2">
      <c r="A24" s="404" t="s">
        <v>1136</v>
      </c>
      <c r="B24" s="404">
        <v>9.8840000000000003</v>
      </c>
      <c r="C24" s="404">
        <v>400.30799999999999</v>
      </c>
      <c r="D24" s="404">
        <v>267.83699999999999</v>
      </c>
      <c r="E24" s="404">
        <v>678.02800000000002</v>
      </c>
      <c r="F24" s="404" t="s">
        <v>1126</v>
      </c>
      <c r="G24" s="404" t="s">
        <v>1126</v>
      </c>
      <c r="H24" s="404">
        <v>29.103999999999999</v>
      </c>
      <c r="I24" s="404">
        <v>29.103999999999999</v>
      </c>
      <c r="J24" s="404">
        <v>707.13199999999995</v>
      </c>
      <c r="K24" s="404">
        <v>147.334</v>
      </c>
      <c r="L24" s="404">
        <v>342.78199999999998</v>
      </c>
      <c r="M24" s="404">
        <v>1197.249</v>
      </c>
    </row>
    <row r="25" spans="1:13" x14ac:dyDescent="0.2">
      <c r="A25" s="404" t="s">
        <v>1137</v>
      </c>
      <c r="B25" s="404">
        <v>10.526</v>
      </c>
      <c r="C25" s="404">
        <v>602.41399999999999</v>
      </c>
      <c r="D25" s="404">
        <v>313.27800000000002</v>
      </c>
      <c r="E25" s="404">
        <v>926.21699999999998</v>
      </c>
      <c r="F25" s="404" t="s">
        <v>1126</v>
      </c>
      <c r="G25" s="404" t="s">
        <v>1126</v>
      </c>
      <c r="H25" s="404">
        <v>30.074000000000002</v>
      </c>
      <c r="I25" s="404">
        <v>30.074000000000002</v>
      </c>
      <c r="J25" s="404">
        <v>956.29100000000005</v>
      </c>
      <c r="K25" s="404">
        <v>158.31200000000001</v>
      </c>
      <c r="L25" s="404">
        <v>392.791</v>
      </c>
      <c r="M25" s="404">
        <v>1507.395</v>
      </c>
    </row>
    <row r="26" spans="1:13" x14ac:dyDescent="0.2">
      <c r="A26" s="404" t="s">
        <v>1138</v>
      </c>
      <c r="B26" s="404">
        <v>93.911000000000001</v>
      </c>
      <c r="C26" s="404">
        <v>4976.9750000000004</v>
      </c>
      <c r="D26" s="404">
        <v>2800.3270000000002</v>
      </c>
      <c r="E26" s="404">
        <v>7871.2120000000004</v>
      </c>
      <c r="F26" s="404" t="s">
        <v>1126</v>
      </c>
      <c r="G26" s="404" t="s">
        <v>1126</v>
      </c>
      <c r="H26" s="404">
        <v>354.096</v>
      </c>
      <c r="I26" s="404">
        <v>354.096</v>
      </c>
      <c r="J26" s="404">
        <v>8225.3080000000009</v>
      </c>
      <c r="K26" s="404">
        <v>1976.337</v>
      </c>
      <c r="L26" s="404">
        <v>4695.7060000000001</v>
      </c>
      <c r="M26" s="404">
        <v>14897.351000000001</v>
      </c>
    </row>
    <row r="27" spans="1:13" x14ac:dyDescent="0.2">
      <c r="A27" s="404" t="s">
        <v>1139</v>
      </c>
      <c r="B27" s="404">
        <v>11.034000000000001</v>
      </c>
      <c r="C27" s="404">
        <v>836.55</v>
      </c>
      <c r="D27" s="404">
        <v>333.42500000000001</v>
      </c>
      <c r="E27" s="404">
        <v>1181.009</v>
      </c>
      <c r="F27" s="404" t="s">
        <v>1126</v>
      </c>
      <c r="G27" s="404" t="s">
        <v>1126</v>
      </c>
      <c r="H27" s="404">
        <v>31.506</v>
      </c>
      <c r="I27" s="404">
        <v>31.506</v>
      </c>
      <c r="J27" s="404">
        <v>1212.5150000000001</v>
      </c>
      <c r="K27" s="404">
        <v>180.42099999999999</v>
      </c>
      <c r="L27" s="404">
        <v>430.56299999999999</v>
      </c>
      <c r="M27" s="404">
        <v>1823.499</v>
      </c>
    </row>
    <row r="28" spans="1:13" x14ac:dyDescent="0.2">
      <c r="A28" s="404" t="s">
        <v>1140</v>
      </c>
      <c r="B28" s="404">
        <v>9.4160000000000004</v>
      </c>
      <c r="C28" s="404">
        <v>705.00099999999998</v>
      </c>
      <c r="D28" s="404">
        <v>293.48700000000002</v>
      </c>
      <c r="E28" s="404">
        <v>1007.904</v>
      </c>
      <c r="F28" s="404" t="s">
        <v>1126</v>
      </c>
      <c r="G28" s="404" t="s">
        <v>1126</v>
      </c>
      <c r="H28" s="404">
        <v>28.457000000000001</v>
      </c>
      <c r="I28" s="404">
        <v>28.457000000000001</v>
      </c>
      <c r="J28" s="404">
        <v>1036.3610000000001</v>
      </c>
      <c r="K28" s="404">
        <v>163.023</v>
      </c>
      <c r="L28" s="404">
        <v>363.55099999999999</v>
      </c>
      <c r="M28" s="404">
        <v>1562.9359999999999</v>
      </c>
    </row>
    <row r="29" spans="1:13" x14ac:dyDescent="0.2">
      <c r="A29" s="404" t="s">
        <v>1141</v>
      </c>
      <c r="B29" s="404">
        <v>7.5460000000000003</v>
      </c>
      <c r="C29" s="404">
        <v>611.98400000000004</v>
      </c>
      <c r="D29" s="404">
        <v>246.39099999999999</v>
      </c>
      <c r="E29" s="404">
        <v>865.92100000000005</v>
      </c>
      <c r="F29" s="404" t="s">
        <v>1126</v>
      </c>
      <c r="G29" s="404" t="s">
        <v>1126</v>
      </c>
      <c r="H29" s="404">
        <v>31.506</v>
      </c>
      <c r="I29" s="404">
        <v>31.506</v>
      </c>
      <c r="J29" s="404">
        <v>897.42600000000004</v>
      </c>
      <c r="K29" s="404">
        <v>157.279</v>
      </c>
      <c r="L29" s="404">
        <v>381.65800000000002</v>
      </c>
      <c r="M29" s="404">
        <v>1436.3630000000001</v>
      </c>
    </row>
    <row r="30" spans="1:13" x14ac:dyDescent="0.2">
      <c r="A30" s="404" t="s">
        <v>1142</v>
      </c>
      <c r="B30" s="404">
        <v>5.2149999999999999</v>
      </c>
      <c r="C30" s="404">
        <v>493.58100000000002</v>
      </c>
      <c r="D30" s="404">
        <v>194.80600000000001</v>
      </c>
      <c r="E30" s="404">
        <v>693.60199999999998</v>
      </c>
      <c r="F30" s="404" t="s">
        <v>1126</v>
      </c>
      <c r="G30" s="404" t="s">
        <v>1126</v>
      </c>
      <c r="H30" s="404">
        <v>30.489000000000001</v>
      </c>
      <c r="I30" s="404">
        <v>30.489000000000001</v>
      </c>
      <c r="J30" s="404">
        <v>724.09199999999998</v>
      </c>
      <c r="K30" s="404">
        <v>147.376</v>
      </c>
      <c r="L30" s="404">
        <v>343.94799999999998</v>
      </c>
      <c r="M30" s="404">
        <v>1215.4159999999999</v>
      </c>
    </row>
    <row r="31" spans="1:13" x14ac:dyDescent="0.2">
      <c r="A31" s="404" t="s">
        <v>1143</v>
      </c>
      <c r="B31" s="404">
        <v>4.4960000000000004</v>
      </c>
      <c r="C31" s="404">
        <v>323.50200000000001</v>
      </c>
      <c r="D31" s="404">
        <v>147.79</v>
      </c>
      <c r="E31" s="404">
        <v>475.78800000000001</v>
      </c>
      <c r="F31" s="404" t="s">
        <v>1126</v>
      </c>
      <c r="G31" s="404" t="s">
        <v>1126</v>
      </c>
      <c r="H31" s="404">
        <v>31.506</v>
      </c>
      <c r="I31" s="404">
        <v>31.506</v>
      </c>
      <c r="J31" s="404">
        <v>507.29399999999998</v>
      </c>
      <c r="K31" s="404">
        <v>140.251</v>
      </c>
      <c r="L31" s="404">
        <v>363.4</v>
      </c>
      <c r="M31" s="404">
        <v>1010.9450000000001</v>
      </c>
    </row>
    <row r="32" spans="1:13" x14ac:dyDescent="0.2">
      <c r="A32" s="404" t="s">
        <v>1144</v>
      </c>
      <c r="B32" s="404">
        <v>4.2939999999999996</v>
      </c>
      <c r="C32" s="404">
        <v>220.55099999999999</v>
      </c>
      <c r="D32" s="404">
        <v>133.61099999999999</v>
      </c>
      <c r="E32" s="404">
        <v>358.45699999999999</v>
      </c>
      <c r="F32" s="404" t="s">
        <v>1126</v>
      </c>
      <c r="G32" s="404" t="s">
        <v>1126</v>
      </c>
      <c r="H32" s="404">
        <v>30.489000000000001</v>
      </c>
      <c r="I32" s="404">
        <v>30.489000000000001</v>
      </c>
      <c r="J32" s="404">
        <v>388.94600000000003</v>
      </c>
      <c r="K32" s="404">
        <v>158.989</v>
      </c>
      <c r="L32" s="404">
        <v>388.18799999999999</v>
      </c>
      <c r="M32" s="404">
        <v>936.12400000000002</v>
      </c>
    </row>
    <row r="33" spans="1:13" x14ac:dyDescent="0.2">
      <c r="A33" s="404" t="s">
        <v>1145</v>
      </c>
      <c r="B33" s="404">
        <v>3.992</v>
      </c>
      <c r="C33" s="404">
        <v>170.28</v>
      </c>
      <c r="D33" s="404">
        <v>133.488</v>
      </c>
      <c r="E33" s="404">
        <v>307.76</v>
      </c>
      <c r="F33" s="404" t="s">
        <v>1126</v>
      </c>
      <c r="G33" s="404" t="s">
        <v>1126</v>
      </c>
      <c r="H33" s="404">
        <v>31.506</v>
      </c>
      <c r="I33" s="404">
        <v>31.506</v>
      </c>
      <c r="J33" s="404">
        <v>339.26600000000002</v>
      </c>
      <c r="K33" s="404">
        <v>182.68</v>
      </c>
      <c r="L33" s="404">
        <v>491.56400000000002</v>
      </c>
      <c r="M33" s="404">
        <v>1013.51</v>
      </c>
    </row>
    <row r="34" spans="1:13" x14ac:dyDescent="0.2">
      <c r="A34" s="404" t="s">
        <v>1146</v>
      </c>
      <c r="B34" s="404">
        <v>5.64</v>
      </c>
      <c r="C34" s="404">
        <v>145.49600000000001</v>
      </c>
      <c r="D34" s="404">
        <v>135.80500000000001</v>
      </c>
      <c r="E34" s="404">
        <v>286.94</v>
      </c>
      <c r="F34" s="404" t="s">
        <v>1126</v>
      </c>
      <c r="G34" s="404" t="s">
        <v>1126</v>
      </c>
      <c r="H34" s="404">
        <v>31.506</v>
      </c>
      <c r="I34" s="404">
        <v>31.506</v>
      </c>
      <c r="J34" s="404">
        <v>318.44600000000003</v>
      </c>
      <c r="K34" s="404">
        <v>193.458</v>
      </c>
      <c r="L34" s="404">
        <v>475.68799999999999</v>
      </c>
      <c r="M34" s="404">
        <v>987.59199999999998</v>
      </c>
    </row>
    <row r="35" spans="1:13" x14ac:dyDescent="0.2">
      <c r="A35" s="404" t="s">
        <v>1147</v>
      </c>
      <c r="B35" s="404">
        <v>6.8979999999999997</v>
      </c>
      <c r="C35" s="404">
        <v>158.54</v>
      </c>
      <c r="D35" s="404">
        <v>163.358</v>
      </c>
      <c r="E35" s="404">
        <v>328.79599999999999</v>
      </c>
      <c r="F35" s="404" t="s">
        <v>1126</v>
      </c>
      <c r="G35" s="404" t="s">
        <v>1126</v>
      </c>
      <c r="H35" s="404">
        <v>30.489000000000001</v>
      </c>
      <c r="I35" s="404">
        <v>30.489000000000001</v>
      </c>
      <c r="J35" s="404">
        <v>359.28500000000003</v>
      </c>
      <c r="K35" s="404">
        <v>180.65799999999999</v>
      </c>
      <c r="L35" s="404">
        <v>379.86200000000002</v>
      </c>
      <c r="M35" s="404">
        <v>919.80499999999995</v>
      </c>
    </row>
    <row r="36" spans="1:13" x14ac:dyDescent="0.2">
      <c r="A36" s="404" t="s">
        <v>1148</v>
      </c>
      <c r="B36" s="404">
        <v>7.5819999999999999</v>
      </c>
      <c r="C36" s="404">
        <v>240.82</v>
      </c>
      <c r="D36" s="404">
        <v>211.649</v>
      </c>
      <c r="E36" s="404">
        <v>460.05099999999999</v>
      </c>
      <c r="F36" s="404" t="s">
        <v>1126</v>
      </c>
      <c r="G36" s="404" t="s">
        <v>1126</v>
      </c>
      <c r="H36" s="404">
        <v>31.506</v>
      </c>
      <c r="I36" s="404">
        <v>31.506</v>
      </c>
      <c r="J36" s="404">
        <v>491.55700000000002</v>
      </c>
      <c r="K36" s="404">
        <v>150.68799999999999</v>
      </c>
      <c r="L36" s="404">
        <v>357.08100000000002</v>
      </c>
      <c r="M36" s="404">
        <v>999.32600000000002</v>
      </c>
    </row>
    <row r="37" spans="1:13" x14ac:dyDescent="0.2">
      <c r="A37" s="404" t="s">
        <v>1149</v>
      </c>
      <c r="B37" s="404">
        <v>7.4880000000000004</v>
      </c>
      <c r="C37" s="404">
        <v>367.15100000000001</v>
      </c>
      <c r="D37" s="404">
        <v>233.178</v>
      </c>
      <c r="E37" s="404">
        <v>607.81799999999998</v>
      </c>
      <c r="F37" s="404" t="s">
        <v>1126</v>
      </c>
      <c r="G37" s="404" t="s">
        <v>1126</v>
      </c>
      <c r="H37" s="404">
        <v>30.489000000000001</v>
      </c>
      <c r="I37" s="404">
        <v>30.489000000000001</v>
      </c>
      <c r="J37" s="404">
        <v>638.30700000000002</v>
      </c>
      <c r="K37" s="404">
        <v>145.59299999999999</v>
      </c>
      <c r="L37" s="404">
        <v>357.233</v>
      </c>
      <c r="M37" s="404">
        <v>1141.133</v>
      </c>
    </row>
    <row r="38" spans="1:13" x14ac:dyDescent="0.2">
      <c r="A38" s="404" t="s">
        <v>1150</v>
      </c>
      <c r="B38" s="404">
        <v>8.5239999999999991</v>
      </c>
      <c r="C38" s="404">
        <v>627.53800000000001</v>
      </c>
      <c r="D38" s="404">
        <v>326.85000000000002</v>
      </c>
      <c r="E38" s="404">
        <v>962.91099999999994</v>
      </c>
      <c r="F38" s="404" t="s">
        <v>1126</v>
      </c>
      <c r="G38" s="404" t="s">
        <v>1126</v>
      </c>
      <c r="H38" s="404">
        <v>31.506</v>
      </c>
      <c r="I38" s="404">
        <v>31.506</v>
      </c>
      <c r="J38" s="404">
        <v>994.41700000000003</v>
      </c>
      <c r="K38" s="404">
        <v>172.346</v>
      </c>
      <c r="L38" s="404">
        <v>440.67399999999998</v>
      </c>
      <c r="M38" s="404">
        <v>1607.4369999999999</v>
      </c>
    </row>
    <row r="39" spans="1:13" x14ac:dyDescent="0.2">
      <c r="A39" s="404" t="s">
        <v>1151</v>
      </c>
      <c r="B39" s="404">
        <v>82.126000000000005</v>
      </c>
      <c r="C39" s="404">
        <v>4900.9949999999999</v>
      </c>
      <c r="D39" s="404">
        <v>2553.8380000000002</v>
      </c>
      <c r="E39" s="404">
        <v>7536.9579999999996</v>
      </c>
      <c r="F39" s="404" t="s">
        <v>1126</v>
      </c>
      <c r="G39" s="404" t="s">
        <v>1126</v>
      </c>
      <c r="H39" s="404">
        <v>370.952</v>
      </c>
      <c r="I39" s="404">
        <v>370.952</v>
      </c>
      <c r="J39" s="404">
        <v>7907.91</v>
      </c>
      <c r="K39" s="404">
        <v>1972.7629999999999</v>
      </c>
      <c r="L39" s="404">
        <v>4773.6629999999996</v>
      </c>
      <c r="M39" s="404">
        <v>14654.335999999999</v>
      </c>
    </row>
    <row r="40" spans="1:13" x14ac:dyDescent="0.2">
      <c r="A40" s="404" t="s">
        <v>1152</v>
      </c>
      <c r="B40" s="404">
        <v>8.7620000000000005</v>
      </c>
      <c r="C40" s="404">
        <v>765.72699999999998</v>
      </c>
      <c r="D40" s="404">
        <v>314.53899999999999</v>
      </c>
      <c r="E40" s="404">
        <v>1089.028</v>
      </c>
      <c r="F40" s="404" t="s">
        <v>1126</v>
      </c>
      <c r="G40" s="404" t="s">
        <v>1126</v>
      </c>
      <c r="H40" s="404">
        <v>36.131</v>
      </c>
      <c r="I40" s="404">
        <v>36.131</v>
      </c>
      <c r="J40" s="404">
        <v>1125.1590000000001</v>
      </c>
      <c r="K40" s="404">
        <v>185.31</v>
      </c>
      <c r="L40" s="404">
        <v>447.75799999999998</v>
      </c>
      <c r="M40" s="404">
        <v>1758.2260000000001</v>
      </c>
    </row>
    <row r="41" spans="1:13" x14ac:dyDescent="0.2">
      <c r="A41" s="404" t="s">
        <v>1153</v>
      </c>
      <c r="B41" s="404">
        <v>5.7229999999999999</v>
      </c>
      <c r="C41" s="404">
        <v>747.05600000000004</v>
      </c>
      <c r="D41" s="404">
        <v>281.10700000000003</v>
      </c>
      <c r="E41" s="404">
        <v>1033.8869999999999</v>
      </c>
      <c r="F41" s="404" t="s">
        <v>1126</v>
      </c>
      <c r="G41" s="404" t="s">
        <v>1126</v>
      </c>
      <c r="H41" s="404">
        <v>32.634</v>
      </c>
      <c r="I41" s="404">
        <v>32.634</v>
      </c>
      <c r="J41" s="404">
        <v>1066.521</v>
      </c>
      <c r="K41" s="404">
        <v>172.28800000000001</v>
      </c>
      <c r="L41" s="404">
        <v>376.24200000000002</v>
      </c>
      <c r="M41" s="404">
        <v>1615.0509999999999</v>
      </c>
    </row>
    <row r="42" spans="1:13" x14ac:dyDescent="0.2">
      <c r="A42" s="404" t="s">
        <v>1154</v>
      </c>
      <c r="B42" s="404">
        <v>5.5629999999999997</v>
      </c>
      <c r="C42" s="404">
        <v>691.24099999999999</v>
      </c>
      <c r="D42" s="404">
        <v>243.92400000000001</v>
      </c>
      <c r="E42" s="404">
        <v>940.72799999999995</v>
      </c>
      <c r="F42" s="404" t="s">
        <v>1126</v>
      </c>
      <c r="G42" s="404" t="s">
        <v>1126</v>
      </c>
      <c r="H42" s="404">
        <v>36.131</v>
      </c>
      <c r="I42" s="404">
        <v>36.131</v>
      </c>
      <c r="J42" s="404">
        <v>976.85799999999995</v>
      </c>
      <c r="K42" s="404">
        <v>164.59</v>
      </c>
      <c r="L42" s="404">
        <v>396.88</v>
      </c>
      <c r="M42" s="404">
        <v>1538.328</v>
      </c>
    </row>
    <row r="43" spans="1:13" x14ac:dyDescent="0.2">
      <c r="A43" s="404" t="s">
        <v>1155</v>
      </c>
      <c r="B43" s="404">
        <v>3.6930000000000001</v>
      </c>
      <c r="C43" s="404">
        <v>608.76800000000003</v>
      </c>
      <c r="D43" s="404">
        <v>208.63200000000001</v>
      </c>
      <c r="E43" s="404">
        <v>821.09299999999996</v>
      </c>
      <c r="F43" s="404" t="s">
        <v>1126</v>
      </c>
      <c r="G43" s="404" t="s">
        <v>1126</v>
      </c>
      <c r="H43" s="404">
        <v>34.965000000000003</v>
      </c>
      <c r="I43" s="404">
        <v>34.965000000000003</v>
      </c>
      <c r="J43" s="404">
        <v>856.05799999999999</v>
      </c>
      <c r="K43" s="404">
        <v>153.565</v>
      </c>
      <c r="L43" s="404">
        <v>356.92599999999999</v>
      </c>
      <c r="M43" s="404">
        <v>1366.55</v>
      </c>
    </row>
    <row r="44" spans="1:13" x14ac:dyDescent="0.2">
      <c r="A44" s="404" t="s">
        <v>1156</v>
      </c>
      <c r="B44" s="404">
        <v>2.9580000000000002</v>
      </c>
      <c r="C44" s="404">
        <v>344.07299999999998</v>
      </c>
      <c r="D44" s="404">
        <v>150.86199999999999</v>
      </c>
      <c r="E44" s="404">
        <v>497.89299999999997</v>
      </c>
      <c r="F44" s="404" t="s">
        <v>1126</v>
      </c>
      <c r="G44" s="404" t="s">
        <v>1126</v>
      </c>
      <c r="H44" s="404">
        <v>36.131</v>
      </c>
      <c r="I44" s="404">
        <v>36.131</v>
      </c>
      <c r="J44" s="404">
        <v>534.024</v>
      </c>
      <c r="K44" s="404">
        <v>140.89500000000001</v>
      </c>
      <c r="L44" s="404">
        <v>359.745</v>
      </c>
      <c r="M44" s="404">
        <v>1034.664</v>
      </c>
    </row>
    <row r="45" spans="1:13" x14ac:dyDescent="0.2">
      <c r="A45" s="404" t="s">
        <v>1157</v>
      </c>
      <c r="B45" s="404">
        <v>3.2389999999999999</v>
      </c>
      <c r="C45" s="404">
        <v>207.78200000000001</v>
      </c>
      <c r="D45" s="404">
        <v>136</v>
      </c>
      <c r="E45" s="404">
        <v>347.02100000000002</v>
      </c>
      <c r="F45" s="404" t="s">
        <v>1126</v>
      </c>
      <c r="G45" s="404" t="s">
        <v>1126</v>
      </c>
      <c r="H45" s="404">
        <v>34.965000000000003</v>
      </c>
      <c r="I45" s="404">
        <v>34.965000000000003</v>
      </c>
      <c r="J45" s="404">
        <v>381.98599999999999</v>
      </c>
      <c r="K45" s="404">
        <v>157.06800000000001</v>
      </c>
      <c r="L45" s="404">
        <v>397.71199999999999</v>
      </c>
      <c r="M45" s="404">
        <v>936.76599999999996</v>
      </c>
    </row>
    <row r="46" spans="1:13" x14ac:dyDescent="0.2">
      <c r="A46" s="404" t="s">
        <v>1158</v>
      </c>
      <c r="B46" s="404">
        <v>3.9670000000000001</v>
      </c>
      <c r="C46" s="404">
        <v>170.63900000000001</v>
      </c>
      <c r="D46" s="404">
        <v>130.536</v>
      </c>
      <c r="E46" s="404">
        <v>305.142</v>
      </c>
      <c r="F46" s="404" t="s">
        <v>1126</v>
      </c>
      <c r="G46" s="404" t="s">
        <v>1126</v>
      </c>
      <c r="H46" s="404">
        <v>36.131</v>
      </c>
      <c r="I46" s="404">
        <v>36.131</v>
      </c>
      <c r="J46" s="404">
        <v>341.27199999999999</v>
      </c>
      <c r="K46" s="404">
        <v>185.358</v>
      </c>
      <c r="L46" s="404">
        <v>477.04199999999997</v>
      </c>
      <c r="M46" s="404">
        <v>1003.672</v>
      </c>
    </row>
    <row r="47" spans="1:13" x14ac:dyDescent="0.2">
      <c r="A47" s="404" t="s">
        <v>1159</v>
      </c>
      <c r="B47" s="404">
        <v>3.7</v>
      </c>
      <c r="C47" s="404">
        <v>146.476</v>
      </c>
      <c r="D47" s="404">
        <v>140.30500000000001</v>
      </c>
      <c r="E47" s="404">
        <v>290.48099999999999</v>
      </c>
      <c r="F47" s="404" t="s">
        <v>1126</v>
      </c>
      <c r="G47" s="404" t="s">
        <v>1126</v>
      </c>
      <c r="H47" s="404">
        <v>36.131</v>
      </c>
      <c r="I47" s="404">
        <v>36.131</v>
      </c>
      <c r="J47" s="404">
        <v>326.61099999999999</v>
      </c>
      <c r="K47" s="404">
        <v>196.73400000000001</v>
      </c>
      <c r="L47" s="404">
        <v>489.375</v>
      </c>
      <c r="M47" s="404">
        <v>1012.72</v>
      </c>
    </row>
    <row r="48" spans="1:13" x14ac:dyDescent="0.2">
      <c r="A48" s="404" t="s">
        <v>1160</v>
      </c>
      <c r="B48" s="404">
        <v>5.0620000000000003</v>
      </c>
      <c r="C48" s="404">
        <v>157.06</v>
      </c>
      <c r="D48" s="404">
        <v>161.226</v>
      </c>
      <c r="E48" s="404">
        <v>323.34800000000001</v>
      </c>
      <c r="F48" s="404" t="s">
        <v>1126</v>
      </c>
      <c r="G48" s="404" t="s">
        <v>1126</v>
      </c>
      <c r="H48" s="404">
        <v>34.965000000000003</v>
      </c>
      <c r="I48" s="404">
        <v>34.965000000000003</v>
      </c>
      <c r="J48" s="404">
        <v>358.31299999999999</v>
      </c>
      <c r="K48" s="404">
        <v>186.703</v>
      </c>
      <c r="L48" s="404">
        <v>381.78199999999998</v>
      </c>
      <c r="M48" s="404">
        <v>926.79899999999998</v>
      </c>
    </row>
    <row r="49" spans="1:13" x14ac:dyDescent="0.2">
      <c r="A49" s="404" t="s">
        <v>1161</v>
      </c>
      <c r="B49" s="404">
        <v>5.7770000000000001</v>
      </c>
      <c r="C49" s="404">
        <v>227.851</v>
      </c>
      <c r="D49" s="404">
        <v>186.55</v>
      </c>
      <c r="E49" s="404">
        <v>420.17700000000002</v>
      </c>
      <c r="F49" s="404" t="s">
        <v>1126</v>
      </c>
      <c r="G49" s="404" t="s">
        <v>1126</v>
      </c>
      <c r="H49" s="404">
        <v>36.131</v>
      </c>
      <c r="I49" s="404">
        <v>36.131</v>
      </c>
      <c r="J49" s="404">
        <v>456.30799999999999</v>
      </c>
      <c r="K49" s="404">
        <v>147.58500000000001</v>
      </c>
      <c r="L49" s="404">
        <v>350.72399999999999</v>
      </c>
      <c r="M49" s="404">
        <v>954.61599999999999</v>
      </c>
    </row>
    <row r="50" spans="1:13" x14ac:dyDescent="0.2">
      <c r="A50" s="404" t="s">
        <v>1162</v>
      </c>
      <c r="B50" s="404">
        <v>6.0640000000000001</v>
      </c>
      <c r="C50" s="404">
        <v>335.98500000000001</v>
      </c>
      <c r="D50" s="404">
        <v>200.65899999999999</v>
      </c>
      <c r="E50" s="404">
        <v>542.70799999999997</v>
      </c>
      <c r="F50" s="404" t="s">
        <v>1126</v>
      </c>
      <c r="G50" s="404" t="s">
        <v>1126</v>
      </c>
      <c r="H50" s="404">
        <v>34.965000000000003</v>
      </c>
      <c r="I50" s="404">
        <v>34.965000000000003</v>
      </c>
      <c r="J50" s="404">
        <v>577.673</v>
      </c>
      <c r="K50" s="404">
        <v>144.28899999999999</v>
      </c>
      <c r="L50" s="404">
        <v>343.29700000000003</v>
      </c>
      <c r="M50" s="404">
        <v>1065.259</v>
      </c>
    </row>
    <row r="51" spans="1:13" x14ac:dyDescent="0.2">
      <c r="A51" s="404" t="s">
        <v>1163</v>
      </c>
      <c r="B51" s="404">
        <v>8.3350000000000009</v>
      </c>
      <c r="C51" s="404">
        <v>619.95000000000005</v>
      </c>
      <c r="D51" s="404">
        <v>324.43099999999998</v>
      </c>
      <c r="E51" s="404">
        <v>952.71500000000003</v>
      </c>
      <c r="F51" s="404" t="s">
        <v>1126</v>
      </c>
      <c r="G51" s="404" t="s">
        <v>1126</v>
      </c>
      <c r="H51" s="404">
        <v>36.131</v>
      </c>
      <c r="I51" s="404">
        <v>36.131</v>
      </c>
      <c r="J51" s="404">
        <v>988.846</v>
      </c>
      <c r="K51" s="404">
        <v>172.34899999999999</v>
      </c>
      <c r="L51" s="404">
        <v>436.95499999999998</v>
      </c>
      <c r="M51" s="404">
        <v>1598.15</v>
      </c>
    </row>
    <row r="52" spans="1:13" x14ac:dyDescent="0.2">
      <c r="A52" s="404" t="s">
        <v>1164</v>
      </c>
      <c r="B52" s="404">
        <v>62.843000000000004</v>
      </c>
      <c r="C52" s="404">
        <v>5022.6059999999998</v>
      </c>
      <c r="D52" s="404">
        <v>2478.7719999999999</v>
      </c>
      <c r="E52" s="404">
        <v>7564.2209999999995</v>
      </c>
      <c r="F52" s="404" t="s">
        <v>1126</v>
      </c>
      <c r="G52" s="404" t="s">
        <v>1126</v>
      </c>
      <c r="H52" s="404">
        <v>425.40800000000002</v>
      </c>
      <c r="I52" s="404">
        <v>425.40800000000002</v>
      </c>
      <c r="J52" s="404">
        <v>7989.6289999999999</v>
      </c>
      <c r="K52" s="404">
        <v>2006.7349999999999</v>
      </c>
      <c r="L52" s="404">
        <v>4817.0360000000001</v>
      </c>
      <c r="M52" s="404">
        <v>14813.4</v>
      </c>
    </row>
    <row r="53" spans="1:13" x14ac:dyDescent="0.2">
      <c r="A53" s="404" t="s">
        <v>1165</v>
      </c>
      <c r="B53" s="404">
        <v>7.556</v>
      </c>
      <c r="C53" s="404">
        <v>859.25599999999997</v>
      </c>
      <c r="D53" s="404">
        <v>369.60599999999999</v>
      </c>
      <c r="E53" s="404">
        <v>1236.4179999999999</v>
      </c>
      <c r="F53" s="404" t="s">
        <v>1126</v>
      </c>
      <c r="G53" s="404" t="s">
        <v>1126</v>
      </c>
      <c r="H53" s="404">
        <v>40.793999999999997</v>
      </c>
      <c r="I53" s="404">
        <v>40.793999999999997</v>
      </c>
      <c r="J53" s="404">
        <v>1277.212</v>
      </c>
      <c r="K53" s="404">
        <v>206.4</v>
      </c>
      <c r="L53" s="404">
        <v>503.04700000000003</v>
      </c>
      <c r="M53" s="404">
        <v>1986.6590000000001</v>
      </c>
    </row>
    <row r="54" spans="1:13" x14ac:dyDescent="0.2">
      <c r="A54" s="404" t="s">
        <v>1166</v>
      </c>
      <c r="B54" s="404">
        <v>4.6829999999999998</v>
      </c>
      <c r="C54" s="404">
        <v>753.64400000000001</v>
      </c>
      <c r="D54" s="404">
        <v>290.99400000000003</v>
      </c>
      <c r="E54" s="404">
        <v>1049.3209999999999</v>
      </c>
      <c r="F54" s="404" t="s">
        <v>1126</v>
      </c>
      <c r="G54" s="404" t="s">
        <v>1126</v>
      </c>
      <c r="H54" s="404">
        <v>38.161999999999999</v>
      </c>
      <c r="I54" s="404">
        <v>38.161999999999999</v>
      </c>
      <c r="J54" s="404">
        <v>1087.4829999999999</v>
      </c>
      <c r="K54" s="404">
        <v>186.256</v>
      </c>
      <c r="L54" s="404">
        <v>400.62400000000002</v>
      </c>
      <c r="M54" s="404">
        <v>1674.3630000000001</v>
      </c>
    </row>
    <row r="55" spans="1:13" x14ac:dyDescent="0.2">
      <c r="A55" s="404" t="s">
        <v>1167</v>
      </c>
      <c r="B55" s="404">
        <v>4.2859999999999996</v>
      </c>
      <c r="C55" s="404">
        <v>589.48199999999997</v>
      </c>
      <c r="D55" s="404">
        <v>247.63499999999999</v>
      </c>
      <c r="E55" s="404">
        <v>841.404</v>
      </c>
      <c r="F55" s="404" t="s">
        <v>1126</v>
      </c>
      <c r="G55" s="404" t="s">
        <v>1126</v>
      </c>
      <c r="H55" s="404">
        <v>40.793999999999997</v>
      </c>
      <c r="I55" s="404">
        <v>40.793999999999997</v>
      </c>
      <c r="J55" s="404">
        <v>882.19799999999998</v>
      </c>
      <c r="K55" s="404">
        <v>161.37200000000001</v>
      </c>
      <c r="L55" s="404">
        <v>390.81900000000002</v>
      </c>
      <c r="M55" s="404">
        <v>1434.3889999999999</v>
      </c>
    </row>
    <row r="56" spans="1:13" x14ac:dyDescent="0.2">
      <c r="A56" s="404" t="s">
        <v>1168</v>
      </c>
      <c r="B56" s="404">
        <v>4.9400000000000004</v>
      </c>
      <c r="C56" s="404">
        <v>451.05799999999999</v>
      </c>
      <c r="D56" s="404">
        <v>177.49600000000001</v>
      </c>
      <c r="E56" s="404">
        <v>633.495</v>
      </c>
      <c r="F56" s="404" t="s">
        <v>1126</v>
      </c>
      <c r="G56" s="404" t="s">
        <v>1126</v>
      </c>
      <c r="H56" s="404">
        <v>39.478000000000002</v>
      </c>
      <c r="I56" s="404">
        <v>39.478000000000002</v>
      </c>
      <c r="J56" s="404">
        <v>672.97299999999996</v>
      </c>
      <c r="K56" s="404">
        <v>149.48400000000001</v>
      </c>
      <c r="L56" s="404">
        <v>341.411</v>
      </c>
      <c r="M56" s="404">
        <v>1163.8679999999999</v>
      </c>
    </row>
    <row r="57" spans="1:13" x14ac:dyDescent="0.2">
      <c r="A57" s="404" t="s">
        <v>1169</v>
      </c>
      <c r="B57" s="404">
        <v>3.8570000000000002</v>
      </c>
      <c r="C57" s="404">
        <v>321.75900000000001</v>
      </c>
      <c r="D57" s="404">
        <v>163.05799999999999</v>
      </c>
      <c r="E57" s="404">
        <v>488.67500000000001</v>
      </c>
      <c r="F57" s="404" t="s">
        <v>1126</v>
      </c>
      <c r="G57" s="404" t="s">
        <v>1126</v>
      </c>
      <c r="H57" s="404">
        <v>40.793999999999997</v>
      </c>
      <c r="I57" s="404">
        <v>40.793999999999997</v>
      </c>
      <c r="J57" s="404">
        <v>529.46900000000005</v>
      </c>
      <c r="K57" s="404">
        <v>140.852</v>
      </c>
      <c r="L57" s="404">
        <v>338.84500000000003</v>
      </c>
      <c r="M57" s="404">
        <v>1009.1660000000001</v>
      </c>
    </row>
    <row r="58" spans="1:13" x14ac:dyDescent="0.2">
      <c r="A58" s="404" t="s">
        <v>1170</v>
      </c>
      <c r="B58" s="404">
        <v>3.4540000000000002</v>
      </c>
      <c r="C58" s="404">
        <v>225.06800000000001</v>
      </c>
      <c r="D58" s="404">
        <v>152.70599999999999</v>
      </c>
      <c r="E58" s="404">
        <v>381.22800000000001</v>
      </c>
      <c r="F58" s="404" t="s">
        <v>1126</v>
      </c>
      <c r="G58" s="404" t="s">
        <v>1126</v>
      </c>
      <c r="H58" s="404">
        <v>39.478000000000002</v>
      </c>
      <c r="I58" s="404">
        <v>39.478000000000002</v>
      </c>
      <c r="J58" s="404">
        <v>420.70600000000002</v>
      </c>
      <c r="K58" s="404">
        <v>151.43299999999999</v>
      </c>
      <c r="L58" s="404">
        <v>392.58499999999998</v>
      </c>
      <c r="M58" s="404">
        <v>964.72400000000005</v>
      </c>
    </row>
    <row r="59" spans="1:13" x14ac:dyDescent="0.2">
      <c r="A59" s="404" t="s">
        <v>1171</v>
      </c>
      <c r="B59" s="404">
        <v>2.6549999999999998</v>
      </c>
      <c r="C59" s="404">
        <v>173.49199999999999</v>
      </c>
      <c r="D59" s="404">
        <v>135.00899999999999</v>
      </c>
      <c r="E59" s="404">
        <v>311.15600000000001</v>
      </c>
      <c r="F59" s="404" t="s">
        <v>1126</v>
      </c>
      <c r="G59" s="404" t="s">
        <v>1126</v>
      </c>
      <c r="H59" s="404">
        <v>40.793999999999997</v>
      </c>
      <c r="I59" s="404">
        <v>40.793999999999997</v>
      </c>
      <c r="J59" s="404">
        <v>351.95</v>
      </c>
      <c r="K59" s="404">
        <v>184.34800000000001</v>
      </c>
      <c r="L59" s="404">
        <v>470.66699999999997</v>
      </c>
      <c r="M59" s="404">
        <v>1006.965</v>
      </c>
    </row>
    <row r="60" spans="1:13" x14ac:dyDescent="0.2">
      <c r="A60" s="404" t="s">
        <v>1172</v>
      </c>
      <c r="B60" s="404">
        <v>3.5329999999999999</v>
      </c>
      <c r="C60" s="404">
        <v>143.44900000000001</v>
      </c>
      <c r="D60" s="404">
        <v>139.4</v>
      </c>
      <c r="E60" s="404">
        <v>286.38200000000001</v>
      </c>
      <c r="F60" s="404" t="s">
        <v>1126</v>
      </c>
      <c r="G60" s="404" t="s">
        <v>1126</v>
      </c>
      <c r="H60" s="404">
        <v>40.793999999999997</v>
      </c>
      <c r="I60" s="404">
        <v>40.793999999999997</v>
      </c>
      <c r="J60" s="404">
        <v>327.17599999999999</v>
      </c>
      <c r="K60" s="404">
        <v>196.893</v>
      </c>
      <c r="L60" s="404">
        <v>478.86200000000002</v>
      </c>
      <c r="M60" s="404">
        <v>1002.932</v>
      </c>
    </row>
    <row r="61" spans="1:13" x14ac:dyDescent="0.2">
      <c r="A61" s="404" t="s">
        <v>1173</v>
      </c>
      <c r="B61" s="404">
        <v>3.9489999999999998</v>
      </c>
      <c r="C61" s="404">
        <v>155.24100000000001</v>
      </c>
      <c r="D61" s="404">
        <v>154.33799999999999</v>
      </c>
      <c r="E61" s="404">
        <v>313.52800000000002</v>
      </c>
      <c r="F61" s="404" t="s">
        <v>1126</v>
      </c>
      <c r="G61" s="404" t="s">
        <v>1126</v>
      </c>
      <c r="H61" s="404">
        <v>39.478000000000002</v>
      </c>
      <c r="I61" s="404">
        <v>39.478000000000002</v>
      </c>
      <c r="J61" s="404">
        <v>353.00700000000001</v>
      </c>
      <c r="K61" s="404">
        <v>183.46700000000001</v>
      </c>
      <c r="L61" s="404">
        <v>386.68099999999998</v>
      </c>
      <c r="M61" s="404">
        <v>923.15499999999997</v>
      </c>
    </row>
    <row r="62" spans="1:13" x14ac:dyDescent="0.2">
      <c r="A62" s="404" t="s">
        <v>1174</v>
      </c>
      <c r="B62" s="404">
        <v>5.0919999999999996</v>
      </c>
      <c r="C62" s="404">
        <v>246.49799999999999</v>
      </c>
      <c r="D62" s="404">
        <v>196.46100000000001</v>
      </c>
      <c r="E62" s="404">
        <v>448.05099999999999</v>
      </c>
      <c r="F62" s="404" t="s">
        <v>1126</v>
      </c>
      <c r="G62" s="404" t="s">
        <v>1126</v>
      </c>
      <c r="H62" s="404">
        <v>40.793999999999997</v>
      </c>
      <c r="I62" s="404">
        <v>40.793999999999997</v>
      </c>
      <c r="J62" s="404">
        <v>488.84500000000003</v>
      </c>
      <c r="K62" s="404">
        <v>153.52600000000001</v>
      </c>
      <c r="L62" s="404">
        <v>362.88299999999998</v>
      </c>
      <c r="M62" s="404">
        <v>1005.253</v>
      </c>
    </row>
    <row r="63" spans="1:13" x14ac:dyDescent="0.2">
      <c r="A63" s="404" t="s">
        <v>1175</v>
      </c>
      <c r="B63" s="404">
        <v>5.9640000000000004</v>
      </c>
      <c r="C63" s="404">
        <v>480.28100000000001</v>
      </c>
      <c r="D63" s="404">
        <v>292.13099999999997</v>
      </c>
      <c r="E63" s="404">
        <v>778.37599999999998</v>
      </c>
      <c r="F63" s="404" t="s">
        <v>1126</v>
      </c>
      <c r="G63" s="404" t="s">
        <v>1126</v>
      </c>
      <c r="H63" s="404">
        <v>39.478000000000002</v>
      </c>
      <c r="I63" s="404">
        <v>39.478000000000002</v>
      </c>
      <c r="J63" s="404">
        <v>817.85400000000004</v>
      </c>
      <c r="K63" s="404">
        <v>160.31800000000001</v>
      </c>
      <c r="L63" s="404">
        <v>394.49299999999999</v>
      </c>
      <c r="M63" s="404">
        <v>1372.664</v>
      </c>
    </row>
    <row r="64" spans="1:13" x14ac:dyDescent="0.2">
      <c r="A64" s="404" t="s">
        <v>1176</v>
      </c>
      <c r="B64" s="404">
        <v>8.9160000000000004</v>
      </c>
      <c r="C64" s="404">
        <v>748.10699999999997</v>
      </c>
      <c r="D64" s="404">
        <v>384.44499999999999</v>
      </c>
      <c r="E64" s="404">
        <v>1141.4680000000001</v>
      </c>
      <c r="F64" s="404" t="s">
        <v>1126</v>
      </c>
      <c r="G64" s="404" t="s">
        <v>1126</v>
      </c>
      <c r="H64" s="404">
        <v>40.793999999999997</v>
      </c>
      <c r="I64" s="404">
        <v>40.793999999999997</v>
      </c>
      <c r="J64" s="404">
        <v>1182.2619999999999</v>
      </c>
      <c r="K64" s="404">
        <v>194.86500000000001</v>
      </c>
      <c r="L64" s="404">
        <v>486.32</v>
      </c>
      <c r="M64" s="404">
        <v>1863.4480000000001</v>
      </c>
    </row>
    <row r="65" spans="1:13" x14ac:dyDescent="0.2">
      <c r="A65" s="404" t="s">
        <v>1177</v>
      </c>
      <c r="B65" s="404">
        <v>58.884999999999998</v>
      </c>
      <c r="C65" s="404">
        <v>5147.3360000000002</v>
      </c>
      <c r="D65" s="404">
        <v>2703.28</v>
      </c>
      <c r="E65" s="404">
        <v>7909.5010000000002</v>
      </c>
      <c r="F65" s="404" t="s">
        <v>1126</v>
      </c>
      <c r="G65" s="404" t="s">
        <v>1126</v>
      </c>
      <c r="H65" s="404">
        <v>481.63400000000001</v>
      </c>
      <c r="I65" s="404">
        <v>481.63400000000001</v>
      </c>
      <c r="J65" s="404">
        <v>8391.1350000000002</v>
      </c>
      <c r="K65" s="404">
        <v>2069.2150000000001</v>
      </c>
      <c r="L65" s="404">
        <v>4949.91</v>
      </c>
      <c r="M65" s="404">
        <v>15410.259</v>
      </c>
    </row>
    <row r="66" spans="1:13" x14ac:dyDescent="0.2">
      <c r="A66" s="404" t="s">
        <v>1178</v>
      </c>
      <c r="B66" s="404">
        <v>7.8929999999999998</v>
      </c>
      <c r="C66" s="404">
        <v>954.59199999999998</v>
      </c>
      <c r="D66" s="404">
        <v>438.59500000000003</v>
      </c>
      <c r="E66" s="404">
        <v>1401.0809999999999</v>
      </c>
      <c r="F66" s="404" t="s">
        <v>1126</v>
      </c>
      <c r="G66" s="404" t="s">
        <v>1126</v>
      </c>
      <c r="H66" s="404">
        <v>46.014000000000003</v>
      </c>
      <c r="I66" s="404">
        <v>46.014000000000003</v>
      </c>
      <c r="J66" s="404">
        <v>1447.095</v>
      </c>
      <c r="K66" s="404">
        <v>224.36500000000001</v>
      </c>
      <c r="L66" s="404">
        <v>568.221</v>
      </c>
      <c r="M66" s="404">
        <v>2239.681</v>
      </c>
    </row>
    <row r="67" spans="1:13" x14ac:dyDescent="0.2">
      <c r="A67" s="404" t="s">
        <v>1179</v>
      </c>
      <c r="B67" s="404">
        <v>5.3010000000000002</v>
      </c>
      <c r="C67" s="404">
        <v>839.08399999999995</v>
      </c>
      <c r="D67" s="404">
        <v>343.34399999999999</v>
      </c>
      <c r="E67" s="404">
        <v>1187.729</v>
      </c>
      <c r="F67" s="404" t="s">
        <v>1126</v>
      </c>
      <c r="G67" s="404" t="s">
        <v>1126</v>
      </c>
      <c r="H67" s="404">
        <v>41.561</v>
      </c>
      <c r="I67" s="404">
        <v>41.561</v>
      </c>
      <c r="J67" s="404">
        <v>1229.2909999999999</v>
      </c>
      <c r="K67" s="404">
        <v>210.99299999999999</v>
      </c>
      <c r="L67" s="404">
        <v>429.24299999999999</v>
      </c>
      <c r="M67" s="404">
        <v>1869.527</v>
      </c>
    </row>
    <row r="68" spans="1:13" x14ac:dyDescent="0.2">
      <c r="A68" s="404" t="s">
        <v>1180</v>
      </c>
      <c r="B68" s="404">
        <v>4.665</v>
      </c>
      <c r="C68" s="404">
        <v>571.43399999999997</v>
      </c>
      <c r="D68" s="404">
        <v>234.95400000000001</v>
      </c>
      <c r="E68" s="404">
        <v>811.05399999999997</v>
      </c>
      <c r="F68" s="404" t="s">
        <v>1126</v>
      </c>
      <c r="G68" s="404" t="s">
        <v>1126</v>
      </c>
      <c r="H68" s="404">
        <v>46.014000000000003</v>
      </c>
      <c r="I68" s="404">
        <v>46.014000000000003</v>
      </c>
      <c r="J68" s="404">
        <v>857.06799999999998</v>
      </c>
      <c r="K68" s="404">
        <v>174.602</v>
      </c>
      <c r="L68" s="404">
        <v>409.33199999999999</v>
      </c>
      <c r="M68" s="404">
        <v>1441.002</v>
      </c>
    </row>
    <row r="69" spans="1:13" x14ac:dyDescent="0.2">
      <c r="A69" s="404" t="s">
        <v>1181</v>
      </c>
      <c r="B69" s="404">
        <v>4.819</v>
      </c>
      <c r="C69" s="404">
        <v>408.88200000000001</v>
      </c>
      <c r="D69" s="404">
        <v>173.50299999999999</v>
      </c>
      <c r="E69" s="404">
        <v>587.20399999999995</v>
      </c>
      <c r="F69" s="404" t="s">
        <v>1126</v>
      </c>
      <c r="G69" s="404" t="s">
        <v>1126</v>
      </c>
      <c r="H69" s="404">
        <v>44.53</v>
      </c>
      <c r="I69" s="404">
        <v>44.53</v>
      </c>
      <c r="J69" s="404">
        <v>631.73500000000001</v>
      </c>
      <c r="K69" s="404">
        <v>152.40600000000001</v>
      </c>
      <c r="L69" s="404">
        <v>347.93700000000001</v>
      </c>
      <c r="M69" s="404">
        <v>1132.077</v>
      </c>
    </row>
    <row r="70" spans="1:13" x14ac:dyDescent="0.2">
      <c r="A70" s="404" t="s">
        <v>1182</v>
      </c>
      <c r="B70" s="404">
        <v>3.754</v>
      </c>
      <c r="C70" s="404">
        <v>256.53899999999999</v>
      </c>
      <c r="D70" s="404">
        <v>167.37799999999999</v>
      </c>
      <c r="E70" s="404">
        <v>427.67200000000003</v>
      </c>
      <c r="F70" s="404" t="s">
        <v>1126</v>
      </c>
      <c r="G70" s="404" t="s">
        <v>1126</v>
      </c>
      <c r="H70" s="404">
        <v>46.014000000000003</v>
      </c>
      <c r="I70" s="404">
        <v>46.014000000000003</v>
      </c>
      <c r="J70" s="404">
        <v>473.68599999999998</v>
      </c>
      <c r="K70" s="404">
        <v>142.70699999999999</v>
      </c>
      <c r="L70" s="404">
        <v>362.72199999999998</v>
      </c>
      <c r="M70" s="404">
        <v>979.11500000000001</v>
      </c>
    </row>
    <row r="71" spans="1:13" x14ac:dyDescent="0.2">
      <c r="A71" s="404" t="s">
        <v>1183</v>
      </c>
      <c r="B71" s="404">
        <v>3.8889999999999998</v>
      </c>
      <c r="C71" s="404">
        <v>185.67400000000001</v>
      </c>
      <c r="D71" s="404">
        <v>150.20400000000001</v>
      </c>
      <c r="E71" s="404">
        <v>339.767</v>
      </c>
      <c r="F71" s="404" t="s">
        <v>1126</v>
      </c>
      <c r="G71" s="404" t="s">
        <v>1126</v>
      </c>
      <c r="H71" s="404">
        <v>44.53</v>
      </c>
      <c r="I71" s="404">
        <v>44.53</v>
      </c>
      <c r="J71" s="404">
        <v>384.29700000000003</v>
      </c>
      <c r="K71" s="404">
        <v>166.262</v>
      </c>
      <c r="L71" s="404">
        <v>420.73399999999998</v>
      </c>
      <c r="M71" s="404">
        <v>971.29399999999998</v>
      </c>
    </row>
    <row r="72" spans="1:13" x14ac:dyDescent="0.2">
      <c r="A72" s="404" t="s">
        <v>1184</v>
      </c>
      <c r="B72" s="404">
        <v>2.9260000000000002</v>
      </c>
      <c r="C72" s="404">
        <v>148.839</v>
      </c>
      <c r="D72" s="404">
        <v>139.5</v>
      </c>
      <c r="E72" s="404">
        <v>291.26499999999999</v>
      </c>
      <c r="F72" s="404" t="s">
        <v>1126</v>
      </c>
      <c r="G72" s="404" t="s">
        <v>1126</v>
      </c>
      <c r="H72" s="404">
        <v>46.014000000000003</v>
      </c>
      <c r="I72" s="404">
        <v>46.014000000000003</v>
      </c>
      <c r="J72" s="404">
        <v>337.28</v>
      </c>
      <c r="K72" s="404">
        <v>209.42</v>
      </c>
      <c r="L72" s="404">
        <v>538.15</v>
      </c>
      <c r="M72" s="404">
        <v>1084.8499999999999</v>
      </c>
    </row>
    <row r="73" spans="1:13" x14ac:dyDescent="0.2">
      <c r="A73" s="404" t="s">
        <v>1185</v>
      </c>
      <c r="B73" s="404">
        <v>3.6320000000000001</v>
      </c>
      <c r="C73" s="404">
        <v>133.82499999999999</v>
      </c>
      <c r="D73" s="404">
        <v>147.666</v>
      </c>
      <c r="E73" s="404">
        <v>285.12400000000002</v>
      </c>
      <c r="F73" s="404" t="s">
        <v>1126</v>
      </c>
      <c r="G73" s="404" t="s">
        <v>1126</v>
      </c>
      <c r="H73" s="404">
        <v>46.014000000000003</v>
      </c>
      <c r="I73" s="404">
        <v>46.014000000000003</v>
      </c>
      <c r="J73" s="404">
        <v>331.13799999999998</v>
      </c>
      <c r="K73" s="404">
        <v>213.905</v>
      </c>
      <c r="L73" s="404">
        <v>520.55399999999997</v>
      </c>
      <c r="M73" s="404">
        <v>1065.597</v>
      </c>
    </row>
    <row r="74" spans="1:13" x14ac:dyDescent="0.2">
      <c r="A74" s="404" t="s">
        <v>1186</v>
      </c>
      <c r="B74" s="404">
        <v>3.427</v>
      </c>
      <c r="C74" s="404">
        <v>143.334</v>
      </c>
      <c r="D74" s="404">
        <v>155.58500000000001</v>
      </c>
      <c r="E74" s="404">
        <v>302.34500000000003</v>
      </c>
      <c r="F74" s="404" t="s">
        <v>1126</v>
      </c>
      <c r="G74" s="404" t="s">
        <v>1126</v>
      </c>
      <c r="H74" s="404">
        <v>44.53</v>
      </c>
      <c r="I74" s="404">
        <v>44.53</v>
      </c>
      <c r="J74" s="404">
        <v>346.875</v>
      </c>
      <c r="K74" s="404">
        <v>196.63300000000001</v>
      </c>
      <c r="L74" s="404">
        <v>430.94400000000002</v>
      </c>
      <c r="M74" s="404">
        <v>974.452</v>
      </c>
    </row>
    <row r="75" spans="1:13" x14ac:dyDescent="0.2">
      <c r="A75" s="404" t="s">
        <v>1187</v>
      </c>
      <c r="B75" s="404">
        <v>4.4020000000000001</v>
      </c>
      <c r="C75" s="404">
        <v>227.91300000000001</v>
      </c>
      <c r="D75" s="404">
        <v>197.774</v>
      </c>
      <c r="E75" s="404">
        <v>430.089</v>
      </c>
      <c r="F75" s="404" t="s">
        <v>1126</v>
      </c>
      <c r="G75" s="404" t="s">
        <v>1126</v>
      </c>
      <c r="H75" s="404">
        <v>46.014000000000003</v>
      </c>
      <c r="I75" s="404">
        <v>46.014000000000003</v>
      </c>
      <c r="J75" s="404">
        <v>476.10399999999998</v>
      </c>
      <c r="K75" s="404">
        <v>167.261</v>
      </c>
      <c r="L75" s="404">
        <v>374.78800000000001</v>
      </c>
      <c r="M75" s="404">
        <v>1018.153</v>
      </c>
    </row>
    <row r="76" spans="1:13" x14ac:dyDescent="0.2">
      <c r="A76" s="404" t="s">
        <v>1188</v>
      </c>
      <c r="B76" s="404">
        <v>5.8849999999999998</v>
      </c>
      <c r="C76" s="404">
        <v>378.95400000000001</v>
      </c>
      <c r="D76" s="404">
        <v>213.74700000000001</v>
      </c>
      <c r="E76" s="404">
        <v>598.58500000000004</v>
      </c>
      <c r="F76" s="404" t="s">
        <v>1126</v>
      </c>
      <c r="G76" s="404" t="s">
        <v>1126</v>
      </c>
      <c r="H76" s="404">
        <v>44.53</v>
      </c>
      <c r="I76" s="404">
        <v>44.53</v>
      </c>
      <c r="J76" s="404">
        <v>643.11500000000001</v>
      </c>
      <c r="K76" s="404">
        <v>154.364</v>
      </c>
      <c r="L76" s="404">
        <v>376.15300000000002</v>
      </c>
      <c r="M76" s="404">
        <v>1173.6320000000001</v>
      </c>
    </row>
    <row r="77" spans="1:13" x14ac:dyDescent="0.2">
      <c r="A77" s="404" t="s">
        <v>1189</v>
      </c>
      <c r="B77" s="404">
        <v>6.867</v>
      </c>
      <c r="C77" s="404">
        <v>664.02099999999996</v>
      </c>
      <c r="D77" s="404">
        <v>319.03100000000001</v>
      </c>
      <c r="E77" s="404">
        <v>989.91899999999998</v>
      </c>
      <c r="F77" s="404" t="s">
        <v>1126</v>
      </c>
      <c r="G77" s="404" t="s">
        <v>1126</v>
      </c>
      <c r="H77" s="404">
        <v>46.014000000000003</v>
      </c>
      <c r="I77" s="404">
        <v>46.014000000000003</v>
      </c>
      <c r="J77" s="404">
        <v>1035.933</v>
      </c>
      <c r="K77" s="404">
        <v>188.63800000000001</v>
      </c>
      <c r="L77" s="404">
        <v>483.58300000000003</v>
      </c>
      <c r="M77" s="404">
        <v>1708.154</v>
      </c>
    </row>
    <row r="78" spans="1:13" x14ac:dyDescent="0.2">
      <c r="A78" s="404" t="s">
        <v>1190</v>
      </c>
      <c r="B78" s="404">
        <v>57.460999999999999</v>
      </c>
      <c r="C78" s="404">
        <v>4913.0929999999998</v>
      </c>
      <c r="D78" s="404">
        <v>2681.2820000000002</v>
      </c>
      <c r="E78" s="404">
        <v>7651.8360000000002</v>
      </c>
      <c r="F78" s="404" t="s">
        <v>1126</v>
      </c>
      <c r="G78" s="404" t="s">
        <v>1126</v>
      </c>
      <c r="H78" s="404">
        <v>541.78300000000002</v>
      </c>
      <c r="I78" s="404">
        <v>541.78300000000002</v>
      </c>
      <c r="J78" s="404">
        <v>8193.6190000000006</v>
      </c>
      <c r="K78" s="404">
        <v>2201.5549999999998</v>
      </c>
      <c r="L78" s="404">
        <v>5266.5389999999998</v>
      </c>
      <c r="M78" s="404">
        <v>15661.713</v>
      </c>
    </row>
    <row r="79" spans="1:13" x14ac:dyDescent="0.2">
      <c r="A79" s="404" t="s">
        <v>1191</v>
      </c>
      <c r="B79" s="404">
        <v>5.2910000000000004</v>
      </c>
      <c r="C79" s="404">
        <v>829.47400000000005</v>
      </c>
      <c r="D79" s="404">
        <v>317.47399999999999</v>
      </c>
      <c r="E79" s="404">
        <v>1152.239</v>
      </c>
      <c r="F79" s="404" t="s">
        <v>1126</v>
      </c>
      <c r="G79" s="404" t="s">
        <v>1126</v>
      </c>
      <c r="H79" s="404">
        <v>52.814999999999998</v>
      </c>
      <c r="I79" s="404">
        <v>52.814999999999998</v>
      </c>
      <c r="J79" s="404">
        <v>1205.0530000000001</v>
      </c>
      <c r="K79" s="404">
        <v>224.87100000000001</v>
      </c>
      <c r="L79" s="404">
        <v>570.12900000000002</v>
      </c>
      <c r="M79" s="404">
        <v>2000.0530000000001</v>
      </c>
    </row>
    <row r="80" spans="1:13" x14ac:dyDescent="0.2">
      <c r="A80" s="404" t="s">
        <v>1192</v>
      </c>
      <c r="B80" s="404">
        <v>5.431</v>
      </c>
      <c r="C80" s="404">
        <v>851.17200000000003</v>
      </c>
      <c r="D80" s="404">
        <v>305.98899999999998</v>
      </c>
      <c r="E80" s="404">
        <v>1162.5920000000001</v>
      </c>
      <c r="F80" s="404" t="s">
        <v>1126</v>
      </c>
      <c r="G80" s="404" t="s">
        <v>1126</v>
      </c>
      <c r="H80" s="404">
        <v>47.703000000000003</v>
      </c>
      <c r="I80" s="404">
        <v>47.703000000000003</v>
      </c>
      <c r="J80" s="404">
        <v>1210.296</v>
      </c>
      <c r="K80" s="404">
        <v>220.34399999999999</v>
      </c>
      <c r="L80" s="404">
        <v>493.91199999999998</v>
      </c>
      <c r="M80" s="404">
        <v>1924.5509999999999</v>
      </c>
    </row>
    <row r="81" spans="1:13" x14ac:dyDescent="0.2">
      <c r="A81" s="404" t="s">
        <v>1193</v>
      </c>
      <c r="B81" s="404">
        <v>4.2270000000000003</v>
      </c>
      <c r="C81" s="404">
        <v>691.71799999999996</v>
      </c>
      <c r="D81" s="404">
        <v>272.57799999999997</v>
      </c>
      <c r="E81" s="404">
        <v>968.52300000000002</v>
      </c>
      <c r="F81" s="404" t="s">
        <v>1126</v>
      </c>
      <c r="G81" s="404" t="s">
        <v>1126</v>
      </c>
      <c r="H81" s="404">
        <v>52.814999999999998</v>
      </c>
      <c r="I81" s="404">
        <v>52.814999999999998</v>
      </c>
      <c r="J81" s="404">
        <v>1021.338</v>
      </c>
      <c r="K81" s="404">
        <v>200.56100000000001</v>
      </c>
      <c r="L81" s="404">
        <v>474.18900000000002</v>
      </c>
      <c r="M81" s="404">
        <v>1696.087</v>
      </c>
    </row>
    <row r="82" spans="1:13" x14ac:dyDescent="0.2">
      <c r="A82" s="404" t="s">
        <v>1194</v>
      </c>
      <c r="B82" s="404">
        <v>3.5760000000000001</v>
      </c>
      <c r="C82" s="404">
        <v>452.83300000000003</v>
      </c>
      <c r="D82" s="404">
        <v>163.32300000000001</v>
      </c>
      <c r="E82" s="404">
        <v>619.73199999999997</v>
      </c>
      <c r="F82" s="404" t="s">
        <v>1126</v>
      </c>
      <c r="G82" s="404" t="s">
        <v>1126</v>
      </c>
      <c r="H82" s="404">
        <v>51.110999999999997</v>
      </c>
      <c r="I82" s="404">
        <v>51.110999999999997</v>
      </c>
      <c r="J82" s="404">
        <v>670.84299999999996</v>
      </c>
      <c r="K82" s="404">
        <v>161.715</v>
      </c>
      <c r="L82" s="404">
        <v>374.113</v>
      </c>
      <c r="M82" s="404">
        <v>1206.671</v>
      </c>
    </row>
    <row r="83" spans="1:13" x14ac:dyDescent="0.2">
      <c r="A83" s="404" t="s">
        <v>1195</v>
      </c>
      <c r="B83" s="404">
        <v>3.2240000000000002</v>
      </c>
      <c r="C83" s="404">
        <v>312.52600000000001</v>
      </c>
      <c r="D83" s="404">
        <v>173.11600000000001</v>
      </c>
      <c r="E83" s="404">
        <v>488.86599999999999</v>
      </c>
      <c r="F83" s="404" t="s">
        <v>1126</v>
      </c>
      <c r="G83" s="404" t="s">
        <v>1126</v>
      </c>
      <c r="H83" s="404">
        <v>52.814999999999998</v>
      </c>
      <c r="I83" s="404">
        <v>52.814999999999998</v>
      </c>
      <c r="J83" s="404">
        <v>541.68100000000004</v>
      </c>
      <c r="K83" s="404">
        <v>150.16900000000001</v>
      </c>
      <c r="L83" s="404">
        <v>389.35899999999998</v>
      </c>
      <c r="M83" s="404">
        <v>1081.2090000000001</v>
      </c>
    </row>
    <row r="84" spans="1:13" x14ac:dyDescent="0.2">
      <c r="A84" s="404" t="s">
        <v>1196</v>
      </c>
      <c r="B84" s="404">
        <v>3.121</v>
      </c>
      <c r="C84" s="404">
        <v>187.33799999999999</v>
      </c>
      <c r="D84" s="404">
        <v>150.351</v>
      </c>
      <c r="E84" s="404">
        <v>340.81</v>
      </c>
      <c r="F84" s="404" t="s">
        <v>1126</v>
      </c>
      <c r="G84" s="404" t="s">
        <v>1126</v>
      </c>
      <c r="H84" s="404">
        <v>51.110999999999997</v>
      </c>
      <c r="I84" s="404">
        <v>51.110999999999997</v>
      </c>
      <c r="J84" s="404">
        <v>391.92099999999999</v>
      </c>
      <c r="K84" s="404">
        <v>173.43899999999999</v>
      </c>
      <c r="L84" s="404">
        <v>441.21300000000002</v>
      </c>
      <c r="M84" s="404">
        <v>1006.572</v>
      </c>
    </row>
    <row r="85" spans="1:13" x14ac:dyDescent="0.2">
      <c r="A85" s="404" t="s">
        <v>1197</v>
      </c>
      <c r="B85" s="404">
        <v>2.8260000000000001</v>
      </c>
      <c r="C85" s="404">
        <v>149.34100000000001</v>
      </c>
      <c r="D85" s="404">
        <v>138.50700000000001</v>
      </c>
      <c r="E85" s="404">
        <v>290.67500000000001</v>
      </c>
      <c r="F85" s="404" t="s">
        <v>1126</v>
      </c>
      <c r="G85" s="404" t="s">
        <v>1126</v>
      </c>
      <c r="H85" s="404">
        <v>52.814999999999998</v>
      </c>
      <c r="I85" s="404">
        <v>52.814999999999998</v>
      </c>
      <c r="J85" s="404">
        <v>343.48899999999998</v>
      </c>
      <c r="K85" s="404">
        <v>210.68100000000001</v>
      </c>
      <c r="L85" s="404">
        <v>537.06299999999999</v>
      </c>
      <c r="M85" s="404">
        <v>1091.2329999999999</v>
      </c>
    </row>
    <row r="86" spans="1:13" x14ac:dyDescent="0.2">
      <c r="A86" s="404" t="s">
        <v>1198</v>
      </c>
      <c r="B86" s="404">
        <v>2.883</v>
      </c>
      <c r="C86" s="404">
        <v>132.35400000000001</v>
      </c>
      <c r="D86" s="404">
        <v>166.88800000000001</v>
      </c>
      <c r="E86" s="404">
        <v>302.125</v>
      </c>
      <c r="F86" s="404" t="s">
        <v>1126</v>
      </c>
      <c r="G86" s="404" t="s">
        <v>1126</v>
      </c>
      <c r="H86" s="404">
        <v>52.814999999999998</v>
      </c>
      <c r="I86" s="404">
        <v>52.814999999999998</v>
      </c>
      <c r="J86" s="404">
        <v>354.94</v>
      </c>
      <c r="K86" s="404">
        <v>217.83199999999999</v>
      </c>
      <c r="L86" s="404">
        <v>545.59</v>
      </c>
      <c r="M86" s="404">
        <v>1118.3620000000001</v>
      </c>
    </row>
    <row r="87" spans="1:13" x14ac:dyDescent="0.2">
      <c r="A87" s="404" t="s">
        <v>1199</v>
      </c>
      <c r="B87" s="404">
        <v>3.2970000000000002</v>
      </c>
      <c r="C87" s="404">
        <v>137.65700000000001</v>
      </c>
      <c r="D87" s="404">
        <v>174.21199999999999</v>
      </c>
      <c r="E87" s="404">
        <v>315.16500000000002</v>
      </c>
      <c r="F87" s="404" t="s">
        <v>1126</v>
      </c>
      <c r="G87" s="404" t="s">
        <v>1126</v>
      </c>
      <c r="H87" s="404">
        <v>51.110999999999997</v>
      </c>
      <c r="I87" s="404">
        <v>51.110999999999997</v>
      </c>
      <c r="J87" s="404">
        <v>366.27600000000001</v>
      </c>
      <c r="K87" s="404">
        <v>211.489</v>
      </c>
      <c r="L87" s="404">
        <v>459.286</v>
      </c>
      <c r="M87" s="404">
        <v>1037.0519999999999</v>
      </c>
    </row>
    <row r="88" spans="1:13" x14ac:dyDescent="0.2">
      <c r="A88" s="404" t="s">
        <v>1200</v>
      </c>
      <c r="B88" s="404">
        <v>4.7590000000000003</v>
      </c>
      <c r="C88" s="404">
        <v>212.86699999999999</v>
      </c>
      <c r="D88" s="404">
        <v>210.048</v>
      </c>
      <c r="E88" s="404">
        <v>427.67500000000001</v>
      </c>
      <c r="F88" s="404" t="s">
        <v>1126</v>
      </c>
      <c r="G88" s="404" t="s">
        <v>1126</v>
      </c>
      <c r="H88" s="404">
        <v>52.814999999999998</v>
      </c>
      <c r="I88" s="404">
        <v>52.814999999999998</v>
      </c>
      <c r="J88" s="404">
        <v>480.48899999999998</v>
      </c>
      <c r="K88" s="404">
        <v>174.38</v>
      </c>
      <c r="L88" s="404">
        <v>395.33300000000003</v>
      </c>
      <c r="M88" s="404">
        <v>1050.203</v>
      </c>
    </row>
    <row r="89" spans="1:13" x14ac:dyDescent="0.2">
      <c r="A89" s="404" t="s">
        <v>1201</v>
      </c>
      <c r="B89" s="404">
        <v>5.0590000000000002</v>
      </c>
      <c r="C89" s="404">
        <v>382.43400000000003</v>
      </c>
      <c r="D89" s="404">
        <v>231.928</v>
      </c>
      <c r="E89" s="404">
        <v>619.42100000000005</v>
      </c>
      <c r="F89" s="404" t="s">
        <v>1126</v>
      </c>
      <c r="G89" s="404" t="s">
        <v>1126</v>
      </c>
      <c r="H89" s="404">
        <v>51.110999999999997</v>
      </c>
      <c r="I89" s="404">
        <v>51.110999999999997</v>
      </c>
      <c r="J89" s="404">
        <v>670.53200000000004</v>
      </c>
      <c r="K89" s="404">
        <v>161.11500000000001</v>
      </c>
      <c r="L89" s="404">
        <v>391.52699999999999</v>
      </c>
      <c r="M89" s="404">
        <v>1223.173</v>
      </c>
    </row>
    <row r="90" spans="1:13" x14ac:dyDescent="0.2">
      <c r="A90" s="404" t="s">
        <v>1202</v>
      </c>
      <c r="B90" s="404">
        <v>5.4509999999999996</v>
      </c>
      <c r="C90" s="404">
        <v>641.74199999999996</v>
      </c>
      <c r="D90" s="404">
        <v>303.08</v>
      </c>
      <c r="E90" s="404">
        <v>950.274</v>
      </c>
      <c r="F90" s="404" t="s">
        <v>1126</v>
      </c>
      <c r="G90" s="404" t="s">
        <v>1126</v>
      </c>
      <c r="H90" s="404">
        <v>52.814999999999998</v>
      </c>
      <c r="I90" s="404">
        <v>52.814999999999998</v>
      </c>
      <c r="J90" s="404">
        <v>1003.088</v>
      </c>
      <c r="K90" s="404">
        <v>194.68199999999999</v>
      </c>
      <c r="L90" s="404">
        <v>494.93099999999998</v>
      </c>
      <c r="M90" s="404">
        <v>1692.701</v>
      </c>
    </row>
    <row r="91" spans="1:13" x14ac:dyDescent="0.2">
      <c r="A91" s="404" t="s">
        <v>1203</v>
      </c>
      <c r="B91" s="404">
        <v>49.145000000000003</v>
      </c>
      <c r="C91" s="404">
        <v>4981.4539999999997</v>
      </c>
      <c r="D91" s="404">
        <v>2607.4949999999999</v>
      </c>
      <c r="E91" s="404">
        <v>7638.0940000000001</v>
      </c>
      <c r="F91" s="404" t="s">
        <v>1126</v>
      </c>
      <c r="G91" s="404" t="s">
        <v>1126</v>
      </c>
      <c r="H91" s="404">
        <v>621.84900000000005</v>
      </c>
      <c r="I91" s="404">
        <v>621.84900000000005</v>
      </c>
      <c r="J91" s="404">
        <v>8259.9429999999993</v>
      </c>
      <c r="K91" s="404">
        <v>2301.2779999999998</v>
      </c>
      <c r="L91" s="404">
        <v>5571.0659999999998</v>
      </c>
      <c r="M91" s="404">
        <v>16132.287</v>
      </c>
    </row>
    <row r="92" spans="1:13" x14ac:dyDescent="0.2">
      <c r="A92" s="404" t="s">
        <v>1204</v>
      </c>
      <c r="B92" s="404">
        <v>5.7430000000000003</v>
      </c>
      <c r="C92" s="404">
        <v>882.91200000000003</v>
      </c>
      <c r="D92" s="404">
        <v>293.04500000000002</v>
      </c>
      <c r="E92" s="404">
        <v>1181.701</v>
      </c>
      <c r="F92" s="404" t="s">
        <v>1126</v>
      </c>
      <c r="G92" s="404" t="s">
        <v>1126</v>
      </c>
      <c r="H92" s="404">
        <v>61.837000000000003</v>
      </c>
      <c r="I92" s="404">
        <v>61.837000000000003</v>
      </c>
      <c r="J92" s="404">
        <v>1243.537</v>
      </c>
      <c r="K92" s="404">
        <v>238.63200000000001</v>
      </c>
      <c r="L92" s="404">
        <v>605.54300000000001</v>
      </c>
      <c r="M92" s="404">
        <v>2087.712</v>
      </c>
    </row>
    <row r="93" spans="1:13" x14ac:dyDescent="0.2">
      <c r="A93" s="404" t="s">
        <v>1205</v>
      </c>
      <c r="B93" s="404">
        <v>3.4790000000000001</v>
      </c>
      <c r="C93" s="404">
        <v>908.20399999999995</v>
      </c>
      <c r="D93" s="404">
        <v>274.72300000000001</v>
      </c>
      <c r="E93" s="404">
        <v>1186.4059999999999</v>
      </c>
      <c r="F93" s="404" t="s">
        <v>1126</v>
      </c>
      <c r="G93" s="404" t="s">
        <v>1126</v>
      </c>
      <c r="H93" s="404">
        <v>55.851999999999997</v>
      </c>
      <c r="I93" s="404">
        <v>55.851999999999997</v>
      </c>
      <c r="J93" s="404">
        <v>1242.258</v>
      </c>
      <c r="K93" s="404">
        <v>231.477</v>
      </c>
      <c r="L93" s="404">
        <v>514.07600000000002</v>
      </c>
      <c r="M93" s="404">
        <v>1987.8109999999999</v>
      </c>
    </row>
    <row r="94" spans="1:13" x14ac:dyDescent="0.2">
      <c r="A94" s="404" t="s">
        <v>1206</v>
      </c>
      <c r="B94" s="404">
        <v>2.74</v>
      </c>
      <c r="C94" s="404">
        <v>671.59500000000003</v>
      </c>
      <c r="D94" s="404">
        <v>206.803</v>
      </c>
      <c r="E94" s="404">
        <v>881.13900000000001</v>
      </c>
      <c r="F94" s="404" t="s">
        <v>1126</v>
      </c>
      <c r="G94" s="404" t="s">
        <v>1126</v>
      </c>
      <c r="H94" s="404">
        <v>61.837000000000003</v>
      </c>
      <c r="I94" s="404">
        <v>61.837000000000003</v>
      </c>
      <c r="J94" s="404">
        <v>942.97500000000002</v>
      </c>
      <c r="K94" s="404">
        <v>202.37899999999999</v>
      </c>
      <c r="L94" s="404">
        <v>463.584</v>
      </c>
      <c r="M94" s="404">
        <v>1608.9380000000001</v>
      </c>
    </row>
    <row r="95" spans="1:13" x14ac:dyDescent="0.2">
      <c r="A95" s="404" t="s">
        <v>1207</v>
      </c>
      <c r="B95" s="404">
        <v>2.46</v>
      </c>
      <c r="C95" s="404">
        <v>471.83499999999998</v>
      </c>
      <c r="D95" s="404">
        <v>148.54900000000001</v>
      </c>
      <c r="E95" s="404">
        <v>622.84400000000005</v>
      </c>
      <c r="F95" s="404" t="s">
        <v>1126</v>
      </c>
      <c r="G95" s="404" t="s">
        <v>1126</v>
      </c>
      <c r="H95" s="404">
        <v>59.841999999999999</v>
      </c>
      <c r="I95" s="404">
        <v>59.841999999999999</v>
      </c>
      <c r="J95" s="404">
        <v>682.68600000000004</v>
      </c>
      <c r="K95" s="404">
        <v>170.87</v>
      </c>
      <c r="L95" s="404">
        <v>386.488</v>
      </c>
      <c r="M95" s="404">
        <v>1240.0429999999999</v>
      </c>
    </row>
    <row r="96" spans="1:13" x14ac:dyDescent="0.2">
      <c r="A96" s="404" t="s">
        <v>1208</v>
      </c>
      <c r="B96" s="404">
        <v>2.2240000000000002</v>
      </c>
      <c r="C96" s="404">
        <v>292.72399999999999</v>
      </c>
      <c r="D96" s="404">
        <v>134.95699999999999</v>
      </c>
      <c r="E96" s="404">
        <v>429.90499999999997</v>
      </c>
      <c r="F96" s="404" t="s">
        <v>1126</v>
      </c>
      <c r="G96" s="404" t="s">
        <v>1126</v>
      </c>
      <c r="H96" s="404">
        <v>61.837000000000003</v>
      </c>
      <c r="I96" s="404">
        <v>61.837000000000003</v>
      </c>
      <c r="J96" s="404">
        <v>491.74200000000002</v>
      </c>
      <c r="K96" s="404">
        <v>156.03100000000001</v>
      </c>
      <c r="L96" s="404">
        <v>383.202</v>
      </c>
      <c r="M96" s="404">
        <v>1030.9739999999999</v>
      </c>
    </row>
    <row r="97" spans="1:13" x14ac:dyDescent="0.2">
      <c r="A97" s="404" t="s">
        <v>1209</v>
      </c>
      <c r="B97" s="404">
        <v>2.282</v>
      </c>
      <c r="C97" s="404">
        <v>192.548</v>
      </c>
      <c r="D97" s="404">
        <v>115.541</v>
      </c>
      <c r="E97" s="404">
        <v>310.37</v>
      </c>
      <c r="F97" s="404" t="s">
        <v>1126</v>
      </c>
      <c r="G97" s="404" t="s">
        <v>1126</v>
      </c>
      <c r="H97" s="404">
        <v>59.841999999999999</v>
      </c>
      <c r="I97" s="404">
        <v>59.841999999999999</v>
      </c>
      <c r="J97" s="404">
        <v>370.21199999999999</v>
      </c>
      <c r="K97" s="404">
        <v>169.08500000000001</v>
      </c>
      <c r="L97" s="404">
        <v>417.55700000000002</v>
      </c>
      <c r="M97" s="404">
        <v>956.85400000000004</v>
      </c>
    </row>
    <row r="98" spans="1:13" x14ac:dyDescent="0.2">
      <c r="A98" s="404" t="s">
        <v>1210</v>
      </c>
      <c r="B98" s="404">
        <v>1.98</v>
      </c>
      <c r="C98" s="404">
        <v>150.26400000000001</v>
      </c>
      <c r="D98" s="404">
        <v>114.166</v>
      </c>
      <c r="E98" s="404">
        <v>266.40899999999999</v>
      </c>
      <c r="F98" s="404" t="s">
        <v>1126</v>
      </c>
      <c r="G98" s="404" t="s">
        <v>1126</v>
      </c>
      <c r="H98" s="404">
        <v>61.837000000000003</v>
      </c>
      <c r="I98" s="404">
        <v>61.837000000000003</v>
      </c>
      <c r="J98" s="404">
        <v>328.24599999999998</v>
      </c>
      <c r="K98" s="404">
        <v>199.964</v>
      </c>
      <c r="L98" s="404">
        <v>510.60899999999998</v>
      </c>
      <c r="M98" s="404">
        <v>1038.818</v>
      </c>
    </row>
    <row r="99" spans="1:13" x14ac:dyDescent="0.2">
      <c r="A99" s="404" t="s">
        <v>1211</v>
      </c>
      <c r="B99" s="404">
        <v>1.873</v>
      </c>
      <c r="C99" s="404">
        <v>135.642</v>
      </c>
      <c r="D99" s="404">
        <v>126.996</v>
      </c>
      <c r="E99" s="404">
        <v>264.51100000000002</v>
      </c>
      <c r="F99" s="404" t="s">
        <v>1126</v>
      </c>
      <c r="G99" s="404" t="s">
        <v>1126</v>
      </c>
      <c r="H99" s="404">
        <v>61.837000000000003</v>
      </c>
      <c r="I99" s="404">
        <v>61.837000000000003</v>
      </c>
      <c r="J99" s="404">
        <v>326.34699999999998</v>
      </c>
      <c r="K99" s="404">
        <v>221.125</v>
      </c>
      <c r="L99" s="404">
        <v>540.40499999999997</v>
      </c>
      <c r="M99" s="404">
        <v>1087.877</v>
      </c>
    </row>
    <row r="100" spans="1:13" x14ac:dyDescent="0.2">
      <c r="A100" s="404" t="s">
        <v>1212</v>
      </c>
      <c r="B100" s="404">
        <v>2.4870000000000001</v>
      </c>
      <c r="C100" s="404">
        <v>140.08799999999999</v>
      </c>
      <c r="D100" s="404">
        <v>127.623</v>
      </c>
      <c r="E100" s="404">
        <v>270.19799999999998</v>
      </c>
      <c r="F100" s="404" t="s">
        <v>1126</v>
      </c>
      <c r="G100" s="404" t="s">
        <v>1126</v>
      </c>
      <c r="H100" s="404">
        <v>59.841999999999999</v>
      </c>
      <c r="I100" s="404">
        <v>59.841999999999999</v>
      </c>
      <c r="J100" s="404">
        <v>330.04</v>
      </c>
      <c r="K100" s="404">
        <v>203.70699999999999</v>
      </c>
      <c r="L100" s="404">
        <v>439.67599999999999</v>
      </c>
      <c r="M100" s="404">
        <v>973.42200000000003</v>
      </c>
    </row>
    <row r="101" spans="1:13" x14ac:dyDescent="0.2">
      <c r="A101" s="404" t="s">
        <v>1213</v>
      </c>
      <c r="B101" s="404">
        <v>3.47</v>
      </c>
      <c r="C101" s="404">
        <v>219.024</v>
      </c>
      <c r="D101" s="404">
        <v>160.089</v>
      </c>
      <c r="E101" s="404">
        <v>382.58199999999999</v>
      </c>
      <c r="F101" s="404" t="s">
        <v>1126</v>
      </c>
      <c r="G101" s="404" t="s">
        <v>1126</v>
      </c>
      <c r="H101" s="404">
        <v>61.837000000000003</v>
      </c>
      <c r="I101" s="404">
        <v>61.837000000000003</v>
      </c>
      <c r="J101" s="404">
        <v>444.41899999999998</v>
      </c>
      <c r="K101" s="404">
        <v>168.911</v>
      </c>
      <c r="L101" s="404">
        <v>402.71499999999997</v>
      </c>
      <c r="M101" s="404">
        <v>1016.045</v>
      </c>
    </row>
    <row r="102" spans="1:13" x14ac:dyDescent="0.2">
      <c r="A102" s="404" t="s">
        <v>1214</v>
      </c>
      <c r="B102" s="404">
        <v>4.1500000000000004</v>
      </c>
      <c r="C102" s="404">
        <v>385.39100000000002</v>
      </c>
      <c r="D102" s="404">
        <v>178.32300000000001</v>
      </c>
      <c r="E102" s="404">
        <v>567.86500000000001</v>
      </c>
      <c r="F102" s="404" t="s">
        <v>1126</v>
      </c>
      <c r="G102" s="404" t="s">
        <v>1126</v>
      </c>
      <c r="H102" s="404">
        <v>59.841999999999999</v>
      </c>
      <c r="I102" s="404">
        <v>59.841999999999999</v>
      </c>
      <c r="J102" s="404">
        <v>627.70699999999999</v>
      </c>
      <c r="K102" s="404">
        <v>169.29300000000001</v>
      </c>
      <c r="L102" s="404">
        <v>408.23399999999998</v>
      </c>
      <c r="M102" s="404">
        <v>1205.2339999999999</v>
      </c>
    </row>
    <row r="103" spans="1:13" x14ac:dyDescent="0.2">
      <c r="A103" s="404" t="s">
        <v>1215</v>
      </c>
      <c r="B103" s="404">
        <v>4.4260000000000002</v>
      </c>
      <c r="C103" s="404">
        <v>604.51400000000001</v>
      </c>
      <c r="D103" s="404">
        <v>217.96299999999999</v>
      </c>
      <c r="E103" s="404">
        <v>826.90300000000002</v>
      </c>
      <c r="F103" s="404" t="s">
        <v>1126</v>
      </c>
      <c r="G103" s="404" t="s">
        <v>1126</v>
      </c>
      <c r="H103" s="404">
        <v>61.837000000000003</v>
      </c>
      <c r="I103" s="404">
        <v>61.837000000000003</v>
      </c>
      <c r="J103" s="404">
        <v>888.74</v>
      </c>
      <c r="K103" s="404">
        <v>198.30500000000001</v>
      </c>
      <c r="L103" s="404">
        <v>489.90699999999998</v>
      </c>
      <c r="M103" s="404">
        <v>1576.952</v>
      </c>
    </row>
    <row r="104" spans="1:13" x14ac:dyDescent="0.2">
      <c r="A104" s="404" t="s">
        <v>1216</v>
      </c>
      <c r="B104" s="404">
        <v>37.313000000000002</v>
      </c>
      <c r="C104" s="404">
        <v>5054.7420000000002</v>
      </c>
      <c r="D104" s="404">
        <v>2098.779</v>
      </c>
      <c r="E104" s="404">
        <v>7190.8339999999998</v>
      </c>
      <c r="F104" s="404" t="s">
        <v>1126</v>
      </c>
      <c r="G104" s="404" t="s">
        <v>1126</v>
      </c>
      <c r="H104" s="404">
        <v>728.07600000000002</v>
      </c>
      <c r="I104" s="404">
        <v>728.07600000000002</v>
      </c>
      <c r="J104" s="404">
        <v>7918.91</v>
      </c>
      <c r="K104" s="404">
        <v>2329.7779999999998</v>
      </c>
      <c r="L104" s="404">
        <v>5564.0360000000001</v>
      </c>
      <c r="M104" s="404">
        <v>15812.724</v>
      </c>
    </row>
    <row r="105" spans="1:13" x14ac:dyDescent="0.2">
      <c r="A105" s="404" t="s">
        <v>1217</v>
      </c>
      <c r="B105" s="404">
        <v>4.09</v>
      </c>
      <c r="C105" s="404">
        <v>733.26700000000005</v>
      </c>
      <c r="D105" s="404">
        <v>242.33099999999999</v>
      </c>
      <c r="E105" s="404">
        <v>979.68899999999996</v>
      </c>
      <c r="F105" s="404" t="s">
        <v>1126</v>
      </c>
      <c r="G105" s="404" t="s">
        <v>1126</v>
      </c>
      <c r="H105" s="404">
        <v>71.995000000000005</v>
      </c>
      <c r="I105" s="404">
        <v>71.995000000000005</v>
      </c>
      <c r="J105" s="404">
        <v>1051.683</v>
      </c>
      <c r="K105" s="404">
        <v>224.649</v>
      </c>
      <c r="L105" s="404">
        <v>550.61500000000001</v>
      </c>
      <c r="M105" s="404">
        <v>1826.9469999999999</v>
      </c>
    </row>
    <row r="106" spans="1:13" x14ac:dyDescent="0.2">
      <c r="A106" s="404" t="s">
        <v>1218</v>
      </c>
      <c r="B106" s="404">
        <v>3.5790000000000002</v>
      </c>
      <c r="C106" s="404">
        <v>786.20899999999995</v>
      </c>
      <c r="D106" s="404">
        <v>203.995</v>
      </c>
      <c r="E106" s="404">
        <v>993.78300000000002</v>
      </c>
      <c r="F106" s="404" t="s">
        <v>1126</v>
      </c>
      <c r="G106" s="404" t="s">
        <v>1126</v>
      </c>
      <c r="H106" s="404">
        <v>67.349999999999994</v>
      </c>
      <c r="I106" s="404">
        <v>67.349999999999994</v>
      </c>
      <c r="J106" s="404">
        <v>1061.133</v>
      </c>
      <c r="K106" s="404">
        <v>220.12200000000001</v>
      </c>
      <c r="L106" s="404">
        <v>497.78800000000001</v>
      </c>
      <c r="M106" s="404">
        <v>1779.0419999999999</v>
      </c>
    </row>
    <row r="107" spans="1:13" x14ac:dyDescent="0.2">
      <c r="A107" s="404" t="s">
        <v>1219</v>
      </c>
      <c r="B107" s="404">
        <v>2.552</v>
      </c>
      <c r="C107" s="404">
        <v>683.33299999999997</v>
      </c>
      <c r="D107" s="404">
        <v>157.215</v>
      </c>
      <c r="E107" s="404">
        <v>843.1</v>
      </c>
      <c r="F107" s="404" t="s">
        <v>1126</v>
      </c>
      <c r="G107" s="404" t="s">
        <v>1126</v>
      </c>
      <c r="H107" s="404">
        <v>71.995000000000005</v>
      </c>
      <c r="I107" s="404">
        <v>71.995000000000005</v>
      </c>
      <c r="J107" s="404">
        <v>915.09500000000003</v>
      </c>
      <c r="K107" s="404">
        <v>206.416</v>
      </c>
      <c r="L107" s="404">
        <v>482.32499999999999</v>
      </c>
      <c r="M107" s="404">
        <v>1603.835</v>
      </c>
    </row>
    <row r="108" spans="1:13" x14ac:dyDescent="0.2">
      <c r="A108" s="404" t="s">
        <v>1220</v>
      </c>
      <c r="B108" s="404">
        <v>2.7360000000000002</v>
      </c>
      <c r="C108" s="404">
        <v>457.86700000000002</v>
      </c>
      <c r="D108" s="404">
        <v>107.655</v>
      </c>
      <c r="E108" s="404">
        <v>568.25800000000004</v>
      </c>
      <c r="F108" s="404" t="s">
        <v>1126</v>
      </c>
      <c r="G108" s="404" t="s">
        <v>1126</v>
      </c>
      <c r="H108" s="404">
        <v>69.671999999999997</v>
      </c>
      <c r="I108" s="404">
        <v>69.671999999999997</v>
      </c>
      <c r="J108" s="404">
        <v>637.92999999999995</v>
      </c>
      <c r="K108" s="404">
        <v>176.56800000000001</v>
      </c>
      <c r="L108" s="404">
        <v>394.73599999999999</v>
      </c>
      <c r="M108" s="404">
        <v>1209.2329999999999</v>
      </c>
    </row>
    <row r="109" spans="1:13" x14ac:dyDescent="0.2">
      <c r="A109" s="404" t="s">
        <v>1221</v>
      </c>
      <c r="B109" s="404">
        <v>1.6519999999999999</v>
      </c>
      <c r="C109" s="404">
        <v>283.137</v>
      </c>
      <c r="D109" s="404">
        <v>111.184</v>
      </c>
      <c r="E109" s="404">
        <v>395.97199999999998</v>
      </c>
      <c r="F109" s="404" t="s">
        <v>1126</v>
      </c>
      <c r="G109" s="404" t="s">
        <v>1126</v>
      </c>
      <c r="H109" s="404">
        <v>71.995000000000005</v>
      </c>
      <c r="I109" s="404">
        <v>71.995000000000005</v>
      </c>
      <c r="J109" s="404">
        <v>467.96699999999998</v>
      </c>
      <c r="K109" s="404">
        <v>155.92500000000001</v>
      </c>
      <c r="L109" s="404">
        <v>392.39699999999999</v>
      </c>
      <c r="M109" s="404">
        <v>1016.289</v>
      </c>
    </row>
    <row r="110" spans="1:13" x14ac:dyDescent="0.2">
      <c r="A110" s="404" t="s">
        <v>1222</v>
      </c>
      <c r="B110" s="404">
        <v>1.3069999999999999</v>
      </c>
      <c r="C110" s="404">
        <v>193.85900000000001</v>
      </c>
      <c r="D110" s="404">
        <v>100.97499999999999</v>
      </c>
      <c r="E110" s="404">
        <v>296.14100000000002</v>
      </c>
      <c r="F110" s="404" t="s">
        <v>1126</v>
      </c>
      <c r="G110" s="404" t="s">
        <v>1126</v>
      </c>
      <c r="H110" s="404">
        <v>69.671999999999997</v>
      </c>
      <c r="I110" s="404">
        <v>69.671999999999997</v>
      </c>
      <c r="J110" s="404">
        <v>365.81299999999999</v>
      </c>
      <c r="K110" s="404">
        <v>178.33500000000001</v>
      </c>
      <c r="L110" s="404">
        <v>459.29700000000003</v>
      </c>
      <c r="M110" s="404">
        <v>1003.4450000000001</v>
      </c>
    </row>
    <row r="111" spans="1:13" x14ac:dyDescent="0.2">
      <c r="A111" s="404" t="s">
        <v>1223</v>
      </c>
      <c r="B111" s="404">
        <v>1.619</v>
      </c>
      <c r="C111" s="404">
        <v>147.21299999999999</v>
      </c>
      <c r="D111" s="404">
        <v>86.632000000000005</v>
      </c>
      <c r="E111" s="404">
        <v>235.465</v>
      </c>
      <c r="F111" s="404" t="s">
        <v>1126</v>
      </c>
      <c r="G111" s="404" t="s">
        <v>1126</v>
      </c>
      <c r="H111" s="404">
        <v>71.995000000000005</v>
      </c>
      <c r="I111" s="404">
        <v>71.995000000000005</v>
      </c>
      <c r="J111" s="404">
        <v>307.459</v>
      </c>
      <c r="K111" s="404">
        <v>234.101</v>
      </c>
      <c r="L111" s="404">
        <v>621.84799999999996</v>
      </c>
      <c r="M111" s="404">
        <v>1163.4079999999999</v>
      </c>
    </row>
    <row r="112" spans="1:13" x14ac:dyDescent="0.2">
      <c r="A112" s="404" t="s">
        <v>1224</v>
      </c>
      <c r="B112" s="404">
        <v>1.5289999999999999</v>
      </c>
      <c r="C112" s="404">
        <v>130.959</v>
      </c>
      <c r="D112" s="404">
        <v>83.644000000000005</v>
      </c>
      <c r="E112" s="404">
        <v>216.13200000000001</v>
      </c>
      <c r="F112" s="404" t="s">
        <v>1126</v>
      </c>
      <c r="G112" s="404" t="s">
        <v>1126</v>
      </c>
      <c r="H112" s="404">
        <v>71.995000000000005</v>
      </c>
      <c r="I112" s="404">
        <v>71.995000000000005</v>
      </c>
      <c r="J112" s="404">
        <v>288.12700000000001</v>
      </c>
      <c r="K112" s="404">
        <v>255.96799999999999</v>
      </c>
      <c r="L112" s="404">
        <v>624.64</v>
      </c>
      <c r="M112" s="404">
        <v>1168.7339999999999</v>
      </c>
    </row>
    <row r="113" spans="1:13" x14ac:dyDescent="0.2">
      <c r="A113" s="404" t="s">
        <v>1225</v>
      </c>
      <c r="B113" s="404">
        <v>2.0310000000000001</v>
      </c>
      <c r="C113" s="404">
        <v>137.06700000000001</v>
      </c>
      <c r="D113" s="404">
        <v>104.01900000000001</v>
      </c>
      <c r="E113" s="404">
        <v>243.11600000000001</v>
      </c>
      <c r="F113" s="404" t="s">
        <v>1126</v>
      </c>
      <c r="G113" s="404" t="s">
        <v>1126</v>
      </c>
      <c r="H113" s="404">
        <v>69.671999999999997</v>
      </c>
      <c r="I113" s="404">
        <v>69.671999999999997</v>
      </c>
      <c r="J113" s="404">
        <v>312.78899999999999</v>
      </c>
      <c r="K113" s="404">
        <v>231.91</v>
      </c>
      <c r="L113" s="404">
        <v>496.95800000000003</v>
      </c>
      <c r="M113" s="404">
        <v>1041.6569999999999</v>
      </c>
    </row>
    <row r="114" spans="1:13" x14ac:dyDescent="0.2">
      <c r="A114" s="404" t="s">
        <v>1226</v>
      </c>
      <c r="B114" s="404">
        <v>2.7690000000000001</v>
      </c>
      <c r="C114" s="404">
        <v>217.24299999999999</v>
      </c>
      <c r="D114" s="404">
        <v>147.416</v>
      </c>
      <c r="E114" s="404">
        <v>367.428</v>
      </c>
      <c r="F114" s="404" t="s">
        <v>1126</v>
      </c>
      <c r="G114" s="404" t="s">
        <v>1126</v>
      </c>
      <c r="H114" s="404">
        <v>71.995000000000005</v>
      </c>
      <c r="I114" s="404">
        <v>71.995000000000005</v>
      </c>
      <c r="J114" s="404">
        <v>439.423</v>
      </c>
      <c r="K114" s="404">
        <v>184.29599999999999</v>
      </c>
      <c r="L114" s="404">
        <v>420.03800000000001</v>
      </c>
      <c r="M114" s="404">
        <v>1043.7560000000001</v>
      </c>
    </row>
    <row r="115" spans="1:13" x14ac:dyDescent="0.2">
      <c r="A115" s="404" t="s">
        <v>1227</v>
      </c>
      <c r="B115" s="404">
        <v>2.93</v>
      </c>
      <c r="C115" s="404">
        <v>397.94</v>
      </c>
      <c r="D115" s="404">
        <v>167.15100000000001</v>
      </c>
      <c r="E115" s="404">
        <v>568.02200000000005</v>
      </c>
      <c r="F115" s="404" t="s">
        <v>1126</v>
      </c>
      <c r="G115" s="404" t="s">
        <v>1126</v>
      </c>
      <c r="H115" s="404">
        <v>69.671999999999997</v>
      </c>
      <c r="I115" s="404">
        <v>69.671999999999997</v>
      </c>
      <c r="J115" s="404">
        <v>637.69399999999996</v>
      </c>
      <c r="K115" s="404">
        <v>172.43899999999999</v>
      </c>
      <c r="L115" s="404">
        <v>416.11700000000002</v>
      </c>
      <c r="M115" s="404">
        <v>1226.25</v>
      </c>
    </row>
    <row r="116" spans="1:13" x14ac:dyDescent="0.2">
      <c r="A116" s="404" t="s">
        <v>1228</v>
      </c>
      <c r="B116" s="404">
        <v>3.7490000000000001</v>
      </c>
      <c r="C116" s="404">
        <v>656.13099999999997</v>
      </c>
      <c r="D116" s="404">
        <v>221.809</v>
      </c>
      <c r="E116" s="404">
        <v>881.69</v>
      </c>
      <c r="F116" s="404" t="s">
        <v>1126</v>
      </c>
      <c r="G116" s="404" t="s">
        <v>1126</v>
      </c>
      <c r="H116" s="404">
        <v>71.995000000000005</v>
      </c>
      <c r="I116" s="404">
        <v>71.995000000000005</v>
      </c>
      <c r="J116" s="404">
        <v>953.68499999999995</v>
      </c>
      <c r="K116" s="404">
        <v>207.364</v>
      </c>
      <c r="L116" s="404">
        <v>509.24900000000002</v>
      </c>
      <c r="M116" s="404">
        <v>1670.298</v>
      </c>
    </row>
    <row r="117" spans="1:13" x14ac:dyDescent="0.2">
      <c r="A117" s="404" t="s">
        <v>1229</v>
      </c>
      <c r="B117" s="404">
        <v>30.544</v>
      </c>
      <c r="C117" s="404">
        <v>4824.8360000000002</v>
      </c>
      <c r="D117" s="404">
        <v>1734.0250000000001</v>
      </c>
      <c r="E117" s="404">
        <v>6589.4049999999997</v>
      </c>
      <c r="F117" s="404" t="s">
        <v>1126</v>
      </c>
      <c r="G117" s="404" t="s">
        <v>1126</v>
      </c>
      <c r="H117" s="404">
        <v>850</v>
      </c>
      <c r="I117" s="404">
        <v>850</v>
      </c>
      <c r="J117" s="404">
        <v>7439.4049999999997</v>
      </c>
      <c r="K117" s="404">
        <v>2448.0929999999998</v>
      </c>
      <c r="L117" s="404">
        <v>5865.8819999999996</v>
      </c>
      <c r="M117" s="404">
        <v>15753.38</v>
      </c>
    </row>
    <row r="118" spans="1:13" x14ac:dyDescent="0.2">
      <c r="A118" s="404" t="s">
        <v>1230</v>
      </c>
      <c r="B118" s="404">
        <v>3.621</v>
      </c>
      <c r="C118" s="404">
        <v>843.74900000000002</v>
      </c>
      <c r="D118" s="404">
        <v>253.566</v>
      </c>
      <c r="E118" s="404">
        <v>1100.9359999999999</v>
      </c>
      <c r="F118" s="404" t="s">
        <v>1126</v>
      </c>
      <c r="G118" s="404" t="s">
        <v>1126</v>
      </c>
      <c r="H118" s="404">
        <v>73.89</v>
      </c>
      <c r="I118" s="404">
        <v>73.89</v>
      </c>
      <c r="J118" s="404">
        <v>1174.827</v>
      </c>
      <c r="K118" s="404">
        <v>252.785</v>
      </c>
      <c r="L118" s="404">
        <v>587.35400000000004</v>
      </c>
      <c r="M118" s="404">
        <v>2014.9649999999999</v>
      </c>
    </row>
    <row r="119" spans="1:13" x14ac:dyDescent="0.2">
      <c r="A119" s="404" t="s">
        <v>1231</v>
      </c>
      <c r="B119" s="404">
        <v>2.88</v>
      </c>
      <c r="C119" s="404">
        <v>751.16899999999998</v>
      </c>
      <c r="D119" s="404">
        <v>170.57900000000001</v>
      </c>
      <c r="E119" s="404">
        <v>924.62900000000002</v>
      </c>
      <c r="F119" s="404" t="s">
        <v>1126</v>
      </c>
      <c r="G119" s="404" t="s">
        <v>1126</v>
      </c>
      <c r="H119" s="404">
        <v>66.739999999999995</v>
      </c>
      <c r="I119" s="404">
        <v>66.739999999999995</v>
      </c>
      <c r="J119" s="404">
        <v>991.36900000000003</v>
      </c>
      <c r="K119" s="404">
        <v>226.417</v>
      </c>
      <c r="L119" s="404">
        <v>465.61200000000002</v>
      </c>
      <c r="M119" s="404">
        <v>1683.3979999999999</v>
      </c>
    </row>
    <row r="120" spans="1:13" x14ac:dyDescent="0.2">
      <c r="A120" s="404" t="s">
        <v>1232</v>
      </c>
      <c r="B120" s="404">
        <v>1.917</v>
      </c>
      <c r="C120" s="404">
        <v>593.81799999999998</v>
      </c>
      <c r="D120" s="404">
        <v>118.259</v>
      </c>
      <c r="E120" s="404">
        <v>713.995</v>
      </c>
      <c r="F120" s="404" t="s">
        <v>1126</v>
      </c>
      <c r="G120" s="404" t="s">
        <v>1126</v>
      </c>
      <c r="H120" s="404">
        <v>73.89</v>
      </c>
      <c r="I120" s="404">
        <v>73.89</v>
      </c>
      <c r="J120" s="404">
        <v>787.88499999999999</v>
      </c>
      <c r="K120" s="404">
        <v>196.73699999999999</v>
      </c>
      <c r="L120" s="404">
        <v>456.31099999999998</v>
      </c>
      <c r="M120" s="404">
        <v>1440.933</v>
      </c>
    </row>
    <row r="121" spans="1:13" x14ac:dyDescent="0.2">
      <c r="A121" s="404" t="s">
        <v>1233</v>
      </c>
      <c r="B121" s="404">
        <v>2.2730000000000001</v>
      </c>
      <c r="C121" s="404">
        <v>377.37799999999999</v>
      </c>
      <c r="D121" s="404">
        <v>85.897000000000006</v>
      </c>
      <c r="E121" s="404">
        <v>465.548</v>
      </c>
      <c r="F121" s="404" t="s">
        <v>1126</v>
      </c>
      <c r="G121" s="404" t="s">
        <v>1126</v>
      </c>
      <c r="H121" s="404">
        <v>71.507000000000005</v>
      </c>
      <c r="I121" s="404">
        <v>71.507000000000005</v>
      </c>
      <c r="J121" s="404">
        <v>537.05499999999995</v>
      </c>
      <c r="K121" s="404">
        <v>173.71799999999999</v>
      </c>
      <c r="L121" s="404">
        <v>398.03300000000002</v>
      </c>
      <c r="M121" s="404">
        <v>1108.806</v>
      </c>
    </row>
    <row r="122" spans="1:13" x14ac:dyDescent="0.2">
      <c r="A122" s="404" t="s">
        <v>1234</v>
      </c>
      <c r="B122" s="404">
        <v>1.901</v>
      </c>
      <c r="C122" s="404">
        <v>263.83600000000001</v>
      </c>
      <c r="D122" s="404">
        <v>90.078000000000003</v>
      </c>
      <c r="E122" s="404">
        <v>355.815</v>
      </c>
      <c r="F122" s="404" t="s">
        <v>1126</v>
      </c>
      <c r="G122" s="404" t="s">
        <v>1126</v>
      </c>
      <c r="H122" s="404">
        <v>73.89</v>
      </c>
      <c r="I122" s="404">
        <v>73.89</v>
      </c>
      <c r="J122" s="404">
        <v>429.70499999999998</v>
      </c>
      <c r="K122" s="404">
        <v>164.96199999999999</v>
      </c>
      <c r="L122" s="404">
        <v>401.9</v>
      </c>
      <c r="M122" s="404">
        <v>996.56799999999998</v>
      </c>
    </row>
    <row r="123" spans="1:13" x14ac:dyDescent="0.2">
      <c r="A123" s="404" t="s">
        <v>1235</v>
      </c>
      <c r="B123" s="404">
        <v>1.214</v>
      </c>
      <c r="C123" s="404">
        <v>170.46299999999999</v>
      </c>
      <c r="D123" s="404">
        <v>85.772000000000006</v>
      </c>
      <c r="E123" s="404">
        <v>257.44900000000001</v>
      </c>
      <c r="F123" s="404" t="s">
        <v>1126</v>
      </c>
      <c r="G123" s="404" t="s">
        <v>1126</v>
      </c>
      <c r="H123" s="404">
        <v>71.507000000000005</v>
      </c>
      <c r="I123" s="404">
        <v>71.507000000000005</v>
      </c>
      <c r="J123" s="404">
        <v>328.95600000000002</v>
      </c>
      <c r="K123" s="404">
        <v>191.636</v>
      </c>
      <c r="L123" s="404">
        <v>490.62700000000001</v>
      </c>
      <c r="M123" s="404">
        <v>1011.218</v>
      </c>
    </row>
    <row r="124" spans="1:13" x14ac:dyDescent="0.2">
      <c r="A124" s="404" t="s">
        <v>1236</v>
      </c>
      <c r="B124" s="404">
        <v>1.7390000000000001</v>
      </c>
      <c r="C124" s="404">
        <v>137.999</v>
      </c>
      <c r="D124" s="404">
        <v>80.14</v>
      </c>
      <c r="E124" s="404">
        <v>219.87799999999999</v>
      </c>
      <c r="F124" s="404" t="s">
        <v>1126</v>
      </c>
      <c r="G124" s="404" t="s">
        <v>1126</v>
      </c>
      <c r="H124" s="404">
        <v>73.89</v>
      </c>
      <c r="I124" s="404">
        <v>73.89</v>
      </c>
      <c r="J124" s="404">
        <v>293.76900000000001</v>
      </c>
      <c r="K124" s="404">
        <v>238.80600000000001</v>
      </c>
      <c r="L124" s="404">
        <v>593.14</v>
      </c>
      <c r="M124" s="404">
        <v>1125.7139999999999</v>
      </c>
    </row>
    <row r="125" spans="1:13" x14ac:dyDescent="0.2">
      <c r="A125" s="404" t="s">
        <v>1237</v>
      </c>
      <c r="B125" s="404">
        <v>1.857</v>
      </c>
      <c r="C125" s="404">
        <v>124.804</v>
      </c>
      <c r="D125" s="404">
        <v>86.147999999999996</v>
      </c>
      <c r="E125" s="404">
        <v>212.809</v>
      </c>
      <c r="F125" s="404" t="s">
        <v>1126</v>
      </c>
      <c r="G125" s="404" t="s">
        <v>1126</v>
      </c>
      <c r="H125" s="404">
        <v>73.89</v>
      </c>
      <c r="I125" s="404">
        <v>73.89</v>
      </c>
      <c r="J125" s="404">
        <v>286.7</v>
      </c>
      <c r="K125" s="404">
        <v>239.86</v>
      </c>
      <c r="L125" s="404">
        <v>559.54100000000005</v>
      </c>
      <c r="M125" s="404">
        <v>1086.0999999999999</v>
      </c>
    </row>
    <row r="126" spans="1:13" x14ac:dyDescent="0.2">
      <c r="A126" s="404" t="s">
        <v>1238</v>
      </c>
      <c r="B126" s="404">
        <v>2.375</v>
      </c>
      <c r="C126" s="404">
        <v>134.90199999999999</v>
      </c>
      <c r="D126" s="404">
        <v>89.834000000000003</v>
      </c>
      <c r="E126" s="404">
        <v>227.11099999999999</v>
      </c>
      <c r="F126" s="404" t="s">
        <v>1126</v>
      </c>
      <c r="G126" s="404" t="s">
        <v>1126</v>
      </c>
      <c r="H126" s="404">
        <v>71.507000000000005</v>
      </c>
      <c r="I126" s="404">
        <v>71.507000000000005</v>
      </c>
      <c r="J126" s="404">
        <v>298.61799999999999</v>
      </c>
      <c r="K126" s="404">
        <v>208.46600000000001</v>
      </c>
      <c r="L126" s="404">
        <v>444.46699999999998</v>
      </c>
      <c r="M126" s="404">
        <v>951.55100000000004</v>
      </c>
    </row>
    <row r="127" spans="1:13" x14ac:dyDescent="0.2">
      <c r="A127" s="404" t="s">
        <v>1239</v>
      </c>
      <c r="B127" s="404">
        <v>2.532</v>
      </c>
      <c r="C127" s="404">
        <v>235.40899999999999</v>
      </c>
      <c r="D127" s="404">
        <v>144.721</v>
      </c>
      <c r="E127" s="404">
        <v>382.66300000000001</v>
      </c>
      <c r="F127" s="404" t="s">
        <v>1126</v>
      </c>
      <c r="G127" s="404" t="s">
        <v>1126</v>
      </c>
      <c r="H127" s="404">
        <v>73.89</v>
      </c>
      <c r="I127" s="404">
        <v>73.89</v>
      </c>
      <c r="J127" s="404">
        <v>456.553</v>
      </c>
      <c r="K127" s="404">
        <v>180.797</v>
      </c>
      <c r="L127" s="404">
        <v>412.61099999999999</v>
      </c>
      <c r="M127" s="404">
        <v>1049.961</v>
      </c>
    </row>
    <row r="128" spans="1:13" x14ac:dyDescent="0.2">
      <c r="A128" s="404" t="s">
        <v>1240</v>
      </c>
      <c r="B128" s="404">
        <v>3.4430000000000001</v>
      </c>
      <c r="C128" s="404">
        <v>369.346</v>
      </c>
      <c r="D128" s="404">
        <v>148.93100000000001</v>
      </c>
      <c r="E128" s="404">
        <v>521.72</v>
      </c>
      <c r="F128" s="404" t="s">
        <v>1126</v>
      </c>
      <c r="G128" s="404" t="s">
        <v>1126</v>
      </c>
      <c r="H128" s="404">
        <v>71.507000000000005</v>
      </c>
      <c r="I128" s="404">
        <v>71.507000000000005</v>
      </c>
      <c r="J128" s="404">
        <v>593.22699999999998</v>
      </c>
      <c r="K128" s="404">
        <v>177.30500000000001</v>
      </c>
      <c r="L128" s="404">
        <v>410.22899999999998</v>
      </c>
      <c r="M128" s="404">
        <v>1180.761</v>
      </c>
    </row>
    <row r="129" spans="1:13" x14ac:dyDescent="0.2">
      <c r="A129" s="404" t="s">
        <v>1241</v>
      </c>
      <c r="B129" s="404">
        <v>4.2720000000000002</v>
      </c>
      <c r="C129" s="404">
        <v>609.952</v>
      </c>
      <c r="D129" s="404">
        <v>177.13900000000001</v>
      </c>
      <c r="E129" s="404">
        <v>791.36300000000006</v>
      </c>
      <c r="F129" s="404" t="s">
        <v>1126</v>
      </c>
      <c r="G129" s="404" t="s">
        <v>1126</v>
      </c>
      <c r="H129" s="404">
        <v>73.89</v>
      </c>
      <c r="I129" s="404">
        <v>73.89</v>
      </c>
      <c r="J129" s="404">
        <v>865.25300000000004</v>
      </c>
      <c r="K129" s="404">
        <v>212.87899999999999</v>
      </c>
      <c r="L129" s="404">
        <v>527.49300000000005</v>
      </c>
      <c r="M129" s="404">
        <v>1605.626</v>
      </c>
    </row>
    <row r="130" spans="1:13" x14ac:dyDescent="0.2">
      <c r="A130" s="404" t="s">
        <v>1242</v>
      </c>
      <c r="B130" s="404">
        <v>30.02</v>
      </c>
      <c r="C130" s="404">
        <v>4614.1989999999996</v>
      </c>
      <c r="D130" s="404">
        <v>1531.0650000000001</v>
      </c>
      <c r="E130" s="404">
        <v>6175.2849999999999</v>
      </c>
      <c r="F130" s="404" t="s">
        <v>1126</v>
      </c>
      <c r="G130" s="404" t="s">
        <v>1126</v>
      </c>
      <c r="H130" s="404">
        <v>870</v>
      </c>
      <c r="I130" s="404">
        <v>870</v>
      </c>
      <c r="J130" s="404">
        <v>7045.2849999999999</v>
      </c>
      <c r="K130" s="404">
        <v>2464.3679999999999</v>
      </c>
      <c r="L130" s="404">
        <v>5751.8919999999998</v>
      </c>
      <c r="M130" s="404">
        <v>15261.544</v>
      </c>
    </row>
    <row r="131" spans="1:13" x14ac:dyDescent="0.2">
      <c r="A131" s="404" t="s">
        <v>1243</v>
      </c>
      <c r="B131" s="404">
        <v>3.831</v>
      </c>
      <c r="C131" s="404">
        <v>880.9</v>
      </c>
      <c r="D131" s="404">
        <v>178.077</v>
      </c>
      <c r="E131" s="404">
        <v>1062.809</v>
      </c>
      <c r="F131" s="404" t="s">
        <v>1126</v>
      </c>
      <c r="G131" s="404" t="s">
        <v>1126</v>
      </c>
      <c r="H131" s="404">
        <v>82.384</v>
      </c>
      <c r="I131" s="404">
        <v>82.384</v>
      </c>
      <c r="J131" s="404">
        <v>1145.192</v>
      </c>
      <c r="K131" s="404">
        <v>260.21199999999999</v>
      </c>
      <c r="L131" s="404">
        <v>632.48699999999997</v>
      </c>
      <c r="M131" s="404">
        <v>2037.8910000000001</v>
      </c>
    </row>
    <row r="132" spans="1:13" x14ac:dyDescent="0.2">
      <c r="A132" s="404" t="s">
        <v>1244</v>
      </c>
      <c r="B132" s="404">
        <v>2.6739999999999999</v>
      </c>
      <c r="C132" s="404">
        <v>799.35799999999995</v>
      </c>
      <c r="D132" s="404">
        <v>133.78200000000001</v>
      </c>
      <c r="E132" s="404">
        <v>935.81399999999996</v>
      </c>
      <c r="F132" s="404" t="s">
        <v>1126</v>
      </c>
      <c r="G132" s="404" t="s">
        <v>1126</v>
      </c>
      <c r="H132" s="404">
        <v>74.411000000000001</v>
      </c>
      <c r="I132" s="404">
        <v>74.411000000000001</v>
      </c>
      <c r="J132" s="404">
        <v>1010.225</v>
      </c>
      <c r="K132" s="404">
        <v>235.864</v>
      </c>
      <c r="L132" s="404">
        <v>496.83499999999998</v>
      </c>
      <c r="M132" s="404">
        <v>1742.925</v>
      </c>
    </row>
    <row r="133" spans="1:13" x14ac:dyDescent="0.2">
      <c r="A133" s="404" t="s">
        <v>1245</v>
      </c>
      <c r="B133" s="404">
        <v>2.1720000000000002</v>
      </c>
      <c r="C133" s="404">
        <v>612.12599999999998</v>
      </c>
      <c r="D133" s="404">
        <v>146.44800000000001</v>
      </c>
      <c r="E133" s="404">
        <v>760.74599999999998</v>
      </c>
      <c r="F133" s="404" t="s">
        <v>1126</v>
      </c>
      <c r="G133" s="404" t="s">
        <v>1126</v>
      </c>
      <c r="H133" s="404">
        <v>82.384</v>
      </c>
      <c r="I133" s="404">
        <v>82.384</v>
      </c>
      <c r="J133" s="404">
        <v>843.13</v>
      </c>
      <c r="K133" s="404">
        <v>206.41900000000001</v>
      </c>
      <c r="L133" s="404">
        <v>484.27699999999999</v>
      </c>
      <c r="M133" s="404">
        <v>1533.826</v>
      </c>
    </row>
    <row r="134" spans="1:13" x14ac:dyDescent="0.2">
      <c r="A134" s="404" t="s">
        <v>1246</v>
      </c>
      <c r="B134" s="404">
        <v>2.7120000000000002</v>
      </c>
      <c r="C134" s="404">
        <v>458.58600000000001</v>
      </c>
      <c r="D134" s="404">
        <v>140.18700000000001</v>
      </c>
      <c r="E134" s="404">
        <v>601.48599999999999</v>
      </c>
      <c r="F134" s="404" t="s">
        <v>1126</v>
      </c>
      <c r="G134" s="404" t="s">
        <v>1126</v>
      </c>
      <c r="H134" s="404">
        <v>79.725999999999999</v>
      </c>
      <c r="I134" s="404">
        <v>79.725999999999999</v>
      </c>
      <c r="J134" s="404">
        <v>681.21199999999999</v>
      </c>
      <c r="K134" s="404">
        <v>187.37899999999999</v>
      </c>
      <c r="L134" s="404">
        <v>425.88900000000001</v>
      </c>
      <c r="M134" s="404">
        <v>1294.481</v>
      </c>
    </row>
    <row r="135" spans="1:13" x14ac:dyDescent="0.2">
      <c r="A135" s="404" t="s">
        <v>1247</v>
      </c>
      <c r="B135" s="404">
        <v>1.802</v>
      </c>
      <c r="C135" s="404">
        <v>236.917</v>
      </c>
      <c r="D135" s="404">
        <v>105.684</v>
      </c>
      <c r="E135" s="404">
        <v>344.40199999999999</v>
      </c>
      <c r="F135" s="404" t="s">
        <v>1126</v>
      </c>
      <c r="G135" s="404" t="s">
        <v>1126</v>
      </c>
      <c r="H135" s="404">
        <v>82.384</v>
      </c>
      <c r="I135" s="404">
        <v>82.384</v>
      </c>
      <c r="J135" s="404">
        <v>426.786</v>
      </c>
      <c r="K135" s="404">
        <v>167.501</v>
      </c>
      <c r="L135" s="404">
        <v>414.928</v>
      </c>
      <c r="M135" s="404">
        <v>1009.215</v>
      </c>
    </row>
    <row r="136" spans="1:13" x14ac:dyDescent="0.2">
      <c r="A136" s="404" t="s">
        <v>1248</v>
      </c>
      <c r="B136" s="404">
        <v>1.401</v>
      </c>
      <c r="C136" s="404">
        <v>167.74700000000001</v>
      </c>
      <c r="D136" s="404">
        <v>83.652000000000001</v>
      </c>
      <c r="E136" s="404">
        <v>252.8</v>
      </c>
      <c r="F136" s="404" t="s">
        <v>1126</v>
      </c>
      <c r="G136" s="404" t="s">
        <v>1126</v>
      </c>
      <c r="H136" s="404">
        <v>79.725999999999999</v>
      </c>
      <c r="I136" s="404">
        <v>79.725999999999999</v>
      </c>
      <c r="J136" s="404">
        <v>332.52600000000001</v>
      </c>
      <c r="K136" s="404">
        <v>184.53</v>
      </c>
      <c r="L136" s="404">
        <v>451.94299999999998</v>
      </c>
      <c r="M136" s="404">
        <v>968.99800000000005</v>
      </c>
    </row>
    <row r="137" spans="1:13" x14ac:dyDescent="0.2">
      <c r="A137" s="404" t="s">
        <v>1249</v>
      </c>
      <c r="B137" s="404">
        <v>2.423</v>
      </c>
      <c r="C137" s="404">
        <v>140.334</v>
      </c>
      <c r="D137" s="404">
        <v>72.373000000000005</v>
      </c>
      <c r="E137" s="404">
        <v>215.12899999999999</v>
      </c>
      <c r="F137" s="404" t="s">
        <v>1126</v>
      </c>
      <c r="G137" s="404" t="s">
        <v>1126</v>
      </c>
      <c r="H137" s="404">
        <v>82.384</v>
      </c>
      <c r="I137" s="404">
        <v>82.384</v>
      </c>
      <c r="J137" s="404">
        <v>297.51299999999998</v>
      </c>
      <c r="K137" s="404">
        <v>224.18100000000001</v>
      </c>
      <c r="L137" s="404">
        <v>583.16300000000001</v>
      </c>
      <c r="M137" s="404">
        <v>1104.857</v>
      </c>
    </row>
    <row r="138" spans="1:13" x14ac:dyDescent="0.2">
      <c r="A138" s="404" t="s">
        <v>1250</v>
      </c>
      <c r="B138" s="404">
        <v>2.585</v>
      </c>
      <c r="C138" s="404">
        <v>125.089</v>
      </c>
      <c r="D138" s="404">
        <v>78.397999999999996</v>
      </c>
      <c r="E138" s="404">
        <v>206.072</v>
      </c>
      <c r="F138" s="404" t="s">
        <v>1126</v>
      </c>
      <c r="G138" s="404" t="s">
        <v>1126</v>
      </c>
      <c r="H138" s="404">
        <v>82.384</v>
      </c>
      <c r="I138" s="404">
        <v>82.384</v>
      </c>
      <c r="J138" s="404">
        <v>288.45600000000002</v>
      </c>
      <c r="K138" s="404">
        <v>238.51900000000001</v>
      </c>
      <c r="L138" s="404">
        <v>572.34100000000001</v>
      </c>
      <c r="M138" s="404">
        <v>1099.316</v>
      </c>
    </row>
    <row r="139" spans="1:13" x14ac:dyDescent="0.2">
      <c r="A139" s="404" t="s">
        <v>1251</v>
      </c>
      <c r="B139" s="404">
        <v>2.4580000000000002</v>
      </c>
      <c r="C139" s="404">
        <v>138.30000000000001</v>
      </c>
      <c r="D139" s="404">
        <v>114.90600000000001</v>
      </c>
      <c r="E139" s="404">
        <v>255.66399999999999</v>
      </c>
      <c r="F139" s="404" t="s">
        <v>1126</v>
      </c>
      <c r="G139" s="404" t="s">
        <v>1126</v>
      </c>
      <c r="H139" s="404">
        <v>79.725999999999999</v>
      </c>
      <c r="I139" s="404">
        <v>79.725999999999999</v>
      </c>
      <c r="J139" s="404">
        <v>335.39</v>
      </c>
      <c r="K139" s="404">
        <v>215.137</v>
      </c>
      <c r="L139" s="404">
        <v>471.52600000000001</v>
      </c>
      <c r="M139" s="404">
        <v>1022.053</v>
      </c>
    </row>
    <row r="140" spans="1:13" x14ac:dyDescent="0.2">
      <c r="A140" s="404" t="s">
        <v>1252</v>
      </c>
      <c r="B140" s="404">
        <v>2.5459999999999998</v>
      </c>
      <c r="C140" s="404">
        <v>207.35300000000001</v>
      </c>
      <c r="D140" s="404">
        <v>117.822</v>
      </c>
      <c r="E140" s="404">
        <v>327.721</v>
      </c>
      <c r="F140" s="404" t="s">
        <v>1126</v>
      </c>
      <c r="G140" s="404" t="s">
        <v>1126</v>
      </c>
      <c r="H140" s="404">
        <v>82.384</v>
      </c>
      <c r="I140" s="404">
        <v>82.384</v>
      </c>
      <c r="J140" s="404">
        <v>410.10500000000002</v>
      </c>
      <c r="K140" s="404">
        <v>179.6</v>
      </c>
      <c r="L140" s="404">
        <v>415.93599999999998</v>
      </c>
      <c r="M140" s="404">
        <v>1005.641</v>
      </c>
    </row>
    <row r="141" spans="1:13" x14ac:dyDescent="0.2">
      <c r="A141" s="404" t="s">
        <v>1253</v>
      </c>
      <c r="B141" s="404">
        <v>3.26</v>
      </c>
      <c r="C141" s="404">
        <v>378.17700000000002</v>
      </c>
      <c r="D141" s="404">
        <v>102.05200000000001</v>
      </c>
      <c r="E141" s="404">
        <v>483.488</v>
      </c>
      <c r="F141" s="404" t="s">
        <v>1126</v>
      </c>
      <c r="G141" s="404" t="s">
        <v>1126</v>
      </c>
      <c r="H141" s="404">
        <v>79.725999999999999</v>
      </c>
      <c r="I141" s="404">
        <v>79.725999999999999</v>
      </c>
      <c r="J141" s="404">
        <v>563.21400000000006</v>
      </c>
      <c r="K141" s="404">
        <v>177.887</v>
      </c>
      <c r="L141" s="404">
        <v>427.24</v>
      </c>
      <c r="M141" s="404">
        <v>1168.3420000000001</v>
      </c>
    </row>
    <row r="142" spans="1:13" x14ac:dyDescent="0.2">
      <c r="A142" s="404" t="s">
        <v>1254</v>
      </c>
      <c r="B142" s="404">
        <v>3.9279999999999999</v>
      </c>
      <c r="C142" s="404">
        <v>566.452</v>
      </c>
      <c r="D142" s="404">
        <v>160.16399999999999</v>
      </c>
      <c r="E142" s="404">
        <v>730.54399999999998</v>
      </c>
      <c r="F142" s="404" t="s">
        <v>1126</v>
      </c>
      <c r="G142" s="404" t="s">
        <v>1126</v>
      </c>
      <c r="H142" s="404">
        <v>82.384</v>
      </c>
      <c r="I142" s="404">
        <v>82.384</v>
      </c>
      <c r="J142" s="404">
        <v>812.92700000000002</v>
      </c>
      <c r="K142" s="404">
        <v>211.892</v>
      </c>
      <c r="L142" s="404">
        <v>515.11599999999999</v>
      </c>
      <c r="M142" s="404">
        <v>1539.9349999999999</v>
      </c>
    </row>
    <row r="143" spans="1:13" x14ac:dyDescent="0.2">
      <c r="A143" s="404" t="s">
        <v>1255</v>
      </c>
      <c r="B143" s="404">
        <v>31.791</v>
      </c>
      <c r="C143" s="404">
        <v>4711.2510000000002</v>
      </c>
      <c r="D143" s="404">
        <v>1433.5450000000001</v>
      </c>
      <c r="E143" s="404">
        <v>6176.5870000000004</v>
      </c>
      <c r="F143" s="404" t="s">
        <v>1126</v>
      </c>
      <c r="G143" s="404" t="s">
        <v>1126</v>
      </c>
      <c r="H143" s="404">
        <v>970</v>
      </c>
      <c r="I143" s="404">
        <v>970</v>
      </c>
      <c r="J143" s="404">
        <v>7146.5870000000004</v>
      </c>
      <c r="K143" s="404">
        <v>2489.1210000000001</v>
      </c>
      <c r="L143" s="404">
        <v>5895.2290000000003</v>
      </c>
      <c r="M143" s="404">
        <v>15530.937</v>
      </c>
    </row>
    <row r="144" spans="1:13" x14ac:dyDescent="0.2">
      <c r="A144" s="404" t="s">
        <v>1256</v>
      </c>
      <c r="B144" s="404">
        <v>3.2210000000000001</v>
      </c>
      <c r="C144" s="404">
        <v>869.36199999999997</v>
      </c>
      <c r="D144" s="404">
        <v>157.56</v>
      </c>
      <c r="E144" s="404">
        <v>1030.143</v>
      </c>
      <c r="F144" s="404" t="s">
        <v>1126</v>
      </c>
      <c r="G144" s="404" t="s">
        <v>1126</v>
      </c>
      <c r="H144" s="404">
        <v>82.384</v>
      </c>
      <c r="I144" s="404">
        <v>82.384</v>
      </c>
      <c r="J144" s="404">
        <v>1112.5260000000001</v>
      </c>
      <c r="K144" s="404">
        <v>238.726</v>
      </c>
      <c r="L144" s="404">
        <v>570.89099999999996</v>
      </c>
      <c r="M144" s="404">
        <v>1922.144</v>
      </c>
    </row>
    <row r="145" spans="1:13" x14ac:dyDescent="0.2">
      <c r="A145" s="404" t="s">
        <v>1257</v>
      </c>
      <c r="B145" s="404">
        <v>2.8170000000000002</v>
      </c>
      <c r="C145" s="404">
        <v>687.62900000000002</v>
      </c>
      <c r="D145" s="404">
        <v>128.30000000000001</v>
      </c>
      <c r="E145" s="404">
        <v>818.745</v>
      </c>
      <c r="F145" s="404" t="s">
        <v>1126</v>
      </c>
      <c r="G145" s="404" t="s">
        <v>1126</v>
      </c>
      <c r="H145" s="404">
        <v>74.411000000000001</v>
      </c>
      <c r="I145" s="404">
        <v>74.411000000000001</v>
      </c>
      <c r="J145" s="404">
        <v>893.15599999999995</v>
      </c>
      <c r="K145" s="404">
        <v>221.91200000000001</v>
      </c>
      <c r="L145" s="404">
        <v>464.94799999999998</v>
      </c>
      <c r="M145" s="404">
        <v>1580.0160000000001</v>
      </c>
    </row>
    <row r="146" spans="1:13" x14ac:dyDescent="0.2">
      <c r="A146" s="404" t="s">
        <v>1258</v>
      </c>
      <c r="B146" s="404">
        <v>2.008</v>
      </c>
      <c r="C146" s="404">
        <v>594.56700000000001</v>
      </c>
      <c r="D146" s="404">
        <v>131.18199999999999</v>
      </c>
      <c r="E146" s="404">
        <v>727.75699999999995</v>
      </c>
      <c r="F146" s="404" t="s">
        <v>1126</v>
      </c>
      <c r="G146" s="404" t="s">
        <v>1126</v>
      </c>
      <c r="H146" s="404">
        <v>82.384</v>
      </c>
      <c r="I146" s="404">
        <v>82.384</v>
      </c>
      <c r="J146" s="404">
        <v>810.14</v>
      </c>
      <c r="K146" s="404">
        <v>201.00700000000001</v>
      </c>
      <c r="L146" s="404">
        <v>479.02100000000002</v>
      </c>
      <c r="M146" s="404">
        <v>1490.1679999999999</v>
      </c>
    </row>
    <row r="147" spans="1:13" x14ac:dyDescent="0.2">
      <c r="A147" s="404" t="s">
        <v>1259</v>
      </c>
      <c r="B147" s="404">
        <v>2.7949999999999999</v>
      </c>
      <c r="C147" s="404">
        <v>454.83</v>
      </c>
      <c r="D147" s="404">
        <v>114.337</v>
      </c>
      <c r="E147" s="404">
        <v>571.96100000000001</v>
      </c>
      <c r="F147" s="404" t="s">
        <v>1126</v>
      </c>
      <c r="G147" s="404" t="s">
        <v>1126</v>
      </c>
      <c r="H147" s="404">
        <v>79.725999999999999</v>
      </c>
      <c r="I147" s="404">
        <v>79.725999999999999</v>
      </c>
      <c r="J147" s="404">
        <v>651.68700000000001</v>
      </c>
      <c r="K147" s="404">
        <v>192.041</v>
      </c>
      <c r="L147" s="404">
        <v>430.26100000000002</v>
      </c>
      <c r="M147" s="404">
        <v>1273.99</v>
      </c>
    </row>
    <row r="148" spans="1:13" x14ac:dyDescent="0.2">
      <c r="A148" s="404" t="s">
        <v>1260</v>
      </c>
      <c r="B148" s="404">
        <v>1.6870000000000001</v>
      </c>
      <c r="C148" s="404">
        <v>282.81</v>
      </c>
      <c r="D148" s="404">
        <v>84.435000000000002</v>
      </c>
      <c r="E148" s="404">
        <v>368.93200000000002</v>
      </c>
      <c r="F148" s="404" t="s">
        <v>1126</v>
      </c>
      <c r="G148" s="404" t="s">
        <v>1126</v>
      </c>
      <c r="H148" s="404">
        <v>82.384</v>
      </c>
      <c r="I148" s="404">
        <v>82.384</v>
      </c>
      <c r="J148" s="404">
        <v>451.31599999999997</v>
      </c>
      <c r="K148" s="404">
        <v>169.471</v>
      </c>
      <c r="L148" s="404">
        <v>413.47399999999999</v>
      </c>
      <c r="M148" s="404">
        <v>1034.261</v>
      </c>
    </row>
    <row r="149" spans="1:13" x14ac:dyDescent="0.2">
      <c r="A149" s="404" t="s">
        <v>1261</v>
      </c>
      <c r="B149" s="404">
        <v>1.337</v>
      </c>
      <c r="C149" s="404">
        <v>167.93299999999999</v>
      </c>
      <c r="D149" s="404">
        <v>87.299000000000007</v>
      </c>
      <c r="E149" s="404">
        <v>256.57</v>
      </c>
      <c r="F149" s="404" t="s">
        <v>1126</v>
      </c>
      <c r="G149" s="404" t="s">
        <v>1126</v>
      </c>
      <c r="H149" s="404">
        <v>79.725999999999999</v>
      </c>
      <c r="I149" s="404">
        <v>79.725999999999999</v>
      </c>
      <c r="J149" s="404">
        <v>336.29599999999999</v>
      </c>
      <c r="K149" s="404">
        <v>184.71899999999999</v>
      </c>
      <c r="L149" s="404">
        <v>457.613</v>
      </c>
      <c r="M149" s="404">
        <v>978.62800000000004</v>
      </c>
    </row>
    <row r="150" spans="1:13" x14ac:dyDescent="0.2">
      <c r="A150" s="404" t="s">
        <v>1262</v>
      </c>
      <c r="B150" s="404">
        <v>2.1829999999999998</v>
      </c>
      <c r="C150" s="404">
        <v>127.169</v>
      </c>
      <c r="D150" s="404">
        <v>84.724999999999994</v>
      </c>
      <c r="E150" s="404">
        <v>214.078</v>
      </c>
      <c r="F150" s="404" t="s">
        <v>1126</v>
      </c>
      <c r="G150" s="404" t="s">
        <v>1126</v>
      </c>
      <c r="H150" s="404">
        <v>82.384</v>
      </c>
      <c r="I150" s="404">
        <v>82.384</v>
      </c>
      <c r="J150" s="404">
        <v>296.46100000000001</v>
      </c>
      <c r="K150" s="404">
        <v>238.72</v>
      </c>
      <c r="L150" s="404">
        <v>606.13900000000001</v>
      </c>
      <c r="M150" s="404">
        <v>1141.32</v>
      </c>
    </row>
    <row r="151" spans="1:13" x14ac:dyDescent="0.2">
      <c r="A151" s="404" t="s">
        <v>1263</v>
      </c>
      <c r="B151" s="404">
        <v>2.0630000000000002</v>
      </c>
      <c r="C151" s="404">
        <v>116.851</v>
      </c>
      <c r="D151" s="404">
        <v>93.331000000000003</v>
      </c>
      <c r="E151" s="404">
        <v>212.245</v>
      </c>
      <c r="F151" s="404" t="s">
        <v>1126</v>
      </c>
      <c r="G151" s="404" t="s">
        <v>1126</v>
      </c>
      <c r="H151" s="404">
        <v>82.384</v>
      </c>
      <c r="I151" s="404">
        <v>82.384</v>
      </c>
      <c r="J151" s="404">
        <v>294.62900000000002</v>
      </c>
      <c r="K151" s="404">
        <v>267.41300000000001</v>
      </c>
      <c r="L151" s="404">
        <v>651.93799999999999</v>
      </c>
      <c r="M151" s="404">
        <v>1213.98</v>
      </c>
    </row>
    <row r="152" spans="1:13" x14ac:dyDescent="0.2">
      <c r="A152" s="404" t="s">
        <v>1264</v>
      </c>
      <c r="B152" s="404">
        <v>2.74</v>
      </c>
      <c r="C152" s="404">
        <v>125.026</v>
      </c>
      <c r="D152" s="404">
        <v>89.995999999999995</v>
      </c>
      <c r="E152" s="404">
        <v>217.762</v>
      </c>
      <c r="F152" s="404" t="s">
        <v>1126</v>
      </c>
      <c r="G152" s="404" t="s">
        <v>1126</v>
      </c>
      <c r="H152" s="404">
        <v>79.725999999999999</v>
      </c>
      <c r="I152" s="404">
        <v>79.725999999999999</v>
      </c>
      <c r="J152" s="404">
        <v>297.488</v>
      </c>
      <c r="K152" s="404">
        <v>249.749</v>
      </c>
      <c r="L152" s="404">
        <v>509.04599999999999</v>
      </c>
      <c r="M152" s="404">
        <v>1056.2840000000001</v>
      </c>
    </row>
    <row r="153" spans="1:13" x14ac:dyDescent="0.2">
      <c r="A153" s="404" t="s">
        <v>1265</v>
      </c>
      <c r="B153" s="404">
        <v>2.9119999999999999</v>
      </c>
      <c r="C153" s="404">
        <v>179.55600000000001</v>
      </c>
      <c r="D153" s="404">
        <v>98.168000000000006</v>
      </c>
      <c r="E153" s="404">
        <v>280.63499999999999</v>
      </c>
      <c r="F153" s="404" t="s">
        <v>1126</v>
      </c>
      <c r="G153" s="404" t="s">
        <v>1126</v>
      </c>
      <c r="H153" s="404">
        <v>82.384</v>
      </c>
      <c r="I153" s="404">
        <v>82.384</v>
      </c>
      <c r="J153" s="404">
        <v>363.01900000000001</v>
      </c>
      <c r="K153" s="404">
        <v>188.935</v>
      </c>
      <c r="L153" s="404">
        <v>424.35300000000001</v>
      </c>
      <c r="M153" s="404">
        <v>976.30700000000002</v>
      </c>
    </row>
    <row r="154" spans="1:13" x14ac:dyDescent="0.2">
      <c r="A154" s="404" t="s">
        <v>1266</v>
      </c>
      <c r="B154" s="404">
        <v>3.0790000000000002</v>
      </c>
      <c r="C154" s="404">
        <v>316.92399999999998</v>
      </c>
      <c r="D154" s="404">
        <v>117.312</v>
      </c>
      <c r="E154" s="404">
        <v>437.315</v>
      </c>
      <c r="F154" s="404" t="s">
        <v>1126</v>
      </c>
      <c r="G154" s="404" t="s">
        <v>1126</v>
      </c>
      <c r="H154" s="404">
        <v>79.725999999999999</v>
      </c>
      <c r="I154" s="404">
        <v>79.725999999999999</v>
      </c>
      <c r="J154" s="404">
        <v>517.04100000000005</v>
      </c>
      <c r="K154" s="404">
        <v>183.23699999999999</v>
      </c>
      <c r="L154" s="404">
        <v>430.63099999999997</v>
      </c>
      <c r="M154" s="404">
        <v>1130.9079999999999</v>
      </c>
    </row>
    <row r="155" spans="1:13" x14ac:dyDescent="0.2">
      <c r="A155" s="404" t="s">
        <v>1267</v>
      </c>
      <c r="B155" s="404">
        <v>3.9430000000000001</v>
      </c>
      <c r="C155" s="404">
        <v>556.28399999999999</v>
      </c>
      <c r="D155" s="404">
        <v>166.761</v>
      </c>
      <c r="E155" s="404">
        <v>726.98800000000006</v>
      </c>
      <c r="F155" s="404" t="s">
        <v>1126</v>
      </c>
      <c r="G155" s="404" t="s">
        <v>1126</v>
      </c>
      <c r="H155" s="404">
        <v>82.384</v>
      </c>
      <c r="I155" s="404">
        <v>82.384</v>
      </c>
      <c r="J155" s="404">
        <v>809.37099999999998</v>
      </c>
      <c r="K155" s="404">
        <v>226.30500000000001</v>
      </c>
      <c r="L155" s="404">
        <v>589.32899999999995</v>
      </c>
      <c r="M155" s="404">
        <v>1625.0050000000001</v>
      </c>
    </row>
    <row r="156" spans="1:13" x14ac:dyDescent="0.2">
      <c r="A156" s="404" t="s">
        <v>1268</v>
      </c>
      <c r="B156" s="404">
        <v>30.785</v>
      </c>
      <c r="C156" s="404">
        <v>4477.6329999999998</v>
      </c>
      <c r="D156" s="404">
        <v>1353.4059999999999</v>
      </c>
      <c r="E156" s="404">
        <v>5861.8230000000003</v>
      </c>
      <c r="F156" s="404" t="s">
        <v>1126</v>
      </c>
      <c r="G156" s="404" t="s">
        <v>1126</v>
      </c>
      <c r="H156" s="404">
        <v>970</v>
      </c>
      <c r="I156" s="404">
        <v>970</v>
      </c>
      <c r="J156" s="404">
        <v>6831.8230000000003</v>
      </c>
      <c r="K156" s="404">
        <v>2562.2350000000001</v>
      </c>
      <c r="L156" s="404">
        <v>6030.9629999999997</v>
      </c>
      <c r="M156" s="404">
        <v>15425.021000000001</v>
      </c>
    </row>
    <row r="157" spans="1:13" x14ac:dyDescent="0.2">
      <c r="A157" s="404" t="s">
        <v>1269</v>
      </c>
      <c r="B157" s="404">
        <v>4.5380000000000003</v>
      </c>
      <c r="C157" s="404">
        <v>907.46199999999999</v>
      </c>
      <c r="D157" s="404">
        <v>205.02500000000001</v>
      </c>
      <c r="E157" s="404">
        <v>1117.0239999999999</v>
      </c>
      <c r="F157" s="404" t="s">
        <v>1126</v>
      </c>
      <c r="G157" s="404" t="s">
        <v>1126</v>
      </c>
      <c r="H157" s="404">
        <v>83.004999999999995</v>
      </c>
      <c r="I157" s="404">
        <v>83.004999999999995</v>
      </c>
      <c r="J157" s="404">
        <v>1200.03</v>
      </c>
      <c r="K157" s="404">
        <v>285.09500000000003</v>
      </c>
      <c r="L157" s="404">
        <v>644.44799999999998</v>
      </c>
      <c r="M157" s="404">
        <v>2129.5720000000001</v>
      </c>
    </row>
    <row r="158" spans="1:13" x14ac:dyDescent="0.2">
      <c r="A158" s="404" t="s">
        <v>1270</v>
      </c>
      <c r="B158" s="404">
        <v>3.9710000000000001</v>
      </c>
      <c r="C158" s="404">
        <v>716.96900000000005</v>
      </c>
      <c r="D158" s="404">
        <v>136.50399999999999</v>
      </c>
      <c r="E158" s="404">
        <v>857.44399999999996</v>
      </c>
      <c r="F158" s="404" t="s">
        <v>1126</v>
      </c>
      <c r="G158" s="404" t="s">
        <v>1126</v>
      </c>
      <c r="H158" s="404">
        <v>77.650000000000006</v>
      </c>
      <c r="I158" s="404">
        <v>77.650000000000006</v>
      </c>
      <c r="J158" s="404">
        <v>935.09500000000003</v>
      </c>
      <c r="K158" s="404">
        <v>238.964</v>
      </c>
      <c r="L158" s="404">
        <v>501.79700000000003</v>
      </c>
      <c r="M158" s="404">
        <v>1675.856</v>
      </c>
    </row>
    <row r="159" spans="1:13" x14ac:dyDescent="0.2">
      <c r="A159" s="404" t="s">
        <v>1271</v>
      </c>
      <c r="B159" s="404">
        <v>2.83</v>
      </c>
      <c r="C159" s="404">
        <v>619.87300000000005</v>
      </c>
      <c r="D159" s="404">
        <v>160.24600000000001</v>
      </c>
      <c r="E159" s="404">
        <v>782.94899999999996</v>
      </c>
      <c r="F159" s="404" t="s">
        <v>1126</v>
      </c>
      <c r="G159" s="404" t="s">
        <v>1126</v>
      </c>
      <c r="H159" s="404">
        <v>83.004999999999995</v>
      </c>
      <c r="I159" s="404">
        <v>83.004999999999995</v>
      </c>
      <c r="J159" s="404">
        <v>865.95500000000004</v>
      </c>
      <c r="K159" s="404">
        <v>217.874</v>
      </c>
      <c r="L159" s="404">
        <v>505.97699999999998</v>
      </c>
      <c r="M159" s="404">
        <v>1589.806</v>
      </c>
    </row>
    <row r="160" spans="1:13" x14ac:dyDescent="0.2">
      <c r="A160" s="404" t="s">
        <v>1272</v>
      </c>
      <c r="B160" s="404">
        <v>4.0279999999999996</v>
      </c>
      <c r="C160" s="404">
        <v>474.24099999999999</v>
      </c>
      <c r="D160" s="404">
        <v>119.11</v>
      </c>
      <c r="E160" s="404">
        <v>597.37900000000002</v>
      </c>
      <c r="F160" s="404" t="s">
        <v>1126</v>
      </c>
      <c r="G160" s="404" t="s">
        <v>1126</v>
      </c>
      <c r="H160" s="404">
        <v>80.328000000000003</v>
      </c>
      <c r="I160" s="404">
        <v>80.328000000000003</v>
      </c>
      <c r="J160" s="404">
        <v>677.70699999999999</v>
      </c>
      <c r="K160" s="404">
        <v>192.94900000000001</v>
      </c>
      <c r="L160" s="404">
        <v>421.00099999999998</v>
      </c>
      <c r="M160" s="404">
        <v>1291.6559999999999</v>
      </c>
    </row>
    <row r="161" spans="1:13" x14ac:dyDescent="0.2">
      <c r="A161" s="404" t="s">
        <v>1273</v>
      </c>
      <c r="B161" s="404">
        <v>2.4319999999999999</v>
      </c>
      <c r="C161" s="404">
        <v>293.834</v>
      </c>
      <c r="D161" s="404">
        <v>105.709</v>
      </c>
      <c r="E161" s="404">
        <v>401.97399999999999</v>
      </c>
      <c r="F161" s="404" t="s">
        <v>1126</v>
      </c>
      <c r="G161" s="404" t="s">
        <v>1126</v>
      </c>
      <c r="H161" s="404">
        <v>83.004999999999995</v>
      </c>
      <c r="I161" s="404">
        <v>83.004999999999995</v>
      </c>
      <c r="J161" s="404">
        <v>484.98</v>
      </c>
      <c r="K161" s="404">
        <v>183.18100000000001</v>
      </c>
      <c r="L161" s="404">
        <v>439.97399999999999</v>
      </c>
      <c r="M161" s="404">
        <v>1108.134</v>
      </c>
    </row>
    <row r="162" spans="1:13" x14ac:dyDescent="0.2">
      <c r="A162" s="404" t="s">
        <v>1274</v>
      </c>
      <c r="B162" s="404">
        <v>1.923</v>
      </c>
      <c r="C162" s="404">
        <v>173.87</v>
      </c>
      <c r="D162" s="404">
        <v>92.308999999999997</v>
      </c>
      <c r="E162" s="404">
        <v>268.10199999999998</v>
      </c>
      <c r="F162" s="404" t="s">
        <v>1126</v>
      </c>
      <c r="G162" s="404" t="s">
        <v>1126</v>
      </c>
      <c r="H162" s="404">
        <v>80.328000000000003</v>
      </c>
      <c r="I162" s="404">
        <v>80.328000000000003</v>
      </c>
      <c r="J162" s="404">
        <v>348.43</v>
      </c>
      <c r="K162" s="404">
        <v>205.208</v>
      </c>
      <c r="L162" s="404">
        <v>498.70699999999999</v>
      </c>
      <c r="M162" s="404">
        <v>1052.346</v>
      </c>
    </row>
    <row r="163" spans="1:13" x14ac:dyDescent="0.2">
      <c r="A163" s="404" t="s">
        <v>1275</v>
      </c>
      <c r="B163" s="404">
        <v>3.016</v>
      </c>
      <c r="C163" s="404">
        <v>131.256</v>
      </c>
      <c r="D163" s="404">
        <v>94.263000000000005</v>
      </c>
      <c r="E163" s="404">
        <v>228.53399999999999</v>
      </c>
      <c r="F163" s="404" t="s">
        <v>1126</v>
      </c>
      <c r="G163" s="404" t="s">
        <v>1126</v>
      </c>
      <c r="H163" s="404">
        <v>83.004999999999995</v>
      </c>
      <c r="I163" s="404">
        <v>83.004999999999995</v>
      </c>
      <c r="J163" s="404">
        <v>311.54000000000002</v>
      </c>
      <c r="K163" s="404">
        <v>243.07900000000001</v>
      </c>
      <c r="L163" s="404">
        <v>577.96100000000001</v>
      </c>
      <c r="M163" s="404">
        <v>1132.58</v>
      </c>
    </row>
    <row r="164" spans="1:13" x14ac:dyDescent="0.2">
      <c r="A164" s="404" t="s">
        <v>1276</v>
      </c>
      <c r="B164" s="404">
        <v>2.8479999999999999</v>
      </c>
      <c r="C164" s="404">
        <v>120.63500000000001</v>
      </c>
      <c r="D164" s="404">
        <v>105.857</v>
      </c>
      <c r="E164" s="404">
        <v>229.34100000000001</v>
      </c>
      <c r="F164" s="404" t="s">
        <v>1126</v>
      </c>
      <c r="G164" s="404" t="s">
        <v>1126</v>
      </c>
      <c r="H164" s="404">
        <v>83.004999999999995</v>
      </c>
      <c r="I164" s="404">
        <v>83.004999999999995</v>
      </c>
      <c r="J164" s="404">
        <v>312.346</v>
      </c>
      <c r="K164" s="404">
        <v>250.32900000000001</v>
      </c>
      <c r="L164" s="404">
        <v>605.99800000000005</v>
      </c>
      <c r="M164" s="404">
        <v>1168.674</v>
      </c>
    </row>
    <row r="165" spans="1:13" x14ac:dyDescent="0.2">
      <c r="A165" s="404" t="s">
        <v>1277</v>
      </c>
      <c r="B165" s="404">
        <v>3.7839999999999998</v>
      </c>
      <c r="C165" s="404">
        <v>129.33799999999999</v>
      </c>
      <c r="D165" s="404">
        <v>108.711</v>
      </c>
      <c r="E165" s="404">
        <v>241.833</v>
      </c>
      <c r="F165" s="404" t="s">
        <v>1126</v>
      </c>
      <c r="G165" s="404" t="s">
        <v>1126</v>
      </c>
      <c r="H165" s="404">
        <v>80.328000000000003</v>
      </c>
      <c r="I165" s="404">
        <v>80.328000000000003</v>
      </c>
      <c r="J165" s="404">
        <v>322.161</v>
      </c>
      <c r="K165" s="404">
        <v>230.88</v>
      </c>
      <c r="L165" s="404">
        <v>475.05599999999998</v>
      </c>
      <c r="M165" s="404">
        <v>1028.098</v>
      </c>
    </row>
    <row r="166" spans="1:13" x14ac:dyDescent="0.2">
      <c r="A166" s="404" t="s">
        <v>1278</v>
      </c>
      <c r="B166" s="404">
        <v>3.0070000000000001</v>
      </c>
      <c r="C166" s="404">
        <v>186.48099999999999</v>
      </c>
      <c r="D166" s="404">
        <v>111.761</v>
      </c>
      <c r="E166" s="404">
        <v>301.24799999999999</v>
      </c>
      <c r="F166" s="404" t="s">
        <v>1126</v>
      </c>
      <c r="G166" s="404" t="s">
        <v>1126</v>
      </c>
      <c r="H166" s="404">
        <v>83.004999999999995</v>
      </c>
      <c r="I166" s="404">
        <v>83.004999999999995</v>
      </c>
      <c r="J166" s="404">
        <v>384.25400000000002</v>
      </c>
      <c r="K166" s="404">
        <v>191.55099999999999</v>
      </c>
      <c r="L166" s="404">
        <v>432.25</v>
      </c>
      <c r="M166" s="404">
        <v>1008.054</v>
      </c>
    </row>
    <row r="167" spans="1:13" x14ac:dyDescent="0.2">
      <c r="A167" s="404" t="s">
        <v>1279</v>
      </c>
      <c r="B167" s="404">
        <v>3.181</v>
      </c>
      <c r="C167" s="404">
        <v>329.47800000000001</v>
      </c>
      <c r="D167" s="404">
        <v>135.48099999999999</v>
      </c>
      <c r="E167" s="404">
        <v>468.14</v>
      </c>
      <c r="F167" s="404" t="s">
        <v>1126</v>
      </c>
      <c r="G167" s="404" t="s">
        <v>1126</v>
      </c>
      <c r="H167" s="404">
        <v>80.328000000000003</v>
      </c>
      <c r="I167" s="404">
        <v>80.328000000000003</v>
      </c>
      <c r="J167" s="404">
        <v>548.46799999999996</v>
      </c>
      <c r="K167" s="404">
        <v>193.53100000000001</v>
      </c>
      <c r="L167" s="404">
        <v>445.91300000000001</v>
      </c>
      <c r="M167" s="404">
        <v>1187.9110000000001</v>
      </c>
    </row>
    <row r="168" spans="1:13" x14ac:dyDescent="0.2">
      <c r="A168" s="404" t="s">
        <v>1280</v>
      </c>
      <c r="B168" s="404">
        <v>4.07</v>
      </c>
      <c r="C168" s="404">
        <v>578.13599999999997</v>
      </c>
      <c r="D168" s="404">
        <v>155.738</v>
      </c>
      <c r="E168" s="404">
        <v>737.94399999999996</v>
      </c>
      <c r="F168" s="404" t="s">
        <v>1126</v>
      </c>
      <c r="G168" s="404" t="s">
        <v>1126</v>
      </c>
      <c r="H168" s="404">
        <v>83.004999999999995</v>
      </c>
      <c r="I168" s="404">
        <v>83.004999999999995</v>
      </c>
      <c r="J168" s="404">
        <v>820.94899999999996</v>
      </c>
      <c r="K168" s="404">
        <v>229.03200000000001</v>
      </c>
      <c r="L168" s="404">
        <v>532.21500000000003</v>
      </c>
      <c r="M168" s="404">
        <v>1582.1959999999999</v>
      </c>
    </row>
    <row r="169" spans="1:13" x14ac:dyDescent="0.2">
      <c r="A169" s="404" t="s">
        <v>1281</v>
      </c>
      <c r="B169" s="404">
        <v>39.627000000000002</v>
      </c>
      <c r="C169" s="404">
        <v>4660.558</v>
      </c>
      <c r="D169" s="404">
        <v>1530.7139999999999</v>
      </c>
      <c r="E169" s="404">
        <v>6230.8990000000003</v>
      </c>
      <c r="F169" s="404" t="s">
        <v>1126</v>
      </c>
      <c r="G169" s="404" t="s">
        <v>1126</v>
      </c>
      <c r="H169" s="404">
        <v>980</v>
      </c>
      <c r="I169" s="404">
        <v>980</v>
      </c>
      <c r="J169" s="404">
        <v>7210.8990000000003</v>
      </c>
      <c r="K169" s="404">
        <v>2661.6729999999998</v>
      </c>
      <c r="L169" s="404">
        <v>6086.991</v>
      </c>
      <c r="M169" s="404">
        <v>15959.563</v>
      </c>
    </row>
    <row r="170" spans="1:13" x14ac:dyDescent="0.2">
      <c r="A170" s="404" t="s">
        <v>1282</v>
      </c>
      <c r="B170" s="404">
        <v>4.1349999999999998</v>
      </c>
      <c r="C170" s="404">
        <v>761.27599999999995</v>
      </c>
      <c r="D170" s="404">
        <v>187.47200000000001</v>
      </c>
      <c r="E170" s="404">
        <v>952.88300000000004</v>
      </c>
      <c r="F170" s="404" t="s">
        <v>1126</v>
      </c>
      <c r="G170" s="404" t="s">
        <v>1126</v>
      </c>
      <c r="H170" s="404">
        <v>85.781000000000006</v>
      </c>
      <c r="I170" s="404">
        <v>85.781000000000006</v>
      </c>
      <c r="J170" s="404">
        <v>1038.664</v>
      </c>
      <c r="K170" s="404">
        <v>264.53300000000002</v>
      </c>
      <c r="L170" s="404">
        <v>650.23800000000006</v>
      </c>
      <c r="M170" s="404">
        <v>1953.4349999999999</v>
      </c>
    </row>
    <row r="171" spans="1:13" x14ac:dyDescent="0.2">
      <c r="A171" s="404" t="s">
        <v>1283</v>
      </c>
      <c r="B171" s="404">
        <v>3.6179999999999999</v>
      </c>
      <c r="C171" s="404">
        <v>859.42700000000002</v>
      </c>
      <c r="D171" s="404">
        <v>164.82599999999999</v>
      </c>
      <c r="E171" s="404">
        <v>1027.8710000000001</v>
      </c>
      <c r="F171" s="404" t="s">
        <v>1126</v>
      </c>
      <c r="G171" s="404" t="s">
        <v>1126</v>
      </c>
      <c r="H171" s="404">
        <v>77.478999999999999</v>
      </c>
      <c r="I171" s="404">
        <v>77.478999999999999</v>
      </c>
      <c r="J171" s="404">
        <v>1105.3510000000001</v>
      </c>
      <c r="K171" s="404">
        <v>267.16899999999998</v>
      </c>
      <c r="L171" s="404">
        <v>541.00099999999998</v>
      </c>
      <c r="M171" s="404">
        <v>1913.52</v>
      </c>
    </row>
    <row r="172" spans="1:13" x14ac:dyDescent="0.2">
      <c r="A172" s="404" t="s">
        <v>1284</v>
      </c>
      <c r="B172" s="404">
        <v>2.5790000000000002</v>
      </c>
      <c r="C172" s="404">
        <v>581.07500000000005</v>
      </c>
      <c r="D172" s="404">
        <v>139.75200000000001</v>
      </c>
      <c r="E172" s="404">
        <v>723.40599999999995</v>
      </c>
      <c r="F172" s="404" t="s">
        <v>1126</v>
      </c>
      <c r="G172" s="404" t="s">
        <v>1126</v>
      </c>
      <c r="H172" s="404">
        <v>85.781000000000006</v>
      </c>
      <c r="I172" s="404">
        <v>85.781000000000006</v>
      </c>
      <c r="J172" s="404">
        <v>809.18700000000001</v>
      </c>
      <c r="K172" s="404">
        <v>219.119</v>
      </c>
      <c r="L172" s="404">
        <v>487.904</v>
      </c>
      <c r="M172" s="404">
        <v>1516.21</v>
      </c>
    </row>
    <row r="173" spans="1:13" x14ac:dyDescent="0.2">
      <c r="A173" s="404" t="s">
        <v>1285</v>
      </c>
      <c r="B173" s="404">
        <v>3.8039999999999998</v>
      </c>
      <c r="C173" s="404">
        <v>405.60199999999998</v>
      </c>
      <c r="D173" s="404">
        <v>106.87</v>
      </c>
      <c r="E173" s="404">
        <v>516.27700000000004</v>
      </c>
      <c r="F173" s="404" t="s">
        <v>1126</v>
      </c>
      <c r="G173" s="404" t="s">
        <v>1126</v>
      </c>
      <c r="H173" s="404">
        <v>83.013999999999996</v>
      </c>
      <c r="I173" s="404">
        <v>83.013999999999996</v>
      </c>
      <c r="J173" s="404">
        <v>599.29</v>
      </c>
      <c r="K173" s="404">
        <v>191.87299999999999</v>
      </c>
      <c r="L173" s="404">
        <v>415.233</v>
      </c>
      <c r="M173" s="404">
        <v>1206.396</v>
      </c>
    </row>
    <row r="174" spans="1:13" x14ac:dyDescent="0.2">
      <c r="A174" s="404" t="s">
        <v>1286</v>
      </c>
      <c r="B174" s="404">
        <v>2.2970000000000002</v>
      </c>
      <c r="C174" s="404">
        <v>216.452</v>
      </c>
      <c r="D174" s="404">
        <v>98.143000000000001</v>
      </c>
      <c r="E174" s="404">
        <v>316.892</v>
      </c>
      <c r="F174" s="404" t="s">
        <v>1126</v>
      </c>
      <c r="G174" s="404" t="s">
        <v>1126</v>
      </c>
      <c r="H174" s="404">
        <v>85.781000000000006</v>
      </c>
      <c r="I174" s="404">
        <v>85.781000000000006</v>
      </c>
      <c r="J174" s="404">
        <v>402.673</v>
      </c>
      <c r="K174" s="404">
        <v>180.97</v>
      </c>
      <c r="L174" s="404">
        <v>431.02199999999999</v>
      </c>
      <c r="M174" s="404">
        <v>1014.664</v>
      </c>
    </row>
    <row r="175" spans="1:13" x14ac:dyDescent="0.2">
      <c r="A175" s="404" t="s">
        <v>1287</v>
      </c>
      <c r="B175" s="404">
        <v>1.8160000000000001</v>
      </c>
      <c r="C175" s="404">
        <v>159.761</v>
      </c>
      <c r="D175" s="404">
        <v>94.436000000000007</v>
      </c>
      <c r="E175" s="404">
        <v>256.01400000000001</v>
      </c>
      <c r="F175" s="404" t="s">
        <v>1126</v>
      </c>
      <c r="G175" s="404" t="s">
        <v>1126</v>
      </c>
      <c r="H175" s="404">
        <v>83.013999999999996</v>
      </c>
      <c r="I175" s="404">
        <v>83.013999999999996</v>
      </c>
      <c r="J175" s="404">
        <v>339.02800000000002</v>
      </c>
      <c r="K175" s="404">
        <v>207.71799999999999</v>
      </c>
      <c r="L175" s="404">
        <v>488.77300000000002</v>
      </c>
      <c r="M175" s="404">
        <v>1035.519</v>
      </c>
    </row>
    <row r="176" spans="1:13" x14ac:dyDescent="0.2">
      <c r="A176" s="404" t="s">
        <v>1288</v>
      </c>
      <c r="B176" s="404">
        <v>2.6059999999999999</v>
      </c>
      <c r="C176" s="404">
        <v>132.30600000000001</v>
      </c>
      <c r="D176" s="404">
        <v>94.99</v>
      </c>
      <c r="E176" s="404">
        <v>229.90199999999999</v>
      </c>
      <c r="F176" s="404" t="s">
        <v>1126</v>
      </c>
      <c r="G176" s="404" t="s">
        <v>1126</v>
      </c>
      <c r="H176" s="404">
        <v>85.781000000000006</v>
      </c>
      <c r="I176" s="404">
        <v>85.781000000000006</v>
      </c>
      <c r="J176" s="404">
        <v>315.68200000000002</v>
      </c>
      <c r="K176" s="404">
        <v>243.042</v>
      </c>
      <c r="L176" s="404">
        <v>590.79399999999998</v>
      </c>
      <c r="M176" s="404">
        <v>1149.519</v>
      </c>
    </row>
    <row r="177" spans="1:13" x14ac:dyDescent="0.2">
      <c r="A177" s="404" t="s">
        <v>1289</v>
      </c>
      <c r="B177" s="404">
        <v>2.4609999999999999</v>
      </c>
      <c r="C177" s="404">
        <v>121.181</v>
      </c>
      <c r="D177" s="404">
        <v>105.84699999999999</v>
      </c>
      <c r="E177" s="404">
        <v>229.489</v>
      </c>
      <c r="F177" s="404" t="s">
        <v>1126</v>
      </c>
      <c r="G177" s="404" t="s">
        <v>1126</v>
      </c>
      <c r="H177" s="404">
        <v>85.781000000000006</v>
      </c>
      <c r="I177" s="404">
        <v>85.781000000000006</v>
      </c>
      <c r="J177" s="404">
        <v>315.26900000000001</v>
      </c>
      <c r="K177" s="404">
        <v>252.381</v>
      </c>
      <c r="L177" s="404">
        <v>589.19899999999996</v>
      </c>
      <c r="M177" s="404">
        <v>1156.8489999999999</v>
      </c>
    </row>
    <row r="178" spans="1:13" x14ac:dyDescent="0.2">
      <c r="A178" s="404" t="s">
        <v>1290</v>
      </c>
      <c r="B178" s="404">
        <v>3.27</v>
      </c>
      <c r="C178" s="404">
        <v>132.05799999999999</v>
      </c>
      <c r="D178" s="404">
        <v>106.431</v>
      </c>
      <c r="E178" s="404">
        <v>241.75899999999999</v>
      </c>
      <c r="F178" s="404" t="s">
        <v>1126</v>
      </c>
      <c r="G178" s="404" t="s">
        <v>1126</v>
      </c>
      <c r="H178" s="404">
        <v>83.013999999999996</v>
      </c>
      <c r="I178" s="404">
        <v>83.013999999999996</v>
      </c>
      <c r="J178" s="404">
        <v>324.77300000000002</v>
      </c>
      <c r="K178" s="404">
        <v>243.375</v>
      </c>
      <c r="L178" s="404">
        <v>496.30500000000001</v>
      </c>
      <c r="M178" s="404">
        <v>1064.453</v>
      </c>
    </row>
    <row r="179" spans="1:13" x14ac:dyDescent="0.2">
      <c r="A179" s="404" t="s">
        <v>1291</v>
      </c>
      <c r="B179" s="404">
        <v>3.5670000000000002</v>
      </c>
      <c r="C179" s="404">
        <v>193.45</v>
      </c>
      <c r="D179" s="404">
        <v>131.274</v>
      </c>
      <c r="E179" s="404">
        <v>328.291</v>
      </c>
      <c r="F179" s="404" t="s">
        <v>1126</v>
      </c>
      <c r="G179" s="404" t="s">
        <v>1126</v>
      </c>
      <c r="H179" s="404">
        <v>85.781000000000006</v>
      </c>
      <c r="I179" s="404">
        <v>85.781000000000006</v>
      </c>
      <c r="J179" s="404">
        <v>414.072</v>
      </c>
      <c r="K179" s="404">
        <v>196.976</v>
      </c>
      <c r="L179" s="404">
        <v>444.21199999999999</v>
      </c>
      <c r="M179" s="404">
        <v>1055.261</v>
      </c>
    </row>
    <row r="180" spans="1:13" x14ac:dyDescent="0.2">
      <c r="A180" s="404" t="s">
        <v>1292</v>
      </c>
      <c r="B180" s="404">
        <v>3.774</v>
      </c>
      <c r="C180" s="404">
        <v>313.59500000000003</v>
      </c>
      <c r="D180" s="404">
        <v>137.51400000000001</v>
      </c>
      <c r="E180" s="404">
        <v>454.88299999999998</v>
      </c>
      <c r="F180" s="404" t="s">
        <v>1126</v>
      </c>
      <c r="G180" s="404" t="s">
        <v>1126</v>
      </c>
      <c r="H180" s="404">
        <v>83.013999999999996</v>
      </c>
      <c r="I180" s="404">
        <v>83.013999999999996</v>
      </c>
      <c r="J180" s="404">
        <v>537.89700000000005</v>
      </c>
      <c r="K180" s="404">
        <v>194.50700000000001</v>
      </c>
      <c r="L180" s="404">
        <v>448.39100000000002</v>
      </c>
      <c r="M180" s="404">
        <v>1180.7950000000001</v>
      </c>
    </row>
    <row r="181" spans="1:13" x14ac:dyDescent="0.2">
      <c r="A181" s="404" t="s">
        <v>1293</v>
      </c>
      <c r="B181" s="404">
        <v>4.8289999999999997</v>
      </c>
      <c r="C181" s="404">
        <v>662.096</v>
      </c>
      <c r="D181" s="404">
        <v>197.625</v>
      </c>
      <c r="E181" s="404">
        <v>864.55</v>
      </c>
      <c r="F181" s="404" t="s">
        <v>1126</v>
      </c>
      <c r="G181" s="404" t="s">
        <v>1126</v>
      </c>
      <c r="H181" s="404">
        <v>85.781000000000006</v>
      </c>
      <c r="I181" s="404">
        <v>85.781000000000006</v>
      </c>
      <c r="J181" s="404">
        <v>950.33100000000002</v>
      </c>
      <c r="K181" s="404">
        <v>247.239</v>
      </c>
      <c r="L181" s="404">
        <v>597.54999999999995</v>
      </c>
      <c r="M181" s="404">
        <v>1795.12</v>
      </c>
    </row>
    <row r="182" spans="1:13" x14ac:dyDescent="0.2">
      <c r="A182" s="404" t="s">
        <v>1294</v>
      </c>
      <c r="B182" s="404">
        <v>38.756999999999998</v>
      </c>
      <c r="C182" s="404">
        <v>4534.2820000000002</v>
      </c>
      <c r="D182" s="404">
        <v>1565.18</v>
      </c>
      <c r="E182" s="404">
        <v>6138.2190000000001</v>
      </c>
      <c r="F182" s="404" t="s">
        <v>1126</v>
      </c>
      <c r="G182" s="404" t="s">
        <v>1126</v>
      </c>
      <c r="H182" s="404">
        <v>1010</v>
      </c>
      <c r="I182" s="404">
        <v>1010</v>
      </c>
      <c r="J182" s="404">
        <v>7148.2190000000001</v>
      </c>
      <c r="K182" s="404">
        <v>2708.902</v>
      </c>
      <c r="L182" s="404">
        <v>6184.2129999999997</v>
      </c>
      <c r="M182" s="404">
        <v>16041.334000000001</v>
      </c>
    </row>
    <row r="183" spans="1:13" x14ac:dyDescent="0.2">
      <c r="A183" s="404" t="s">
        <v>1295</v>
      </c>
      <c r="B183" s="404">
        <v>4.7110000000000003</v>
      </c>
      <c r="C183" s="404">
        <v>808.76400000000001</v>
      </c>
      <c r="D183" s="404">
        <v>187.84299999999999</v>
      </c>
      <c r="E183" s="404">
        <v>1001.319</v>
      </c>
      <c r="F183" s="404" t="s">
        <v>1126</v>
      </c>
      <c r="G183" s="404" t="s">
        <v>1126</v>
      </c>
      <c r="H183" s="404">
        <v>78.137</v>
      </c>
      <c r="I183" s="404">
        <v>78.137</v>
      </c>
      <c r="J183" s="404">
        <v>1079.4559999999999</v>
      </c>
      <c r="K183" s="404">
        <v>282.85399999999998</v>
      </c>
      <c r="L183" s="404">
        <v>619.42999999999995</v>
      </c>
      <c r="M183" s="404">
        <v>1981.74</v>
      </c>
    </row>
    <row r="184" spans="1:13" x14ac:dyDescent="0.2">
      <c r="A184" s="404" t="s">
        <v>1296</v>
      </c>
      <c r="B184" s="404">
        <v>4.1230000000000002</v>
      </c>
      <c r="C184" s="404">
        <v>700.10799999999995</v>
      </c>
      <c r="D184" s="404">
        <v>169.68199999999999</v>
      </c>
      <c r="E184" s="404">
        <v>873.91200000000003</v>
      </c>
      <c r="F184" s="404" t="s">
        <v>1126</v>
      </c>
      <c r="G184" s="404" t="s">
        <v>1126</v>
      </c>
      <c r="H184" s="404">
        <v>70.575000000000003</v>
      </c>
      <c r="I184" s="404">
        <v>70.575000000000003</v>
      </c>
      <c r="J184" s="404">
        <v>944.48800000000006</v>
      </c>
      <c r="K184" s="404">
        <v>242.49799999999999</v>
      </c>
      <c r="L184" s="404">
        <v>497.19</v>
      </c>
      <c r="M184" s="404">
        <v>1684.1759999999999</v>
      </c>
    </row>
    <row r="185" spans="1:13" x14ac:dyDescent="0.2">
      <c r="A185" s="404" t="s">
        <v>1297</v>
      </c>
      <c r="B185" s="404">
        <v>2.9380000000000002</v>
      </c>
      <c r="C185" s="404">
        <v>592.73299999999995</v>
      </c>
      <c r="D185" s="404">
        <v>153.07499999999999</v>
      </c>
      <c r="E185" s="404">
        <v>748.74699999999996</v>
      </c>
      <c r="F185" s="404" t="s">
        <v>1126</v>
      </c>
      <c r="G185" s="404" t="s">
        <v>1126</v>
      </c>
      <c r="H185" s="404">
        <v>78.137</v>
      </c>
      <c r="I185" s="404">
        <v>78.137</v>
      </c>
      <c r="J185" s="404">
        <v>826.88400000000001</v>
      </c>
      <c r="K185" s="404">
        <v>223.25200000000001</v>
      </c>
      <c r="L185" s="404">
        <v>489.69799999999998</v>
      </c>
      <c r="M185" s="404">
        <v>1539.8340000000001</v>
      </c>
    </row>
    <row r="186" spans="1:13" x14ac:dyDescent="0.2">
      <c r="A186" s="404" t="s">
        <v>1298</v>
      </c>
      <c r="B186" s="404">
        <v>4.2480000000000002</v>
      </c>
      <c r="C186" s="404">
        <v>371.45600000000002</v>
      </c>
      <c r="D186" s="404">
        <v>111.94</v>
      </c>
      <c r="E186" s="404">
        <v>487.64299999999997</v>
      </c>
      <c r="F186" s="404" t="s">
        <v>1126</v>
      </c>
      <c r="G186" s="404" t="s">
        <v>1126</v>
      </c>
      <c r="H186" s="404">
        <v>75.616</v>
      </c>
      <c r="I186" s="404">
        <v>75.616</v>
      </c>
      <c r="J186" s="404">
        <v>563.26</v>
      </c>
      <c r="K186" s="404">
        <v>193.61600000000001</v>
      </c>
      <c r="L186" s="404">
        <v>424.06200000000001</v>
      </c>
      <c r="M186" s="404">
        <v>1180.9380000000001</v>
      </c>
    </row>
    <row r="187" spans="1:13" x14ac:dyDescent="0.2">
      <c r="A187" s="404" t="s">
        <v>1299</v>
      </c>
      <c r="B187" s="404">
        <v>2.5649999999999999</v>
      </c>
      <c r="C187" s="404">
        <v>241.25399999999999</v>
      </c>
      <c r="D187" s="404">
        <v>107.59699999999999</v>
      </c>
      <c r="E187" s="404">
        <v>351.41500000000002</v>
      </c>
      <c r="F187" s="404" t="s">
        <v>1126</v>
      </c>
      <c r="G187" s="404" t="s">
        <v>1126</v>
      </c>
      <c r="H187" s="404">
        <v>78.137</v>
      </c>
      <c r="I187" s="404">
        <v>78.137</v>
      </c>
      <c r="J187" s="404">
        <v>429.55200000000002</v>
      </c>
      <c r="K187" s="404">
        <v>185.477</v>
      </c>
      <c r="L187" s="404">
        <v>442.089</v>
      </c>
      <c r="M187" s="404">
        <v>1057.117</v>
      </c>
    </row>
    <row r="188" spans="1:13" x14ac:dyDescent="0.2">
      <c r="A188" s="404" t="s">
        <v>1300</v>
      </c>
      <c r="B188" s="404">
        <v>2.028</v>
      </c>
      <c r="C188" s="404">
        <v>158.04</v>
      </c>
      <c r="D188" s="404">
        <v>88.995000000000005</v>
      </c>
      <c r="E188" s="404">
        <v>249.06299999999999</v>
      </c>
      <c r="F188" s="404" t="s">
        <v>1126</v>
      </c>
      <c r="G188" s="404" t="s">
        <v>1126</v>
      </c>
      <c r="H188" s="404">
        <v>75.616</v>
      </c>
      <c r="I188" s="404">
        <v>75.616</v>
      </c>
      <c r="J188" s="404">
        <v>324.67899999999997</v>
      </c>
      <c r="K188" s="404">
        <v>218.702</v>
      </c>
      <c r="L188" s="404">
        <v>513.99199999999996</v>
      </c>
      <c r="M188" s="404">
        <v>1057.373</v>
      </c>
    </row>
    <row r="189" spans="1:13" x14ac:dyDescent="0.2">
      <c r="A189" s="404" t="s">
        <v>1301</v>
      </c>
      <c r="B189" s="404">
        <v>2.4790000000000001</v>
      </c>
      <c r="C189" s="404">
        <v>129.05600000000001</v>
      </c>
      <c r="D189" s="404">
        <v>97.26</v>
      </c>
      <c r="E189" s="404">
        <v>228.79499999999999</v>
      </c>
      <c r="F189" s="404" t="s">
        <v>1126</v>
      </c>
      <c r="G189" s="404" t="s">
        <v>1126</v>
      </c>
      <c r="H189" s="404">
        <v>78.137</v>
      </c>
      <c r="I189" s="404">
        <v>78.137</v>
      </c>
      <c r="J189" s="404">
        <v>306.93200000000002</v>
      </c>
      <c r="K189" s="404">
        <v>274.685</v>
      </c>
      <c r="L189" s="404">
        <v>668.21500000000003</v>
      </c>
      <c r="M189" s="404">
        <v>1249.8320000000001</v>
      </c>
    </row>
    <row r="190" spans="1:13" x14ac:dyDescent="0.2">
      <c r="A190" s="404" t="s">
        <v>1302</v>
      </c>
      <c r="B190" s="404">
        <v>2.3410000000000002</v>
      </c>
      <c r="C190" s="404">
        <v>119.825</v>
      </c>
      <c r="D190" s="404">
        <v>106.154</v>
      </c>
      <c r="E190" s="404">
        <v>228.32</v>
      </c>
      <c r="F190" s="404" t="s">
        <v>1126</v>
      </c>
      <c r="G190" s="404" t="s">
        <v>1126</v>
      </c>
      <c r="H190" s="404">
        <v>78.137</v>
      </c>
      <c r="I190" s="404">
        <v>78.137</v>
      </c>
      <c r="J190" s="404">
        <v>306.45699999999999</v>
      </c>
      <c r="K190" s="404">
        <v>274.887</v>
      </c>
      <c r="L190" s="404">
        <v>606.22</v>
      </c>
      <c r="M190" s="404">
        <v>1187.5640000000001</v>
      </c>
    </row>
    <row r="191" spans="1:13" x14ac:dyDescent="0.2">
      <c r="A191" s="404" t="s">
        <v>1303</v>
      </c>
      <c r="B191" s="404">
        <v>3.11</v>
      </c>
      <c r="C191" s="404">
        <v>133.126</v>
      </c>
      <c r="D191" s="404">
        <v>101.83799999999999</v>
      </c>
      <c r="E191" s="404">
        <v>238.07400000000001</v>
      </c>
      <c r="F191" s="404" t="s">
        <v>1126</v>
      </c>
      <c r="G191" s="404" t="s">
        <v>1126</v>
      </c>
      <c r="H191" s="404">
        <v>75.616</v>
      </c>
      <c r="I191" s="404">
        <v>75.616</v>
      </c>
      <c r="J191" s="404">
        <v>313.69099999999997</v>
      </c>
      <c r="K191" s="404">
        <v>234.27600000000001</v>
      </c>
      <c r="L191" s="404">
        <v>501.12700000000001</v>
      </c>
      <c r="M191" s="404">
        <v>1049.0930000000001</v>
      </c>
    </row>
    <row r="192" spans="1:13" x14ac:dyDescent="0.2">
      <c r="A192" s="404" t="s">
        <v>1304</v>
      </c>
      <c r="B192" s="404">
        <v>3.4950000000000001</v>
      </c>
      <c r="C192" s="404">
        <v>188.786</v>
      </c>
      <c r="D192" s="404">
        <v>129.31800000000001</v>
      </c>
      <c r="E192" s="404">
        <v>321.59899999999999</v>
      </c>
      <c r="F192" s="404" t="s">
        <v>1126</v>
      </c>
      <c r="G192" s="404" t="s">
        <v>1126</v>
      </c>
      <c r="H192" s="404">
        <v>78.137</v>
      </c>
      <c r="I192" s="404">
        <v>78.137</v>
      </c>
      <c r="J192" s="404">
        <v>399.73599999999999</v>
      </c>
      <c r="K192" s="404">
        <v>214.904</v>
      </c>
      <c r="L192" s="404">
        <v>463.92099999999999</v>
      </c>
      <c r="M192" s="404">
        <v>1078.56</v>
      </c>
    </row>
    <row r="193" spans="1:13" x14ac:dyDescent="0.2">
      <c r="A193" s="404" t="s">
        <v>1305</v>
      </c>
      <c r="B193" s="404">
        <v>3.6970000000000001</v>
      </c>
      <c r="C193" s="404">
        <v>352.60300000000001</v>
      </c>
      <c r="D193" s="404">
        <v>127.852</v>
      </c>
      <c r="E193" s="404">
        <v>484.15199999999999</v>
      </c>
      <c r="F193" s="404" t="s">
        <v>1126</v>
      </c>
      <c r="G193" s="404" t="s">
        <v>1126</v>
      </c>
      <c r="H193" s="404">
        <v>75.616</v>
      </c>
      <c r="I193" s="404">
        <v>75.616</v>
      </c>
      <c r="J193" s="404">
        <v>559.76900000000001</v>
      </c>
      <c r="K193" s="404">
        <v>200.256</v>
      </c>
      <c r="L193" s="404">
        <v>469.52199999999999</v>
      </c>
      <c r="M193" s="404">
        <v>1229.547</v>
      </c>
    </row>
    <row r="194" spans="1:13" x14ac:dyDescent="0.2">
      <c r="A194" s="404" t="s">
        <v>1306</v>
      </c>
      <c r="B194" s="404">
        <v>4.7309999999999999</v>
      </c>
      <c r="C194" s="404">
        <v>610.61400000000003</v>
      </c>
      <c r="D194" s="404">
        <v>159.01499999999999</v>
      </c>
      <c r="E194" s="404">
        <v>774.36</v>
      </c>
      <c r="F194" s="404" t="s">
        <v>1126</v>
      </c>
      <c r="G194" s="404" t="s">
        <v>1126</v>
      </c>
      <c r="H194" s="404">
        <v>78.137</v>
      </c>
      <c r="I194" s="404">
        <v>78.137</v>
      </c>
      <c r="J194" s="404">
        <v>852.49699999999996</v>
      </c>
      <c r="K194" s="404">
        <v>249.322</v>
      </c>
      <c r="L194" s="404">
        <v>573.298</v>
      </c>
      <c r="M194" s="404">
        <v>1675.117</v>
      </c>
    </row>
    <row r="195" spans="1:13" x14ac:dyDescent="0.2">
      <c r="A195" s="404" t="s">
        <v>1307</v>
      </c>
      <c r="B195" s="404">
        <v>40.466999999999999</v>
      </c>
      <c r="C195" s="404">
        <v>4405.1559999999999</v>
      </c>
      <c r="D195" s="404">
        <v>1540.567</v>
      </c>
      <c r="E195" s="404">
        <v>5986.19</v>
      </c>
      <c r="F195" s="404" t="s">
        <v>1126</v>
      </c>
      <c r="G195" s="404" t="s">
        <v>1126</v>
      </c>
      <c r="H195" s="404">
        <v>920</v>
      </c>
      <c r="I195" s="404">
        <v>920</v>
      </c>
      <c r="J195" s="404">
        <v>6906.19</v>
      </c>
      <c r="K195" s="404">
        <v>2794.7289999999998</v>
      </c>
      <c r="L195" s="404">
        <v>6274.19</v>
      </c>
      <c r="M195" s="404">
        <v>15975.109</v>
      </c>
    </row>
    <row r="196" spans="1:13" x14ac:dyDescent="0.2">
      <c r="A196" s="404" t="s">
        <v>1308</v>
      </c>
      <c r="B196" s="404">
        <v>3.8969999999999998</v>
      </c>
      <c r="C196" s="404">
        <v>760.26300000000003</v>
      </c>
      <c r="D196" s="404">
        <v>176.58</v>
      </c>
      <c r="E196" s="404">
        <v>940.74</v>
      </c>
      <c r="F196" s="404" t="s">
        <v>1126</v>
      </c>
      <c r="G196" s="404" t="s">
        <v>1126</v>
      </c>
      <c r="H196" s="404">
        <v>72.191999999999993</v>
      </c>
      <c r="I196" s="404">
        <v>72.191999999999993</v>
      </c>
      <c r="J196" s="404">
        <v>1012.932</v>
      </c>
      <c r="K196" s="404">
        <v>280.49799999999999</v>
      </c>
      <c r="L196" s="404">
        <v>638.05100000000004</v>
      </c>
      <c r="M196" s="404">
        <v>1931.481</v>
      </c>
    </row>
    <row r="197" spans="1:13" x14ac:dyDescent="0.2">
      <c r="A197" s="404" t="s">
        <v>1309</v>
      </c>
      <c r="B197" s="404">
        <v>3.41</v>
      </c>
      <c r="C197" s="404">
        <v>706.64</v>
      </c>
      <c r="D197" s="404">
        <v>150.49</v>
      </c>
      <c r="E197" s="404">
        <v>860.54</v>
      </c>
      <c r="F197" s="404" t="s">
        <v>1126</v>
      </c>
      <c r="G197" s="404" t="s">
        <v>1126</v>
      </c>
      <c r="H197" s="404">
        <v>65.204999999999998</v>
      </c>
      <c r="I197" s="404">
        <v>65.204999999999998</v>
      </c>
      <c r="J197" s="404">
        <v>925.74599999999998</v>
      </c>
      <c r="K197" s="404">
        <v>250.79400000000001</v>
      </c>
      <c r="L197" s="404">
        <v>504.61700000000002</v>
      </c>
      <c r="M197" s="404">
        <v>1681.1559999999999</v>
      </c>
    </row>
    <row r="198" spans="1:13" x14ac:dyDescent="0.2">
      <c r="A198" s="404" t="s">
        <v>1310</v>
      </c>
      <c r="B198" s="404">
        <v>2.431</v>
      </c>
      <c r="C198" s="404">
        <v>589.976</v>
      </c>
      <c r="D198" s="404">
        <v>153.84399999999999</v>
      </c>
      <c r="E198" s="404">
        <v>746.25</v>
      </c>
      <c r="F198" s="404" t="s">
        <v>1126</v>
      </c>
      <c r="G198" s="404" t="s">
        <v>1126</v>
      </c>
      <c r="H198" s="404">
        <v>72.191999999999993</v>
      </c>
      <c r="I198" s="404">
        <v>72.191999999999993</v>
      </c>
      <c r="J198" s="404">
        <v>818.44200000000001</v>
      </c>
      <c r="K198" s="404">
        <v>230.08099999999999</v>
      </c>
      <c r="L198" s="404">
        <v>506.46699999999998</v>
      </c>
      <c r="M198" s="404">
        <v>1554.99</v>
      </c>
    </row>
    <row r="199" spans="1:13" x14ac:dyDescent="0.2">
      <c r="A199" s="404" t="s">
        <v>1311</v>
      </c>
      <c r="B199" s="404">
        <v>3.2429999999999999</v>
      </c>
      <c r="C199" s="404">
        <v>411.887</v>
      </c>
      <c r="D199" s="404">
        <v>118.751</v>
      </c>
      <c r="E199" s="404">
        <v>533.88099999999997</v>
      </c>
      <c r="F199" s="404" t="s">
        <v>1126</v>
      </c>
      <c r="G199" s="404" t="s">
        <v>1126</v>
      </c>
      <c r="H199" s="404">
        <v>69.863</v>
      </c>
      <c r="I199" s="404">
        <v>69.863</v>
      </c>
      <c r="J199" s="404">
        <v>603.74400000000003</v>
      </c>
      <c r="K199" s="404">
        <v>204.96</v>
      </c>
      <c r="L199" s="404">
        <v>441.36500000000001</v>
      </c>
      <c r="M199" s="404">
        <v>1250.069</v>
      </c>
    </row>
    <row r="200" spans="1:13" x14ac:dyDescent="0.2">
      <c r="A200" s="404" t="s">
        <v>1312</v>
      </c>
      <c r="B200" s="404">
        <v>1.958</v>
      </c>
      <c r="C200" s="404">
        <v>228.22900000000001</v>
      </c>
      <c r="D200" s="404">
        <v>107.854</v>
      </c>
      <c r="E200" s="404">
        <v>338.04199999999997</v>
      </c>
      <c r="F200" s="404" t="s">
        <v>1126</v>
      </c>
      <c r="G200" s="404" t="s">
        <v>1126</v>
      </c>
      <c r="H200" s="404">
        <v>72.191999999999993</v>
      </c>
      <c r="I200" s="404">
        <v>72.191999999999993</v>
      </c>
      <c r="J200" s="404">
        <v>410.23399999999998</v>
      </c>
      <c r="K200" s="404">
        <v>199.785</v>
      </c>
      <c r="L200" s="404">
        <v>469.57299999999998</v>
      </c>
      <c r="M200" s="404">
        <v>1079.5920000000001</v>
      </c>
    </row>
    <row r="201" spans="1:13" x14ac:dyDescent="0.2">
      <c r="A201" s="404" t="s">
        <v>1313</v>
      </c>
      <c r="B201" s="404">
        <v>1.548</v>
      </c>
      <c r="C201" s="404">
        <v>150.32599999999999</v>
      </c>
      <c r="D201" s="404">
        <v>105.17100000000001</v>
      </c>
      <c r="E201" s="404">
        <v>257.04500000000002</v>
      </c>
      <c r="F201" s="404" t="s">
        <v>1126</v>
      </c>
      <c r="G201" s="404" t="s">
        <v>1126</v>
      </c>
      <c r="H201" s="404">
        <v>69.863</v>
      </c>
      <c r="I201" s="404">
        <v>69.863</v>
      </c>
      <c r="J201" s="404">
        <v>326.90800000000002</v>
      </c>
      <c r="K201" s="404">
        <v>235.167</v>
      </c>
      <c r="L201" s="404">
        <v>550.13400000000001</v>
      </c>
      <c r="M201" s="404">
        <v>1112.2090000000001</v>
      </c>
    </row>
    <row r="202" spans="1:13" x14ac:dyDescent="0.2">
      <c r="A202" s="404" t="s">
        <v>1314</v>
      </c>
      <c r="B202" s="404">
        <v>2.714</v>
      </c>
      <c r="C202" s="404">
        <v>128.499</v>
      </c>
      <c r="D202" s="404">
        <v>110.63200000000001</v>
      </c>
      <c r="E202" s="404">
        <v>241.84399999999999</v>
      </c>
      <c r="F202" s="404" t="s">
        <v>1126</v>
      </c>
      <c r="G202" s="404" t="s">
        <v>1126</v>
      </c>
      <c r="H202" s="404">
        <v>72.191999999999993</v>
      </c>
      <c r="I202" s="404">
        <v>72.191999999999993</v>
      </c>
      <c r="J202" s="404">
        <v>314.036</v>
      </c>
      <c r="K202" s="404">
        <v>286.02600000000001</v>
      </c>
      <c r="L202" s="404">
        <v>668.71500000000003</v>
      </c>
      <c r="M202" s="404">
        <v>1268.777</v>
      </c>
    </row>
    <row r="203" spans="1:13" x14ac:dyDescent="0.2">
      <c r="A203" s="404" t="s">
        <v>1315</v>
      </c>
      <c r="B203" s="404">
        <v>2.5630000000000002</v>
      </c>
      <c r="C203" s="404">
        <v>120.185</v>
      </c>
      <c r="D203" s="404">
        <v>102.652</v>
      </c>
      <c r="E203" s="404">
        <v>225.4</v>
      </c>
      <c r="F203" s="404" t="s">
        <v>1126</v>
      </c>
      <c r="G203" s="404" t="s">
        <v>1126</v>
      </c>
      <c r="H203" s="404">
        <v>72.191999999999993</v>
      </c>
      <c r="I203" s="404">
        <v>72.191999999999993</v>
      </c>
      <c r="J203" s="404">
        <v>297.59199999999998</v>
      </c>
      <c r="K203" s="404">
        <v>301.084</v>
      </c>
      <c r="L203" s="404">
        <v>672.69200000000001</v>
      </c>
      <c r="M203" s="404">
        <v>1271.3679999999999</v>
      </c>
    </row>
    <row r="204" spans="1:13" x14ac:dyDescent="0.2">
      <c r="A204" s="404" t="s">
        <v>1316</v>
      </c>
      <c r="B204" s="404">
        <v>3.4049999999999998</v>
      </c>
      <c r="C204" s="404">
        <v>129.32</v>
      </c>
      <c r="D204" s="404">
        <v>118.732</v>
      </c>
      <c r="E204" s="404">
        <v>251.45699999999999</v>
      </c>
      <c r="F204" s="404" t="s">
        <v>1126</v>
      </c>
      <c r="G204" s="404" t="s">
        <v>1126</v>
      </c>
      <c r="H204" s="404">
        <v>69.863</v>
      </c>
      <c r="I204" s="404">
        <v>69.863</v>
      </c>
      <c r="J204" s="404">
        <v>321.32</v>
      </c>
      <c r="K204" s="404">
        <v>250.81</v>
      </c>
      <c r="L204" s="404">
        <v>507.72</v>
      </c>
      <c r="M204" s="404">
        <v>1079.8499999999999</v>
      </c>
    </row>
    <row r="205" spans="1:13" x14ac:dyDescent="0.2">
      <c r="A205" s="404" t="s">
        <v>1317</v>
      </c>
      <c r="B205" s="404">
        <v>3.5310000000000001</v>
      </c>
      <c r="C205" s="404">
        <v>228.125</v>
      </c>
      <c r="D205" s="404">
        <v>148.43799999999999</v>
      </c>
      <c r="E205" s="404">
        <v>380.09399999999999</v>
      </c>
      <c r="F205" s="404" t="s">
        <v>1126</v>
      </c>
      <c r="G205" s="404" t="s">
        <v>1126</v>
      </c>
      <c r="H205" s="404">
        <v>72.191999999999993</v>
      </c>
      <c r="I205" s="404">
        <v>72.191999999999993</v>
      </c>
      <c r="J205" s="404">
        <v>452.286</v>
      </c>
      <c r="K205" s="404">
        <v>207.80799999999999</v>
      </c>
      <c r="L205" s="404">
        <v>444.89</v>
      </c>
      <c r="M205" s="404">
        <v>1104.9849999999999</v>
      </c>
    </row>
    <row r="206" spans="1:13" x14ac:dyDescent="0.2">
      <c r="A206" s="404" t="s">
        <v>1318</v>
      </c>
      <c r="B206" s="404">
        <v>3.7360000000000002</v>
      </c>
      <c r="C206" s="404">
        <v>362.60500000000002</v>
      </c>
      <c r="D206" s="404">
        <v>145.95400000000001</v>
      </c>
      <c r="E206" s="404">
        <v>512.29499999999996</v>
      </c>
      <c r="F206" s="404" t="s">
        <v>1126</v>
      </c>
      <c r="G206" s="404" t="s">
        <v>1126</v>
      </c>
      <c r="H206" s="404">
        <v>69.863</v>
      </c>
      <c r="I206" s="404">
        <v>69.863</v>
      </c>
      <c r="J206" s="404">
        <v>582.15800000000002</v>
      </c>
      <c r="K206" s="404">
        <v>204.93799999999999</v>
      </c>
      <c r="L206" s="404">
        <v>456.03699999999998</v>
      </c>
      <c r="M206" s="404">
        <v>1243.133</v>
      </c>
    </row>
    <row r="207" spans="1:13" x14ac:dyDescent="0.2">
      <c r="A207" s="404" t="s">
        <v>1319</v>
      </c>
      <c r="B207" s="404">
        <v>4.7809999999999997</v>
      </c>
      <c r="C207" s="404">
        <v>604.50300000000004</v>
      </c>
      <c r="D207" s="404">
        <v>177.48400000000001</v>
      </c>
      <c r="E207" s="404">
        <v>786.76700000000005</v>
      </c>
      <c r="F207" s="404" t="s">
        <v>1126</v>
      </c>
      <c r="G207" s="404" t="s">
        <v>1126</v>
      </c>
      <c r="H207" s="404">
        <v>72.191999999999993</v>
      </c>
      <c r="I207" s="404">
        <v>72.191999999999993</v>
      </c>
      <c r="J207" s="404">
        <v>858.95899999999995</v>
      </c>
      <c r="K207" s="404">
        <v>249.649</v>
      </c>
      <c r="L207" s="404">
        <v>578.23599999999999</v>
      </c>
      <c r="M207" s="404">
        <v>1686.8440000000001</v>
      </c>
    </row>
    <row r="208" spans="1:13" x14ac:dyDescent="0.2">
      <c r="A208" s="404" t="s">
        <v>1320</v>
      </c>
      <c r="B208" s="404">
        <v>37.218000000000004</v>
      </c>
      <c r="C208" s="404">
        <v>4419.5749999999998</v>
      </c>
      <c r="D208" s="404">
        <v>1616.5809999999999</v>
      </c>
      <c r="E208" s="404">
        <v>6073.3739999999998</v>
      </c>
      <c r="F208" s="404" t="s">
        <v>1126</v>
      </c>
      <c r="G208" s="404" t="s">
        <v>1126</v>
      </c>
      <c r="H208" s="404">
        <v>850</v>
      </c>
      <c r="I208" s="404">
        <v>850</v>
      </c>
      <c r="J208" s="404">
        <v>6923.3739999999998</v>
      </c>
      <c r="K208" s="404">
        <v>2901.6</v>
      </c>
      <c r="L208" s="404">
        <v>6438.24</v>
      </c>
      <c r="M208" s="404">
        <v>16263.214</v>
      </c>
    </row>
    <row r="209" spans="1:13" x14ac:dyDescent="0.2">
      <c r="A209" s="404" t="s">
        <v>1321</v>
      </c>
      <c r="B209" s="404">
        <v>4.2850000000000001</v>
      </c>
      <c r="C209" s="404">
        <v>871.67600000000004</v>
      </c>
      <c r="D209" s="404">
        <v>196.17099999999999</v>
      </c>
      <c r="E209" s="404">
        <v>1072.1320000000001</v>
      </c>
      <c r="F209" s="404" t="s">
        <v>1126</v>
      </c>
      <c r="G209" s="404" t="s">
        <v>1126</v>
      </c>
      <c r="H209" s="404">
        <v>77.076999999999998</v>
      </c>
      <c r="I209" s="404">
        <v>77.076999999999998</v>
      </c>
      <c r="J209" s="404">
        <v>1149.2080000000001</v>
      </c>
      <c r="K209" s="404">
        <v>305.654</v>
      </c>
      <c r="L209" s="404">
        <v>679.06799999999998</v>
      </c>
      <c r="M209" s="404">
        <v>2133.9299999999998</v>
      </c>
    </row>
    <row r="210" spans="1:13" x14ac:dyDescent="0.2">
      <c r="A210" s="404" t="s">
        <v>1322</v>
      </c>
      <c r="B210" s="404">
        <v>3.5169999999999999</v>
      </c>
      <c r="C210" s="404">
        <v>771.97</v>
      </c>
      <c r="D210" s="404">
        <v>173.95400000000001</v>
      </c>
      <c r="E210" s="404">
        <v>949.44100000000003</v>
      </c>
      <c r="F210" s="404" t="s">
        <v>1126</v>
      </c>
      <c r="G210" s="404" t="s">
        <v>1126</v>
      </c>
      <c r="H210" s="404">
        <v>72.103999999999999</v>
      </c>
      <c r="I210" s="404">
        <v>72.103999999999999</v>
      </c>
      <c r="J210" s="404">
        <v>1021.545</v>
      </c>
      <c r="K210" s="404">
        <v>273.98</v>
      </c>
      <c r="L210" s="404">
        <v>564.26700000000005</v>
      </c>
      <c r="M210" s="404">
        <v>1859.7919999999999</v>
      </c>
    </row>
    <row r="211" spans="1:13" x14ac:dyDescent="0.2">
      <c r="A211" s="404" t="s">
        <v>1323</v>
      </c>
      <c r="B211" s="404">
        <v>2.5920000000000001</v>
      </c>
      <c r="C211" s="404">
        <v>610.64200000000005</v>
      </c>
      <c r="D211" s="404">
        <v>164.18199999999999</v>
      </c>
      <c r="E211" s="404">
        <v>777.41600000000005</v>
      </c>
      <c r="F211" s="404" t="s">
        <v>1126</v>
      </c>
      <c r="G211" s="404" t="s">
        <v>1126</v>
      </c>
      <c r="H211" s="404">
        <v>77.076999999999998</v>
      </c>
      <c r="I211" s="404">
        <v>77.076999999999998</v>
      </c>
      <c r="J211" s="404">
        <v>854.49300000000005</v>
      </c>
      <c r="K211" s="404">
        <v>243.84100000000001</v>
      </c>
      <c r="L211" s="404">
        <v>531.78899999999999</v>
      </c>
      <c r="M211" s="404">
        <v>1630.123</v>
      </c>
    </row>
    <row r="212" spans="1:13" x14ac:dyDescent="0.2">
      <c r="A212" s="404" t="s">
        <v>1324</v>
      </c>
      <c r="B212" s="404">
        <v>3.1539999999999999</v>
      </c>
      <c r="C212" s="404">
        <v>409.35</v>
      </c>
      <c r="D212" s="404">
        <v>117.92100000000001</v>
      </c>
      <c r="E212" s="404">
        <v>530.42600000000004</v>
      </c>
      <c r="F212" s="404" t="s">
        <v>1126</v>
      </c>
      <c r="G212" s="404" t="s">
        <v>1126</v>
      </c>
      <c r="H212" s="404">
        <v>74.59</v>
      </c>
      <c r="I212" s="404">
        <v>74.59</v>
      </c>
      <c r="J212" s="404">
        <v>605.01599999999996</v>
      </c>
      <c r="K212" s="404">
        <v>209.63499999999999</v>
      </c>
      <c r="L212" s="404">
        <v>445.72500000000002</v>
      </c>
      <c r="M212" s="404">
        <v>1260.376</v>
      </c>
    </row>
    <row r="213" spans="1:13" x14ac:dyDescent="0.2">
      <c r="A213" s="404" t="s">
        <v>1325</v>
      </c>
      <c r="B213" s="404">
        <v>1.857</v>
      </c>
      <c r="C213" s="404">
        <v>263.68799999999999</v>
      </c>
      <c r="D213" s="404">
        <v>113.262</v>
      </c>
      <c r="E213" s="404">
        <v>378.80599999999998</v>
      </c>
      <c r="F213" s="404" t="s">
        <v>1126</v>
      </c>
      <c r="G213" s="404" t="s">
        <v>1126</v>
      </c>
      <c r="H213" s="404">
        <v>77.076999999999998</v>
      </c>
      <c r="I213" s="404">
        <v>77.076999999999998</v>
      </c>
      <c r="J213" s="404">
        <v>455.88299999999998</v>
      </c>
      <c r="K213" s="404">
        <v>196.59</v>
      </c>
      <c r="L213" s="404">
        <v>456.34399999999999</v>
      </c>
      <c r="M213" s="404">
        <v>1108.817</v>
      </c>
    </row>
    <row r="214" spans="1:13" x14ac:dyDescent="0.2">
      <c r="A214" s="404" t="s">
        <v>1326</v>
      </c>
      <c r="B214" s="404">
        <v>2.2810000000000001</v>
      </c>
      <c r="C214" s="404">
        <v>155.58000000000001</v>
      </c>
      <c r="D214" s="404">
        <v>100.98699999999999</v>
      </c>
      <c r="E214" s="404">
        <v>258.84800000000001</v>
      </c>
      <c r="F214" s="404" t="s">
        <v>1126</v>
      </c>
      <c r="G214" s="404" t="s">
        <v>1126</v>
      </c>
      <c r="H214" s="404">
        <v>74.59</v>
      </c>
      <c r="I214" s="404">
        <v>74.59</v>
      </c>
      <c r="J214" s="404">
        <v>333.43799999999999</v>
      </c>
      <c r="K214" s="404">
        <v>234.85400000000001</v>
      </c>
      <c r="L214" s="404">
        <v>553.03899999999999</v>
      </c>
      <c r="M214" s="404">
        <v>1121.3309999999999</v>
      </c>
    </row>
    <row r="215" spans="1:13" x14ac:dyDescent="0.2">
      <c r="A215" s="404" t="s">
        <v>1327</v>
      </c>
      <c r="B215" s="404">
        <v>3.5190000000000001</v>
      </c>
      <c r="C215" s="404">
        <v>125.637</v>
      </c>
      <c r="D215" s="404">
        <v>113.309</v>
      </c>
      <c r="E215" s="404">
        <v>242.464</v>
      </c>
      <c r="F215" s="404" t="s">
        <v>1126</v>
      </c>
      <c r="G215" s="404" t="s">
        <v>1126</v>
      </c>
      <c r="H215" s="404">
        <v>77.076999999999998</v>
      </c>
      <c r="I215" s="404">
        <v>77.076999999999998</v>
      </c>
      <c r="J215" s="404">
        <v>319.541</v>
      </c>
      <c r="K215" s="404">
        <v>297.11500000000001</v>
      </c>
      <c r="L215" s="404">
        <v>695.99900000000002</v>
      </c>
      <c r="M215" s="404">
        <v>1312.6559999999999</v>
      </c>
    </row>
    <row r="216" spans="1:13" x14ac:dyDescent="0.2">
      <c r="A216" s="404" t="s">
        <v>1328</v>
      </c>
      <c r="B216" s="404">
        <v>3.4140000000000001</v>
      </c>
      <c r="C216" s="404">
        <v>116.983</v>
      </c>
      <c r="D216" s="404">
        <v>118.53100000000001</v>
      </c>
      <c r="E216" s="404">
        <v>238.929</v>
      </c>
      <c r="F216" s="404" t="s">
        <v>1126</v>
      </c>
      <c r="G216" s="404" t="s">
        <v>1126</v>
      </c>
      <c r="H216" s="404">
        <v>77.076999999999998</v>
      </c>
      <c r="I216" s="404">
        <v>77.076999999999998</v>
      </c>
      <c r="J216" s="404">
        <v>316.005</v>
      </c>
      <c r="K216" s="404">
        <v>321.70100000000002</v>
      </c>
      <c r="L216" s="404">
        <v>735.63699999999994</v>
      </c>
      <c r="M216" s="404">
        <v>1373.3430000000001</v>
      </c>
    </row>
    <row r="217" spans="1:13" x14ac:dyDescent="0.2">
      <c r="A217" s="404" t="s">
        <v>1329</v>
      </c>
      <c r="B217" s="404">
        <v>2.012</v>
      </c>
      <c r="C217" s="404">
        <v>127.57599999999999</v>
      </c>
      <c r="D217" s="404">
        <v>121.425</v>
      </c>
      <c r="E217" s="404">
        <v>251.01300000000001</v>
      </c>
      <c r="F217" s="404" t="s">
        <v>1126</v>
      </c>
      <c r="G217" s="404" t="s">
        <v>1126</v>
      </c>
      <c r="H217" s="404">
        <v>74.59</v>
      </c>
      <c r="I217" s="404">
        <v>74.59</v>
      </c>
      <c r="J217" s="404">
        <v>325.60300000000001</v>
      </c>
      <c r="K217" s="404">
        <v>264.75400000000002</v>
      </c>
      <c r="L217" s="404">
        <v>525.87800000000004</v>
      </c>
      <c r="M217" s="404">
        <v>1116.2349999999999</v>
      </c>
    </row>
    <row r="218" spans="1:13" x14ac:dyDescent="0.2">
      <c r="A218" s="404" t="s">
        <v>1330</v>
      </c>
      <c r="B218" s="404">
        <v>2.3130000000000002</v>
      </c>
      <c r="C218" s="404">
        <v>237.17099999999999</v>
      </c>
      <c r="D218" s="404">
        <v>136.34800000000001</v>
      </c>
      <c r="E218" s="404">
        <v>375.83100000000002</v>
      </c>
      <c r="F218" s="404" t="s">
        <v>1126</v>
      </c>
      <c r="G218" s="404" t="s">
        <v>1126</v>
      </c>
      <c r="H218" s="404">
        <v>77.076999999999998</v>
      </c>
      <c r="I218" s="404">
        <v>77.076999999999998</v>
      </c>
      <c r="J218" s="404">
        <v>452.90800000000002</v>
      </c>
      <c r="K218" s="404">
        <v>217.733</v>
      </c>
      <c r="L218" s="404">
        <v>463.49400000000003</v>
      </c>
      <c r="M218" s="404">
        <v>1134.134</v>
      </c>
    </row>
    <row r="219" spans="1:13" x14ac:dyDescent="0.2">
      <c r="A219" s="404" t="s">
        <v>1331</v>
      </c>
      <c r="B219" s="404">
        <v>3.08</v>
      </c>
      <c r="C219" s="404">
        <v>400.05399999999997</v>
      </c>
      <c r="D219" s="404">
        <v>144.434</v>
      </c>
      <c r="E219" s="404">
        <v>547.56700000000001</v>
      </c>
      <c r="F219" s="404" t="s">
        <v>1126</v>
      </c>
      <c r="G219" s="404" t="s">
        <v>1126</v>
      </c>
      <c r="H219" s="404">
        <v>74.59</v>
      </c>
      <c r="I219" s="404">
        <v>74.59</v>
      </c>
      <c r="J219" s="404">
        <v>622.15800000000002</v>
      </c>
      <c r="K219" s="404">
        <v>217.28200000000001</v>
      </c>
      <c r="L219" s="404">
        <v>477.68799999999999</v>
      </c>
      <c r="M219" s="404">
        <v>1317.127</v>
      </c>
    </row>
    <row r="220" spans="1:13" x14ac:dyDescent="0.2">
      <c r="A220" s="404" t="s">
        <v>1332</v>
      </c>
      <c r="B220" s="404">
        <v>4.95</v>
      </c>
      <c r="C220" s="404">
        <v>645.17700000000002</v>
      </c>
      <c r="D220" s="404">
        <v>174.20500000000001</v>
      </c>
      <c r="E220" s="404">
        <v>824.33199999999999</v>
      </c>
      <c r="F220" s="404" t="s">
        <v>1126</v>
      </c>
      <c r="G220" s="404" t="s">
        <v>1126</v>
      </c>
      <c r="H220" s="404">
        <v>77.076999999999998</v>
      </c>
      <c r="I220" s="404">
        <v>77.076999999999998</v>
      </c>
      <c r="J220" s="404">
        <v>901.40800000000002</v>
      </c>
      <c r="K220" s="404">
        <v>263.322</v>
      </c>
      <c r="L220" s="404">
        <v>601.14300000000003</v>
      </c>
      <c r="M220" s="404">
        <v>1765.873</v>
      </c>
    </row>
    <row r="221" spans="1:13" x14ac:dyDescent="0.2">
      <c r="A221" s="404" t="s">
        <v>1333</v>
      </c>
      <c r="B221" s="404">
        <v>36.972999999999999</v>
      </c>
      <c r="C221" s="404">
        <v>4735.0829999999996</v>
      </c>
      <c r="D221" s="404">
        <v>1674.729</v>
      </c>
      <c r="E221" s="404">
        <v>6446.7849999999999</v>
      </c>
      <c r="F221" s="404" t="s">
        <v>1126</v>
      </c>
      <c r="G221" s="404" t="s">
        <v>1126</v>
      </c>
      <c r="H221" s="404">
        <v>910</v>
      </c>
      <c r="I221" s="404">
        <v>910</v>
      </c>
      <c r="J221" s="404">
        <v>7356.7849999999999</v>
      </c>
      <c r="K221" s="404">
        <v>3046.4589999999998</v>
      </c>
      <c r="L221" s="404">
        <v>6729.3689999999997</v>
      </c>
      <c r="M221" s="404">
        <v>17132.613000000001</v>
      </c>
    </row>
    <row r="222" spans="1:13" x14ac:dyDescent="0.2">
      <c r="A222" s="404" t="s">
        <v>1334</v>
      </c>
      <c r="B222" s="404">
        <v>3.141</v>
      </c>
      <c r="C222" s="404">
        <v>769.95299999999997</v>
      </c>
      <c r="D222" s="404">
        <v>180.63399999999999</v>
      </c>
      <c r="E222" s="404">
        <v>953.72799999999995</v>
      </c>
      <c r="F222" s="404">
        <v>0.42499999999999999</v>
      </c>
      <c r="G222" s="404">
        <v>4.4530000000000003</v>
      </c>
      <c r="H222" s="404">
        <v>78.137</v>
      </c>
      <c r="I222" s="404">
        <v>83.013999999999996</v>
      </c>
      <c r="J222" s="404">
        <v>1036.742</v>
      </c>
      <c r="K222" s="404">
        <v>290.77300000000002</v>
      </c>
      <c r="L222" s="404">
        <v>647.03499999999997</v>
      </c>
      <c r="M222" s="404">
        <v>1974.5509999999999</v>
      </c>
    </row>
    <row r="223" spans="1:13" x14ac:dyDescent="0.2">
      <c r="A223" s="404" t="s">
        <v>1335</v>
      </c>
      <c r="B223" s="404">
        <v>3.4420000000000002</v>
      </c>
      <c r="C223" s="404">
        <v>762.029</v>
      </c>
      <c r="D223" s="404">
        <v>153.202</v>
      </c>
      <c r="E223" s="404">
        <v>918.673</v>
      </c>
      <c r="F223" s="404">
        <v>0.38400000000000001</v>
      </c>
      <c r="G223" s="404">
        <v>4.0220000000000002</v>
      </c>
      <c r="H223" s="404">
        <v>70.575000000000003</v>
      </c>
      <c r="I223" s="404">
        <v>74.980999999999995</v>
      </c>
      <c r="J223" s="404">
        <v>993.654</v>
      </c>
      <c r="K223" s="404">
        <v>267.13099999999997</v>
      </c>
      <c r="L223" s="404">
        <v>587.92899999999997</v>
      </c>
      <c r="M223" s="404">
        <v>1848.7139999999999</v>
      </c>
    </row>
    <row r="224" spans="1:13" x14ac:dyDescent="0.2">
      <c r="A224" s="404" t="s">
        <v>1336</v>
      </c>
      <c r="B224" s="404">
        <v>2.5419999999999998</v>
      </c>
      <c r="C224" s="404">
        <v>662.24</v>
      </c>
      <c r="D224" s="404">
        <v>161.63200000000001</v>
      </c>
      <c r="E224" s="404">
        <v>826.41399999999999</v>
      </c>
      <c r="F224" s="404">
        <v>0.42499999999999999</v>
      </c>
      <c r="G224" s="404">
        <v>4.4530000000000003</v>
      </c>
      <c r="H224" s="404">
        <v>78.137</v>
      </c>
      <c r="I224" s="404">
        <v>83.013999999999996</v>
      </c>
      <c r="J224" s="404">
        <v>909.428</v>
      </c>
      <c r="K224" s="404">
        <v>263.90899999999999</v>
      </c>
      <c r="L224" s="404">
        <v>598.24199999999996</v>
      </c>
      <c r="M224" s="404">
        <v>1771.579</v>
      </c>
    </row>
    <row r="225" spans="1:13" x14ac:dyDescent="0.2">
      <c r="A225" s="404" t="s">
        <v>1337</v>
      </c>
      <c r="B225" s="404">
        <v>2.536</v>
      </c>
      <c r="C225" s="404">
        <v>425.01900000000001</v>
      </c>
      <c r="D225" s="404">
        <v>120.895</v>
      </c>
      <c r="E225" s="404">
        <v>548.45100000000002</v>
      </c>
      <c r="F225" s="404">
        <v>0.41099999999999998</v>
      </c>
      <c r="G225" s="404">
        <v>4.3090000000000002</v>
      </c>
      <c r="H225" s="404">
        <v>75.616</v>
      </c>
      <c r="I225" s="404">
        <v>80.335999999999999</v>
      </c>
      <c r="J225" s="404">
        <v>628.78700000000003</v>
      </c>
      <c r="K225" s="404">
        <v>221.12700000000001</v>
      </c>
      <c r="L225" s="404">
        <v>489.476</v>
      </c>
      <c r="M225" s="404">
        <v>1339.39</v>
      </c>
    </row>
    <row r="226" spans="1:13" x14ac:dyDescent="0.2">
      <c r="A226" s="404" t="s">
        <v>1338</v>
      </c>
      <c r="B226" s="404">
        <v>1.667</v>
      </c>
      <c r="C226" s="404">
        <v>262.8</v>
      </c>
      <c r="D226" s="404">
        <v>109.904</v>
      </c>
      <c r="E226" s="404">
        <v>374.37099999999998</v>
      </c>
      <c r="F226" s="404">
        <v>0.42499999999999999</v>
      </c>
      <c r="G226" s="404">
        <v>4.4530000000000003</v>
      </c>
      <c r="H226" s="404">
        <v>78.137</v>
      </c>
      <c r="I226" s="404">
        <v>83.013999999999996</v>
      </c>
      <c r="J226" s="404">
        <v>457.38499999999999</v>
      </c>
      <c r="K226" s="404">
        <v>208.85599999999999</v>
      </c>
      <c r="L226" s="404">
        <v>507.81099999999998</v>
      </c>
      <c r="M226" s="404">
        <v>1174.0519999999999</v>
      </c>
    </row>
    <row r="227" spans="1:13" x14ac:dyDescent="0.2">
      <c r="A227" s="404" t="s">
        <v>1339</v>
      </c>
      <c r="B227" s="404">
        <v>1.4710000000000001</v>
      </c>
      <c r="C227" s="404">
        <v>159.24600000000001</v>
      </c>
      <c r="D227" s="404">
        <v>111.697</v>
      </c>
      <c r="E227" s="404">
        <v>272.41399999999999</v>
      </c>
      <c r="F227" s="404">
        <v>0.41099999999999998</v>
      </c>
      <c r="G227" s="404">
        <v>4.3090000000000002</v>
      </c>
      <c r="H227" s="404">
        <v>75.616</v>
      </c>
      <c r="I227" s="404">
        <v>80.335999999999999</v>
      </c>
      <c r="J227" s="404">
        <v>352.75</v>
      </c>
      <c r="K227" s="404">
        <v>244.97399999999999</v>
      </c>
      <c r="L227" s="404">
        <v>576.649</v>
      </c>
      <c r="M227" s="404">
        <v>1174.374</v>
      </c>
    </row>
    <row r="228" spans="1:13" x14ac:dyDescent="0.2">
      <c r="A228" s="404" t="s">
        <v>1340</v>
      </c>
      <c r="B228" s="404">
        <v>2.4630000000000001</v>
      </c>
      <c r="C228" s="404">
        <v>131.70500000000001</v>
      </c>
      <c r="D228" s="404">
        <v>103.236</v>
      </c>
      <c r="E228" s="404">
        <v>237.404</v>
      </c>
      <c r="F228" s="404">
        <v>0.42499999999999999</v>
      </c>
      <c r="G228" s="404">
        <v>4.4530000000000003</v>
      </c>
      <c r="H228" s="404">
        <v>78.137</v>
      </c>
      <c r="I228" s="404">
        <v>83.013999999999996</v>
      </c>
      <c r="J228" s="404">
        <v>320.41800000000001</v>
      </c>
      <c r="K228" s="404">
        <v>292.55099999999999</v>
      </c>
      <c r="L228" s="404">
        <v>706.87699999999995</v>
      </c>
      <c r="M228" s="404">
        <v>1319.847</v>
      </c>
    </row>
    <row r="229" spans="1:13" x14ac:dyDescent="0.2">
      <c r="A229" s="404" t="s">
        <v>1341</v>
      </c>
      <c r="B229" s="404">
        <v>2.2320000000000002</v>
      </c>
      <c r="C229" s="404">
        <v>123.867</v>
      </c>
      <c r="D229" s="404">
        <v>121.261</v>
      </c>
      <c r="E229" s="404">
        <v>247.36</v>
      </c>
      <c r="F229" s="404">
        <v>0.42499999999999999</v>
      </c>
      <c r="G229" s="404">
        <v>4.4530000000000003</v>
      </c>
      <c r="H229" s="404">
        <v>78.137</v>
      </c>
      <c r="I229" s="404">
        <v>83.013999999999996</v>
      </c>
      <c r="J229" s="404">
        <v>330.37400000000002</v>
      </c>
      <c r="K229" s="404">
        <v>294.423</v>
      </c>
      <c r="L229" s="404">
        <v>694.41</v>
      </c>
      <c r="M229" s="404">
        <v>1319.2070000000001</v>
      </c>
    </row>
    <row r="230" spans="1:13" x14ac:dyDescent="0.2">
      <c r="A230" s="404" t="s">
        <v>1342</v>
      </c>
      <c r="B230" s="404">
        <v>1.581</v>
      </c>
      <c r="C230" s="404">
        <v>142.88200000000001</v>
      </c>
      <c r="D230" s="404">
        <v>121.485</v>
      </c>
      <c r="E230" s="404">
        <v>265.94799999999998</v>
      </c>
      <c r="F230" s="404">
        <v>0.41099999999999998</v>
      </c>
      <c r="G230" s="404">
        <v>4.3090000000000002</v>
      </c>
      <c r="H230" s="404">
        <v>75.616</v>
      </c>
      <c r="I230" s="404">
        <v>80.335999999999999</v>
      </c>
      <c r="J230" s="404">
        <v>346.28399999999999</v>
      </c>
      <c r="K230" s="404">
        <v>269.06900000000002</v>
      </c>
      <c r="L230" s="404">
        <v>565.18700000000001</v>
      </c>
      <c r="M230" s="404">
        <v>1180.54</v>
      </c>
    </row>
    <row r="231" spans="1:13" x14ac:dyDescent="0.2">
      <c r="A231" s="404" t="s">
        <v>1343</v>
      </c>
      <c r="B231" s="404">
        <v>1.042</v>
      </c>
      <c r="C231" s="404">
        <v>234.042</v>
      </c>
      <c r="D231" s="404">
        <v>135.74799999999999</v>
      </c>
      <c r="E231" s="404">
        <v>370.83199999999999</v>
      </c>
      <c r="F231" s="404">
        <v>0.42499999999999999</v>
      </c>
      <c r="G231" s="404">
        <v>4.4530000000000003</v>
      </c>
      <c r="H231" s="404">
        <v>78.137</v>
      </c>
      <c r="I231" s="404">
        <v>83.013999999999996</v>
      </c>
      <c r="J231" s="404">
        <v>453.846</v>
      </c>
      <c r="K231" s="404">
        <v>222.625</v>
      </c>
      <c r="L231" s="404">
        <v>506.87200000000001</v>
      </c>
      <c r="M231" s="404">
        <v>1183.3430000000001</v>
      </c>
    </row>
    <row r="232" spans="1:13" x14ac:dyDescent="0.2">
      <c r="A232" s="404" t="s">
        <v>1344</v>
      </c>
      <c r="B232" s="404">
        <v>2.633</v>
      </c>
      <c r="C232" s="404">
        <v>415.29199999999997</v>
      </c>
      <c r="D232" s="404">
        <v>145.458</v>
      </c>
      <c r="E232" s="404">
        <v>563.38199999999995</v>
      </c>
      <c r="F232" s="404">
        <v>0.41099999999999998</v>
      </c>
      <c r="G232" s="404">
        <v>4.3090000000000002</v>
      </c>
      <c r="H232" s="404">
        <v>75.616</v>
      </c>
      <c r="I232" s="404">
        <v>80.335999999999999</v>
      </c>
      <c r="J232" s="404">
        <v>643.71799999999996</v>
      </c>
      <c r="K232" s="404">
        <v>221.62799999999999</v>
      </c>
      <c r="L232" s="404">
        <v>517.005</v>
      </c>
      <c r="M232" s="404">
        <v>1382.3510000000001</v>
      </c>
    </row>
    <row r="233" spans="1:13" x14ac:dyDescent="0.2">
      <c r="A233" s="404" t="s">
        <v>1345</v>
      </c>
      <c r="B233" s="404">
        <v>5.8810000000000002</v>
      </c>
      <c r="C233" s="404">
        <v>810.60900000000004</v>
      </c>
      <c r="D233" s="404">
        <v>195.101</v>
      </c>
      <c r="E233" s="404">
        <v>1011.59</v>
      </c>
      <c r="F233" s="404">
        <v>0.42499999999999999</v>
      </c>
      <c r="G233" s="404">
        <v>4.4530000000000003</v>
      </c>
      <c r="H233" s="404">
        <v>78.137</v>
      </c>
      <c r="I233" s="404">
        <v>83.013999999999996</v>
      </c>
      <c r="J233" s="404">
        <v>1094.604</v>
      </c>
      <c r="K233" s="404">
        <v>292.58300000000003</v>
      </c>
      <c r="L233" s="404">
        <v>731.24199999999996</v>
      </c>
      <c r="M233" s="404">
        <v>2118.4290000000001</v>
      </c>
    </row>
    <row r="234" spans="1:13" x14ac:dyDescent="0.2">
      <c r="A234" s="404" t="s">
        <v>1346</v>
      </c>
      <c r="B234" s="404">
        <v>30.63</v>
      </c>
      <c r="C234" s="404">
        <v>4898.6350000000002</v>
      </c>
      <c r="D234" s="404">
        <v>1660.251</v>
      </c>
      <c r="E234" s="404">
        <v>6589.5159999999996</v>
      </c>
      <c r="F234" s="404">
        <v>5</v>
      </c>
      <c r="G234" s="404">
        <v>52.426000000000002</v>
      </c>
      <c r="H234" s="404">
        <v>920</v>
      </c>
      <c r="I234" s="404">
        <v>977.42600000000004</v>
      </c>
      <c r="J234" s="404">
        <v>7566.942</v>
      </c>
      <c r="K234" s="404">
        <v>3089.65</v>
      </c>
      <c r="L234" s="404">
        <v>7129.1419999999998</v>
      </c>
      <c r="M234" s="404">
        <v>17785.735000000001</v>
      </c>
    </row>
    <row r="235" spans="1:13" x14ac:dyDescent="0.2">
      <c r="A235" s="404" t="s">
        <v>1347</v>
      </c>
      <c r="B235" s="404">
        <v>3.2989999999999999</v>
      </c>
      <c r="C235" s="404">
        <v>807.30899999999997</v>
      </c>
      <c r="D235" s="404">
        <v>135.72499999999999</v>
      </c>
      <c r="E235" s="404">
        <v>946.33299999999997</v>
      </c>
      <c r="F235" s="404">
        <v>0.46700000000000003</v>
      </c>
      <c r="G235" s="404">
        <v>4.7220000000000004</v>
      </c>
      <c r="H235" s="404">
        <v>49.26</v>
      </c>
      <c r="I235" s="404">
        <v>54.45</v>
      </c>
      <c r="J235" s="404">
        <v>1000.783</v>
      </c>
      <c r="K235" s="404">
        <v>325.68599999999998</v>
      </c>
      <c r="L235" s="404">
        <v>694.15800000000002</v>
      </c>
      <c r="M235" s="404">
        <v>2020.627</v>
      </c>
    </row>
    <row r="236" spans="1:13" x14ac:dyDescent="0.2">
      <c r="A236" s="404" t="s">
        <v>1348</v>
      </c>
      <c r="B236" s="404">
        <v>3.0339999999999998</v>
      </c>
      <c r="C236" s="404">
        <v>657.84400000000005</v>
      </c>
      <c r="D236" s="404">
        <v>125.185</v>
      </c>
      <c r="E236" s="404">
        <v>786.06299999999999</v>
      </c>
      <c r="F236" s="404">
        <v>0.42199999999999999</v>
      </c>
      <c r="G236" s="404">
        <v>4.2649999999999997</v>
      </c>
      <c r="H236" s="404">
        <v>44.493000000000002</v>
      </c>
      <c r="I236" s="404">
        <v>49.18</v>
      </c>
      <c r="J236" s="404">
        <v>835.24400000000003</v>
      </c>
      <c r="K236" s="404">
        <v>254.358</v>
      </c>
      <c r="L236" s="404">
        <v>551.77700000000004</v>
      </c>
      <c r="M236" s="404">
        <v>1641.38</v>
      </c>
    </row>
    <row r="237" spans="1:13" x14ac:dyDescent="0.2">
      <c r="A237" s="404" t="s">
        <v>1349</v>
      </c>
      <c r="B237" s="404">
        <v>2.5499999999999998</v>
      </c>
      <c r="C237" s="404">
        <v>564.64300000000003</v>
      </c>
      <c r="D237" s="404">
        <v>119.021</v>
      </c>
      <c r="E237" s="404">
        <v>686.21400000000006</v>
      </c>
      <c r="F237" s="404">
        <v>0.46700000000000003</v>
      </c>
      <c r="G237" s="404">
        <v>4.7220000000000004</v>
      </c>
      <c r="H237" s="404">
        <v>49.26</v>
      </c>
      <c r="I237" s="404">
        <v>54.45</v>
      </c>
      <c r="J237" s="404">
        <v>740.66399999999999</v>
      </c>
      <c r="K237" s="404">
        <v>245.477</v>
      </c>
      <c r="L237" s="404">
        <v>573.46699999999998</v>
      </c>
      <c r="M237" s="404">
        <v>1559.6079999999999</v>
      </c>
    </row>
    <row r="238" spans="1:13" x14ac:dyDescent="0.2">
      <c r="A238" s="404" t="s">
        <v>1350</v>
      </c>
      <c r="B238" s="404">
        <v>2.4609999999999999</v>
      </c>
      <c r="C238" s="404">
        <v>408.63</v>
      </c>
      <c r="D238" s="404">
        <v>108.831</v>
      </c>
      <c r="E238" s="404">
        <v>519.923</v>
      </c>
      <c r="F238" s="404">
        <v>0.45200000000000001</v>
      </c>
      <c r="G238" s="404">
        <v>4.57</v>
      </c>
      <c r="H238" s="404">
        <v>47.670999999999999</v>
      </c>
      <c r="I238" s="404">
        <v>52.692999999999998</v>
      </c>
      <c r="J238" s="404">
        <v>572.61599999999999</v>
      </c>
      <c r="K238" s="404">
        <v>222.55699999999999</v>
      </c>
      <c r="L238" s="404">
        <v>504.51499999999999</v>
      </c>
      <c r="M238" s="404">
        <v>1299.6880000000001</v>
      </c>
    </row>
    <row r="239" spans="1:13" x14ac:dyDescent="0.2">
      <c r="A239" s="404" t="s">
        <v>1351</v>
      </c>
      <c r="B239" s="404">
        <v>1.667</v>
      </c>
      <c r="C239" s="404">
        <v>253.875</v>
      </c>
      <c r="D239" s="404">
        <v>100.901</v>
      </c>
      <c r="E239" s="404">
        <v>356.44299999999998</v>
      </c>
      <c r="F239" s="404">
        <v>0.46700000000000003</v>
      </c>
      <c r="G239" s="404">
        <v>4.7220000000000004</v>
      </c>
      <c r="H239" s="404">
        <v>49.26</v>
      </c>
      <c r="I239" s="404">
        <v>54.45</v>
      </c>
      <c r="J239" s="404">
        <v>410.89299999999997</v>
      </c>
      <c r="K239" s="404">
        <v>214.63</v>
      </c>
      <c r="L239" s="404">
        <v>517.26</v>
      </c>
      <c r="M239" s="404">
        <v>1142.7819999999999</v>
      </c>
    </row>
    <row r="240" spans="1:13" x14ac:dyDescent="0.2">
      <c r="A240" s="404" t="s">
        <v>1352</v>
      </c>
      <c r="B240" s="404">
        <v>1.726</v>
      </c>
      <c r="C240" s="404">
        <v>164.392</v>
      </c>
      <c r="D240" s="404">
        <v>98.234999999999999</v>
      </c>
      <c r="E240" s="404">
        <v>264.35300000000001</v>
      </c>
      <c r="F240" s="404">
        <v>0.45200000000000001</v>
      </c>
      <c r="G240" s="404">
        <v>4.57</v>
      </c>
      <c r="H240" s="404">
        <v>47.670999999999999</v>
      </c>
      <c r="I240" s="404">
        <v>52.692999999999998</v>
      </c>
      <c r="J240" s="404">
        <v>317.04599999999999</v>
      </c>
      <c r="K240" s="404">
        <v>252.02500000000001</v>
      </c>
      <c r="L240" s="404">
        <v>625.77599999999995</v>
      </c>
      <c r="M240" s="404">
        <v>1194.847</v>
      </c>
    </row>
    <row r="241" spans="1:13" x14ac:dyDescent="0.2">
      <c r="A241" s="404" t="s">
        <v>1353</v>
      </c>
      <c r="B241" s="404">
        <v>2.4750000000000001</v>
      </c>
      <c r="C241" s="404">
        <v>129.184</v>
      </c>
      <c r="D241" s="404">
        <v>101.239</v>
      </c>
      <c r="E241" s="404">
        <v>232.898</v>
      </c>
      <c r="F241" s="404">
        <v>0.46700000000000003</v>
      </c>
      <c r="G241" s="404">
        <v>4.7220000000000004</v>
      </c>
      <c r="H241" s="404">
        <v>49.26</v>
      </c>
      <c r="I241" s="404">
        <v>54.45</v>
      </c>
      <c r="J241" s="404">
        <v>287.34800000000001</v>
      </c>
      <c r="K241" s="404">
        <v>309.94499999999999</v>
      </c>
      <c r="L241" s="404">
        <v>736.98500000000001</v>
      </c>
      <c r="M241" s="404">
        <v>1334.278</v>
      </c>
    </row>
    <row r="242" spans="1:13" x14ac:dyDescent="0.2">
      <c r="A242" s="404" t="s">
        <v>1354</v>
      </c>
      <c r="B242" s="404">
        <v>2.3069999999999999</v>
      </c>
      <c r="C242" s="404">
        <v>123.971</v>
      </c>
      <c r="D242" s="404">
        <v>113.925</v>
      </c>
      <c r="E242" s="404">
        <v>240.202</v>
      </c>
      <c r="F242" s="404">
        <v>0.46700000000000003</v>
      </c>
      <c r="G242" s="404">
        <v>4.7220000000000004</v>
      </c>
      <c r="H242" s="404">
        <v>49.26</v>
      </c>
      <c r="I242" s="404">
        <v>54.45</v>
      </c>
      <c r="J242" s="404">
        <v>294.65199999999999</v>
      </c>
      <c r="K242" s="404">
        <v>301.96300000000002</v>
      </c>
      <c r="L242" s="404">
        <v>726.09699999999998</v>
      </c>
      <c r="M242" s="404">
        <v>1322.712</v>
      </c>
    </row>
    <row r="243" spans="1:13" x14ac:dyDescent="0.2">
      <c r="A243" s="404" t="s">
        <v>1355</v>
      </c>
      <c r="B243" s="404">
        <v>1.8939999999999999</v>
      </c>
      <c r="C243" s="404">
        <v>135.03200000000001</v>
      </c>
      <c r="D243" s="404">
        <v>111.751</v>
      </c>
      <c r="E243" s="404">
        <v>248.67699999999999</v>
      </c>
      <c r="F243" s="404">
        <v>0.45200000000000001</v>
      </c>
      <c r="G243" s="404">
        <v>4.57</v>
      </c>
      <c r="H243" s="404">
        <v>47.670999999999999</v>
      </c>
      <c r="I243" s="404">
        <v>52.692999999999998</v>
      </c>
      <c r="J243" s="404">
        <v>301.37</v>
      </c>
      <c r="K243" s="404">
        <v>293.99200000000002</v>
      </c>
      <c r="L243" s="404">
        <v>619.048</v>
      </c>
      <c r="M243" s="404">
        <v>1214.4100000000001</v>
      </c>
    </row>
    <row r="244" spans="1:13" x14ac:dyDescent="0.2">
      <c r="A244" s="404" t="s">
        <v>1356</v>
      </c>
      <c r="B244" s="404">
        <v>1.913</v>
      </c>
      <c r="C244" s="404">
        <v>218.27600000000001</v>
      </c>
      <c r="D244" s="404">
        <v>120.327</v>
      </c>
      <c r="E244" s="404">
        <v>340.51600000000002</v>
      </c>
      <c r="F244" s="404">
        <v>0.46700000000000003</v>
      </c>
      <c r="G244" s="404">
        <v>4.7220000000000004</v>
      </c>
      <c r="H244" s="404">
        <v>49.26</v>
      </c>
      <c r="I244" s="404">
        <v>54.45</v>
      </c>
      <c r="J244" s="404">
        <v>394.96600000000001</v>
      </c>
      <c r="K244" s="404">
        <v>237.483</v>
      </c>
      <c r="L244" s="404">
        <v>528.721</v>
      </c>
      <c r="M244" s="404">
        <v>1161.1690000000001</v>
      </c>
    </row>
    <row r="245" spans="1:13" x14ac:dyDescent="0.2">
      <c r="A245" s="404" t="s">
        <v>1357</v>
      </c>
      <c r="B245" s="404">
        <v>2.8879999999999999</v>
      </c>
      <c r="C245" s="404">
        <v>384.16500000000002</v>
      </c>
      <c r="D245" s="404">
        <v>121.592</v>
      </c>
      <c r="E245" s="404">
        <v>508.64499999999998</v>
      </c>
      <c r="F245" s="404">
        <v>0.45200000000000001</v>
      </c>
      <c r="G245" s="404">
        <v>4.57</v>
      </c>
      <c r="H245" s="404">
        <v>47.670999999999999</v>
      </c>
      <c r="I245" s="404">
        <v>52.692999999999998</v>
      </c>
      <c r="J245" s="404">
        <v>561.33799999999997</v>
      </c>
      <c r="K245" s="404">
        <v>226.77799999999999</v>
      </c>
      <c r="L245" s="404">
        <v>504.363</v>
      </c>
      <c r="M245" s="404">
        <v>1292.48</v>
      </c>
    </row>
    <row r="246" spans="1:13" x14ac:dyDescent="0.2">
      <c r="A246" s="404" t="s">
        <v>1358</v>
      </c>
      <c r="B246" s="404">
        <v>4.9000000000000004</v>
      </c>
      <c r="C246" s="404">
        <v>644.72400000000005</v>
      </c>
      <c r="D246" s="404">
        <v>137.44300000000001</v>
      </c>
      <c r="E246" s="404">
        <v>787.06600000000003</v>
      </c>
      <c r="F246" s="404">
        <v>0.46700000000000003</v>
      </c>
      <c r="G246" s="404">
        <v>4.7220000000000004</v>
      </c>
      <c r="H246" s="404">
        <v>49.26</v>
      </c>
      <c r="I246" s="404">
        <v>54.45</v>
      </c>
      <c r="J246" s="404">
        <v>841.51599999999996</v>
      </c>
      <c r="K246" s="404">
        <v>267.85700000000003</v>
      </c>
      <c r="L246" s="404">
        <v>643.75400000000002</v>
      </c>
      <c r="M246" s="404">
        <v>1753.127</v>
      </c>
    </row>
    <row r="247" spans="1:13" x14ac:dyDescent="0.2">
      <c r="A247" s="404" t="s">
        <v>1359</v>
      </c>
      <c r="B247" s="404">
        <v>31.114000000000001</v>
      </c>
      <c r="C247" s="404">
        <v>4490.9129999999996</v>
      </c>
      <c r="D247" s="404">
        <v>1394.175</v>
      </c>
      <c r="E247" s="404">
        <v>5916.2020000000002</v>
      </c>
      <c r="F247" s="404">
        <v>5.5</v>
      </c>
      <c r="G247" s="404">
        <v>55.600999999999999</v>
      </c>
      <c r="H247" s="404">
        <v>580</v>
      </c>
      <c r="I247" s="404">
        <v>641.101</v>
      </c>
      <c r="J247" s="404">
        <v>6557.3040000000001</v>
      </c>
      <c r="K247" s="404">
        <v>3152.752</v>
      </c>
      <c r="L247" s="404">
        <v>7235.241</v>
      </c>
      <c r="M247" s="404">
        <v>16945.296999999999</v>
      </c>
    </row>
    <row r="248" spans="1:13" x14ac:dyDescent="0.2">
      <c r="A248" s="404" t="s">
        <v>1360</v>
      </c>
      <c r="B248" s="404">
        <v>3.5880000000000001</v>
      </c>
      <c r="C248" s="404">
        <v>865.32600000000002</v>
      </c>
      <c r="D248" s="404">
        <v>157.494</v>
      </c>
      <c r="E248" s="404">
        <v>1026.4079999999999</v>
      </c>
      <c r="F248" s="404">
        <v>0.501</v>
      </c>
      <c r="G248" s="404">
        <v>4.8780000000000001</v>
      </c>
      <c r="H248" s="404">
        <v>51.808</v>
      </c>
      <c r="I248" s="404">
        <v>57.186999999999998</v>
      </c>
      <c r="J248" s="404">
        <v>1083.595</v>
      </c>
      <c r="K248" s="404">
        <v>320.41800000000001</v>
      </c>
      <c r="L248" s="404">
        <v>735.45299999999997</v>
      </c>
      <c r="M248" s="404">
        <v>2139.4670000000001</v>
      </c>
    </row>
    <row r="249" spans="1:13" x14ac:dyDescent="0.2">
      <c r="A249" s="404" t="s">
        <v>1361</v>
      </c>
      <c r="B249" s="404">
        <v>2.5179999999999998</v>
      </c>
      <c r="C249" s="404">
        <v>681.072</v>
      </c>
      <c r="D249" s="404">
        <v>122.604</v>
      </c>
      <c r="E249" s="404">
        <v>806.19399999999996</v>
      </c>
      <c r="F249" s="404">
        <v>0.45300000000000001</v>
      </c>
      <c r="G249" s="404">
        <v>4.4059999999999997</v>
      </c>
      <c r="H249" s="404">
        <v>46.795000000000002</v>
      </c>
      <c r="I249" s="404">
        <v>51.652999999999999</v>
      </c>
      <c r="J249" s="404">
        <v>857.84699999999998</v>
      </c>
      <c r="K249" s="404">
        <v>271.178</v>
      </c>
      <c r="L249" s="404">
        <v>558.423</v>
      </c>
      <c r="M249" s="404">
        <v>1687.4490000000001</v>
      </c>
    </row>
    <row r="250" spans="1:13" x14ac:dyDescent="0.2">
      <c r="A250" s="404" t="s">
        <v>1362</v>
      </c>
      <c r="B250" s="404">
        <v>2.2490000000000001</v>
      </c>
      <c r="C250" s="404">
        <v>587.15200000000004</v>
      </c>
      <c r="D250" s="404">
        <v>119.535</v>
      </c>
      <c r="E250" s="404">
        <v>708.93600000000004</v>
      </c>
      <c r="F250" s="404">
        <v>0.501</v>
      </c>
      <c r="G250" s="404">
        <v>4.8780000000000001</v>
      </c>
      <c r="H250" s="404">
        <v>51.808</v>
      </c>
      <c r="I250" s="404">
        <v>57.186999999999998</v>
      </c>
      <c r="J250" s="404">
        <v>766.12300000000005</v>
      </c>
      <c r="K250" s="404">
        <v>252.126</v>
      </c>
      <c r="L250" s="404">
        <v>581.85900000000004</v>
      </c>
      <c r="M250" s="404">
        <v>1600.1079999999999</v>
      </c>
    </row>
    <row r="251" spans="1:13" x14ac:dyDescent="0.2">
      <c r="A251" s="404" t="s">
        <v>1363</v>
      </c>
      <c r="B251" s="404">
        <v>1.677</v>
      </c>
      <c r="C251" s="404">
        <v>381.96899999999999</v>
      </c>
      <c r="D251" s="404">
        <v>104.218</v>
      </c>
      <c r="E251" s="404">
        <v>487.86399999999998</v>
      </c>
      <c r="F251" s="404">
        <v>0.48499999999999999</v>
      </c>
      <c r="G251" s="404">
        <v>4.72</v>
      </c>
      <c r="H251" s="404">
        <v>50.137</v>
      </c>
      <c r="I251" s="404">
        <v>55.341999999999999</v>
      </c>
      <c r="J251" s="404">
        <v>543.20600000000002</v>
      </c>
      <c r="K251" s="404">
        <v>224.90199999999999</v>
      </c>
      <c r="L251" s="404">
        <v>501.59199999999998</v>
      </c>
      <c r="M251" s="404">
        <v>1269.7</v>
      </c>
    </row>
    <row r="252" spans="1:13" x14ac:dyDescent="0.2">
      <c r="A252" s="404" t="s">
        <v>1364</v>
      </c>
      <c r="B252" s="404">
        <v>1.3740000000000001</v>
      </c>
      <c r="C252" s="404">
        <v>234.15799999999999</v>
      </c>
      <c r="D252" s="404">
        <v>98.448999999999998</v>
      </c>
      <c r="E252" s="404">
        <v>333.98099999999999</v>
      </c>
      <c r="F252" s="404">
        <v>0.501</v>
      </c>
      <c r="G252" s="404">
        <v>4.8780000000000001</v>
      </c>
      <c r="H252" s="404">
        <v>51.808</v>
      </c>
      <c r="I252" s="404">
        <v>57.186999999999998</v>
      </c>
      <c r="J252" s="404">
        <v>391.16800000000001</v>
      </c>
      <c r="K252" s="404">
        <v>229.56800000000001</v>
      </c>
      <c r="L252" s="404">
        <v>561.70000000000005</v>
      </c>
      <c r="M252" s="404">
        <v>1182.4359999999999</v>
      </c>
    </row>
    <row r="253" spans="1:13" x14ac:dyDescent="0.2">
      <c r="A253" s="404" t="s">
        <v>1365</v>
      </c>
      <c r="B253" s="404">
        <v>1.3380000000000001</v>
      </c>
      <c r="C253" s="404">
        <v>151.39699999999999</v>
      </c>
      <c r="D253" s="404">
        <v>97.766000000000005</v>
      </c>
      <c r="E253" s="404">
        <v>250.501</v>
      </c>
      <c r="F253" s="404">
        <v>0.48499999999999999</v>
      </c>
      <c r="G253" s="404">
        <v>4.72</v>
      </c>
      <c r="H253" s="404">
        <v>50.137</v>
      </c>
      <c r="I253" s="404">
        <v>55.341999999999999</v>
      </c>
      <c r="J253" s="404">
        <v>305.84399999999999</v>
      </c>
      <c r="K253" s="404">
        <v>276.08</v>
      </c>
      <c r="L253" s="404">
        <v>646.40499999999997</v>
      </c>
      <c r="M253" s="404">
        <v>1228.328</v>
      </c>
    </row>
    <row r="254" spans="1:13" x14ac:dyDescent="0.2">
      <c r="A254" s="404" t="s">
        <v>1366</v>
      </c>
      <c r="B254" s="404">
        <v>1.7749999999999999</v>
      </c>
      <c r="C254" s="404">
        <v>129.124</v>
      </c>
      <c r="D254" s="404">
        <v>103.69799999999999</v>
      </c>
      <c r="E254" s="404">
        <v>234.59700000000001</v>
      </c>
      <c r="F254" s="404">
        <v>0.501</v>
      </c>
      <c r="G254" s="404">
        <v>4.8780000000000001</v>
      </c>
      <c r="H254" s="404">
        <v>51.808</v>
      </c>
      <c r="I254" s="404">
        <v>57.186999999999998</v>
      </c>
      <c r="J254" s="404">
        <v>291.78399999999999</v>
      </c>
      <c r="K254" s="404">
        <v>322.44</v>
      </c>
      <c r="L254" s="404">
        <v>773.9</v>
      </c>
      <c r="M254" s="404">
        <v>1388.123</v>
      </c>
    </row>
    <row r="255" spans="1:13" x14ac:dyDescent="0.2">
      <c r="A255" s="404" t="s">
        <v>1367</v>
      </c>
      <c r="B255" s="404">
        <v>1.6060000000000001</v>
      </c>
      <c r="C255" s="404">
        <v>120.61199999999999</v>
      </c>
      <c r="D255" s="404">
        <v>103.40900000000001</v>
      </c>
      <c r="E255" s="404">
        <v>225.626</v>
      </c>
      <c r="F255" s="404">
        <v>0.501</v>
      </c>
      <c r="G255" s="404">
        <v>4.8780000000000001</v>
      </c>
      <c r="H255" s="404">
        <v>51.808</v>
      </c>
      <c r="I255" s="404">
        <v>57.186999999999998</v>
      </c>
      <c r="J255" s="404">
        <v>282.81299999999999</v>
      </c>
      <c r="K255" s="404">
        <v>316.95800000000003</v>
      </c>
      <c r="L255" s="404">
        <v>740.72799999999995</v>
      </c>
      <c r="M255" s="404">
        <v>1340.499</v>
      </c>
    </row>
    <row r="256" spans="1:13" x14ac:dyDescent="0.2">
      <c r="A256" s="404" t="s">
        <v>1368</v>
      </c>
      <c r="B256" s="404">
        <v>1.329</v>
      </c>
      <c r="C256" s="404">
        <v>141.31100000000001</v>
      </c>
      <c r="D256" s="404">
        <v>98.685000000000002</v>
      </c>
      <c r="E256" s="404">
        <v>241.32499999999999</v>
      </c>
      <c r="F256" s="404">
        <v>0.48499999999999999</v>
      </c>
      <c r="G256" s="404">
        <v>4.72</v>
      </c>
      <c r="H256" s="404">
        <v>50.137</v>
      </c>
      <c r="I256" s="404">
        <v>55.341999999999999</v>
      </c>
      <c r="J256" s="404">
        <v>296.66699999999997</v>
      </c>
      <c r="K256" s="404">
        <v>288.26400000000001</v>
      </c>
      <c r="L256" s="404">
        <v>598.82899999999995</v>
      </c>
      <c r="M256" s="404">
        <v>1183.76</v>
      </c>
    </row>
    <row r="257" spans="1:13" x14ac:dyDescent="0.2">
      <c r="A257" s="404" t="s">
        <v>1369</v>
      </c>
      <c r="B257" s="404">
        <v>1.47</v>
      </c>
      <c r="C257" s="404">
        <v>230.41900000000001</v>
      </c>
      <c r="D257" s="404">
        <v>112.923</v>
      </c>
      <c r="E257" s="404">
        <v>344.81299999999999</v>
      </c>
      <c r="F257" s="404">
        <v>0.501</v>
      </c>
      <c r="G257" s="404">
        <v>4.8780000000000001</v>
      </c>
      <c r="H257" s="404">
        <v>51.808</v>
      </c>
      <c r="I257" s="404">
        <v>57.186999999999998</v>
      </c>
      <c r="J257" s="404">
        <v>402</v>
      </c>
      <c r="K257" s="404">
        <v>236.279</v>
      </c>
      <c r="L257" s="404">
        <v>525.60500000000002</v>
      </c>
      <c r="M257" s="404">
        <v>1163.884</v>
      </c>
    </row>
    <row r="258" spans="1:13" x14ac:dyDescent="0.2">
      <c r="A258" s="404" t="s">
        <v>1370</v>
      </c>
      <c r="B258" s="404">
        <v>2.8180000000000001</v>
      </c>
      <c r="C258" s="404">
        <v>471.00799999999998</v>
      </c>
      <c r="D258" s="404">
        <v>119.518</v>
      </c>
      <c r="E258" s="404">
        <v>593.34400000000005</v>
      </c>
      <c r="F258" s="404">
        <v>0.48499999999999999</v>
      </c>
      <c r="G258" s="404">
        <v>4.72</v>
      </c>
      <c r="H258" s="404">
        <v>50.137</v>
      </c>
      <c r="I258" s="404">
        <v>55.341999999999999</v>
      </c>
      <c r="J258" s="404">
        <v>648.68600000000004</v>
      </c>
      <c r="K258" s="404">
        <v>242.03800000000001</v>
      </c>
      <c r="L258" s="404">
        <v>546.72900000000004</v>
      </c>
      <c r="M258" s="404">
        <v>1437.454</v>
      </c>
    </row>
    <row r="259" spans="1:13" x14ac:dyDescent="0.2">
      <c r="A259" s="404" t="s">
        <v>1371</v>
      </c>
      <c r="B259" s="404">
        <v>3.6120000000000001</v>
      </c>
      <c r="C259" s="404">
        <v>674.98500000000001</v>
      </c>
      <c r="D259" s="404">
        <v>142.554</v>
      </c>
      <c r="E259" s="404">
        <v>821.15099999999995</v>
      </c>
      <c r="F259" s="404">
        <v>0.501</v>
      </c>
      <c r="G259" s="404">
        <v>4.8780000000000001</v>
      </c>
      <c r="H259" s="404">
        <v>51.808</v>
      </c>
      <c r="I259" s="404">
        <v>57.186999999999998</v>
      </c>
      <c r="J259" s="404">
        <v>878.33799999999997</v>
      </c>
      <c r="K259" s="404">
        <v>279.63200000000001</v>
      </c>
      <c r="L259" s="404">
        <v>640.87900000000002</v>
      </c>
      <c r="M259" s="404">
        <v>1798.8489999999999</v>
      </c>
    </row>
    <row r="260" spans="1:13" x14ac:dyDescent="0.2">
      <c r="A260" s="404" t="s">
        <v>1372</v>
      </c>
      <c r="B260" s="404">
        <v>25.355</v>
      </c>
      <c r="C260" s="404">
        <v>4667.223</v>
      </c>
      <c r="D260" s="404">
        <v>1380.8520000000001</v>
      </c>
      <c r="E260" s="404">
        <v>6073.4290000000001</v>
      </c>
      <c r="F260" s="404">
        <v>5.9</v>
      </c>
      <c r="G260" s="404">
        <v>57.43</v>
      </c>
      <c r="H260" s="404">
        <v>610</v>
      </c>
      <c r="I260" s="404">
        <v>673.33</v>
      </c>
      <c r="J260" s="404">
        <v>6746.759</v>
      </c>
      <c r="K260" s="404">
        <v>3259.884</v>
      </c>
      <c r="L260" s="404">
        <v>7413.6660000000002</v>
      </c>
      <c r="M260" s="404">
        <v>17420.310000000001</v>
      </c>
    </row>
    <row r="261" spans="1:13" x14ac:dyDescent="0.2">
      <c r="A261" s="404" t="s">
        <v>1373</v>
      </c>
      <c r="B261" s="404">
        <v>3.056</v>
      </c>
      <c r="C261" s="404">
        <v>805.41099999999994</v>
      </c>
      <c r="D261" s="404">
        <v>154.88300000000001</v>
      </c>
      <c r="E261" s="404">
        <v>963.351</v>
      </c>
      <c r="F261" s="404">
        <v>0.54200000000000004</v>
      </c>
      <c r="G261" s="404">
        <v>5.0430000000000001</v>
      </c>
      <c r="H261" s="404">
        <v>54.207999999999998</v>
      </c>
      <c r="I261" s="404">
        <v>59.792999999999999</v>
      </c>
      <c r="J261" s="404">
        <v>1023.144</v>
      </c>
      <c r="K261" s="404">
        <v>312.18200000000002</v>
      </c>
      <c r="L261" s="404">
        <v>710.21299999999997</v>
      </c>
      <c r="M261" s="404">
        <v>2045.539</v>
      </c>
    </row>
    <row r="262" spans="1:13" x14ac:dyDescent="0.2">
      <c r="A262" s="404" t="s">
        <v>1374</v>
      </c>
      <c r="B262" s="404">
        <v>2.4209999999999998</v>
      </c>
      <c r="C262" s="404">
        <v>713.64499999999998</v>
      </c>
      <c r="D262" s="404">
        <v>132.684</v>
      </c>
      <c r="E262" s="404">
        <v>848.75</v>
      </c>
      <c r="F262" s="404">
        <v>0.50700000000000001</v>
      </c>
      <c r="G262" s="404">
        <v>4.718</v>
      </c>
      <c r="H262" s="404">
        <v>50.71</v>
      </c>
      <c r="I262" s="404">
        <v>55.935000000000002</v>
      </c>
      <c r="J262" s="404">
        <v>904.68499999999995</v>
      </c>
      <c r="K262" s="404">
        <v>280.428</v>
      </c>
      <c r="L262" s="404">
        <v>584.98800000000006</v>
      </c>
      <c r="M262" s="404">
        <v>1770.1010000000001</v>
      </c>
    </row>
    <row r="263" spans="1:13" x14ac:dyDescent="0.2">
      <c r="A263" s="404" t="s">
        <v>1375</v>
      </c>
      <c r="B263" s="404">
        <v>2.1869999999999998</v>
      </c>
      <c r="C263" s="404">
        <v>588.17200000000003</v>
      </c>
      <c r="D263" s="404">
        <v>126.75</v>
      </c>
      <c r="E263" s="404">
        <v>717.10799999999995</v>
      </c>
      <c r="F263" s="404">
        <v>0.54200000000000004</v>
      </c>
      <c r="G263" s="404">
        <v>5.0430000000000001</v>
      </c>
      <c r="H263" s="404">
        <v>54.207999999999998</v>
      </c>
      <c r="I263" s="404">
        <v>59.792999999999999</v>
      </c>
      <c r="J263" s="404">
        <v>776.90099999999995</v>
      </c>
      <c r="K263" s="404">
        <v>251.751</v>
      </c>
      <c r="L263" s="404">
        <v>570.37</v>
      </c>
      <c r="M263" s="404">
        <v>1599.0219999999999</v>
      </c>
    </row>
    <row r="264" spans="1:13" x14ac:dyDescent="0.2">
      <c r="A264" s="404" t="s">
        <v>1376</v>
      </c>
      <c r="B264" s="404">
        <v>2.2130000000000001</v>
      </c>
      <c r="C264" s="404">
        <v>442.11399999999998</v>
      </c>
      <c r="D264" s="404">
        <v>109.255</v>
      </c>
      <c r="E264" s="404">
        <v>553.58199999999999</v>
      </c>
      <c r="F264" s="404">
        <v>0.52500000000000002</v>
      </c>
      <c r="G264" s="404">
        <v>4.8810000000000002</v>
      </c>
      <c r="H264" s="404">
        <v>52.459000000000003</v>
      </c>
      <c r="I264" s="404">
        <v>57.863999999999997</v>
      </c>
      <c r="J264" s="404">
        <v>611.44600000000003</v>
      </c>
      <c r="K264" s="404">
        <v>233.589</v>
      </c>
      <c r="L264" s="404">
        <v>511.46800000000002</v>
      </c>
      <c r="M264" s="404">
        <v>1356.5029999999999</v>
      </c>
    </row>
    <row r="265" spans="1:13" x14ac:dyDescent="0.2">
      <c r="A265" s="404" t="s">
        <v>1377</v>
      </c>
      <c r="B265" s="404">
        <v>1.335</v>
      </c>
      <c r="C265" s="404">
        <v>257.5</v>
      </c>
      <c r="D265" s="404">
        <v>95.665000000000006</v>
      </c>
      <c r="E265" s="404">
        <v>354.5</v>
      </c>
      <c r="F265" s="404">
        <v>0.54200000000000004</v>
      </c>
      <c r="G265" s="404">
        <v>5.0430000000000001</v>
      </c>
      <c r="H265" s="404">
        <v>54.207999999999998</v>
      </c>
      <c r="I265" s="404">
        <v>59.792999999999999</v>
      </c>
      <c r="J265" s="404">
        <v>414.29300000000001</v>
      </c>
      <c r="K265" s="404">
        <v>221.07499999999999</v>
      </c>
      <c r="L265" s="404">
        <v>508.39</v>
      </c>
      <c r="M265" s="404">
        <v>1143.7570000000001</v>
      </c>
    </row>
    <row r="266" spans="1:13" x14ac:dyDescent="0.2">
      <c r="A266" s="404" t="s">
        <v>1378</v>
      </c>
      <c r="B266" s="404">
        <v>1.23</v>
      </c>
      <c r="C266" s="404">
        <v>166.31299999999999</v>
      </c>
      <c r="D266" s="404">
        <v>97.388000000000005</v>
      </c>
      <c r="E266" s="404">
        <v>264.93</v>
      </c>
      <c r="F266" s="404">
        <v>0.52500000000000002</v>
      </c>
      <c r="G266" s="404">
        <v>4.8810000000000002</v>
      </c>
      <c r="H266" s="404">
        <v>52.459000000000003</v>
      </c>
      <c r="I266" s="404">
        <v>57.863999999999997</v>
      </c>
      <c r="J266" s="404">
        <v>322.79399999999998</v>
      </c>
      <c r="K266" s="404">
        <v>241.87299999999999</v>
      </c>
      <c r="L266" s="404">
        <v>570.97400000000005</v>
      </c>
      <c r="M266" s="404">
        <v>1135.6420000000001</v>
      </c>
    </row>
    <row r="267" spans="1:13" x14ac:dyDescent="0.2">
      <c r="A267" s="404" t="s">
        <v>1379</v>
      </c>
      <c r="B267" s="404">
        <v>1.9730000000000001</v>
      </c>
      <c r="C267" s="404">
        <v>135.01</v>
      </c>
      <c r="D267" s="404">
        <v>99.375</v>
      </c>
      <c r="E267" s="404">
        <v>236.358</v>
      </c>
      <c r="F267" s="404">
        <v>0.54200000000000004</v>
      </c>
      <c r="G267" s="404">
        <v>5.0430000000000001</v>
      </c>
      <c r="H267" s="404">
        <v>54.207999999999998</v>
      </c>
      <c r="I267" s="404">
        <v>59.792999999999999</v>
      </c>
      <c r="J267" s="404">
        <v>296.15100000000001</v>
      </c>
      <c r="K267" s="404">
        <v>302.60899999999998</v>
      </c>
      <c r="L267" s="404">
        <v>726.40800000000002</v>
      </c>
      <c r="M267" s="404">
        <v>1325.1679999999999</v>
      </c>
    </row>
    <row r="268" spans="1:13" x14ac:dyDescent="0.2">
      <c r="A268" s="404" t="s">
        <v>1380</v>
      </c>
      <c r="B268" s="404">
        <v>1.6359999999999999</v>
      </c>
      <c r="C268" s="404">
        <v>128.56100000000001</v>
      </c>
      <c r="D268" s="404">
        <v>91.491</v>
      </c>
      <c r="E268" s="404">
        <v>221.68799999999999</v>
      </c>
      <c r="F268" s="404">
        <v>0.54200000000000004</v>
      </c>
      <c r="G268" s="404">
        <v>5.0430000000000001</v>
      </c>
      <c r="H268" s="404">
        <v>54.207999999999998</v>
      </c>
      <c r="I268" s="404">
        <v>59.792999999999999</v>
      </c>
      <c r="J268" s="404">
        <v>281.48099999999999</v>
      </c>
      <c r="K268" s="404">
        <v>301.72399999999999</v>
      </c>
      <c r="L268" s="404">
        <v>686.31600000000003</v>
      </c>
      <c r="M268" s="404">
        <v>1269.521</v>
      </c>
    </row>
    <row r="269" spans="1:13" x14ac:dyDescent="0.2">
      <c r="A269" s="404" t="s">
        <v>1381</v>
      </c>
      <c r="B269" s="404">
        <v>1.532</v>
      </c>
      <c r="C269" s="404">
        <v>140.34399999999999</v>
      </c>
      <c r="D269" s="404">
        <v>116.282</v>
      </c>
      <c r="E269" s="404">
        <v>258.15800000000002</v>
      </c>
      <c r="F269" s="404">
        <v>0.52500000000000002</v>
      </c>
      <c r="G269" s="404">
        <v>4.8810000000000002</v>
      </c>
      <c r="H269" s="404">
        <v>52.459000000000003</v>
      </c>
      <c r="I269" s="404">
        <v>57.863999999999997</v>
      </c>
      <c r="J269" s="404">
        <v>316.02199999999999</v>
      </c>
      <c r="K269" s="404">
        <v>271.46199999999999</v>
      </c>
      <c r="L269" s="404">
        <v>587.61900000000003</v>
      </c>
      <c r="M269" s="404">
        <v>1175.1030000000001</v>
      </c>
    </row>
    <row r="270" spans="1:13" x14ac:dyDescent="0.2">
      <c r="A270" s="404" t="s">
        <v>1382</v>
      </c>
      <c r="B270" s="404">
        <v>1.528</v>
      </c>
      <c r="C270" s="404">
        <v>246.273</v>
      </c>
      <c r="D270" s="404">
        <v>115.738</v>
      </c>
      <c r="E270" s="404">
        <v>363.53800000000001</v>
      </c>
      <c r="F270" s="404">
        <v>0.54200000000000004</v>
      </c>
      <c r="G270" s="404">
        <v>5.0430000000000001</v>
      </c>
      <c r="H270" s="404">
        <v>54.207999999999998</v>
      </c>
      <c r="I270" s="404">
        <v>59.792999999999999</v>
      </c>
      <c r="J270" s="404">
        <v>423.33100000000002</v>
      </c>
      <c r="K270" s="404">
        <v>238.77099999999999</v>
      </c>
      <c r="L270" s="404">
        <v>515.43200000000002</v>
      </c>
      <c r="M270" s="404">
        <v>1177.5350000000001</v>
      </c>
    </row>
    <row r="271" spans="1:13" x14ac:dyDescent="0.2">
      <c r="A271" s="404" t="s">
        <v>1383</v>
      </c>
      <c r="B271" s="404">
        <v>2.67</v>
      </c>
      <c r="C271" s="404">
        <v>447.19099999999997</v>
      </c>
      <c r="D271" s="404">
        <v>123.322</v>
      </c>
      <c r="E271" s="404">
        <v>573.18399999999997</v>
      </c>
      <c r="F271" s="404">
        <v>0.52500000000000002</v>
      </c>
      <c r="G271" s="404">
        <v>4.8810000000000002</v>
      </c>
      <c r="H271" s="404">
        <v>52.459000000000003</v>
      </c>
      <c r="I271" s="404">
        <v>57.863999999999997</v>
      </c>
      <c r="J271" s="404">
        <v>631.048</v>
      </c>
      <c r="K271" s="404">
        <v>239.221</v>
      </c>
      <c r="L271" s="404">
        <v>542.46400000000006</v>
      </c>
      <c r="M271" s="404">
        <v>1412.7329999999999</v>
      </c>
    </row>
    <row r="272" spans="1:13" x14ac:dyDescent="0.2">
      <c r="A272" s="404" t="s">
        <v>1384</v>
      </c>
      <c r="B272" s="404">
        <v>3.8079999999999998</v>
      </c>
      <c r="C272" s="404">
        <v>734.86199999999997</v>
      </c>
      <c r="D272" s="404">
        <v>151.244</v>
      </c>
      <c r="E272" s="404">
        <v>889.91399999999999</v>
      </c>
      <c r="F272" s="404">
        <v>0.54200000000000004</v>
      </c>
      <c r="G272" s="404">
        <v>5.0430000000000001</v>
      </c>
      <c r="H272" s="404">
        <v>54.207999999999998</v>
      </c>
      <c r="I272" s="404">
        <v>59.792999999999999</v>
      </c>
      <c r="J272" s="404">
        <v>949.70699999999999</v>
      </c>
      <c r="K272" s="404">
        <v>298.73899999999998</v>
      </c>
      <c r="L272" s="404">
        <v>698.48599999999999</v>
      </c>
      <c r="M272" s="404">
        <v>1946.932</v>
      </c>
    </row>
    <row r="273" spans="1:13" x14ac:dyDescent="0.2">
      <c r="A273" s="404" t="s">
        <v>1385</v>
      </c>
      <c r="B273" s="404">
        <v>25.588999999999999</v>
      </c>
      <c r="C273" s="404">
        <v>4804.5810000000001</v>
      </c>
      <c r="D273" s="404">
        <v>1414.075</v>
      </c>
      <c r="E273" s="404">
        <v>6244.2449999999999</v>
      </c>
      <c r="F273" s="404">
        <v>6.4</v>
      </c>
      <c r="G273" s="404">
        <v>59.542999999999999</v>
      </c>
      <c r="H273" s="404">
        <v>640</v>
      </c>
      <c r="I273" s="404">
        <v>705.94299999999998</v>
      </c>
      <c r="J273" s="404">
        <v>6950.1880000000001</v>
      </c>
      <c r="K273" s="404">
        <v>3193.4229999999998</v>
      </c>
      <c r="L273" s="404">
        <v>7212.2290000000003</v>
      </c>
      <c r="M273" s="404">
        <v>17355.841</v>
      </c>
    </row>
    <row r="274" spans="1:13" x14ac:dyDescent="0.2">
      <c r="A274" s="404" t="s">
        <v>1386</v>
      </c>
      <c r="B274" s="404">
        <v>2.738</v>
      </c>
      <c r="C274" s="404">
        <v>849.13</v>
      </c>
      <c r="D274" s="404">
        <v>147.572</v>
      </c>
      <c r="E274" s="404">
        <v>999.44</v>
      </c>
      <c r="F274" s="404">
        <v>0.57799999999999996</v>
      </c>
      <c r="G274" s="404">
        <v>5.2060000000000004</v>
      </c>
      <c r="H274" s="404">
        <v>46.712000000000003</v>
      </c>
      <c r="I274" s="404">
        <v>52.496000000000002</v>
      </c>
      <c r="J274" s="404">
        <v>1051.9359999999999</v>
      </c>
      <c r="K274" s="404">
        <v>319.96899999999999</v>
      </c>
      <c r="L274" s="404">
        <v>728.36300000000006</v>
      </c>
      <c r="M274" s="404">
        <v>2100.2669999999998</v>
      </c>
    </row>
    <row r="275" spans="1:13" x14ac:dyDescent="0.2">
      <c r="A275" s="404" t="s">
        <v>1387</v>
      </c>
      <c r="B275" s="404">
        <v>2.6549999999999998</v>
      </c>
      <c r="C275" s="404">
        <v>785.53</v>
      </c>
      <c r="D275" s="404">
        <v>141.14699999999999</v>
      </c>
      <c r="E275" s="404">
        <v>929.33199999999999</v>
      </c>
      <c r="F275" s="404">
        <v>0.52200000000000002</v>
      </c>
      <c r="G275" s="404">
        <v>4.702</v>
      </c>
      <c r="H275" s="404">
        <v>42.192</v>
      </c>
      <c r="I275" s="404">
        <v>47.414999999999999</v>
      </c>
      <c r="J275" s="404">
        <v>976.74699999999996</v>
      </c>
      <c r="K275" s="404">
        <v>284.59399999999999</v>
      </c>
      <c r="L275" s="404">
        <v>610.51099999999997</v>
      </c>
      <c r="M275" s="404">
        <v>1871.8520000000001</v>
      </c>
    </row>
    <row r="276" spans="1:13" x14ac:dyDescent="0.2">
      <c r="A276" s="404" t="s">
        <v>1388</v>
      </c>
      <c r="B276" s="404">
        <v>2.1259999999999999</v>
      </c>
      <c r="C276" s="404">
        <v>718.69399999999996</v>
      </c>
      <c r="D276" s="404">
        <v>147.80799999999999</v>
      </c>
      <c r="E276" s="404">
        <v>868.62800000000004</v>
      </c>
      <c r="F276" s="404">
        <v>0.57799999999999996</v>
      </c>
      <c r="G276" s="404">
        <v>5.2060000000000004</v>
      </c>
      <c r="H276" s="404">
        <v>46.712000000000003</v>
      </c>
      <c r="I276" s="404">
        <v>52.496000000000002</v>
      </c>
      <c r="J276" s="404">
        <v>921.12400000000002</v>
      </c>
      <c r="K276" s="404">
        <v>283.38900000000001</v>
      </c>
      <c r="L276" s="404">
        <v>636.85</v>
      </c>
      <c r="M276" s="404">
        <v>1841.3630000000001</v>
      </c>
    </row>
    <row r="277" spans="1:13" x14ac:dyDescent="0.2">
      <c r="A277" s="404" t="s">
        <v>1389</v>
      </c>
      <c r="B277" s="404">
        <v>2.5390000000000001</v>
      </c>
      <c r="C277" s="404">
        <v>459.50599999999997</v>
      </c>
      <c r="D277" s="404">
        <v>116.684</v>
      </c>
      <c r="E277" s="404">
        <v>578.73</v>
      </c>
      <c r="F277" s="404">
        <v>0.55900000000000005</v>
      </c>
      <c r="G277" s="404">
        <v>5.0380000000000003</v>
      </c>
      <c r="H277" s="404">
        <v>45.204999999999998</v>
      </c>
      <c r="I277" s="404">
        <v>50.802</v>
      </c>
      <c r="J277" s="404">
        <v>629.53200000000004</v>
      </c>
      <c r="K277" s="404">
        <v>237.80500000000001</v>
      </c>
      <c r="L277" s="404">
        <v>514.38400000000001</v>
      </c>
      <c r="M277" s="404">
        <v>1381.721</v>
      </c>
    </row>
    <row r="278" spans="1:13" x14ac:dyDescent="0.2">
      <c r="A278" s="404" t="s">
        <v>1390</v>
      </c>
      <c r="B278" s="404">
        <v>1.3360000000000001</v>
      </c>
      <c r="C278" s="404">
        <v>237.161</v>
      </c>
      <c r="D278" s="404">
        <v>103.76</v>
      </c>
      <c r="E278" s="404">
        <v>342.25700000000001</v>
      </c>
      <c r="F278" s="404">
        <v>0.57799999999999996</v>
      </c>
      <c r="G278" s="404">
        <v>5.2060000000000004</v>
      </c>
      <c r="H278" s="404">
        <v>46.712000000000003</v>
      </c>
      <c r="I278" s="404">
        <v>52.496000000000002</v>
      </c>
      <c r="J278" s="404">
        <v>394.75299999999999</v>
      </c>
      <c r="K278" s="404">
        <v>217.95</v>
      </c>
      <c r="L278" s="404">
        <v>509.17200000000003</v>
      </c>
      <c r="M278" s="404">
        <v>1121.875</v>
      </c>
    </row>
    <row r="279" spans="1:13" x14ac:dyDescent="0.2">
      <c r="A279" s="404" t="s">
        <v>1391</v>
      </c>
      <c r="B279" s="404">
        <v>1.7310000000000001</v>
      </c>
      <c r="C279" s="404">
        <v>167.01300000000001</v>
      </c>
      <c r="D279" s="404">
        <v>102.88800000000001</v>
      </c>
      <c r="E279" s="404">
        <v>271.63099999999997</v>
      </c>
      <c r="F279" s="404">
        <v>0.55900000000000005</v>
      </c>
      <c r="G279" s="404">
        <v>5.0380000000000003</v>
      </c>
      <c r="H279" s="404">
        <v>45.204999999999998</v>
      </c>
      <c r="I279" s="404">
        <v>50.802</v>
      </c>
      <c r="J279" s="404">
        <v>322.43299999999999</v>
      </c>
      <c r="K279" s="404">
        <v>261.31099999999998</v>
      </c>
      <c r="L279" s="404">
        <v>625.98400000000004</v>
      </c>
      <c r="M279" s="404">
        <v>1209.729</v>
      </c>
    </row>
    <row r="280" spans="1:13" x14ac:dyDescent="0.2">
      <c r="A280" s="404" t="s">
        <v>1392</v>
      </c>
      <c r="B280" s="404">
        <v>1.756</v>
      </c>
      <c r="C280" s="404">
        <v>132.48099999999999</v>
      </c>
      <c r="D280" s="404">
        <v>107.81100000000001</v>
      </c>
      <c r="E280" s="404">
        <v>242.048</v>
      </c>
      <c r="F280" s="404">
        <v>0.57799999999999996</v>
      </c>
      <c r="G280" s="404">
        <v>5.2060000000000004</v>
      </c>
      <c r="H280" s="404">
        <v>46.712000000000003</v>
      </c>
      <c r="I280" s="404">
        <v>52.496000000000002</v>
      </c>
      <c r="J280" s="404">
        <v>294.54399999999998</v>
      </c>
      <c r="K280" s="404">
        <v>344.84</v>
      </c>
      <c r="L280" s="404">
        <v>827.601</v>
      </c>
      <c r="M280" s="404">
        <v>1466.9849999999999</v>
      </c>
    </row>
    <row r="281" spans="1:13" x14ac:dyDescent="0.2">
      <c r="A281" s="404" t="s">
        <v>1393</v>
      </c>
      <c r="B281" s="404">
        <v>1.58</v>
      </c>
      <c r="C281" s="404">
        <v>122.92100000000001</v>
      </c>
      <c r="D281" s="404">
        <v>114.358</v>
      </c>
      <c r="E281" s="404">
        <v>238.858</v>
      </c>
      <c r="F281" s="404">
        <v>0.57799999999999996</v>
      </c>
      <c r="G281" s="404">
        <v>5.2060000000000004</v>
      </c>
      <c r="H281" s="404">
        <v>46.712000000000003</v>
      </c>
      <c r="I281" s="404">
        <v>52.496000000000002</v>
      </c>
      <c r="J281" s="404">
        <v>291.35399999999998</v>
      </c>
      <c r="K281" s="404">
        <v>348.78300000000002</v>
      </c>
      <c r="L281" s="404">
        <v>814.71699999999998</v>
      </c>
      <c r="M281" s="404">
        <v>1454.854</v>
      </c>
    </row>
    <row r="282" spans="1:13" x14ac:dyDescent="0.2">
      <c r="A282" s="404" t="s">
        <v>1394</v>
      </c>
      <c r="B282" s="404">
        <v>1.1930000000000001</v>
      </c>
      <c r="C282" s="404">
        <v>144.57499999999999</v>
      </c>
      <c r="D282" s="404">
        <v>108.188</v>
      </c>
      <c r="E282" s="404">
        <v>253.95599999999999</v>
      </c>
      <c r="F282" s="404">
        <v>0.55900000000000005</v>
      </c>
      <c r="G282" s="404">
        <v>5.0380000000000003</v>
      </c>
      <c r="H282" s="404">
        <v>45.204999999999998</v>
      </c>
      <c r="I282" s="404">
        <v>50.802</v>
      </c>
      <c r="J282" s="404">
        <v>304.75799999999998</v>
      </c>
      <c r="K282" s="404">
        <v>303.39600000000002</v>
      </c>
      <c r="L282" s="404">
        <v>621.70100000000002</v>
      </c>
      <c r="M282" s="404">
        <v>1229.854</v>
      </c>
    </row>
    <row r="283" spans="1:13" x14ac:dyDescent="0.2">
      <c r="A283" s="404" t="s">
        <v>1395</v>
      </c>
      <c r="B283" s="404">
        <v>1.599</v>
      </c>
      <c r="C283" s="404">
        <v>259.78800000000001</v>
      </c>
      <c r="D283" s="404">
        <v>94.302000000000007</v>
      </c>
      <c r="E283" s="404">
        <v>355.68900000000002</v>
      </c>
      <c r="F283" s="404">
        <v>0.57799999999999996</v>
      </c>
      <c r="G283" s="404">
        <v>5.2060000000000004</v>
      </c>
      <c r="H283" s="404">
        <v>46.712000000000003</v>
      </c>
      <c r="I283" s="404">
        <v>52.496000000000002</v>
      </c>
      <c r="J283" s="404">
        <v>408.185</v>
      </c>
      <c r="K283" s="404">
        <v>244.846</v>
      </c>
      <c r="L283" s="404">
        <v>535.93600000000004</v>
      </c>
      <c r="M283" s="404">
        <v>1188.9659999999999</v>
      </c>
    </row>
    <row r="284" spans="1:13" x14ac:dyDescent="0.2">
      <c r="A284" s="404" t="s">
        <v>1396</v>
      </c>
      <c r="B284" s="404">
        <v>2.6859999999999999</v>
      </c>
      <c r="C284" s="404">
        <v>466.99099999999999</v>
      </c>
      <c r="D284" s="404">
        <v>113.94199999999999</v>
      </c>
      <c r="E284" s="404">
        <v>583.61900000000003</v>
      </c>
      <c r="F284" s="404">
        <v>0.55900000000000005</v>
      </c>
      <c r="G284" s="404">
        <v>5.0380000000000003</v>
      </c>
      <c r="H284" s="404">
        <v>45.204999999999998</v>
      </c>
      <c r="I284" s="404">
        <v>50.802</v>
      </c>
      <c r="J284" s="404">
        <v>634.42100000000005</v>
      </c>
      <c r="K284" s="404">
        <v>248.10900000000001</v>
      </c>
      <c r="L284" s="404">
        <v>566.86800000000005</v>
      </c>
      <c r="M284" s="404">
        <v>1449.3989999999999</v>
      </c>
    </row>
    <row r="285" spans="1:13" x14ac:dyDescent="0.2">
      <c r="A285" s="404" t="s">
        <v>1397</v>
      </c>
      <c r="B285" s="404">
        <v>3.81</v>
      </c>
      <c r="C285" s="404">
        <v>720.25900000000001</v>
      </c>
      <c r="D285" s="404">
        <v>140.52799999999999</v>
      </c>
      <c r="E285" s="404">
        <v>864.59699999999998</v>
      </c>
      <c r="F285" s="404">
        <v>0.57799999999999996</v>
      </c>
      <c r="G285" s="404">
        <v>5.2060000000000004</v>
      </c>
      <c r="H285" s="404">
        <v>46.712000000000003</v>
      </c>
      <c r="I285" s="404">
        <v>52.496000000000002</v>
      </c>
      <c r="J285" s="404">
        <v>917.09199999999998</v>
      </c>
      <c r="K285" s="404">
        <v>299.20100000000002</v>
      </c>
      <c r="L285" s="404">
        <v>686.54399999999998</v>
      </c>
      <c r="M285" s="404">
        <v>1902.838</v>
      </c>
    </row>
    <row r="286" spans="1:13" x14ac:dyDescent="0.2">
      <c r="A286" s="404" t="s">
        <v>1398</v>
      </c>
      <c r="B286" s="404">
        <v>25.748999999999999</v>
      </c>
      <c r="C286" s="404">
        <v>5063.2979999999998</v>
      </c>
      <c r="D286" s="404">
        <v>1438.989</v>
      </c>
      <c r="E286" s="404">
        <v>6528.0360000000001</v>
      </c>
      <c r="F286" s="404">
        <v>6.8</v>
      </c>
      <c r="G286" s="404">
        <v>61.292000000000002</v>
      </c>
      <c r="H286" s="404">
        <v>550</v>
      </c>
      <c r="I286" s="404">
        <v>618.09199999999998</v>
      </c>
      <c r="J286" s="404">
        <v>7146.1289999999999</v>
      </c>
      <c r="K286" s="404">
        <v>3394.192</v>
      </c>
      <c r="L286" s="404">
        <v>7677.3670000000002</v>
      </c>
      <c r="M286" s="404">
        <v>18217.687999999998</v>
      </c>
    </row>
    <row r="287" spans="1:13" x14ac:dyDescent="0.2">
      <c r="A287" s="404" t="s">
        <v>1399</v>
      </c>
      <c r="B287" s="404">
        <v>2.96</v>
      </c>
      <c r="C287" s="404">
        <v>974.93799999999999</v>
      </c>
      <c r="D287" s="404">
        <v>165.01400000000001</v>
      </c>
      <c r="E287" s="404">
        <v>1142.912</v>
      </c>
      <c r="F287" s="404">
        <v>0.52700000000000002</v>
      </c>
      <c r="G287" s="404">
        <v>5.3579999999999997</v>
      </c>
      <c r="H287" s="404">
        <v>44.164000000000001</v>
      </c>
      <c r="I287" s="404">
        <v>50.048999999999999</v>
      </c>
      <c r="J287" s="404">
        <v>1192.961</v>
      </c>
      <c r="K287" s="404">
        <v>354.089</v>
      </c>
      <c r="L287" s="404">
        <v>796.97199999999998</v>
      </c>
      <c r="M287" s="404">
        <v>2344.0219999999999</v>
      </c>
    </row>
    <row r="288" spans="1:13" x14ac:dyDescent="0.2">
      <c r="A288" s="404" t="s">
        <v>1400</v>
      </c>
      <c r="B288" s="404">
        <v>2.3199999999999998</v>
      </c>
      <c r="C288" s="404">
        <v>862.04300000000001</v>
      </c>
      <c r="D288" s="404">
        <v>143.221</v>
      </c>
      <c r="E288" s="404">
        <v>1007.583</v>
      </c>
      <c r="F288" s="404">
        <v>0.47599999999999998</v>
      </c>
      <c r="G288" s="404">
        <v>4.8390000000000004</v>
      </c>
      <c r="H288" s="404">
        <v>39.89</v>
      </c>
      <c r="I288" s="404">
        <v>45.204999999999998</v>
      </c>
      <c r="J288" s="404">
        <v>1052.788</v>
      </c>
      <c r="K288" s="404">
        <v>305.95400000000001</v>
      </c>
      <c r="L288" s="404">
        <v>625.34900000000005</v>
      </c>
      <c r="M288" s="404">
        <v>1984.0909999999999</v>
      </c>
    </row>
    <row r="289" spans="1:13" x14ac:dyDescent="0.2">
      <c r="A289" s="404" t="s">
        <v>1401</v>
      </c>
      <c r="B289" s="404">
        <v>1.708</v>
      </c>
      <c r="C289" s="404">
        <v>645.64300000000003</v>
      </c>
      <c r="D289" s="404">
        <v>130.124</v>
      </c>
      <c r="E289" s="404">
        <v>777.47500000000002</v>
      </c>
      <c r="F289" s="404">
        <v>0.52700000000000002</v>
      </c>
      <c r="G289" s="404">
        <v>5.3579999999999997</v>
      </c>
      <c r="H289" s="404">
        <v>44.164000000000001</v>
      </c>
      <c r="I289" s="404">
        <v>50.048999999999999</v>
      </c>
      <c r="J289" s="404">
        <v>827.524</v>
      </c>
      <c r="K289" s="404">
        <v>272.68900000000002</v>
      </c>
      <c r="L289" s="404">
        <v>609.16600000000005</v>
      </c>
      <c r="M289" s="404">
        <v>1709.38</v>
      </c>
    </row>
    <row r="290" spans="1:13" x14ac:dyDescent="0.2">
      <c r="A290" s="404" t="s">
        <v>1402</v>
      </c>
      <c r="B290" s="404">
        <v>1.577</v>
      </c>
      <c r="C290" s="404">
        <v>401.24200000000002</v>
      </c>
      <c r="D290" s="404">
        <v>102.38800000000001</v>
      </c>
      <c r="E290" s="404">
        <v>505.20699999999999</v>
      </c>
      <c r="F290" s="404">
        <v>0.51</v>
      </c>
      <c r="G290" s="404">
        <v>5.1849999999999996</v>
      </c>
      <c r="H290" s="404">
        <v>42.74</v>
      </c>
      <c r="I290" s="404">
        <v>48.433999999999997</v>
      </c>
      <c r="J290" s="404">
        <v>553.64099999999996</v>
      </c>
      <c r="K290" s="404">
        <v>237.14099999999999</v>
      </c>
      <c r="L290" s="404">
        <v>517.65599999999995</v>
      </c>
      <c r="M290" s="404">
        <v>1308.4380000000001</v>
      </c>
    </row>
    <row r="291" spans="1:13" x14ac:dyDescent="0.2">
      <c r="A291" s="404" t="s">
        <v>1403</v>
      </c>
      <c r="B291" s="404">
        <v>1.159</v>
      </c>
      <c r="C291" s="404">
        <v>252.405</v>
      </c>
      <c r="D291" s="404">
        <v>98.927999999999997</v>
      </c>
      <c r="E291" s="404">
        <v>352.49200000000002</v>
      </c>
      <c r="F291" s="404">
        <v>0.52700000000000002</v>
      </c>
      <c r="G291" s="404">
        <v>5.3579999999999997</v>
      </c>
      <c r="H291" s="404">
        <v>44.164000000000001</v>
      </c>
      <c r="I291" s="404">
        <v>50.048999999999999</v>
      </c>
      <c r="J291" s="404">
        <v>402.541</v>
      </c>
      <c r="K291" s="404">
        <v>229.18299999999999</v>
      </c>
      <c r="L291" s="404">
        <v>536.14300000000003</v>
      </c>
      <c r="M291" s="404">
        <v>1167.867</v>
      </c>
    </row>
    <row r="292" spans="1:13" x14ac:dyDescent="0.2">
      <c r="A292" s="404" t="s">
        <v>1404</v>
      </c>
      <c r="B292" s="404">
        <v>1.38</v>
      </c>
      <c r="C292" s="404">
        <v>157.95500000000001</v>
      </c>
      <c r="D292" s="404">
        <v>94.081999999999994</v>
      </c>
      <c r="E292" s="404">
        <v>253.41800000000001</v>
      </c>
      <c r="F292" s="404">
        <v>0.51</v>
      </c>
      <c r="G292" s="404">
        <v>5.1849999999999996</v>
      </c>
      <c r="H292" s="404">
        <v>42.74</v>
      </c>
      <c r="I292" s="404">
        <v>48.433999999999997</v>
      </c>
      <c r="J292" s="404">
        <v>301.85199999999998</v>
      </c>
      <c r="K292" s="404">
        <v>286.91899999999998</v>
      </c>
      <c r="L292" s="404">
        <v>691.03099999999995</v>
      </c>
      <c r="M292" s="404">
        <v>1279.8009999999999</v>
      </c>
    </row>
    <row r="293" spans="1:13" x14ac:dyDescent="0.2">
      <c r="A293" s="404" t="s">
        <v>1405</v>
      </c>
      <c r="B293" s="404">
        <v>1.58</v>
      </c>
      <c r="C293" s="404">
        <v>129.66800000000001</v>
      </c>
      <c r="D293" s="404">
        <v>93.376999999999995</v>
      </c>
      <c r="E293" s="404">
        <v>224.625</v>
      </c>
      <c r="F293" s="404">
        <v>0.52700000000000002</v>
      </c>
      <c r="G293" s="404">
        <v>5.3579999999999997</v>
      </c>
      <c r="H293" s="404">
        <v>44.164000000000001</v>
      </c>
      <c r="I293" s="404">
        <v>50.048999999999999</v>
      </c>
      <c r="J293" s="404">
        <v>274.67399999999998</v>
      </c>
      <c r="K293" s="404">
        <v>353.48899999999998</v>
      </c>
      <c r="L293" s="404">
        <v>811.88199999999995</v>
      </c>
      <c r="M293" s="404">
        <v>1440.0450000000001</v>
      </c>
    </row>
    <row r="294" spans="1:13" x14ac:dyDescent="0.2">
      <c r="A294" s="404" t="s">
        <v>1406</v>
      </c>
      <c r="B294" s="404">
        <v>1.3580000000000001</v>
      </c>
      <c r="C294" s="404">
        <v>124.77800000000001</v>
      </c>
      <c r="D294" s="404">
        <v>103.21899999999999</v>
      </c>
      <c r="E294" s="404">
        <v>229.35499999999999</v>
      </c>
      <c r="F294" s="404">
        <v>0.52700000000000002</v>
      </c>
      <c r="G294" s="404">
        <v>5.3579999999999997</v>
      </c>
      <c r="H294" s="404">
        <v>44.164000000000001</v>
      </c>
      <c r="I294" s="404">
        <v>50.048999999999999</v>
      </c>
      <c r="J294" s="404">
        <v>279.40300000000002</v>
      </c>
      <c r="K294" s="404">
        <v>330.08699999999999</v>
      </c>
      <c r="L294" s="404">
        <v>760.93399999999997</v>
      </c>
      <c r="M294" s="404">
        <v>1370.424</v>
      </c>
    </row>
    <row r="295" spans="1:13" x14ac:dyDescent="0.2">
      <c r="A295" s="404" t="s">
        <v>1407</v>
      </c>
      <c r="B295" s="404">
        <v>0.998</v>
      </c>
      <c r="C295" s="404">
        <v>133.31700000000001</v>
      </c>
      <c r="D295" s="404">
        <v>102.54300000000001</v>
      </c>
      <c r="E295" s="404">
        <v>236.85900000000001</v>
      </c>
      <c r="F295" s="404">
        <v>0.51</v>
      </c>
      <c r="G295" s="404">
        <v>5.1849999999999996</v>
      </c>
      <c r="H295" s="404">
        <v>42.74</v>
      </c>
      <c r="I295" s="404">
        <v>48.433999999999997</v>
      </c>
      <c r="J295" s="404">
        <v>285.29300000000001</v>
      </c>
      <c r="K295" s="404">
        <v>291.20999999999998</v>
      </c>
      <c r="L295" s="404">
        <v>601.53599999999994</v>
      </c>
      <c r="M295" s="404">
        <v>1178.039</v>
      </c>
    </row>
    <row r="296" spans="1:13" x14ac:dyDescent="0.2">
      <c r="A296" s="404" t="s">
        <v>1408</v>
      </c>
      <c r="B296" s="404">
        <v>1.17</v>
      </c>
      <c r="C296" s="404">
        <v>225.52699999999999</v>
      </c>
      <c r="D296" s="404">
        <v>113.081</v>
      </c>
      <c r="E296" s="404">
        <v>339.77800000000002</v>
      </c>
      <c r="F296" s="404">
        <v>0.52700000000000002</v>
      </c>
      <c r="G296" s="404">
        <v>5.3579999999999997</v>
      </c>
      <c r="H296" s="404">
        <v>44.164000000000001</v>
      </c>
      <c r="I296" s="404">
        <v>50.048999999999999</v>
      </c>
      <c r="J296" s="404">
        <v>389.82600000000002</v>
      </c>
      <c r="K296" s="404">
        <v>244.64699999999999</v>
      </c>
      <c r="L296" s="404">
        <v>535.13699999999994</v>
      </c>
      <c r="M296" s="404">
        <v>1169.6099999999999</v>
      </c>
    </row>
    <row r="297" spans="1:13" x14ac:dyDescent="0.2">
      <c r="A297" s="404" t="s">
        <v>1409</v>
      </c>
      <c r="B297" s="404">
        <v>1.8740000000000001</v>
      </c>
      <c r="C297" s="404">
        <v>400.37900000000002</v>
      </c>
      <c r="D297" s="404">
        <v>116.68600000000001</v>
      </c>
      <c r="E297" s="404">
        <v>518.94000000000005</v>
      </c>
      <c r="F297" s="404">
        <v>0.51</v>
      </c>
      <c r="G297" s="404">
        <v>5.1849999999999996</v>
      </c>
      <c r="H297" s="404">
        <v>42.74</v>
      </c>
      <c r="I297" s="404">
        <v>48.433999999999997</v>
      </c>
      <c r="J297" s="404">
        <v>567.37400000000002</v>
      </c>
      <c r="K297" s="404">
        <v>242.559</v>
      </c>
      <c r="L297" s="404">
        <v>544.29300000000001</v>
      </c>
      <c r="M297" s="404">
        <v>1354.2260000000001</v>
      </c>
    </row>
    <row r="298" spans="1:13" x14ac:dyDescent="0.2">
      <c r="A298" s="404" t="s">
        <v>1410</v>
      </c>
      <c r="B298" s="404">
        <v>2.7589999999999999</v>
      </c>
      <c r="C298" s="404">
        <v>652.79399999999998</v>
      </c>
      <c r="D298" s="404">
        <v>145.738</v>
      </c>
      <c r="E298" s="404">
        <v>801.29100000000005</v>
      </c>
      <c r="F298" s="404">
        <v>0.52700000000000002</v>
      </c>
      <c r="G298" s="404">
        <v>5.3579999999999997</v>
      </c>
      <c r="H298" s="404">
        <v>44.164000000000001</v>
      </c>
      <c r="I298" s="404">
        <v>50.048999999999999</v>
      </c>
      <c r="J298" s="404">
        <v>851.34</v>
      </c>
      <c r="K298" s="404">
        <v>292.97300000000001</v>
      </c>
      <c r="L298" s="404">
        <v>659.88099999999997</v>
      </c>
      <c r="M298" s="404">
        <v>1804.194</v>
      </c>
    </row>
    <row r="299" spans="1:13" x14ac:dyDescent="0.2">
      <c r="A299" s="404" t="s">
        <v>1411</v>
      </c>
      <c r="B299" s="404">
        <v>20.844999999999999</v>
      </c>
      <c r="C299" s="404">
        <v>4959.84</v>
      </c>
      <c r="D299" s="404">
        <v>1408.4010000000001</v>
      </c>
      <c r="E299" s="404">
        <v>6389.085</v>
      </c>
      <c r="F299" s="404">
        <v>6.2</v>
      </c>
      <c r="G299" s="404">
        <v>63.082000000000001</v>
      </c>
      <c r="H299" s="404">
        <v>520</v>
      </c>
      <c r="I299" s="404">
        <v>589.28200000000004</v>
      </c>
      <c r="J299" s="404">
        <v>6978.3670000000002</v>
      </c>
      <c r="K299" s="404">
        <v>3440.9389999999999</v>
      </c>
      <c r="L299" s="404">
        <v>7693.1260000000002</v>
      </c>
      <c r="M299" s="404">
        <v>18112.432000000001</v>
      </c>
    </row>
    <row r="300" spans="1:13" x14ac:dyDescent="0.2">
      <c r="A300" s="404" t="s">
        <v>1412</v>
      </c>
      <c r="B300" s="404">
        <v>1.915</v>
      </c>
      <c r="C300" s="404">
        <v>833.13900000000001</v>
      </c>
      <c r="D300" s="404">
        <v>145.79400000000001</v>
      </c>
      <c r="E300" s="404">
        <v>980.84900000000005</v>
      </c>
      <c r="F300" s="404">
        <v>0.56100000000000005</v>
      </c>
      <c r="G300" s="404">
        <v>5.4550000000000001</v>
      </c>
      <c r="H300" s="404">
        <v>44.164000000000001</v>
      </c>
      <c r="I300" s="404">
        <v>50.18</v>
      </c>
      <c r="J300" s="404">
        <v>1031.028</v>
      </c>
      <c r="K300" s="404">
        <v>329.50599999999997</v>
      </c>
      <c r="L300" s="404">
        <v>729.31500000000005</v>
      </c>
      <c r="M300" s="404">
        <v>2089.8490000000002</v>
      </c>
    </row>
    <row r="301" spans="1:13" x14ac:dyDescent="0.2">
      <c r="A301" s="404" t="s">
        <v>1413</v>
      </c>
      <c r="B301" s="404">
        <v>1.7210000000000001</v>
      </c>
      <c r="C301" s="404">
        <v>770.97699999999998</v>
      </c>
      <c r="D301" s="404">
        <v>143.53700000000001</v>
      </c>
      <c r="E301" s="404">
        <v>916.23500000000001</v>
      </c>
      <c r="F301" s="404">
        <v>0.50600000000000001</v>
      </c>
      <c r="G301" s="404">
        <v>4.9269999999999996</v>
      </c>
      <c r="H301" s="404">
        <v>39.89</v>
      </c>
      <c r="I301" s="404">
        <v>45.323</v>
      </c>
      <c r="J301" s="404">
        <v>961.55799999999999</v>
      </c>
      <c r="K301" s="404">
        <v>295.858</v>
      </c>
      <c r="L301" s="404">
        <v>610.96199999999999</v>
      </c>
      <c r="M301" s="404">
        <v>1868.3779999999999</v>
      </c>
    </row>
    <row r="302" spans="1:13" x14ac:dyDescent="0.2">
      <c r="A302" s="404" t="s">
        <v>1414</v>
      </c>
      <c r="B302" s="404">
        <v>1.288</v>
      </c>
      <c r="C302" s="404">
        <v>613.03899999999999</v>
      </c>
      <c r="D302" s="404">
        <v>123.33799999999999</v>
      </c>
      <c r="E302" s="404">
        <v>737.66499999999996</v>
      </c>
      <c r="F302" s="404">
        <v>0.56100000000000005</v>
      </c>
      <c r="G302" s="404">
        <v>5.4550000000000001</v>
      </c>
      <c r="H302" s="404">
        <v>44.164000000000001</v>
      </c>
      <c r="I302" s="404">
        <v>50.18</v>
      </c>
      <c r="J302" s="404">
        <v>787.84500000000003</v>
      </c>
      <c r="K302" s="404">
        <v>271.16899999999998</v>
      </c>
      <c r="L302" s="404">
        <v>601.10299999999995</v>
      </c>
      <c r="M302" s="404">
        <v>1660.117</v>
      </c>
    </row>
    <row r="303" spans="1:13" x14ac:dyDescent="0.2">
      <c r="A303" s="404" t="s">
        <v>1415</v>
      </c>
      <c r="B303" s="404">
        <v>1.349</v>
      </c>
      <c r="C303" s="404">
        <v>428.20100000000002</v>
      </c>
      <c r="D303" s="404">
        <v>111.327</v>
      </c>
      <c r="E303" s="404">
        <v>540.87699999999995</v>
      </c>
      <c r="F303" s="404">
        <v>0.54200000000000004</v>
      </c>
      <c r="G303" s="404">
        <v>5.2789999999999999</v>
      </c>
      <c r="H303" s="404">
        <v>42.74</v>
      </c>
      <c r="I303" s="404">
        <v>48.561</v>
      </c>
      <c r="J303" s="404">
        <v>589.43799999999999</v>
      </c>
      <c r="K303" s="404">
        <v>233.97399999999999</v>
      </c>
      <c r="L303" s="404">
        <v>514.25800000000004</v>
      </c>
      <c r="M303" s="404">
        <v>1337.6690000000001</v>
      </c>
    </row>
    <row r="304" spans="1:13" x14ac:dyDescent="0.2">
      <c r="A304" s="404" t="s">
        <v>1416</v>
      </c>
      <c r="B304" s="404">
        <v>0.874</v>
      </c>
      <c r="C304" s="404">
        <v>265.97199999999998</v>
      </c>
      <c r="D304" s="404">
        <v>98.167000000000002</v>
      </c>
      <c r="E304" s="404">
        <v>365.01400000000001</v>
      </c>
      <c r="F304" s="404">
        <v>0.56100000000000005</v>
      </c>
      <c r="G304" s="404">
        <v>5.4550000000000001</v>
      </c>
      <c r="H304" s="404">
        <v>44.164000000000001</v>
      </c>
      <c r="I304" s="404">
        <v>50.18</v>
      </c>
      <c r="J304" s="404">
        <v>415.19299999999998</v>
      </c>
      <c r="K304" s="404">
        <v>239.119</v>
      </c>
      <c r="L304" s="404">
        <v>561.84900000000005</v>
      </c>
      <c r="M304" s="404">
        <v>1216.1610000000001</v>
      </c>
    </row>
    <row r="305" spans="1:13" x14ac:dyDescent="0.2">
      <c r="A305" s="404" t="s">
        <v>1417</v>
      </c>
      <c r="B305" s="404">
        <v>0.878</v>
      </c>
      <c r="C305" s="404">
        <v>162.233</v>
      </c>
      <c r="D305" s="404">
        <v>94.454999999999998</v>
      </c>
      <c r="E305" s="404">
        <v>257.56599999999997</v>
      </c>
      <c r="F305" s="404">
        <v>0.54200000000000004</v>
      </c>
      <c r="G305" s="404">
        <v>5.2789999999999999</v>
      </c>
      <c r="H305" s="404">
        <v>42.74</v>
      </c>
      <c r="I305" s="404">
        <v>48.561</v>
      </c>
      <c r="J305" s="404">
        <v>306.12599999999998</v>
      </c>
      <c r="K305" s="404">
        <v>287.351</v>
      </c>
      <c r="L305" s="404">
        <v>662.25</v>
      </c>
      <c r="M305" s="404">
        <v>1255.7270000000001</v>
      </c>
    </row>
    <row r="306" spans="1:13" x14ac:dyDescent="0.2">
      <c r="A306" s="404" t="s">
        <v>1418</v>
      </c>
      <c r="B306" s="404">
        <v>0.51700000000000002</v>
      </c>
      <c r="C306" s="404">
        <v>133.47</v>
      </c>
      <c r="D306" s="404">
        <v>86.126999999999995</v>
      </c>
      <c r="E306" s="404">
        <v>220.113</v>
      </c>
      <c r="F306" s="404">
        <v>0.56100000000000005</v>
      </c>
      <c r="G306" s="404">
        <v>5.4550000000000001</v>
      </c>
      <c r="H306" s="404">
        <v>44.164000000000001</v>
      </c>
      <c r="I306" s="404">
        <v>50.18</v>
      </c>
      <c r="J306" s="404">
        <v>270.29300000000001</v>
      </c>
      <c r="K306" s="404">
        <v>354.91800000000001</v>
      </c>
      <c r="L306" s="404">
        <v>868.31700000000001</v>
      </c>
      <c r="M306" s="404">
        <v>1493.528</v>
      </c>
    </row>
    <row r="307" spans="1:13" x14ac:dyDescent="0.2">
      <c r="A307" s="404" t="s">
        <v>1419</v>
      </c>
      <c r="B307" s="404">
        <v>1.109</v>
      </c>
      <c r="C307" s="404">
        <v>116.877</v>
      </c>
      <c r="D307" s="404">
        <v>91.707999999999998</v>
      </c>
      <c r="E307" s="404">
        <v>209.69499999999999</v>
      </c>
      <c r="F307" s="404">
        <v>0.56100000000000005</v>
      </c>
      <c r="G307" s="404">
        <v>5.4550000000000001</v>
      </c>
      <c r="H307" s="404">
        <v>44.164000000000001</v>
      </c>
      <c r="I307" s="404">
        <v>50.18</v>
      </c>
      <c r="J307" s="404">
        <v>259.87400000000002</v>
      </c>
      <c r="K307" s="404">
        <v>392.05</v>
      </c>
      <c r="L307" s="404">
        <v>940.99699999999996</v>
      </c>
      <c r="M307" s="404">
        <v>1592.922</v>
      </c>
    </row>
    <row r="308" spans="1:13" x14ac:dyDescent="0.2">
      <c r="A308" s="404" t="s">
        <v>1420</v>
      </c>
      <c r="B308" s="404">
        <v>1.5680000000000001</v>
      </c>
      <c r="C308" s="404">
        <v>136.792</v>
      </c>
      <c r="D308" s="404">
        <v>94.445999999999998</v>
      </c>
      <c r="E308" s="404">
        <v>232.80600000000001</v>
      </c>
      <c r="F308" s="404">
        <v>0.54200000000000004</v>
      </c>
      <c r="G308" s="404">
        <v>5.2789999999999999</v>
      </c>
      <c r="H308" s="404">
        <v>42.74</v>
      </c>
      <c r="I308" s="404">
        <v>48.561</v>
      </c>
      <c r="J308" s="404">
        <v>281.36700000000002</v>
      </c>
      <c r="K308" s="404">
        <v>320.387</v>
      </c>
      <c r="L308" s="404">
        <v>662.05600000000004</v>
      </c>
      <c r="M308" s="404">
        <v>1263.81</v>
      </c>
    </row>
    <row r="309" spans="1:13" x14ac:dyDescent="0.2">
      <c r="A309" s="404" t="s">
        <v>1421</v>
      </c>
      <c r="B309" s="404">
        <v>1.0129999999999999</v>
      </c>
      <c r="C309" s="404">
        <v>220.87100000000001</v>
      </c>
      <c r="D309" s="404">
        <v>103.381</v>
      </c>
      <c r="E309" s="404">
        <v>325.26499999999999</v>
      </c>
      <c r="F309" s="404">
        <v>0.56100000000000005</v>
      </c>
      <c r="G309" s="404">
        <v>5.4550000000000001</v>
      </c>
      <c r="H309" s="404">
        <v>44.164000000000001</v>
      </c>
      <c r="I309" s="404">
        <v>50.18</v>
      </c>
      <c r="J309" s="404">
        <v>375.44400000000002</v>
      </c>
      <c r="K309" s="404">
        <v>254.89099999999999</v>
      </c>
      <c r="L309" s="404">
        <v>563.81700000000001</v>
      </c>
      <c r="M309" s="404">
        <v>1194.153</v>
      </c>
    </row>
    <row r="310" spans="1:13" x14ac:dyDescent="0.2">
      <c r="A310" s="404" t="s">
        <v>1422</v>
      </c>
      <c r="B310" s="404">
        <v>2.1459999999999999</v>
      </c>
      <c r="C310" s="404">
        <v>499.02</v>
      </c>
      <c r="D310" s="404">
        <v>124.544</v>
      </c>
      <c r="E310" s="404">
        <v>625.71</v>
      </c>
      <c r="F310" s="404">
        <v>0.54200000000000004</v>
      </c>
      <c r="G310" s="404">
        <v>5.2789999999999999</v>
      </c>
      <c r="H310" s="404">
        <v>42.74</v>
      </c>
      <c r="I310" s="404">
        <v>48.561</v>
      </c>
      <c r="J310" s="404">
        <v>674.27</v>
      </c>
      <c r="K310" s="404">
        <v>262.47300000000001</v>
      </c>
      <c r="L310" s="404">
        <v>589.24</v>
      </c>
      <c r="M310" s="404">
        <v>1525.9839999999999</v>
      </c>
    </row>
    <row r="311" spans="1:13" x14ac:dyDescent="0.2">
      <c r="A311" s="404" t="s">
        <v>1423</v>
      </c>
      <c r="B311" s="404">
        <v>3.0739999999999998</v>
      </c>
      <c r="C311" s="404">
        <v>773.99099999999999</v>
      </c>
      <c r="D311" s="404">
        <v>157.035</v>
      </c>
      <c r="E311" s="404">
        <v>934.1</v>
      </c>
      <c r="F311" s="404">
        <v>0.56100000000000005</v>
      </c>
      <c r="G311" s="404">
        <v>5.4550000000000001</v>
      </c>
      <c r="H311" s="404">
        <v>44.164000000000001</v>
      </c>
      <c r="I311" s="404">
        <v>50.18</v>
      </c>
      <c r="J311" s="404">
        <v>984.279</v>
      </c>
      <c r="K311" s="404">
        <v>315.31700000000001</v>
      </c>
      <c r="L311" s="404">
        <v>726.88499999999999</v>
      </c>
      <c r="M311" s="404">
        <v>2026.481</v>
      </c>
    </row>
    <row r="312" spans="1:13" x14ac:dyDescent="0.2">
      <c r="A312" s="404" t="s">
        <v>1424</v>
      </c>
      <c r="B312" s="404">
        <v>17.451000000000001</v>
      </c>
      <c r="C312" s="404">
        <v>4954.1890000000003</v>
      </c>
      <c r="D312" s="404">
        <v>1373.8589999999999</v>
      </c>
      <c r="E312" s="404">
        <v>6345.4989999999998</v>
      </c>
      <c r="F312" s="404">
        <v>6.6</v>
      </c>
      <c r="G312" s="404">
        <v>64.224000000000004</v>
      </c>
      <c r="H312" s="404">
        <v>520</v>
      </c>
      <c r="I312" s="404">
        <v>590.82399999999996</v>
      </c>
      <c r="J312" s="404">
        <v>6936.3230000000003</v>
      </c>
      <c r="K312" s="404">
        <v>3557.0149999999999</v>
      </c>
      <c r="L312" s="404">
        <v>8025.625</v>
      </c>
      <c r="M312" s="404">
        <v>18518.963</v>
      </c>
    </row>
    <row r="313" spans="1:13" x14ac:dyDescent="0.2">
      <c r="A313" s="404" t="s">
        <v>1425</v>
      </c>
      <c r="B313" s="404">
        <v>1.9259999999999999</v>
      </c>
      <c r="C313" s="404">
        <v>953.947</v>
      </c>
      <c r="D313" s="404">
        <v>166.91300000000001</v>
      </c>
      <c r="E313" s="404">
        <v>1122.7850000000001</v>
      </c>
      <c r="F313" s="404">
        <v>0.59299999999999997</v>
      </c>
      <c r="G313" s="404">
        <v>5.508</v>
      </c>
      <c r="H313" s="404">
        <v>45.738</v>
      </c>
      <c r="I313" s="404">
        <v>51.838000000000001</v>
      </c>
      <c r="J313" s="404">
        <v>1174.623</v>
      </c>
      <c r="K313" s="404">
        <v>370.613</v>
      </c>
      <c r="L313" s="404">
        <v>817.05399999999997</v>
      </c>
      <c r="M313" s="404">
        <v>2362.2910000000002</v>
      </c>
    </row>
    <row r="314" spans="1:13" x14ac:dyDescent="0.2">
      <c r="A314" s="404" t="s">
        <v>1426</v>
      </c>
      <c r="B314" s="404">
        <v>1.597</v>
      </c>
      <c r="C314" s="404">
        <v>849.19500000000005</v>
      </c>
      <c r="D314" s="404">
        <v>159.29300000000001</v>
      </c>
      <c r="E314" s="404">
        <v>1010.0839999999999</v>
      </c>
      <c r="F314" s="404">
        <v>0.55500000000000005</v>
      </c>
      <c r="G314" s="404">
        <v>5.1520000000000001</v>
      </c>
      <c r="H314" s="404">
        <v>42.786999999999999</v>
      </c>
      <c r="I314" s="404">
        <v>48.494</v>
      </c>
      <c r="J314" s="404">
        <v>1058.578</v>
      </c>
      <c r="K314" s="404">
        <v>327.95299999999997</v>
      </c>
      <c r="L314" s="404">
        <v>689.40200000000004</v>
      </c>
      <c r="M314" s="404">
        <v>2075.9340000000002</v>
      </c>
    </row>
    <row r="315" spans="1:13" x14ac:dyDescent="0.2">
      <c r="A315" s="404" t="s">
        <v>1427</v>
      </c>
      <c r="B315" s="404">
        <v>1.4530000000000001</v>
      </c>
      <c r="C315" s="404">
        <v>720.48699999999997</v>
      </c>
      <c r="D315" s="404">
        <v>138.87</v>
      </c>
      <c r="E315" s="404">
        <v>860.81</v>
      </c>
      <c r="F315" s="404">
        <v>0.59299999999999997</v>
      </c>
      <c r="G315" s="404">
        <v>5.508</v>
      </c>
      <c r="H315" s="404">
        <v>45.738</v>
      </c>
      <c r="I315" s="404">
        <v>51.838000000000001</v>
      </c>
      <c r="J315" s="404">
        <v>912.64800000000002</v>
      </c>
      <c r="K315" s="404">
        <v>296.98099999999999</v>
      </c>
      <c r="L315" s="404">
        <v>658.39599999999996</v>
      </c>
      <c r="M315" s="404">
        <v>1868.0250000000001</v>
      </c>
    </row>
    <row r="316" spans="1:13" x14ac:dyDescent="0.2">
      <c r="A316" s="404" t="s">
        <v>1428</v>
      </c>
      <c r="B316" s="404">
        <v>1.371</v>
      </c>
      <c r="C316" s="404">
        <v>484.02199999999999</v>
      </c>
      <c r="D316" s="404">
        <v>112.218</v>
      </c>
      <c r="E316" s="404">
        <v>597.61099999999999</v>
      </c>
      <c r="F316" s="404">
        <v>0.57399999999999995</v>
      </c>
      <c r="G316" s="404">
        <v>5.33</v>
      </c>
      <c r="H316" s="404">
        <v>44.262</v>
      </c>
      <c r="I316" s="404">
        <v>50.165999999999997</v>
      </c>
      <c r="J316" s="404">
        <v>647.77700000000004</v>
      </c>
      <c r="K316" s="404">
        <v>254.58500000000001</v>
      </c>
      <c r="L316" s="404">
        <v>554.67399999999998</v>
      </c>
      <c r="M316" s="404">
        <v>1457.037</v>
      </c>
    </row>
    <row r="317" spans="1:13" x14ac:dyDescent="0.2">
      <c r="A317" s="404" t="s">
        <v>1429</v>
      </c>
      <c r="B317" s="404">
        <v>1.052</v>
      </c>
      <c r="C317" s="404">
        <v>277.613</v>
      </c>
      <c r="D317" s="404">
        <v>99.768000000000001</v>
      </c>
      <c r="E317" s="404">
        <v>378.43400000000003</v>
      </c>
      <c r="F317" s="404">
        <v>0.59299999999999997</v>
      </c>
      <c r="G317" s="404">
        <v>5.508</v>
      </c>
      <c r="H317" s="404">
        <v>45.738</v>
      </c>
      <c r="I317" s="404">
        <v>51.838000000000001</v>
      </c>
      <c r="J317" s="404">
        <v>430.27199999999999</v>
      </c>
      <c r="K317" s="404">
        <v>254.32599999999999</v>
      </c>
      <c r="L317" s="404">
        <v>622.36400000000003</v>
      </c>
      <c r="M317" s="404">
        <v>1306.963</v>
      </c>
    </row>
    <row r="318" spans="1:13" x14ac:dyDescent="0.2">
      <c r="A318" s="404" t="s">
        <v>1430</v>
      </c>
      <c r="B318" s="404">
        <v>0.89400000000000002</v>
      </c>
      <c r="C318" s="404">
        <v>165.715</v>
      </c>
      <c r="D318" s="404">
        <v>97.230999999999995</v>
      </c>
      <c r="E318" s="404">
        <v>263.83999999999997</v>
      </c>
      <c r="F318" s="404">
        <v>0.57399999999999995</v>
      </c>
      <c r="G318" s="404">
        <v>5.33</v>
      </c>
      <c r="H318" s="404">
        <v>44.262</v>
      </c>
      <c r="I318" s="404">
        <v>50.165999999999997</v>
      </c>
      <c r="J318" s="404">
        <v>314.00599999999997</v>
      </c>
      <c r="K318" s="404">
        <v>310.31099999999998</v>
      </c>
      <c r="L318" s="404">
        <v>727.18799999999999</v>
      </c>
      <c r="M318" s="404">
        <v>1351.5050000000001</v>
      </c>
    </row>
    <row r="319" spans="1:13" x14ac:dyDescent="0.2">
      <c r="A319" s="404" t="s">
        <v>1431</v>
      </c>
      <c r="B319" s="404">
        <v>1.222</v>
      </c>
      <c r="C319" s="404">
        <v>126.983</v>
      </c>
      <c r="D319" s="404">
        <v>92.073999999999998</v>
      </c>
      <c r="E319" s="404">
        <v>220.28</v>
      </c>
      <c r="F319" s="404">
        <v>0.59299999999999997</v>
      </c>
      <c r="G319" s="404">
        <v>5.508</v>
      </c>
      <c r="H319" s="404">
        <v>45.738</v>
      </c>
      <c r="I319" s="404">
        <v>51.838000000000001</v>
      </c>
      <c r="J319" s="404">
        <v>272.11799999999999</v>
      </c>
      <c r="K319" s="404">
        <v>362.1</v>
      </c>
      <c r="L319" s="404">
        <v>863.33299999999997</v>
      </c>
      <c r="M319" s="404">
        <v>1497.5509999999999</v>
      </c>
    </row>
    <row r="320" spans="1:13" x14ac:dyDescent="0.2">
      <c r="A320" s="404" t="s">
        <v>1432</v>
      </c>
      <c r="B320" s="404">
        <v>1.171</v>
      </c>
      <c r="C320" s="404">
        <v>120.818</v>
      </c>
      <c r="D320" s="404">
        <v>97.02</v>
      </c>
      <c r="E320" s="404">
        <v>219.00800000000001</v>
      </c>
      <c r="F320" s="404">
        <v>0.59299999999999997</v>
      </c>
      <c r="G320" s="404">
        <v>5.508</v>
      </c>
      <c r="H320" s="404">
        <v>45.738</v>
      </c>
      <c r="I320" s="404">
        <v>51.838000000000001</v>
      </c>
      <c r="J320" s="404">
        <v>270.846</v>
      </c>
      <c r="K320" s="404">
        <v>360.16199999999998</v>
      </c>
      <c r="L320" s="404">
        <v>840.34</v>
      </c>
      <c r="M320" s="404">
        <v>1471.348</v>
      </c>
    </row>
    <row r="321" spans="1:13" x14ac:dyDescent="0.2">
      <c r="A321" s="404" t="s">
        <v>1433</v>
      </c>
      <c r="B321" s="404">
        <v>0.92400000000000004</v>
      </c>
      <c r="C321" s="404">
        <v>140.46700000000001</v>
      </c>
      <c r="D321" s="404">
        <v>101.95699999999999</v>
      </c>
      <c r="E321" s="404">
        <v>243.34800000000001</v>
      </c>
      <c r="F321" s="404">
        <v>0.57399999999999995</v>
      </c>
      <c r="G321" s="404">
        <v>5.33</v>
      </c>
      <c r="H321" s="404">
        <v>44.262</v>
      </c>
      <c r="I321" s="404">
        <v>50.165999999999997</v>
      </c>
      <c r="J321" s="404">
        <v>293.51400000000001</v>
      </c>
      <c r="K321" s="404">
        <v>312.49</v>
      </c>
      <c r="L321" s="404">
        <v>659.33600000000001</v>
      </c>
      <c r="M321" s="404">
        <v>1265.3399999999999</v>
      </c>
    </row>
    <row r="322" spans="1:13" x14ac:dyDescent="0.2">
      <c r="A322" s="404" t="s">
        <v>1434</v>
      </c>
      <c r="B322" s="404">
        <v>0.94299999999999995</v>
      </c>
      <c r="C322" s="404">
        <v>248.18199999999999</v>
      </c>
      <c r="D322" s="404">
        <v>118.85</v>
      </c>
      <c r="E322" s="404">
        <v>367.976</v>
      </c>
      <c r="F322" s="404">
        <v>0.59299999999999997</v>
      </c>
      <c r="G322" s="404">
        <v>5.508</v>
      </c>
      <c r="H322" s="404">
        <v>45.738</v>
      </c>
      <c r="I322" s="404">
        <v>51.838000000000001</v>
      </c>
      <c r="J322" s="404">
        <v>419.81400000000002</v>
      </c>
      <c r="K322" s="404">
        <v>257.19400000000002</v>
      </c>
      <c r="L322" s="404">
        <v>574.51099999999997</v>
      </c>
      <c r="M322" s="404">
        <v>1251.519</v>
      </c>
    </row>
    <row r="323" spans="1:13" x14ac:dyDescent="0.2">
      <c r="A323" s="404" t="s">
        <v>1435</v>
      </c>
      <c r="B323" s="404">
        <v>1.8320000000000001</v>
      </c>
      <c r="C323" s="404">
        <v>513.65099999999995</v>
      </c>
      <c r="D323" s="404">
        <v>144.529</v>
      </c>
      <c r="E323" s="404">
        <v>660.01199999999994</v>
      </c>
      <c r="F323" s="404">
        <v>0.57399999999999995</v>
      </c>
      <c r="G323" s="404">
        <v>5.33</v>
      </c>
      <c r="H323" s="404">
        <v>44.262</v>
      </c>
      <c r="I323" s="404">
        <v>50.165999999999997</v>
      </c>
      <c r="J323" s="404">
        <v>710.178</v>
      </c>
      <c r="K323" s="404">
        <v>267.00599999999997</v>
      </c>
      <c r="L323" s="404">
        <v>609.63699999999994</v>
      </c>
      <c r="M323" s="404">
        <v>1586.8209999999999</v>
      </c>
    </row>
    <row r="324" spans="1:13" x14ac:dyDescent="0.2">
      <c r="A324" s="404" t="s">
        <v>1436</v>
      </c>
      <c r="B324" s="404">
        <v>2.2000000000000002</v>
      </c>
      <c r="C324" s="404">
        <v>753.87800000000004</v>
      </c>
      <c r="D324" s="404">
        <v>154.797</v>
      </c>
      <c r="E324" s="404">
        <v>910.875</v>
      </c>
      <c r="F324" s="404">
        <v>0.59299999999999997</v>
      </c>
      <c r="G324" s="404">
        <v>5.508</v>
      </c>
      <c r="H324" s="404">
        <v>45.738</v>
      </c>
      <c r="I324" s="404">
        <v>51.838000000000001</v>
      </c>
      <c r="J324" s="404">
        <v>962.71400000000006</v>
      </c>
      <c r="K324" s="404">
        <v>319.81</v>
      </c>
      <c r="L324" s="404">
        <v>722.19100000000003</v>
      </c>
      <c r="M324" s="404">
        <v>2004.7139999999999</v>
      </c>
    </row>
    <row r="325" spans="1:13" x14ac:dyDescent="0.2">
      <c r="A325" s="404" t="s">
        <v>1437</v>
      </c>
      <c r="B325" s="404">
        <v>16.584</v>
      </c>
      <c r="C325" s="404">
        <v>5354.3890000000001</v>
      </c>
      <c r="D325" s="404">
        <v>1483.5229999999999</v>
      </c>
      <c r="E325" s="404">
        <v>6854.4949999999999</v>
      </c>
      <c r="F325" s="404">
        <v>7</v>
      </c>
      <c r="G325" s="404">
        <v>65.028000000000006</v>
      </c>
      <c r="H325" s="404">
        <v>540</v>
      </c>
      <c r="I325" s="404">
        <v>612.02800000000002</v>
      </c>
      <c r="J325" s="404">
        <v>7466.5230000000001</v>
      </c>
      <c r="K325" s="404">
        <v>3693.53</v>
      </c>
      <c r="L325" s="404">
        <v>8344.3359999999993</v>
      </c>
      <c r="M325" s="404">
        <v>19504.388999999999</v>
      </c>
    </row>
    <row r="326" spans="1:13" x14ac:dyDescent="0.2">
      <c r="A326" s="404" t="s">
        <v>1438</v>
      </c>
      <c r="B326" s="404">
        <v>2.048</v>
      </c>
      <c r="C326" s="404">
        <v>922.553</v>
      </c>
      <c r="D326" s="404">
        <v>175.642</v>
      </c>
      <c r="E326" s="404">
        <v>1100.2429999999999</v>
      </c>
      <c r="F326" s="404">
        <v>0.63700000000000001</v>
      </c>
      <c r="G326" s="404">
        <v>5.4669999999999996</v>
      </c>
      <c r="H326" s="404">
        <v>36.521000000000001</v>
      </c>
      <c r="I326" s="404">
        <v>42.624000000000002</v>
      </c>
      <c r="J326" s="404">
        <v>1142.867</v>
      </c>
      <c r="K326" s="404">
        <v>362.13900000000001</v>
      </c>
      <c r="L326" s="404">
        <v>794.84</v>
      </c>
      <c r="M326" s="404">
        <v>2299.846</v>
      </c>
    </row>
    <row r="327" spans="1:13" x14ac:dyDescent="0.2">
      <c r="A327" s="404" t="s">
        <v>1439</v>
      </c>
      <c r="B327" s="404">
        <v>1.4890000000000001</v>
      </c>
      <c r="C327" s="404">
        <v>774.44600000000003</v>
      </c>
      <c r="D327" s="404">
        <v>139.352</v>
      </c>
      <c r="E327" s="404">
        <v>915.28700000000003</v>
      </c>
      <c r="F327" s="404">
        <v>0.57499999999999996</v>
      </c>
      <c r="G327" s="404">
        <v>4.9379999999999997</v>
      </c>
      <c r="H327" s="404">
        <v>32.985999999999997</v>
      </c>
      <c r="I327" s="404">
        <v>38.499000000000002</v>
      </c>
      <c r="J327" s="404">
        <v>953.78599999999994</v>
      </c>
      <c r="K327" s="404">
        <v>307.935</v>
      </c>
      <c r="L327" s="404">
        <v>619.91099999999994</v>
      </c>
      <c r="M327" s="404">
        <v>1881.633</v>
      </c>
    </row>
    <row r="328" spans="1:13" x14ac:dyDescent="0.2">
      <c r="A328" s="404" t="s">
        <v>1440</v>
      </c>
      <c r="B328" s="404">
        <v>1.2609999999999999</v>
      </c>
      <c r="C328" s="404">
        <v>619.32000000000005</v>
      </c>
      <c r="D328" s="404">
        <v>125.898</v>
      </c>
      <c r="E328" s="404">
        <v>746.47900000000004</v>
      </c>
      <c r="F328" s="404">
        <v>0.63700000000000001</v>
      </c>
      <c r="G328" s="404">
        <v>5.4669999999999996</v>
      </c>
      <c r="H328" s="404">
        <v>36.521000000000001</v>
      </c>
      <c r="I328" s="404">
        <v>42.624000000000002</v>
      </c>
      <c r="J328" s="404">
        <v>789.10400000000004</v>
      </c>
      <c r="K328" s="404">
        <v>277.81</v>
      </c>
      <c r="L328" s="404">
        <v>626.98599999999999</v>
      </c>
      <c r="M328" s="404">
        <v>1693.9</v>
      </c>
    </row>
    <row r="329" spans="1:13" x14ac:dyDescent="0.2">
      <c r="A329" s="404" t="s">
        <v>1441</v>
      </c>
      <c r="B329" s="404">
        <v>1.423</v>
      </c>
      <c r="C329" s="404">
        <v>442.53</v>
      </c>
      <c r="D329" s="404">
        <v>113.721</v>
      </c>
      <c r="E329" s="404">
        <v>557.673</v>
      </c>
      <c r="F329" s="404">
        <v>0.61599999999999999</v>
      </c>
      <c r="G329" s="404">
        <v>5.29</v>
      </c>
      <c r="H329" s="404">
        <v>35.341999999999999</v>
      </c>
      <c r="I329" s="404">
        <v>41.249000000000002</v>
      </c>
      <c r="J329" s="404">
        <v>598.92200000000003</v>
      </c>
      <c r="K329" s="404">
        <v>248.19800000000001</v>
      </c>
      <c r="L329" s="404">
        <v>541.04499999999996</v>
      </c>
      <c r="M329" s="404">
        <v>1388.1659999999999</v>
      </c>
    </row>
    <row r="330" spans="1:13" x14ac:dyDescent="0.2">
      <c r="A330" s="404" t="s">
        <v>1442</v>
      </c>
      <c r="B330" s="404">
        <v>0.93899999999999995</v>
      </c>
      <c r="C330" s="404">
        <v>289.63099999999997</v>
      </c>
      <c r="D330" s="404">
        <v>98.138000000000005</v>
      </c>
      <c r="E330" s="404">
        <v>388.70800000000003</v>
      </c>
      <c r="F330" s="404">
        <v>0.63700000000000001</v>
      </c>
      <c r="G330" s="404">
        <v>5.4669999999999996</v>
      </c>
      <c r="H330" s="404">
        <v>36.521000000000001</v>
      </c>
      <c r="I330" s="404">
        <v>42.624000000000002</v>
      </c>
      <c r="J330" s="404">
        <v>431.33199999999999</v>
      </c>
      <c r="K330" s="404">
        <v>241.49600000000001</v>
      </c>
      <c r="L330" s="404">
        <v>570.452</v>
      </c>
      <c r="M330" s="404">
        <v>1243.279</v>
      </c>
    </row>
    <row r="331" spans="1:13" x14ac:dyDescent="0.2">
      <c r="A331" s="404" t="s">
        <v>1443</v>
      </c>
      <c r="B331" s="404">
        <v>0.83699999999999997</v>
      </c>
      <c r="C331" s="404">
        <v>167.251</v>
      </c>
      <c r="D331" s="404">
        <v>97.578999999999994</v>
      </c>
      <c r="E331" s="404">
        <v>265.66699999999997</v>
      </c>
      <c r="F331" s="404">
        <v>0.61599999999999999</v>
      </c>
      <c r="G331" s="404">
        <v>5.29</v>
      </c>
      <c r="H331" s="404">
        <v>35.341999999999999</v>
      </c>
      <c r="I331" s="404">
        <v>41.249000000000002</v>
      </c>
      <c r="J331" s="404">
        <v>306.916</v>
      </c>
      <c r="K331" s="404">
        <v>285.19099999999997</v>
      </c>
      <c r="L331" s="404">
        <v>675.50599999999997</v>
      </c>
      <c r="M331" s="404">
        <v>1267.6130000000001</v>
      </c>
    </row>
    <row r="332" spans="1:13" x14ac:dyDescent="0.2">
      <c r="A332" s="404" t="s">
        <v>1444</v>
      </c>
      <c r="B332" s="404">
        <v>1.24</v>
      </c>
      <c r="C332" s="404">
        <v>130.608</v>
      </c>
      <c r="D332" s="404">
        <v>97.369</v>
      </c>
      <c r="E332" s="404">
        <v>229.21799999999999</v>
      </c>
      <c r="F332" s="404">
        <v>0.63700000000000001</v>
      </c>
      <c r="G332" s="404">
        <v>5.4669999999999996</v>
      </c>
      <c r="H332" s="404">
        <v>36.521000000000001</v>
      </c>
      <c r="I332" s="404">
        <v>42.624000000000002</v>
      </c>
      <c r="J332" s="404">
        <v>271.84300000000002</v>
      </c>
      <c r="K332" s="404">
        <v>373.03800000000001</v>
      </c>
      <c r="L332" s="404">
        <v>910.39599999999996</v>
      </c>
      <c r="M332" s="404">
        <v>1555.2760000000001</v>
      </c>
    </row>
    <row r="333" spans="1:13" x14ac:dyDescent="0.2">
      <c r="A333" s="404" t="s">
        <v>1445</v>
      </c>
      <c r="B333" s="404">
        <v>1.0649999999999999</v>
      </c>
      <c r="C333" s="404">
        <v>120.422</v>
      </c>
      <c r="D333" s="404">
        <v>101.343</v>
      </c>
      <c r="E333" s="404">
        <v>222.82900000000001</v>
      </c>
      <c r="F333" s="404">
        <v>0.63700000000000001</v>
      </c>
      <c r="G333" s="404">
        <v>5.4669999999999996</v>
      </c>
      <c r="H333" s="404">
        <v>36.521000000000001</v>
      </c>
      <c r="I333" s="404">
        <v>42.624000000000002</v>
      </c>
      <c r="J333" s="404">
        <v>265.45400000000001</v>
      </c>
      <c r="K333" s="404">
        <v>364.98</v>
      </c>
      <c r="L333" s="404">
        <v>853.76599999999996</v>
      </c>
      <c r="M333" s="404">
        <v>1484.2</v>
      </c>
    </row>
    <row r="334" spans="1:13" x14ac:dyDescent="0.2">
      <c r="A334" s="404" t="s">
        <v>1446</v>
      </c>
      <c r="B334" s="404">
        <v>0.89300000000000002</v>
      </c>
      <c r="C334" s="404">
        <v>132.25</v>
      </c>
      <c r="D334" s="404">
        <v>103.34399999999999</v>
      </c>
      <c r="E334" s="404">
        <v>236.488</v>
      </c>
      <c r="F334" s="404">
        <v>0.61599999999999999</v>
      </c>
      <c r="G334" s="404">
        <v>5.29</v>
      </c>
      <c r="H334" s="404">
        <v>35.341999999999999</v>
      </c>
      <c r="I334" s="404">
        <v>41.249000000000002</v>
      </c>
      <c r="J334" s="404">
        <v>277.73700000000002</v>
      </c>
      <c r="K334" s="404">
        <v>323.46300000000002</v>
      </c>
      <c r="L334" s="404">
        <v>698.14499999999998</v>
      </c>
      <c r="M334" s="404">
        <v>1299.345</v>
      </c>
    </row>
    <row r="335" spans="1:13" x14ac:dyDescent="0.2">
      <c r="A335" s="404" t="s">
        <v>1447</v>
      </c>
      <c r="B335" s="404">
        <v>0.95399999999999996</v>
      </c>
      <c r="C335" s="404">
        <v>239.23699999999999</v>
      </c>
      <c r="D335" s="404">
        <v>107.839</v>
      </c>
      <c r="E335" s="404">
        <v>348.03</v>
      </c>
      <c r="F335" s="404">
        <v>0.63700000000000001</v>
      </c>
      <c r="G335" s="404">
        <v>5.4669999999999996</v>
      </c>
      <c r="H335" s="404">
        <v>36.521000000000001</v>
      </c>
      <c r="I335" s="404">
        <v>42.624000000000002</v>
      </c>
      <c r="J335" s="404">
        <v>390.65499999999997</v>
      </c>
      <c r="K335" s="404">
        <v>287.024</v>
      </c>
      <c r="L335" s="404">
        <v>619.61400000000003</v>
      </c>
      <c r="M335" s="404">
        <v>1297.2919999999999</v>
      </c>
    </row>
    <row r="336" spans="1:13" x14ac:dyDescent="0.2">
      <c r="A336" s="404" t="s">
        <v>1448</v>
      </c>
      <c r="B336" s="404">
        <v>1.627</v>
      </c>
      <c r="C336" s="404">
        <v>507.92399999999998</v>
      </c>
      <c r="D336" s="404">
        <v>115.23</v>
      </c>
      <c r="E336" s="404">
        <v>624.78200000000004</v>
      </c>
      <c r="F336" s="404">
        <v>0.61599999999999999</v>
      </c>
      <c r="G336" s="404">
        <v>5.29</v>
      </c>
      <c r="H336" s="404">
        <v>35.341999999999999</v>
      </c>
      <c r="I336" s="404">
        <v>41.249000000000002</v>
      </c>
      <c r="J336" s="404">
        <v>666.03099999999995</v>
      </c>
      <c r="K336" s="404">
        <v>272.93799999999999</v>
      </c>
      <c r="L336" s="404">
        <v>605.17499999999995</v>
      </c>
      <c r="M336" s="404">
        <v>1544.144</v>
      </c>
    </row>
    <row r="337" spans="1:13" x14ac:dyDescent="0.2">
      <c r="A337" s="404" t="s">
        <v>1449</v>
      </c>
      <c r="B337" s="404">
        <v>2.2160000000000002</v>
      </c>
      <c r="C337" s="404">
        <v>747.2</v>
      </c>
      <c r="D337" s="404">
        <v>146.67500000000001</v>
      </c>
      <c r="E337" s="404">
        <v>896.09100000000001</v>
      </c>
      <c r="F337" s="404">
        <v>0.63700000000000001</v>
      </c>
      <c r="G337" s="404">
        <v>5.4669999999999996</v>
      </c>
      <c r="H337" s="404">
        <v>36.521000000000001</v>
      </c>
      <c r="I337" s="404">
        <v>42.624000000000002</v>
      </c>
      <c r="J337" s="404">
        <v>938.71500000000003</v>
      </c>
      <c r="K337" s="404">
        <v>326.69200000000001</v>
      </c>
      <c r="L337" s="404">
        <v>744.94200000000001</v>
      </c>
      <c r="M337" s="404">
        <v>2010.3489999999999</v>
      </c>
    </row>
    <row r="338" spans="1:13" x14ac:dyDescent="0.2">
      <c r="A338" s="404" t="s">
        <v>1450</v>
      </c>
      <c r="B338" s="404">
        <v>15.992000000000001</v>
      </c>
      <c r="C338" s="404">
        <v>5092.9189999999999</v>
      </c>
      <c r="D338" s="404">
        <v>1422.124</v>
      </c>
      <c r="E338" s="404">
        <v>6531.0360000000001</v>
      </c>
      <c r="F338" s="404">
        <v>7.5</v>
      </c>
      <c r="G338" s="404">
        <v>64.366</v>
      </c>
      <c r="H338" s="404">
        <v>430</v>
      </c>
      <c r="I338" s="404">
        <v>501.86599999999999</v>
      </c>
      <c r="J338" s="404">
        <v>7032.9009999999998</v>
      </c>
      <c r="K338" s="404">
        <v>3670.9029999999998</v>
      </c>
      <c r="L338" s="404">
        <v>8261.143</v>
      </c>
      <c r="M338" s="404">
        <v>18964.947</v>
      </c>
    </row>
    <row r="339" spans="1:13" x14ac:dyDescent="0.2">
      <c r="A339" s="404" t="s">
        <v>1451</v>
      </c>
      <c r="B339" s="404">
        <v>1.3149999999999999</v>
      </c>
      <c r="C339" s="404">
        <v>835.29100000000005</v>
      </c>
      <c r="D339" s="404">
        <v>140.751</v>
      </c>
      <c r="E339" s="404">
        <v>977.35699999999997</v>
      </c>
      <c r="F339" s="404">
        <v>0.65400000000000003</v>
      </c>
      <c r="G339" s="404">
        <v>5.43</v>
      </c>
      <c r="H339" s="404">
        <v>32.274000000000001</v>
      </c>
      <c r="I339" s="404">
        <v>38.357999999999997</v>
      </c>
      <c r="J339" s="404">
        <v>1015.715</v>
      </c>
      <c r="K339" s="404">
        <v>349.86900000000003</v>
      </c>
      <c r="L339" s="404">
        <v>767.46199999999999</v>
      </c>
      <c r="M339" s="404">
        <v>2133.0459999999998</v>
      </c>
    </row>
    <row r="340" spans="1:13" x14ac:dyDescent="0.2">
      <c r="A340" s="404" t="s">
        <v>1452</v>
      </c>
      <c r="B340" s="404">
        <v>1.075</v>
      </c>
      <c r="C340" s="404">
        <v>711.70600000000002</v>
      </c>
      <c r="D340" s="404">
        <v>121.06699999999999</v>
      </c>
      <c r="E340" s="404">
        <v>833.84699999999998</v>
      </c>
      <c r="F340" s="404">
        <v>0.59099999999999997</v>
      </c>
      <c r="G340" s="404">
        <v>4.9039999999999999</v>
      </c>
      <c r="H340" s="404">
        <v>29.151</v>
      </c>
      <c r="I340" s="404">
        <v>34.646000000000001</v>
      </c>
      <c r="J340" s="404">
        <v>868.49300000000005</v>
      </c>
      <c r="K340" s="404">
        <v>295.32799999999997</v>
      </c>
      <c r="L340" s="404">
        <v>608.24099999999999</v>
      </c>
      <c r="M340" s="404">
        <v>1772.0609999999999</v>
      </c>
    </row>
    <row r="341" spans="1:13" x14ac:dyDescent="0.2">
      <c r="A341" s="404" t="s">
        <v>1453</v>
      </c>
      <c r="B341" s="404">
        <v>1.075</v>
      </c>
      <c r="C341" s="404">
        <v>665.94500000000005</v>
      </c>
      <c r="D341" s="404">
        <v>127.73099999999999</v>
      </c>
      <c r="E341" s="404">
        <v>794.75</v>
      </c>
      <c r="F341" s="404">
        <v>0.65400000000000003</v>
      </c>
      <c r="G341" s="404">
        <v>5.43</v>
      </c>
      <c r="H341" s="404">
        <v>32.274000000000001</v>
      </c>
      <c r="I341" s="404">
        <v>38.357999999999997</v>
      </c>
      <c r="J341" s="404">
        <v>833.10799999999995</v>
      </c>
      <c r="K341" s="404">
        <v>293.38400000000001</v>
      </c>
      <c r="L341" s="404">
        <v>667.44399999999996</v>
      </c>
      <c r="M341" s="404">
        <v>1793.9359999999999</v>
      </c>
    </row>
    <row r="342" spans="1:13" x14ac:dyDescent="0.2">
      <c r="A342" s="404" t="s">
        <v>1454</v>
      </c>
      <c r="B342" s="404">
        <v>0.92</v>
      </c>
      <c r="C342" s="404">
        <v>419.08699999999999</v>
      </c>
      <c r="D342" s="404">
        <v>100.26</v>
      </c>
      <c r="E342" s="404">
        <v>520.26700000000005</v>
      </c>
      <c r="F342" s="404">
        <v>0.63300000000000001</v>
      </c>
      <c r="G342" s="404">
        <v>5.2539999999999996</v>
      </c>
      <c r="H342" s="404">
        <v>31.233000000000001</v>
      </c>
      <c r="I342" s="404">
        <v>37.119999999999997</v>
      </c>
      <c r="J342" s="404">
        <v>557.38699999999994</v>
      </c>
      <c r="K342" s="404">
        <v>253.15299999999999</v>
      </c>
      <c r="L342" s="404">
        <v>551.35599999999999</v>
      </c>
      <c r="M342" s="404">
        <v>1361.8969999999999</v>
      </c>
    </row>
    <row r="343" spans="1:13" x14ac:dyDescent="0.2">
      <c r="A343" s="404" t="s">
        <v>1455</v>
      </c>
      <c r="B343" s="404">
        <v>0.63800000000000001</v>
      </c>
      <c r="C343" s="404">
        <v>226.94</v>
      </c>
      <c r="D343" s="404">
        <v>103.995</v>
      </c>
      <c r="E343" s="404">
        <v>331.57299999999998</v>
      </c>
      <c r="F343" s="404">
        <v>0.65400000000000003</v>
      </c>
      <c r="G343" s="404">
        <v>5.43</v>
      </c>
      <c r="H343" s="404">
        <v>32.274000000000001</v>
      </c>
      <c r="I343" s="404">
        <v>38.357999999999997</v>
      </c>
      <c r="J343" s="404">
        <v>369.93099999999998</v>
      </c>
      <c r="K343" s="404">
        <v>264.49200000000002</v>
      </c>
      <c r="L343" s="404">
        <v>651.12300000000005</v>
      </c>
      <c r="M343" s="404">
        <v>1285.546</v>
      </c>
    </row>
    <row r="344" spans="1:13" x14ac:dyDescent="0.2">
      <c r="A344" s="404" t="s">
        <v>1456</v>
      </c>
      <c r="B344" s="404">
        <v>0.752</v>
      </c>
      <c r="C344" s="404">
        <v>157.06899999999999</v>
      </c>
      <c r="D344" s="404">
        <v>94.962000000000003</v>
      </c>
      <c r="E344" s="404">
        <v>252.78299999999999</v>
      </c>
      <c r="F344" s="404">
        <v>0.63300000000000001</v>
      </c>
      <c r="G344" s="404">
        <v>5.2539999999999996</v>
      </c>
      <c r="H344" s="404">
        <v>31.233000000000001</v>
      </c>
      <c r="I344" s="404">
        <v>37.119999999999997</v>
      </c>
      <c r="J344" s="404">
        <v>289.90300000000002</v>
      </c>
      <c r="K344" s="404">
        <v>335.89299999999997</v>
      </c>
      <c r="L344" s="404">
        <v>812.97199999999998</v>
      </c>
      <c r="M344" s="404">
        <v>1438.768</v>
      </c>
    </row>
    <row r="345" spans="1:13" x14ac:dyDescent="0.2">
      <c r="A345" s="404" t="s">
        <v>1457</v>
      </c>
      <c r="B345" s="404">
        <v>0.85399999999999998</v>
      </c>
      <c r="C345" s="404">
        <v>136.05600000000001</v>
      </c>
      <c r="D345" s="404">
        <v>89.983000000000004</v>
      </c>
      <c r="E345" s="404">
        <v>226.893</v>
      </c>
      <c r="F345" s="404">
        <v>0.65400000000000003</v>
      </c>
      <c r="G345" s="404">
        <v>5.43</v>
      </c>
      <c r="H345" s="404">
        <v>32.274000000000001</v>
      </c>
      <c r="I345" s="404">
        <v>38.357999999999997</v>
      </c>
      <c r="J345" s="404">
        <v>265.25</v>
      </c>
      <c r="K345" s="404">
        <v>414.46300000000002</v>
      </c>
      <c r="L345" s="404">
        <v>998.83699999999999</v>
      </c>
      <c r="M345" s="404">
        <v>1678.5509999999999</v>
      </c>
    </row>
    <row r="346" spans="1:13" x14ac:dyDescent="0.2">
      <c r="A346" s="404" t="s">
        <v>1458</v>
      </c>
      <c r="B346" s="404">
        <v>0.81699999999999995</v>
      </c>
      <c r="C346" s="404">
        <v>119.875</v>
      </c>
      <c r="D346" s="404">
        <v>95.224999999999994</v>
      </c>
      <c r="E346" s="404">
        <v>215.917</v>
      </c>
      <c r="F346" s="404">
        <v>0.65400000000000003</v>
      </c>
      <c r="G346" s="404">
        <v>5.43</v>
      </c>
      <c r="H346" s="404">
        <v>32.274000000000001</v>
      </c>
      <c r="I346" s="404">
        <v>38.357999999999997</v>
      </c>
      <c r="J346" s="404">
        <v>254.274</v>
      </c>
      <c r="K346" s="404">
        <v>410.35300000000001</v>
      </c>
      <c r="L346" s="404">
        <v>950.74599999999998</v>
      </c>
      <c r="M346" s="404">
        <v>1615.373</v>
      </c>
    </row>
    <row r="347" spans="1:13" x14ac:dyDescent="0.2">
      <c r="A347" s="404" t="s">
        <v>1459</v>
      </c>
      <c r="B347" s="404">
        <v>0.63900000000000001</v>
      </c>
      <c r="C347" s="404">
        <v>124.751</v>
      </c>
      <c r="D347" s="404">
        <v>84.54</v>
      </c>
      <c r="E347" s="404">
        <v>209.93</v>
      </c>
      <c r="F347" s="404">
        <v>0.63300000000000001</v>
      </c>
      <c r="G347" s="404">
        <v>5.2539999999999996</v>
      </c>
      <c r="H347" s="404">
        <v>31.233000000000001</v>
      </c>
      <c r="I347" s="404">
        <v>37.119999999999997</v>
      </c>
      <c r="J347" s="404">
        <v>247.05</v>
      </c>
      <c r="K347" s="404">
        <v>363.85899999999998</v>
      </c>
      <c r="L347" s="404">
        <v>782.26099999999997</v>
      </c>
      <c r="M347" s="404">
        <v>1393.17</v>
      </c>
    </row>
    <row r="348" spans="1:13" x14ac:dyDescent="0.2">
      <c r="A348" s="404" t="s">
        <v>1460</v>
      </c>
      <c r="B348" s="404">
        <v>0.66900000000000004</v>
      </c>
      <c r="C348" s="404">
        <v>208.381</v>
      </c>
      <c r="D348" s="404">
        <v>107.547</v>
      </c>
      <c r="E348" s="404">
        <v>316.59800000000001</v>
      </c>
      <c r="F348" s="404">
        <v>0.65400000000000003</v>
      </c>
      <c r="G348" s="404">
        <v>5.43</v>
      </c>
      <c r="H348" s="404">
        <v>32.274000000000001</v>
      </c>
      <c r="I348" s="404">
        <v>38.357999999999997</v>
      </c>
      <c r="J348" s="404">
        <v>354.95600000000002</v>
      </c>
      <c r="K348" s="404">
        <v>296.24</v>
      </c>
      <c r="L348" s="404">
        <v>631.40800000000002</v>
      </c>
      <c r="M348" s="404">
        <v>1282.604</v>
      </c>
    </row>
    <row r="349" spans="1:13" x14ac:dyDescent="0.2">
      <c r="A349" s="404" t="s">
        <v>1461</v>
      </c>
      <c r="B349" s="404">
        <v>1.1180000000000001</v>
      </c>
      <c r="C349" s="404">
        <v>408.65800000000002</v>
      </c>
      <c r="D349" s="404">
        <v>106.422</v>
      </c>
      <c r="E349" s="404">
        <v>516.19799999999998</v>
      </c>
      <c r="F349" s="404">
        <v>0.63300000000000001</v>
      </c>
      <c r="G349" s="404">
        <v>5.2539999999999996</v>
      </c>
      <c r="H349" s="404">
        <v>31.233000000000001</v>
      </c>
      <c r="I349" s="404">
        <v>37.119999999999997</v>
      </c>
      <c r="J349" s="404">
        <v>553.31799999999998</v>
      </c>
      <c r="K349" s="404">
        <v>262.78500000000003</v>
      </c>
      <c r="L349" s="404">
        <v>557.11599999999999</v>
      </c>
      <c r="M349" s="404">
        <v>1373.2190000000001</v>
      </c>
    </row>
    <row r="350" spans="1:13" x14ac:dyDescent="0.2">
      <c r="A350" s="404" t="s">
        <v>1462</v>
      </c>
      <c r="B350" s="404">
        <v>1.677</v>
      </c>
      <c r="C350" s="404">
        <v>632.93399999999997</v>
      </c>
      <c r="D350" s="404">
        <v>131.62700000000001</v>
      </c>
      <c r="E350" s="404">
        <v>766.23800000000006</v>
      </c>
      <c r="F350" s="404">
        <v>0.65400000000000003</v>
      </c>
      <c r="G350" s="404">
        <v>5.43</v>
      </c>
      <c r="H350" s="404">
        <v>32.274000000000001</v>
      </c>
      <c r="I350" s="404">
        <v>38.357999999999997</v>
      </c>
      <c r="J350" s="404">
        <v>804.596</v>
      </c>
      <c r="K350" s="404">
        <v>316.113</v>
      </c>
      <c r="L350" s="404">
        <v>713.74</v>
      </c>
      <c r="M350" s="404">
        <v>1834.4490000000001</v>
      </c>
    </row>
    <row r="351" spans="1:13" x14ac:dyDescent="0.2">
      <c r="A351" s="404" t="s">
        <v>1463</v>
      </c>
      <c r="B351" s="404">
        <v>11.548</v>
      </c>
      <c r="C351" s="404">
        <v>4646.0870000000004</v>
      </c>
      <c r="D351" s="404">
        <v>1304.1099999999999</v>
      </c>
      <c r="E351" s="404">
        <v>5961.7460000000001</v>
      </c>
      <c r="F351" s="404">
        <v>7.7</v>
      </c>
      <c r="G351" s="404">
        <v>63.929000000000002</v>
      </c>
      <c r="H351" s="404">
        <v>380</v>
      </c>
      <c r="I351" s="404">
        <v>451.62900000000002</v>
      </c>
      <c r="J351" s="404">
        <v>6413.375</v>
      </c>
      <c r="K351" s="404">
        <v>3855.9319999999998</v>
      </c>
      <c r="L351" s="404">
        <v>8685.6119999999992</v>
      </c>
      <c r="M351" s="404">
        <v>18954.919000000002</v>
      </c>
    </row>
    <row r="352" spans="1:13" x14ac:dyDescent="0.2">
      <c r="A352" s="404" t="s">
        <v>1464</v>
      </c>
      <c r="B352" s="404">
        <v>1.92</v>
      </c>
      <c r="C352" s="404">
        <v>932.72199999999998</v>
      </c>
      <c r="D352" s="404">
        <v>162.821</v>
      </c>
      <c r="E352" s="404">
        <v>1097.463</v>
      </c>
      <c r="F352" s="404">
        <v>0.72199999999999998</v>
      </c>
      <c r="G352" s="404">
        <v>5.34</v>
      </c>
      <c r="H352" s="404">
        <v>33.122999999999998</v>
      </c>
      <c r="I352" s="404">
        <v>39.185000000000002</v>
      </c>
      <c r="J352" s="404">
        <v>1136.6479999999999</v>
      </c>
      <c r="K352" s="404">
        <v>379.48099999999999</v>
      </c>
      <c r="L352" s="404">
        <v>854.83399999999995</v>
      </c>
      <c r="M352" s="404">
        <v>2370.9630000000002</v>
      </c>
    </row>
    <row r="353" spans="1:13" x14ac:dyDescent="0.2">
      <c r="A353" s="404" t="s">
        <v>1465</v>
      </c>
      <c r="B353" s="404">
        <v>1.4390000000000001</v>
      </c>
      <c r="C353" s="404">
        <v>706.06299999999999</v>
      </c>
      <c r="D353" s="404">
        <v>144.381</v>
      </c>
      <c r="E353" s="404">
        <v>851.88300000000004</v>
      </c>
      <c r="F353" s="404">
        <v>0.65200000000000002</v>
      </c>
      <c r="G353" s="404">
        <v>4.8230000000000004</v>
      </c>
      <c r="H353" s="404">
        <v>29.917999999999999</v>
      </c>
      <c r="I353" s="404">
        <v>35.393000000000001</v>
      </c>
      <c r="J353" s="404">
        <v>887.27599999999995</v>
      </c>
      <c r="K353" s="404">
        <v>295.83800000000002</v>
      </c>
      <c r="L353" s="404">
        <v>647.81600000000003</v>
      </c>
      <c r="M353" s="404">
        <v>1830.9290000000001</v>
      </c>
    </row>
    <row r="354" spans="1:13" x14ac:dyDescent="0.2">
      <c r="A354" s="404" t="s">
        <v>1466</v>
      </c>
      <c r="B354" s="404">
        <v>0.83599999999999997</v>
      </c>
      <c r="C354" s="404">
        <v>685.18700000000001</v>
      </c>
      <c r="D354" s="404">
        <v>142.423</v>
      </c>
      <c r="E354" s="404">
        <v>828.44600000000003</v>
      </c>
      <c r="F354" s="404">
        <v>0.72199999999999998</v>
      </c>
      <c r="G354" s="404">
        <v>5.34</v>
      </c>
      <c r="H354" s="404">
        <v>33.122999999999998</v>
      </c>
      <c r="I354" s="404">
        <v>39.185000000000002</v>
      </c>
      <c r="J354" s="404">
        <v>867.63099999999997</v>
      </c>
      <c r="K354" s="404">
        <v>305.20299999999997</v>
      </c>
      <c r="L354" s="404">
        <v>707.07899999999995</v>
      </c>
      <c r="M354" s="404">
        <v>1879.912</v>
      </c>
    </row>
    <row r="355" spans="1:13" x14ac:dyDescent="0.2">
      <c r="A355" s="404" t="s">
        <v>1467</v>
      </c>
      <c r="B355" s="404">
        <v>1.202</v>
      </c>
      <c r="C355" s="404">
        <v>429.87900000000002</v>
      </c>
      <c r="D355" s="404">
        <v>108.282</v>
      </c>
      <c r="E355" s="404">
        <v>539.36300000000006</v>
      </c>
      <c r="F355" s="404">
        <v>0.69899999999999995</v>
      </c>
      <c r="G355" s="404">
        <v>5.1680000000000001</v>
      </c>
      <c r="H355" s="404">
        <v>32.055</v>
      </c>
      <c r="I355" s="404">
        <v>37.920999999999999</v>
      </c>
      <c r="J355" s="404">
        <v>577.28499999999997</v>
      </c>
      <c r="K355" s="404">
        <v>263.69600000000003</v>
      </c>
      <c r="L355" s="404">
        <v>609.08000000000004</v>
      </c>
      <c r="M355" s="404">
        <v>1450.0609999999999</v>
      </c>
    </row>
    <row r="356" spans="1:13" x14ac:dyDescent="0.2">
      <c r="A356" s="404" t="s">
        <v>1468</v>
      </c>
      <c r="B356" s="404">
        <v>0.73599999999999999</v>
      </c>
      <c r="C356" s="404">
        <v>239.99700000000001</v>
      </c>
      <c r="D356" s="404">
        <v>99.186000000000007</v>
      </c>
      <c r="E356" s="404">
        <v>339.91899999999998</v>
      </c>
      <c r="F356" s="404">
        <v>0.72199999999999998</v>
      </c>
      <c r="G356" s="404">
        <v>5.34</v>
      </c>
      <c r="H356" s="404">
        <v>33.122999999999998</v>
      </c>
      <c r="I356" s="404">
        <v>39.185000000000002</v>
      </c>
      <c r="J356" s="404">
        <v>379.10399999999998</v>
      </c>
      <c r="K356" s="404">
        <v>263.24200000000002</v>
      </c>
      <c r="L356" s="404">
        <v>645.57299999999998</v>
      </c>
      <c r="M356" s="404">
        <v>1287.9190000000001</v>
      </c>
    </row>
    <row r="357" spans="1:13" x14ac:dyDescent="0.2">
      <c r="A357" s="404" t="s">
        <v>1469</v>
      </c>
      <c r="B357" s="404">
        <v>0.85799999999999998</v>
      </c>
      <c r="C357" s="404">
        <v>161.93</v>
      </c>
      <c r="D357" s="404">
        <v>99.843999999999994</v>
      </c>
      <c r="E357" s="404">
        <v>262.63200000000001</v>
      </c>
      <c r="F357" s="404">
        <v>0.69899999999999995</v>
      </c>
      <c r="G357" s="404">
        <v>5.1680000000000001</v>
      </c>
      <c r="H357" s="404">
        <v>32.055</v>
      </c>
      <c r="I357" s="404">
        <v>37.920999999999999</v>
      </c>
      <c r="J357" s="404">
        <v>300.553</v>
      </c>
      <c r="K357" s="404">
        <v>327.26299999999998</v>
      </c>
      <c r="L357" s="404">
        <v>783.10699999999997</v>
      </c>
      <c r="M357" s="404">
        <v>1410.923</v>
      </c>
    </row>
    <row r="358" spans="1:13" x14ac:dyDescent="0.2">
      <c r="A358" s="404" t="s">
        <v>1470</v>
      </c>
      <c r="B358" s="404">
        <v>1.1659999999999999</v>
      </c>
      <c r="C358" s="404">
        <v>129.45400000000001</v>
      </c>
      <c r="D358" s="404">
        <v>99.213999999999999</v>
      </c>
      <c r="E358" s="404">
        <v>229.83500000000001</v>
      </c>
      <c r="F358" s="404">
        <v>0.72199999999999998</v>
      </c>
      <c r="G358" s="404">
        <v>5.34</v>
      </c>
      <c r="H358" s="404">
        <v>33.122999999999998</v>
      </c>
      <c r="I358" s="404">
        <v>39.185000000000002</v>
      </c>
      <c r="J358" s="404">
        <v>269.02</v>
      </c>
      <c r="K358" s="404">
        <v>420.10399999999998</v>
      </c>
      <c r="L358" s="404">
        <v>1021.627</v>
      </c>
      <c r="M358" s="404">
        <v>1710.751</v>
      </c>
    </row>
    <row r="359" spans="1:13" x14ac:dyDescent="0.2">
      <c r="A359" s="404" t="s">
        <v>1471</v>
      </c>
      <c r="B359" s="404">
        <v>0.94299999999999995</v>
      </c>
      <c r="C359" s="404">
        <v>118.886</v>
      </c>
      <c r="D359" s="404">
        <v>104.214</v>
      </c>
      <c r="E359" s="404">
        <v>224.04300000000001</v>
      </c>
      <c r="F359" s="404">
        <v>0.72199999999999998</v>
      </c>
      <c r="G359" s="404">
        <v>5.34</v>
      </c>
      <c r="H359" s="404">
        <v>33.122999999999998</v>
      </c>
      <c r="I359" s="404">
        <v>39.185000000000002</v>
      </c>
      <c r="J359" s="404">
        <v>263.22800000000001</v>
      </c>
      <c r="K359" s="404">
        <v>422.95100000000002</v>
      </c>
      <c r="L359" s="404">
        <v>988.53499999999997</v>
      </c>
      <c r="M359" s="404">
        <v>1674.7139999999999</v>
      </c>
    </row>
    <row r="360" spans="1:13" x14ac:dyDescent="0.2">
      <c r="A360" s="404" t="s">
        <v>1472</v>
      </c>
      <c r="B360" s="404">
        <v>0.68700000000000006</v>
      </c>
      <c r="C360" s="404">
        <v>137.91300000000001</v>
      </c>
      <c r="D360" s="404">
        <v>104.94</v>
      </c>
      <c r="E360" s="404">
        <v>243.541</v>
      </c>
      <c r="F360" s="404">
        <v>0.69899999999999995</v>
      </c>
      <c r="G360" s="404">
        <v>5.1680000000000001</v>
      </c>
      <c r="H360" s="404">
        <v>32.055</v>
      </c>
      <c r="I360" s="404">
        <v>37.920999999999999</v>
      </c>
      <c r="J360" s="404">
        <v>281.46199999999999</v>
      </c>
      <c r="K360" s="404">
        <v>355.03399999999999</v>
      </c>
      <c r="L360" s="404">
        <v>727.29700000000003</v>
      </c>
      <c r="M360" s="404">
        <v>1363.7929999999999</v>
      </c>
    </row>
    <row r="361" spans="1:13" x14ac:dyDescent="0.2">
      <c r="A361" s="404" t="s">
        <v>1473</v>
      </c>
      <c r="B361" s="404">
        <v>0.873</v>
      </c>
      <c r="C361" s="404">
        <v>238.767</v>
      </c>
      <c r="D361" s="404">
        <v>119.52</v>
      </c>
      <c r="E361" s="404">
        <v>359.15899999999999</v>
      </c>
      <c r="F361" s="404">
        <v>0.72199999999999998</v>
      </c>
      <c r="G361" s="404">
        <v>5.34</v>
      </c>
      <c r="H361" s="404">
        <v>33.122999999999998</v>
      </c>
      <c r="I361" s="404">
        <v>39.185000000000002</v>
      </c>
      <c r="J361" s="404">
        <v>398.34399999999999</v>
      </c>
      <c r="K361" s="404">
        <v>281.84899999999999</v>
      </c>
      <c r="L361" s="404">
        <v>601.56200000000001</v>
      </c>
      <c r="M361" s="404">
        <v>1281.7550000000001</v>
      </c>
    </row>
    <row r="362" spans="1:13" x14ac:dyDescent="0.2">
      <c r="A362" s="404" t="s">
        <v>1474</v>
      </c>
      <c r="B362" s="404">
        <v>1.216</v>
      </c>
      <c r="C362" s="404">
        <v>379.97399999999999</v>
      </c>
      <c r="D362" s="404">
        <v>123.961</v>
      </c>
      <c r="E362" s="404">
        <v>505.15100000000001</v>
      </c>
      <c r="F362" s="404">
        <v>0.69899999999999995</v>
      </c>
      <c r="G362" s="404">
        <v>5.1680000000000001</v>
      </c>
      <c r="H362" s="404">
        <v>32.055</v>
      </c>
      <c r="I362" s="404">
        <v>37.920999999999999</v>
      </c>
      <c r="J362" s="404">
        <v>543.072</v>
      </c>
      <c r="K362" s="404">
        <v>267.12</v>
      </c>
      <c r="L362" s="404">
        <v>576.85400000000004</v>
      </c>
      <c r="M362" s="404">
        <v>1387.046</v>
      </c>
    </row>
    <row r="363" spans="1:13" x14ac:dyDescent="0.2">
      <c r="A363" s="404" t="s">
        <v>1475</v>
      </c>
      <c r="B363" s="404">
        <v>2.105</v>
      </c>
      <c r="C363" s="404">
        <v>674.94899999999996</v>
      </c>
      <c r="D363" s="404">
        <v>156.11699999999999</v>
      </c>
      <c r="E363" s="404">
        <v>833.17100000000005</v>
      </c>
      <c r="F363" s="404">
        <v>0.72199999999999998</v>
      </c>
      <c r="G363" s="404">
        <v>5.34</v>
      </c>
      <c r="H363" s="404">
        <v>33.122999999999998</v>
      </c>
      <c r="I363" s="404">
        <v>39.185000000000002</v>
      </c>
      <c r="J363" s="404">
        <v>872.35699999999997</v>
      </c>
      <c r="K363" s="404">
        <v>324.69799999999998</v>
      </c>
      <c r="L363" s="404">
        <v>716.57500000000005</v>
      </c>
      <c r="M363" s="404">
        <v>1913.6289999999999</v>
      </c>
    </row>
    <row r="364" spans="1:13" x14ac:dyDescent="0.2">
      <c r="A364" s="404" t="s">
        <v>1476</v>
      </c>
      <c r="B364" s="404">
        <v>13.981</v>
      </c>
      <c r="C364" s="404">
        <v>4834.8990000000003</v>
      </c>
      <c r="D364" s="404">
        <v>1464.903</v>
      </c>
      <c r="E364" s="404">
        <v>6313.7830000000004</v>
      </c>
      <c r="F364" s="404">
        <v>8.5</v>
      </c>
      <c r="G364" s="404">
        <v>62.874000000000002</v>
      </c>
      <c r="H364" s="404">
        <v>390</v>
      </c>
      <c r="I364" s="404">
        <v>461.37400000000002</v>
      </c>
      <c r="J364" s="404">
        <v>6775.1570000000002</v>
      </c>
      <c r="K364" s="404">
        <v>3906.4780000000001</v>
      </c>
      <c r="L364" s="404">
        <v>8875.2950000000001</v>
      </c>
      <c r="M364" s="404">
        <v>19556.93</v>
      </c>
    </row>
    <row r="365" spans="1:13" x14ac:dyDescent="0.2">
      <c r="A365" s="404" t="s">
        <v>1477</v>
      </c>
      <c r="B365" s="404">
        <v>1.466</v>
      </c>
      <c r="C365" s="404">
        <v>881.95399999999995</v>
      </c>
      <c r="D365" s="404">
        <v>175.34800000000001</v>
      </c>
      <c r="E365" s="404">
        <v>1058.769</v>
      </c>
      <c r="F365" s="404">
        <v>0.72799999999999998</v>
      </c>
      <c r="G365" s="404">
        <v>5.1289999999999996</v>
      </c>
      <c r="H365" s="404">
        <v>35.573999999999998</v>
      </c>
      <c r="I365" s="404">
        <v>41.430999999999997</v>
      </c>
      <c r="J365" s="404">
        <v>1100.2</v>
      </c>
      <c r="K365" s="404">
        <v>373.58699999999999</v>
      </c>
      <c r="L365" s="404">
        <v>876.202</v>
      </c>
      <c r="M365" s="404">
        <v>2349.989</v>
      </c>
    </row>
    <row r="366" spans="1:13" x14ac:dyDescent="0.2">
      <c r="A366" s="404" t="s">
        <v>1478</v>
      </c>
      <c r="B366" s="404">
        <v>1.093</v>
      </c>
      <c r="C366" s="404">
        <v>792.41</v>
      </c>
      <c r="D366" s="404">
        <v>154.43899999999999</v>
      </c>
      <c r="E366" s="404">
        <v>947.94100000000003</v>
      </c>
      <c r="F366" s="404">
        <v>0.68100000000000005</v>
      </c>
      <c r="G366" s="404">
        <v>4.798</v>
      </c>
      <c r="H366" s="404">
        <v>33.279000000000003</v>
      </c>
      <c r="I366" s="404">
        <v>38.758000000000003</v>
      </c>
      <c r="J366" s="404">
        <v>986.7</v>
      </c>
      <c r="K366" s="404">
        <v>335.89699999999999</v>
      </c>
      <c r="L366" s="404">
        <v>729.52599999999995</v>
      </c>
      <c r="M366" s="404">
        <v>2052.123</v>
      </c>
    </row>
    <row r="367" spans="1:13" x14ac:dyDescent="0.2">
      <c r="A367" s="404" t="s">
        <v>1479</v>
      </c>
      <c r="B367" s="404">
        <v>0.84799999999999998</v>
      </c>
      <c r="C367" s="404">
        <v>562.30499999999995</v>
      </c>
      <c r="D367" s="404">
        <v>136.18600000000001</v>
      </c>
      <c r="E367" s="404">
        <v>699.33799999999997</v>
      </c>
      <c r="F367" s="404">
        <v>0.72799999999999998</v>
      </c>
      <c r="G367" s="404">
        <v>5.1289999999999996</v>
      </c>
      <c r="H367" s="404">
        <v>35.573999999999998</v>
      </c>
      <c r="I367" s="404">
        <v>41.430999999999997</v>
      </c>
      <c r="J367" s="404">
        <v>740.76900000000001</v>
      </c>
      <c r="K367" s="404">
        <v>288.80900000000003</v>
      </c>
      <c r="L367" s="404">
        <v>678.39300000000003</v>
      </c>
      <c r="M367" s="404">
        <v>1707.971</v>
      </c>
    </row>
    <row r="368" spans="1:13" x14ac:dyDescent="0.2">
      <c r="A368" s="404" t="s">
        <v>1480</v>
      </c>
      <c r="B368" s="404">
        <v>0.96699999999999997</v>
      </c>
      <c r="C368" s="404">
        <v>409.65199999999999</v>
      </c>
      <c r="D368" s="404">
        <v>113.66200000000001</v>
      </c>
      <c r="E368" s="404">
        <v>524.28099999999995</v>
      </c>
      <c r="F368" s="404">
        <v>0.70499999999999996</v>
      </c>
      <c r="G368" s="404">
        <v>4.9630000000000001</v>
      </c>
      <c r="H368" s="404">
        <v>34.426000000000002</v>
      </c>
      <c r="I368" s="404">
        <v>40.094999999999999</v>
      </c>
      <c r="J368" s="404">
        <v>564.375</v>
      </c>
      <c r="K368" s="404">
        <v>260.09100000000001</v>
      </c>
      <c r="L368" s="404">
        <v>604.47699999999998</v>
      </c>
      <c r="M368" s="404">
        <v>1428.944</v>
      </c>
    </row>
    <row r="369" spans="1:13" x14ac:dyDescent="0.2">
      <c r="A369" s="404" t="s">
        <v>1481</v>
      </c>
      <c r="B369" s="404">
        <v>0.64800000000000002</v>
      </c>
      <c r="C369" s="404">
        <v>233.428</v>
      </c>
      <c r="D369" s="404">
        <v>106.157</v>
      </c>
      <c r="E369" s="404">
        <v>340.233</v>
      </c>
      <c r="F369" s="404">
        <v>0.72799999999999998</v>
      </c>
      <c r="G369" s="404">
        <v>5.1289999999999996</v>
      </c>
      <c r="H369" s="404">
        <v>35.573999999999998</v>
      </c>
      <c r="I369" s="404">
        <v>41.430999999999997</v>
      </c>
      <c r="J369" s="404">
        <v>381.66399999999999</v>
      </c>
      <c r="K369" s="404">
        <v>284.44600000000003</v>
      </c>
      <c r="L369" s="404">
        <v>715.06600000000003</v>
      </c>
      <c r="M369" s="404">
        <v>1381.1759999999999</v>
      </c>
    </row>
    <row r="370" spans="1:13" x14ac:dyDescent="0.2">
      <c r="A370" s="404" t="s">
        <v>1482</v>
      </c>
      <c r="B370" s="404">
        <v>0.65600000000000003</v>
      </c>
      <c r="C370" s="404">
        <v>157.56800000000001</v>
      </c>
      <c r="D370" s="404">
        <v>100.54600000000001</v>
      </c>
      <c r="E370" s="404">
        <v>258.77</v>
      </c>
      <c r="F370" s="404">
        <v>0.70499999999999996</v>
      </c>
      <c r="G370" s="404">
        <v>4.9630000000000001</v>
      </c>
      <c r="H370" s="404">
        <v>34.426000000000002</v>
      </c>
      <c r="I370" s="404">
        <v>40.094999999999999</v>
      </c>
      <c r="J370" s="404">
        <v>298.86399999999998</v>
      </c>
      <c r="K370" s="404">
        <v>354.76799999999997</v>
      </c>
      <c r="L370" s="404">
        <v>826.928</v>
      </c>
      <c r="M370" s="404">
        <v>1480.56</v>
      </c>
    </row>
    <row r="371" spans="1:13" x14ac:dyDescent="0.2">
      <c r="A371" s="404" t="s">
        <v>1483</v>
      </c>
      <c r="B371" s="404">
        <v>0.79200000000000004</v>
      </c>
      <c r="C371" s="404">
        <v>131.05000000000001</v>
      </c>
      <c r="D371" s="404">
        <v>98.313999999999993</v>
      </c>
      <c r="E371" s="404">
        <v>230.155</v>
      </c>
      <c r="F371" s="404">
        <v>0.72799999999999998</v>
      </c>
      <c r="G371" s="404">
        <v>5.1289999999999996</v>
      </c>
      <c r="H371" s="404">
        <v>35.573999999999998</v>
      </c>
      <c r="I371" s="404">
        <v>41.430999999999997</v>
      </c>
      <c r="J371" s="404">
        <v>271.58600000000001</v>
      </c>
      <c r="K371" s="404">
        <v>407.65</v>
      </c>
      <c r="L371" s="404">
        <v>947.55200000000002</v>
      </c>
      <c r="M371" s="404">
        <v>1626.788</v>
      </c>
    </row>
    <row r="372" spans="1:13" x14ac:dyDescent="0.2">
      <c r="A372" s="404" t="s">
        <v>1484</v>
      </c>
      <c r="B372" s="404">
        <v>0.81</v>
      </c>
      <c r="C372" s="404">
        <v>125.024</v>
      </c>
      <c r="D372" s="404">
        <v>118.179</v>
      </c>
      <c r="E372" s="404">
        <v>244.01400000000001</v>
      </c>
      <c r="F372" s="404">
        <v>0.72799999999999998</v>
      </c>
      <c r="G372" s="404">
        <v>5.1289999999999996</v>
      </c>
      <c r="H372" s="404">
        <v>35.573999999999998</v>
      </c>
      <c r="I372" s="404">
        <v>41.430999999999997</v>
      </c>
      <c r="J372" s="404">
        <v>285.44499999999999</v>
      </c>
      <c r="K372" s="404">
        <v>422.30099999999999</v>
      </c>
      <c r="L372" s="404">
        <v>971.38199999999995</v>
      </c>
      <c r="M372" s="404">
        <v>1679.1279999999999</v>
      </c>
    </row>
    <row r="373" spans="1:13" x14ac:dyDescent="0.2">
      <c r="A373" s="404" t="s">
        <v>1485</v>
      </c>
      <c r="B373" s="404">
        <v>0.67</v>
      </c>
      <c r="C373" s="404">
        <v>143.774</v>
      </c>
      <c r="D373" s="404">
        <v>112.295</v>
      </c>
      <c r="E373" s="404">
        <v>256.738</v>
      </c>
      <c r="F373" s="404">
        <v>0.70499999999999996</v>
      </c>
      <c r="G373" s="404">
        <v>4.9630000000000001</v>
      </c>
      <c r="H373" s="404">
        <v>34.426000000000002</v>
      </c>
      <c r="I373" s="404">
        <v>40.094999999999999</v>
      </c>
      <c r="J373" s="404">
        <v>296.83300000000003</v>
      </c>
      <c r="K373" s="404">
        <v>370.36</v>
      </c>
      <c r="L373" s="404">
        <v>745.13800000000003</v>
      </c>
      <c r="M373" s="404">
        <v>1412.3309999999999</v>
      </c>
    </row>
    <row r="374" spans="1:13" x14ac:dyDescent="0.2">
      <c r="A374" s="404" t="s">
        <v>1486</v>
      </c>
      <c r="B374" s="404">
        <v>0.53100000000000003</v>
      </c>
      <c r="C374" s="404">
        <v>240.727</v>
      </c>
      <c r="D374" s="404">
        <v>126.938</v>
      </c>
      <c r="E374" s="404">
        <v>368.19600000000003</v>
      </c>
      <c r="F374" s="404">
        <v>0.72799999999999998</v>
      </c>
      <c r="G374" s="404">
        <v>5.1289999999999996</v>
      </c>
      <c r="H374" s="404">
        <v>35.573999999999998</v>
      </c>
      <c r="I374" s="404">
        <v>41.430999999999997</v>
      </c>
      <c r="J374" s="404">
        <v>409.62799999999999</v>
      </c>
      <c r="K374" s="404">
        <v>296.27</v>
      </c>
      <c r="L374" s="404">
        <v>621.19600000000003</v>
      </c>
      <c r="M374" s="404">
        <v>1327.0930000000001</v>
      </c>
    </row>
    <row r="375" spans="1:13" x14ac:dyDescent="0.2">
      <c r="A375" s="404" t="s">
        <v>1487</v>
      </c>
      <c r="B375" s="404">
        <v>1.101</v>
      </c>
      <c r="C375" s="404">
        <v>492.89499999999998</v>
      </c>
      <c r="D375" s="404">
        <v>130.91999999999999</v>
      </c>
      <c r="E375" s="404">
        <v>624.91700000000003</v>
      </c>
      <c r="F375" s="404">
        <v>0.70499999999999996</v>
      </c>
      <c r="G375" s="404">
        <v>4.9630000000000001</v>
      </c>
      <c r="H375" s="404">
        <v>34.426000000000002</v>
      </c>
      <c r="I375" s="404">
        <v>40.094999999999999</v>
      </c>
      <c r="J375" s="404">
        <v>665.01099999999997</v>
      </c>
      <c r="K375" s="404">
        <v>288.36900000000003</v>
      </c>
      <c r="L375" s="404">
        <v>628.173</v>
      </c>
      <c r="M375" s="404">
        <v>1581.5540000000001</v>
      </c>
    </row>
    <row r="376" spans="1:13" x14ac:dyDescent="0.2">
      <c r="A376" s="404" t="s">
        <v>1488</v>
      </c>
      <c r="B376" s="404">
        <v>1.7749999999999999</v>
      </c>
      <c r="C376" s="404">
        <v>934.50900000000001</v>
      </c>
      <c r="D376" s="404">
        <v>181.279</v>
      </c>
      <c r="E376" s="404">
        <v>1117.5630000000001</v>
      </c>
      <c r="F376" s="404">
        <v>0.72799999999999998</v>
      </c>
      <c r="G376" s="404">
        <v>5.1289999999999996</v>
      </c>
      <c r="H376" s="404">
        <v>35.573999999999998</v>
      </c>
      <c r="I376" s="404">
        <v>41.430999999999997</v>
      </c>
      <c r="J376" s="404">
        <v>1158.9939999999999</v>
      </c>
      <c r="K376" s="404">
        <v>386.07900000000001</v>
      </c>
      <c r="L376" s="404">
        <v>845.44600000000003</v>
      </c>
      <c r="M376" s="404">
        <v>2390.52</v>
      </c>
    </row>
    <row r="377" spans="1:13" x14ac:dyDescent="0.2">
      <c r="A377" s="404" t="s">
        <v>1489</v>
      </c>
      <c r="B377" s="404">
        <v>11.358000000000001</v>
      </c>
      <c r="C377" s="404">
        <v>5104.5929999999998</v>
      </c>
      <c r="D377" s="404">
        <v>1554.2629999999999</v>
      </c>
      <c r="E377" s="404">
        <v>6670.2129999999997</v>
      </c>
      <c r="F377" s="404">
        <v>8.6</v>
      </c>
      <c r="G377" s="404">
        <v>60.554000000000002</v>
      </c>
      <c r="H377" s="404">
        <v>420</v>
      </c>
      <c r="I377" s="404">
        <v>489.154</v>
      </c>
      <c r="J377" s="404">
        <v>7159.3670000000002</v>
      </c>
      <c r="K377" s="404">
        <v>4068.627</v>
      </c>
      <c r="L377" s="404">
        <v>9196.8889999999992</v>
      </c>
      <c r="M377" s="404">
        <v>20424.883000000002</v>
      </c>
    </row>
    <row r="378" spans="1:13" x14ac:dyDescent="0.2">
      <c r="A378" s="404" t="s">
        <v>1490</v>
      </c>
      <c r="B378" s="404">
        <v>1.425</v>
      </c>
      <c r="C378" s="404">
        <v>1001.487</v>
      </c>
      <c r="D378" s="404">
        <v>180.38900000000001</v>
      </c>
      <c r="E378" s="404">
        <v>1183.3009999999999</v>
      </c>
      <c r="F378" s="404">
        <v>0.80300000000000005</v>
      </c>
      <c r="G378" s="404">
        <v>4.9820000000000002</v>
      </c>
      <c r="H378" s="404">
        <v>31.425000000000001</v>
      </c>
      <c r="I378" s="404">
        <v>37.209000000000003</v>
      </c>
      <c r="J378" s="404">
        <v>1220.51</v>
      </c>
      <c r="K378" s="404">
        <v>433.59699999999998</v>
      </c>
      <c r="L378" s="404">
        <v>914.70500000000004</v>
      </c>
      <c r="M378" s="404">
        <v>2568.8119999999999</v>
      </c>
    </row>
    <row r="379" spans="1:13" x14ac:dyDescent="0.2">
      <c r="A379" s="404" t="s">
        <v>1491</v>
      </c>
      <c r="B379" s="404">
        <v>1.131</v>
      </c>
      <c r="C379" s="404">
        <v>800.38499999999999</v>
      </c>
      <c r="D379" s="404">
        <v>146.917</v>
      </c>
      <c r="E379" s="404">
        <v>948.43299999999999</v>
      </c>
      <c r="F379" s="404">
        <v>0.72499999999999998</v>
      </c>
      <c r="G379" s="404">
        <v>4.5</v>
      </c>
      <c r="H379" s="404">
        <v>28.384</v>
      </c>
      <c r="I379" s="404">
        <v>33.607999999999997</v>
      </c>
      <c r="J379" s="404">
        <v>982.04100000000005</v>
      </c>
      <c r="K379" s="404">
        <v>340.77600000000001</v>
      </c>
      <c r="L379" s="404">
        <v>693.28599999999994</v>
      </c>
      <c r="M379" s="404">
        <v>2016.1030000000001</v>
      </c>
    </row>
    <row r="380" spans="1:13" x14ac:dyDescent="0.2">
      <c r="A380" s="404" t="s">
        <v>1492</v>
      </c>
      <c r="B380" s="404">
        <v>1.0349999999999999</v>
      </c>
      <c r="C380" s="404">
        <v>698.96799999999996</v>
      </c>
      <c r="D380" s="404">
        <v>150.59700000000001</v>
      </c>
      <c r="E380" s="404">
        <v>850.601</v>
      </c>
      <c r="F380" s="404">
        <v>0.80300000000000005</v>
      </c>
      <c r="G380" s="404">
        <v>4.9820000000000002</v>
      </c>
      <c r="H380" s="404">
        <v>31.425000000000001</v>
      </c>
      <c r="I380" s="404">
        <v>37.209000000000003</v>
      </c>
      <c r="J380" s="404">
        <v>887.81</v>
      </c>
      <c r="K380" s="404">
        <v>316.68900000000002</v>
      </c>
      <c r="L380" s="404">
        <v>711.755</v>
      </c>
      <c r="M380" s="404">
        <v>1916.2539999999999</v>
      </c>
    </row>
    <row r="381" spans="1:13" x14ac:dyDescent="0.2">
      <c r="A381" s="404" t="s">
        <v>1493</v>
      </c>
      <c r="B381" s="404">
        <v>1.026</v>
      </c>
      <c r="C381" s="404">
        <v>410.74799999999999</v>
      </c>
      <c r="D381" s="404">
        <v>124.22199999999999</v>
      </c>
      <c r="E381" s="404">
        <v>535.99699999999996</v>
      </c>
      <c r="F381" s="404">
        <v>0.77700000000000002</v>
      </c>
      <c r="G381" s="404">
        <v>4.8209999999999997</v>
      </c>
      <c r="H381" s="404">
        <v>30.411000000000001</v>
      </c>
      <c r="I381" s="404">
        <v>36.009</v>
      </c>
      <c r="J381" s="404">
        <v>572.00599999999997</v>
      </c>
      <c r="K381" s="404">
        <v>281.279</v>
      </c>
      <c r="L381" s="404">
        <v>612.875</v>
      </c>
      <c r="M381" s="404">
        <v>1466.16</v>
      </c>
    </row>
    <row r="382" spans="1:13" x14ac:dyDescent="0.2">
      <c r="A382" s="404" t="s">
        <v>1494</v>
      </c>
      <c r="B382" s="404">
        <v>0.64400000000000002</v>
      </c>
      <c r="C382" s="404">
        <v>214.43299999999999</v>
      </c>
      <c r="D382" s="404">
        <v>101.554</v>
      </c>
      <c r="E382" s="404">
        <v>316.63200000000001</v>
      </c>
      <c r="F382" s="404">
        <v>0.80300000000000005</v>
      </c>
      <c r="G382" s="404">
        <v>4.9820000000000002</v>
      </c>
      <c r="H382" s="404">
        <v>31.425000000000001</v>
      </c>
      <c r="I382" s="404">
        <v>37.209000000000003</v>
      </c>
      <c r="J382" s="404">
        <v>353.84100000000001</v>
      </c>
      <c r="K382" s="404">
        <v>278.95</v>
      </c>
      <c r="L382" s="404">
        <v>649.48699999999997</v>
      </c>
      <c r="M382" s="404">
        <v>1282.278</v>
      </c>
    </row>
    <row r="383" spans="1:13" x14ac:dyDescent="0.2">
      <c r="A383" s="404" t="s">
        <v>1495</v>
      </c>
      <c r="B383" s="404">
        <v>0.72399999999999998</v>
      </c>
      <c r="C383" s="404">
        <v>150.446</v>
      </c>
      <c r="D383" s="404">
        <v>102.13800000000001</v>
      </c>
      <c r="E383" s="404">
        <v>253.30799999999999</v>
      </c>
      <c r="F383" s="404">
        <v>0.77700000000000002</v>
      </c>
      <c r="G383" s="404">
        <v>4.8209999999999997</v>
      </c>
      <c r="H383" s="404">
        <v>30.411000000000001</v>
      </c>
      <c r="I383" s="404">
        <v>36.009</v>
      </c>
      <c r="J383" s="404">
        <v>289.31700000000001</v>
      </c>
      <c r="K383" s="404">
        <v>339.18700000000001</v>
      </c>
      <c r="L383" s="404">
        <v>784.38300000000004</v>
      </c>
      <c r="M383" s="404">
        <v>1412.8869999999999</v>
      </c>
    </row>
    <row r="384" spans="1:13" x14ac:dyDescent="0.2">
      <c r="A384" s="404" t="s">
        <v>1496</v>
      </c>
      <c r="B384" s="404">
        <v>0.88700000000000001</v>
      </c>
      <c r="C384" s="404">
        <v>126.712</v>
      </c>
      <c r="D384" s="404">
        <v>110.315</v>
      </c>
      <c r="E384" s="404">
        <v>237.91399999999999</v>
      </c>
      <c r="F384" s="404">
        <v>0.80300000000000005</v>
      </c>
      <c r="G384" s="404">
        <v>4.9820000000000002</v>
      </c>
      <c r="H384" s="404">
        <v>31.425000000000001</v>
      </c>
      <c r="I384" s="404">
        <v>37.209000000000003</v>
      </c>
      <c r="J384" s="404">
        <v>275.12400000000002</v>
      </c>
      <c r="K384" s="404">
        <v>411.81200000000001</v>
      </c>
      <c r="L384" s="404">
        <v>955.93700000000001</v>
      </c>
      <c r="M384" s="404">
        <v>1642.8720000000001</v>
      </c>
    </row>
    <row r="385" spans="1:13" x14ac:dyDescent="0.2">
      <c r="A385" s="404" t="s">
        <v>1497</v>
      </c>
      <c r="B385" s="404">
        <v>0.90100000000000002</v>
      </c>
      <c r="C385" s="404">
        <v>119.81399999999999</v>
      </c>
      <c r="D385" s="404">
        <v>111.015</v>
      </c>
      <c r="E385" s="404">
        <v>231.73</v>
      </c>
      <c r="F385" s="404">
        <v>0.80300000000000005</v>
      </c>
      <c r="G385" s="404">
        <v>4.9820000000000002</v>
      </c>
      <c r="H385" s="404">
        <v>31.425000000000001</v>
      </c>
      <c r="I385" s="404">
        <v>37.209000000000003</v>
      </c>
      <c r="J385" s="404">
        <v>268.93900000000002</v>
      </c>
      <c r="K385" s="404">
        <v>440.79599999999999</v>
      </c>
      <c r="L385" s="404">
        <v>1001.208</v>
      </c>
      <c r="M385" s="404">
        <v>1710.942</v>
      </c>
    </row>
    <row r="386" spans="1:13" x14ac:dyDescent="0.2">
      <c r="A386" s="404" t="s">
        <v>1498</v>
      </c>
      <c r="B386" s="404">
        <v>0.60599999999999998</v>
      </c>
      <c r="C386" s="404">
        <v>130.529</v>
      </c>
      <c r="D386" s="404">
        <v>105.017</v>
      </c>
      <c r="E386" s="404">
        <v>236.15299999999999</v>
      </c>
      <c r="F386" s="404">
        <v>0.77700000000000002</v>
      </c>
      <c r="G386" s="404">
        <v>4.8209999999999997</v>
      </c>
      <c r="H386" s="404">
        <v>30.411000000000001</v>
      </c>
      <c r="I386" s="404">
        <v>36.009</v>
      </c>
      <c r="J386" s="404">
        <v>272.16199999999998</v>
      </c>
      <c r="K386" s="404">
        <v>361.52300000000002</v>
      </c>
      <c r="L386" s="404">
        <v>735.83600000000001</v>
      </c>
      <c r="M386" s="404">
        <v>1369.521</v>
      </c>
    </row>
    <row r="387" spans="1:13" x14ac:dyDescent="0.2">
      <c r="A387" s="404" t="s">
        <v>1499</v>
      </c>
      <c r="B387" s="404">
        <v>0.78</v>
      </c>
      <c r="C387" s="404">
        <v>243.19499999999999</v>
      </c>
      <c r="D387" s="404">
        <v>119.88800000000001</v>
      </c>
      <c r="E387" s="404">
        <v>363.863</v>
      </c>
      <c r="F387" s="404">
        <v>0.80300000000000005</v>
      </c>
      <c r="G387" s="404">
        <v>4.9820000000000002</v>
      </c>
      <c r="H387" s="404">
        <v>31.425000000000001</v>
      </c>
      <c r="I387" s="404">
        <v>37.209000000000003</v>
      </c>
      <c r="J387" s="404">
        <v>401.072</v>
      </c>
      <c r="K387" s="404">
        <v>291.46899999999999</v>
      </c>
      <c r="L387" s="404">
        <v>638.72299999999996</v>
      </c>
      <c r="M387" s="404">
        <v>1331.2629999999999</v>
      </c>
    </row>
    <row r="388" spans="1:13" x14ac:dyDescent="0.2">
      <c r="A388" s="404" t="s">
        <v>1500</v>
      </c>
      <c r="B388" s="404">
        <v>1.046</v>
      </c>
      <c r="C388" s="404">
        <v>369.34</v>
      </c>
      <c r="D388" s="404">
        <v>127.623</v>
      </c>
      <c r="E388" s="404">
        <v>498.00900000000001</v>
      </c>
      <c r="F388" s="404">
        <v>0.77700000000000002</v>
      </c>
      <c r="G388" s="404">
        <v>4.8209999999999997</v>
      </c>
      <c r="H388" s="404">
        <v>30.411000000000001</v>
      </c>
      <c r="I388" s="404">
        <v>36.009</v>
      </c>
      <c r="J388" s="404">
        <v>534.01800000000003</v>
      </c>
      <c r="K388" s="404">
        <v>275.68400000000003</v>
      </c>
      <c r="L388" s="404">
        <v>607.84100000000001</v>
      </c>
      <c r="M388" s="404">
        <v>1417.5429999999999</v>
      </c>
    </row>
    <row r="389" spans="1:13" x14ac:dyDescent="0.2">
      <c r="A389" s="404" t="s">
        <v>1501</v>
      </c>
      <c r="B389" s="404">
        <v>1.766</v>
      </c>
      <c r="C389" s="404">
        <v>624.02200000000005</v>
      </c>
      <c r="D389" s="404">
        <v>149.41499999999999</v>
      </c>
      <c r="E389" s="404">
        <v>775.202</v>
      </c>
      <c r="F389" s="404">
        <v>0.80300000000000005</v>
      </c>
      <c r="G389" s="404">
        <v>4.9820000000000002</v>
      </c>
      <c r="H389" s="404">
        <v>31.425000000000001</v>
      </c>
      <c r="I389" s="404">
        <v>37.209000000000003</v>
      </c>
      <c r="J389" s="404">
        <v>812.41200000000003</v>
      </c>
      <c r="K389" s="404">
        <v>328.12099999999998</v>
      </c>
      <c r="L389" s="404">
        <v>760.548</v>
      </c>
      <c r="M389" s="404">
        <v>1901.08</v>
      </c>
    </row>
    <row r="390" spans="1:13" x14ac:dyDescent="0.2">
      <c r="A390" s="404" t="s">
        <v>1502</v>
      </c>
      <c r="B390" s="404">
        <v>11.971</v>
      </c>
      <c r="C390" s="404">
        <v>4889.018</v>
      </c>
      <c r="D390" s="404">
        <v>1529.0909999999999</v>
      </c>
      <c r="E390" s="404">
        <v>6430.08</v>
      </c>
      <c r="F390" s="404">
        <v>9.4499999999999993</v>
      </c>
      <c r="G390" s="404">
        <v>58.658999999999999</v>
      </c>
      <c r="H390" s="404">
        <v>370</v>
      </c>
      <c r="I390" s="404">
        <v>438.10899999999998</v>
      </c>
      <c r="J390" s="404">
        <v>6868.1890000000003</v>
      </c>
      <c r="K390" s="404">
        <v>4099.8819999999996</v>
      </c>
      <c r="L390" s="404">
        <v>9074.0059999999994</v>
      </c>
      <c r="M390" s="404">
        <v>20042.076000000001</v>
      </c>
    </row>
    <row r="391" spans="1:13" x14ac:dyDescent="0.2">
      <c r="A391" s="404" t="s">
        <v>1503</v>
      </c>
      <c r="B391" s="404">
        <v>1.363</v>
      </c>
      <c r="C391" s="404">
        <v>833.40599999999995</v>
      </c>
      <c r="D391" s="404">
        <v>159.755</v>
      </c>
      <c r="E391" s="404">
        <v>994.524</v>
      </c>
      <c r="F391" s="404">
        <v>0.86699999999999999</v>
      </c>
      <c r="G391" s="404">
        <v>4.8719999999999999</v>
      </c>
      <c r="H391" s="404">
        <v>32.274000000000001</v>
      </c>
      <c r="I391" s="404">
        <v>38.012</v>
      </c>
      <c r="J391" s="404">
        <v>1032.537</v>
      </c>
      <c r="K391" s="404">
        <v>398.83499999999998</v>
      </c>
      <c r="L391" s="404">
        <v>864.28399999999999</v>
      </c>
      <c r="M391" s="404">
        <v>2295.6559999999999</v>
      </c>
    </row>
    <row r="392" spans="1:13" x14ac:dyDescent="0.2">
      <c r="A392" s="404" t="s">
        <v>1504</v>
      </c>
      <c r="B392" s="404">
        <v>1.1879999999999999</v>
      </c>
      <c r="C392" s="404">
        <v>728.73800000000006</v>
      </c>
      <c r="D392" s="404">
        <v>139.73699999999999</v>
      </c>
      <c r="E392" s="404">
        <v>869.66300000000001</v>
      </c>
      <c r="F392" s="404">
        <v>0.78300000000000003</v>
      </c>
      <c r="G392" s="404">
        <v>4.4000000000000004</v>
      </c>
      <c r="H392" s="404">
        <v>29.151</v>
      </c>
      <c r="I392" s="404">
        <v>34.334000000000003</v>
      </c>
      <c r="J392" s="404">
        <v>903.99699999999996</v>
      </c>
      <c r="K392" s="404">
        <v>329.57499999999999</v>
      </c>
      <c r="L392" s="404">
        <v>683.44</v>
      </c>
      <c r="M392" s="404">
        <v>1917.0129999999999</v>
      </c>
    </row>
    <row r="393" spans="1:13" x14ac:dyDescent="0.2">
      <c r="A393" s="404" t="s">
        <v>1505</v>
      </c>
      <c r="B393" s="404">
        <v>1.123</v>
      </c>
      <c r="C393" s="404">
        <v>674.84199999999998</v>
      </c>
      <c r="D393" s="404">
        <v>136.28299999999999</v>
      </c>
      <c r="E393" s="404">
        <v>812.24800000000005</v>
      </c>
      <c r="F393" s="404">
        <v>0.86699999999999999</v>
      </c>
      <c r="G393" s="404">
        <v>4.8719999999999999</v>
      </c>
      <c r="H393" s="404">
        <v>32.274000000000001</v>
      </c>
      <c r="I393" s="404">
        <v>38.012</v>
      </c>
      <c r="J393" s="404">
        <v>850.26</v>
      </c>
      <c r="K393" s="404">
        <v>325.22699999999998</v>
      </c>
      <c r="L393" s="404">
        <v>729.59799999999996</v>
      </c>
      <c r="M393" s="404">
        <v>1905.085</v>
      </c>
    </row>
    <row r="394" spans="1:13" x14ac:dyDescent="0.2">
      <c r="A394" s="404" t="s">
        <v>1506</v>
      </c>
      <c r="B394" s="404">
        <v>0.996</v>
      </c>
      <c r="C394" s="404">
        <v>424.41199999999998</v>
      </c>
      <c r="D394" s="404">
        <v>101.952</v>
      </c>
      <c r="E394" s="404">
        <v>527.36</v>
      </c>
      <c r="F394" s="404">
        <v>0.83899999999999997</v>
      </c>
      <c r="G394" s="404">
        <v>4.7149999999999999</v>
      </c>
      <c r="H394" s="404">
        <v>31.233000000000001</v>
      </c>
      <c r="I394" s="404">
        <v>36.786000000000001</v>
      </c>
      <c r="J394" s="404">
        <v>564.14599999999996</v>
      </c>
      <c r="K394" s="404">
        <v>291.411</v>
      </c>
      <c r="L394" s="404">
        <v>651.93399999999997</v>
      </c>
      <c r="M394" s="404">
        <v>1507.491</v>
      </c>
    </row>
    <row r="395" spans="1:13" x14ac:dyDescent="0.2">
      <c r="A395" s="404" t="s">
        <v>1507</v>
      </c>
      <c r="B395" s="404">
        <v>0.75700000000000001</v>
      </c>
      <c r="C395" s="404">
        <v>260.608</v>
      </c>
      <c r="D395" s="404">
        <v>104.044</v>
      </c>
      <c r="E395" s="404">
        <v>365.41</v>
      </c>
      <c r="F395" s="404">
        <v>0.86699999999999999</v>
      </c>
      <c r="G395" s="404">
        <v>4.8719999999999999</v>
      </c>
      <c r="H395" s="404">
        <v>32.274000000000001</v>
      </c>
      <c r="I395" s="404">
        <v>38.012</v>
      </c>
      <c r="J395" s="404">
        <v>403.42200000000003</v>
      </c>
      <c r="K395" s="404">
        <v>297.93099999999998</v>
      </c>
      <c r="L395" s="404">
        <v>684.59900000000005</v>
      </c>
      <c r="M395" s="404">
        <v>1385.952</v>
      </c>
    </row>
    <row r="396" spans="1:13" x14ac:dyDescent="0.2">
      <c r="A396" s="404" t="s">
        <v>1508</v>
      </c>
      <c r="B396" s="404">
        <v>0.69599999999999995</v>
      </c>
      <c r="C396" s="404">
        <v>163.458</v>
      </c>
      <c r="D396" s="404">
        <v>96.712000000000003</v>
      </c>
      <c r="E396" s="404">
        <v>260.86599999999999</v>
      </c>
      <c r="F396" s="404">
        <v>0.83899999999999997</v>
      </c>
      <c r="G396" s="404">
        <v>4.7149999999999999</v>
      </c>
      <c r="H396" s="404">
        <v>31.233000000000001</v>
      </c>
      <c r="I396" s="404">
        <v>36.786000000000001</v>
      </c>
      <c r="J396" s="404">
        <v>297.65199999999999</v>
      </c>
      <c r="K396" s="404">
        <v>365.66399999999999</v>
      </c>
      <c r="L396" s="404">
        <v>853.37900000000002</v>
      </c>
      <c r="M396" s="404">
        <v>1516.6959999999999</v>
      </c>
    </row>
    <row r="397" spans="1:13" x14ac:dyDescent="0.2">
      <c r="A397" s="404" t="s">
        <v>1509</v>
      </c>
      <c r="B397" s="404">
        <v>0.96799999999999997</v>
      </c>
      <c r="C397" s="404">
        <v>127.703</v>
      </c>
      <c r="D397" s="404">
        <v>100.66500000000001</v>
      </c>
      <c r="E397" s="404">
        <v>229.33699999999999</v>
      </c>
      <c r="F397" s="404">
        <v>0.86699999999999999</v>
      </c>
      <c r="G397" s="404">
        <v>4.8719999999999999</v>
      </c>
      <c r="H397" s="404">
        <v>32.274000000000001</v>
      </c>
      <c r="I397" s="404">
        <v>38.012</v>
      </c>
      <c r="J397" s="404">
        <v>267.34899999999999</v>
      </c>
      <c r="K397" s="404">
        <v>456.16699999999997</v>
      </c>
      <c r="L397" s="404">
        <v>1044.431</v>
      </c>
      <c r="M397" s="404">
        <v>1767.9469999999999</v>
      </c>
    </row>
    <row r="398" spans="1:13" x14ac:dyDescent="0.2">
      <c r="A398" s="404" t="s">
        <v>1510</v>
      </c>
      <c r="B398" s="404">
        <v>0.86199999999999999</v>
      </c>
      <c r="C398" s="404">
        <v>118.14</v>
      </c>
      <c r="D398" s="404">
        <v>103.699</v>
      </c>
      <c r="E398" s="404">
        <v>222.70099999999999</v>
      </c>
      <c r="F398" s="404">
        <v>0.86699999999999999</v>
      </c>
      <c r="G398" s="404">
        <v>4.8719999999999999</v>
      </c>
      <c r="H398" s="404">
        <v>32.274000000000001</v>
      </c>
      <c r="I398" s="404">
        <v>38.012</v>
      </c>
      <c r="J398" s="404">
        <v>260.714</v>
      </c>
      <c r="K398" s="404">
        <v>458.34199999999998</v>
      </c>
      <c r="L398" s="404">
        <v>1014.234</v>
      </c>
      <c r="M398" s="404">
        <v>1733.29</v>
      </c>
    </row>
    <row r="399" spans="1:13" x14ac:dyDescent="0.2">
      <c r="A399" s="404" t="s">
        <v>1511</v>
      </c>
      <c r="B399" s="404">
        <v>0.61899999999999999</v>
      </c>
      <c r="C399" s="404">
        <v>126.551</v>
      </c>
      <c r="D399" s="404">
        <v>103.765</v>
      </c>
      <c r="E399" s="404">
        <v>230.935</v>
      </c>
      <c r="F399" s="404">
        <v>0.83899999999999997</v>
      </c>
      <c r="G399" s="404">
        <v>4.7149999999999999</v>
      </c>
      <c r="H399" s="404">
        <v>31.233000000000001</v>
      </c>
      <c r="I399" s="404">
        <v>36.786000000000001</v>
      </c>
      <c r="J399" s="404">
        <v>267.721</v>
      </c>
      <c r="K399" s="404">
        <v>395.22199999999998</v>
      </c>
      <c r="L399" s="404">
        <v>823.26099999999997</v>
      </c>
      <c r="M399" s="404">
        <v>1486.2049999999999</v>
      </c>
    </row>
    <row r="400" spans="1:13" x14ac:dyDescent="0.2">
      <c r="A400" s="404" t="s">
        <v>1512</v>
      </c>
      <c r="B400" s="404">
        <v>0.81799999999999995</v>
      </c>
      <c r="C400" s="404">
        <v>255.80199999999999</v>
      </c>
      <c r="D400" s="404">
        <v>122.732</v>
      </c>
      <c r="E400" s="404">
        <v>379.35300000000001</v>
      </c>
      <c r="F400" s="404">
        <v>0.86699999999999999</v>
      </c>
      <c r="G400" s="404">
        <v>4.8719999999999999</v>
      </c>
      <c r="H400" s="404">
        <v>32.274000000000001</v>
      </c>
      <c r="I400" s="404">
        <v>38.012</v>
      </c>
      <c r="J400" s="404">
        <v>417.36500000000001</v>
      </c>
      <c r="K400" s="404">
        <v>322.541</v>
      </c>
      <c r="L400" s="404">
        <v>683.23400000000004</v>
      </c>
      <c r="M400" s="404">
        <v>1423.14</v>
      </c>
    </row>
    <row r="401" spans="1:13" x14ac:dyDescent="0.2">
      <c r="A401" s="404" t="s">
        <v>1513</v>
      </c>
      <c r="B401" s="404">
        <v>1.2310000000000001</v>
      </c>
      <c r="C401" s="404">
        <v>493.51</v>
      </c>
      <c r="D401" s="404">
        <v>127.297</v>
      </c>
      <c r="E401" s="404">
        <v>622.03700000000003</v>
      </c>
      <c r="F401" s="404">
        <v>0.83899999999999997</v>
      </c>
      <c r="G401" s="404">
        <v>4.7149999999999999</v>
      </c>
      <c r="H401" s="404">
        <v>31.233000000000001</v>
      </c>
      <c r="I401" s="404">
        <v>36.786000000000001</v>
      </c>
      <c r="J401" s="404">
        <v>658.82299999999998</v>
      </c>
      <c r="K401" s="404">
        <v>303.06200000000001</v>
      </c>
      <c r="L401" s="404">
        <v>682.00699999999995</v>
      </c>
      <c r="M401" s="404">
        <v>1643.8920000000001</v>
      </c>
    </row>
    <row r="402" spans="1:13" x14ac:dyDescent="0.2">
      <c r="A402" s="404" t="s">
        <v>1514</v>
      </c>
      <c r="B402" s="404">
        <v>1.6259999999999999</v>
      </c>
      <c r="C402" s="404">
        <v>788.58900000000006</v>
      </c>
      <c r="D402" s="404">
        <v>160.27799999999999</v>
      </c>
      <c r="E402" s="404">
        <v>950.49199999999996</v>
      </c>
      <c r="F402" s="404">
        <v>0.86699999999999999</v>
      </c>
      <c r="G402" s="404">
        <v>4.8719999999999999</v>
      </c>
      <c r="H402" s="404">
        <v>32.274000000000001</v>
      </c>
      <c r="I402" s="404">
        <v>38.012</v>
      </c>
      <c r="J402" s="404">
        <v>988.50400000000002</v>
      </c>
      <c r="K402" s="404">
        <v>372.81700000000001</v>
      </c>
      <c r="L402" s="404">
        <v>845.80100000000004</v>
      </c>
      <c r="M402" s="404">
        <v>2207.1219999999998</v>
      </c>
    </row>
    <row r="403" spans="1:13" x14ac:dyDescent="0.2">
      <c r="A403" s="404" t="s">
        <v>1515</v>
      </c>
      <c r="B403" s="404">
        <v>12.247999999999999</v>
      </c>
      <c r="C403" s="404">
        <v>4994.9939999999997</v>
      </c>
      <c r="D403" s="404">
        <v>1456.92</v>
      </c>
      <c r="E403" s="404">
        <v>6464.1620000000003</v>
      </c>
      <c r="F403" s="404">
        <v>10.204000000000001</v>
      </c>
      <c r="G403" s="404">
        <v>57.362000000000002</v>
      </c>
      <c r="H403" s="404">
        <v>380</v>
      </c>
      <c r="I403" s="404">
        <v>447.56599999999997</v>
      </c>
      <c r="J403" s="404">
        <v>6911.7280000000001</v>
      </c>
      <c r="K403" s="404">
        <v>4316.7939999999999</v>
      </c>
      <c r="L403" s="404">
        <v>9562.2739999999994</v>
      </c>
      <c r="M403" s="404">
        <v>20790.795999999998</v>
      </c>
    </row>
    <row r="404" spans="1:13" x14ac:dyDescent="0.2">
      <c r="A404" s="404" t="s">
        <v>1516</v>
      </c>
      <c r="B404" s="404">
        <v>1.4970000000000001</v>
      </c>
      <c r="C404" s="404">
        <v>971.05399999999997</v>
      </c>
      <c r="D404" s="404">
        <v>195.369</v>
      </c>
      <c r="E404" s="404">
        <v>1167.921</v>
      </c>
      <c r="F404" s="404">
        <v>1.1040000000000001</v>
      </c>
      <c r="G404" s="404">
        <v>4.8019999999999996</v>
      </c>
      <c r="H404" s="404">
        <v>33.972999999999999</v>
      </c>
      <c r="I404" s="404">
        <v>39.878999999999998</v>
      </c>
      <c r="J404" s="404">
        <v>1207.8</v>
      </c>
      <c r="K404" s="404">
        <v>424.01900000000001</v>
      </c>
      <c r="L404" s="404">
        <v>938.86500000000001</v>
      </c>
      <c r="M404" s="404">
        <v>2570.6840000000002</v>
      </c>
    </row>
    <row r="405" spans="1:13" x14ac:dyDescent="0.2">
      <c r="A405" s="404" t="s">
        <v>1517</v>
      </c>
      <c r="B405" s="404">
        <v>1.2549999999999999</v>
      </c>
      <c r="C405" s="404">
        <v>907.63199999999995</v>
      </c>
      <c r="D405" s="404">
        <v>158.291</v>
      </c>
      <c r="E405" s="404">
        <v>1067.1780000000001</v>
      </c>
      <c r="F405" s="404">
        <v>0.997</v>
      </c>
      <c r="G405" s="404">
        <v>4.3369999999999997</v>
      </c>
      <c r="H405" s="404">
        <v>30.684999999999999</v>
      </c>
      <c r="I405" s="404">
        <v>36.020000000000003</v>
      </c>
      <c r="J405" s="404">
        <v>1103.1980000000001</v>
      </c>
      <c r="K405" s="404">
        <v>378.51799999999997</v>
      </c>
      <c r="L405" s="404">
        <v>773.61800000000005</v>
      </c>
      <c r="M405" s="404">
        <v>2255.3339999999998</v>
      </c>
    </row>
    <row r="406" spans="1:13" x14ac:dyDescent="0.2">
      <c r="A406" s="404" t="s">
        <v>1518</v>
      </c>
      <c r="B406" s="404">
        <v>0.92200000000000004</v>
      </c>
      <c r="C406" s="404">
        <v>692.28200000000004</v>
      </c>
      <c r="D406" s="404">
        <v>145.381</v>
      </c>
      <c r="E406" s="404">
        <v>838.58399999999995</v>
      </c>
      <c r="F406" s="404">
        <v>1.1040000000000001</v>
      </c>
      <c r="G406" s="404">
        <v>4.8019999999999996</v>
      </c>
      <c r="H406" s="404">
        <v>33.972999999999999</v>
      </c>
      <c r="I406" s="404">
        <v>39.878999999999998</v>
      </c>
      <c r="J406" s="404">
        <v>878.46299999999997</v>
      </c>
      <c r="K406" s="404">
        <v>339.70299999999997</v>
      </c>
      <c r="L406" s="404">
        <v>738.851</v>
      </c>
      <c r="M406" s="404">
        <v>1957.018</v>
      </c>
    </row>
    <row r="407" spans="1:13" x14ac:dyDescent="0.2">
      <c r="A407" s="404" t="s">
        <v>1519</v>
      </c>
      <c r="B407" s="404">
        <v>1.048</v>
      </c>
      <c r="C407" s="404">
        <v>425.29199999999997</v>
      </c>
      <c r="D407" s="404">
        <v>117.41500000000001</v>
      </c>
      <c r="E407" s="404">
        <v>543.75400000000002</v>
      </c>
      <c r="F407" s="404">
        <v>1.0680000000000001</v>
      </c>
      <c r="G407" s="404">
        <v>4.6470000000000002</v>
      </c>
      <c r="H407" s="404">
        <v>32.877000000000002</v>
      </c>
      <c r="I407" s="404">
        <v>38.591999999999999</v>
      </c>
      <c r="J407" s="404">
        <v>582.34699999999998</v>
      </c>
      <c r="K407" s="404">
        <v>284.72500000000002</v>
      </c>
      <c r="L407" s="404">
        <v>622.78399999999999</v>
      </c>
      <c r="M407" s="404">
        <v>1489.856</v>
      </c>
    </row>
    <row r="408" spans="1:13" x14ac:dyDescent="0.2">
      <c r="A408" s="404" t="s">
        <v>1520</v>
      </c>
      <c r="B408" s="404">
        <v>0.747</v>
      </c>
      <c r="C408" s="404">
        <v>253.809</v>
      </c>
      <c r="D408" s="404">
        <v>103.99</v>
      </c>
      <c r="E408" s="404">
        <v>358.54599999999999</v>
      </c>
      <c r="F408" s="404">
        <v>1.1040000000000001</v>
      </c>
      <c r="G408" s="404">
        <v>4.8019999999999996</v>
      </c>
      <c r="H408" s="404">
        <v>33.972999999999999</v>
      </c>
      <c r="I408" s="404">
        <v>39.878999999999998</v>
      </c>
      <c r="J408" s="404">
        <v>398.42500000000001</v>
      </c>
      <c r="K408" s="404">
        <v>299.589</v>
      </c>
      <c r="L408" s="404">
        <v>687.36</v>
      </c>
      <c r="M408" s="404">
        <v>1385.373</v>
      </c>
    </row>
    <row r="409" spans="1:13" x14ac:dyDescent="0.2">
      <c r="A409" s="404" t="s">
        <v>1521</v>
      </c>
      <c r="B409" s="404">
        <v>0.65500000000000003</v>
      </c>
      <c r="C409" s="404">
        <v>161.392</v>
      </c>
      <c r="D409" s="404">
        <v>97.058000000000007</v>
      </c>
      <c r="E409" s="404">
        <v>259.10500000000002</v>
      </c>
      <c r="F409" s="404">
        <v>1.0680000000000001</v>
      </c>
      <c r="G409" s="404">
        <v>4.6470000000000002</v>
      </c>
      <c r="H409" s="404">
        <v>32.877000000000002</v>
      </c>
      <c r="I409" s="404">
        <v>38.591999999999999</v>
      </c>
      <c r="J409" s="404">
        <v>297.69799999999998</v>
      </c>
      <c r="K409" s="404">
        <v>345.58699999999999</v>
      </c>
      <c r="L409" s="404">
        <v>784.51400000000001</v>
      </c>
      <c r="M409" s="404">
        <v>1427.798</v>
      </c>
    </row>
    <row r="410" spans="1:13" x14ac:dyDescent="0.2">
      <c r="A410" s="404" t="s">
        <v>1522</v>
      </c>
      <c r="B410" s="404">
        <v>0.93100000000000005</v>
      </c>
      <c r="C410" s="404">
        <v>129.78</v>
      </c>
      <c r="D410" s="404">
        <v>103.432</v>
      </c>
      <c r="E410" s="404">
        <v>234.143</v>
      </c>
      <c r="F410" s="404">
        <v>1.1040000000000001</v>
      </c>
      <c r="G410" s="404">
        <v>4.8019999999999996</v>
      </c>
      <c r="H410" s="404">
        <v>33.972999999999999</v>
      </c>
      <c r="I410" s="404">
        <v>39.878999999999998</v>
      </c>
      <c r="J410" s="404">
        <v>274.02199999999999</v>
      </c>
      <c r="K410" s="404">
        <v>445.85899999999998</v>
      </c>
      <c r="L410" s="404">
        <v>990.73</v>
      </c>
      <c r="M410" s="404">
        <v>1710.6110000000001</v>
      </c>
    </row>
    <row r="411" spans="1:13" x14ac:dyDescent="0.2">
      <c r="A411" s="404" t="s">
        <v>1523</v>
      </c>
      <c r="B411" s="404">
        <v>0.92500000000000004</v>
      </c>
      <c r="C411" s="404">
        <v>118.726</v>
      </c>
      <c r="D411" s="404">
        <v>107.04</v>
      </c>
      <c r="E411" s="404">
        <v>226.691</v>
      </c>
      <c r="F411" s="404">
        <v>1.1040000000000001</v>
      </c>
      <c r="G411" s="404">
        <v>4.8019999999999996</v>
      </c>
      <c r="H411" s="404">
        <v>33.972999999999999</v>
      </c>
      <c r="I411" s="404">
        <v>39.878999999999998</v>
      </c>
      <c r="J411" s="404">
        <v>266.57</v>
      </c>
      <c r="K411" s="404">
        <v>458.80399999999997</v>
      </c>
      <c r="L411" s="404">
        <v>1011.265</v>
      </c>
      <c r="M411" s="404">
        <v>1736.64</v>
      </c>
    </row>
    <row r="412" spans="1:13" x14ac:dyDescent="0.2">
      <c r="A412" s="404" t="s">
        <v>1524</v>
      </c>
      <c r="B412" s="404">
        <v>0.59299999999999997</v>
      </c>
      <c r="C412" s="404">
        <v>131.84700000000001</v>
      </c>
      <c r="D412" s="404">
        <v>119.455</v>
      </c>
      <c r="E412" s="404">
        <v>251.89500000000001</v>
      </c>
      <c r="F412" s="404">
        <v>1.0680000000000001</v>
      </c>
      <c r="G412" s="404">
        <v>4.6470000000000002</v>
      </c>
      <c r="H412" s="404">
        <v>32.877000000000002</v>
      </c>
      <c r="I412" s="404">
        <v>38.591999999999999</v>
      </c>
      <c r="J412" s="404">
        <v>290.48700000000002</v>
      </c>
      <c r="K412" s="404">
        <v>388.45299999999997</v>
      </c>
      <c r="L412" s="404">
        <v>784.41399999999999</v>
      </c>
      <c r="M412" s="404">
        <v>1463.354</v>
      </c>
    </row>
    <row r="413" spans="1:13" x14ac:dyDescent="0.2">
      <c r="A413" s="404" t="s">
        <v>1525</v>
      </c>
      <c r="B413" s="404">
        <v>0.72799999999999998</v>
      </c>
      <c r="C413" s="404">
        <v>237.387</v>
      </c>
      <c r="D413" s="404">
        <v>123.303</v>
      </c>
      <c r="E413" s="404">
        <v>361.41800000000001</v>
      </c>
      <c r="F413" s="404">
        <v>1.1040000000000001</v>
      </c>
      <c r="G413" s="404">
        <v>4.8019999999999996</v>
      </c>
      <c r="H413" s="404">
        <v>33.972999999999999</v>
      </c>
      <c r="I413" s="404">
        <v>39.878999999999998</v>
      </c>
      <c r="J413" s="404">
        <v>401.29700000000003</v>
      </c>
      <c r="K413" s="404">
        <v>306.33199999999999</v>
      </c>
      <c r="L413" s="404">
        <v>659.41300000000001</v>
      </c>
      <c r="M413" s="404">
        <v>1367.0419999999999</v>
      </c>
    </row>
    <row r="414" spans="1:13" x14ac:dyDescent="0.2">
      <c r="A414" s="404" t="s">
        <v>1526</v>
      </c>
      <c r="B414" s="404">
        <v>1.155</v>
      </c>
      <c r="C414" s="404">
        <v>423.98899999999998</v>
      </c>
      <c r="D414" s="404">
        <v>118.604</v>
      </c>
      <c r="E414" s="404">
        <v>543.74699999999996</v>
      </c>
      <c r="F414" s="404">
        <v>1.0680000000000001</v>
      </c>
      <c r="G414" s="404">
        <v>4.6470000000000002</v>
      </c>
      <c r="H414" s="404">
        <v>32.877000000000002</v>
      </c>
      <c r="I414" s="404">
        <v>38.591999999999999</v>
      </c>
      <c r="J414" s="404">
        <v>582.34</v>
      </c>
      <c r="K414" s="404">
        <v>295.67899999999997</v>
      </c>
      <c r="L414" s="404">
        <v>666.66899999999998</v>
      </c>
      <c r="M414" s="404">
        <v>1544.6880000000001</v>
      </c>
    </row>
    <row r="415" spans="1:13" x14ac:dyDescent="0.2">
      <c r="A415" s="404" t="s">
        <v>1527</v>
      </c>
      <c r="B415" s="404">
        <v>1.7909999999999999</v>
      </c>
      <c r="C415" s="404">
        <v>757.61300000000006</v>
      </c>
      <c r="D415" s="404">
        <v>157.482</v>
      </c>
      <c r="E415" s="404">
        <v>916.88599999999997</v>
      </c>
      <c r="F415" s="404">
        <v>1.1040000000000001</v>
      </c>
      <c r="G415" s="404">
        <v>4.8019999999999996</v>
      </c>
      <c r="H415" s="404">
        <v>33.972999999999999</v>
      </c>
      <c r="I415" s="404">
        <v>39.878999999999998</v>
      </c>
      <c r="J415" s="404">
        <v>956.76499999999999</v>
      </c>
      <c r="K415" s="404">
        <v>385.84199999999998</v>
      </c>
      <c r="L415" s="404">
        <v>867.90800000000002</v>
      </c>
      <c r="M415" s="404">
        <v>2210.5149999999999</v>
      </c>
    </row>
    <row r="416" spans="1:13" x14ac:dyDescent="0.2">
      <c r="A416" s="404" t="s">
        <v>1528</v>
      </c>
      <c r="B416" s="404">
        <v>12.247</v>
      </c>
      <c r="C416" s="404">
        <v>5209.4279999999999</v>
      </c>
      <c r="D416" s="404">
        <v>1546.819</v>
      </c>
      <c r="E416" s="404">
        <v>6768.4939999999997</v>
      </c>
      <c r="F416" s="404">
        <v>13</v>
      </c>
      <c r="G416" s="404">
        <v>56.540999999999997</v>
      </c>
      <c r="H416" s="404">
        <v>400</v>
      </c>
      <c r="I416" s="404">
        <v>469.541</v>
      </c>
      <c r="J416" s="404">
        <v>7238.0349999999999</v>
      </c>
      <c r="K416" s="404">
        <v>4353.1109999999999</v>
      </c>
      <c r="L416" s="404">
        <v>9533.6440000000002</v>
      </c>
      <c r="M416" s="404">
        <v>21124.79</v>
      </c>
    </row>
    <row r="417" spans="1:13" x14ac:dyDescent="0.2">
      <c r="A417" s="404" t="s">
        <v>1529</v>
      </c>
      <c r="B417" s="404">
        <v>1.4670000000000001</v>
      </c>
      <c r="C417" s="404">
        <v>985.41499999999996</v>
      </c>
      <c r="D417" s="404">
        <v>177.74</v>
      </c>
      <c r="E417" s="404">
        <v>1164.6210000000001</v>
      </c>
      <c r="F417" s="404">
        <v>1.1859999999999999</v>
      </c>
      <c r="G417" s="404">
        <v>4.8209999999999997</v>
      </c>
      <c r="H417" s="404">
        <v>34.726999999999997</v>
      </c>
      <c r="I417" s="404">
        <v>40.734000000000002</v>
      </c>
      <c r="J417" s="404">
        <v>1205.355</v>
      </c>
      <c r="K417" s="404">
        <v>433.738</v>
      </c>
      <c r="L417" s="404">
        <v>959.59500000000003</v>
      </c>
      <c r="M417" s="404">
        <v>2598.6889999999999</v>
      </c>
    </row>
    <row r="418" spans="1:13" x14ac:dyDescent="0.2">
      <c r="A418" s="404" t="s">
        <v>1530</v>
      </c>
      <c r="B418" s="404">
        <v>1.18</v>
      </c>
      <c r="C418" s="404">
        <v>877.47699999999998</v>
      </c>
      <c r="D418" s="404">
        <v>154.42699999999999</v>
      </c>
      <c r="E418" s="404">
        <v>1033.085</v>
      </c>
      <c r="F418" s="404">
        <v>1.109</v>
      </c>
      <c r="G418" s="404">
        <v>4.51</v>
      </c>
      <c r="H418" s="404">
        <v>32.485999999999997</v>
      </c>
      <c r="I418" s="404">
        <v>38.106000000000002</v>
      </c>
      <c r="J418" s="404">
        <v>1071.191</v>
      </c>
      <c r="K418" s="404">
        <v>383.72699999999998</v>
      </c>
      <c r="L418" s="404">
        <v>813.9</v>
      </c>
      <c r="M418" s="404">
        <v>2268.8180000000002</v>
      </c>
    </row>
    <row r="419" spans="1:13" x14ac:dyDescent="0.2">
      <c r="A419" s="404" t="s">
        <v>1531</v>
      </c>
      <c r="B419" s="404">
        <v>0.78200000000000003</v>
      </c>
      <c r="C419" s="404">
        <v>604.99400000000003</v>
      </c>
      <c r="D419" s="404">
        <v>133.15899999999999</v>
      </c>
      <c r="E419" s="404">
        <v>738.93499999999995</v>
      </c>
      <c r="F419" s="404">
        <v>1.1859999999999999</v>
      </c>
      <c r="G419" s="404">
        <v>4.8209999999999997</v>
      </c>
      <c r="H419" s="404">
        <v>34.726999999999997</v>
      </c>
      <c r="I419" s="404">
        <v>40.734000000000002</v>
      </c>
      <c r="J419" s="404">
        <v>779.66899999999998</v>
      </c>
      <c r="K419" s="404">
        <v>337.608</v>
      </c>
      <c r="L419" s="404">
        <v>723.84799999999996</v>
      </c>
      <c r="M419" s="404">
        <v>1841.125</v>
      </c>
    </row>
    <row r="420" spans="1:13" x14ac:dyDescent="0.2">
      <c r="A420" s="404" t="s">
        <v>1532</v>
      </c>
      <c r="B420" s="404">
        <v>0.95199999999999996</v>
      </c>
      <c r="C420" s="404">
        <v>388.24099999999999</v>
      </c>
      <c r="D420" s="404">
        <v>118.102</v>
      </c>
      <c r="E420" s="404">
        <v>507.29399999999998</v>
      </c>
      <c r="F420" s="404">
        <v>1.1479999999999999</v>
      </c>
      <c r="G420" s="404">
        <v>4.6660000000000004</v>
      </c>
      <c r="H420" s="404">
        <v>33.606999999999999</v>
      </c>
      <c r="I420" s="404">
        <v>39.42</v>
      </c>
      <c r="J420" s="404">
        <v>546.71400000000006</v>
      </c>
      <c r="K420" s="404">
        <v>291.30599999999998</v>
      </c>
      <c r="L420" s="404">
        <v>620.21299999999997</v>
      </c>
      <c r="M420" s="404">
        <v>1458.2329999999999</v>
      </c>
    </row>
    <row r="421" spans="1:13" x14ac:dyDescent="0.2">
      <c r="A421" s="404" t="s">
        <v>1533</v>
      </c>
      <c r="B421" s="404">
        <v>0.68</v>
      </c>
      <c r="C421" s="404">
        <v>218.291</v>
      </c>
      <c r="D421" s="404">
        <v>101.361</v>
      </c>
      <c r="E421" s="404">
        <v>320.33199999999999</v>
      </c>
      <c r="F421" s="404">
        <v>1.1859999999999999</v>
      </c>
      <c r="G421" s="404">
        <v>4.8209999999999997</v>
      </c>
      <c r="H421" s="404">
        <v>34.726999999999997</v>
      </c>
      <c r="I421" s="404">
        <v>40.734000000000002</v>
      </c>
      <c r="J421" s="404">
        <v>361.06599999999997</v>
      </c>
      <c r="K421" s="404">
        <v>309.12099999999998</v>
      </c>
      <c r="L421" s="404">
        <v>725.14099999999996</v>
      </c>
      <c r="M421" s="404">
        <v>1395.328</v>
      </c>
    </row>
    <row r="422" spans="1:13" x14ac:dyDescent="0.2">
      <c r="A422" s="404" t="s">
        <v>1534</v>
      </c>
      <c r="B422" s="404">
        <v>0.65500000000000003</v>
      </c>
      <c r="C422" s="404">
        <v>148.494</v>
      </c>
      <c r="D422" s="404">
        <v>101.345</v>
      </c>
      <c r="E422" s="404">
        <v>250.494</v>
      </c>
      <c r="F422" s="404">
        <v>1.1479999999999999</v>
      </c>
      <c r="G422" s="404">
        <v>4.6660000000000004</v>
      </c>
      <c r="H422" s="404">
        <v>33.606999999999999</v>
      </c>
      <c r="I422" s="404">
        <v>39.42</v>
      </c>
      <c r="J422" s="404">
        <v>289.91399999999999</v>
      </c>
      <c r="K422" s="404">
        <v>383.28699999999998</v>
      </c>
      <c r="L422" s="404">
        <v>844.08299999999997</v>
      </c>
      <c r="M422" s="404">
        <v>1517.2840000000001</v>
      </c>
    </row>
    <row r="423" spans="1:13" x14ac:dyDescent="0.2">
      <c r="A423" s="404" t="s">
        <v>1535</v>
      </c>
      <c r="B423" s="404">
        <v>0.89500000000000002</v>
      </c>
      <c r="C423" s="404">
        <v>127.908</v>
      </c>
      <c r="D423" s="404">
        <v>102.233</v>
      </c>
      <c r="E423" s="404">
        <v>231.035</v>
      </c>
      <c r="F423" s="404">
        <v>1.1859999999999999</v>
      </c>
      <c r="G423" s="404">
        <v>4.8209999999999997</v>
      </c>
      <c r="H423" s="404">
        <v>34.726999999999997</v>
      </c>
      <c r="I423" s="404">
        <v>40.734000000000002</v>
      </c>
      <c r="J423" s="404">
        <v>271.76900000000001</v>
      </c>
      <c r="K423" s="404">
        <v>441.19</v>
      </c>
      <c r="L423" s="404">
        <v>984.92600000000004</v>
      </c>
      <c r="M423" s="404">
        <v>1697.885</v>
      </c>
    </row>
    <row r="424" spans="1:13" x14ac:dyDescent="0.2">
      <c r="A424" s="404" t="s">
        <v>1536</v>
      </c>
      <c r="B424" s="404">
        <v>0.76700000000000002</v>
      </c>
      <c r="C424" s="404">
        <v>122.503</v>
      </c>
      <c r="D424" s="404">
        <v>108.52200000000001</v>
      </c>
      <c r="E424" s="404">
        <v>231.792</v>
      </c>
      <c r="F424" s="404">
        <v>1.1859999999999999</v>
      </c>
      <c r="G424" s="404">
        <v>4.8209999999999997</v>
      </c>
      <c r="H424" s="404">
        <v>34.726999999999997</v>
      </c>
      <c r="I424" s="404">
        <v>40.734000000000002</v>
      </c>
      <c r="J424" s="404">
        <v>272.52600000000001</v>
      </c>
      <c r="K424" s="404">
        <v>431.35599999999999</v>
      </c>
      <c r="L424" s="404">
        <v>945.23900000000003</v>
      </c>
      <c r="M424" s="404">
        <v>1649.1220000000001</v>
      </c>
    </row>
    <row r="425" spans="1:13" x14ac:dyDescent="0.2">
      <c r="A425" s="404" t="s">
        <v>1537</v>
      </c>
      <c r="B425" s="404">
        <v>0.625</v>
      </c>
      <c r="C425" s="404">
        <v>127.67700000000001</v>
      </c>
      <c r="D425" s="404">
        <v>101.93899999999999</v>
      </c>
      <c r="E425" s="404">
        <v>230.24199999999999</v>
      </c>
      <c r="F425" s="404">
        <v>1.1479999999999999</v>
      </c>
      <c r="G425" s="404">
        <v>4.6660000000000004</v>
      </c>
      <c r="H425" s="404">
        <v>33.606999999999999</v>
      </c>
      <c r="I425" s="404">
        <v>39.42</v>
      </c>
      <c r="J425" s="404">
        <v>269.66199999999998</v>
      </c>
      <c r="K425" s="404">
        <v>383.29599999999999</v>
      </c>
      <c r="L425" s="404">
        <v>811.90300000000002</v>
      </c>
      <c r="M425" s="404">
        <v>1464.8610000000001</v>
      </c>
    </row>
    <row r="426" spans="1:13" x14ac:dyDescent="0.2">
      <c r="A426" s="404" t="s">
        <v>1538</v>
      </c>
      <c r="B426" s="404">
        <v>0.66300000000000003</v>
      </c>
      <c r="C426" s="404">
        <v>221.14699999999999</v>
      </c>
      <c r="D426" s="404">
        <v>118.405</v>
      </c>
      <c r="E426" s="404">
        <v>340.21499999999997</v>
      </c>
      <c r="F426" s="404">
        <v>1.1859999999999999</v>
      </c>
      <c r="G426" s="404">
        <v>4.8209999999999997</v>
      </c>
      <c r="H426" s="404">
        <v>34.726999999999997</v>
      </c>
      <c r="I426" s="404">
        <v>40.734000000000002</v>
      </c>
      <c r="J426" s="404">
        <v>380.94900000000001</v>
      </c>
      <c r="K426" s="404">
        <v>318.90699999999998</v>
      </c>
      <c r="L426" s="404">
        <v>692.76400000000001</v>
      </c>
      <c r="M426" s="404">
        <v>1392.6189999999999</v>
      </c>
    </row>
    <row r="427" spans="1:13" x14ac:dyDescent="0.2">
      <c r="A427" s="404" t="s">
        <v>1539</v>
      </c>
      <c r="B427" s="404">
        <v>1.071</v>
      </c>
      <c r="C427" s="404">
        <v>416.32299999999998</v>
      </c>
      <c r="D427" s="404">
        <v>125.06</v>
      </c>
      <c r="E427" s="404">
        <v>542.45399999999995</v>
      </c>
      <c r="F427" s="404">
        <v>1.1479999999999999</v>
      </c>
      <c r="G427" s="404">
        <v>4.6660000000000004</v>
      </c>
      <c r="H427" s="404">
        <v>33.606999999999999</v>
      </c>
      <c r="I427" s="404">
        <v>39.42</v>
      </c>
      <c r="J427" s="404">
        <v>581.87400000000002</v>
      </c>
      <c r="K427" s="404">
        <v>305.88499999999999</v>
      </c>
      <c r="L427" s="404">
        <v>679.33500000000004</v>
      </c>
      <c r="M427" s="404">
        <v>1567.0940000000001</v>
      </c>
    </row>
    <row r="428" spans="1:13" x14ac:dyDescent="0.2">
      <c r="A428" s="404" t="s">
        <v>1540</v>
      </c>
      <c r="B428" s="404">
        <v>1.6970000000000001</v>
      </c>
      <c r="C428" s="404">
        <v>742.7</v>
      </c>
      <c r="D428" s="404">
        <v>178</v>
      </c>
      <c r="E428" s="404">
        <v>922.39700000000005</v>
      </c>
      <c r="F428" s="404">
        <v>1.1859999999999999</v>
      </c>
      <c r="G428" s="404">
        <v>4.8209999999999997</v>
      </c>
      <c r="H428" s="404">
        <v>34.726999999999997</v>
      </c>
      <c r="I428" s="404">
        <v>40.734000000000002</v>
      </c>
      <c r="J428" s="404">
        <v>963.13099999999997</v>
      </c>
      <c r="K428" s="404">
        <v>388.81900000000002</v>
      </c>
      <c r="L428" s="404">
        <v>887.58699999999999</v>
      </c>
      <c r="M428" s="404">
        <v>2239.5369999999998</v>
      </c>
    </row>
    <row r="429" spans="1:13" x14ac:dyDescent="0.2">
      <c r="A429" s="404" t="s">
        <v>1541</v>
      </c>
      <c r="B429" s="404">
        <v>11.433999999999999</v>
      </c>
      <c r="C429" s="404">
        <v>4980.8310000000001</v>
      </c>
      <c r="D429" s="404">
        <v>1520.2929999999999</v>
      </c>
      <c r="E429" s="404">
        <v>6512.558</v>
      </c>
      <c r="F429" s="404">
        <v>14</v>
      </c>
      <c r="G429" s="404">
        <v>56.923999999999999</v>
      </c>
      <c r="H429" s="404">
        <v>410</v>
      </c>
      <c r="I429" s="404">
        <v>480.92399999999998</v>
      </c>
      <c r="J429" s="404">
        <v>6993.482</v>
      </c>
      <c r="K429" s="404">
        <v>4408.241</v>
      </c>
      <c r="L429" s="404">
        <v>9690.4249999999993</v>
      </c>
      <c r="M429" s="404">
        <v>21092.148000000001</v>
      </c>
    </row>
    <row r="430" spans="1:13" x14ac:dyDescent="0.2">
      <c r="A430" s="404" t="s">
        <v>1542</v>
      </c>
      <c r="B430" s="404">
        <v>1.002</v>
      </c>
      <c r="C430" s="404">
        <v>915.79200000000003</v>
      </c>
      <c r="D430" s="404">
        <v>167.714</v>
      </c>
      <c r="E430" s="404">
        <v>1084.509</v>
      </c>
      <c r="F430" s="404">
        <v>1.35</v>
      </c>
      <c r="G430" s="404">
        <v>4.9210000000000003</v>
      </c>
      <c r="H430" s="404">
        <v>36.521000000000001</v>
      </c>
      <c r="I430" s="404">
        <v>42.792000000000002</v>
      </c>
      <c r="J430" s="404">
        <v>1127.3009999999999</v>
      </c>
      <c r="K430" s="404">
        <v>427.48200000000003</v>
      </c>
      <c r="L430" s="404">
        <v>942.83799999999997</v>
      </c>
      <c r="M430" s="404">
        <v>2497.6210000000001</v>
      </c>
    </row>
    <row r="431" spans="1:13" x14ac:dyDescent="0.2">
      <c r="A431" s="404" t="s">
        <v>1543</v>
      </c>
      <c r="B431" s="404">
        <v>0.77900000000000003</v>
      </c>
      <c r="C431" s="404">
        <v>778.46500000000003</v>
      </c>
      <c r="D431" s="404">
        <v>143.58199999999999</v>
      </c>
      <c r="E431" s="404">
        <v>922.82500000000005</v>
      </c>
      <c r="F431" s="404">
        <v>1.22</v>
      </c>
      <c r="G431" s="404">
        <v>4.4450000000000003</v>
      </c>
      <c r="H431" s="404">
        <v>32.985999999999997</v>
      </c>
      <c r="I431" s="404">
        <v>38.651000000000003</v>
      </c>
      <c r="J431" s="404">
        <v>961.476</v>
      </c>
      <c r="K431" s="404">
        <v>363.94799999999998</v>
      </c>
      <c r="L431" s="404">
        <v>751.74800000000005</v>
      </c>
      <c r="M431" s="404">
        <v>2077.172</v>
      </c>
    </row>
    <row r="432" spans="1:13" x14ac:dyDescent="0.2">
      <c r="A432" s="404" t="s">
        <v>1544</v>
      </c>
      <c r="B432" s="404">
        <v>0.749</v>
      </c>
      <c r="C432" s="404">
        <v>694.92700000000002</v>
      </c>
      <c r="D432" s="404">
        <v>139.25899999999999</v>
      </c>
      <c r="E432" s="404">
        <v>834.93499999999995</v>
      </c>
      <c r="F432" s="404">
        <v>1.35</v>
      </c>
      <c r="G432" s="404">
        <v>4.9210000000000003</v>
      </c>
      <c r="H432" s="404">
        <v>36.521000000000001</v>
      </c>
      <c r="I432" s="404">
        <v>42.792000000000002</v>
      </c>
      <c r="J432" s="404">
        <v>877.72699999999998</v>
      </c>
      <c r="K432" s="404">
        <v>355.07</v>
      </c>
      <c r="L432" s="404">
        <v>765.65300000000002</v>
      </c>
      <c r="M432" s="404">
        <v>1998.451</v>
      </c>
    </row>
    <row r="433" spans="1:13" x14ac:dyDescent="0.2">
      <c r="A433" s="404" t="s">
        <v>1545</v>
      </c>
      <c r="B433" s="404">
        <v>0.64100000000000001</v>
      </c>
      <c r="C433" s="404">
        <v>393.66300000000001</v>
      </c>
      <c r="D433" s="404">
        <v>104.67400000000001</v>
      </c>
      <c r="E433" s="404">
        <v>498.97699999999998</v>
      </c>
      <c r="F433" s="404">
        <v>1.3069999999999999</v>
      </c>
      <c r="G433" s="404">
        <v>4.7619999999999996</v>
      </c>
      <c r="H433" s="404">
        <v>35.341999999999999</v>
      </c>
      <c r="I433" s="404">
        <v>41.411999999999999</v>
      </c>
      <c r="J433" s="404">
        <v>540.38900000000001</v>
      </c>
      <c r="K433" s="404">
        <v>295.988</v>
      </c>
      <c r="L433" s="404">
        <v>627.101</v>
      </c>
      <c r="M433" s="404">
        <v>1463.4780000000001</v>
      </c>
    </row>
    <row r="434" spans="1:13" x14ac:dyDescent="0.2">
      <c r="A434" s="404" t="s">
        <v>1546</v>
      </c>
      <c r="B434" s="404">
        <v>0.50800000000000001</v>
      </c>
      <c r="C434" s="404">
        <v>253.69399999999999</v>
      </c>
      <c r="D434" s="404">
        <v>103.72199999999999</v>
      </c>
      <c r="E434" s="404">
        <v>357.92399999999998</v>
      </c>
      <c r="F434" s="404">
        <v>1.35</v>
      </c>
      <c r="G434" s="404">
        <v>4.9210000000000003</v>
      </c>
      <c r="H434" s="404">
        <v>36.521000000000001</v>
      </c>
      <c r="I434" s="404">
        <v>42.792000000000002</v>
      </c>
      <c r="J434" s="404">
        <v>400.71600000000001</v>
      </c>
      <c r="K434" s="404">
        <v>298.15499999999997</v>
      </c>
      <c r="L434" s="404">
        <v>686.87099999999998</v>
      </c>
      <c r="M434" s="404">
        <v>1385.741</v>
      </c>
    </row>
    <row r="435" spans="1:13" x14ac:dyDescent="0.2">
      <c r="A435" s="404" t="s">
        <v>1547</v>
      </c>
      <c r="B435" s="404">
        <v>0.53900000000000003</v>
      </c>
      <c r="C435" s="404">
        <v>155.68199999999999</v>
      </c>
      <c r="D435" s="404">
        <v>106.15300000000001</v>
      </c>
      <c r="E435" s="404">
        <v>262.37400000000002</v>
      </c>
      <c r="F435" s="404">
        <v>1.3069999999999999</v>
      </c>
      <c r="G435" s="404">
        <v>4.7619999999999996</v>
      </c>
      <c r="H435" s="404">
        <v>35.341999999999999</v>
      </c>
      <c r="I435" s="404">
        <v>41.411999999999999</v>
      </c>
      <c r="J435" s="404">
        <v>303.786</v>
      </c>
      <c r="K435" s="404">
        <v>397.93299999999999</v>
      </c>
      <c r="L435" s="404">
        <v>892.529</v>
      </c>
      <c r="M435" s="404">
        <v>1594.2470000000001</v>
      </c>
    </row>
    <row r="436" spans="1:13" x14ac:dyDescent="0.2">
      <c r="A436" s="404" t="s">
        <v>1548</v>
      </c>
      <c r="B436" s="404">
        <v>0.64100000000000001</v>
      </c>
      <c r="C436" s="404">
        <v>125.273</v>
      </c>
      <c r="D436" s="404">
        <v>106.21</v>
      </c>
      <c r="E436" s="404">
        <v>232.12299999999999</v>
      </c>
      <c r="F436" s="404">
        <v>1.35</v>
      </c>
      <c r="G436" s="404">
        <v>4.9210000000000003</v>
      </c>
      <c r="H436" s="404">
        <v>36.521000000000001</v>
      </c>
      <c r="I436" s="404">
        <v>42.792000000000002</v>
      </c>
      <c r="J436" s="404">
        <v>274.916</v>
      </c>
      <c r="K436" s="404">
        <v>492.95299999999997</v>
      </c>
      <c r="L436" s="404">
        <v>1102.3389999999999</v>
      </c>
      <c r="M436" s="404">
        <v>1870.2080000000001</v>
      </c>
    </row>
    <row r="437" spans="1:13" x14ac:dyDescent="0.2">
      <c r="A437" s="404" t="s">
        <v>1549</v>
      </c>
      <c r="B437" s="404">
        <v>0.61</v>
      </c>
      <c r="C437" s="404">
        <v>115.34</v>
      </c>
      <c r="D437" s="404">
        <v>113.986</v>
      </c>
      <c r="E437" s="404">
        <v>229.935</v>
      </c>
      <c r="F437" s="404">
        <v>1.35</v>
      </c>
      <c r="G437" s="404">
        <v>4.9210000000000003</v>
      </c>
      <c r="H437" s="404">
        <v>36.521000000000001</v>
      </c>
      <c r="I437" s="404">
        <v>42.792000000000002</v>
      </c>
      <c r="J437" s="404">
        <v>272.72800000000001</v>
      </c>
      <c r="K437" s="404">
        <v>501.23899999999998</v>
      </c>
      <c r="L437" s="404">
        <v>1093.4639999999999</v>
      </c>
      <c r="M437" s="404">
        <v>1867.431</v>
      </c>
    </row>
    <row r="438" spans="1:13" x14ac:dyDescent="0.2">
      <c r="A438" s="404" t="s">
        <v>1550</v>
      </c>
      <c r="B438" s="404">
        <v>0.436</v>
      </c>
      <c r="C438" s="404">
        <v>121.06</v>
      </c>
      <c r="D438" s="404">
        <v>96.906000000000006</v>
      </c>
      <c r="E438" s="404">
        <v>218.40299999999999</v>
      </c>
      <c r="F438" s="404">
        <v>1.3069999999999999</v>
      </c>
      <c r="G438" s="404">
        <v>4.7619999999999996</v>
      </c>
      <c r="H438" s="404">
        <v>35.341999999999999</v>
      </c>
      <c r="I438" s="404">
        <v>41.411999999999999</v>
      </c>
      <c r="J438" s="404">
        <v>259.815</v>
      </c>
      <c r="K438" s="404">
        <v>431.67099999999999</v>
      </c>
      <c r="L438" s="404">
        <v>876.33</v>
      </c>
      <c r="M438" s="404">
        <v>1567.816</v>
      </c>
    </row>
    <row r="439" spans="1:13" x14ac:dyDescent="0.2">
      <c r="A439" s="404" t="s">
        <v>1551</v>
      </c>
      <c r="B439" s="404">
        <v>0.48199999999999998</v>
      </c>
      <c r="C439" s="404">
        <v>206.876</v>
      </c>
      <c r="D439" s="404">
        <v>107.512</v>
      </c>
      <c r="E439" s="404">
        <v>314.87</v>
      </c>
      <c r="F439" s="404">
        <v>1.35</v>
      </c>
      <c r="G439" s="404">
        <v>4.9210000000000003</v>
      </c>
      <c r="H439" s="404">
        <v>36.521000000000001</v>
      </c>
      <c r="I439" s="404">
        <v>42.792000000000002</v>
      </c>
      <c r="J439" s="404">
        <v>357.66199999999998</v>
      </c>
      <c r="K439" s="404">
        <v>350.36399999999998</v>
      </c>
      <c r="L439" s="404">
        <v>722.75400000000002</v>
      </c>
      <c r="M439" s="404">
        <v>1430.7809999999999</v>
      </c>
    </row>
    <row r="440" spans="1:13" x14ac:dyDescent="0.2">
      <c r="A440" s="404" t="s">
        <v>1552</v>
      </c>
      <c r="B440" s="404">
        <v>0.749</v>
      </c>
      <c r="C440" s="404">
        <v>396.387</v>
      </c>
      <c r="D440" s="404">
        <v>112.616</v>
      </c>
      <c r="E440" s="404">
        <v>509.75099999999998</v>
      </c>
      <c r="F440" s="404">
        <v>1.3069999999999999</v>
      </c>
      <c r="G440" s="404">
        <v>4.7619999999999996</v>
      </c>
      <c r="H440" s="404">
        <v>35.341999999999999</v>
      </c>
      <c r="I440" s="404">
        <v>41.411999999999999</v>
      </c>
      <c r="J440" s="404">
        <v>551.16300000000001</v>
      </c>
      <c r="K440" s="404">
        <v>312.83499999999998</v>
      </c>
      <c r="L440" s="404">
        <v>688.22500000000002</v>
      </c>
      <c r="M440" s="404">
        <v>1552.223</v>
      </c>
    </row>
    <row r="441" spans="1:13" x14ac:dyDescent="0.2">
      <c r="A441" s="404" t="s">
        <v>1553</v>
      </c>
      <c r="B441" s="404">
        <v>1.2989999999999999</v>
      </c>
      <c r="C441" s="404">
        <v>790.66099999999994</v>
      </c>
      <c r="D441" s="404">
        <v>148.50700000000001</v>
      </c>
      <c r="E441" s="404">
        <v>940.46699999999998</v>
      </c>
      <c r="F441" s="404">
        <v>1.35</v>
      </c>
      <c r="G441" s="404">
        <v>4.9210000000000003</v>
      </c>
      <c r="H441" s="404">
        <v>36.521000000000001</v>
      </c>
      <c r="I441" s="404">
        <v>42.792000000000002</v>
      </c>
      <c r="J441" s="404">
        <v>983.25900000000001</v>
      </c>
      <c r="K441" s="404">
        <v>410.04500000000002</v>
      </c>
      <c r="L441" s="404">
        <v>929.3</v>
      </c>
      <c r="M441" s="404">
        <v>2322.6039999999998</v>
      </c>
    </row>
    <row r="442" spans="1:13" x14ac:dyDescent="0.2">
      <c r="A442" s="404" t="s">
        <v>1554</v>
      </c>
      <c r="B442" s="404">
        <v>8.4350000000000005</v>
      </c>
      <c r="C442" s="404">
        <v>4946.3540000000003</v>
      </c>
      <c r="D442" s="404">
        <v>1450.84</v>
      </c>
      <c r="E442" s="404">
        <v>6405.6279999999997</v>
      </c>
      <c r="F442" s="404">
        <v>15.9</v>
      </c>
      <c r="G442" s="404">
        <v>57.942999999999998</v>
      </c>
      <c r="H442" s="404">
        <v>430</v>
      </c>
      <c r="I442" s="404">
        <v>503.84300000000002</v>
      </c>
      <c r="J442" s="404">
        <v>6909.4709999999995</v>
      </c>
      <c r="K442" s="404">
        <v>4637.683</v>
      </c>
      <c r="L442" s="404">
        <v>10078.923000000001</v>
      </c>
      <c r="M442" s="404">
        <v>21626.077000000001</v>
      </c>
    </row>
    <row r="443" spans="1:13" x14ac:dyDescent="0.2">
      <c r="A443" s="404" t="s">
        <v>1555</v>
      </c>
      <c r="B443" s="404">
        <v>0.68200000000000005</v>
      </c>
      <c r="C443" s="404">
        <v>731.64599999999996</v>
      </c>
      <c r="D443" s="404">
        <v>130.47999999999999</v>
      </c>
      <c r="E443" s="404">
        <v>862.80700000000002</v>
      </c>
      <c r="F443" s="404">
        <v>1.554</v>
      </c>
      <c r="G443" s="404">
        <v>5.3849999999999998</v>
      </c>
      <c r="H443" s="404">
        <v>32.274000000000001</v>
      </c>
      <c r="I443" s="404">
        <v>39.213000000000001</v>
      </c>
      <c r="J443" s="404">
        <v>902.02099999999996</v>
      </c>
      <c r="K443" s="404">
        <v>410.86900000000003</v>
      </c>
      <c r="L443" s="404">
        <v>862.596</v>
      </c>
      <c r="M443" s="404">
        <v>2175.4859999999999</v>
      </c>
    </row>
    <row r="444" spans="1:13" x14ac:dyDescent="0.2">
      <c r="A444" s="404" t="s">
        <v>1556</v>
      </c>
      <c r="B444" s="404">
        <v>0.61899999999999999</v>
      </c>
      <c r="C444" s="404">
        <v>719.88199999999995</v>
      </c>
      <c r="D444" s="404">
        <v>137.43600000000001</v>
      </c>
      <c r="E444" s="404">
        <v>857.93700000000001</v>
      </c>
      <c r="F444" s="404">
        <v>1.4039999999999999</v>
      </c>
      <c r="G444" s="404">
        <v>4.8639999999999999</v>
      </c>
      <c r="H444" s="404">
        <v>29.151</v>
      </c>
      <c r="I444" s="404">
        <v>35.417999999999999</v>
      </c>
      <c r="J444" s="404">
        <v>893.35500000000002</v>
      </c>
      <c r="K444" s="404">
        <v>356.59199999999998</v>
      </c>
      <c r="L444" s="404">
        <v>753.58900000000006</v>
      </c>
      <c r="M444" s="404">
        <v>2003.5360000000001</v>
      </c>
    </row>
    <row r="445" spans="1:13" x14ac:dyDescent="0.2">
      <c r="A445" s="404" t="s">
        <v>1557</v>
      </c>
      <c r="B445" s="404">
        <v>0.621</v>
      </c>
      <c r="C445" s="404">
        <v>641.48699999999997</v>
      </c>
      <c r="D445" s="404">
        <v>128.21</v>
      </c>
      <c r="E445" s="404">
        <v>770.31799999999998</v>
      </c>
      <c r="F445" s="404">
        <v>1.554</v>
      </c>
      <c r="G445" s="404">
        <v>5.3849999999999998</v>
      </c>
      <c r="H445" s="404">
        <v>32.274000000000001</v>
      </c>
      <c r="I445" s="404">
        <v>39.213000000000001</v>
      </c>
      <c r="J445" s="404">
        <v>809.53099999999995</v>
      </c>
      <c r="K445" s="404">
        <v>358.10700000000003</v>
      </c>
      <c r="L445" s="404">
        <v>758.47799999999995</v>
      </c>
      <c r="M445" s="404">
        <v>1926.117</v>
      </c>
    </row>
    <row r="446" spans="1:13" x14ac:dyDescent="0.2">
      <c r="A446" s="404" t="s">
        <v>1558</v>
      </c>
      <c r="B446" s="404">
        <v>0.40899999999999997</v>
      </c>
      <c r="C446" s="404">
        <v>364.28699999999998</v>
      </c>
      <c r="D446" s="404">
        <v>97.552000000000007</v>
      </c>
      <c r="E446" s="404">
        <v>462.24799999999999</v>
      </c>
      <c r="F446" s="404">
        <v>1.504</v>
      </c>
      <c r="G446" s="404">
        <v>5.2110000000000003</v>
      </c>
      <c r="H446" s="404">
        <v>31.233000000000001</v>
      </c>
      <c r="I446" s="404">
        <v>37.948</v>
      </c>
      <c r="J446" s="404">
        <v>500.19600000000003</v>
      </c>
      <c r="K446" s="404">
        <v>304.94400000000002</v>
      </c>
      <c r="L446" s="404">
        <v>655.03899999999999</v>
      </c>
      <c r="M446" s="404">
        <v>1460.18</v>
      </c>
    </row>
    <row r="447" spans="1:13" x14ac:dyDescent="0.2">
      <c r="A447" s="404" t="s">
        <v>1559</v>
      </c>
      <c r="B447" s="404">
        <v>0.42499999999999999</v>
      </c>
      <c r="C447" s="404">
        <v>208.60900000000001</v>
      </c>
      <c r="D447" s="404">
        <v>91.55</v>
      </c>
      <c r="E447" s="404">
        <v>300.584</v>
      </c>
      <c r="F447" s="404">
        <v>1.554</v>
      </c>
      <c r="G447" s="404">
        <v>5.3849999999999998</v>
      </c>
      <c r="H447" s="404">
        <v>32.274000000000001</v>
      </c>
      <c r="I447" s="404">
        <v>39.213000000000001</v>
      </c>
      <c r="J447" s="404">
        <v>339.79700000000003</v>
      </c>
      <c r="K447" s="404">
        <v>320.72800000000001</v>
      </c>
      <c r="L447" s="404">
        <v>725.95600000000002</v>
      </c>
      <c r="M447" s="404">
        <v>1386.48</v>
      </c>
    </row>
    <row r="448" spans="1:13" x14ac:dyDescent="0.2">
      <c r="A448" s="404" t="s">
        <v>1560</v>
      </c>
      <c r="B448" s="404">
        <v>0.44800000000000001</v>
      </c>
      <c r="C448" s="404">
        <v>144.52199999999999</v>
      </c>
      <c r="D448" s="404">
        <v>83.103999999999999</v>
      </c>
      <c r="E448" s="404">
        <v>228.07499999999999</v>
      </c>
      <c r="F448" s="404">
        <v>1.504</v>
      </c>
      <c r="G448" s="404">
        <v>5.2110000000000003</v>
      </c>
      <c r="H448" s="404">
        <v>31.233000000000001</v>
      </c>
      <c r="I448" s="404">
        <v>37.948</v>
      </c>
      <c r="J448" s="404">
        <v>266.02300000000002</v>
      </c>
      <c r="K448" s="404">
        <v>405.39800000000002</v>
      </c>
      <c r="L448" s="404">
        <v>894.91</v>
      </c>
      <c r="M448" s="404">
        <v>1566.3309999999999</v>
      </c>
    </row>
    <row r="449" spans="1:13" x14ac:dyDescent="0.2">
      <c r="A449" s="404" t="s">
        <v>1561</v>
      </c>
      <c r="B449" s="404">
        <v>0.45</v>
      </c>
      <c r="C449" s="404">
        <v>118.42400000000001</v>
      </c>
      <c r="D449" s="404">
        <v>84.68</v>
      </c>
      <c r="E449" s="404">
        <v>203.554</v>
      </c>
      <c r="F449" s="404">
        <v>1.554</v>
      </c>
      <c r="G449" s="404">
        <v>5.3849999999999998</v>
      </c>
      <c r="H449" s="404">
        <v>32.274000000000001</v>
      </c>
      <c r="I449" s="404">
        <v>39.213000000000001</v>
      </c>
      <c r="J449" s="404">
        <v>242.767</v>
      </c>
      <c r="K449" s="404">
        <v>502.71800000000002</v>
      </c>
      <c r="L449" s="404">
        <v>1113.5</v>
      </c>
      <c r="M449" s="404">
        <v>1858.9860000000001</v>
      </c>
    </row>
    <row r="450" spans="1:13" x14ac:dyDescent="0.2">
      <c r="A450" s="404" t="s">
        <v>1562</v>
      </c>
      <c r="B450" s="404">
        <v>0.45</v>
      </c>
      <c r="C450" s="404">
        <v>111.09099999999999</v>
      </c>
      <c r="D450" s="404">
        <v>85.98</v>
      </c>
      <c r="E450" s="404">
        <v>197.52199999999999</v>
      </c>
      <c r="F450" s="404">
        <v>1.554</v>
      </c>
      <c r="G450" s="404">
        <v>5.3849999999999998</v>
      </c>
      <c r="H450" s="404">
        <v>32.274000000000001</v>
      </c>
      <c r="I450" s="404">
        <v>39.213000000000001</v>
      </c>
      <c r="J450" s="404">
        <v>236.73500000000001</v>
      </c>
      <c r="K450" s="404">
        <v>512.02</v>
      </c>
      <c r="L450" s="404">
        <v>1094.423</v>
      </c>
      <c r="M450" s="404">
        <v>1843.1780000000001</v>
      </c>
    </row>
    <row r="451" spans="1:13" x14ac:dyDescent="0.2">
      <c r="A451" s="404" t="s">
        <v>1563</v>
      </c>
      <c r="B451" s="404">
        <v>0.38200000000000001</v>
      </c>
      <c r="C451" s="404">
        <v>127.892</v>
      </c>
      <c r="D451" s="404">
        <v>84.891000000000005</v>
      </c>
      <c r="E451" s="404">
        <v>213.16399999999999</v>
      </c>
      <c r="F451" s="404">
        <v>1.504</v>
      </c>
      <c r="G451" s="404">
        <v>5.2110000000000003</v>
      </c>
      <c r="H451" s="404">
        <v>31.233000000000001</v>
      </c>
      <c r="I451" s="404">
        <v>37.948</v>
      </c>
      <c r="J451" s="404">
        <v>251.11199999999999</v>
      </c>
      <c r="K451" s="404">
        <v>396.03800000000001</v>
      </c>
      <c r="L451" s="404">
        <v>781.46600000000001</v>
      </c>
      <c r="M451" s="404">
        <v>1428.616</v>
      </c>
    </row>
    <row r="452" spans="1:13" x14ac:dyDescent="0.2">
      <c r="A452" s="404" t="s">
        <v>1564</v>
      </c>
      <c r="B452" s="404">
        <v>0.54700000000000004</v>
      </c>
      <c r="C452" s="404">
        <v>246.22300000000001</v>
      </c>
      <c r="D452" s="404">
        <v>89.896000000000001</v>
      </c>
      <c r="E452" s="404">
        <v>336.666</v>
      </c>
      <c r="F452" s="404">
        <v>1.554</v>
      </c>
      <c r="G452" s="404">
        <v>5.3849999999999998</v>
      </c>
      <c r="H452" s="404">
        <v>32.274000000000001</v>
      </c>
      <c r="I452" s="404">
        <v>39.213000000000001</v>
      </c>
      <c r="J452" s="404">
        <v>375.88</v>
      </c>
      <c r="K452" s="404">
        <v>328.392</v>
      </c>
      <c r="L452" s="404">
        <v>695.88199999999995</v>
      </c>
      <c r="M452" s="404">
        <v>1400.153</v>
      </c>
    </row>
    <row r="453" spans="1:13" x14ac:dyDescent="0.2">
      <c r="A453" s="404" t="s">
        <v>1565</v>
      </c>
      <c r="B453" s="404">
        <v>0.64</v>
      </c>
      <c r="C453" s="404">
        <v>423.51</v>
      </c>
      <c r="D453" s="404">
        <v>94.834999999999994</v>
      </c>
      <c r="E453" s="404">
        <v>518.98400000000004</v>
      </c>
      <c r="F453" s="404">
        <v>1.504</v>
      </c>
      <c r="G453" s="404">
        <v>5.2110000000000003</v>
      </c>
      <c r="H453" s="404">
        <v>31.233000000000001</v>
      </c>
      <c r="I453" s="404">
        <v>37.948</v>
      </c>
      <c r="J453" s="404">
        <v>556.93299999999999</v>
      </c>
      <c r="K453" s="404">
        <v>323.60399999999998</v>
      </c>
      <c r="L453" s="404">
        <v>705.26400000000001</v>
      </c>
      <c r="M453" s="404">
        <v>1585.8009999999999</v>
      </c>
    </row>
    <row r="454" spans="1:13" x14ac:dyDescent="0.2">
      <c r="A454" s="404" t="s">
        <v>1566</v>
      </c>
      <c r="B454" s="404">
        <v>0.73499999999999999</v>
      </c>
      <c r="C454" s="404">
        <v>638.99</v>
      </c>
      <c r="D454" s="404">
        <v>115.348</v>
      </c>
      <c r="E454" s="404">
        <v>755.07299999999998</v>
      </c>
      <c r="F454" s="404">
        <v>1.554</v>
      </c>
      <c r="G454" s="404">
        <v>5.3849999999999998</v>
      </c>
      <c r="H454" s="404">
        <v>32.274000000000001</v>
      </c>
      <c r="I454" s="404">
        <v>39.213000000000001</v>
      </c>
      <c r="J454" s="404">
        <v>794.28599999999994</v>
      </c>
      <c r="K454" s="404">
        <v>391.976</v>
      </c>
      <c r="L454" s="404">
        <v>866.05</v>
      </c>
      <c r="M454" s="404">
        <v>2052.3119999999999</v>
      </c>
    </row>
    <row r="455" spans="1:13" x14ac:dyDescent="0.2">
      <c r="A455" s="404" t="s">
        <v>1567</v>
      </c>
      <c r="B455" s="404">
        <v>6.4080000000000004</v>
      </c>
      <c r="C455" s="404">
        <v>4475.9129999999996</v>
      </c>
      <c r="D455" s="404">
        <v>1223.961</v>
      </c>
      <c r="E455" s="404">
        <v>5706.2820000000002</v>
      </c>
      <c r="F455" s="404">
        <v>18.3</v>
      </c>
      <c r="G455" s="404">
        <v>63.405000000000001</v>
      </c>
      <c r="H455" s="404">
        <v>380</v>
      </c>
      <c r="I455" s="404">
        <v>461.70499999999998</v>
      </c>
      <c r="J455" s="404">
        <v>6167.9870000000001</v>
      </c>
      <c r="K455" s="404">
        <v>4611.3860000000004</v>
      </c>
      <c r="L455" s="404">
        <v>9908.9210000000003</v>
      </c>
      <c r="M455" s="404">
        <v>20688.294999999998</v>
      </c>
    </row>
    <row r="456" spans="1:13" x14ac:dyDescent="0.2">
      <c r="A456" s="404" t="s">
        <v>1568</v>
      </c>
      <c r="B456" s="404">
        <v>0.81499999999999995</v>
      </c>
      <c r="C456" s="404">
        <v>822.54300000000001</v>
      </c>
      <c r="D456" s="404">
        <v>131.28399999999999</v>
      </c>
      <c r="E456" s="404">
        <v>954.64200000000005</v>
      </c>
      <c r="F456" s="404">
        <v>1.8680000000000001</v>
      </c>
      <c r="G456" s="404">
        <v>5.9119999999999999</v>
      </c>
      <c r="H456" s="404">
        <v>35.670999999999999</v>
      </c>
      <c r="I456" s="404">
        <v>43.451999999999998</v>
      </c>
      <c r="J456" s="404">
        <v>998.09400000000005</v>
      </c>
      <c r="K456" s="404">
        <v>427.47699999999998</v>
      </c>
      <c r="L456" s="404">
        <v>947.91099999999994</v>
      </c>
      <c r="M456" s="404">
        <v>2373.4810000000002</v>
      </c>
    </row>
    <row r="457" spans="1:13" x14ac:dyDescent="0.2">
      <c r="A457" s="404" t="s">
        <v>1569</v>
      </c>
      <c r="B457" s="404">
        <v>0.79100000000000004</v>
      </c>
      <c r="C457" s="404">
        <v>921.64099999999996</v>
      </c>
      <c r="D457" s="404">
        <v>134.70099999999999</v>
      </c>
      <c r="E457" s="404">
        <v>1057.1320000000001</v>
      </c>
      <c r="F457" s="404">
        <v>1.6879999999999999</v>
      </c>
      <c r="G457" s="404">
        <v>5.34</v>
      </c>
      <c r="H457" s="404">
        <v>32.219000000000001</v>
      </c>
      <c r="I457" s="404">
        <v>39.247</v>
      </c>
      <c r="J457" s="404">
        <v>1096.3789999999999</v>
      </c>
      <c r="K457" s="404">
        <v>414.43599999999998</v>
      </c>
      <c r="L457" s="404">
        <v>851.45899999999995</v>
      </c>
      <c r="M457" s="404">
        <v>2362.2739999999999</v>
      </c>
    </row>
    <row r="458" spans="1:13" x14ac:dyDescent="0.2">
      <c r="A458" s="404" t="s">
        <v>1570</v>
      </c>
      <c r="B458" s="404">
        <v>0.72799999999999998</v>
      </c>
      <c r="C458" s="404">
        <v>631.26599999999996</v>
      </c>
      <c r="D458" s="404">
        <v>127.193</v>
      </c>
      <c r="E458" s="404">
        <v>759.18700000000001</v>
      </c>
      <c r="F458" s="404">
        <v>1.8680000000000001</v>
      </c>
      <c r="G458" s="404">
        <v>5.9119999999999999</v>
      </c>
      <c r="H458" s="404">
        <v>35.670999999999999</v>
      </c>
      <c r="I458" s="404">
        <v>43.451999999999998</v>
      </c>
      <c r="J458" s="404">
        <v>802.63800000000003</v>
      </c>
      <c r="K458" s="404">
        <v>360.63099999999997</v>
      </c>
      <c r="L458" s="404">
        <v>763.58600000000001</v>
      </c>
      <c r="M458" s="404">
        <v>1926.855</v>
      </c>
    </row>
    <row r="459" spans="1:13" x14ac:dyDescent="0.2">
      <c r="A459" s="404" t="s">
        <v>1571</v>
      </c>
      <c r="B459" s="404">
        <v>0.53300000000000003</v>
      </c>
      <c r="C459" s="404">
        <v>417.44799999999998</v>
      </c>
      <c r="D459" s="404">
        <v>87.076999999999998</v>
      </c>
      <c r="E459" s="404">
        <v>505.05700000000002</v>
      </c>
      <c r="F459" s="404">
        <v>1.8080000000000001</v>
      </c>
      <c r="G459" s="404">
        <v>5.7210000000000001</v>
      </c>
      <c r="H459" s="404">
        <v>34.521000000000001</v>
      </c>
      <c r="I459" s="404">
        <v>42.05</v>
      </c>
      <c r="J459" s="404">
        <v>547.10799999999995</v>
      </c>
      <c r="K459" s="404">
        <v>308.04199999999997</v>
      </c>
      <c r="L459" s="404">
        <v>656.96500000000003</v>
      </c>
      <c r="M459" s="404">
        <v>1512.114</v>
      </c>
    </row>
    <row r="460" spans="1:13" x14ac:dyDescent="0.2">
      <c r="A460" s="404" t="s">
        <v>1572</v>
      </c>
      <c r="B460" s="404">
        <v>0.52200000000000002</v>
      </c>
      <c r="C460" s="404">
        <v>220.934</v>
      </c>
      <c r="D460" s="404">
        <v>72.744</v>
      </c>
      <c r="E460" s="404">
        <v>294.19900000000001</v>
      </c>
      <c r="F460" s="404">
        <v>1.8680000000000001</v>
      </c>
      <c r="G460" s="404">
        <v>5.9119999999999999</v>
      </c>
      <c r="H460" s="404">
        <v>35.670999999999999</v>
      </c>
      <c r="I460" s="404">
        <v>43.451999999999998</v>
      </c>
      <c r="J460" s="404">
        <v>337.65100000000001</v>
      </c>
      <c r="K460" s="404">
        <v>328.87900000000002</v>
      </c>
      <c r="L460" s="404">
        <v>726.92100000000005</v>
      </c>
      <c r="M460" s="404">
        <v>1393.451</v>
      </c>
    </row>
    <row r="461" spans="1:13" x14ac:dyDescent="0.2">
      <c r="A461" s="404" t="s">
        <v>1573</v>
      </c>
      <c r="B461" s="404">
        <v>0.501</v>
      </c>
      <c r="C461" s="404">
        <v>140.352</v>
      </c>
      <c r="D461" s="404">
        <v>77.542000000000002</v>
      </c>
      <c r="E461" s="404">
        <v>218.39599999999999</v>
      </c>
      <c r="F461" s="404">
        <v>1.8080000000000001</v>
      </c>
      <c r="G461" s="404">
        <v>5.7210000000000001</v>
      </c>
      <c r="H461" s="404">
        <v>34.521000000000001</v>
      </c>
      <c r="I461" s="404">
        <v>42.05</v>
      </c>
      <c r="J461" s="404">
        <v>260.44600000000003</v>
      </c>
      <c r="K461" s="404">
        <v>400.62900000000002</v>
      </c>
      <c r="L461" s="404">
        <v>878.56700000000001</v>
      </c>
      <c r="M461" s="404">
        <v>1539.6420000000001</v>
      </c>
    </row>
    <row r="462" spans="1:13" x14ac:dyDescent="0.2">
      <c r="A462" s="404" t="s">
        <v>1574</v>
      </c>
      <c r="B462" s="404">
        <v>0.51300000000000001</v>
      </c>
      <c r="C462" s="404">
        <v>120.384</v>
      </c>
      <c r="D462" s="404">
        <v>78.004999999999995</v>
      </c>
      <c r="E462" s="404">
        <v>198.90299999999999</v>
      </c>
      <c r="F462" s="404">
        <v>1.8680000000000001</v>
      </c>
      <c r="G462" s="404">
        <v>5.9119999999999999</v>
      </c>
      <c r="H462" s="404">
        <v>35.670999999999999</v>
      </c>
      <c r="I462" s="404">
        <v>43.451999999999998</v>
      </c>
      <c r="J462" s="404">
        <v>242.35499999999999</v>
      </c>
      <c r="K462" s="404">
        <v>474.36</v>
      </c>
      <c r="L462" s="404">
        <v>1033.383</v>
      </c>
      <c r="M462" s="404">
        <v>1750.097</v>
      </c>
    </row>
    <row r="463" spans="1:13" x14ac:dyDescent="0.2">
      <c r="A463" s="404" t="s">
        <v>1575</v>
      </c>
      <c r="B463" s="404">
        <v>0.54900000000000004</v>
      </c>
      <c r="C463" s="404">
        <v>114.68</v>
      </c>
      <c r="D463" s="404">
        <v>85.328999999999994</v>
      </c>
      <c r="E463" s="404">
        <v>200.559</v>
      </c>
      <c r="F463" s="404">
        <v>1.8680000000000001</v>
      </c>
      <c r="G463" s="404">
        <v>5.9119999999999999</v>
      </c>
      <c r="H463" s="404">
        <v>35.670999999999999</v>
      </c>
      <c r="I463" s="404">
        <v>43.451999999999998</v>
      </c>
      <c r="J463" s="404">
        <v>244.011</v>
      </c>
      <c r="K463" s="404">
        <v>512.14599999999996</v>
      </c>
      <c r="L463" s="404">
        <v>1130.124</v>
      </c>
      <c r="M463" s="404">
        <v>1886.2809999999999</v>
      </c>
    </row>
    <row r="464" spans="1:13" x14ac:dyDescent="0.2">
      <c r="A464" s="404" t="s">
        <v>1576</v>
      </c>
      <c r="B464" s="404">
        <v>0.49399999999999999</v>
      </c>
      <c r="C464" s="404">
        <v>119.134</v>
      </c>
      <c r="D464" s="404">
        <v>86.040999999999997</v>
      </c>
      <c r="E464" s="404">
        <v>205.66900000000001</v>
      </c>
      <c r="F464" s="404">
        <v>1.8080000000000001</v>
      </c>
      <c r="G464" s="404">
        <v>5.7210000000000001</v>
      </c>
      <c r="H464" s="404">
        <v>34.521000000000001</v>
      </c>
      <c r="I464" s="404">
        <v>42.05</v>
      </c>
      <c r="J464" s="404">
        <v>247.71899999999999</v>
      </c>
      <c r="K464" s="404">
        <v>441.89499999999998</v>
      </c>
      <c r="L464" s="404">
        <v>875.82</v>
      </c>
      <c r="M464" s="404">
        <v>1565.4349999999999</v>
      </c>
    </row>
    <row r="465" spans="1:13" x14ac:dyDescent="0.2">
      <c r="A465" s="404" t="s">
        <v>1577</v>
      </c>
      <c r="B465" s="404">
        <v>0.67100000000000004</v>
      </c>
      <c r="C465" s="404">
        <v>178.34100000000001</v>
      </c>
      <c r="D465" s="404">
        <v>96.384</v>
      </c>
      <c r="E465" s="404">
        <v>275.39600000000002</v>
      </c>
      <c r="F465" s="404">
        <v>1.8680000000000001</v>
      </c>
      <c r="G465" s="404">
        <v>5.9119999999999999</v>
      </c>
      <c r="H465" s="404">
        <v>35.670999999999999</v>
      </c>
      <c r="I465" s="404">
        <v>43.451999999999998</v>
      </c>
      <c r="J465" s="404">
        <v>318.84800000000001</v>
      </c>
      <c r="K465" s="404">
        <v>354.00799999999998</v>
      </c>
      <c r="L465" s="404">
        <v>729.74699999999996</v>
      </c>
      <c r="M465" s="404">
        <v>1402.6030000000001</v>
      </c>
    </row>
    <row r="466" spans="1:13" x14ac:dyDescent="0.2">
      <c r="A466" s="404" t="s">
        <v>1578</v>
      </c>
      <c r="B466" s="404">
        <v>0.79900000000000004</v>
      </c>
      <c r="C466" s="404">
        <v>414.96699999999998</v>
      </c>
      <c r="D466" s="404">
        <v>116.678</v>
      </c>
      <c r="E466" s="404">
        <v>532.44399999999996</v>
      </c>
      <c r="F466" s="404">
        <v>1.8080000000000001</v>
      </c>
      <c r="G466" s="404">
        <v>5.7210000000000001</v>
      </c>
      <c r="H466" s="404">
        <v>34.521000000000001</v>
      </c>
      <c r="I466" s="404">
        <v>42.05</v>
      </c>
      <c r="J466" s="404">
        <v>574.49400000000003</v>
      </c>
      <c r="K466" s="404">
        <v>327.22699999999998</v>
      </c>
      <c r="L466" s="404">
        <v>694.92899999999997</v>
      </c>
      <c r="M466" s="404">
        <v>1596.65</v>
      </c>
    </row>
    <row r="467" spans="1:13" x14ac:dyDescent="0.2">
      <c r="A467" s="404" t="s">
        <v>1579</v>
      </c>
      <c r="B467" s="404">
        <v>0.86499999999999999</v>
      </c>
      <c r="C467" s="404">
        <v>734.80600000000004</v>
      </c>
      <c r="D467" s="404">
        <v>160.672</v>
      </c>
      <c r="E467" s="404">
        <v>896.34199999999998</v>
      </c>
      <c r="F467" s="404">
        <v>1.8680000000000001</v>
      </c>
      <c r="G467" s="404">
        <v>5.9119999999999999</v>
      </c>
      <c r="H467" s="404">
        <v>35.670999999999999</v>
      </c>
      <c r="I467" s="404">
        <v>43.451999999999998</v>
      </c>
      <c r="J467" s="404">
        <v>939.79399999999998</v>
      </c>
      <c r="K467" s="404">
        <v>400.596</v>
      </c>
      <c r="L467" s="404">
        <v>894.67200000000003</v>
      </c>
      <c r="M467" s="404">
        <v>2235.0610000000001</v>
      </c>
    </row>
    <row r="468" spans="1:13" x14ac:dyDescent="0.2">
      <c r="A468" s="404" t="s">
        <v>1580</v>
      </c>
      <c r="B468" s="404">
        <v>7.782</v>
      </c>
      <c r="C468" s="404">
        <v>4835.4399999999996</v>
      </c>
      <c r="D468" s="404">
        <v>1253.6500000000001</v>
      </c>
      <c r="E468" s="404">
        <v>6096.8720000000003</v>
      </c>
      <c r="F468" s="404">
        <v>22</v>
      </c>
      <c r="G468" s="404">
        <v>69.61</v>
      </c>
      <c r="H468" s="404">
        <v>420</v>
      </c>
      <c r="I468" s="404">
        <v>511.61</v>
      </c>
      <c r="J468" s="404">
        <v>6608.482</v>
      </c>
      <c r="K468" s="404">
        <v>4750.326</v>
      </c>
      <c r="L468" s="404">
        <v>10182.105</v>
      </c>
      <c r="M468" s="404">
        <v>21540.913</v>
      </c>
    </row>
    <row r="469" spans="1:13" x14ac:dyDescent="0.2">
      <c r="A469" s="404" t="s">
        <v>1581</v>
      </c>
      <c r="B469" s="404" t="s">
        <v>1126</v>
      </c>
      <c r="C469" s="404">
        <v>905.69100000000003</v>
      </c>
      <c r="D469" s="404">
        <v>165.28899999999999</v>
      </c>
      <c r="E469" s="404">
        <v>1070.98</v>
      </c>
      <c r="F469" s="404">
        <v>2.2360000000000002</v>
      </c>
      <c r="G469" s="404">
        <v>6.7969999999999997</v>
      </c>
      <c r="H469" s="404">
        <v>39.808999999999997</v>
      </c>
      <c r="I469" s="404">
        <v>48.841999999999999</v>
      </c>
      <c r="J469" s="404">
        <v>1119.8219999999999</v>
      </c>
      <c r="K469" s="404">
        <v>453.58499999999998</v>
      </c>
      <c r="L469" s="404">
        <v>970.88099999999997</v>
      </c>
      <c r="M469" s="404">
        <v>2544.2869999999998</v>
      </c>
    </row>
    <row r="470" spans="1:13" x14ac:dyDescent="0.2">
      <c r="A470" s="404" t="s">
        <v>1582</v>
      </c>
      <c r="B470" s="404" t="s">
        <v>1126</v>
      </c>
      <c r="C470" s="404">
        <v>838.63499999999999</v>
      </c>
      <c r="D470" s="404">
        <v>157.34700000000001</v>
      </c>
      <c r="E470" s="404">
        <v>995.98099999999999</v>
      </c>
      <c r="F470" s="404">
        <v>2.0920000000000001</v>
      </c>
      <c r="G470" s="404">
        <v>6.359</v>
      </c>
      <c r="H470" s="404">
        <v>37.24</v>
      </c>
      <c r="I470" s="404">
        <v>45.691000000000003</v>
      </c>
      <c r="J470" s="404">
        <v>1041.672</v>
      </c>
      <c r="K470" s="404">
        <v>404.22199999999998</v>
      </c>
      <c r="L470" s="404">
        <v>820.29399999999998</v>
      </c>
      <c r="M470" s="404">
        <v>2266.1889999999999</v>
      </c>
    </row>
    <row r="471" spans="1:13" x14ac:dyDescent="0.2">
      <c r="A471" s="404" t="s">
        <v>1583</v>
      </c>
      <c r="B471" s="404" t="s">
        <v>1126</v>
      </c>
      <c r="C471" s="404">
        <v>672.31700000000001</v>
      </c>
      <c r="D471" s="404">
        <v>132.387</v>
      </c>
      <c r="E471" s="404">
        <v>804.70399999999995</v>
      </c>
      <c r="F471" s="404">
        <v>2.2360000000000002</v>
      </c>
      <c r="G471" s="404">
        <v>6.7969999999999997</v>
      </c>
      <c r="H471" s="404">
        <v>39.808999999999997</v>
      </c>
      <c r="I471" s="404">
        <v>48.841999999999999</v>
      </c>
      <c r="J471" s="404">
        <v>853.54600000000005</v>
      </c>
      <c r="K471" s="404">
        <v>365.27800000000002</v>
      </c>
      <c r="L471" s="404">
        <v>774.62400000000002</v>
      </c>
      <c r="M471" s="404">
        <v>1993.4480000000001</v>
      </c>
    </row>
    <row r="472" spans="1:13" x14ac:dyDescent="0.2">
      <c r="A472" s="404" t="s">
        <v>1584</v>
      </c>
      <c r="B472" s="404" t="s">
        <v>1126</v>
      </c>
      <c r="C472" s="404">
        <v>397.74900000000002</v>
      </c>
      <c r="D472" s="404">
        <v>101.56399999999999</v>
      </c>
      <c r="E472" s="404">
        <v>499.31299999999999</v>
      </c>
      <c r="F472" s="404">
        <v>2.1640000000000001</v>
      </c>
      <c r="G472" s="404">
        <v>6.5780000000000003</v>
      </c>
      <c r="H472" s="404">
        <v>38.524999999999999</v>
      </c>
      <c r="I472" s="404">
        <v>47.265999999999998</v>
      </c>
      <c r="J472" s="404">
        <v>546.57899999999995</v>
      </c>
      <c r="K472" s="404">
        <v>313.82499999999999</v>
      </c>
      <c r="L472" s="404">
        <v>662.77099999999996</v>
      </c>
      <c r="M472" s="404">
        <v>1523.174</v>
      </c>
    </row>
    <row r="473" spans="1:13" x14ac:dyDescent="0.2">
      <c r="A473" s="404" t="s">
        <v>1585</v>
      </c>
      <c r="B473" s="404" t="s">
        <v>1126</v>
      </c>
      <c r="C473" s="404">
        <v>235.58600000000001</v>
      </c>
      <c r="D473" s="404">
        <v>87.686999999999998</v>
      </c>
      <c r="E473" s="404">
        <v>323.27300000000002</v>
      </c>
      <c r="F473" s="404">
        <v>2.2360000000000002</v>
      </c>
      <c r="G473" s="404">
        <v>6.7969999999999997</v>
      </c>
      <c r="H473" s="404">
        <v>39.808999999999997</v>
      </c>
      <c r="I473" s="404">
        <v>48.841999999999999</v>
      </c>
      <c r="J473" s="404">
        <v>372.11500000000001</v>
      </c>
      <c r="K473" s="404">
        <v>313.96600000000001</v>
      </c>
      <c r="L473" s="404">
        <v>698.60400000000004</v>
      </c>
      <c r="M473" s="404">
        <v>1384.6849999999999</v>
      </c>
    </row>
    <row r="474" spans="1:13" x14ac:dyDescent="0.2">
      <c r="A474" s="404" t="s">
        <v>1586</v>
      </c>
      <c r="B474" s="404" t="s">
        <v>1126</v>
      </c>
      <c r="C474" s="404">
        <v>147.69300000000001</v>
      </c>
      <c r="D474" s="404">
        <v>90.424999999999997</v>
      </c>
      <c r="E474" s="404">
        <v>238.11799999999999</v>
      </c>
      <c r="F474" s="404">
        <v>2.1640000000000001</v>
      </c>
      <c r="G474" s="404">
        <v>6.5780000000000003</v>
      </c>
      <c r="H474" s="404">
        <v>38.524999999999999</v>
      </c>
      <c r="I474" s="404">
        <v>47.265999999999998</v>
      </c>
      <c r="J474" s="404">
        <v>285.38400000000001</v>
      </c>
      <c r="K474" s="404">
        <v>413.31900000000002</v>
      </c>
      <c r="L474" s="404">
        <v>924.72</v>
      </c>
      <c r="M474" s="404">
        <v>1623.423</v>
      </c>
    </row>
    <row r="475" spans="1:13" x14ac:dyDescent="0.2">
      <c r="A475" s="404" t="s">
        <v>1587</v>
      </c>
      <c r="B475" s="404" t="s">
        <v>1126</v>
      </c>
      <c r="C475" s="404">
        <v>121.19499999999999</v>
      </c>
      <c r="D475" s="404">
        <v>90.680999999999997</v>
      </c>
      <c r="E475" s="404">
        <v>211.876</v>
      </c>
      <c r="F475" s="404">
        <v>2.2360000000000002</v>
      </c>
      <c r="G475" s="404">
        <v>6.7969999999999997</v>
      </c>
      <c r="H475" s="404">
        <v>39.808999999999997</v>
      </c>
      <c r="I475" s="404">
        <v>48.841999999999999</v>
      </c>
      <c r="J475" s="404">
        <v>260.71800000000002</v>
      </c>
      <c r="K475" s="404">
        <v>488.83499999999998</v>
      </c>
      <c r="L475" s="404">
        <v>1066.2149999999999</v>
      </c>
      <c r="M475" s="404">
        <v>1815.768</v>
      </c>
    </row>
    <row r="476" spans="1:13" x14ac:dyDescent="0.2">
      <c r="A476" s="404" t="s">
        <v>1588</v>
      </c>
      <c r="B476" s="404" t="s">
        <v>1126</v>
      </c>
      <c r="C476" s="404">
        <v>113.899</v>
      </c>
      <c r="D476" s="404">
        <v>86.06</v>
      </c>
      <c r="E476" s="404">
        <v>199.959</v>
      </c>
      <c r="F476" s="404">
        <v>2.2360000000000002</v>
      </c>
      <c r="G476" s="404">
        <v>6.7969999999999997</v>
      </c>
      <c r="H476" s="404">
        <v>39.808999999999997</v>
      </c>
      <c r="I476" s="404">
        <v>48.841999999999999</v>
      </c>
      <c r="J476" s="404">
        <v>248.80099999999999</v>
      </c>
      <c r="K476" s="404">
        <v>473.464</v>
      </c>
      <c r="L476" s="404">
        <v>1013.303</v>
      </c>
      <c r="M476" s="404">
        <v>1735.569</v>
      </c>
    </row>
    <row r="477" spans="1:13" x14ac:dyDescent="0.2">
      <c r="A477" s="404" t="s">
        <v>1589</v>
      </c>
      <c r="B477" s="404" t="s">
        <v>1126</v>
      </c>
      <c r="C477" s="404">
        <v>120.878</v>
      </c>
      <c r="D477" s="404">
        <v>76.063000000000002</v>
      </c>
      <c r="E477" s="404">
        <v>196.941</v>
      </c>
      <c r="F477" s="404">
        <v>2.1640000000000001</v>
      </c>
      <c r="G477" s="404">
        <v>6.5780000000000003</v>
      </c>
      <c r="H477" s="404">
        <v>38.524999999999999</v>
      </c>
      <c r="I477" s="404">
        <v>47.265999999999998</v>
      </c>
      <c r="J477" s="404">
        <v>244.20699999999999</v>
      </c>
      <c r="K477" s="404">
        <v>401.21300000000002</v>
      </c>
      <c r="L477" s="404">
        <v>799.04899999999998</v>
      </c>
      <c r="M477" s="404">
        <v>1444.4690000000001</v>
      </c>
    </row>
    <row r="478" spans="1:13" x14ac:dyDescent="0.2">
      <c r="A478" s="404" t="s">
        <v>1590</v>
      </c>
      <c r="B478" s="404" t="s">
        <v>1126</v>
      </c>
      <c r="C478" s="404">
        <v>223.184</v>
      </c>
      <c r="D478" s="404">
        <v>93.150999999999996</v>
      </c>
      <c r="E478" s="404">
        <v>316.33499999999998</v>
      </c>
      <c r="F478" s="404">
        <v>2.2360000000000002</v>
      </c>
      <c r="G478" s="404">
        <v>6.7969999999999997</v>
      </c>
      <c r="H478" s="404">
        <v>39.808999999999997</v>
      </c>
      <c r="I478" s="404">
        <v>48.841999999999999</v>
      </c>
      <c r="J478" s="404">
        <v>365.17700000000002</v>
      </c>
      <c r="K478" s="404">
        <v>327.86799999999999</v>
      </c>
      <c r="L478" s="404">
        <v>685.21400000000006</v>
      </c>
      <c r="M478" s="404">
        <v>1378.259</v>
      </c>
    </row>
    <row r="479" spans="1:13" x14ac:dyDescent="0.2">
      <c r="A479" s="404" t="s">
        <v>1591</v>
      </c>
      <c r="B479" s="404" t="s">
        <v>1126</v>
      </c>
      <c r="C479" s="404">
        <v>443.75299999999999</v>
      </c>
      <c r="D479" s="404">
        <v>104.49299999999999</v>
      </c>
      <c r="E479" s="404">
        <v>548.24599999999998</v>
      </c>
      <c r="F479" s="404">
        <v>2.1640000000000001</v>
      </c>
      <c r="G479" s="404">
        <v>6.5780000000000003</v>
      </c>
      <c r="H479" s="404">
        <v>38.524999999999999</v>
      </c>
      <c r="I479" s="404">
        <v>47.265999999999998</v>
      </c>
      <c r="J479" s="404">
        <v>595.51300000000003</v>
      </c>
      <c r="K479" s="404">
        <v>326.41000000000003</v>
      </c>
      <c r="L479" s="404">
        <v>710.91399999999999</v>
      </c>
      <c r="M479" s="404">
        <v>1632.836</v>
      </c>
    </row>
    <row r="480" spans="1:13" x14ac:dyDescent="0.2">
      <c r="A480" s="404" t="s">
        <v>1592</v>
      </c>
      <c r="B480" s="404" t="s">
        <v>1126</v>
      </c>
      <c r="C480" s="404">
        <v>790.83</v>
      </c>
      <c r="D480" s="404">
        <v>144.48099999999999</v>
      </c>
      <c r="E480" s="404">
        <v>935.31100000000004</v>
      </c>
      <c r="F480" s="404">
        <v>2.2360000000000002</v>
      </c>
      <c r="G480" s="404">
        <v>6.7969999999999997</v>
      </c>
      <c r="H480" s="404">
        <v>39.808999999999997</v>
      </c>
      <c r="I480" s="404">
        <v>48.841999999999999</v>
      </c>
      <c r="J480" s="404">
        <v>984.15300000000002</v>
      </c>
      <c r="K480" s="404">
        <v>426.50900000000001</v>
      </c>
      <c r="L480" s="404">
        <v>944.32399999999996</v>
      </c>
      <c r="M480" s="404">
        <v>2354.9859999999999</v>
      </c>
    </row>
    <row r="481" spans="1:13" x14ac:dyDescent="0.2">
      <c r="A481" s="404" t="s">
        <v>1593</v>
      </c>
      <c r="B481" s="404" t="s">
        <v>1126</v>
      </c>
      <c r="C481" s="404">
        <v>5010.0609999999997</v>
      </c>
      <c r="D481" s="404">
        <v>1329.6279999999999</v>
      </c>
      <c r="E481" s="404">
        <v>6339.6890000000003</v>
      </c>
      <c r="F481" s="404">
        <v>26.4</v>
      </c>
      <c r="G481" s="404">
        <v>80.25</v>
      </c>
      <c r="H481" s="404">
        <v>470</v>
      </c>
      <c r="I481" s="404">
        <v>576.65</v>
      </c>
      <c r="J481" s="404">
        <v>6916.3389999999999</v>
      </c>
      <c r="K481" s="404">
        <v>4708.4960000000001</v>
      </c>
      <c r="L481" s="404">
        <v>10070.518</v>
      </c>
      <c r="M481" s="404">
        <v>21695.351999999999</v>
      </c>
    </row>
    <row r="482" spans="1:13" x14ac:dyDescent="0.2">
      <c r="A482" s="404" t="s">
        <v>1594</v>
      </c>
      <c r="B482" s="404" t="s">
        <v>1126</v>
      </c>
      <c r="C482" s="404">
        <v>969.274</v>
      </c>
      <c r="D482" s="404">
        <v>131.678</v>
      </c>
      <c r="E482" s="404">
        <v>1100.952</v>
      </c>
      <c r="F482" s="404">
        <v>2.786</v>
      </c>
      <c r="G482" s="404">
        <v>7.5650000000000004</v>
      </c>
      <c r="H482" s="404">
        <v>42.466000000000001</v>
      </c>
      <c r="I482" s="404">
        <v>52.816000000000003</v>
      </c>
      <c r="J482" s="404">
        <v>1153.768</v>
      </c>
      <c r="K482" s="404">
        <v>464.30399999999997</v>
      </c>
      <c r="L482" s="404">
        <v>994.99599999999998</v>
      </c>
      <c r="M482" s="404">
        <v>2613.0680000000002</v>
      </c>
    </row>
    <row r="483" spans="1:13" x14ac:dyDescent="0.2">
      <c r="A483" s="404" t="s">
        <v>1595</v>
      </c>
      <c r="B483" s="404" t="s">
        <v>1126</v>
      </c>
      <c r="C483" s="404">
        <v>773.40499999999997</v>
      </c>
      <c r="D483" s="404">
        <v>114.29600000000001</v>
      </c>
      <c r="E483" s="404">
        <v>887.70100000000002</v>
      </c>
      <c r="F483" s="404">
        <v>2.516</v>
      </c>
      <c r="G483" s="404">
        <v>6.8330000000000002</v>
      </c>
      <c r="H483" s="404">
        <v>38.356000000000002</v>
      </c>
      <c r="I483" s="404">
        <v>47.704999999999998</v>
      </c>
      <c r="J483" s="404">
        <v>935.40599999999995</v>
      </c>
      <c r="K483" s="404">
        <v>394.20699999999999</v>
      </c>
      <c r="L483" s="404">
        <v>774.303</v>
      </c>
      <c r="M483" s="404">
        <v>2103.9160000000002</v>
      </c>
    </row>
    <row r="484" spans="1:13" x14ac:dyDescent="0.2">
      <c r="A484" s="404" t="s">
        <v>1596</v>
      </c>
      <c r="B484" s="404" t="s">
        <v>1126</v>
      </c>
      <c r="C484" s="404">
        <v>613.59100000000001</v>
      </c>
      <c r="D484" s="404">
        <v>111.527</v>
      </c>
      <c r="E484" s="404">
        <v>725.11900000000003</v>
      </c>
      <c r="F484" s="404">
        <v>2.786</v>
      </c>
      <c r="G484" s="404">
        <v>7.5650000000000004</v>
      </c>
      <c r="H484" s="404">
        <v>42.466000000000001</v>
      </c>
      <c r="I484" s="404">
        <v>52.816000000000003</v>
      </c>
      <c r="J484" s="404">
        <v>777.93499999999995</v>
      </c>
      <c r="K484" s="404">
        <v>363.52699999999999</v>
      </c>
      <c r="L484" s="404">
        <v>758.49400000000003</v>
      </c>
      <c r="M484" s="404">
        <v>1899.9549999999999</v>
      </c>
    </row>
    <row r="485" spans="1:13" x14ac:dyDescent="0.2">
      <c r="A485" s="404" t="s">
        <v>1597</v>
      </c>
      <c r="B485" s="404" t="s">
        <v>1126</v>
      </c>
      <c r="C485" s="404">
        <v>398.74400000000003</v>
      </c>
      <c r="D485" s="404">
        <v>91.888000000000005</v>
      </c>
      <c r="E485" s="404">
        <v>490.63299999999998</v>
      </c>
      <c r="F485" s="404">
        <v>2.6960000000000002</v>
      </c>
      <c r="G485" s="404">
        <v>7.3209999999999997</v>
      </c>
      <c r="H485" s="404">
        <v>41.095999999999997</v>
      </c>
      <c r="I485" s="404">
        <v>51.112000000000002</v>
      </c>
      <c r="J485" s="404">
        <v>541.745</v>
      </c>
      <c r="K485" s="404">
        <v>312.10500000000002</v>
      </c>
      <c r="L485" s="404">
        <v>650.01599999999996</v>
      </c>
      <c r="M485" s="404">
        <v>1503.865</v>
      </c>
    </row>
    <row r="486" spans="1:13" x14ac:dyDescent="0.2">
      <c r="A486" s="404" t="s">
        <v>1598</v>
      </c>
      <c r="B486" s="404" t="s">
        <v>1126</v>
      </c>
      <c r="C486" s="404">
        <v>205.63399999999999</v>
      </c>
      <c r="D486" s="404">
        <v>75.787000000000006</v>
      </c>
      <c r="E486" s="404">
        <v>281.42099999999999</v>
      </c>
      <c r="F486" s="404">
        <v>2.786</v>
      </c>
      <c r="G486" s="404">
        <v>7.5650000000000004</v>
      </c>
      <c r="H486" s="404">
        <v>42.466000000000001</v>
      </c>
      <c r="I486" s="404">
        <v>52.816000000000003</v>
      </c>
      <c r="J486" s="404">
        <v>334.23700000000002</v>
      </c>
      <c r="K486" s="404">
        <v>321.34399999999999</v>
      </c>
      <c r="L486" s="404">
        <v>712.85500000000002</v>
      </c>
      <c r="M486" s="404">
        <v>1368.4349999999999</v>
      </c>
    </row>
    <row r="487" spans="1:13" x14ac:dyDescent="0.2">
      <c r="A487" s="404" t="s">
        <v>1599</v>
      </c>
      <c r="B487" s="404" t="s">
        <v>1126</v>
      </c>
      <c r="C487" s="404">
        <v>144.08199999999999</v>
      </c>
      <c r="D487" s="404">
        <v>70.578000000000003</v>
      </c>
      <c r="E487" s="404">
        <v>214.66</v>
      </c>
      <c r="F487" s="404">
        <v>2.6960000000000002</v>
      </c>
      <c r="G487" s="404">
        <v>7.3209999999999997</v>
      </c>
      <c r="H487" s="404">
        <v>41.095999999999997</v>
      </c>
      <c r="I487" s="404">
        <v>51.112000000000002</v>
      </c>
      <c r="J487" s="404">
        <v>265.77199999999999</v>
      </c>
      <c r="K487" s="404">
        <v>390.15199999999999</v>
      </c>
      <c r="L487" s="404">
        <v>869.25900000000001</v>
      </c>
      <c r="M487" s="404">
        <v>1525.184</v>
      </c>
    </row>
    <row r="488" spans="1:13" x14ac:dyDescent="0.2">
      <c r="A488" s="404" t="s">
        <v>1600</v>
      </c>
      <c r="B488" s="404" t="s">
        <v>1126</v>
      </c>
      <c r="C488" s="404">
        <v>121.143</v>
      </c>
      <c r="D488" s="404">
        <v>77.241</v>
      </c>
      <c r="E488" s="404">
        <v>198.38399999999999</v>
      </c>
      <c r="F488" s="404">
        <v>2.786</v>
      </c>
      <c r="G488" s="404">
        <v>7.5650000000000004</v>
      </c>
      <c r="H488" s="404">
        <v>42.466000000000001</v>
      </c>
      <c r="I488" s="404">
        <v>52.816000000000003</v>
      </c>
      <c r="J488" s="404">
        <v>251.2</v>
      </c>
      <c r="K488" s="404">
        <v>469.76799999999997</v>
      </c>
      <c r="L488" s="404">
        <v>987.76199999999994</v>
      </c>
      <c r="M488" s="404">
        <v>1708.73</v>
      </c>
    </row>
    <row r="489" spans="1:13" x14ac:dyDescent="0.2">
      <c r="A489" s="404" t="s">
        <v>1601</v>
      </c>
      <c r="B489" s="404" t="s">
        <v>1126</v>
      </c>
      <c r="C489" s="404">
        <v>113.863</v>
      </c>
      <c r="D489" s="404">
        <v>82.795000000000002</v>
      </c>
      <c r="E489" s="404">
        <v>196.65799999999999</v>
      </c>
      <c r="F489" s="404">
        <v>2.786</v>
      </c>
      <c r="G489" s="404">
        <v>7.5650000000000004</v>
      </c>
      <c r="H489" s="404">
        <v>42.466000000000001</v>
      </c>
      <c r="I489" s="404">
        <v>52.816000000000003</v>
      </c>
      <c r="J489" s="404">
        <v>249.47399999999999</v>
      </c>
      <c r="K489" s="404">
        <v>472.38200000000001</v>
      </c>
      <c r="L489" s="404">
        <v>993.47900000000004</v>
      </c>
      <c r="M489" s="404">
        <v>1715.336</v>
      </c>
    </row>
    <row r="490" spans="1:13" x14ac:dyDescent="0.2">
      <c r="A490" s="404" t="s">
        <v>1602</v>
      </c>
      <c r="B490" s="404" t="s">
        <v>1126</v>
      </c>
      <c r="C490" s="404">
        <v>122.223</v>
      </c>
      <c r="D490" s="404">
        <v>85.85</v>
      </c>
      <c r="E490" s="404">
        <v>208.07400000000001</v>
      </c>
      <c r="F490" s="404">
        <v>2.6960000000000002</v>
      </c>
      <c r="G490" s="404">
        <v>7.3209999999999997</v>
      </c>
      <c r="H490" s="404">
        <v>41.095999999999997</v>
      </c>
      <c r="I490" s="404">
        <v>51.112000000000002</v>
      </c>
      <c r="J490" s="404">
        <v>259.18599999999998</v>
      </c>
      <c r="K490" s="404">
        <v>393.65100000000001</v>
      </c>
      <c r="L490" s="404">
        <v>767.25099999999998</v>
      </c>
      <c r="M490" s="404">
        <v>1420.088</v>
      </c>
    </row>
    <row r="491" spans="1:13" x14ac:dyDescent="0.2">
      <c r="A491" s="404" t="s">
        <v>1603</v>
      </c>
      <c r="B491" s="404" t="s">
        <v>1126</v>
      </c>
      <c r="C491" s="404">
        <v>256.37</v>
      </c>
      <c r="D491" s="404">
        <v>92.073999999999998</v>
      </c>
      <c r="E491" s="404">
        <v>348.44400000000002</v>
      </c>
      <c r="F491" s="404">
        <v>2.786</v>
      </c>
      <c r="G491" s="404">
        <v>7.5650000000000004</v>
      </c>
      <c r="H491" s="404">
        <v>42.466000000000001</v>
      </c>
      <c r="I491" s="404">
        <v>52.816000000000003</v>
      </c>
      <c r="J491" s="404">
        <v>401.26</v>
      </c>
      <c r="K491" s="404">
        <v>336.15899999999999</v>
      </c>
      <c r="L491" s="404">
        <v>676.08399999999995</v>
      </c>
      <c r="M491" s="404">
        <v>1413.5039999999999</v>
      </c>
    </row>
    <row r="492" spans="1:13" x14ac:dyDescent="0.2">
      <c r="A492" s="404" t="s">
        <v>1604</v>
      </c>
      <c r="B492" s="404" t="s">
        <v>1126</v>
      </c>
      <c r="C492" s="404">
        <v>384.63600000000002</v>
      </c>
      <c r="D492" s="404">
        <v>96.841999999999999</v>
      </c>
      <c r="E492" s="404">
        <v>481.47800000000001</v>
      </c>
      <c r="F492" s="404">
        <v>2.6960000000000002</v>
      </c>
      <c r="G492" s="404">
        <v>7.3209999999999997</v>
      </c>
      <c r="H492" s="404">
        <v>41.095999999999997</v>
      </c>
      <c r="I492" s="404">
        <v>51.112000000000002</v>
      </c>
      <c r="J492" s="404">
        <v>532.59</v>
      </c>
      <c r="K492" s="404">
        <v>316.36700000000002</v>
      </c>
      <c r="L492" s="404">
        <v>673.70399999999995</v>
      </c>
      <c r="M492" s="404">
        <v>1522.6610000000001</v>
      </c>
    </row>
    <row r="493" spans="1:13" x14ac:dyDescent="0.2">
      <c r="A493" s="404" t="s">
        <v>1605</v>
      </c>
      <c r="B493" s="404" t="s">
        <v>1126</v>
      </c>
      <c r="C493" s="404">
        <v>781.54899999999998</v>
      </c>
      <c r="D493" s="404">
        <v>130.791</v>
      </c>
      <c r="E493" s="404">
        <v>912.34</v>
      </c>
      <c r="F493" s="404">
        <v>2.786</v>
      </c>
      <c r="G493" s="404">
        <v>7.5650000000000004</v>
      </c>
      <c r="H493" s="404">
        <v>42.466000000000001</v>
      </c>
      <c r="I493" s="404">
        <v>52.816000000000003</v>
      </c>
      <c r="J493" s="404">
        <v>965.15599999999995</v>
      </c>
      <c r="K493" s="404">
        <v>421.62200000000001</v>
      </c>
      <c r="L493" s="404">
        <v>931.197</v>
      </c>
      <c r="M493" s="404">
        <v>2317.9749999999999</v>
      </c>
    </row>
    <row r="494" spans="1:13" x14ac:dyDescent="0.2">
      <c r="A494" s="404" t="s">
        <v>1606</v>
      </c>
      <c r="B494" s="404" t="s">
        <v>1126</v>
      </c>
      <c r="C494" s="404">
        <v>4883.1120000000001</v>
      </c>
      <c r="D494" s="404">
        <v>1161.348</v>
      </c>
      <c r="E494" s="404">
        <v>6044.46</v>
      </c>
      <c r="F494" s="404">
        <v>32.799999999999997</v>
      </c>
      <c r="G494" s="404">
        <v>89.067999999999998</v>
      </c>
      <c r="H494" s="404">
        <v>500</v>
      </c>
      <c r="I494" s="404">
        <v>621.86800000000005</v>
      </c>
      <c r="J494" s="404">
        <v>6666.3280000000004</v>
      </c>
      <c r="K494" s="404">
        <v>4655.5870000000004</v>
      </c>
      <c r="L494" s="404">
        <v>9788.9920000000002</v>
      </c>
      <c r="M494" s="404">
        <v>21110.905999999999</v>
      </c>
    </row>
    <row r="495" spans="1:13" x14ac:dyDescent="0.2">
      <c r="A495" s="404" t="s">
        <v>1607</v>
      </c>
      <c r="B495" s="404" t="s">
        <v>1126</v>
      </c>
      <c r="C495" s="404">
        <v>952.14</v>
      </c>
      <c r="D495" s="404">
        <v>137.333</v>
      </c>
      <c r="E495" s="404">
        <v>1089.473</v>
      </c>
      <c r="F495" s="404">
        <v>3.125</v>
      </c>
      <c r="G495" s="404">
        <v>9.6890000000000001</v>
      </c>
      <c r="H495" s="404">
        <v>37.369999999999997</v>
      </c>
      <c r="I495" s="404">
        <v>50.183999999999997</v>
      </c>
      <c r="J495" s="404">
        <v>1139.6569999999999</v>
      </c>
      <c r="K495" s="404">
        <v>503.26900000000001</v>
      </c>
      <c r="L495" s="404">
        <v>1045.413</v>
      </c>
      <c r="M495" s="404">
        <v>2688.34</v>
      </c>
    </row>
    <row r="496" spans="1:13" x14ac:dyDescent="0.2">
      <c r="A496" s="404" t="s">
        <v>1608</v>
      </c>
      <c r="B496" s="404" t="s">
        <v>1126</v>
      </c>
      <c r="C496" s="404">
        <v>811.35</v>
      </c>
      <c r="D496" s="404">
        <v>125.92</v>
      </c>
      <c r="E496" s="404">
        <v>937.27</v>
      </c>
      <c r="F496" s="404">
        <v>2.823</v>
      </c>
      <c r="G496" s="404">
        <v>8.7509999999999994</v>
      </c>
      <c r="H496" s="404">
        <v>33.753</v>
      </c>
      <c r="I496" s="404">
        <v>45.326999999999998</v>
      </c>
      <c r="J496" s="404">
        <v>982.59799999999996</v>
      </c>
      <c r="K496" s="404">
        <v>419.13099999999997</v>
      </c>
      <c r="L496" s="404">
        <v>845.92399999999998</v>
      </c>
      <c r="M496" s="404">
        <v>2247.652</v>
      </c>
    </row>
    <row r="497" spans="1:13" x14ac:dyDescent="0.2">
      <c r="A497" s="404" t="s">
        <v>1609</v>
      </c>
      <c r="B497" s="404" t="s">
        <v>1126</v>
      </c>
      <c r="C497" s="404">
        <v>590.94899999999996</v>
      </c>
      <c r="D497" s="404">
        <v>94.998999999999995</v>
      </c>
      <c r="E497" s="404">
        <v>685.94799999999998</v>
      </c>
      <c r="F497" s="404">
        <v>3.125</v>
      </c>
      <c r="G497" s="404">
        <v>9.6890000000000001</v>
      </c>
      <c r="H497" s="404">
        <v>37.369999999999997</v>
      </c>
      <c r="I497" s="404">
        <v>50.183999999999997</v>
      </c>
      <c r="J497" s="404">
        <v>736.13199999999995</v>
      </c>
      <c r="K497" s="404">
        <v>381.428</v>
      </c>
      <c r="L497" s="404">
        <v>768.28099999999995</v>
      </c>
      <c r="M497" s="404">
        <v>1885.8409999999999</v>
      </c>
    </row>
    <row r="498" spans="1:13" x14ac:dyDescent="0.2">
      <c r="A498" s="404" t="s">
        <v>1610</v>
      </c>
      <c r="B498" s="404" t="s">
        <v>1126</v>
      </c>
      <c r="C498" s="404">
        <v>319.28399999999999</v>
      </c>
      <c r="D498" s="404">
        <v>70.971000000000004</v>
      </c>
      <c r="E498" s="404">
        <v>390.255</v>
      </c>
      <c r="F498" s="404">
        <v>3.0249999999999999</v>
      </c>
      <c r="G498" s="404">
        <v>9.3759999999999994</v>
      </c>
      <c r="H498" s="404">
        <v>36.164000000000001</v>
      </c>
      <c r="I498" s="404">
        <v>48.564999999999998</v>
      </c>
      <c r="J498" s="404">
        <v>438.82</v>
      </c>
      <c r="K498" s="404">
        <v>300.41500000000002</v>
      </c>
      <c r="L498" s="404">
        <v>607.92100000000005</v>
      </c>
      <c r="M498" s="404">
        <v>1347.1559999999999</v>
      </c>
    </row>
    <row r="499" spans="1:13" x14ac:dyDescent="0.2">
      <c r="A499" s="404" t="s">
        <v>1611</v>
      </c>
      <c r="B499" s="404" t="s">
        <v>1126</v>
      </c>
      <c r="C499" s="404">
        <v>201.304</v>
      </c>
      <c r="D499" s="404">
        <v>76.635000000000005</v>
      </c>
      <c r="E499" s="404">
        <v>277.93900000000002</v>
      </c>
      <c r="F499" s="404">
        <v>3.125</v>
      </c>
      <c r="G499" s="404">
        <v>9.6890000000000001</v>
      </c>
      <c r="H499" s="404">
        <v>37.369999999999997</v>
      </c>
      <c r="I499" s="404">
        <v>50.183999999999997</v>
      </c>
      <c r="J499" s="404">
        <v>328.12299999999999</v>
      </c>
      <c r="K499" s="404">
        <v>323.60500000000002</v>
      </c>
      <c r="L499" s="404">
        <v>733.92499999999995</v>
      </c>
      <c r="M499" s="404">
        <v>1385.652</v>
      </c>
    </row>
    <row r="500" spans="1:13" x14ac:dyDescent="0.2">
      <c r="A500" s="404" t="s">
        <v>1612</v>
      </c>
      <c r="B500" s="404" t="s">
        <v>1126</v>
      </c>
      <c r="C500" s="404">
        <v>136.64500000000001</v>
      </c>
      <c r="D500" s="404">
        <v>82.194999999999993</v>
      </c>
      <c r="E500" s="404">
        <v>218.84100000000001</v>
      </c>
      <c r="F500" s="404">
        <v>3.0249999999999999</v>
      </c>
      <c r="G500" s="404">
        <v>9.3759999999999994</v>
      </c>
      <c r="H500" s="404">
        <v>36.164000000000001</v>
      </c>
      <c r="I500" s="404">
        <v>48.564999999999998</v>
      </c>
      <c r="J500" s="404">
        <v>267.40600000000001</v>
      </c>
      <c r="K500" s="404">
        <v>435.01499999999999</v>
      </c>
      <c r="L500" s="404">
        <v>956.38499999999999</v>
      </c>
      <c r="M500" s="404">
        <v>1658.8050000000001</v>
      </c>
    </row>
    <row r="501" spans="1:13" x14ac:dyDescent="0.2">
      <c r="A501" s="404" t="s">
        <v>1613</v>
      </c>
      <c r="B501" s="404" t="s">
        <v>1126</v>
      </c>
      <c r="C501" s="404">
        <v>113.49299999999999</v>
      </c>
      <c r="D501" s="404">
        <v>76.545000000000002</v>
      </c>
      <c r="E501" s="404">
        <v>190.03800000000001</v>
      </c>
      <c r="F501" s="404">
        <v>3.125</v>
      </c>
      <c r="G501" s="404">
        <v>9.6890000000000001</v>
      </c>
      <c r="H501" s="404">
        <v>37.369999999999997</v>
      </c>
      <c r="I501" s="404">
        <v>50.183999999999997</v>
      </c>
      <c r="J501" s="404">
        <v>240.22200000000001</v>
      </c>
      <c r="K501" s="404">
        <v>527.79600000000005</v>
      </c>
      <c r="L501" s="404">
        <v>1121.2809999999999</v>
      </c>
      <c r="M501" s="404">
        <v>1889.299</v>
      </c>
    </row>
    <row r="502" spans="1:13" x14ac:dyDescent="0.2">
      <c r="A502" s="404" t="s">
        <v>1614</v>
      </c>
      <c r="B502" s="404" t="s">
        <v>1126</v>
      </c>
      <c r="C502" s="404">
        <v>109.18300000000001</v>
      </c>
      <c r="D502" s="404">
        <v>72.781000000000006</v>
      </c>
      <c r="E502" s="404">
        <v>181.964</v>
      </c>
      <c r="F502" s="404">
        <v>3.125</v>
      </c>
      <c r="G502" s="404">
        <v>9.6890000000000001</v>
      </c>
      <c r="H502" s="404">
        <v>37.369999999999997</v>
      </c>
      <c r="I502" s="404">
        <v>50.183999999999997</v>
      </c>
      <c r="J502" s="404">
        <v>232.148</v>
      </c>
      <c r="K502" s="404">
        <v>525.63</v>
      </c>
      <c r="L502" s="404">
        <v>1097.67</v>
      </c>
      <c r="M502" s="404">
        <v>1855.4480000000001</v>
      </c>
    </row>
    <row r="503" spans="1:13" x14ac:dyDescent="0.2">
      <c r="A503" s="404" t="s">
        <v>1615</v>
      </c>
      <c r="B503" s="404" t="s">
        <v>1126</v>
      </c>
      <c r="C503" s="404">
        <v>119.562</v>
      </c>
      <c r="D503" s="404">
        <v>69.415999999999997</v>
      </c>
      <c r="E503" s="404">
        <v>188.97800000000001</v>
      </c>
      <c r="F503" s="404">
        <v>3.0249999999999999</v>
      </c>
      <c r="G503" s="404">
        <v>9.3759999999999994</v>
      </c>
      <c r="H503" s="404">
        <v>36.164000000000001</v>
      </c>
      <c r="I503" s="404">
        <v>48.564999999999998</v>
      </c>
      <c r="J503" s="404">
        <v>237.54300000000001</v>
      </c>
      <c r="K503" s="404">
        <v>425.07499999999999</v>
      </c>
      <c r="L503" s="404">
        <v>831.84299999999996</v>
      </c>
      <c r="M503" s="404">
        <v>1494.462</v>
      </c>
    </row>
    <row r="504" spans="1:13" x14ac:dyDescent="0.2">
      <c r="A504" s="404" t="s">
        <v>1616</v>
      </c>
      <c r="B504" s="404" t="s">
        <v>1126</v>
      </c>
      <c r="C504" s="404">
        <v>205.44300000000001</v>
      </c>
      <c r="D504" s="404">
        <v>86.837000000000003</v>
      </c>
      <c r="E504" s="404">
        <v>292.279</v>
      </c>
      <c r="F504" s="404">
        <v>3.125</v>
      </c>
      <c r="G504" s="404">
        <v>9.6890000000000001</v>
      </c>
      <c r="H504" s="404">
        <v>37.369999999999997</v>
      </c>
      <c r="I504" s="404">
        <v>50.183999999999997</v>
      </c>
      <c r="J504" s="404">
        <v>342.46300000000002</v>
      </c>
      <c r="K504" s="404">
        <v>329.9</v>
      </c>
      <c r="L504" s="404">
        <v>658.31200000000001</v>
      </c>
      <c r="M504" s="404">
        <v>1330.675</v>
      </c>
    </row>
    <row r="505" spans="1:13" x14ac:dyDescent="0.2">
      <c r="A505" s="404" t="s">
        <v>1617</v>
      </c>
      <c r="B505" s="404" t="s">
        <v>1126</v>
      </c>
      <c r="C505" s="404">
        <v>455.69600000000003</v>
      </c>
      <c r="D505" s="404">
        <v>94.403000000000006</v>
      </c>
      <c r="E505" s="404">
        <v>550.09900000000005</v>
      </c>
      <c r="F505" s="404">
        <v>3.0249999999999999</v>
      </c>
      <c r="G505" s="404">
        <v>9.3759999999999994</v>
      </c>
      <c r="H505" s="404">
        <v>36.164000000000001</v>
      </c>
      <c r="I505" s="404">
        <v>48.564999999999998</v>
      </c>
      <c r="J505" s="404">
        <v>598.66499999999996</v>
      </c>
      <c r="K505" s="404">
        <v>317.88299999999998</v>
      </c>
      <c r="L505" s="404">
        <v>679.899</v>
      </c>
      <c r="M505" s="404">
        <v>1596.4469999999999</v>
      </c>
    </row>
    <row r="506" spans="1:13" x14ac:dyDescent="0.2">
      <c r="A506" s="404" t="s">
        <v>1618</v>
      </c>
      <c r="B506" s="404" t="s">
        <v>1126</v>
      </c>
      <c r="C506" s="404">
        <v>864.51400000000001</v>
      </c>
      <c r="D506" s="404">
        <v>137.523</v>
      </c>
      <c r="E506" s="404">
        <v>1002.0359999999999</v>
      </c>
      <c r="F506" s="404">
        <v>3.125</v>
      </c>
      <c r="G506" s="404">
        <v>9.6890000000000001</v>
      </c>
      <c r="H506" s="404">
        <v>37.369999999999997</v>
      </c>
      <c r="I506" s="404">
        <v>50.183999999999997</v>
      </c>
      <c r="J506" s="404">
        <v>1052.22</v>
      </c>
      <c r="K506" s="404">
        <v>443.61099999999999</v>
      </c>
      <c r="L506" s="404">
        <v>978.05899999999997</v>
      </c>
      <c r="M506" s="404">
        <v>2473.89</v>
      </c>
    </row>
    <row r="507" spans="1:13" x14ac:dyDescent="0.2">
      <c r="A507" s="404" t="s">
        <v>1619</v>
      </c>
      <c r="B507" s="404" t="s">
        <v>1126</v>
      </c>
      <c r="C507" s="404">
        <v>4878.1109999999999</v>
      </c>
      <c r="D507" s="404">
        <v>1125.558</v>
      </c>
      <c r="E507" s="404">
        <v>6003.6689999999999</v>
      </c>
      <c r="F507" s="404">
        <v>36.799999999999997</v>
      </c>
      <c r="G507" s="404">
        <v>114.075</v>
      </c>
      <c r="H507" s="404">
        <v>440</v>
      </c>
      <c r="I507" s="404">
        <v>590.875</v>
      </c>
      <c r="J507" s="404">
        <v>6594.5439999999999</v>
      </c>
      <c r="K507" s="404">
        <v>4932.7569999999996</v>
      </c>
      <c r="L507" s="404">
        <v>10325.968999999999</v>
      </c>
      <c r="M507" s="404">
        <v>21853.27</v>
      </c>
    </row>
    <row r="508" spans="1:13" x14ac:dyDescent="0.2">
      <c r="A508" s="404" t="s">
        <v>1620</v>
      </c>
      <c r="B508" s="404" t="s">
        <v>1126</v>
      </c>
      <c r="C508" s="404">
        <v>989.46100000000001</v>
      </c>
      <c r="D508" s="404">
        <v>117.911</v>
      </c>
      <c r="E508" s="404">
        <v>1107.3720000000001</v>
      </c>
      <c r="F508" s="404">
        <v>3.363</v>
      </c>
      <c r="G508" s="404">
        <v>13.031000000000001</v>
      </c>
      <c r="H508" s="404">
        <v>38.219000000000001</v>
      </c>
      <c r="I508" s="404">
        <v>54.613</v>
      </c>
      <c r="J508" s="404">
        <v>1161.9849999999999</v>
      </c>
      <c r="K508" s="404">
        <v>494.92399999999998</v>
      </c>
      <c r="L508" s="404">
        <v>1014.6369999999999</v>
      </c>
      <c r="M508" s="404">
        <v>2671.5459999999998</v>
      </c>
    </row>
    <row r="509" spans="1:13" x14ac:dyDescent="0.2">
      <c r="A509" s="404" t="s">
        <v>1621</v>
      </c>
      <c r="B509" s="404" t="s">
        <v>1126</v>
      </c>
      <c r="C509" s="404">
        <v>784.67700000000002</v>
      </c>
      <c r="D509" s="404">
        <v>108.961</v>
      </c>
      <c r="E509" s="404">
        <v>893.63699999999994</v>
      </c>
      <c r="F509" s="404">
        <v>3.0379999999999998</v>
      </c>
      <c r="G509" s="404">
        <v>11.77</v>
      </c>
      <c r="H509" s="404">
        <v>34.521000000000001</v>
      </c>
      <c r="I509" s="404">
        <v>49.328000000000003</v>
      </c>
      <c r="J509" s="404">
        <v>942.96500000000003</v>
      </c>
      <c r="K509" s="404">
        <v>409.85399999999998</v>
      </c>
      <c r="L509" s="404">
        <v>806.26</v>
      </c>
      <c r="M509" s="404">
        <v>2159.0790000000002</v>
      </c>
    </row>
    <row r="510" spans="1:13" x14ac:dyDescent="0.2">
      <c r="A510" s="404" t="s">
        <v>1622</v>
      </c>
      <c r="B510" s="404" t="s">
        <v>1126</v>
      </c>
      <c r="C510" s="404">
        <v>612.57399999999996</v>
      </c>
      <c r="D510" s="404">
        <v>94.311999999999998</v>
      </c>
      <c r="E510" s="404">
        <v>706.88599999999997</v>
      </c>
      <c r="F510" s="404">
        <v>3.363</v>
      </c>
      <c r="G510" s="404">
        <v>13.031000000000001</v>
      </c>
      <c r="H510" s="404">
        <v>38.219000000000001</v>
      </c>
      <c r="I510" s="404">
        <v>54.613</v>
      </c>
      <c r="J510" s="404">
        <v>761.49900000000002</v>
      </c>
      <c r="K510" s="404">
        <v>357.99</v>
      </c>
      <c r="L510" s="404">
        <v>744.54</v>
      </c>
      <c r="M510" s="404">
        <v>1864.029</v>
      </c>
    </row>
    <row r="511" spans="1:13" x14ac:dyDescent="0.2">
      <c r="A511" s="404" t="s">
        <v>1623</v>
      </c>
      <c r="B511" s="404" t="s">
        <v>1126</v>
      </c>
      <c r="C511" s="404">
        <v>353.65</v>
      </c>
      <c r="D511" s="404">
        <v>68.698999999999998</v>
      </c>
      <c r="E511" s="404">
        <v>422.35</v>
      </c>
      <c r="F511" s="404">
        <v>3.2549999999999999</v>
      </c>
      <c r="G511" s="404">
        <v>12.61</v>
      </c>
      <c r="H511" s="404">
        <v>36.985999999999997</v>
      </c>
      <c r="I511" s="404">
        <v>52.850999999999999</v>
      </c>
      <c r="J511" s="404">
        <v>475.20100000000002</v>
      </c>
      <c r="K511" s="404">
        <v>319.70600000000002</v>
      </c>
      <c r="L511" s="404">
        <v>665.97400000000005</v>
      </c>
      <c r="M511" s="404">
        <v>1460.88</v>
      </c>
    </row>
    <row r="512" spans="1:13" x14ac:dyDescent="0.2">
      <c r="A512" s="404" t="s">
        <v>1624</v>
      </c>
      <c r="B512" s="404" t="s">
        <v>1126</v>
      </c>
      <c r="C512" s="404">
        <v>211.38200000000001</v>
      </c>
      <c r="D512" s="404">
        <v>59.923000000000002</v>
      </c>
      <c r="E512" s="404">
        <v>271.30500000000001</v>
      </c>
      <c r="F512" s="404">
        <v>3.363</v>
      </c>
      <c r="G512" s="404">
        <v>13.031000000000001</v>
      </c>
      <c r="H512" s="404">
        <v>38.219000000000001</v>
      </c>
      <c r="I512" s="404">
        <v>54.613</v>
      </c>
      <c r="J512" s="404">
        <v>325.91800000000001</v>
      </c>
      <c r="K512" s="404">
        <v>333.31299999999999</v>
      </c>
      <c r="L512" s="404">
        <v>721.72199999999998</v>
      </c>
      <c r="M512" s="404">
        <v>1380.953</v>
      </c>
    </row>
    <row r="513" spans="1:13" x14ac:dyDescent="0.2">
      <c r="A513" s="404" t="s">
        <v>1625</v>
      </c>
      <c r="B513" s="404" t="s">
        <v>1126</v>
      </c>
      <c r="C513" s="404">
        <v>137.22200000000001</v>
      </c>
      <c r="D513" s="404">
        <v>68.584999999999994</v>
      </c>
      <c r="E513" s="404">
        <v>205.80600000000001</v>
      </c>
      <c r="F513" s="404">
        <v>3.2549999999999999</v>
      </c>
      <c r="G513" s="404">
        <v>12.61</v>
      </c>
      <c r="H513" s="404">
        <v>36.985999999999997</v>
      </c>
      <c r="I513" s="404">
        <v>52.850999999999999</v>
      </c>
      <c r="J513" s="404">
        <v>258.65800000000002</v>
      </c>
      <c r="K513" s="404">
        <v>429.85300000000001</v>
      </c>
      <c r="L513" s="404">
        <v>920.43600000000004</v>
      </c>
      <c r="M513" s="404">
        <v>1608.9459999999999</v>
      </c>
    </row>
    <row r="514" spans="1:13" x14ac:dyDescent="0.2">
      <c r="A514" s="404" t="s">
        <v>1626</v>
      </c>
      <c r="B514" s="404" t="s">
        <v>1126</v>
      </c>
      <c r="C514" s="404">
        <v>113.416</v>
      </c>
      <c r="D514" s="404">
        <v>68.287000000000006</v>
      </c>
      <c r="E514" s="404">
        <v>181.703</v>
      </c>
      <c r="F514" s="404">
        <v>3.363</v>
      </c>
      <c r="G514" s="404">
        <v>13.031000000000001</v>
      </c>
      <c r="H514" s="404">
        <v>38.219000000000001</v>
      </c>
      <c r="I514" s="404">
        <v>54.613</v>
      </c>
      <c r="J514" s="404">
        <v>236.316</v>
      </c>
      <c r="K514" s="404">
        <v>527.93499999999995</v>
      </c>
      <c r="L514" s="404">
        <v>1145.155</v>
      </c>
      <c r="M514" s="404">
        <v>1909.4059999999999</v>
      </c>
    </row>
    <row r="515" spans="1:13" x14ac:dyDescent="0.2">
      <c r="A515" s="404" t="s">
        <v>1627</v>
      </c>
      <c r="B515" s="404" t="s">
        <v>1126</v>
      </c>
      <c r="C515" s="404">
        <v>111.291</v>
      </c>
      <c r="D515" s="404">
        <v>79.516000000000005</v>
      </c>
      <c r="E515" s="404">
        <v>190.80699999999999</v>
      </c>
      <c r="F515" s="404">
        <v>3.363</v>
      </c>
      <c r="G515" s="404">
        <v>13.031000000000001</v>
      </c>
      <c r="H515" s="404">
        <v>38.219000000000001</v>
      </c>
      <c r="I515" s="404">
        <v>54.613</v>
      </c>
      <c r="J515" s="404">
        <v>245.42</v>
      </c>
      <c r="K515" s="404">
        <v>524.55600000000004</v>
      </c>
      <c r="L515" s="404">
        <v>1076.7760000000001</v>
      </c>
      <c r="M515" s="404">
        <v>1846.752</v>
      </c>
    </row>
    <row r="516" spans="1:13" x14ac:dyDescent="0.2">
      <c r="A516" s="404" t="s">
        <v>1628</v>
      </c>
      <c r="B516" s="404" t="s">
        <v>1126</v>
      </c>
      <c r="C516" s="404">
        <v>124.169</v>
      </c>
      <c r="D516" s="404">
        <v>79.855000000000004</v>
      </c>
      <c r="E516" s="404">
        <v>204.02500000000001</v>
      </c>
      <c r="F516" s="404">
        <v>3.2549999999999999</v>
      </c>
      <c r="G516" s="404">
        <v>12.61</v>
      </c>
      <c r="H516" s="404">
        <v>36.985999999999997</v>
      </c>
      <c r="I516" s="404">
        <v>52.850999999999999</v>
      </c>
      <c r="J516" s="404">
        <v>256.87599999999998</v>
      </c>
      <c r="K516" s="404">
        <v>418.71899999999999</v>
      </c>
      <c r="L516" s="404">
        <v>797.72500000000002</v>
      </c>
      <c r="M516" s="404">
        <v>1473.3209999999999</v>
      </c>
    </row>
    <row r="517" spans="1:13" x14ac:dyDescent="0.2">
      <c r="A517" s="404" t="s">
        <v>1629</v>
      </c>
      <c r="B517" s="404" t="s">
        <v>1126</v>
      </c>
      <c r="C517" s="404">
        <v>231.57599999999999</v>
      </c>
      <c r="D517" s="404">
        <v>88.769000000000005</v>
      </c>
      <c r="E517" s="404">
        <v>320.34500000000003</v>
      </c>
      <c r="F517" s="404">
        <v>3.363</v>
      </c>
      <c r="G517" s="404">
        <v>13.031000000000001</v>
      </c>
      <c r="H517" s="404">
        <v>38.219000000000001</v>
      </c>
      <c r="I517" s="404">
        <v>54.613</v>
      </c>
      <c r="J517" s="404">
        <v>374.95800000000003</v>
      </c>
      <c r="K517" s="404">
        <v>322.72399999999999</v>
      </c>
      <c r="L517" s="404">
        <v>650.05799999999999</v>
      </c>
      <c r="M517" s="404">
        <v>1347.74</v>
      </c>
    </row>
    <row r="518" spans="1:13" x14ac:dyDescent="0.2">
      <c r="A518" s="404" t="s">
        <v>1630</v>
      </c>
      <c r="B518" s="404" t="s">
        <v>1126</v>
      </c>
      <c r="C518" s="404">
        <v>436.80900000000003</v>
      </c>
      <c r="D518" s="404">
        <v>96.022999999999996</v>
      </c>
      <c r="E518" s="404">
        <v>532.83100000000002</v>
      </c>
      <c r="F518" s="404">
        <v>3.2549999999999999</v>
      </c>
      <c r="G518" s="404">
        <v>12.61</v>
      </c>
      <c r="H518" s="404">
        <v>36.985999999999997</v>
      </c>
      <c r="I518" s="404">
        <v>52.850999999999999</v>
      </c>
      <c r="J518" s="404">
        <v>585.68299999999999</v>
      </c>
      <c r="K518" s="404">
        <v>318.06700000000001</v>
      </c>
      <c r="L518" s="404">
        <v>669.71699999999998</v>
      </c>
      <c r="M518" s="404">
        <v>1573.4670000000001</v>
      </c>
    </row>
    <row r="519" spans="1:13" x14ac:dyDescent="0.2">
      <c r="A519" s="404" t="s">
        <v>1631</v>
      </c>
      <c r="B519" s="404" t="s">
        <v>1126</v>
      </c>
      <c r="C519" s="404">
        <v>699.46299999999997</v>
      </c>
      <c r="D519" s="404">
        <v>119.69499999999999</v>
      </c>
      <c r="E519" s="404">
        <v>819.15800000000002</v>
      </c>
      <c r="F519" s="404">
        <v>3.363</v>
      </c>
      <c r="G519" s="404">
        <v>13.031000000000001</v>
      </c>
      <c r="H519" s="404">
        <v>38.219000000000001</v>
      </c>
      <c r="I519" s="404">
        <v>54.613</v>
      </c>
      <c r="J519" s="404">
        <v>873.77099999999996</v>
      </c>
      <c r="K519" s="404">
        <v>396.95600000000002</v>
      </c>
      <c r="L519" s="404">
        <v>842.14</v>
      </c>
      <c r="M519" s="404">
        <v>2112.8679999999999</v>
      </c>
    </row>
    <row r="520" spans="1:13" x14ac:dyDescent="0.2">
      <c r="A520" s="404" t="s">
        <v>1632</v>
      </c>
      <c r="B520" s="404" t="s">
        <v>1126</v>
      </c>
      <c r="C520" s="404">
        <v>4804.442</v>
      </c>
      <c r="D520" s="404">
        <v>1050.5350000000001</v>
      </c>
      <c r="E520" s="404">
        <v>5854.9769999999999</v>
      </c>
      <c r="F520" s="404">
        <v>39.6</v>
      </c>
      <c r="G520" s="404">
        <v>153.42500000000001</v>
      </c>
      <c r="H520" s="404">
        <v>450</v>
      </c>
      <c r="I520" s="404">
        <v>643.02499999999998</v>
      </c>
      <c r="J520" s="404">
        <v>6498.0020000000004</v>
      </c>
      <c r="K520" s="404">
        <v>4854.5969999999998</v>
      </c>
      <c r="L520" s="404">
        <v>10057.195</v>
      </c>
      <c r="M520" s="404">
        <v>21409.794000000002</v>
      </c>
    </row>
    <row r="521" spans="1:13" x14ac:dyDescent="0.2">
      <c r="A521" s="404" t="s">
        <v>1633</v>
      </c>
      <c r="B521" s="404" t="s">
        <v>1126</v>
      </c>
      <c r="C521" s="404">
        <v>817.03800000000001</v>
      </c>
      <c r="D521" s="404">
        <v>118.224</v>
      </c>
      <c r="E521" s="404">
        <v>935.26199999999994</v>
      </c>
      <c r="F521" s="404">
        <v>3.3540000000000001</v>
      </c>
      <c r="G521" s="404">
        <v>16.337</v>
      </c>
      <c r="H521" s="404">
        <v>35.573999999999998</v>
      </c>
      <c r="I521" s="404">
        <v>55.264000000000003</v>
      </c>
      <c r="J521" s="404">
        <v>990.52700000000004</v>
      </c>
      <c r="K521" s="404">
        <v>430.62099999999998</v>
      </c>
      <c r="L521" s="404">
        <v>877.86800000000005</v>
      </c>
      <c r="M521" s="404">
        <v>2299.0149999999999</v>
      </c>
    </row>
    <row r="522" spans="1:13" x14ac:dyDescent="0.2">
      <c r="A522" s="404" t="s">
        <v>1634</v>
      </c>
      <c r="B522" s="404" t="s">
        <v>1126</v>
      </c>
      <c r="C522" s="404">
        <v>679.74300000000005</v>
      </c>
      <c r="D522" s="404">
        <v>101.721</v>
      </c>
      <c r="E522" s="404">
        <v>781.46400000000006</v>
      </c>
      <c r="F522" s="404">
        <v>3.1379999999999999</v>
      </c>
      <c r="G522" s="404">
        <v>15.282999999999999</v>
      </c>
      <c r="H522" s="404">
        <v>33.279000000000003</v>
      </c>
      <c r="I522" s="404">
        <v>51.698999999999998</v>
      </c>
      <c r="J522" s="404">
        <v>833.16300000000001</v>
      </c>
      <c r="K522" s="404">
        <v>368.327</v>
      </c>
      <c r="L522" s="404">
        <v>731.45500000000004</v>
      </c>
      <c r="M522" s="404">
        <v>1932.9449999999999</v>
      </c>
    </row>
    <row r="523" spans="1:13" x14ac:dyDescent="0.2">
      <c r="A523" s="404" t="s">
        <v>1635</v>
      </c>
      <c r="B523" s="404" t="s">
        <v>1126</v>
      </c>
      <c r="C523" s="404">
        <v>414.488</v>
      </c>
      <c r="D523" s="404">
        <v>91.072999999999993</v>
      </c>
      <c r="E523" s="404">
        <v>505.56099999999998</v>
      </c>
      <c r="F523" s="404">
        <v>3.3540000000000001</v>
      </c>
      <c r="G523" s="404">
        <v>16.337</v>
      </c>
      <c r="H523" s="404">
        <v>35.573999999999998</v>
      </c>
      <c r="I523" s="404">
        <v>55.264000000000003</v>
      </c>
      <c r="J523" s="404">
        <v>560.82600000000002</v>
      </c>
      <c r="K523" s="404">
        <v>338.31099999999998</v>
      </c>
      <c r="L523" s="404">
        <v>678.20399999999995</v>
      </c>
      <c r="M523" s="404">
        <v>1577.34</v>
      </c>
    </row>
    <row r="524" spans="1:13" x14ac:dyDescent="0.2">
      <c r="A524" s="404" t="s">
        <v>1636</v>
      </c>
      <c r="B524" s="404" t="s">
        <v>1126</v>
      </c>
      <c r="C524" s="404">
        <v>286.13200000000001</v>
      </c>
      <c r="D524" s="404">
        <v>72.811999999999998</v>
      </c>
      <c r="E524" s="404">
        <v>358.94400000000002</v>
      </c>
      <c r="F524" s="404">
        <v>3.246</v>
      </c>
      <c r="G524" s="404">
        <v>15.81</v>
      </c>
      <c r="H524" s="404">
        <v>34.426000000000002</v>
      </c>
      <c r="I524" s="404">
        <v>53.481999999999999</v>
      </c>
      <c r="J524" s="404">
        <v>412.42599999999999</v>
      </c>
      <c r="K524" s="404">
        <v>301.28100000000001</v>
      </c>
      <c r="L524" s="404">
        <v>601.72400000000005</v>
      </c>
      <c r="M524" s="404">
        <v>1315.43</v>
      </c>
    </row>
    <row r="525" spans="1:13" x14ac:dyDescent="0.2">
      <c r="A525" s="404" t="s">
        <v>1637</v>
      </c>
      <c r="B525" s="404" t="s">
        <v>1126</v>
      </c>
      <c r="C525" s="404">
        <v>166.07</v>
      </c>
      <c r="D525" s="404">
        <v>76.165000000000006</v>
      </c>
      <c r="E525" s="404">
        <v>242.23500000000001</v>
      </c>
      <c r="F525" s="404">
        <v>3.3540000000000001</v>
      </c>
      <c r="G525" s="404">
        <v>16.337</v>
      </c>
      <c r="H525" s="404">
        <v>35.573999999999998</v>
      </c>
      <c r="I525" s="404">
        <v>55.264000000000003</v>
      </c>
      <c r="J525" s="404">
        <v>297.5</v>
      </c>
      <c r="K525" s="404">
        <v>342.82900000000001</v>
      </c>
      <c r="L525" s="404">
        <v>736.76900000000001</v>
      </c>
      <c r="M525" s="404">
        <v>1377.098</v>
      </c>
    </row>
    <row r="526" spans="1:13" x14ac:dyDescent="0.2">
      <c r="A526" s="404" t="s">
        <v>1638</v>
      </c>
      <c r="B526" s="404" t="s">
        <v>1126</v>
      </c>
      <c r="C526" s="404">
        <v>125.925</v>
      </c>
      <c r="D526" s="404">
        <v>73.608000000000004</v>
      </c>
      <c r="E526" s="404">
        <v>199.53299999999999</v>
      </c>
      <c r="F526" s="404">
        <v>3.246</v>
      </c>
      <c r="G526" s="404">
        <v>15.81</v>
      </c>
      <c r="H526" s="404">
        <v>34.426000000000002</v>
      </c>
      <c r="I526" s="404">
        <v>53.481999999999999</v>
      </c>
      <c r="J526" s="404">
        <v>253.01499999999999</v>
      </c>
      <c r="K526" s="404">
        <v>419.649</v>
      </c>
      <c r="L526" s="404">
        <v>877.49699999999996</v>
      </c>
      <c r="M526" s="404">
        <v>1550.1610000000001</v>
      </c>
    </row>
    <row r="527" spans="1:13" x14ac:dyDescent="0.2">
      <c r="A527" s="404" t="s">
        <v>1639</v>
      </c>
      <c r="B527" s="404" t="s">
        <v>1126</v>
      </c>
      <c r="C527" s="404">
        <v>110.607</v>
      </c>
      <c r="D527" s="404">
        <v>74.614999999999995</v>
      </c>
      <c r="E527" s="404">
        <v>185.22200000000001</v>
      </c>
      <c r="F527" s="404">
        <v>3.3540000000000001</v>
      </c>
      <c r="G527" s="404">
        <v>16.337</v>
      </c>
      <c r="H527" s="404">
        <v>35.573999999999998</v>
      </c>
      <c r="I527" s="404">
        <v>55.264000000000003</v>
      </c>
      <c r="J527" s="404">
        <v>240.48599999999999</v>
      </c>
      <c r="K527" s="404">
        <v>527.66200000000003</v>
      </c>
      <c r="L527" s="404">
        <v>1119.1389999999999</v>
      </c>
      <c r="M527" s="404">
        <v>1887.288</v>
      </c>
    </row>
    <row r="528" spans="1:13" x14ac:dyDescent="0.2">
      <c r="A528" s="404" t="s">
        <v>1640</v>
      </c>
      <c r="B528" s="404" t="s">
        <v>1126</v>
      </c>
      <c r="C528" s="404">
        <v>108.238</v>
      </c>
      <c r="D528" s="404">
        <v>84.531999999999996</v>
      </c>
      <c r="E528" s="404">
        <v>192.77</v>
      </c>
      <c r="F528" s="404">
        <v>3.3540000000000001</v>
      </c>
      <c r="G528" s="404">
        <v>16.337</v>
      </c>
      <c r="H528" s="404">
        <v>35.573999999999998</v>
      </c>
      <c r="I528" s="404">
        <v>55.264000000000003</v>
      </c>
      <c r="J528" s="404">
        <v>248.035</v>
      </c>
      <c r="K528" s="404">
        <v>504.94499999999999</v>
      </c>
      <c r="L528" s="404">
        <v>1016.1660000000001</v>
      </c>
      <c r="M528" s="404">
        <v>1769.146</v>
      </c>
    </row>
    <row r="529" spans="1:14" x14ac:dyDescent="0.2">
      <c r="A529" s="404" t="s">
        <v>1641</v>
      </c>
      <c r="B529" s="404" t="s">
        <v>1126</v>
      </c>
      <c r="C529" s="404">
        <v>121.369</v>
      </c>
      <c r="D529" s="404">
        <v>74.504000000000005</v>
      </c>
      <c r="E529" s="404">
        <v>195.87299999999999</v>
      </c>
      <c r="F529" s="404">
        <v>3.246</v>
      </c>
      <c r="G529" s="404">
        <v>15.81</v>
      </c>
      <c r="H529" s="404">
        <v>34.426000000000002</v>
      </c>
      <c r="I529" s="404">
        <v>53.481999999999999</v>
      </c>
      <c r="J529" s="404">
        <v>249.35400000000001</v>
      </c>
      <c r="K529" s="404">
        <v>406.714</v>
      </c>
      <c r="L529" s="404">
        <v>781.15800000000002</v>
      </c>
      <c r="M529" s="404">
        <v>1437.2270000000001</v>
      </c>
    </row>
    <row r="530" spans="1:14" x14ac:dyDescent="0.2">
      <c r="A530" s="404" t="s">
        <v>1642</v>
      </c>
      <c r="B530" s="404" t="s">
        <v>1126</v>
      </c>
      <c r="C530" s="404">
        <v>246.601</v>
      </c>
      <c r="D530" s="404">
        <v>76.224999999999994</v>
      </c>
      <c r="E530" s="404">
        <v>322.827</v>
      </c>
      <c r="F530" s="404">
        <v>3.3540000000000001</v>
      </c>
      <c r="G530" s="404">
        <v>16.337</v>
      </c>
      <c r="H530" s="404">
        <v>35.573999999999998</v>
      </c>
      <c r="I530" s="404">
        <v>55.264000000000003</v>
      </c>
      <c r="J530" s="404">
        <v>378.09100000000001</v>
      </c>
      <c r="K530" s="404">
        <v>329.96499999999997</v>
      </c>
      <c r="L530" s="404">
        <v>653.38</v>
      </c>
      <c r="M530" s="404">
        <v>1361.4349999999999</v>
      </c>
    </row>
    <row r="531" spans="1:14" x14ac:dyDescent="0.2">
      <c r="A531" s="404" t="s">
        <v>1643</v>
      </c>
      <c r="B531" s="404" t="s">
        <v>1126</v>
      </c>
      <c r="C531" s="404">
        <v>494.875</v>
      </c>
      <c r="D531" s="404">
        <v>82.846000000000004</v>
      </c>
      <c r="E531" s="404">
        <v>577.721</v>
      </c>
      <c r="F531" s="404">
        <v>3.246</v>
      </c>
      <c r="G531" s="404">
        <v>15.81</v>
      </c>
      <c r="H531" s="404">
        <v>34.426000000000002</v>
      </c>
      <c r="I531" s="404">
        <v>53.481999999999999</v>
      </c>
      <c r="J531" s="404">
        <v>631.20299999999997</v>
      </c>
      <c r="K531" s="404">
        <v>331.55599999999998</v>
      </c>
      <c r="L531" s="404">
        <v>677.66499999999996</v>
      </c>
      <c r="M531" s="404">
        <v>1640.424</v>
      </c>
    </row>
    <row r="532" spans="1:14" x14ac:dyDescent="0.2">
      <c r="A532" s="404" t="s">
        <v>1644</v>
      </c>
      <c r="B532" s="404" t="s">
        <v>1126</v>
      </c>
      <c r="C532" s="404">
        <v>689.75900000000001</v>
      </c>
      <c r="D532" s="404">
        <v>93.241</v>
      </c>
      <c r="E532" s="404">
        <v>783</v>
      </c>
      <c r="F532" s="404">
        <v>3.3540000000000001</v>
      </c>
      <c r="G532" s="404">
        <v>16.337</v>
      </c>
      <c r="H532" s="404">
        <v>35.573999999999998</v>
      </c>
      <c r="I532" s="404">
        <v>55.264000000000003</v>
      </c>
      <c r="J532" s="404">
        <v>838.26400000000001</v>
      </c>
      <c r="K532" s="404">
        <v>388.25599999999997</v>
      </c>
      <c r="L532" s="404">
        <v>828.67</v>
      </c>
      <c r="M532" s="404">
        <v>2055.19</v>
      </c>
    </row>
    <row r="533" spans="1:14" x14ac:dyDescent="0.2">
      <c r="A533" s="404" t="s">
        <v>1645</v>
      </c>
      <c r="B533" s="404" t="s">
        <v>1126</v>
      </c>
      <c r="C533" s="404">
        <v>4260.4110000000001</v>
      </c>
      <c r="D533" s="404">
        <v>1019.567</v>
      </c>
      <c r="E533" s="404">
        <v>5279.9780000000001</v>
      </c>
      <c r="F533" s="404">
        <v>39.6</v>
      </c>
      <c r="G533" s="404">
        <v>192.87700000000001</v>
      </c>
      <c r="H533" s="404">
        <v>420</v>
      </c>
      <c r="I533" s="404">
        <v>652.47699999999998</v>
      </c>
      <c r="J533" s="404">
        <v>5932.4549999999999</v>
      </c>
      <c r="K533" s="404">
        <v>4690.116</v>
      </c>
      <c r="L533" s="404">
        <v>9574.2710000000006</v>
      </c>
      <c r="M533" s="404">
        <v>20196.842000000001</v>
      </c>
    </row>
    <row r="534" spans="1:14" x14ac:dyDescent="0.2">
      <c r="A534" s="404" t="s">
        <v>1646</v>
      </c>
      <c r="B534" s="404" t="s">
        <v>1126</v>
      </c>
      <c r="C534" s="404">
        <v>898.48299999999995</v>
      </c>
      <c r="D534" s="404">
        <v>110.501</v>
      </c>
      <c r="E534" s="404">
        <v>1008.9829999999999</v>
      </c>
      <c r="F534" s="404">
        <v>3.363</v>
      </c>
      <c r="G534" s="404">
        <v>19.731999999999999</v>
      </c>
      <c r="H534" s="404">
        <v>35.670999999999999</v>
      </c>
      <c r="I534" s="404">
        <v>58.767000000000003</v>
      </c>
      <c r="J534" s="404">
        <v>1067.75</v>
      </c>
      <c r="K534" s="404">
        <v>447.83100000000002</v>
      </c>
      <c r="L534" s="404">
        <v>918.245</v>
      </c>
      <c r="M534" s="404">
        <v>2433.826</v>
      </c>
    </row>
    <row r="535" spans="1:14" x14ac:dyDescent="0.2">
      <c r="A535" s="404" t="s">
        <v>1647</v>
      </c>
      <c r="B535" s="404" t="s">
        <v>1126</v>
      </c>
      <c r="C535" s="404">
        <v>771.67399999999998</v>
      </c>
      <c r="D535" s="404">
        <v>100.723</v>
      </c>
      <c r="E535" s="404">
        <v>872.39700000000005</v>
      </c>
      <c r="F535" s="404">
        <v>3.0379999999999998</v>
      </c>
      <c r="G535" s="404">
        <v>17.823</v>
      </c>
      <c r="H535" s="404">
        <v>32.219000000000001</v>
      </c>
      <c r="I535" s="404">
        <v>53.08</v>
      </c>
      <c r="J535" s="404">
        <v>925.476</v>
      </c>
      <c r="K535" s="404">
        <v>385.11</v>
      </c>
      <c r="L535" s="404">
        <v>757.404</v>
      </c>
      <c r="M535" s="404">
        <v>2067.9899999999998</v>
      </c>
    </row>
    <row r="536" spans="1:14" x14ac:dyDescent="0.2">
      <c r="A536" s="404" t="s">
        <v>1648</v>
      </c>
      <c r="B536" s="404" t="s">
        <v>1126</v>
      </c>
      <c r="C536" s="404">
        <v>682.68700000000001</v>
      </c>
      <c r="D536" s="404">
        <v>95.01</v>
      </c>
      <c r="E536" s="404">
        <v>777.697</v>
      </c>
      <c r="F536" s="404">
        <v>3.363</v>
      </c>
      <c r="G536" s="404">
        <v>19.731999999999999</v>
      </c>
      <c r="H536" s="404">
        <v>35.670999999999999</v>
      </c>
      <c r="I536" s="404">
        <v>58.767000000000003</v>
      </c>
      <c r="J536" s="404">
        <v>836.46400000000006</v>
      </c>
      <c r="K536" s="404">
        <v>381.53800000000001</v>
      </c>
      <c r="L536" s="404">
        <v>781.62400000000002</v>
      </c>
      <c r="M536" s="404">
        <v>1999.625</v>
      </c>
    </row>
    <row r="537" spans="1:14" x14ac:dyDescent="0.2">
      <c r="A537" s="404" t="s">
        <v>1649</v>
      </c>
      <c r="B537" s="404" t="s">
        <v>1126</v>
      </c>
      <c r="C537" s="404">
        <v>375.68599999999998</v>
      </c>
      <c r="D537" s="404">
        <v>76.087000000000003</v>
      </c>
      <c r="E537" s="404">
        <v>451.77300000000002</v>
      </c>
      <c r="F537" s="404">
        <v>3.2549999999999999</v>
      </c>
      <c r="G537" s="404">
        <v>19.096</v>
      </c>
      <c r="H537" s="404">
        <v>34.521000000000001</v>
      </c>
      <c r="I537" s="404">
        <v>56.871000000000002</v>
      </c>
      <c r="J537" s="404">
        <v>508.64400000000001</v>
      </c>
      <c r="K537" s="404">
        <v>325.279</v>
      </c>
      <c r="L537" s="404">
        <v>653.78399999999999</v>
      </c>
      <c r="M537" s="404">
        <v>1487.7059999999999</v>
      </c>
    </row>
    <row r="538" spans="1:14" x14ac:dyDescent="0.2">
      <c r="A538" s="404" t="s">
        <v>1650</v>
      </c>
      <c r="B538" s="404" t="s">
        <v>1126</v>
      </c>
      <c r="C538" s="404">
        <v>198.14099999999999</v>
      </c>
      <c r="D538" s="404">
        <v>61.314</v>
      </c>
      <c r="E538" s="404">
        <v>259.45499999999998</v>
      </c>
      <c r="F538" s="404">
        <v>3.363</v>
      </c>
      <c r="G538" s="404">
        <v>19.731999999999999</v>
      </c>
      <c r="H538" s="404">
        <v>35.670999999999999</v>
      </c>
      <c r="I538" s="404">
        <v>58.767000000000003</v>
      </c>
      <c r="J538" s="404">
        <v>318.22199999999998</v>
      </c>
      <c r="K538" s="404">
        <v>322.56099999999998</v>
      </c>
      <c r="L538" s="404">
        <v>687.36900000000003</v>
      </c>
      <c r="M538" s="404">
        <v>1328.152</v>
      </c>
    </row>
    <row r="539" spans="1:14" x14ac:dyDescent="0.2">
      <c r="A539" s="404" t="s">
        <v>1651</v>
      </c>
      <c r="B539" s="404" t="s">
        <v>1126</v>
      </c>
      <c r="C539" s="404">
        <v>131.69</v>
      </c>
      <c r="D539" s="404">
        <v>53.268000000000001</v>
      </c>
      <c r="E539" s="404">
        <v>184.958</v>
      </c>
      <c r="F539" s="404">
        <v>3.2549999999999999</v>
      </c>
      <c r="G539" s="404">
        <v>19.096</v>
      </c>
      <c r="H539" s="404">
        <v>34.521000000000001</v>
      </c>
      <c r="I539" s="404">
        <v>56.871000000000002</v>
      </c>
      <c r="J539" s="404">
        <v>241.82900000000001</v>
      </c>
      <c r="K539" s="404">
        <v>401.71600000000001</v>
      </c>
      <c r="L539" s="404">
        <v>853.25199999999995</v>
      </c>
      <c r="M539" s="404">
        <v>1496.797</v>
      </c>
    </row>
    <row r="541" spans="1:14" x14ac:dyDescent="0.2">
      <c r="C541" s="405">
        <f>C455</f>
        <v>4475.9129999999996</v>
      </c>
      <c r="D541" s="405">
        <f t="shared" ref="D541:L541" si="0">D455</f>
        <v>1223.961</v>
      </c>
      <c r="E541" s="405">
        <f t="shared" si="0"/>
        <v>5706.2820000000002</v>
      </c>
      <c r="F541" s="405">
        <f t="shared" si="0"/>
        <v>18.3</v>
      </c>
      <c r="G541" s="405">
        <f t="shared" si="0"/>
        <v>63.405000000000001</v>
      </c>
      <c r="H541" s="405">
        <f t="shared" si="0"/>
        <v>380</v>
      </c>
      <c r="I541" s="405">
        <f t="shared" si="0"/>
        <v>461.70499999999998</v>
      </c>
      <c r="J541" s="405">
        <f t="shared" si="0"/>
        <v>6167.9870000000001</v>
      </c>
      <c r="K541" s="405">
        <f t="shared" si="0"/>
        <v>4611.3860000000004</v>
      </c>
      <c r="L541" s="405">
        <f t="shared" si="0"/>
        <v>9908.9210000000003</v>
      </c>
      <c r="M541" s="405">
        <f>M455</f>
        <v>20688.294999999998</v>
      </c>
      <c r="N541" s="405">
        <v>2006</v>
      </c>
    </row>
    <row r="542" spans="1:14" x14ac:dyDescent="0.2">
      <c r="C542" s="405">
        <f>C468</f>
        <v>4835.4399999999996</v>
      </c>
      <c r="D542" s="405">
        <f t="shared" ref="D542:L542" si="1">D468</f>
        <v>1253.6500000000001</v>
      </c>
      <c r="E542" s="405">
        <f t="shared" si="1"/>
        <v>6096.8720000000003</v>
      </c>
      <c r="F542" s="405">
        <f t="shared" si="1"/>
        <v>22</v>
      </c>
      <c r="G542" s="405">
        <f t="shared" si="1"/>
        <v>69.61</v>
      </c>
      <c r="H542" s="405">
        <f t="shared" si="1"/>
        <v>420</v>
      </c>
      <c r="I542" s="405">
        <f t="shared" si="1"/>
        <v>511.61</v>
      </c>
      <c r="J542" s="405">
        <f t="shared" si="1"/>
        <v>6608.482</v>
      </c>
      <c r="K542" s="405">
        <f t="shared" si="1"/>
        <v>4750.326</v>
      </c>
      <c r="L542" s="405">
        <f t="shared" si="1"/>
        <v>10182.105</v>
      </c>
      <c r="M542" s="405">
        <f>M468</f>
        <v>21540.913</v>
      </c>
      <c r="N542" s="405">
        <f>N541+1</f>
        <v>2007</v>
      </c>
    </row>
    <row r="543" spans="1:14" x14ac:dyDescent="0.2">
      <c r="C543" s="405">
        <f>C481</f>
        <v>5010.0609999999997</v>
      </c>
      <c r="D543" s="405">
        <f t="shared" ref="D543:L543" si="2">D481</f>
        <v>1329.6279999999999</v>
      </c>
      <c r="E543" s="405">
        <f t="shared" si="2"/>
        <v>6339.6890000000003</v>
      </c>
      <c r="F543" s="405">
        <f t="shared" si="2"/>
        <v>26.4</v>
      </c>
      <c r="G543" s="405">
        <f t="shared" si="2"/>
        <v>80.25</v>
      </c>
      <c r="H543" s="405">
        <f t="shared" si="2"/>
        <v>470</v>
      </c>
      <c r="I543" s="405">
        <f t="shared" si="2"/>
        <v>576.65</v>
      </c>
      <c r="J543" s="405">
        <f t="shared" si="2"/>
        <v>6916.3389999999999</v>
      </c>
      <c r="K543" s="405">
        <f t="shared" si="2"/>
        <v>4708.4960000000001</v>
      </c>
      <c r="L543" s="405">
        <f t="shared" si="2"/>
        <v>10070.518</v>
      </c>
      <c r="M543" s="405">
        <f>M481</f>
        <v>21695.351999999999</v>
      </c>
      <c r="N543" s="405">
        <f t="shared" ref="N543:N547" si="3">N542+1</f>
        <v>2008</v>
      </c>
    </row>
    <row r="544" spans="1:14" x14ac:dyDescent="0.2">
      <c r="C544" s="405">
        <f>C494</f>
        <v>4883.1120000000001</v>
      </c>
      <c r="D544" s="405">
        <f t="shared" ref="D544:L544" si="4">D494</f>
        <v>1161.348</v>
      </c>
      <c r="E544" s="405">
        <f t="shared" si="4"/>
        <v>6044.46</v>
      </c>
      <c r="F544" s="405">
        <f t="shared" si="4"/>
        <v>32.799999999999997</v>
      </c>
      <c r="G544" s="405">
        <f t="shared" si="4"/>
        <v>89.067999999999998</v>
      </c>
      <c r="H544" s="405">
        <f t="shared" si="4"/>
        <v>500</v>
      </c>
      <c r="I544" s="405">
        <f t="shared" si="4"/>
        <v>621.86800000000005</v>
      </c>
      <c r="J544" s="405">
        <f t="shared" si="4"/>
        <v>6666.3280000000004</v>
      </c>
      <c r="K544" s="405">
        <f t="shared" si="4"/>
        <v>4655.5870000000004</v>
      </c>
      <c r="L544" s="405">
        <f t="shared" si="4"/>
        <v>9788.9920000000002</v>
      </c>
      <c r="M544" s="405">
        <f>M494</f>
        <v>21110.905999999999</v>
      </c>
      <c r="N544" s="405">
        <f t="shared" si="3"/>
        <v>2009</v>
      </c>
    </row>
    <row r="545" spans="3:14" x14ac:dyDescent="0.2">
      <c r="C545" s="405">
        <f>C507</f>
        <v>4878.1109999999999</v>
      </c>
      <c r="D545" s="405">
        <f t="shared" ref="D545:L545" si="5">D507</f>
        <v>1125.558</v>
      </c>
      <c r="E545" s="405">
        <f t="shared" si="5"/>
        <v>6003.6689999999999</v>
      </c>
      <c r="F545" s="405">
        <f t="shared" si="5"/>
        <v>36.799999999999997</v>
      </c>
      <c r="G545" s="405">
        <f t="shared" si="5"/>
        <v>114.075</v>
      </c>
      <c r="H545" s="405">
        <f t="shared" si="5"/>
        <v>440</v>
      </c>
      <c r="I545" s="405">
        <f t="shared" si="5"/>
        <v>590.875</v>
      </c>
      <c r="J545" s="405">
        <f t="shared" si="5"/>
        <v>6594.5439999999999</v>
      </c>
      <c r="K545" s="405">
        <f t="shared" si="5"/>
        <v>4932.7569999999996</v>
      </c>
      <c r="L545" s="405">
        <f t="shared" si="5"/>
        <v>10325.968999999999</v>
      </c>
      <c r="M545" s="405">
        <f>M507</f>
        <v>21853.27</v>
      </c>
      <c r="N545" s="405">
        <f t="shared" si="3"/>
        <v>2010</v>
      </c>
    </row>
    <row r="546" spans="3:14" x14ac:dyDescent="0.2">
      <c r="C546" s="405">
        <f>C520</f>
        <v>4804.442</v>
      </c>
      <c r="D546" s="405">
        <f t="shared" ref="D546:L546" si="6">D520</f>
        <v>1050.5350000000001</v>
      </c>
      <c r="E546" s="405">
        <f t="shared" si="6"/>
        <v>5854.9769999999999</v>
      </c>
      <c r="F546" s="405">
        <f t="shared" si="6"/>
        <v>39.6</v>
      </c>
      <c r="G546" s="405">
        <f t="shared" si="6"/>
        <v>153.42500000000001</v>
      </c>
      <c r="H546" s="405">
        <f t="shared" si="6"/>
        <v>450</v>
      </c>
      <c r="I546" s="405">
        <f t="shared" si="6"/>
        <v>643.02499999999998</v>
      </c>
      <c r="J546" s="405">
        <f t="shared" si="6"/>
        <v>6498.0020000000004</v>
      </c>
      <c r="K546" s="405">
        <f t="shared" si="6"/>
        <v>4854.5969999999998</v>
      </c>
      <c r="L546" s="405">
        <f t="shared" si="6"/>
        <v>10057.195</v>
      </c>
      <c r="M546" s="405">
        <f>M520</f>
        <v>21409.794000000002</v>
      </c>
      <c r="N546" s="405">
        <f t="shared" si="3"/>
        <v>2011</v>
      </c>
    </row>
    <row r="547" spans="3:14" x14ac:dyDescent="0.2">
      <c r="C547" s="405">
        <f>C533</f>
        <v>4260.4110000000001</v>
      </c>
      <c r="D547" s="405">
        <f t="shared" ref="D547:L547" si="7">D533</f>
        <v>1019.567</v>
      </c>
      <c r="E547" s="405">
        <f t="shared" si="7"/>
        <v>5279.9780000000001</v>
      </c>
      <c r="F547" s="405">
        <f t="shared" si="7"/>
        <v>39.6</v>
      </c>
      <c r="G547" s="405">
        <f t="shared" si="7"/>
        <v>192.87700000000001</v>
      </c>
      <c r="H547" s="405">
        <f t="shared" si="7"/>
        <v>420</v>
      </c>
      <c r="I547" s="405">
        <f t="shared" si="7"/>
        <v>652.47699999999998</v>
      </c>
      <c r="J547" s="405">
        <f t="shared" si="7"/>
        <v>5932.4549999999999</v>
      </c>
      <c r="K547" s="405">
        <f t="shared" si="7"/>
        <v>4690.116</v>
      </c>
      <c r="L547" s="405">
        <f t="shared" si="7"/>
        <v>9574.2710000000006</v>
      </c>
      <c r="M547" s="405">
        <f>M533</f>
        <v>20196.842000000001</v>
      </c>
      <c r="N547" s="405">
        <f t="shared" si="3"/>
        <v>2012</v>
      </c>
    </row>
  </sheetData>
  <mergeCells count="1">
    <mergeCell ref="A12:A13"/>
  </mergeCells>
  <hyperlinks>
    <hyperlink ref="A4" r:id="rId1" display="http://www.eia.doe.gov/totalenergy/data/monthly/dataunits.cfm"/>
  </hyperlink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7"/>
  <sheetViews>
    <sheetView showGridLines="0" topLeftCell="A509" workbookViewId="0">
      <selection activeCell="A540" sqref="A540"/>
    </sheetView>
  </sheetViews>
  <sheetFormatPr defaultRowHeight="12.75" x14ac:dyDescent="0.2"/>
  <cols>
    <col min="1" max="1" width="14.7109375" style="398" bestFit="1" customWidth="1"/>
    <col min="2" max="15" width="36.5703125" style="398" bestFit="1" customWidth="1"/>
    <col min="16" max="16384" width="9.140625" style="398"/>
  </cols>
  <sheetData>
    <row r="1" spans="1:15" ht="18" x14ac:dyDescent="0.25">
      <c r="A1" s="397" t="s">
        <v>1106</v>
      </c>
    </row>
    <row r="2" spans="1:15" ht="18.75" x14ac:dyDescent="0.3">
      <c r="A2" s="399" t="s">
        <v>1107</v>
      </c>
    </row>
    <row r="4" spans="1:15" x14ac:dyDescent="0.2">
      <c r="A4" s="400" t="s">
        <v>1108</v>
      </c>
    </row>
    <row r="6" spans="1:15" x14ac:dyDescent="0.2">
      <c r="A6" s="398" t="s">
        <v>1109</v>
      </c>
    </row>
    <row r="7" spans="1:15" x14ac:dyDescent="0.2">
      <c r="A7" s="398" t="s">
        <v>1110</v>
      </c>
    </row>
    <row r="9" spans="1:15" ht="15" x14ac:dyDescent="0.2">
      <c r="A9" s="401" t="s">
        <v>1652</v>
      </c>
    </row>
    <row r="12" spans="1:15" ht="38.25" x14ac:dyDescent="0.2">
      <c r="A12" s="722" t="s">
        <v>284</v>
      </c>
      <c r="B12" s="402" t="s">
        <v>1653</v>
      </c>
      <c r="C12" s="402" t="s">
        <v>1654</v>
      </c>
      <c r="D12" s="402" t="s">
        <v>1655</v>
      </c>
      <c r="E12" s="402" t="s">
        <v>1656</v>
      </c>
      <c r="F12" s="402" t="s">
        <v>1657</v>
      </c>
      <c r="G12" s="402" t="s">
        <v>1658</v>
      </c>
      <c r="H12" s="402" t="s">
        <v>1659</v>
      </c>
      <c r="I12" s="402" t="s">
        <v>1660</v>
      </c>
      <c r="J12" s="402" t="s">
        <v>1661</v>
      </c>
      <c r="K12" s="402" t="s">
        <v>1662</v>
      </c>
      <c r="L12" s="402" t="s">
        <v>1663</v>
      </c>
      <c r="M12" s="402" t="s">
        <v>1664</v>
      </c>
      <c r="N12" s="402" t="s">
        <v>1665</v>
      </c>
      <c r="O12" s="402" t="s">
        <v>1666</v>
      </c>
    </row>
    <row r="13" spans="1:15" x14ac:dyDescent="0.2">
      <c r="A13" s="723"/>
      <c r="B13" s="403" t="s">
        <v>1124</v>
      </c>
      <c r="C13" s="403" t="s">
        <v>1124</v>
      </c>
      <c r="D13" s="403" t="s">
        <v>1124</v>
      </c>
      <c r="E13" s="403" t="s">
        <v>1124</v>
      </c>
      <c r="F13" s="403" t="s">
        <v>1124</v>
      </c>
      <c r="G13" s="403" t="s">
        <v>1124</v>
      </c>
      <c r="H13" s="403" t="s">
        <v>1124</v>
      </c>
      <c r="I13" s="403" t="s">
        <v>1124</v>
      </c>
      <c r="J13" s="403" t="s">
        <v>1124</v>
      </c>
      <c r="K13" s="403" t="s">
        <v>1124</v>
      </c>
      <c r="L13" s="403" t="s">
        <v>1124</v>
      </c>
      <c r="M13" s="403" t="s">
        <v>1124</v>
      </c>
      <c r="N13" s="403" t="s">
        <v>1124</v>
      </c>
      <c r="O13" s="403" t="s">
        <v>1124</v>
      </c>
    </row>
    <row r="14" spans="1:15" x14ac:dyDescent="0.2">
      <c r="A14" s="404" t="s">
        <v>1125</v>
      </c>
      <c r="B14" s="404">
        <v>20.251999999999999</v>
      </c>
      <c r="C14" s="404">
        <v>400.161</v>
      </c>
      <c r="D14" s="404">
        <v>235.624</v>
      </c>
      <c r="E14" s="404">
        <v>656.03700000000003</v>
      </c>
      <c r="F14" s="404" t="s">
        <v>1126</v>
      </c>
      <c r="G14" s="404" t="s">
        <v>1126</v>
      </c>
      <c r="H14" s="404" t="s">
        <v>1126</v>
      </c>
      <c r="I14" s="404" t="s">
        <v>1126</v>
      </c>
      <c r="J14" s="404">
        <v>0.56999999999999995</v>
      </c>
      <c r="K14" s="404">
        <v>0.56999999999999995</v>
      </c>
      <c r="L14" s="404">
        <v>656.60699999999997</v>
      </c>
      <c r="M14" s="404">
        <v>123.242</v>
      </c>
      <c r="N14" s="404">
        <v>299.46100000000001</v>
      </c>
      <c r="O14" s="404">
        <v>1079.31</v>
      </c>
    </row>
    <row r="15" spans="1:15" x14ac:dyDescent="0.2">
      <c r="A15" s="404" t="s">
        <v>1127</v>
      </c>
      <c r="B15" s="404">
        <v>17.347000000000001</v>
      </c>
      <c r="C15" s="404">
        <v>402.16699999999997</v>
      </c>
      <c r="D15" s="404">
        <v>201.738</v>
      </c>
      <c r="E15" s="404">
        <v>621.25099999999998</v>
      </c>
      <c r="F15" s="404" t="s">
        <v>1126</v>
      </c>
      <c r="G15" s="404" t="s">
        <v>1126</v>
      </c>
      <c r="H15" s="404" t="s">
        <v>1126</v>
      </c>
      <c r="I15" s="404" t="s">
        <v>1126</v>
      </c>
      <c r="J15" s="404">
        <v>0.51500000000000001</v>
      </c>
      <c r="K15" s="404">
        <v>0.51500000000000001</v>
      </c>
      <c r="L15" s="404">
        <v>621.76599999999996</v>
      </c>
      <c r="M15" s="404">
        <v>119.754</v>
      </c>
      <c r="N15" s="404">
        <v>260.39999999999998</v>
      </c>
      <c r="O15" s="404">
        <v>1001.92</v>
      </c>
    </row>
    <row r="16" spans="1:15" x14ac:dyDescent="0.2">
      <c r="A16" s="404" t="s">
        <v>1128</v>
      </c>
      <c r="B16" s="404">
        <v>13.621</v>
      </c>
      <c r="C16" s="404">
        <v>317.01499999999999</v>
      </c>
      <c r="D16" s="404">
        <v>158.94800000000001</v>
      </c>
      <c r="E16" s="404">
        <v>489.584</v>
      </c>
      <c r="F16" s="404" t="s">
        <v>1126</v>
      </c>
      <c r="G16" s="404" t="s">
        <v>1126</v>
      </c>
      <c r="H16" s="404" t="s">
        <v>1126</v>
      </c>
      <c r="I16" s="404" t="s">
        <v>1126</v>
      </c>
      <c r="J16" s="404">
        <v>0.56999999999999995</v>
      </c>
      <c r="K16" s="404">
        <v>0.56999999999999995</v>
      </c>
      <c r="L16" s="404">
        <v>490.154</v>
      </c>
      <c r="M16" s="404">
        <v>118.29600000000001</v>
      </c>
      <c r="N16" s="404">
        <v>275.98700000000002</v>
      </c>
      <c r="O16" s="404">
        <v>884.43700000000001</v>
      </c>
    </row>
    <row r="17" spans="1:15" x14ac:dyDescent="0.2">
      <c r="A17" s="404" t="s">
        <v>1129</v>
      </c>
      <c r="B17" s="404">
        <v>8.9179999999999993</v>
      </c>
      <c r="C17" s="404">
        <v>236.58199999999999</v>
      </c>
      <c r="D17" s="404">
        <v>115.952</v>
      </c>
      <c r="E17" s="404">
        <v>361.452</v>
      </c>
      <c r="F17" s="404" t="s">
        <v>1126</v>
      </c>
      <c r="G17" s="404" t="s">
        <v>1126</v>
      </c>
      <c r="H17" s="404" t="s">
        <v>1126</v>
      </c>
      <c r="I17" s="404" t="s">
        <v>1126</v>
      </c>
      <c r="J17" s="404">
        <v>0.55100000000000005</v>
      </c>
      <c r="K17" s="404">
        <v>0.55100000000000005</v>
      </c>
      <c r="L17" s="404">
        <v>362.00299999999999</v>
      </c>
      <c r="M17" s="404">
        <v>113.86</v>
      </c>
      <c r="N17" s="404">
        <v>259.59800000000001</v>
      </c>
      <c r="O17" s="404">
        <v>735.46100000000001</v>
      </c>
    </row>
    <row r="18" spans="1:15" x14ac:dyDescent="0.2">
      <c r="A18" s="404" t="s">
        <v>1130</v>
      </c>
      <c r="B18" s="404">
        <v>9.0470000000000006</v>
      </c>
      <c r="C18" s="404">
        <v>177.74299999999999</v>
      </c>
      <c r="D18" s="404">
        <v>101.749</v>
      </c>
      <c r="E18" s="404">
        <v>288.53899999999999</v>
      </c>
      <c r="F18" s="404" t="s">
        <v>1126</v>
      </c>
      <c r="G18" s="404" t="s">
        <v>1126</v>
      </c>
      <c r="H18" s="404" t="s">
        <v>1126</v>
      </c>
      <c r="I18" s="404" t="s">
        <v>1126</v>
      </c>
      <c r="J18" s="404">
        <v>0.56999999999999995</v>
      </c>
      <c r="K18" s="404">
        <v>0.56999999999999995</v>
      </c>
      <c r="L18" s="404">
        <v>289.10899999999998</v>
      </c>
      <c r="M18" s="404">
        <v>117.568</v>
      </c>
      <c r="N18" s="404">
        <v>289.43799999999999</v>
      </c>
      <c r="O18" s="404">
        <v>696.11400000000003</v>
      </c>
    </row>
    <row r="19" spans="1:15" x14ac:dyDescent="0.2">
      <c r="A19" s="404" t="s">
        <v>1131</v>
      </c>
      <c r="B19" s="404">
        <v>9.0760000000000005</v>
      </c>
      <c r="C19" s="404">
        <v>137.86799999999999</v>
      </c>
      <c r="D19" s="404">
        <v>80.400999999999996</v>
      </c>
      <c r="E19" s="404">
        <v>227.346</v>
      </c>
      <c r="F19" s="404" t="s">
        <v>1126</v>
      </c>
      <c r="G19" s="404" t="s">
        <v>1126</v>
      </c>
      <c r="H19" s="404" t="s">
        <v>1126</v>
      </c>
      <c r="I19" s="404" t="s">
        <v>1126</v>
      </c>
      <c r="J19" s="404">
        <v>0.55100000000000005</v>
      </c>
      <c r="K19" s="404">
        <v>0.55100000000000005</v>
      </c>
      <c r="L19" s="404">
        <v>227.89699999999999</v>
      </c>
      <c r="M19" s="404">
        <v>128.66800000000001</v>
      </c>
      <c r="N19" s="404">
        <v>330.90800000000002</v>
      </c>
      <c r="O19" s="404">
        <v>687.47299999999996</v>
      </c>
    </row>
    <row r="20" spans="1:15" x14ac:dyDescent="0.2">
      <c r="A20" s="404" t="s">
        <v>1132</v>
      </c>
      <c r="B20" s="404">
        <v>8.9610000000000003</v>
      </c>
      <c r="C20" s="404">
        <v>109.883</v>
      </c>
      <c r="D20" s="404">
        <v>78.113</v>
      </c>
      <c r="E20" s="404">
        <v>196.95599999999999</v>
      </c>
      <c r="F20" s="404" t="s">
        <v>1126</v>
      </c>
      <c r="G20" s="404" t="s">
        <v>1126</v>
      </c>
      <c r="H20" s="404" t="s">
        <v>1126</v>
      </c>
      <c r="I20" s="404" t="s">
        <v>1126</v>
      </c>
      <c r="J20" s="404">
        <v>0.56999999999999995</v>
      </c>
      <c r="K20" s="404">
        <v>0.56999999999999995</v>
      </c>
      <c r="L20" s="404">
        <v>197.52600000000001</v>
      </c>
      <c r="M20" s="404">
        <v>139.958</v>
      </c>
      <c r="N20" s="404">
        <v>356.46499999999997</v>
      </c>
      <c r="O20" s="404">
        <v>693.94899999999996</v>
      </c>
    </row>
    <row r="21" spans="1:15" x14ac:dyDescent="0.2">
      <c r="A21" s="404" t="s">
        <v>1133</v>
      </c>
      <c r="B21" s="404">
        <v>9.68</v>
      </c>
      <c r="C21" s="404">
        <v>107.795</v>
      </c>
      <c r="D21" s="404">
        <v>88.897000000000006</v>
      </c>
      <c r="E21" s="404">
        <v>206.37200000000001</v>
      </c>
      <c r="F21" s="404" t="s">
        <v>1126</v>
      </c>
      <c r="G21" s="404" t="s">
        <v>1126</v>
      </c>
      <c r="H21" s="404" t="s">
        <v>1126</v>
      </c>
      <c r="I21" s="404" t="s">
        <v>1126</v>
      </c>
      <c r="J21" s="404">
        <v>0.56999999999999995</v>
      </c>
      <c r="K21" s="404">
        <v>0.56999999999999995</v>
      </c>
      <c r="L21" s="404">
        <v>206.94200000000001</v>
      </c>
      <c r="M21" s="404">
        <v>141.977</v>
      </c>
      <c r="N21" s="404">
        <v>357.38299999999998</v>
      </c>
      <c r="O21" s="404">
        <v>706.30100000000004</v>
      </c>
    </row>
    <row r="22" spans="1:15" x14ac:dyDescent="0.2">
      <c r="A22" s="404" t="s">
        <v>1134</v>
      </c>
      <c r="B22" s="404">
        <v>13.045999999999999</v>
      </c>
      <c r="C22" s="404">
        <v>105.908</v>
      </c>
      <c r="D22" s="404">
        <v>90.74</v>
      </c>
      <c r="E22" s="404">
        <v>209.69300000000001</v>
      </c>
      <c r="F22" s="404" t="s">
        <v>1126</v>
      </c>
      <c r="G22" s="404" t="s">
        <v>1126</v>
      </c>
      <c r="H22" s="404" t="s">
        <v>1126</v>
      </c>
      <c r="I22" s="404" t="s">
        <v>1126</v>
      </c>
      <c r="J22" s="404">
        <v>0.55100000000000005</v>
      </c>
      <c r="K22" s="404">
        <v>0.55100000000000005</v>
      </c>
      <c r="L22" s="404">
        <v>210.244</v>
      </c>
      <c r="M22" s="404">
        <v>142.11199999999999</v>
      </c>
      <c r="N22" s="404">
        <v>298.685</v>
      </c>
      <c r="O22" s="404">
        <v>651.04100000000005</v>
      </c>
    </row>
    <row r="23" spans="1:15" x14ac:dyDescent="0.2">
      <c r="A23" s="404" t="s">
        <v>1135</v>
      </c>
      <c r="B23" s="404">
        <v>15.202999999999999</v>
      </c>
      <c r="C23" s="404">
        <v>129.071</v>
      </c>
      <c r="D23" s="404">
        <v>121.53700000000001</v>
      </c>
      <c r="E23" s="404">
        <v>265.81200000000001</v>
      </c>
      <c r="F23" s="404" t="s">
        <v>1126</v>
      </c>
      <c r="G23" s="404" t="s">
        <v>1126</v>
      </c>
      <c r="H23" s="404" t="s">
        <v>1126</v>
      </c>
      <c r="I23" s="404" t="s">
        <v>1126</v>
      </c>
      <c r="J23" s="404">
        <v>0.56999999999999995</v>
      </c>
      <c r="K23" s="404">
        <v>0.56999999999999995</v>
      </c>
      <c r="L23" s="404">
        <v>266.38099999999997</v>
      </c>
      <c r="M23" s="404">
        <v>129.858</v>
      </c>
      <c r="N23" s="404">
        <v>297.22300000000001</v>
      </c>
      <c r="O23" s="404">
        <v>693.46199999999999</v>
      </c>
    </row>
    <row r="24" spans="1:15" x14ac:dyDescent="0.2">
      <c r="A24" s="404" t="s">
        <v>1136</v>
      </c>
      <c r="B24" s="404">
        <v>16.829000000000001</v>
      </c>
      <c r="C24" s="404">
        <v>221.09700000000001</v>
      </c>
      <c r="D24" s="404">
        <v>150.892</v>
      </c>
      <c r="E24" s="404">
        <v>388.81799999999998</v>
      </c>
      <c r="F24" s="404" t="s">
        <v>1126</v>
      </c>
      <c r="G24" s="404" t="s">
        <v>1126</v>
      </c>
      <c r="H24" s="404" t="s">
        <v>1126</v>
      </c>
      <c r="I24" s="404" t="s">
        <v>1126</v>
      </c>
      <c r="J24" s="404">
        <v>0.55100000000000005</v>
      </c>
      <c r="K24" s="404">
        <v>0.55100000000000005</v>
      </c>
      <c r="L24" s="404">
        <v>389.37</v>
      </c>
      <c r="M24" s="404">
        <v>123.73099999999999</v>
      </c>
      <c r="N24" s="404">
        <v>287.86900000000003</v>
      </c>
      <c r="O24" s="404">
        <v>800.97</v>
      </c>
    </row>
    <row r="25" spans="1:15" x14ac:dyDescent="0.2">
      <c r="A25" s="404" t="s">
        <v>1137</v>
      </c>
      <c r="B25" s="404">
        <v>17.922000000000001</v>
      </c>
      <c r="C25" s="404">
        <v>303.68900000000002</v>
      </c>
      <c r="D25" s="404">
        <v>182.614</v>
      </c>
      <c r="E25" s="404">
        <v>504.22500000000002</v>
      </c>
      <c r="F25" s="404" t="s">
        <v>1126</v>
      </c>
      <c r="G25" s="404" t="s">
        <v>1126</v>
      </c>
      <c r="H25" s="404" t="s">
        <v>1126</v>
      </c>
      <c r="I25" s="404" t="s">
        <v>1126</v>
      </c>
      <c r="J25" s="404">
        <v>0.56999999999999995</v>
      </c>
      <c r="K25" s="404">
        <v>0.56999999999999995</v>
      </c>
      <c r="L25" s="404">
        <v>504.79399999999998</v>
      </c>
      <c r="M25" s="404">
        <v>117.629</v>
      </c>
      <c r="N25" s="404">
        <v>291.851</v>
      </c>
      <c r="O25" s="404">
        <v>914.274</v>
      </c>
    </row>
    <row r="26" spans="1:15" x14ac:dyDescent="0.2">
      <c r="A26" s="404" t="s">
        <v>1138</v>
      </c>
      <c r="B26" s="404">
        <v>159.90199999999999</v>
      </c>
      <c r="C26" s="404">
        <v>2648.9780000000001</v>
      </c>
      <c r="D26" s="404">
        <v>1607.2059999999999</v>
      </c>
      <c r="E26" s="404">
        <v>4416.085</v>
      </c>
      <c r="F26" s="404" t="s">
        <v>1126</v>
      </c>
      <c r="G26" s="404" t="s">
        <v>1126</v>
      </c>
      <c r="H26" s="404" t="s">
        <v>1126</v>
      </c>
      <c r="I26" s="404" t="s">
        <v>1126</v>
      </c>
      <c r="J26" s="404">
        <v>6.7080000000000002</v>
      </c>
      <c r="K26" s="404">
        <v>6.7080000000000002</v>
      </c>
      <c r="L26" s="404">
        <v>4422.7929999999997</v>
      </c>
      <c r="M26" s="404">
        <v>1516.653</v>
      </c>
      <c r="N26" s="404">
        <v>3603.511</v>
      </c>
      <c r="O26" s="404">
        <v>9542.9570000000003</v>
      </c>
    </row>
    <row r="27" spans="1:15" x14ac:dyDescent="0.2">
      <c r="A27" s="404" t="s">
        <v>1139</v>
      </c>
      <c r="B27" s="404">
        <v>23.448</v>
      </c>
      <c r="C27" s="404">
        <v>416.19499999999999</v>
      </c>
      <c r="D27" s="404">
        <v>189.756</v>
      </c>
      <c r="E27" s="404">
        <v>629.399</v>
      </c>
      <c r="F27" s="404" t="s">
        <v>1126</v>
      </c>
      <c r="G27" s="404" t="s">
        <v>1126</v>
      </c>
      <c r="H27" s="404" t="s">
        <v>1126</v>
      </c>
      <c r="I27" s="404" t="s">
        <v>1126</v>
      </c>
      <c r="J27" s="404">
        <v>0.59599999999999997</v>
      </c>
      <c r="K27" s="404">
        <v>0.59599999999999997</v>
      </c>
      <c r="L27" s="404">
        <v>629.995</v>
      </c>
      <c r="M27" s="404">
        <v>120.804</v>
      </c>
      <c r="N27" s="404">
        <v>288.29000000000002</v>
      </c>
      <c r="O27" s="404">
        <v>1039.088</v>
      </c>
    </row>
    <row r="28" spans="1:15" x14ac:dyDescent="0.2">
      <c r="A28" s="404" t="s">
        <v>1140</v>
      </c>
      <c r="B28" s="404">
        <v>20.009</v>
      </c>
      <c r="C28" s="404">
        <v>343.61500000000001</v>
      </c>
      <c r="D28" s="404">
        <v>169.68600000000001</v>
      </c>
      <c r="E28" s="404">
        <v>533.30999999999995</v>
      </c>
      <c r="F28" s="404" t="s">
        <v>1126</v>
      </c>
      <c r="G28" s="404" t="s">
        <v>1126</v>
      </c>
      <c r="H28" s="404" t="s">
        <v>1126</v>
      </c>
      <c r="I28" s="404" t="s">
        <v>1126</v>
      </c>
      <c r="J28" s="404">
        <v>0.53800000000000003</v>
      </c>
      <c r="K28" s="404">
        <v>0.53800000000000003</v>
      </c>
      <c r="L28" s="404">
        <v>533.84900000000005</v>
      </c>
      <c r="M28" s="404">
        <v>115.779</v>
      </c>
      <c r="N28" s="404">
        <v>258.19400000000002</v>
      </c>
      <c r="O28" s="404">
        <v>907.82100000000003</v>
      </c>
    </row>
    <row r="29" spans="1:15" x14ac:dyDescent="0.2">
      <c r="A29" s="404" t="s">
        <v>1141</v>
      </c>
      <c r="B29" s="404">
        <v>16.035</v>
      </c>
      <c r="C29" s="404">
        <v>308.82600000000002</v>
      </c>
      <c r="D29" s="404">
        <v>142.745</v>
      </c>
      <c r="E29" s="404">
        <v>467.60599999999999</v>
      </c>
      <c r="F29" s="404" t="s">
        <v>1126</v>
      </c>
      <c r="G29" s="404" t="s">
        <v>1126</v>
      </c>
      <c r="H29" s="404" t="s">
        <v>1126</v>
      </c>
      <c r="I29" s="404" t="s">
        <v>1126</v>
      </c>
      <c r="J29" s="404">
        <v>0.59599999999999997</v>
      </c>
      <c r="K29" s="404">
        <v>0.59599999999999997</v>
      </c>
      <c r="L29" s="404">
        <v>468.202</v>
      </c>
      <c r="M29" s="404">
        <v>115.364</v>
      </c>
      <c r="N29" s="404">
        <v>279.94600000000003</v>
      </c>
      <c r="O29" s="404">
        <v>863.51199999999994</v>
      </c>
    </row>
    <row r="30" spans="1:15" x14ac:dyDescent="0.2">
      <c r="A30" s="404" t="s">
        <v>1142</v>
      </c>
      <c r="B30" s="404">
        <v>11.082000000000001</v>
      </c>
      <c r="C30" s="404">
        <v>248.874</v>
      </c>
      <c r="D30" s="404">
        <v>112.89</v>
      </c>
      <c r="E30" s="404">
        <v>372.846</v>
      </c>
      <c r="F30" s="404" t="s">
        <v>1126</v>
      </c>
      <c r="G30" s="404" t="s">
        <v>1126</v>
      </c>
      <c r="H30" s="404" t="s">
        <v>1126</v>
      </c>
      <c r="I30" s="404" t="s">
        <v>1126</v>
      </c>
      <c r="J30" s="404">
        <v>0.57699999999999996</v>
      </c>
      <c r="K30" s="404">
        <v>0.57699999999999996</v>
      </c>
      <c r="L30" s="404">
        <v>373.423</v>
      </c>
      <c r="M30" s="404">
        <v>114.209</v>
      </c>
      <c r="N30" s="404">
        <v>266.54399999999998</v>
      </c>
      <c r="O30" s="404">
        <v>754.17600000000004</v>
      </c>
    </row>
    <row r="31" spans="1:15" x14ac:dyDescent="0.2">
      <c r="A31" s="404" t="s">
        <v>1143</v>
      </c>
      <c r="B31" s="404">
        <v>9.5540000000000003</v>
      </c>
      <c r="C31" s="404">
        <v>169.19900000000001</v>
      </c>
      <c r="D31" s="404">
        <v>86.025000000000006</v>
      </c>
      <c r="E31" s="404">
        <v>264.77699999999999</v>
      </c>
      <c r="F31" s="404" t="s">
        <v>1126</v>
      </c>
      <c r="G31" s="404" t="s">
        <v>1126</v>
      </c>
      <c r="H31" s="404" t="s">
        <v>1126</v>
      </c>
      <c r="I31" s="404" t="s">
        <v>1126</v>
      </c>
      <c r="J31" s="404">
        <v>0.59599999999999997</v>
      </c>
      <c r="K31" s="404">
        <v>0.59599999999999997</v>
      </c>
      <c r="L31" s="404">
        <v>265.37299999999999</v>
      </c>
      <c r="M31" s="404">
        <v>117.768</v>
      </c>
      <c r="N31" s="404">
        <v>305.14499999999998</v>
      </c>
      <c r="O31" s="404">
        <v>688.28599999999994</v>
      </c>
    </row>
    <row r="32" spans="1:15" x14ac:dyDescent="0.2">
      <c r="A32" s="404" t="s">
        <v>1144</v>
      </c>
      <c r="B32" s="404">
        <v>9.1259999999999994</v>
      </c>
      <c r="C32" s="404">
        <v>131.10499999999999</v>
      </c>
      <c r="D32" s="404">
        <v>75.138000000000005</v>
      </c>
      <c r="E32" s="404">
        <v>215.36799999999999</v>
      </c>
      <c r="F32" s="404" t="s">
        <v>1126</v>
      </c>
      <c r="G32" s="404" t="s">
        <v>1126</v>
      </c>
      <c r="H32" s="404" t="s">
        <v>1126</v>
      </c>
      <c r="I32" s="404" t="s">
        <v>1126</v>
      </c>
      <c r="J32" s="404">
        <v>0.57699999999999996</v>
      </c>
      <c r="K32" s="404">
        <v>0.57699999999999996</v>
      </c>
      <c r="L32" s="404">
        <v>215.94499999999999</v>
      </c>
      <c r="M32" s="404">
        <v>127.622</v>
      </c>
      <c r="N32" s="404">
        <v>311.60199999999998</v>
      </c>
      <c r="O32" s="404">
        <v>655.16899999999998</v>
      </c>
    </row>
    <row r="33" spans="1:15" x14ac:dyDescent="0.2">
      <c r="A33" s="404" t="s">
        <v>1145</v>
      </c>
      <c r="B33" s="404">
        <v>8.484</v>
      </c>
      <c r="C33" s="404">
        <v>112.327</v>
      </c>
      <c r="D33" s="404">
        <v>75.292000000000002</v>
      </c>
      <c r="E33" s="404">
        <v>196.102</v>
      </c>
      <c r="F33" s="404" t="s">
        <v>1126</v>
      </c>
      <c r="G33" s="404" t="s">
        <v>1126</v>
      </c>
      <c r="H33" s="404" t="s">
        <v>1126</v>
      </c>
      <c r="I33" s="404" t="s">
        <v>1126</v>
      </c>
      <c r="J33" s="404">
        <v>0.59599999999999997</v>
      </c>
      <c r="K33" s="404">
        <v>0.59599999999999997</v>
      </c>
      <c r="L33" s="404">
        <v>196.69800000000001</v>
      </c>
      <c r="M33" s="404">
        <v>137.24299999999999</v>
      </c>
      <c r="N33" s="404">
        <v>369.29899999999998</v>
      </c>
      <c r="O33" s="404">
        <v>703.24099999999999</v>
      </c>
    </row>
    <row r="34" spans="1:15" x14ac:dyDescent="0.2">
      <c r="A34" s="404" t="s">
        <v>1146</v>
      </c>
      <c r="B34" s="404">
        <v>11.984</v>
      </c>
      <c r="C34" s="404">
        <v>110.416</v>
      </c>
      <c r="D34" s="404">
        <v>75.957999999999998</v>
      </c>
      <c r="E34" s="404">
        <v>198.358</v>
      </c>
      <c r="F34" s="404" t="s">
        <v>1126</v>
      </c>
      <c r="G34" s="404" t="s">
        <v>1126</v>
      </c>
      <c r="H34" s="404" t="s">
        <v>1126</v>
      </c>
      <c r="I34" s="404" t="s">
        <v>1126</v>
      </c>
      <c r="J34" s="404">
        <v>0.59599999999999997</v>
      </c>
      <c r="K34" s="404">
        <v>0.59599999999999997</v>
      </c>
      <c r="L34" s="404">
        <v>198.95400000000001</v>
      </c>
      <c r="M34" s="404">
        <v>141.67699999999999</v>
      </c>
      <c r="N34" s="404">
        <v>348.36399999999998</v>
      </c>
      <c r="O34" s="404">
        <v>688.995</v>
      </c>
    </row>
    <row r="35" spans="1:15" x14ac:dyDescent="0.2">
      <c r="A35" s="404" t="s">
        <v>1147</v>
      </c>
      <c r="B35" s="404">
        <v>14.659000000000001</v>
      </c>
      <c r="C35" s="404">
        <v>109.066</v>
      </c>
      <c r="D35" s="404">
        <v>91.802999999999997</v>
      </c>
      <c r="E35" s="404">
        <v>215.52799999999999</v>
      </c>
      <c r="F35" s="404" t="s">
        <v>1126</v>
      </c>
      <c r="G35" s="404" t="s">
        <v>1126</v>
      </c>
      <c r="H35" s="404" t="s">
        <v>1126</v>
      </c>
      <c r="I35" s="404" t="s">
        <v>1126</v>
      </c>
      <c r="J35" s="404">
        <v>0.57699999999999996</v>
      </c>
      <c r="K35" s="404">
        <v>0.57699999999999996</v>
      </c>
      <c r="L35" s="404">
        <v>216.10499999999999</v>
      </c>
      <c r="M35" s="404">
        <v>138.30099999999999</v>
      </c>
      <c r="N35" s="404">
        <v>290.79899999999998</v>
      </c>
      <c r="O35" s="404">
        <v>645.20500000000004</v>
      </c>
    </row>
    <row r="36" spans="1:15" x14ac:dyDescent="0.2">
      <c r="A36" s="404" t="s">
        <v>1148</v>
      </c>
      <c r="B36" s="404">
        <v>16.111000000000001</v>
      </c>
      <c r="C36" s="404">
        <v>146.73400000000001</v>
      </c>
      <c r="D36" s="404">
        <v>119.498</v>
      </c>
      <c r="E36" s="404">
        <v>282.34300000000002</v>
      </c>
      <c r="F36" s="404" t="s">
        <v>1126</v>
      </c>
      <c r="G36" s="404" t="s">
        <v>1126</v>
      </c>
      <c r="H36" s="404" t="s">
        <v>1126</v>
      </c>
      <c r="I36" s="404" t="s">
        <v>1126</v>
      </c>
      <c r="J36" s="404">
        <v>0.59599999999999997</v>
      </c>
      <c r="K36" s="404">
        <v>0.59599999999999997</v>
      </c>
      <c r="L36" s="404">
        <v>282.93900000000002</v>
      </c>
      <c r="M36" s="404">
        <v>125.696</v>
      </c>
      <c r="N36" s="404">
        <v>297.858</v>
      </c>
      <c r="O36" s="404">
        <v>706.49400000000003</v>
      </c>
    </row>
    <row r="37" spans="1:15" x14ac:dyDescent="0.2">
      <c r="A37" s="404" t="s">
        <v>1149</v>
      </c>
      <c r="B37" s="404">
        <v>15.912000000000001</v>
      </c>
      <c r="C37" s="404">
        <v>204.30199999999999</v>
      </c>
      <c r="D37" s="404">
        <v>132.31299999999999</v>
      </c>
      <c r="E37" s="404">
        <v>352.52800000000002</v>
      </c>
      <c r="F37" s="404" t="s">
        <v>1126</v>
      </c>
      <c r="G37" s="404" t="s">
        <v>1126</v>
      </c>
      <c r="H37" s="404" t="s">
        <v>1126</v>
      </c>
      <c r="I37" s="404" t="s">
        <v>1126</v>
      </c>
      <c r="J37" s="404">
        <v>0.57699999999999996</v>
      </c>
      <c r="K37" s="404">
        <v>0.57699999999999996</v>
      </c>
      <c r="L37" s="404">
        <v>353.10500000000002</v>
      </c>
      <c r="M37" s="404">
        <v>121.79</v>
      </c>
      <c r="N37" s="404">
        <v>298.82799999999997</v>
      </c>
      <c r="O37" s="404">
        <v>773.72299999999996</v>
      </c>
    </row>
    <row r="38" spans="1:15" x14ac:dyDescent="0.2">
      <c r="A38" s="404" t="s">
        <v>1150</v>
      </c>
      <c r="B38" s="404">
        <v>18.114000000000001</v>
      </c>
      <c r="C38" s="404">
        <v>316.29199999999997</v>
      </c>
      <c r="D38" s="404">
        <v>189.49299999999999</v>
      </c>
      <c r="E38" s="404">
        <v>523.89800000000002</v>
      </c>
      <c r="F38" s="404" t="s">
        <v>1126</v>
      </c>
      <c r="G38" s="404" t="s">
        <v>1126</v>
      </c>
      <c r="H38" s="404" t="s">
        <v>1126</v>
      </c>
      <c r="I38" s="404" t="s">
        <v>1126</v>
      </c>
      <c r="J38" s="404">
        <v>0.59599999999999997</v>
      </c>
      <c r="K38" s="404">
        <v>0.59599999999999997</v>
      </c>
      <c r="L38" s="404">
        <v>524.49400000000003</v>
      </c>
      <c r="M38" s="404">
        <v>125.08199999999999</v>
      </c>
      <c r="N38" s="404">
        <v>319.82299999999998</v>
      </c>
      <c r="O38" s="404">
        <v>969.399</v>
      </c>
    </row>
    <row r="39" spans="1:15" x14ac:dyDescent="0.2">
      <c r="A39" s="404" t="s">
        <v>1151</v>
      </c>
      <c r="B39" s="404">
        <v>174.517</v>
      </c>
      <c r="C39" s="404">
        <v>2616.9520000000002</v>
      </c>
      <c r="D39" s="404">
        <v>1460.597</v>
      </c>
      <c r="E39" s="404">
        <v>4252.0659999999998</v>
      </c>
      <c r="F39" s="404" t="s">
        <v>1126</v>
      </c>
      <c r="G39" s="404" t="s">
        <v>1126</v>
      </c>
      <c r="H39" s="404" t="s">
        <v>1126</v>
      </c>
      <c r="I39" s="404" t="s">
        <v>1126</v>
      </c>
      <c r="J39" s="404">
        <v>7.0179999999999998</v>
      </c>
      <c r="K39" s="404">
        <v>7.0179999999999998</v>
      </c>
      <c r="L39" s="404">
        <v>4259.0839999999998</v>
      </c>
      <c r="M39" s="404">
        <v>1501.3340000000001</v>
      </c>
      <c r="N39" s="404">
        <v>3632.9059999999999</v>
      </c>
      <c r="O39" s="404">
        <v>9393.3240000000005</v>
      </c>
    </row>
    <row r="40" spans="1:15" x14ac:dyDescent="0.2">
      <c r="A40" s="404" t="s">
        <v>1152</v>
      </c>
      <c r="B40" s="404">
        <v>20.445</v>
      </c>
      <c r="C40" s="404">
        <v>353.93799999999999</v>
      </c>
      <c r="D40" s="404">
        <v>170.30500000000001</v>
      </c>
      <c r="E40" s="404">
        <v>544.68700000000001</v>
      </c>
      <c r="F40" s="404" t="s">
        <v>1126</v>
      </c>
      <c r="G40" s="404" t="s">
        <v>1126</v>
      </c>
      <c r="H40" s="404" t="s">
        <v>1126</v>
      </c>
      <c r="I40" s="404" t="s">
        <v>1126</v>
      </c>
      <c r="J40" s="404">
        <v>0.68500000000000005</v>
      </c>
      <c r="K40" s="404">
        <v>0.68500000000000005</v>
      </c>
      <c r="L40" s="404">
        <v>545.37199999999996</v>
      </c>
      <c r="M40" s="404">
        <v>130.38200000000001</v>
      </c>
      <c r="N40" s="404">
        <v>315.03699999999998</v>
      </c>
      <c r="O40" s="404">
        <v>990.79100000000005</v>
      </c>
    </row>
    <row r="41" spans="1:15" x14ac:dyDescent="0.2">
      <c r="A41" s="404" t="s">
        <v>1153</v>
      </c>
      <c r="B41" s="404">
        <v>13.353999999999999</v>
      </c>
      <c r="C41" s="404">
        <v>352.43</v>
      </c>
      <c r="D41" s="404">
        <v>153.173</v>
      </c>
      <c r="E41" s="404">
        <v>518.95799999999997</v>
      </c>
      <c r="F41" s="404" t="s">
        <v>1126</v>
      </c>
      <c r="G41" s="404" t="s">
        <v>1126</v>
      </c>
      <c r="H41" s="404" t="s">
        <v>1126</v>
      </c>
      <c r="I41" s="404" t="s">
        <v>1126</v>
      </c>
      <c r="J41" s="404">
        <v>0.61899999999999999</v>
      </c>
      <c r="K41" s="404">
        <v>0.61899999999999999</v>
      </c>
      <c r="L41" s="404">
        <v>519.577</v>
      </c>
      <c r="M41" s="404">
        <v>125.812</v>
      </c>
      <c r="N41" s="404">
        <v>274.74799999999999</v>
      </c>
      <c r="O41" s="404">
        <v>920.13599999999997</v>
      </c>
    </row>
    <row r="42" spans="1:15" x14ac:dyDescent="0.2">
      <c r="A42" s="404" t="s">
        <v>1154</v>
      </c>
      <c r="B42" s="404">
        <v>12.98</v>
      </c>
      <c r="C42" s="404">
        <v>318.60899999999998</v>
      </c>
      <c r="D42" s="404">
        <v>133.03399999999999</v>
      </c>
      <c r="E42" s="404">
        <v>464.62400000000002</v>
      </c>
      <c r="F42" s="404" t="s">
        <v>1126</v>
      </c>
      <c r="G42" s="404" t="s">
        <v>1126</v>
      </c>
      <c r="H42" s="404" t="s">
        <v>1126</v>
      </c>
      <c r="I42" s="404" t="s">
        <v>1126</v>
      </c>
      <c r="J42" s="404">
        <v>0.68500000000000005</v>
      </c>
      <c r="K42" s="404">
        <v>0.68500000000000005</v>
      </c>
      <c r="L42" s="404">
        <v>465.30900000000003</v>
      </c>
      <c r="M42" s="404">
        <v>125.211</v>
      </c>
      <c r="N42" s="404">
        <v>301.92500000000001</v>
      </c>
      <c r="O42" s="404">
        <v>892.44500000000005</v>
      </c>
    </row>
    <row r="43" spans="1:15" x14ac:dyDescent="0.2">
      <c r="A43" s="404" t="s">
        <v>1155</v>
      </c>
      <c r="B43" s="404">
        <v>8.6170000000000009</v>
      </c>
      <c r="C43" s="404">
        <v>295.12799999999999</v>
      </c>
      <c r="D43" s="404">
        <v>115.051</v>
      </c>
      <c r="E43" s="404">
        <v>418.79599999999999</v>
      </c>
      <c r="F43" s="404" t="s">
        <v>1126</v>
      </c>
      <c r="G43" s="404" t="s">
        <v>1126</v>
      </c>
      <c r="H43" s="404" t="s">
        <v>1126</v>
      </c>
      <c r="I43" s="404" t="s">
        <v>1126</v>
      </c>
      <c r="J43" s="404">
        <v>0.66300000000000003</v>
      </c>
      <c r="K43" s="404">
        <v>0.66300000000000003</v>
      </c>
      <c r="L43" s="404">
        <v>419.459</v>
      </c>
      <c r="M43" s="404">
        <v>121.517</v>
      </c>
      <c r="N43" s="404">
        <v>282.43799999999999</v>
      </c>
      <c r="O43" s="404">
        <v>823.41399999999999</v>
      </c>
    </row>
    <row r="44" spans="1:15" x14ac:dyDescent="0.2">
      <c r="A44" s="404" t="s">
        <v>1156</v>
      </c>
      <c r="B44" s="404">
        <v>6.9029999999999996</v>
      </c>
      <c r="C44" s="404">
        <v>167.922</v>
      </c>
      <c r="D44" s="404">
        <v>84.292000000000002</v>
      </c>
      <c r="E44" s="404">
        <v>259.11700000000002</v>
      </c>
      <c r="F44" s="404" t="s">
        <v>1126</v>
      </c>
      <c r="G44" s="404" t="s">
        <v>1126</v>
      </c>
      <c r="H44" s="404" t="s">
        <v>1126</v>
      </c>
      <c r="I44" s="404" t="s">
        <v>1126</v>
      </c>
      <c r="J44" s="404">
        <v>0.68500000000000005</v>
      </c>
      <c r="K44" s="404">
        <v>0.68500000000000005</v>
      </c>
      <c r="L44" s="404">
        <v>259.80200000000002</v>
      </c>
      <c r="M44" s="404">
        <v>123.524</v>
      </c>
      <c r="N44" s="404">
        <v>315.39100000000002</v>
      </c>
      <c r="O44" s="404">
        <v>698.71699999999998</v>
      </c>
    </row>
    <row r="45" spans="1:15" x14ac:dyDescent="0.2">
      <c r="A45" s="404" t="s">
        <v>1157</v>
      </c>
      <c r="B45" s="404">
        <v>7.5579999999999998</v>
      </c>
      <c r="C45" s="404">
        <v>122.35899999999999</v>
      </c>
      <c r="D45" s="404">
        <v>75</v>
      </c>
      <c r="E45" s="404">
        <v>204.917</v>
      </c>
      <c r="F45" s="404" t="s">
        <v>1126</v>
      </c>
      <c r="G45" s="404" t="s">
        <v>1126</v>
      </c>
      <c r="H45" s="404" t="s">
        <v>1126</v>
      </c>
      <c r="I45" s="404" t="s">
        <v>1126</v>
      </c>
      <c r="J45" s="404">
        <v>0.66300000000000003</v>
      </c>
      <c r="K45" s="404">
        <v>0.66300000000000003</v>
      </c>
      <c r="L45" s="404">
        <v>205.58</v>
      </c>
      <c r="M45" s="404">
        <v>136.279</v>
      </c>
      <c r="N45" s="404">
        <v>345.072</v>
      </c>
      <c r="O45" s="404">
        <v>686.93100000000004</v>
      </c>
    </row>
    <row r="46" spans="1:15" x14ac:dyDescent="0.2">
      <c r="A46" s="404" t="s">
        <v>1158</v>
      </c>
      <c r="B46" s="404">
        <v>9.2560000000000002</v>
      </c>
      <c r="C46" s="404">
        <v>109.21899999999999</v>
      </c>
      <c r="D46" s="404">
        <v>70.251000000000005</v>
      </c>
      <c r="E46" s="404">
        <v>188.726</v>
      </c>
      <c r="F46" s="404" t="s">
        <v>1126</v>
      </c>
      <c r="G46" s="404" t="s">
        <v>1126</v>
      </c>
      <c r="H46" s="404" t="s">
        <v>1126</v>
      </c>
      <c r="I46" s="404" t="s">
        <v>1126</v>
      </c>
      <c r="J46" s="404">
        <v>0.68500000000000005</v>
      </c>
      <c r="K46" s="404">
        <v>0.68500000000000005</v>
      </c>
      <c r="L46" s="404">
        <v>189.411</v>
      </c>
      <c r="M46" s="404">
        <v>147.303</v>
      </c>
      <c r="N46" s="404">
        <v>379.10300000000001</v>
      </c>
      <c r="O46" s="404">
        <v>715.81700000000001</v>
      </c>
    </row>
    <row r="47" spans="1:15" x14ac:dyDescent="0.2">
      <c r="A47" s="404" t="s">
        <v>1159</v>
      </c>
      <c r="B47" s="404">
        <v>8.6329999999999991</v>
      </c>
      <c r="C47" s="404">
        <v>106.419</v>
      </c>
      <c r="D47" s="404">
        <v>75.569000000000003</v>
      </c>
      <c r="E47" s="404">
        <v>190.62</v>
      </c>
      <c r="F47" s="404" t="s">
        <v>1126</v>
      </c>
      <c r="G47" s="404" t="s">
        <v>1126</v>
      </c>
      <c r="H47" s="404" t="s">
        <v>1126</v>
      </c>
      <c r="I47" s="404" t="s">
        <v>1126</v>
      </c>
      <c r="J47" s="404">
        <v>0.68500000000000005</v>
      </c>
      <c r="K47" s="404">
        <v>0.68500000000000005</v>
      </c>
      <c r="L47" s="404">
        <v>191.30600000000001</v>
      </c>
      <c r="M47" s="404">
        <v>150.74299999999999</v>
      </c>
      <c r="N47" s="404">
        <v>374.97300000000001</v>
      </c>
      <c r="O47" s="404">
        <v>717.02200000000005</v>
      </c>
    </row>
    <row r="48" spans="1:15" x14ac:dyDescent="0.2">
      <c r="A48" s="404" t="s">
        <v>1160</v>
      </c>
      <c r="B48" s="404">
        <v>11.811999999999999</v>
      </c>
      <c r="C48" s="404">
        <v>108.788</v>
      </c>
      <c r="D48" s="404">
        <v>87.088999999999999</v>
      </c>
      <c r="E48" s="404">
        <v>207.68799999999999</v>
      </c>
      <c r="F48" s="404" t="s">
        <v>1126</v>
      </c>
      <c r="G48" s="404" t="s">
        <v>1126</v>
      </c>
      <c r="H48" s="404" t="s">
        <v>1126</v>
      </c>
      <c r="I48" s="404" t="s">
        <v>1126</v>
      </c>
      <c r="J48" s="404">
        <v>0.66300000000000003</v>
      </c>
      <c r="K48" s="404">
        <v>0.66300000000000003</v>
      </c>
      <c r="L48" s="404">
        <v>208.351</v>
      </c>
      <c r="M48" s="404">
        <v>147.34899999999999</v>
      </c>
      <c r="N48" s="404">
        <v>301.30799999999999</v>
      </c>
      <c r="O48" s="404">
        <v>657.00800000000004</v>
      </c>
    </row>
    <row r="49" spans="1:15" x14ac:dyDescent="0.2">
      <c r="A49" s="404" t="s">
        <v>1161</v>
      </c>
      <c r="B49" s="404">
        <v>13.478999999999999</v>
      </c>
      <c r="C49" s="404">
        <v>135.71600000000001</v>
      </c>
      <c r="D49" s="404">
        <v>99.524000000000001</v>
      </c>
      <c r="E49" s="404">
        <v>248.71899999999999</v>
      </c>
      <c r="F49" s="404" t="s">
        <v>1126</v>
      </c>
      <c r="G49" s="404" t="s">
        <v>1126</v>
      </c>
      <c r="H49" s="404" t="s">
        <v>1126</v>
      </c>
      <c r="I49" s="404" t="s">
        <v>1126</v>
      </c>
      <c r="J49" s="404">
        <v>0.68500000000000005</v>
      </c>
      <c r="K49" s="404">
        <v>0.68500000000000005</v>
      </c>
      <c r="L49" s="404">
        <v>249.405</v>
      </c>
      <c r="M49" s="404">
        <v>131.09299999999999</v>
      </c>
      <c r="N49" s="404">
        <v>311.53300000000002</v>
      </c>
      <c r="O49" s="404">
        <v>692.03099999999995</v>
      </c>
    </row>
    <row r="50" spans="1:15" x14ac:dyDescent="0.2">
      <c r="A50" s="404" t="s">
        <v>1162</v>
      </c>
      <c r="B50" s="404">
        <v>14.148999999999999</v>
      </c>
      <c r="C50" s="404">
        <v>183.108</v>
      </c>
      <c r="D50" s="404">
        <v>107.87</v>
      </c>
      <c r="E50" s="404">
        <v>305.12799999999999</v>
      </c>
      <c r="F50" s="404" t="s">
        <v>1126</v>
      </c>
      <c r="G50" s="404" t="s">
        <v>1126</v>
      </c>
      <c r="H50" s="404" t="s">
        <v>1126</v>
      </c>
      <c r="I50" s="404" t="s">
        <v>1126</v>
      </c>
      <c r="J50" s="404">
        <v>0.66300000000000003</v>
      </c>
      <c r="K50" s="404">
        <v>0.66300000000000003</v>
      </c>
      <c r="L50" s="404">
        <v>305.791</v>
      </c>
      <c r="M50" s="404">
        <v>127.717</v>
      </c>
      <c r="N50" s="404">
        <v>303.86900000000003</v>
      </c>
      <c r="O50" s="404">
        <v>737.37699999999995</v>
      </c>
    </row>
    <row r="51" spans="1:15" x14ac:dyDescent="0.2">
      <c r="A51" s="404" t="s">
        <v>1163</v>
      </c>
      <c r="B51" s="404">
        <v>19.446999999999999</v>
      </c>
      <c r="C51" s="404">
        <v>304.822</v>
      </c>
      <c r="D51" s="404">
        <v>174.87</v>
      </c>
      <c r="E51" s="404">
        <v>499.14</v>
      </c>
      <c r="F51" s="404" t="s">
        <v>1126</v>
      </c>
      <c r="G51" s="404" t="s">
        <v>1126</v>
      </c>
      <c r="H51" s="404" t="s">
        <v>1126</v>
      </c>
      <c r="I51" s="404" t="s">
        <v>1126</v>
      </c>
      <c r="J51" s="404">
        <v>0.68500000000000005</v>
      </c>
      <c r="K51" s="404">
        <v>0.68500000000000005</v>
      </c>
      <c r="L51" s="404">
        <v>499.82499999999999</v>
      </c>
      <c r="M51" s="404">
        <v>130.89500000000001</v>
      </c>
      <c r="N51" s="404">
        <v>331.85700000000003</v>
      </c>
      <c r="O51" s="404">
        <v>962.577</v>
      </c>
    </row>
    <row r="52" spans="1:15" x14ac:dyDescent="0.2">
      <c r="A52" s="404" t="s">
        <v>1164</v>
      </c>
      <c r="B52" s="404">
        <v>146.63300000000001</v>
      </c>
      <c r="C52" s="404">
        <v>2558.4589999999998</v>
      </c>
      <c r="D52" s="404">
        <v>1346.029</v>
      </c>
      <c r="E52" s="404">
        <v>4051.1210000000001</v>
      </c>
      <c r="F52" s="404" t="s">
        <v>1126</v>
      </c>
      <c r="G52" s="404" t="s">
        <v>1126</v>
      </c>
      <c r="H52" s="404" t="s">
        <v>1126</v>
      </c>
      <c r="I52" s="404" t="s">
        <v>1126</v>
      </c>
      <c r="J52" s="404">
        <v>8.0670000000000002</v>
      </c>
      <c r="K52" s="404">
        <v>8.0670000000000002</v>
      </c>
      <c r="L52" s="404">
        <v>4059.1880000000001</v>
      </c>
      <c r="M52" s="404">
        <v>1597.826</v>
      </c>
      <c r="N52" s="404">
        <v>3835.4769999999999</v>
      </c>
      <c r="O52" s="404">
        <v>9492.4920000000002</v>
      </c>
    </row>
    <row r="53" spans="1:15" x14ac:dyDescent="0.2">
      <c r="A53" s="404" t="s">
        <v>1165</v>
      </c>
      <c r="B53" s="404">
        <v>18.498000000000001</v>
      </c>
      <c r="C53" s="404">
        <v>413.18700000000001</v>
      </c>
      <c r="D53" s="404">
        <v>203.227</v>
      </c>
      <c r="E53" s="404">
        <v>634.91200000000003</v>
      </c>
      <c r="F53" s="404" t="s">
        <v>1126</v>
      </c>
      <c r="G53" s="404" t="s">
        <v>1126</v>
      </c>
      <c r="H53" s="404" t="s">
        <v>1126</v>
      </c>
      <c r="I53" s="404" t="s">
        <v>1126</v>
      </c>
      <c r="J53" s="404">
        <v>0.77100000000000002</v>
      </c>
      <c r="K53" s="404">
        <v>0.77100000000000002</v>
      </c>
      <c r="L53" s="404">
        <v>635.68200000000002</v>
      </c>
      <c r="M53" s="404">
        <v>140.49199999999999</v>
      </c>
      <c r="N53" s="404">
        <v>342.41300000000001</v>
      </c>
      <c r="O53" s="404">
        <v>1118.587</v>
      </c>
    </row>
    <row r="54" spans="1:15" x14ac:dyDescent="0.2">
      <c r="A54" s="404" t="s">
        <v>1166</v>
      </c>
      <c r="B54" s="404">
        <v>11.464</v>
      </c>
      <c r="C54" s="404">
        <v>371.26100000000002</v>
      </c>
      <c r="D54" s="404">
        <v>162.51900000000001</v>
      </c>
      <c r="E54" s="404">
        <v>545.245</v>
      </c>
      <c r="F54" s="404" t="s">
        <v>1126</v>
      </c>
      <c r="G54" s="404" t="s">
        <v>1126</v>
      </c>
      <c r="H54" s="404" t="s">
        <v>1126</v>
      </c>
      <c r="I54" s="404" t="s">
        <v>1126</v>
      </c>
      <c r="J54" s="404">
        <v>0.72099999999999997</v>
      </c>
      <c r="K54" s="404">
        <v>0.72099999999999997</v>
      </c>
      <c r="L54" s="404">
        <v>545.96600000000001</v>
      </c>
      <c r="M54" s="404">
        <v>134.90100000000001</v>
      </c>
      <c r="N54" s="404">
        <v>290.16199999999998</v>
      </c>
      <c r="O54" s="404">
        <v>971.029</v>
      </c>
    </row>
    <row r="55" spans="1:15" x14ac:dyDescent="0.2">
      <c r="A55" s="404" t="s">
        <v>1167</v>
      </c>
      <c r="B55" s="404">
        <v>10.494</v>
      </c>
      <c r="C55" s="404">
        <v>291.34399999999999</v>
      </c>
      <c r="D55" s="404">
        <v>139.96100000000001</v>
      </c>
      <c r="E55" s="404">
        <v>441.79899999999998</v>
      </c>
      <c r="F55" s="404" t="s">
        <v>1126</v>
      </c>
      <c r="G55" s="404" t="s">
        <v>1126</v>
      </c>
      <c r="H55" s="404" t="s">
        <v>1126</v>
      </c>
      <c r="I55" s="404" t="s">
        <v>1126</v>
      </c>
      <c r="J55" s="404">
        <v>0.77100000000000002</v>
      </c>
      <c r="K55" s="404">
        <v>0.77100000000000002</v>
      </c>
      <c r="L55" s="404">
        <v>442.57</v>
      </c>
      <c r="M55" s="404">
        <v>130.827</v>
      </c>
      <c r="N55" s="404">
        <v>316.84500000000003</v>
      </c>
      <c r="O55" s="404">
        <v>890.24199999999996</v>
      </c>
    </row>
    <row r="56" spans="1:15" x14ac:dyDescent="0.2">
      <c r="A56" s="404" t="s">
        <v>1168</v>
      </c>
      <c r="B56" s="404">
        <v>12.095000000000001</v>
      </c>
      <c r="C56" s="404">
        <v>225.589</v>
      </c>
      <c r="D56" s="404">
        <v>99.295000000000002</v>
      </c>
      <c r="E56" s="404">
        <v>336.97899999999998</v>
      </c>
      <c r="F56" s="404" t="s">
        <v>1126</v>
      </c>
      <c r="G56" s="404" t="s">
        <v>1126</v>
      </c>
      <c r="H56" s="404" t="s">
        <v>1126</v>
      </c>
      <c r="I56" s="404" t="s">
        <v>1126</v>
      </c>
      <c r="J56" s="404">
        <v>0.746</v>
      </c>
      <c r="K56" s="404">
        <v>0.746</v>
      </c>
      <c r="L56" s="404">
        <v>337.72500000000002</v>
      </c>
      <c r="M56" s="404">
        <v>126.527</v>
      </c>
      <c r="N56" s="404">
        <v>288.97899999999998</v>
      </c>
      <c r="O56" s="404">
        <v>753.23</v>
      </c>
    </row>
    <row r="57" spans="1:15" x14ac:dyDescent="0.2">
      <c r="A57" s="404" t="s">
        <v>1169</v>
      </c>
      <c r="B57" s="404">
        <v>9.4429999999999996</v>
      </c>
      <c r="C57" s="404">
        <v>172.42400000000001</v>
      </c>
      <c r="D57" s="404">
        <v>92.566999999999993</v>
      </c>
      <c r="E57" s="404">
        <v>274.43400000000003</v>
      </c>
      <c r="F57" s="404" t="s">
        <v>1126</v>
      </c>
      <c r="G57" s="404" t="s">
        <v>1126</v>
      </c>
      <c r="H57" s="404" t="s">
        <v>1126</v>
      </c>
      <c r="I57" s="404" t="s">
        <v>1126</v>
      </c>
      <c r="J57" s="404">
        <v>0.77100000000000002</v>
      </c>
      <c r="K57" s="404">
        <v>0.77100000000000002</v>
      </c>
      <c r="L57" s="404">
        <v>275.20499999999998</v>
      </c>
      <c r="M57" s="404">
        <v>129.29900000000001</v>
      </c>
      <c r="N57" s="404">
        <v>311.05200000000002</v>
      </c>
      <c r="O57" s="404">
        <v>715.55600000000004</v>
      </c>
    </row>
    <row r="58" spans="1:15" x14ac:dyDescent="0.2">
      <c r="A58" s="404" t="s">
        <v>1170</v>
      </c>
      <c r="B58" s="404">
        <v>8.4570000000000007</v>
      </c>
      <c r="C58" s="404">
        <v>131.51</v>
      </c>
      <c r="D58" s="404">
        <v>86.037999999999997</v>
      </c>
      <c r="E58" s="404">
        <v>226.005</v>
      </c>
      <c r="F58" s="404" t="s">
        <v>1126</v>
      </c>
      <c r="G58" s="404" t="s">
        <v>1126</v>
      </c>
      <c r="H58" s="404" t="s">
        <v>1126</v>
      </c>
      <c r="I58" s="404" t="s">
        <v>1126</v>
      </c>
      <c r="J58" s="404">
        <v>0.746</v>
      </c>
      <c r="K58" s="404">
        <v>0.746</v>
      </c>
      <c r="L58" s="404">
        <v>226.751</v>
      </c>
      <c r="M58" s="404">
        <v>138.5</v>
      </c>
      <c r="N58" s="404">
        <v>359.05599999999998</v>
      </c>
      <c r="O58" s="404">
        <v>724.30700000000002</v>
      </c>
    </row>
    <row r="59" spans="1:15" x14ac:dyDescent="0.2">
      <c r="A59" s="404" t="s">
        <v>1171</v>
      </c>
      <c r="B59" s="404">
        <v>6.5</v>
      </c>
      <c r="C59" s="404">
        <v>114.199</v>
      </c>
      <c r="D59" s="404">
        <v>75.492999999999995</v>
      </c>
      <c r="E59" s="404">
        <v>196.19200000000001</v>
      </c>
      <c r="F59" s="404" t="s">
        <v>1126</v>
      </c>
      <c r="G59" s="404" t="s">
        <v>1126</v>
      </c>
      <c r="H59" s="404" t="s">
        <v>1126</v>
      </c>
      <c r="I59" s="404" t="s">
        <v>1126</v>
      </c>
      <c r="J59" s="404">
        <v>0.77100000000000002</v>
      </c>
      <c r="K59" s="404">
        <v>0.77100000000000002</v>
      </c>
      <c r="L59" s="404">
        <v>196.96299999999999</v>
      </c>
      <c r="M59" s="404">
        <v>154.36600000000001</v>
      </c>
      <c r="N59" s="404">
        <v>394.11900000000003</v>
      </c>
      <c r="O59" s="404">
        <v>745.44799999999998</v>
      </c>
    </row>
    <row r="60" spans="1:15" x14ac:dyDescent="0.2">
      <c r="A60" s="404" t="s">
        <v>1172</v>
      </c>
      <c r="B60" s="404">
        <v>8.6509999999999998</v>
      </c>
      <c r="C60" s="404">
        <v>115.324</v>
      </c>
      <c r="D60" s="404">
        <v>76.936000000000007</v>
      </c>
      <c r="E60" s="404">
        <v>200.911</v>
      </c>
      <c r="F60" s="404" t="s">
        <v>1126</v>
      </c>
      <c r="G60" s="404" t="s">
        <v>1126</v>
      </c>
      <c r="H60" s="404" t="s">
        <v>1126</v>
      </c>
      <c r="I60" s="404" t="s">
        <v>1126</v>
      </c>
      <c r="J60" s="404">
        <v>0.77100000000000002</v>
      </c>
      <c r="K60" s="404">
        <v>0.77100000000000002</v>
      </c>
      <c r="L60" s="404">
        <v>201.68199999999999</v>
      </c>
      <c r="M60" s="404">
        <v>155.80699999999999</v>
      </c>
      <c r="N60" s="404">
        <v>378.93599999999998</v>
      </c>
      <c r="O60" s="404">
        <v>736.42499999999995</v>
      </c>
    </row>
    <row r="61" spans="1:15" x14ac:dyDescent="0.2">
      <c r="A61" s="404" t="s">
        <v>1173</v>
      </c>
      <c r="B61" s="404">
        <v>9.6690000000000005</v>
      </c>
      <c r="C61" s="404">
        <v>115.43600000000001</v>
      </c>
      <c r="D61" s="404">
        <v>84.125</v>
      </c>
      <c r="E61" s="404">
        <v>209.23</v>
      </c>
      <c r="F61" s="404" t="s">
        <v>1126</v>
      </c>
      <c r="G61" s="404" t="s">
        <v>1126</v>
      </c>
      <c r="H61" s="404" t="s">
        <v>1126</v>
      </c>
      <c r="I61" s="404" t="s">
        <v>1126</v>
      </c>
      <c r="J61" s="404">
        <v>0.746</v>
      </c>
      <c r="K61" s="404">
        <v>0.746</v>
      </c>
      <c r="L61" s="404">
        <v>209.976</v>
      </c>
      <c r="M61" s="404">
        <v>152.94499999999999</v>
      </c>
      <c r="N61" s="404">
        <v>322.351</v>
      </c>
      <c r="O61" s="404">
        <v>685.27200000000005</v>
      </c>
    </row>
    <row r="62" spans="1:15" x14ac:dyDescent="0.2">
      <c r="A62" s="404" t="s">
        <v>1174</v>
      </c>
      <c r="B62" s="404">
        <v>12.467000000000001</v>
      </c>
      <c r="C62" s="404">
        <v>148.595</v>
      </c>
      <c r="D62" s="404">
        <v>106.351</v>
      </c>
      <c r="E62" s="404">
        <v>267.41300000000001</v>
      </c>
      <c r="F62" s="404" t="s">
        <v>1126</v>
      </c>
      <c r="G62" s="404" t="s">
        <v>1126</v>
      </c>
      <c r="H62" s="404" t="s">
        <v>1126</v>
      </c>
      <c r="I62" s="404" t="s">
        <v>1126</v>
      </c>
      <c r="J62" s="404">
        <v>0.77100000000000002</v>
      </c>
      <c r="K62" s="404">
        <v>0.77100000000000002</v>
      </c>
      <c r="L62" s="404">
        <v>268.18299999999999</v>
      </c>
      <c r="M62" s="404">
        <v>138.21899999999999</v>
      </c>
      <c r="N62" s="404">
        <v>326.702</v>
      </c>
      <c r="O62" s="404">
        <v>733.10400000000004</v>
      </c>
    </row>
    <row r="63" spans="1:15" x14ac:dyDescent="0.2">
      <c r="A63" s="404" t="s">
        <v>1175</v>
      </c>
      <c r="B63" s="404">
        <v>14.601000000000001</v>
      </c>
      <c r="C63" s="404">
        <v>257.51100000000002</v>
      </c>
      <c r="D63" s="404">
        <v>161.02799999999999</v>
      </c>
      <c r="E63" s="404">
        <v>433.14</v>
      </c>
      <c r="F63" s="404" t="s">
        <v>1126</v>
      </c>
      <c r="G63" s="404" t="s">
        <v>1126</v>
      </c>
      <c r="H63" s="404" t="s">
        <v>1126</v>
      </c>
      <c r="I63" s="404" t="s">
        <v>1126</v>
      </c>
      <c r="J63" s="404">
        <v>0.746</v>
      </c>
      <c r="K63" s="404">
        <v>0.746</v>
      </c>
      <c r="L63" s="404">
        <v>433.88600000000002</v>
      </c>
      <c r="M63" s="404">
        <v>134.089</v>
      </c>
      <c r="N63" s="404">
        <v>329.95299999999997</v>
      </c>
      <c r="O63" s="404">
        <v>897.928</v>
      </c>
    </row>
    <row r="64" spans="1:15" x14ac:dyDescent="0.2">
      <c r="A64" s="404" t="s">
        <v>1176</v>
      </c>
      <c r="B64" s="404">
        <v>21.829000000000001</v>
      </c>
      <c r="C64" s="404">
        <v>362.04500000000002</v>
      </c>
      <c r="D64" s="404">
        <v>212.23599999999999</v>
      </c>
      <c r="E64" s="404">
        <v>596.10900000000004</v>
      </c>
      <c r="F64" s="404" t="s">
        <v>1126</v>
      </c>
      <c r="G64" s="404" t="s">
        <v>1126</v>
      </c>
      <c r="H64" s="404" t="s">
        <v>1126</v>
      </c>
      <c r="I64" s="404" t="s">
        <v>1126</v>
      </c>
      <c r="J64" s="404">
        <v>0.77100000000000002</v>
      </c>
      <c r="K64" s="404">
        <v>0.77100000000000002</v>
      </c>
      <c r="L64" s="404">
        <v>596.88</v>
      </c>
      <c r="M64" s="404">
        <v>141.971</v>
      </c>
      <c r="N64" s="404">
        <v>354.31400000000002</v>
      </c>
      <c r="O64" s="404">
        <v>1093.165</v>
      </c>
    </row>
    <row r="65" spans="1:15" x14ac:dyDescent="0.2">
      <c r="A65" s="404" t="s">
        <v>1177</v>
      </c>
      <c r="B65" s="404">
        <v>144.16800000000001</v>
      </c>
      <c r="C65" s="404">
        <v>2718.4270000000001</v>
      </c>
      <c r="D65" s="404">
        <v>1499.7750000000001</v>
      </c>
      <c r="E65" s="404">
        <v>4362.37</v>
      </c>
      <c r="F65" s="404" t="s">
        <v>1126</v>
      </c>
      <c r="G65" s="404" t="s">
        <v>1126</v>
      </c>
      <c r="H65" s="404" t="s">
        <v>1126</v>
      </c>
      <c r="I65" s="404" t="s">
        <v>1126</v>
      </c>
      <c r="J65" s="404">
        <v>9.0990000000000002</v>
      </c>
      <c r="K65" s="404">
        <v>9.0990000000000002</v>
      </c>
      <c r="L65" s="404">
        <v>4371.4690000000001</v>
      </c>
      <c r="M65" s="404">
        <v>1677.943</v>
      </c>
      <c r="N65" s="404">
        <v>4013.922</v>
      </c>
      <c r="O65" s="404">
        <v>10063.334000000001</v>
      </c>
    </row>
    <row r="66" spans="1:15" x14ac:dyDescent="0.2">
      <c r="A66" s="404" t="s">
        <v>1178</v>
      </c>
      <c r="B66" s="404">
        <v>20.297000000000001</v>
      </c>
      <c r="C66" s="404">
        <v>421.23099999999999</v>
      </c>
      <c r="D66" s="404">
        <v>253.959</v>
      </c>
      <c r="E66" s="404">
        <v>695.48699999999997</v>
      </c>
      <c r="F66" s="404" t="s">
        <v>1126</v>
      </c>
      <c r="G66" s="404" t="s">
        <v>1126</v>
      </c>
      <c r="H66" s="404" t="s">
        <v>1126</v>
      </c>
      <c r="I66" s="404" t="s">
        <v>1126</v>
      </c>
      <c r="J66" s="404">
        <v>0.874</v>
      </c>
      <c r="K66" s="404">
        <v>0.874</v>
      </c>
      <c r="L66" s="404">
        <v>696.36099999999999</v>
      </c>
      <c r="M66" s="404">
        <v>149.26</v>
      </c>
      <c r="N66" s="404">
        <v>378.012</v>
      </c>
      <c r="O66" s="404">
        <v>1223.633</v>
      </c>
    </row>
    <row r="67" spans="1:15" x14ac:dyDescent="0.2">
      <c r="A67" s="404" t="s">
        <v>1179</v>
      </c>
      <c r="B67" s="404">
        <v>13.63</v>
      </c>
      <c r="C67" s="404">
        <v>373.27100000000002</v>
      </c>
      <c r="D67" s="404">
        <v>198.75</v>
      </c>
      <c r="E67" s="404">
        <v>585.65099999999995</v>
      </c>
      <c r="F67" s="404" t="s">
        <v>1126</v>
      </c>
      <c r="G67" s="404" t="s">
        <v>1126</v>
      </c>
      <c r="H67" s="404" t="s">
        <v>1126</v>
      </c>
      <c r="I67" s="404" t="s">
        <v>1126</v>
      </c>
      <c r="J67" s="404">
        <v>0.78900000000000003</v>
      </c>
      <c r="K67" s="404">
        <v>0.78900000000000003</v>
      </c>
      <c r="L67" s="404">
        <v>586.44000000000005</v>
      </c>
      <c r="M67" s="404">
        <v>142.5</v>
      </c>
      <c r="N67" s="404">
        <v>289.89999999999998</v>
      </c>
      <c r="O67" s="404">
        <v>1018.84</v>
      </c>
    </row>
    <row r="68" spans="1:15" x14ac:dyDescent="0.2">
      <c r="A68" s="404" t="s">
        <v>1180</v>
      </c>
      <c r="B68" s="404">
        <v>11.997</v>
      </c>
      <c r="C68" s="404">
        <v>268.875</v>
      </c>
      <c r="D68" s="404">
        <v>137.64500000000001</v>
      </c>
      <c r="E68" s="404">
        <v>418.517</v>
      </c>
      <c r="F68" s="404" t="s">
        <v>1126</v>
      </c>
      <c r="G68" s="404" t="s">
        <v>1126</v>
      </c>
      <c r="H68" s="404" t="s">
        <v>1126</v>
      </c>
      <c r="I68" s="404" t="s">
        <v>1126</v>
      </c>
      <c r="J68" s="404">
        <v>0.874</v>
      </c>
      <c r="K68" s="404">
        <v>0.874</v>
      </c>
      <c r="L68" s="404">
        <v>419.39</v>
      </c>
      <c r="M68" s="404">
        <v>137.38300000000001</v>
      </c>
      <c r="N68" s="404">
        <v>322.07799999999997</v>
      </c>
      <c r="O68" s="404">
        <v>878.851</v>
      </c>
    </row>
    <row r="69" spans="1:15" x14ac:dyDescent="0.2">
      <c r="A69" s="404" t="s">
        <v>1181</v>
      </c>
      <c r="B69" s="404">
        <v>12.393000000000001</v>
      </c>
      <c r="C69" s="404">
        <v>206.32400000000001</v>
      </c>
      <c r="D69" s="404">
        <v>101.64100000000001</v>
      </c>
      <c r="E69" s="404">
        <v>320.358</v>
      </c>
      <c r="F69" s="404" t="s">
        <v>1126</v>
      </c>
      <c r="G69" s="404" t="s">
        <v>1126</v>
      </c>
      <c r="H69" s="404" t="s">
        <v>1126</v>
      </c>
      <c r="I69" s="404" t="s">
        <v>1126</v>
      </c>
      <c r="J69" s="404">
        <v>0.84499999999999997</v>
      </c>
      <c r="K69" s="404">
        <v>0.84499999999999997</v>
      </c>
      <c r="L69" s="404">
        <v>321.20299999999997</v>
      </c>
      <c r="M69" s="404">
        <v>131.316</v>
      </c>
      <c r="N69" s="404">
        <v>299.78800000000001</v>
      </c>
      <c r="O69" s="404">
        <v>752.30799999999999</v>
      </c>
    </row>
    <row r="70" spans="1:15" x14ac:dyDescent="0.2">
      <c r="A70" s="404" t="s">
        <v>1182</v>
      </c>
      <c r="B70" s="404">
        <v>9.6530000000000005</v>
      </c>
      <c r="C70" s="404">
        <v>145.167</v>
      </c>
      <c r="D70" s="404">
        <v>98.135000000000005</v>
      </c>
      <c r="E70" s="404">
        <v>252.95500000000001</v>
      </c>
      <c r="F70" s="404" t="s">
        <v>1126</v>
      </c>
      <c r="G70" s="404" t="s">
        <v>1126</v>
      </c>
      <c r="H70" s="404" t="s">
        <v>1126</v>
      </c>
      <c r="I70" s="404" t="s">
        <v>1126</v>
      </c>
      <c r="J70" s="404">
        <v>0.874</v>
      </c>
      <c r="K70" s="404">
        <v>0.874</v>
      </c>
      <c r="L70" s="404">
        <v>253.828</v>
      </c>
      <c r="M70" s="404">
        <v>135.75299999999999</v>
      </c>
      <c r="N70" s="404">
        <v>345.04700000000003</v>
      </c>
      <c r="O70" s="404">
        <v>734.62900000000002</v>
      </c>
    </row>
    <row r="71" spans="1:15" x14ac:dyDescent="0.2">
      <c r="A71" s="404" t="s">
        <v>1183</v>
      </c>
      <c r="B71" s="404">
        <v>10</v>
      </c>
      <c r="C71" s="404">
        <v>123.602</v>
      </c>
      <c r="D71" s="404">
        <v>87.587000000000003</v>
      </c>
      <c r="E71" s="404">
        <v>221.18799999999999</v>
      </c>
      <c r="F71" s="404" t="s">
        <v>1126</v>
      </c>
      <c r="G71" s="404" t="s">
        <v>1126</v>
      </c>
      <c r="H71" s="404" t="s">
        <v>1126</v>
      </c>
      <c r="I71" s="404" t="s">
        <v>1126</v>
      </c>
      <c r="J71" s="404">
        <v>0.84499999999999997</v>
      </c>
      <c r="K71" s="404">
        <v>0.84499999999999997</v>
      </c>
      <c r="L71" s="404">
        <v>222.03399999999999</v>
      </c>
      <c r="M71" s="404">
        <v>147.255</v>
      </c>
      <c r="N71" s="404">
        <v>372.63400000000001</v>
      </c>
      <c r="O71" s="404">
        <v>741.92200000000003</v>
      </c>
    </row>
    <row r="72" spans="1:15" x14ac:dyDescent="0.2">
      <c r="A72" s="404" t="s">
        <v>1184</v>
      </c>
      <c r="B72" s="404">
        <v>7.5250000000000004</v>
      </c>
      <c r="C72" s="404">
        <v>115.55500000000001</v>
      </c>
      <c r="D72" s="404">
        <v>80.566000000000003</v>
      </c>
      <c r="E72" s="404">
        <v>203.64500000000001</v>
      </c>
      <c r="F72" s="404" t="s">
        <v>1126</v>
      </c>
      <c r="G72" s="404" t="s">
        <v>1126</v>
      </c>
      <c r="H72" s="404" t="s">
        <v>1126</v>
      </c>
      <c r="I72" s="404" t="s">
        <v>1126</v>
      </c>
      <c r="J72" s="404">
        <v>0.874</v>
      </c>
      <c r="K72" s="404">
        <v>0.874</v>
      </c>
      <c r="L72" s="404">
        <v>204.51900000000001</v>
      </c>
      <c r="M72" s="404">
        <v>162.74299999999999</v>
      </c>
      <c r="N72" s="404">
        <v>418.20499999999998</v>
      </c>
      <c r="O72" s="404">
        <v>785.46600000000001</v>
      </c>
    </row>
    <row r="73" spans="1:15" x14ac:dyDescent="0.2">
      <c r="A73" s="404" t="s">
        <v>1185</v>
      </c>
      <c r="B73" s="404">
        <v>9.34</v>
      </c>
      <c r="C73" s="404">
        <v>111.048</v>
      </c>
      <c r="D73" s="404">
        <v>85.650999999999996</v>
      </c>
      <c r="E73" s="404">
        <v>206.03899999999999</v>
      </c>
      <c r="F73" s="404" t="s">
        <v>1126</v>
      </c>
      <c r="G73" s="404" t="s">
        <v>1126</v>
      </c>
      <c r="H73" s="404" t="s">
        <v>1126</v>
      </c>
      <c r="I73" s="404" t="s">
        <v>1126</v>
      </c>
      <c r="J73" s="404">
        <v>0.874</v>
      </c>
      <c r="K73" s="404">
        <v>0.874</v>
      </c>
      <c r="L73" s="404">
        <v>206.91200000000001</v>
      </c>
      <c r="M73" s="404">
        <v>164.523</v>
      </c>
      <c r="N73" s="404">
        <v>400.37799999999999</v>
      </c>
      <c r="O73" s="404">
        <v>771.81299999999999</v>
      </c>
    </row>
    <row r="74" spans="1:15" x14ac:dyDescent="0.2">
      <c r="A74" s="404" t="s">
        <v>1186</v>
      </c>
      <c r="B74" s="404">
        <v>8.8119999999999994</v>
      </c>
      <c r="C74" s="404">
        <v>111.048</v>
      </c>
      <c r="D74" s="404">
        <v>90.247</v>
      </c>
      <c r="E74" s="404">
        <v>210.10599999999999</v>
      </c>
      <c r="F74" s="404" t="s">
        <v>1126</v>
      </c>
      <c r="G74" s="404" t="s">
        <v>1126</v>
      </c>
      <c r="H74" s="404" t="s">
        <v>1126</v>
      </c>
      <c r="I74" s="404" t="s">
        <v>1126</v>
      </c>
      <c r="J74" s="404">
        <v>0.84499999999999997</v>
      </c>
      <c r="K74" s="404">
        <v>0.84499999999999997</v>
      </c>
      <c r="L74" s="404">
        <v>210.952</v>
      </c>
      <c r="M74" s="404">
        <v>160.06100000000001</v>
      </c>
      <c r="N74" s="404">
        <v>350.79300000000001</v>
      </c>
      <c r="O74" s="404">
        <v>721.80499999999995</v>
      </c>
    </row>
    <row r="75" spans="1:15" x14ac:dyDescent="0.2">
      <c r="A75" s="404" t="s">
        <v>1187</v>
      </c>
      <c r="B75" s="404">
        <v>11.32</v>
      </c>
      <c r="C75" s="404">
        <v>142.05600000000001</v>
      </c>
      <c r="D75" s="404">
        <v>112.538</v>
      </c>
      <c r="E75" s="404">
        <v>265.91399999999999</v>
      </c>
      <c r="F75" s="404" t="s">
        <v>1126</v>
      </c>
      <c r="G75" s="404" t="s">
        <v>1126</v>
      </c>
      <c r="H75" s="404" t="s">
        <v>1126</v>
      </c>
      <c r="I75" s="404" t="s">
        <v>1126</v>
      </c>
      <c r="J75" s="404">
        <v>0.874</v>
      </c>
      <c r="K75" s="404">
        <v>0.874</v>
      </c>
      <c r="L75" s="404">
        <v>266.78699999999998</v>
      </c>
      <c r="M75" s="404">
        <v>145.03700000000001</v>
      </c>
      <c r="N75" s="404">
        <v>324.99</v>
      </c>
      <c r="O75" s="404">
        <v>736.81500000000005</v>
      </c>
    </row>
    <row r="76" spans="1:15" x14ac:dyDescent="0.2">
      <c r="A76" s="404" t="s">
        <v>1188</v>
      </c>
      <c r="B76" s="404">
        <v>15.132</v>
      </c>
      <c r="C76" s="404">
        <v>204.714</v>
      </c>
      <c r="D76" s="404">
        <v>121.69</v>
      </c>
      <c r="E76" s="404">
        <v>341.53699999999998</v>
      </c>
      <c r="F76" s="404" t="s">
        <v>1126</v>
      </c>
      <c r="G76" s="404" t="s">
        <v>1126</v>
      </c>
      <c r="H76" s="404" t="s">
        <v>1126</v>
      </c>
      <c r="I76" s="404" t="s">
        <v>1126</v>
      </c>
      <c r="J76" s="404">
        <v>0.84499999999999997</v>
      </c>
      <c r="K76" s="404">
        <v>0.84499999999999997</v>
      </c>
      <c r="L76" s="404">
        <v>342.38200000000001</v>
      </c>
      <c r="M76" s="404">
        <v>135.90100000000001</v>
      </c>
      <c r="N76" s="404">
        <v>331.16399999999999</v>
      </c>
      <c r="O76" s="404">
        <v>809.447</v>
      </c>
    </row>
    <row r="77" spans="1:15" x14ac:dyDescent="0.2">
      <c r="A77" s="404" t="s">
        <v>1189</v>
      </c>
      <c r="B77" s="404">
        <v>17.657</v>
      </c>
      <c r="C77" s="404">
        <v>325.41899999999998</v>
      </c>
      <c r="D77" s="404">
        <v>183.39500000000001</v>
      </c>
      <c r="E77" s="404">
        <v>526.471</v>
      </c>
      <c r="F77" s="404" t="s">
        <v>1126</v>
      </c>
      <c r="G77" s="404" t="s">
        <v>1126</v>
      </c>
      <c r="H77" s="404" t="s">
        <v>1126</v>
      </c>
      <c r="I77" s="404" t="s">
        <v>1126</v>
      </c>
      <c r="J77" s="404">
        <v>0.874</v>
      </c>
      <c r="K77" s="404">
        <v>0.874</v>
      </c>
      <c r="L77" s="404">
        <v>527.34400000000005</v>
      </c>
      <c r="M77" s="404">
        <v>142.13399999999999</v>
      </c>
      <c r="N77" s="404">
        <v>364.36900000000003</v>
      </c>
      <c r="O77" s="404">
        <v>1033.847</v>
      </c>
    </row>
    <row r="78" spans="1:15" x14ac:dyDescent="0.2">
      <c r="A78" s="404" t="s">
        <v>1190</v>
      </c>
      <c r="B78" s="404">
        <v>147.756</v>
      </c>
      <c r="C78" s="404">
        <v>2548.308</v>
      </c>
      <c r="D78" s="404">
        <v>1551.8019999999999</v>
      </c>
      <c r="E78" s="404">
        <v>4247.866</v>
      </c>
      <c r="F78" s="404" t="s">
        <v>1126</v>
      </c>
      <c r="G78" s="404" t="s">
        <v>1126</v>
      </c>
      <c r="H78" s="404" t="s">
        <v>1126</v>
      </c>
      <c r="I78" s="404" t="s">
        <v>1126</v>
      </c>
      <c r="J78" s="404">
        <v>10.286</v>
      </c>
      <c r="K78" s="404">
        <v>10.286</v>
      </c>
      <c r="L78" s="404">
        <v>4258.152</v>
      </c>
      <c r="M78" s="404">
        <v>1753.866</v>
      </c>
      <c r="N78" s="404">
        <v>4195.58</v>
      </c>
      <c r="O78" s="404">
        <v>10207.599</v>
      </c>
    </row>
    <row r="79" spans="1:15" x14ac:dyDescent="0.2">
      <c r="A79" s="404" t="s">
        <v>1191</v>
      </c>
      <c r="B79" s="404">
        <v>17.713999999999999</v>
      </c>
      <c r="C79" s="404">
        <v>396.99299999999999</v>
      </c>
      <c r="D79" s="404">
        <v>177.11799999999999</v>
      </c>
      <c r="E79" s="404">
        <v>591.82500000000005</v>
      </c>
      <c r="F79" s="404" t="s">
        <v>1126</v>
      </c>
      <c r="G79" s="404" t="s">
        <v>1126</v>
      </c>
      <c r="H79" s="404" t="s">
        <v>1126</v>
      </c>
      <c r="I79" s="404" t="s">
        <v>1126</v>
      </c>
      <c r="J79" s="404">
        <v>1.0049999999999999</v>
      </c>
      <c r="K79" s="404">
        <v>1.0049999999999999</v>
      </c>
      <c r="L79" s="404">
        <v>592.83000000000004</v>
      </c>
      <c r="M79" s="404">
        <v>152.16</v>
      </c>
      <c r="N79" s="404">
        <v>385.78</v>
      </c>
      <c r="O79" s="404">
        <v>1130.769</v>
      </c>
    </row>
    <row r="80" spans="1:15" x14ac:dyDescent="0.2">
      <c r="A80" s="404" t="s">
        <v>1192</v>
      </c>
      <c r="B80" s="404">
        <v>18.181000000000001</v>
      </c>
      <c r="C80" s="404">
        <v>407.40699999999998</v>
      </c>
      <c r="D80" s="404">
        <v>172.54400000000001</v>
      </c>
      <c r="E80" s="404">
        <v>598.13199999999995</v>
      </c>
      <c r="F80" s="404" t="s">
        <v>1126</v>
      </c>
      <c r="G80" s="404" t="s">
        <v>1126</v>
      </c>
      <c r="H80" s="404" t="s">
        <v>1126</v>
      </c>
      <c r="I80" s="404" t="s">
        <v>1126</v>
      </c>
      <c r="J80" s="404">
        <v>0.90800000000000003</v>
      </c>
      <c r="K80" s="404">
        <v>0.90800000000000003</v>
      </c>
      <c r="L80" s="404">
        <v>599.04</v>
      </c>
      <c r="M80" s="404">
        <v>148.88200000000001</v>
      </c>
      <c r="N80" s="404">
        <v>333.72699999999998</v>
      </c>
      <c r="O80" s="404">
        <v>1081.6500000000001</v>
      </c>
    </row>
    <row r="81" spans="1:15" x14ac:dyDescent="0.2">
      <c r="A81" s="404" t="s">
        <v>1193</v>
      </c>
      <c r="B81" s="404">
        <v>14.15</v>
      </c>
      <c r="C81" s="404">
        <v>350.66300000000001</v>
      </c>
      <c r="D81" s="404">
        <v>157.12299999999999</v>
      </c>
      <c r="E81" s="404">
        <v>521.93700000000001</v>
      </c>
      <c r="F81" s="404" t="s">
        <v>1126</v>
      </c>
      <c r="G81" s="404" t="s">
        <v>1126</v>
      </c>
      <c r="H81" s="404" t="s">
        <v>1126</v>
      </c>
      <c r="I81" s="404" t="s">
        <v>1126</v>
      </c>
      <c r="J81" s="404">
        <v>1.0049999999999999</v>
      </c>
      <c r="K81" s="404">
        <v>1.0049999999999999</v>
      </c>
      <c r="L81" s="404">
        <v>522.94200000000001</v>
      </c>
      <c r="M81" s="404">
        <v>144.01900000000001</v>
      </c>
      <c r="N81" s="404">
        <v>340.50700000000001</v>
      </c>
      <c r="O81" s="404">
        <v>1007.467</v>
      </c>
    </row>
    <row r="82" spans="1:15" x14ac:dyDescent="0.2">
      <c r="A82" s="404" t="s">
        <v>1194</v>
      </c>
      <c r="B82" s="404">
        <v>11.971</v>
      </c>
      <c r="C82" s="404">
        <v>228.56899999999999</v>
      </c>
      <c r="D82" s="404">
        <v>94.76</v>
      </c>
      <c r="E82" s="404">
        <v>335.29899999999998</v>
      </c>
      <c r="F82" s="404" t="s">
        <v>1126</v>
      </c>
      <c r="G82" s="404" t="s">
        <v>1126</v>
      </c>
      <c r="H82" s="404" t="s">
        <v>1126</v>
      </c>
      <c r="I82" s="404" t="s">
        <v>1126</v>
      </c>
      <c r="J82" s="404">
        <v>0.97299999999999998</v>
      </c>
      <c r="K82" s="404">
        <v>0.97299999999999998</v>
      </c>
      <c r="L82" s="404">
        <v>336.27199999999999</v>
      </c>
      <c r="M82" s="404">
        <v>132.66800000000001</v>
      </c>
      <c r="N82" s="404">
        <v>306.91500000000002</v>
      </c>
      <c r="O82" s="404">
        <v>775.85500000000002</v>
      </c>
    </row>
    <row r="83" spans="1:15" x14ac:dyDescent="0.2">
      <c r="A83" s="404" t="s">
        <v>1195</v>
      </c>
      <c r="B83" s="404">
        <v>10.794</v>
      </c>
      <c r="C83" s="404">
        <v>168.84899999999999</v>
      </c>
      <c r="D83" s="404">
        <v>100.828</v>
      </c>
      <c r="E83" s="404">
        <v>280.471</v>
      </c>
      <c r="F83" s="404" t="s">
        <v>1126</v>
      </c>
      <c r="G83" s="404" t="s">
        <v>1126</v>
      </c>
      <c r="H83" s="404" t="s">
        <v>1126</v>
      </c>
      <c r="I83" s="404" t="s">
        <v>1126</v>
      </c>
      <c r="J83" s="404">
        <v>1.0049999999999999</v>
      </c>
      <c r="K83" s="404">
        <v>1.0049999999999999</v>
      </c>
      <c r="L83" s="404">
        <v>281.476</v>
      </c>
      <c r="M83" s="404">
        <v>134.69399999999999</v>
      </c>
      <c r="N83" s="404">
        <v>349.23599999999999</v>
      </c>
      <c r="O83" s="404">
        <v>765.40599999999995</v>
      </c>
    </row>
    <row r="84" spans="1:15" x14ac:dyDescent="0.2">
      <c r="A84" s="404" t="s">
        <v>1196</v>
      </c>
      <c r="B84" s="404">
        <v>10.448</v>
      </c>
      <c r="C84" s="404">
        <v>121.88200000000001</v>
      </c>
      <c r="D84" s="404">
        <v>88.350999999999999</v>
      </c>
      <c r="E84" s="404">
        <v>220.68199999999999</v>
      </c>
      <c r="F84" s="404" t="s">
        <v>1126</v>
      </c>
      <c r="G84" s="404" t="s">
        <v>1126</v>
      </c>
      <c r="H84" s="404" t="s">
        <v>1126</v>
      </c>
      <c r="I84" s="404" t="s">
        <v>1126</v>
      </c>
      <c r="J84" s="404">
        <v>0.97299999999999998</v>
      </c>
      <c r="K84" s="404">
        <v>0.97299999999999998</v>
      </c>
      <c r="L84" s="404">
        <v>221.655</v>
      </c>
      <c r="M84" s="404">
        <v>152.91900000000001</v>
      </c>
      <c r="N84" s="404">
        <v>389.01100000000002</v>
      </c>
      <c r="O84" s="404">
        <v>763.58399999999995</v>
      </c>
    </row>
    <row r="85" spans="1:15" x14ac:dyDescent="0.2">
      <c r="A85" s="404" t="s">
        <v>1197</v>
      </c>
      <c r="B85" s="404">
        <v>9.4619999999999997</v>
      </c>
      <c r="C85" s="404">
        <v>108.175</v>
      </c>
      <c r="D85" s="404">
        <v>80.491</v>
      </c>
      <c r="E85" s="404">
        <v>198.12799999999999</v>
      </c>
      <c r="F85" s="404" t="s">
        <v>1126</v>
      </c>
      <c r="G85" s="404" t="s">
        <v>1126</v>
      </c>
      <c r="H85" s="404" t="s">
        <v>1126</v>
      </c>
      <c r="I85" s="404" t="s">
        <v>1126</v>
      </c>
      <c r="J85" s="404">
        <v>1.0049999999999999</v>
      </c>
      <c r="K85" s="404">
        <v>1.0049999999999999</v>
      </c>
      <c r="L85" s="404">
        <v>199.13300000000001</v>
      </c>
      <c r="M85" s="404">
        <v>167.55500000000001</v>
      </c>
      <c r="N85" s="404">
        <v>427.12700000000001</v>
      </c>
      <c r="O85" s="404">
        <v>793.81500000000005</v>
      </c>
    </row>
    <row r="86" spans="1:15" x14ac:dyDescent="0.2">
      <c r="A86" s="404" t="s">
        <v>1198</v>
      </c>
      <c r="B86" s="404">
        <v>9.6530000000000005</v>
      </c>
      <c r="C86" s="404">
        <v>102.54300000000001</v>
      </c>
      <c r="D86" s="404">
        <v>98.278000000000006</v>
      </c>
      <c r="E86" s="404">
        <v>210.47300000000001</v>
      </c>
      <c r="F86" s="404" t="s">
        <v>1126</v>
      </c>
      <c r="G86" s="404" t="s">
        <v>1126</v>
      </c>
      <c r="H86" s="404" t="s">
        <v>1126</v>
      </c>
      <c r="I86" s="404" t="s">
        <v>1126</v>
      </c>
      <c r="J86" s="404">
        <v>1.0049999999999999</v>
      </c>
      <c r="K86" s="404">
        <v>1.0049999999999999</v>
      </c>
      <c r="L86" s="404">
        <v>211.47900000000001</v>
      </c>
      <c r="M86" s="404">
        <v>169.73099999999999</v>
      </c>
      <c r="N86" s="404">
        <v>425.11500000000001</v>
      </c>
      <c r="O86" s="404">
        <v>806.32500000000005</v>
      </c>
    </row>
    <row r="87" spans="1:15" x14ac:dyDescent="0.2">
      <c r="A87" s="404" t="s">
        <v>1199</v>
      </c>
      <c r="B87" s="404">
        <v>11.037000000000001</v>
      </c>
      <c r="C87" s="404">
        <v>104.562</v>
      </c>
      <c r="D87" s="404">
        <v>98.641000000000005</v>
      </c>
      <c r="E87" s="404">
        <v>214.239</v>
      </c>
      <c r="F87" s="404" t="s">
        <v>1126</v>
      </c>
      <c r="G87" s="404" t="s">
        <v>1126</v>
      </c>
      <c r="H87" s="404" t="s">
        <v>1126</v>
      </c>
      <c r="I87" s="404" t="s">
        <v>1126</v>
      </c>
      <c r="J87" s="404">
        <v>0.97299999999999998</v>
      </c>
      <c r="K87" s="404">
        <v>0.97299999999999998</v>
      </c>
      <c r="L87" s="404">
        <v>215.21199999999999</v>
      </c>
      <c r="M87" s="404">
        <v>168.11500000000001</v>
      </c>
      <c r="N87" s="404">
        <v>365.09100000000001</v>
      </c>
      <c r="O87" s="404">
        <v>748.41800000000001</v>
      </c>
    </row>
    <row r="88" spans="1:15" x14ac:dyDescent="0.2">
      <c r="A88" s="404" t="s">
        <v>1200</v>
      </c>
      <c r="B88" s="404">
        <v>15.932</v>
      </c>
      <c r="C88" s="404">
        <v>136.01499999999999</v>
      </c>
      <c r="D88" s="404">
        <v>118.926</v>
      </c>
      <c r="E88" s="404">
        <v>270.87299999999999</v>
      </c>
      <c r="F88" s="404" t="s">
        <v>1126</v>
      </c>
      <c r="G88" s="404" t="s">
        <v>1126</v>
      </c>
      <c r="H88" s="404" t="s">
        <v>1126</v>
      </c>
      <c r="I88" s="404" t="s">
        <v>1126</v>
      </c>
      <c r="J88" s="404">
        <v>1.0049999999999999</v>
      </c>
      <c r="K88" s="404">
        <v>1.0049999999999999</v>
      </c>
      <c r="L88" s="404">
        <v>271.87799999999999</v>
      </c>
      <c r="M88" s="404">
        <v>150.517</v>
      </c>
      <c r="N88" s="404">
        <v>341.23399999999998</v>
      </c>
      <c r="O88" s="404">
        <v>763.62900000000002</v>
      </c>
    </row>
    <row r="89" spans="1:15" x14ac:dyDescent="0.2">
      <c r="A89" s="404" t="s">
        <v>1201</v>
      </c>
      <c r="B89" s="404">
        <v>16.936</v>
      </c>
      <c r="C89" s="404">
        <v>199.346</v>
      </c>
      <c r="D89" s="404">
        <v>131.56</v>
      </c>
      <c r="E89" s="404">
        <v>347.84100000000001</v>
      </c>
      <c r="F89" s="404" t="s">
        <v>1126</v>
      </c>
      <c r="G89" s="404" t="s">
        <v>1126</v>
      </c>
      <c r="H89" s="404" t="s">
        <v>1126</v>
      </c>
      <c r="I89" s="404" t="s">
        <v>1126</v>
      </c>
      <c r="J89" s="404">
        <v>0.97299999999999998</v>
      </c>
      <c r="K89" s="404">
        <v>0.97299999999999998</v>
      </c>
      <c r="L89" s="404">
        <v>348.81400000000002</v>
      </c>
      <c r="M89" s="404">
        <v>143.13200000000001</v>
      </c>
      <c r="N89" s="404">
        <v>347.82600000000002</v>
      </c>
      <c r="O89" s="404">
        <v>839.77200000000005</v>
      </c>
    </row>
    <row r="90" spans="1:15" x14ac:dyDescent="0.2">
      <c r="A90" s="404" t="s">
        <v>1202</v>
      </c>
      <c r="B90" s="404">
        <v>18.25</v>
      </c>
      <c r="C90" s="404">
        <v>317.721</v>
      </c>
      <c r="D90" s="404">
        <v>171.23599999999999</v>
      </c>
      <c r="E90" s="404">
        <v>507.20699999999999</v>
      </c>
      <c r="F90" s="404" t="s">
        <v>1126</v>
      </c>
      <c r="G90" s="404" t="s">
        <v>1126</v>
      </c>
      <c r="H90" s="404" t="s">
        <v>1126</v>
      </c>
      <c r="I90" s="404" t="s">
        <v>1126</v>
      </c>
      <c r="J90" s="404">
        <v>1.0049999999999999</v>
      </c>
      <c r="K90" s="404">
        <v>1.0049999999999999</v>
      </c>
      <c r="L90" s="404">
        <v>508.21300000000002</v>
      </c>
      <c r="M90" s="404">
        <v>148.87799999999999</v>
      </c>
      <c r="N90" s="404">
        <v>378.48700000000002</v>
      </c>
      <c r="O90" s="404">
        <v>1035.578</v>
      </c>
    </row>
    <row r="91" spans="1:15" x14ac:dyDescent="0.2">
      <c r="A91" s="404" t="s">
        <v>1203</v>
      </c>
      <c r="B91" s="404">
        <v>164.529</v>
      </c>
      <c r="C91" s="404">
        <v>2642.7240000000002</v>
      </c>
      <c r="D91" s="404">
        <v>1489.854</v>
      </c>
      <c r="E91" s="404">
        <v>4297.107</v>
      </c>
      <c r="F91" s="404" t="s">
        <v>1126</v>
      </c>
      <c r="G91" s="404" t="s">
        <v>1126</v>
      </c>
      <c r="H91" s="404" t="s">
        <v>1126</v>
      </c>
      <c r="I91" s="404" t="s">
        <v>1126</v>
      </c>
      <c r="J91" s="404">
        <v>11.834</v>
      </c>
      <c r="K91" s="404">
        <v>11.834</v>
      </c>
      <c r="L91" s="404">
        <v>4308.9409999999998</v>
      </c>
      <c r="M91" s="404">
        <v>1813.27</v>
      </c>
      <c r="N91" s="404">
        <v>4389.6689999999999</v>
      </c>
      <c r="O91" s="404">
        <v>10511.88</v>
      </c>
    </row>
    <row r="92" spans="1:15" x14ac:dyDescent="0.2">
      <c r="A92" s="404" t="s">
        <v>1204</v>
      </c>
      <c r="B92" s="404">
        <v>22.972000000000001</v>
      </c>
      <c r="C92" s="404">
        <v>439.71800000000002</v>
      </c>
      <c r="D92" s="404">
        <v>188.50299999999999</v>
      </c>
      <c r="E92" s="404">
        <v>651.19200000000001</v>
      </c>
      <c r="F92" s="404" t="s">
        <v>1126</v>
      </c>
      <c r="G92" s="404" t="s">
        <v>1126</v>
      </c>
      <c r="H92" s="404" t="s">
        <v>1126</v>
      </c>
      <c r="I92" s="404" t="s">
        <v>1126</v>
      </c>
      <c r="J92" s="404">
        <v>1.173</v>
      </c>
      <c r="K92" s="404">
        <v>1.173</v>
      </c>
      <c r="L92" s="404">
        <v>652.36599999999999</v>
      </c>
      <c r="M92" s="404">
        <v>159.851</v>
      </c>
      <c r="N92" s="404">
        <v>405.63099999999997</v>
      </c>
      <c r="O92" s="404">
        <v>1217.848</v>
      </c>
    </row>
    <row r="93" spans="1:15" x14ac:dyDescent="0.2">
      <c r="A93" s="404" t="s">
        <v>1205</v>
      </c>
      <c r="B93" s="404">
        <v>13.914999999999999</v>
      </c>
      <c r="C93" s="404">
        <v>452.875</v>
      </c>
      <c r="D93" s="404">
        <v>177.93100000000001</v>
      </c>
      <c r="E93" s="404">
        <v>644.72</v>
      </c>
      <c r="F93" s="404" t="s">
        <v>1126</v>
      </c>
      <c r="G93" s="404" t="s">
        <v>1126</v>
      </c>
      <c r="H93" s="404" t="s">
        <v>1126</v>
      </c>
      <c r="I93" s="404" t="s">
        <v>1126</v>
      </c>
      <c r="J93" s="404">
        <v>1.06</v>
      </c>
      <c r="K93" s="404">
        <v>1.06</v>
      </c>
      <c r="L93" s="404">
        <v>645.78</v>
      </c>
      <c r="M93" s="404">
        <v>156.23699999999999</v>
      </c>
      <c r="N93" s="404">
        <v>346.97899999999998</v>
      </c>
      <c r="O93" s="404">
        <v>1148.9960000000001</v>
      </c>
    </row>
    <row r="94" spans="1:15" x14ac:dyDescent="0.2">
      <c r="A94" s="404" t="s">
        <v>1206</v>
      </c>
      <c r="B94" s="404">
        <v>10.961</v>
      </c>
      <c r="C94" s="404">
        <v>355.44900000000001</v>
      </c>
      <c r="D94" s="404">
        <v>135.12700000000001</v>
      </c>
      <c r="E94" s="404">
        <v>501.53699999999998</v>
      </c>
      <c r="F94" s="404" t="s">
        <v>1126</v>
      </c>
      <c r="G94" s="404" t="s">
        <v>1126</v>
      </c>
      <c r="H94" s="404" t="s">
        <v>1126</v>
      </c>
      <c r="I94" s="404" t="s">
        <v>1126</v>
      </c>
      <c r="J94" s="404">
        <v>1.173</v>
      </c>
      <c r="K94" s="404">
        <v>1.173</v>
      </c>
      <c r="L94" s="404">
        <v>502.71</v>
      </c>
      <c r="M94" s="404">
        <v>149.81200000000001</v>
      </c>
      <c r="N94" s="404">
        <v>343.16899999999998</v>
      </c>
      <c r="O94" s="404">
        <v>995.69100000000003</v>
      </c>
    </row>
    <row r="95" spans="1:15" x14ac:dyDescent="0.2">
      <c r="A95" s="404" t="s">
        <v>1207</v>
      </c>
      <c r="B95" s="404">
        <v>9.84</v>
      </c>
      <c r="C95" s="404">
        <v>260.63200000000001</v>
      </c>
      <c r="D95" s="404">
        <v>97.811999999999998</v>
      </c>
      <c r="E95" s="404">
        <v>368.28399999999999</v>
      </c>
      <c r="F95" s="404" t="s">
        <v>1126</v>
      </c>
      <c r="G95" s="404" t="s">
        <v>1126</v>
      </c>
      <c r="H95" s="404" t="s">
        <v>1126</v>
      </c>
      <c r="I95" s="404" t="s">
        <v>1126</v>
      </c>
      <c r="J95" s="404">
        <v>1.135</v>
      </c>
      <c r="K95" s="404">
        <v>1.135</v>
      </c>
      <c r="L95" s="404">
        <v>369.41899999999998</v>
      </c>
      <c r="M95" s="404">
        <v>140.93799999999999</v>
      </c>
      <c r="N95" s="404">
        <v>318.78699999999998</v>
      </c>
      <c r="O95" s="404">
        <v>829.14400000000001</v>
      </c>
    </row>
    <row r="96" spans="1:15" x14ac:dyDescent="0.2">
      <c r="A96" s="404" t="s">
        <v>1208</v>
      </c>
      <c r="B96" s="404">
        <v>8.8970000000000002</v>
      </c>
      <c r="C96" s="404">
        <v>173.64099999999999</v>
      </c>
      <c r="D96" s="404">
        <v>89.241</v>
      </c>
      <c r="E96" s="404">
        <v>271.779</v>
      </c>
      <c r="F96" s="404" t="s">
        <v>1126</v>
      </c>
      <c r="G96" s="404" t="s">
        <v>1126</v>
      </c>
      <c r="H96" s="404" t="s">
        <v>1126</v>
      </c>
      <c r="I96" s="404" t="s">
        <v>1126</v>
      </c>
      <c r="J96" s="404">
        <v>1.173</v>
      </c>
      <c r="K96" s="404">
        <v>1.173</v>
      </c>
      <c r="L96" s="404">
        <v>272.952</v>
      </c>
      <c r="M96" s="404">
        <v>142.60400000000001</v>
      </c>
      <c r="N96" s="404">
        <v>350.226</v>
      </c>
      <c r="O96" s="404">
        <v>765.78200000000004</v>
      </c>
    </row>
    <row r="97" spans="1:15" x14ac:dyDescent="0.2">
      <c r="A97" s="404" t="s">
        <v>1209</v>
      </c>
      <c r="B97" s="404">
        <v>9.1280000000000001</v>
      </c>
      <c r="C97" s="404">
        <v>128.84200000000001</v>
      </c>
      <c r="D97" s="404">
        <v>76.751000000000005</v>
      </c>
      <c r="E97" s="404">
        <v>214.72200000000001</v>
      </c>
      <c r="F97" s="404" t="s">
        <v>1126</v>
      </c>
      <c r="G97" s="404" t="s">
        <v>1126</v>
      </c>
      <c r="H97" s="404" t="s">
        <v>1126</v>
      </c>
      <c r="I97" s="404" t="s">
        <v>1126</v>
      </c>
      <c r="J97" s="404">
        <v>1.135</v>
      </c>
      <c r="K97" s="404">
        <v>1.135</v>
      </c>
      <c r="L97" s="404">
        <v>215.857</v>
      </c>
      <c r="M97" s="404">
        <v>154.065</v>
      </c>
      <c r="N97" s="404">
        <v>380.46499999999997</v>
      </c>
      <c r="O97" s="404">
        <v>750.38699999999994</v>
      </c>
    </row>
    <row r="98" spans="1:15" x14ac:dyDescent="0.2">
      <c r="A98" s="404" t="s">
        <v>1210</v>
      </c>
      <c r="B98" s="404">
        <v>7.9180000000000001</v>
      </c>
      <c r="C98" s="404">
        <v>108.767</v>
      </c>
      <c r="D98" s="404">
        <v>74.959999999999994</v>
      </c>
      <c r="E98" s="404">
        <v>191.64500000000001</v>
      </c>
      <c r="F98" s="404" t="s">
        <v>1126</v>
      </c>
      <c r="G98" s="404" t="s">
        <v>1126</v>
      </c>
      <c r="H98" s="404" t="s">
        <v>1126</v>
      </c>
      <c r="I98" s="404" t="s">
        <v>1126</v>
      </c>
      <c r="J98" s="404">
        <v>1.173</v>
      </c>
      <c r="K98" s="404">
        <v>1.173</v>
      </c>
      <c r="L98" s="404">
        <v>192.81899999999999</v>
      </c>
      <c r="M98" s="404">
        <v>165.50399999999999</v>
      </c>
      <c r="N98" s="404">
        <v>422.61599999999999</v>
      </c>
      <c r="O98" s="404">
        <v>780.93899999999996</v>
      </c>
    </row>
    <row r="99" spans="1:15" x14ac:dyDescent="0.2">
      <c r="A99" s="404" t="s">
        <v>1211</v>
      </c>
      <c r="B99" s="404">
        <v>7.4909999999999997</v>
      </c>
      <c r="C99" s="404">
        <v>105.024</v>
      </c>
      <c r="D99" s="404">
        <v>83.44</v>
      </c>
      <c r="E99" s="404">
        <v>195.95500000000001</v>
      </c>
      <c r="F99" s="404" t="s">
        <v>1126</v>
      </c>
      <c r="G99" s="404" t="s">
        <v>1126</v>
      </c>
      <c r="H99" s="404" t="s">
        <v>1126</v>
      </c>
      <c r="I99" s="404" t="s">
        <v>1126</v>
      </c>
      <c r="J99" s="404">
        <v>1.173</v>
      </c>
      <c r="K99" s="404">
        <v>1.173</v>
      </c>
      <c r="L99" s="404">
        <v>197.12799999999999</v>
      </c>
      <c r="M99" s="404">
        <v>171.58099999999999</v>
      </c>
      <c r="N99" s="404">
        <v>419.32499999999999</v>
      </c>
      <c r="O99" s="404">
        <v>788.03399999999999</v>
      </c>
    </row>
    <row r="100" spans="1:15" x14ac:dyDescent="0.2">
      <c r="A100" s="404" t="s">
        <v>1212</v>
      </c>
      <c r="B100" s="404">
        <v>9.9469999999999992</v>
      </c>
      <c r="C100" s="404">
        <v>108.086</v>
      </c>
      <c r="D100" s="404">
        <v>83.61</v>
      </c>
      <c r="E100" s="404">
        <v>201.643</v>
      </c>
      <c r="F100" s="404" t="s">
        <v>1126</v>
      </c>
      <c r="G100" s="404" t="s">
        <v>1126</v>
      </c>
      <c r="H100" s="404" t="s">
        <v>1126</v>
      </c>
      <c r="I100" s="404" t="s">
        <v>1126</v>
      </c>
      <c r="J100" s="404">
        <v>1.135</v>
      </c>
      <c r="K100" s="404">
        <v>1.135</v>
      </c>
      <c r="L100" s="404">
        <v>202.77799999999999</v>
      </c>
      <c r="M100" s="404">
        <v>166.036</v>
      </c>
      <c r="N100" s="404">
        <v>358.36799999999999</v>
      </c>
      <c r="O100" s="404">
        <v>727.18100000000004</v>
      </c>
    </row>
    <row r="101" spans="1:15" x14ac:dyDescent="0.2">
      <c r="A101" s="404" t="s">
        <v>1213</v>
      </c>
      <c r="B101" s="404">
        <v>13.879</v>
      </c>
      <c r="C101" s="404">
        <v>144.72</v>
      </c>
      <c r="D101" s="404">
        <v>103.575</v>
      </c>
      <c r="E101" s="404">
        <v>262.17399999999998</v>
      </c>
      <c r="F101" s="404" t="s">
        <v>1126</v>
      </c>
      <c r="G101" s="404" t="s">
        <v>1126</v>
      </c>
      <c r="H101" s="404" t="s">
        <v>1126</v>
      </c>
      <c r="I101" s="404" t="s">
        <v>1126</v>
      </c>
      <c r="J101" s="404">
        <v>1.173</v>
      </c>
      <c r="K101" s="404">
        <v>1.173</v>
      </c>
      <c r="L101" s="404">
        <v>263.34699999999998</v>
      </c>
      <c r="M101" s="404">
        <v>152.589</v>
      </c>
      <c r="N101" s="404">
        <v>363.80099999999999</v>
      </c>
      <c r="O101" s="404">
        <v>779.73800000000006</v>
      </c>
    </row>
    <row r="102" spans="1:15" x14ac:dyDescent="0.2">
      <c r="A102" s="404" t="s">
        <v>1214</v>
      </c>
      <c r="B102" s="404">
        <v>16.600999999999999</v>
      </c>
      <c r="C102" s="404">
        <v>226.721</v>
      </c>
      <c r="D102" s="404">
        <v>115.262</v>
      </c>
      <c r="E102" s="404">
        <v>358.584</v>
      </c>
      <c r="F102" s="404" t="s">
        <v>1126</v>
      </c>
      <c r="G102" s="404" t="s">
        <v>1126</v>
      </c>
      <c r="H102" s="404" t="s">
        <v>1126</v>
      </c>
      <c r="I102" s="404" t="s">
        <v>1126</v>
      </c>
      <c r="J102" s="404">
        <v>1.135</v>
      </c>
      <c r="K102" s="404">
        <v>1.135</v>
      </c>
      <c r="L102" s="404">
        <v>359.71899999999999</v>
      </c>
      <c r="M102" s="404">
        <v>145.43299999999999</v>
      </c>
      <c r="N102" s="404">
        <v>350.697</v>
      </c>
      <c r="O102" s="404">
        <v>855.84900000000005</v>
      </c>
    </row>
    <row r="103" spans="1:15" x14ac:dyDescent="0.2">
      <c r="A103" s="404" t="s">
        <v>1215</v>
      </c>
      <c r="B103" s="404">
        <v>17.704999999999998</v>
      </c>
      <c r="C103" s="404">
        <v>331.63200000000001</v>
      </c>
      <c r="D103" s="404">
        <v>140.458</v>
      </c>
      <c r="E103" s="404">
        <v>489.79500000000002</v>
      </c>
      <c r="F103" s="404" t="s">
        <v>1126</v>
      </c>
      <c r="G103" s="404" t="s">
        <v>1126</v>
      </c>
      <c r="H103" s="404" t="s">
        <v>1126</v>
      </c>
      <c r="I103" s="404" t="s">
        <v>1126</v>
      </c>
      <c r="J103" s="404">
        <v>1.173</v>
      </c>
      <c r="K103" s="404">
        <v>1.173</v>
      </c>
      <c r="L103" s="404">
        <v>490.96800000000002</v>
      </c>
      <c r="M103" s="404">
        <v>149.47200000000001</v>
      </c>
      <c r="N103" s="404">
        <v>369.26600000000002</v>
      </c>
      <c r="O103" s="404">
        <v>1009.706</v>
      </c>
    </row>
    <row r="104" spans="1:15" x14ac:dyDescent="0.2">
      <c r="A104" s="404" t="s">
        <v>1216</v>
      </c>
      <c r="B104" s="404">
        <v>149.25299999999999</v>
      </c>
      <c r="C104" s="404">
        <v>2836.1080000000002</v>
      </c>
      <c r="D104" s="404">
        <v>1366.671</v>
      </c>
      <c r="E104" s="404">
        <v>4352.0320000000002</v>
      </c>
      <c r="F104" s="404" t="s">
        <v>1126</v>
      </c>
      <c r="G104" s="404" t="s">
        <v>1126</v>
      </c>
      <c r="H104" s="404" t="s">
        <v>1126</v>
      </c>
      <c r="I104" s="404" t="s">
        <v>1126</v>
      </c>
      <c r="J104" s="404">
        <v>13.811999999999999</v>
      </c>
      <c r="K104" s="404">
        <v>13.811999999999999</v>
      </c>
      <c r="L104" s="404">
        <v>4365.8440000000001</v>
      </c>
      <c r="M104" s="404">
        <v>1854.1210000000001</v>
      </c>
      <c r="N104" s="404">
        <v>4428.0590000000002</v>
      </c>
      <c r="O104" s="404">
        <v>10648.023999999999</v>
      </c>
    </row>
    <row r="105" spans="1:15" x14ac:dyDescent="0.2">
      <c r="A105" s="404" t="s">
        <v>1217</v>
      </c>
      <c r="B105" s="404">
        <v>15.387</v>
      </c>
      <c r="C105" s="404">
        <v>361.55599999999998</v>
      </c>
      <c r="D105" s="404">
        <v>183.00899999999999</v>
      </c>
      <c r="E105" s="404">
        <v>559.952</v>
      </c>
      <c r="F105" s="404" t="s">
        <v>1126</v>
      </c>
      <c r="G105" s="404" t="s">
        <v>1126</v>
      </c>
      <c r="H105" s="404" t="s">
        <v>1126</v>
      </c>
      <c r="I105" s="404" t="s">
        <v>1126</v>
      </c>
      <c r="J105" s="404">
        <v>1.7789999999999999</v>
      </c>
      <c r="K105" s="404">
        <v>1.7789999999999999</v>
      </c>
      <c r="L105" s="404">
        <v>561.73</v>
      </c>
      <c r="M105" s="404">
        <v>156.679</v>
      </c>
      <c r="N105" s="404">
        <v>384.02</v>
      </c>
      <c r="O105" s="404">
        <v>1102.43</v>
      </c>
    </row>
    <row r="106" spans="1:15" x14ac:dyDescent="0.2">
      <c r="A106" s="404" t="s">
        <v>1218</v>
      </c>
      <c r="B106" s="404">
        <v>13.464</v>
      </c>
      <c r="C106" s="404">
        <v>385.99400000000003</v>
      </c>
      <c r="D106" s="404">
        <v>154.85499999999999</v>
      </c>
      <c r="E106" s="404">
        <v>554.31299999999999</v>
      </c>
      <c r="F106" s="404" t="s">
        <v>1126</v>
      </c>
      <c r="G106" s="404" t="s">
        <v>1126</v>
      </c>
      <c r="H106" s="404" t="s">
        <v>1126</v>
      </c>
      <c r="I106" s="404" t="s">
        <v>1126</v>
      </c>
      <c r="J106" s="404">
        <v>1.6639999999999999</v>
      </c>
      <c r="K106" s="404">
        <v>1.6639999999999999</v>
      </c>
      <c r="L106" s="404">
        <v>555.97699999999998</v>
      </c>
      <c r="M106" s="404">
        <v>154.999</v>
      </c>
      <c r="N106" s="404">
        <v>350.517</v>
      </c>
      <c r="O106" s="404">
        <v>1061.492</v>
      </c>
    </row>
    <row r="107" spans="1:15" x14ac:dyDescent="0.2">
      <c r="A107" s="404" t="s">
        <v>1219</v>
      </c>
      <c r="B107" s="404">
        <v>9.5990000000000002</v>
      </c>
      <c r="C107" s="404">
        <v>349.28199999999998</v>
      </c>
      <c r="D107" s="404">
        <v>119.151</v>
      </c>
      <c r="E107" s="404">
        <v>478.03100000000001</v>
      </c>
      <c r="F107" s="404" t="s">
        <v>1126</v>
      </c>
      <c r="G107" s="404" t="s">
        <v>1126</v>
      </c>
      <c r="H107" s="404" t="s">
        <v>1126</v>
      </c>
      <c r="I107" s="404" t="s">
        <v>1126</v>
      </c>
      <c r="J107" s="404">
        <v>1.7789999999999999</v>
      </c>
      <c r="K107" s="404">
        <v>1.7789999999999999</v>
      </c>
      <c r="L107" s="404">
        <v>479.81</v>
      </c>
      <c r="M107" s="404">
        <v>151.91900000000001</v>
      </c>
      <c r="N107" s="404">
        <v>354.983</v>
      </c>
      <c r="O107" s="404">
        <v>986.71100000000001</v>
      </c>
    </row>
    <row r="108" spans="1:15" x14ac:dyDescent="0.2">
      <c r="A108" s="404" t="s">
        <v>1220</v>
      </c>
      <c r="B108" s="404">
        <v>10.294</v>
      </c>
      <c r="C108" s="404">
        <v>242.63900000000001</v>
      </c>
      <c r="D108" s="404">
        <v>82.923000000000002</v>
      </c>
      <c r="E108" s="404">
        <v>335.85500000000002</v>
      </c>
      <c r="F108" s="404" t="s">
        <v>1126</v>
      </c>
      <c r="G108" s="404" t="s">
        <v>1126</v>
      </c>
      <c r="H108" s="404" t="s">
        <v>1126</v>
      </c>
      <c r="I108" s="404" t="s">
        <v>1126</v>
      </c>
      <c r="J108" s="404">
        <v>1.7210000000000001</v>
      </c>
      <c r="K108" s="404">
        <v>1.7210000000000001</v>
      </c>
      <c r="L108" s="404">
        <v>337.577</v>
      </c>
      <c r="M108" s="404">
        <v>142.61500000000001</v>
      </c>
      <c r="N108" s="404">
        <v>318.83</v>
      </c>
      <c r="O108" s="404">
        <v>799.02200000000005</v>
      </c>
    </row>
    <row r="109" spans="1:15" x14ac:dyDescent="0.2">
      <c r="A109" s="404" t="s">
        <v>1221</v>
      </c>
      <c r="B109" s="404">
        <v>6.2149999999999999</v>
      </c>
      <c r="C109" s="404">
        <v>157.298</v>
      </c>
      <c r="D109" s="404">
        <v>85.361000000000004</v>
      </c>
      <c r="E109" s="404">
        <v>248.874</v>
      </c>
      <c r="F109" s="404" t="s">
        <v>1126</v>
      </c>
      <c r="G109" s="404" t="s">
        <v>1126</v>
      </c>
      <c r="H109" s="404" t="s">
        <v>1126</v>
      </c>
      <c r="I109" s="404" t="s">
        <v>1126</v>
      </c>
      <c r="J109" s="404">
        <v>1.7789999999999999</v>
      </c>
      <c r="K109" s="404">
        <v>1.7789999999999999</v>
      </c>
      <c r="L109" s="404">
        <v>250.65299999999999</v>
      </c>
      <c r="M109" s="404">
        <v>142.149</v>
      </c>
      <c r="N109" s="404">
        <v>357.72899999999998</v>
      </c>
      <c r="O109" s="404">
        <v>750.53</v>
      </c>
    </row>
    <row r="110" spans="1:15" x14ac:dyDescent="0.2">
      <c r="A110" s="404" t="s">
        <v>1222</v>
      </c>
      <c r="B110" s="404">
        <v>4.915</v>
      </c>
      <c r="C110" s="404">
        <v>124.84099999999999</v>
      </c>
      <c r="D110" s="404">
        <v>77.766999999999996</v>
      </c>
      <c r="E110" s="404">
        <v>207.524</v>
      </c>
      <c r="F110" s="404" t="s">
        <v>1126</v>
      </c>
      <c r="G110" s="404" t="s">
        <v>1126</v>
      </c>
      <c r="H110" s="404" t="s">
        <v>1126</v>
      </c>
      <c r="I110" s="404" t="s">
        <v>1126</v>
      </c>
      <c r="J110" s="404">
        <v>1.7210000000000001</v>
      </c>
      <c r="K110" s="404">
        <v>1.7210000000000001</v>
      </c>
      <c r="L110" s="404">
        <v>209.245</v>
      </c>
      <c r="M110" s="404">
        <v>155.63399999999999</v>
      </c>
      <c r="N110" s="404">
        <v>400.83</v>
      </c>
      <c r="O110" s="404">
        <v>765.70799999999997</v>
      </c>
    </row>
    <row r="111" spans="1:15" x14ac:dyDescent="0.2">
      <c r="A111" s="404" t="s">
        <v>1223</v>
      </c>
      <c r="B111" s="404">
        <v>6.0910000000000002</v>
      </c>
      <c r="C111" s="404">
        <v>104.572</v>
      </c>
      <c r="D111" s="404">
        <v>66.557000000000002</v>
      </c>
      <c r="E111" s="404">
        <v>177.22</v>
      </c>
      <c r="F111" s="404" t="s">
        <v>1126</v>
      </c>
      <c r="G111" s="404" t="s">
        <v>1126</v>
      </c>
      <c r="H111" s="404" t="s">
        <v>1126</v>
      </c>
      <c r="I111" s="404" t="s">
        <v>1126</v>
      </c>
      <c r="J111" s="404">
        <v>1.7789999999999999</v>
      </c>
      <c r="K111" s="404">
        <v>1.7789999999999999</v>
      </c>
      <c r="L111" s="404">
        <v>178.99799999999999</v>
      </c>
      <c r="M111" s="404">
        <v>175.60400000000001</v>
      </c>
      <c r="N111" s="404">
        <v>466.46100000000001</v>
      </c>
      <c r="O111" s="404">
        <v>821.06299999999999</v>
      </c>
    </row>
    <row r="112" spans="1:15" x14ac:dyDescent="0.2">
      <c r="A112" s="404" t="s">
        <v>1224</v>
      </c>
      <c r="B112" s="404">
        <v>5.7519999999999998</v>
      </c>
      <c r="C112" s="404">
        <v>102.533</v>
      </c>
      <c r="D112" s="404">
        <v>63.384999999999998</v>
      </c>
      <c r="E112" s="404">
        <v>171.67</v>
      </c>
      <c r="F112" s="404" t="s">
        <v>1126</v>
      </c>
      <c r="G112" s="404" t="s">
        <v>1126</v>
      </c>
      <c r="H112" s="404" t="s">
        <v>1126</v>
      </c>
      <c r="I112" s="404" t="s">
        <v>1126</v>
      </c>
      <c r="J112" s="404">
        <v>1.7789999999999999</v>
      </c>
      <c r="K112" s="404">
        <v>1.7789999999999999</v>
      </c>
      <c r="L112" s="404">
        <v>173.44900000000001</v>
      </c>
      <c r="M112" s="404">
        <v>183.40600000000001</v>
      </c>
      <c r="N112" s="404">
        <v>447.56599999999997</v>
      </c>
      <c r="O112" s="404">
        <v>804.42200000000003</v>
      </c>
    </row>
    <row r="113" spans="1:15" x14ac:dyDescent="0.2">
      <c r="A113" s="404" t="s">
        <v>1225</v>
      </c>
      <c r="B113" s="404">
        <v>7.64</v>
      </c>
      <c r="C113" s="404">
        <v>107.623</v>
      </c>
      <c r="D113" s="404">
        <v>78.102000000000004</v>
      </c>
      <c r="E113" s="404">
        <v>193.364</v>
      </c>
      <c r="F113" s="404" t="s">
        <v>1126</v>
      </c>
      <c r="G113" s="404" t="s">
        <v>1126</v>
      </c>
      <c r="H113" s="404" t="s">
        <v>1126</v>
      </c>
      <c r="I113" s="404" t="s">
        <v>1126</v>
      </c>
      <c r="J113" s="404">
        <v>1.7210000000000001</v>
      </c>
      <c r="K113" s="404">
        <v>1.7210000000000001</v>
      </c>
      <c r="L113" s="404">
        <v>195.08600000000001</v>
      </c>
      <c r="M113" s="404">
        <v>178.48500000000001</v>
      </c>
      <c r="N113" s="404">
        <v>382.47300000000001</v>
      </c>
      <c r="O113" s="404">
        <v>756.04300000000001</v>
      </c>
    </row>
    <row r="114" spans="1:15" x14ac:dyDescent="0.2">
      <c r="A114" s="404" t="s">
        <v>1226</v>
      </c>
      <c r="B114" s="404">
        <v>10.417999999999999</v>
      </c>
      <c r="C114" s="404">
        <v>142.12200000000001</v>
      </c>
      <c r="D114" s="404">
        <v>111.318</v>
      </c>
      <c r="E114" s="404">
        <v>263.85700000000003</v>
      </c>
      <c r="F114" s="404" t="s">
        <v>1126</v>
      </c>
      <c r="G114" s="404" t="s">
        <v>1126</v>
      </c>
      <c r="H114" s="404" t="s">
        <v>1126</v>
      </c>
      <c r="I114" s="404" t="s">
        <v>1126</v>
      </c>
      <c r="J114" s="404">
        <v>1.7789999999999999</v>
      </c>
      <c r="K114" s="404">
        <v>1.7789999999999999</v>
      </c>
      <c r="L114" s="404">
        <v>265.63600000000002</v>
      </c>
      <c r="M114" s="404">
        <v>158.25299999999999</v>
      </c>
      <c r="N114" s="404">
        <v>360.68299999999999</v>
      </c>
      <c r="O114" s="404">
        <v>784.572</v>
      </c>
    </row>
    <row r="115" spans="1:15" x14ac:dyDescent="0.2">
      <c r="A115" s="404" t="s">
        <v>1227</v>
      </c>
      <c r="B115" s="404">
        <v>11.023999999999999</v>
      </c>
      <c r="C115" s="404">
        <v>227.39400000000001</v>
      </c>
      <c r="D115" s="404">
        <v>128.387</v>
      </c>
      <c r="E115" s="404">
        <v>366.80500000000001</v>
      </c>
      <c r="F115" s="404" t="s">
        <v>1126</v>
      </c>
      <c r="G115" s="404" t="s">
        <v>1126</v>
      </c>
      <c r="H115" s="404" t="s">
        <v>1126</v>
      </c>
      <c r="I115" s="404" t="s">
        <v>1126</v>
      </c>
      <c r="J115" s="404">
        <v>1.7210000000000001</v>
      </c>
      <c r="K115" s="404">
        <v>1.7210000000000001</v>
      </c>
      <c r="L115" s="404">
        <v>368.52600000000001</v>
      </c>
      <c r="M115" s="404">
        <v>149.292</v>
      </c>
      <c r="N115" s="404">
        <v>360.26</v>
      </c>
      <c r="O115" s="404">
        <v>878.07799999999997</v>
      </c>
    </row>
    <row r="116" spans="1:15" x14ac:dyDescent="0.2">
      <c r="A116" s="404" t="s">
        <v>1228</v>
      </c>
      <c r="B116" s="404">
        <v>14.105</v>
      </c>
      <c r="C116" s="404">
        <v>345.33199999999999</v>
      </c>
      <c r="D116" s="404">
        <v>167.40100000000001</v>
      </c>
      <c r="E116" s="404">
        <v>526.83699999999999</v>
      </c>
      <c r="F116" s="404" t="s">
        <v>1126</v>
      </c>
      <c r="G116" s="404" t="s">
        <v>1126</v>
      </c>
      <c r="H116" s="404" t="s">
        <v>1126</v>
      </c>
      <c r="I116" s="404" t="s">
        <v>1126</v>
      </c>
      <c r="J116" s="404">
        <v>1.7789999999999999</v>
      </c>
      <c r="K116" s="404">
        <v>1.7789999999999999</v>
      </c>
      <c r="L116" s="404">
        <v>528.61599999999999</v>
      </c>
      <c r="M116" s="404">
        <v>157.05600000000001</v>
      </c>
      <c r="N116" s="404">
        <v>385.7</v>
      </c>
      <c r="O116" s="404">
        <v>1071.3720000000001</v>
      </c>
    </row>
    <row r="117" spans="1:15" x14ac:dyDescent="0.2">
      <c r="A117" s="404" t="s">
        <v>1229</v>
      </c>
      <c r="B117" s="404">
        <v>114.90300000000001</v>
      </c>
      <c r="C117" s="404">
        <v>2650.8679999999999</v>
      </c>
      <c r="D117" s="404">
        <v>1318.213</v>
      </c>
      <c r="E117" s="404">
        <v>4083.9839999999999</v>
      </c>
      <c r="F117" s="404" t="s">
        <v>1126</v>
      </c>
      <c r="G117" s="404" t="s">
        <v>1126</v>
      </c>
      <c r="H117" s="404" t="s">
        <v>1126</v>
      </c>
      <c r="I117" s="404" t="s">
        <v>1126</v>
      </c>
      <c r="J117" s="404">
        <v>21</v>
      </c>
      <c r="K117" s="404">
        <v>21</v>
      </c>
      <c r="L117" s="404">
        <v>4104.9840000000004</v>
      </c>
      <c r="M117" s="404">
        <v>1906.0889999999999</v>
      </c>
      <c r="N117" s="404">
        <v>4567.1850000000004</v>
      </c>
      <c r="O117" s="404">
        <v>10578.258</v>
      </c>
    </row>
    <row r="118" spans="1:15" x14ac:dyDescent="0.2">
      <c r="A118" s="404" t="s">
        <v>1230</v>
      </c>
      <c r="B118" s="404">
        <v>16.494</v>
      </c>
      <c r="C118" s="404">
        <v>412.22899999999998</v>
      </c>
      <c r="D118" s="404">
        <v>185.88800000000001</v>
      </c>
      <c r="E118" s="404">
        <v>614.61</v>
      </c>
      <c r="F118" s="404" t="s">
        <v>1126</v>
      </c>
      <c r="G118" s="404" t="s">
        <v>1126</v>
      </c>
      <c r="H118" s="404" t="s">
        <v>1126</v>
      </c>
      <c r="I118" s="404" t="s">
        <v>1126</v>
      </c>
      <c r="J118" s="404">
        <v>1.788</v>
      </c>
      <c r="K118" s="404">
        <v>1.788</v>
      </c>
      <c r="L118" s="404">
        <v>616.39800000000002</v>
      </c>
      <c r="M118" s="404">
        <v>172.31399999999999</v>
      </c>
      <c r="N118" s="404">
        <v>400.37700000000001</v>
      </c>
      <c r="O118" s="404">
        <v>1189.0899999999999</v>
      </c>
    </row>
    <row r="119" spans="1:15" x14ac:dyDescent="0.2">
      <c r="A119" s="404" t="s">
        <v>1231</v>
      </c>
      <c r="B119" s="404">
        <v>13.121</v>
      </c>
      <c r="C119" s="404">
        <v>360.358</v>
      </c>
      <c r="D119" s="404">
        <v>124.092</v>
      </c>
      <c r="E119" s="404">
        <v>497.57100000000003</v>
      </c>
      <c r="F119" s="404" t="s">
        <v>1126</v>
      </c>
      <c r="G119" s="404" t="s">
        <v>1126</v>
      </c>
      <c r="H119" s="404" t="s">
        <v>1126</v>
      </c>
      <c r="I119" s="404" t="s">
        <v>1126</v>
      </c>
      <c r="J119" s="404">
        <v>1.615</v>
      </c>
      <c r="K119" s="404">
        <v>1.615</v>
      </c>
      <c r="L119" s="404">
        <v>499.18599999999998</v>
      </c>
      <c r="M119" s="404">
        <v>164.358</v>
      </c>
      <c r="N119" s="404">
        <v>337.99</v>
      </c>
      <c r="O119" s="404">
        <v>1001.534</v>
      </c>
    </row>
    <row r="120" spans="1:15" x14ac:dyDescent="0.2">
      <c r="A120" s="404" t="s">
        <v>1232</v>
      </c>
      <c r="B120" s="404">
        <v>8.7349999999999994</v>
      </c>
      <c r="C120" s="404">
        <v>308.58199999999999</v>
      </c>
      <c r="D120" s="404">
        <v>85.4</v>
      </c>
      <c r="E120" s="404">
        <v>402.71699999999998</v>
      </c>
      <c r="F120" s="404" t="s">
        <v>1126</v>
      </c>
      <c r="G120" s="404" t="s">
        <v>1126</v>
      </c>
      <c r="H120" s="404" t="s">
        <v>1126</v>
      </c>
      <c r="I120" s="404" t="s">
        <v>1126</v>
      </c>
      <c r="J120" s="404">
        <v>1.788</v>
      </c>
      <c r="K120" s="404">
        <v>1.788</v>
      </c>
      <c r="L120" s="404">
        <v>404.505</v>
      </c>
      <c r="M120" s="404">
        <v>158.01499999999999</v>
      </c>
      <c r="N120" s="404">
        <v>366.49900000000002</v>
      </c>
      <c r="O120" s="404">
        <v>929.01900000000001</v>
      </c>
    </row>
    <row r="121" spans="1:15" x14ac:dyDescent="0.2">
      <c r="A121" s="404" t="s">
        <v>1233</v>
      </c>
      <c r="B121" s="404">
        <v>10.356999999999999</v>
      </c>
      <c r="C121" s="404">
        <v>206.94900000000001</v>
      </c>
      <c r="D121" s="404">
        <v>62.936999999999998</v>
      </c>
      <c r="E121" s="404">
        <v>280.24299999999999</v>
      </c>
      <c r="F121" s="404" t="s">
        <v>1126</v>
      </c>
      <c r="G121" s="404" t="s">
        <v>1126</v>
      </c>
      <c r="H121" s="404" t="s">
        <v>1126</v>
      </c>
      <c r="I121" s="404" t="s">
        <v>1126</v>
      </c>
      <c r="J121" s="404">
        <v>1.73</v>
      </c>
      <c r="K121" s="404">
        <v>1.73</v>
      </c>
      <c r="L121" s="404">
        <v>281.97300000000001</v>
      </c>
      <c r="M121" s="404">
        <v>150.899</v>
      </c>
      <c r="N121" s="404">
        <v>345.75</v>
      </c>
      <c r="O121" s="404">
        <v>778.62099999999998</v>
      </c>
    </row>
    <row r="122" spans="1:15" x14ac:dyDescent="0.2">
      <c r="A122" s="404" t="s">
        <v>1234</v>
      </c>
      <c r="B122" s="404">
        <v>8.6609999999999996</v>
      </c>
      <c r="C122" s="404">
        <v>153.22800000000001</v>
      </c>
      <c r="D122" s="404">
        <v>66.269000000000005</v>
      </c>
      <c r="E122" s="404">
        <v>228.15799999999999</v>
      </c>
      <c r="F122" s="404" t="s">
        <v>1126</v>
      </c>
      <c r="G122" s="404" t="s">
        <v>1126</v>
      </c>
      <c r="H122" s="404" t="s">
        <v>1126</v>
      </c>
      <c r="I122" s="404" t="s">
        <v>1126</v>
      </c>
      <c r="J122" s="404">
        <v>1.788</v>
      </c>
      <c r="K122" s="404">
        <v>1.788</v>
      </c>
      <c r="L122" s="404">
        <v>229.946</v>
      </c>
      <c r="M122" s="404">
        <v>156.46100000000001</v>
      </c>
      <c r="N122" s="404">
        <v>381.18700000000001</v>
      </c>
      <c r="O122" s="404">
        <v>767.59400000000005</v>
      </c>
    </row>
    <row r="123" spans="1:15" x14ac:dyDescent="0.2">
      <c r="A123" s="404" t="s">
        <v>1235</v>
      </c>
      <c r="B123" s="404">
        <v>5.5289999999999999</v>
      </c>
      <c r="C123" s="404">
        <v>117.70099999999999</v>
      </c>
      <c r="D123" s="404">
        <v>63.323</v>
      </c>
      <c r="E123" s="404">
        <v>186.553</v>
      </c>
      <c r="F123" s="404" t="s">
        <v>1126</v>
      </c>
      <c r="G123" s="404" t="s">
        <v>1126</v>
      </c>
      <c r="H123" s="404" t="s">
        <v>1126</v>
      </c>
      <c r="I123" s="404" t="s">
        <v>1126</v>
      </c>
      <c r="J123" s="404">
        <v>1.73</v>
      </c>
      <c r="K123" s="404">
        <v>1.73</v>
      </c>
      <c r="L123" s="404">
        <v>188.28299999999999</v>
      </c>
      <c r="M123" s="404">
        <v>173.214</v>
      </c>
      <c r="N123" s="404">
        <v>443.46300000000002</v>
      </c>
      <c r="O123" s="404">
        <v>804.96</v>
      </c>
    </row>
    <row r="124" spans="1:15" x14ac:dyDescent="0.2">
      <c r="A124" s="404" t="s">
        <v>1236</v>
      </c>
      <c r="B124" s="404">
        <v>7.9240000000000004</v>
      </c>
      <c r="C124" s="404">
        <v>100.455</v>
      </c>
      <c r="D124" s="404">
        <v>59.362000000000002</v>
      </c>
      <c r="E124" s="404">
        <v>167.74100000000001</v>
      </c>
      <c r="F124" s="404" t="s">
        <v>1126</v>
      </c>
      <c r="G124" s="404" t="s">
        <v>1126</v>
      </c>
      <c r="H124" s="404" t="s">
        <v>1126</v>
      </c>
      <c r="I124" s="404" t="s">
        <v>1126</v>
      </c>
      <c r="J124" s="404">
        <v>1.788</v>
      </c>
      <c r="K124" s="404">
        <v>1.788</v>
      </c>
      <c r="L124" s="404">
        <v>169.529</v>
      </c>
      <c r="M124" s="404">
        <v>190.542</v>
      </c>
      <c r="N124" s="404">
        <v>473.26299999999998</v>
      </c>
      <c r="O124" s="404">
        <v>833.33399999999995</v>
      </c>
    </row>
    <row r="125" spans="1:15" x14ac:dyDescent="0.2">
      <c r="A125" s="404" t="s">
        <v>1237</v>
      </c>
      <c r="B125" s="404">
        <v>8.4589999999999996</v>
      </c>
      <c r="C125" s="404">
        <v>108.57</v>
      </c>
      <c r="D125" s="404">
        <v>64.284999999999997</v>
      </c>
      <c r="E125" s="404">
        <v>181.31299999999999</v>
      </c>
      <c r="F125" s="404" t="s">
        <v>1126</v>
      </c>
      <c r="G125" s="404" t="s">
        <v>1126</v>
      </c>
      <c r="H125" s="404" t="s">
        <v>1126</v>
      </c>
      <c r="I125" s="404" t="s">
        <v>1126</v>
      </c>
      <c r="J125" s="404">
        <v>1.788</v>
      </c>
      <c r="K125" s="404">
        <v>1.788</v>
      </c>
      <c r="L125" s="404">
        <v>183.101</v>
      </c>
      <c r="M125" s="404">
        <v>190.66900000000001</v>
      </c>
      <c r="N125" s="404">
        <v>444.78800000000001</v>
      </c>
      <c r="O125" s="404">
        <v>818.55700000000002</v>
      </c>
    </row>
    <row r="126" spans="1:15" x14ac:dyDescent="0.2">
      <c r="A126" s="404" t="s">
        <v>1238</v>
      </c>
      <c r="B126" s="404">
        <v>10.818</v>
      </c>
      <c r="C126" s="404">
        <v>108.53</v>
      </c>
      <c r="D126" s="404">
        <v>64.97</v>
      </c>
      <c r="E126" s="404">
        <v>184.31800000000001</v>
      </c>
      <c r="F126" s="404" t="s">
        <v>1126</v>
      </c>
      <c r="G126" s="404" t="s">
        <v>1126</v>
      </c>
      <c r="H126" s="404" t="s">
        <v>1126</v>
      </c>
      <c r="I126" s="404" t="s">
        <v>1126</v>
      </c>
      <c r="J126" s="404">
        <v>1.73</v>
      </c>
      <c r="K126" s="404">
        <v>1.73</v>
      </c>
      <c r="L126" s="404">
        <v>186.048</v>
      </c>
      <c r="M126" s="404">
        <v>183.81100000000001</v>
      </c>
      <c r="N126" s="404">
        <v>391.9</v>
      </c>
      <c r="O126" s="404">
        <v>761.75900000000001</v>
      </c>
    </row>
    <row r="127" spans="1:15" x14ac:dyDescent="0.2">
      <c r="A127" s="404" t="s">
        <v>1239</v>
      </c>
      <c r="B127" s="404">
        <v>11.536</v>
      </c>
      <c r="C127" s="404">
        <v>150.17500000000001</v>
      </c>
      <c r="D127" s="404">
        <v>105.744</v>
      </c>
      <c r="E127" s="404">
        <v>267.45499999999998</v>
      </c>
      <c r="F127" s="404" t="s">
        <v>1126</v>
      </c>
      <c r="G127" s="404" t="s">
        <v>1126</v>
      </c>
      <c r="H127" s="404" t="s">
        <v>1126</v>
      </c>
      <c r="I127" s="404" t="s">
        <v>1126</v>
      </c>
      <c r="J127" s="404">
        <v>1.788</v>
      </c>
      <c r="K127" s="404">
        <v>1.788</v>
      </c>
      <c r="L127" s="404">
        <v>269.24299999999999</v>
      </c>
      <c r="M127" s="404">
        <v>166.99199999999999</v>
      </c>
      <c r="N127" s="404">
        <v>381.10500000000002</v>
      </c>
      <c r="O127" s="404">
        <v>817.33900000000006</v>
      </c>
    </row>
    <row r="128" spans="1:15" x14ac:dyDescent="0.2">
      <c r="A128" s="404" t="s">
        <v>1240</v>
      </c>
      <c r="B128" s="404">
        <v>15.683</v>
      </c>
      <c r="C128" s="404">
        <v>208.011</v>
      </c>
      <c r="D128" s="404">
        <v>109.405</v>
      </c>
      <c r="E128" s="404">
        <v>333.09800000000001</v>
      </c>
      <c r="F128" s="404" t="s">
        <v>1126</v>
      </c>
      <c r="G128" s="404" t="s">
        <v>1126</v>
      </c>
      <c r="H128" s="404" t="s">
        <v>1126</v>
      </c>
      <c r="I128" s="404" t="s">
        <v>1126</v>
      </c>
      <c r="J128" s="404">
        <v>1.73</v>
      </c>
      <c r="K128" s="404">
        <v>1.73</v>
      </c>
      <c r="L128" s="404">
        <v>334.82799999999997</v>
      </c>
      <c r="M128" s="404">
        <v>159.072</v>
      </c>
      <c r="N128" s="404">
        <v>368.04500000000002</v>
      </c>
      <c r="O128" s="404">
        <v>861.94600000000003</v>
      </c>
    </row>
    <row r="129" spans="1:15" x14ac:dyDescent="0.2">
      <c r="A129" s="404" t="s">
        <v>1241</v>
      </c>
      <c r="B129" s="404">
        <v>19.460999999999999</v>
      </c>
      <c r="C129" s="404">
        <v>322.73700000000002</v>
      </c>
      <c r="D129" s="404">
        <v>130.202</v>
      </c>
      <c r="E129" s="404">
        <v>472.4</v>
      </c>
      <c r="F129" s="404" t="s">
        <v>1126</v>
      </c>
      <c r="G129" s="404" t="s">
        <v>1126</v>
      </c>
      <c r="H129" s="404" t="s">
        <v>1126</v>
      </c>
      <c r="I129" s="404" t="s">
        <v>1126</v>
      </c>
      <c r="J129" s="404">
        <v>1.788</v>
      </c>
      <c r="K129" s="404">
        <v>1.788</v>
      </c>
      <c r="L129" s="404">
        <v>474.18799999999999</v>
      </c>
      <c r="M129" s="404">
        <v>166.89400000000001</v>
      </c>
      <c r="N129" s="404">
        <v>413.54599999999999</v>
      </c>
      <c r="O129" s="404">
        <v>1054.6279999999999</v>
      </c>
    </row>
    <row r="130" spans="1:15" x14ac:dyDescent="0.2">
      <c r="A130" s="404" t="s">
        <v>1242</v>
      </c>
      <c r="B130" s="404">
        <v>136.75899999999999</v>
      </c>
      <c r="C130" s="404">
        <v>2557.34</v>
      </c>
      <c r="D130" s="404">
        <v>1121.876</v>
      </c>
      <c r="E130" s="404">
        <v>3815.9749999999999</v>
      </c>
      <c r="F130" s="404" t="s">
        <v>1126</v>
      </c>
      <c r="G130" s="404" t="s">
        <v>1126</v>
      </c>
      <c r="H130" s="404" t="s">
        <v>1126</v>
      </c>
      <c r="I130" s="404" t="s">
        <v>1126</v>
      </c>
      <c r="J130" s="404">
        <v>21.05</v>
      </c>
      <c r="K130" s="404">
        <v>21.05</v>
      </c>
      <c r="L130" s="404">
        <v>3837.0250000000001</v>
      </c>
      <c r="M130" s="404">
        <v>2033.239</v>
      </c>
      <c r="N130" s="404">
        <v>4745.6270000000004</v>
      </c>
      <c r="O130" s="404">
        <v>10615.891</v>
      </c>
    </row>
    <row r="131" spans="1:15" x14ac:dyDescent="0.2">
      <c r="A131" s="404" t="s">
        <v>1243</v>
      </c>
      <c r="B131" s="404">
        <v>18.704999999999998</v>
      </c>
      <c r="C131" s="404">
        <v>450.62200000000001</v>
      </c>
      <c r="D131" s="404">
        <v>127.011</v>
      </c>
      <c r="E131" s="404">
        <v>596.33799999999997</v>
      </c>
      <c r="F131" s="404" t="s">
        <v>1126</v>
      </c>
      <c r="G131" s="404" t="s">
        <v>1126</v>
      </c>
      <c r="H131" s="404" t="s">
        <v>1126</v>
      </c>
      <c r="I131" s="404" t="s">
        <v>1126</v>
      </c>
      <c r="J131" s="404">
        <v>1.88</v>
      </c>
      <c r="K131" s="404">
        <v>1.88</v>
      </c>
      <c r="L131" s="404">
        <v>598.21699999999998</v>
      </c>
      <c r="M131" s="404">
        <v>179.39400000000001</v>
      </c>
      <c r="N131" s="404">
        <v>436.04599999999999</v>
      </c>
      <c r="O131" s="404">
        <v>1213.6569999999999</v>
      </c>
    </row>
    <row r="132" spans="1:15" x14ac:dyDescent="0.2">
      <c r="A132" s="404" t="s">
        <v>1244</v>
      </c>
      <c r="B132" s="404">
        <v>13.054</v>
      </c>
      <c r="C132" s="404">
        <v>410.86599999999999</v>
      </c>
      <c r="D132" s="404">
        <v>95.966999999999999</v>
      </c>
      <c r="E132" s="404">
        <v>519.88699999999994</v>
      </c>
      <c r="F132" s="404" t="s">
        <v>1126</v>
      </c>
      <c r="G132" s="404" t="s">
        <v>1126</v>
      </c>
      <c r="H132" s="404" t="s">
        <v>1126</v>
      </c>
      <c r="I132" s="404" t="s">
        <v>1126</v>
      </c>
      <c r="J132" s="404">
        <v>1.698</v>
      </c>
      <c r="K132" s="404">
        <v>1.698</v>
      </c>
      <c r="L132" s="404">
        <v>521.58500000000004</v>
      </c>
      <c r="M132" s="404">
        <v>172.71299999999999</v>
      </c>
      <c r="N132" s="404">
        <v>363.81099999999998</v>
      </c>
      <c r="O132" s="404">
        <v>1058.1089999999999</v>
      </c>
    </row>
    <row r="133" spans="1:15" x14ac:dyDescent="0.2">
      <c r="A133" s="404" t="s">
        <v>1245</v>
      </c>
      <c r="B133" s="404">
        <v>10.605</v>
      </c>
      <c r="C133" s="404">
        <v>326.399</v>
      </c>
      <c r="D133" s="404">
        <v>107.081</v>
      </c>
      <c r="E133" s="404">
        <v>444.08499999999998</v>
      </c>
      <c r="F133" s="404" t="s">
        <v>1126</v>
      </c>
      <c r="G133" s="404" t="s">
        <v>1126</v>
      </c>
      <c r="H133" s="404" t="s">
        <v>1126</v>
      </c>
      <c r="I133" s="404" t="s">
        <v>1126</v>
      </c>
      <c r="J133" s="404">
        <v>1.88</v>
      </c>
      <c r="K133" s="404">
        <v>1.88</v>
      </c>
      <c r="L133" s="404">
        <v>445.96499999999997</v>
      </c>
      <c r="M133" s="404">
        <v>166.13499999999999</v>
      </c>
      <c r="N133" s="404">
        <v>389.767</v>
      </c>
      <c r="O133" s="404">
        <v>1001.867</v>
      </c>
    </row>
    <row r="134" spans="1:15" x14ac:dyDescent="0.2">
      <c r="A134" s="404" t="s">
        <v>1246</v>
      </c>
      <c r="B134" s="404">
        <v>13.242000000000001</v>
      </c>
      <c r="C134" s="404">
        <v>239.97</v>
      </c>
      <c r="D134" s="404">
        <v>104.41200000000001</v>
      </c>
      <c r="E134" s="404">
        <v>357.62400000000002</v>
      </c>
      <c r="F134" s="404" t="s">
        <v>1126</v>
      </c>
      <c r="G134" s="404" t="s">
        <v>1126</v>
      </c>
      <c r="H134" s="404" t="s">
        <v>1126</v>
      </c>
      <c r="I134" s="404" t="s">
        <v>1126</v>
      </c>
      <c r="J134" s="404">
        <v>1.819</v>
      </c>
      <c r="K134" s="404">
        <v>1.819</v>
      </c>
      <c r="L134" s="404">
        <v>359.44299999999998</v>
      </c>
      <c r="M134" s="404">
        <v>159.04599999999999</v>
      </c>
      <c r="N134" s="404">
        <v>361.49099999999999</v>
      </c>
      <c r="O134" s="404">
        <v>879.97900000000004</v>
      </c>
    </row>
    <row r="135" spans="1:15" x14ac:dyDescent="0.2">
      <c r="A135" s="404" t="s">
        <v>1247</v>
      </c>
      <c r="B135" s="404">
        <v>8.7970000000000006</v>
      </c>
      <c r="C135" s="404">
        <v>141.33699999999999</v>
      </c>
      <c r="D135" s="404">
        <v>76.959999999999994</v>
      </c>
      <c r="E135" s="404">
        <v>227.09399999999999</v>
      </c>
      <c r="F135" s="404" t="s">
        <v>1126</v>
      </c>
      <c r="G135" s="404" t="s">
        <v>1126</v>
      </c>
      <c r="H135" s="404" t="s">
        <v>1126</v>
      </c>
      <c r="I135" s="404" t="s">
        <v>1126</v>
      </c>
      <c r="J135" s="404">
        <v>1.88</v>
      </c>
      <c r="K135" s="404">
        <v>1.88</v>
      </c>
      <c r="L135" s="404">
        <v>228.97300000000001</v>
      </c>
      <c r="M135" s="404">
        <v>159.459</v>
      </c>
      <c r="N135" s="404">
        <v>395.00700000000001</v>
      </c>
      <c r="O135" s="404">
        <v>783.43899999999996</v>
      </c>
    </row>
    <row r="136" spans="1:15" x14ac:dyDescent="0.2">
      <c r="A136" s="404" t="s">
        <v>1248</v>
      </c>
      <c r="B136" s="404">
        <v>6.8380000000000001</v>
      </c>
      <c r="C136" s="404">
        <v>108.782</v>
      </c>
      <c r="D136" s="404">
        <v>61.64</v>
      </c>
      <c r="E136" s="404">
        <v>177.25899999999999</v>
      </c>
      <c r="F136" s="404" t="s">
        <v>1126</v>
      </c>
      <c r="G136" s="404" t="s">
        <v>1126</v>
      </c>
      <c r="H136" s="404" t="s">
        <v>1126</v>
      </c>
      <c r="I136" s="404" t="s">
        <v>1126</v>
      </c>
      <c r="J136" s="404">
        <v>1.819</v>
      </c>
      <c r="K136" s="404">
        <v>1.819</v>
      </c>
      <c r="L136" s="404">
        <v>179.078</v>
      </c>
      <c r="M136" s="404">
        <v>173.048</v>
      </c>
      <c r="N136" s="404">
        <v>423.822</v>
      </c>
      <c r="O136" s="404">
        <v>775.94799999999998</v>
      </c>
    </row>
    <row r="137" spans="1:15" x14ac:dyDescent="0.2">
      <c r="A137" s="404" t="s">
        <v>1249</v>
      </c>
      <c r="B137" s="404">
        <v>11.83</v>
      </c>
      <c r="C137" s="404">
        <v>102.708</v>
      </c>
      <c r="D137" s="404">
        <v>50.765999999999998</v>
      </c>
      <c r="E137" s="404">
        <v>165.304</v>
      </c>
      <c r="F137" s="404" t="s">
        <v>1126</v>
      </c>
      <c r="G137" s="404" t="s">
        <v>1126</v>
      </c>
      <c r="H137" s="404" t="s">
        <v>1126</v>
      </c>
      <c r="I137" s="404" t="s">
        <v>1126</v>
      </c>
      <c r="J137" s="404">
        <v>1.88</v>
      </c>
      <c r="K137" s="404">
        <v>1.88</v>
      </c>
      <c r="L137" s="404">
        <v>167.18299999999999</v>
      </c>
      <c r="M137" s="404">
        <v>187.595</v>
      </c>
      <c r="N137" s="404">
        <v>487.99099999999999</v>
      </c>
      <c r="O137" s="404">
        <v>842.77</v>
      </c>
    </row>
    <row r="138" spans="1:15" x14ac:dyDescent="0.2">
      <c r="A138" s="404" t="s">
        <v>1250</v>
      </c>
      <c r="B138" s="404">
        <v>12.621</v>
      </c>
      <c r="C138" s="404">
        <v>106.783</v>
      </c>
      <c r="D138" s="404">
        <v>56.962000000000003</v>
      </c>
      <c r="E138" s="404">
        <v>176.36600000000001</v>
      </c>
      <c r="F138" s="404" t="s">
        <v>1126</v>
      </c>
      <c r="G138" s="404" t="s">
        <v>1126</v>
      </c>
      <c r="H138" s="404" t="s">
        <v>1126</v>
      </c>
      <c r="I138" s="404" t="s">
        <v>1126</v>
      </c>
      <c r="J138" s="404">
        <v>1.88</v>
      </c>
      <c r="K138" s="404">
        <v>1.88</v>
      </c>
      <c r="L138" s="404">
        <v>178.24600000000001</v>
      </c>
      <c r="M138" s="404">
        <v>192</v>
      </c>
      <c r="N138" s="404">
        <v>460.71499999999997</v>
      </c>
      <c r="O138" s="404">
        <v>830.96100000000001</v>
      </c>
    </row>
    <row r="139" spans="1:15" x14ac:dyDescent="0.2">
      <c r="A139" s="404" t="s">
        <v>1251</v>
      </c>
      <c r="B139" s="404">
        <v>11.999000000000001</v>
      </c>
      <c r="C139" s="404">
        <v>106.776</v>
      </c>
      <c r="D139" s="404">
        <v>83.81</v>
      </c>
      <c r="E139" s="404">
        <v>202.58500000000001</v>
      </c>
      <c r="F139" s="404" t="s">
        <v>1126</v>
      </c>
      <c r="G139" s="404" t="s">
        <v>1126</v>
      </c>
      <c r="H139" s="404" t="s">
        <v>1126</v>
      </c>
      <c r="I139" s="404" t="s">
        <v>1126</v>
      </c>
      <c r="J139" s="404">
        <v>1.819</v>
      </c>
      <c r="K139" s="404">
        <v>1.819</v>
      </c>
      <c r="L139" s="404">
        <v>204.404</v>
      </c>
      <c r="M139" s="404">
        <v>187.63200000000001</v>
      </c>
      <c r="N139" s="404">
        <v>411.24200000000002</v>
      </c>
      <c r="O139" s="404">
        <v>803.27800000000002</v>
      </c>
    </row>
    <row r="140" spans="1:15" x14ac:dyDescent="0.2">
      <c r="A140" s="404" t="s">
        <v>1252</v>
      </c>
      <c r="B140" s="404">
        <v>12.432</v>
      </c>
      <c r="C140" s="404">
        <v>132.137</v>
      </c>
      <c r="D140" s="404">
        <v>85.063999999999993</v>
      </c>
      <c r="E140" s="404">
        <v>229.63300000000001</v>
      </c>
      <c r="F140" s="404" t="s">
        <v>1126</v>
      </c>
      <c r="G140" s="404" t="s">
        <v>1126</v>
      </c>
      <c r="H140" s="404" t="s">
        <v>1126</v>
      </c>
      <c r="I140" s="404" t="s">
        <v>1126</v>
      </c>
      <c r="J140" s="404">
        <v>1.88</v>
      </c>
      <c r="K140" s="404">
        <v>1.88</v>
      </c>
      <c r="L140" s="404">
        <v>231.512</v>
      </c>
      <c r="M140" s="404">
        <v>169.512</v>
      </c>
      <c r="N140" s="404">
        <v>392.572</v>
      </c>
      <c r="O140" s="404">
        <v>793.59699999999998</v>
      </c>
    </row>
    <row r="141" spans="1:15" x14ac:dyDescent="0.2">
      <c r="A141" s="404" t="s">
        <v>1253</v>
      </c>
      <c r="B141" s="404">
        <v>15.917</v>
      </c>
      <c r="C141" s="404">
        <v>220.60300000000001</v>
      </c>
      <c r="D141" s="404">
        <v>71.701999999999998</v>
      </c>
      <c r="E141" s="404">
        <v>308.22199999999998</v>
      </c>
      <c r="F141" s="404" t="s">
        <v>1126</v>
      </c>
      <c r="G141" s="404" t="s">
        <v>1126</v>
      </c>
      <c r="H141" s="404" t="s">
        <v>1126</v>
      </c>
      <c r="I141" s="404" t="s">
        <v>1126</v>
      </c>
      <c r="J141" s="404">
        <v>1.819</v>
      </c>
      <c r="K141" s="404">
        <v>1.819</v>
      </c>
      <c r="L141" s="404">
        <v>310.041</v>
      </c>
      <c r="M141" s="404">
        <v>161.81299999999999</v>
      </c>
      <c r="N141" s="404">
        <v>388.63600000000002</v>
      </c>
      <c r="O141" s="404">
        <v>860.49</v>
      </c>
    </row>
    <row r="142" spans="1:15" x14ac:dyDescent="0.2">
      <c r="A142" s="404" t="s">
        <v>1254</v>
      </c>
      <c r="B142" s="404">
        <v>19.175999999999998</v>
      </c>
      <c r="C142" s="404">
        <v>303.05700000000002</v>
      </c>
      <c r="D142" s="404">
        <v>115.782</v>
      </c>
      <c r="E142" s="404">
        <v>438.01499999999999</v>
      </c>
      <c r="F142" s="404" t="s">
        <v>1126</v>
      </c>
      <c r="G142" s="404" t="s">
        <v>1126</v>
      </c>
      <c r="H142" s="404" t="s">
        <v>1126</v>
      </c>
      <c r="I142" s="404" t="s">
        <v>1126</v>
      </c>
      <c r="J142" s="404">
        <v>1.88</v>
      </c>
      <c r="K142" s="404">
        <v>1.88</v>
      </c>
      <c r="L142" s="404">
        <v>439.89499999999998</v>
      </c>
      <c r="M142" s="404">
        <v>168.702</v>
      </c>
      <c r="N142" s="404">
        <v>410.11799999999999</v>
      </c>
      <c r="O142" s="404">
        <v>1018.715</v>
      </c>
    </row>
    <row r="143" spans="1:15" x14ac:dyDescent="0.2">
      <c r="A143" s="404" t="s">
        <v>1255</v>
      </c>
      <c r="B143" s="404">
        <v>155.21600000000001</v>
      </c>
      <c r="C143" s="404">
        <v>2649.51</v>
      </c>
      <c r="D143" s="404">
        <v>1037.1569999999999</v>
      </c>
      <c r="E143" s="404">
        <v>3841.8829999999998</v>
      </c>
      <c r="F143" s="404" t="s">
        <v>1126</v>
      </c>
      <c r="G143" s="404" t="s">
        <v>1126</v>
      </c>
      <c r="H143" s="404" t="s">
        <v>1126</v>
      </c>
      <c r="I143" s="404" t="s">
        <v>1126</v>
      </c>
      <c r="J143" s="404">
        <v>22.13</v>
      </c>
      <c r="K143" s="404">
        <v>22.13</v>
      </c>
      <c r="L143" s="404">
        <v>3864.0129999999999</v>
      </c>
      <c r="M143" s="404">
        <v>2077.0479999999998</v>
      </c>
      <c r="N143" s="404">
        <v>4919.2749999999996</v>
      </c>
      <c r="O143" s="404">
        <v>10860.337</v>
      </c>
    </row>
    <row r="144" spans="1:15" x14ac:dyDescent="0.2">
      <c r="A144" s="404" t="s">
        <v>1256</v>
      </c>
      <c r="B144" s="404">
        <v>16.911999999999999</v>
      </c>
      <c r="C144" s="404">
        <v>428.19</v>
      </c>
      <c r="D144" s="404">
        <v>133.84800000000001</v>
      </c>
      <c r="E144" s="404">
        <v>578.94899999999996</v>
      </c>
      <c r="F144" s="404" t="s">
        <v>1126</v>
      </c>
      <c r="G144" s="404" t="s">
        <v>1126</v>
      </c>
      <c r="H144" s="404" t="s">
        <v>1126</v>
      </c>
      <c r="I144" s="404" t="s">
        <v>1126</v>
      </c>
      <c r="J144" s="404">
        <v>1.8919999999999999</v>
      </c>
      <c r="K144" s="404">
        <v>1.8919999999999999</v>
      </c>
      <c r="L144" s="404">
        <v>580.84100000000001</v>
      </c>
      <c r="M144" s="404">
        <v>173.791</v>
      </c>
      <c r="N144" s="404">
        <v>415.60500000000002</v>
      </c>
      <c r="O144" s="404">
        <v>1170.2370000000001</v>
      </c>
    </row>
    <row r="145" spans="1:15" x14ac:dyDescent="0.2">
      <c r="A145" s="404" t="s">
        <v>1257</v>
      </c>
      <c r="B145" s="404">
        <v>14.788</v>
      </c>
      <c r="C145" s="404">
        <v>348.27499999999998</v>
      </c>
      <c r="D145" s="404">
        <v>109.932</v>
      </c>
      <c r="E145" s="404">
        <v>472.99599999999998</v>
      </c>
      <c r="F145" s="404" t="s">
        <v>1126</v>
      </c>
      <c r="G145" s="404" t="s">
        <v>1126</v>
      </c>
      <c r="H145" s="404" t="s">
        <v>1126</v>
      </c>
      <c r="I145" s="404" t="s">
        <v>1126</v>
      </c>
      <c r="J145" s="404">
        <v>1.7090000000000001</v>
      </c>
      <c r="K145" s="404">
        <v>1.7090000000000001</v>
      </c>
      <c r="L145" s="404">
        <v>474.70499999999998</v>
      </c>
      <c r="M145" s="404">
        <v>167.44</v>
      </c>
      <c r="N145" s="404">
        <v>350.81799999999998</v>
      </c>
      <c r="O145" s="404">
        <v>992.96299999999997</v>
      </c>
    </row>
    <row r="146" spans="1:15" x14ac:dyDescent="0.2">
      <c r="A146" s="404" t="s">
        <v>1258</v>
      </c>
      <c r="B146" s="404">
        <v>10.541</v>
      </c>
      <c r="C146" s="404">
        <v>305.23099999999999</v>
      </c>
      <c r="D146" s="404">
        <v>116.336</v>
      </c>
      <c r="E146" s="404">
        <v>432.10899999999998</v>
      </c>
      <c r="F146" s="404" t="s">
        <v>1126</v>
      </c>
      <c r="G146" s="404" t="s">
        <v>1126</v>
      </c>
      <c r="H146" s="404" t="s">
        <v>1126</v>
      </c>
      <c r="I146" s="404" t="s">
        <v>1126</v>
      </c>
      <c r="J146" s="404">
        <v>1.8919999999999999</v>
      </c>
      <c r="K146" s="404">
        <v>1.8919999999999999</v>
      </c>
      <c r="L146" s="404">
        <v>434.00099999999998</v>
      </c>
      <c r="M146" s="404">
        <v>164.08699999999999</v>
      </c>
      <c r="N146" s="404">
        <v>391.03699999999998</v>
      </c>
      <c r="O146" s="404">
        <v>989.125</v>
      </c>
    </row>
    <row r="147" spans="1:15" x14ac:dyDescent="0.2">
      <c r="A147" s="404" t="s">
        <v>1259</v>
      </c>
      <c r="B147" s="404">
        <v>14.673</v>
      </c>
      <c r="C147" s="404">
        <v>239.381</v>
      </c>
      <c r="D147" s="404">
        <v>101.99299999999999</v>
      </c>
      <c r="E147" s="404">
        <v>356.04700000000003</v>
      </c>
      <c r="F147" s="404" t="s">
        <v>1126</v>
      </c>
      <c r="G147" s="404" t="s">
        <v>1126</v>
      </c>
      <c r="H147" s="404" t="s">
        <v>1126</v>
      </c>
      <c r="I147" s="404" t="s">
        <v>1126</v>
      </c>
      <c r="J147" s="404">
        <v>1.831</v>
      </c>
      <c r="K147" s="404">
        <v>1.831</v>
      </c>
      <c r="L147" s="404">
        <v>357.87799999999999</v>
      </c>
      <c r="M147" s="404">
        <v>159.285</v>
      </c>
      <c r="N147" s="404">
        <v>356.87200000000001</v>
      </c>
      <c r="O147" s="404">
        <v>874.03399999999999</v>
      </c>
    </row>
    <row r="148" spans="1:15" x14ac:dyDescent="0.2">
      <c r="A148" s="404" t="s">
        <v>1260</v>
      </c>
      <c r="B148" s="404">
        <v>8.8580000000000005</v>
      </c>
      <c r="C148" s="404">
        <v>157.76400000000001</v>
      </c>
      <c r="D148" s="404">
        <v>73.543000000000006</v>
      </c>
      <c r="E148" s="404">
        <v>240.16499999999999</v>
      </c>
      <c r="F148" s="404" t="s">
        <v>1126</v>
      </c>
      <c r="G148" s="404" t="s">
        <v>1126</v>
      </c>
      <c r="H148" s="404" t="s">
        <v>1126</v>
      </c>
      <c r="I148" s="404" t="s">
        <v>1126</v>
      </c>
      <c r="J148" s="404">
        <v>1.8919999999999999</v>
      </c>
      <c r="K148" s="404">
        <v>1.8919999999999999</v>
      </c>
      <c r="L148" s="404">
        <v>242.05699999999999</v>
      </c>
      <c r="M148" s="404">
        <v>157.74700000000001</v>
      </c>
      <c r="N148" s="404">
        <v>384.87</v>
      </c>
      <c r="O148" s="404">
        <v>784.67399999999998</v>
      </c>
    </row>
    <row r="149" spans="1:15" x14ac:dyDescent="0.2">
      <c r="A149" s="404" t="s">
        <v>1261</v>
      </c>
      <c r="B149" s="404">
        <v>7.0209999999999999</v>
      </c>
      <c r="C149" s="404">
        <v>107.687</v>
      </c>
      <c r="D149" s="404">
        <v>76.378</v>
      </c>
      <c r="E149" s="404">
        <v>191.08600000000001</v>
      </c>
      <c r="F149" s="404" t="s">
        <v>1126</v>
      </c>
      <c r="G149" s="404" t="s">
        <v>1126</v>
      </c>
      <c r="H149" s="404" t="s">
        <v>1126</v>
      </c>
      <c r="I149" s="404" t="s">
        <v>1126</v>
      </c>
      <c r="J149" s="404">
        <v>1.831</v>
      </c>
      <c r="K149" s="404">
        <v>1.831</v>
      </c>
      <c r="L149" s="404">
        <v>192.917</v>
      </c>
      <c r="M149" s="404">
        <v>174.1</v>
      </c>
      <c r="N149" s="404">
        <v>431.30700000000002</v>
      </c>
      <c r="O149" s="404">
        <v>798.32500000000005</v>
      </c>
    </row>
    <row r="150" spans="1:15" x14ac:dyDescent="0.2">
      <c r="A150" s="404" t="s">
        <v>1262</v>
      </c>
      <c r="B150" s="404">
        <v>11.459</v>
      </c>
      <c r="C150" s="404">
        <v>96.635999999999996</v>
      </c>
      <c r="D150" s="404">
        <v>72.498999999999995</v>
      </c>
      <c r="E150" s="404">
        <v>180.59399999999999</v>
      </c>
      <c r="F150" s="404" t="s">
        <v>1126</v>
      </c>
      <c r="G150" s="404" t="s">
        <v>1126</v>
      </c>
      <c r="H150" s="404" t="s">
        <v>1126</v>
      </c>
      <c r="I150" s="404" t="s">
        <v>1126</v>
      </c>
      <c r="J150" s="404">
        <v>1.8919999999999999</v>
      </c>
      <c r="K150" s="404">
        <v>1.8919999999999999</v>
      </c>
      <c r="L150" s="404">
        <v>182.48599999999999</v>
      </c>
      <c r="M150" s="404">
        <v>196.02600000000001</v>
      </c>
      <c r="N150" s="404">
        <v>497.733</v>
      </c>
      <c r="O150" s="404">
        <v>876.245</v>
      </c>
    </row>
    <row r="151" spans="1:15" x14ac:dyDescent="0.2">
      <c r="A151" s="404" t="s">
        <v>1263</v>
      </c>
      <c r="B151" s="404">
        <v>10.827999999999999</v>
      </c>
      <c r="C151" s="404">
        <v>97.491</v>
      </c>
      <c r="D151" s="404">
        <v>81.623999999999995</v>
      </c>
      <c r="E151" s="404">
        <v>189.94300000000001</v>
      </c>
      <c r="F151" s="404" t="s">
        <v>1126</v>
      </c>
      <c r="G151" s="404" t="s">
        <v>1126</v>
      </c>
      <c r="H151" s="404" t="s">
        <v>1126</v>
      </c>
      <c r="I151" s="404" t="s">
        <v>1126</v>
      </c>
      <c r="J151" s="404">
        <v>1.8919999999999999</v>
      </c>
      <c r="K151" s="404">
        <v>1.8919999999999999</v>
      </c>
      <c r="L151" s="404">
        <v>191.83500000000001</v>
      </c>
      <c r="M151" s="404">
        <v>204.07300000000001</v>
      </c>
      <c r="N151" s="404">
        <v>497.51900000000001</v>
      </c>
      <c r="O151" s="404">
        <v>893.428</v>
      </c>
    </row>
    <row r="152" spans="1:15" x14ac:dyDescent="0.2">
      <c r="A152" s="404" t="s">
        <v>1264</v>
      </c>
      <c r="B152" s="404">
        <v>14.387</v>
      </c>
      <c r="C152" s="404">
        <v>100.804</v>
      </c>
      <c r="D152" s="404">
        <v>75.783000000000001</v>
      </c>
      <c r="E152" s="404">
        <v>190.97300000000001</v>
      </c>
      <c r="F152" s="404" t="s">
        <v>1126</v>
      </c>
      <c r="G152" s="404" t="s">
        <v>1126</v>
      </c>
      <c r="H152" s="404" t="s">
        <v>1126</v>
      </c>
      <c r="I152" s="404" t="s">
        <v>1126</v>
      </c>
      <c r="J152" s="404">
        <v>1.831</v>
      </c>
      <c r="K152" s="404">
        <v>1.831</v>
      </c>
      <c r="L152" s="404">
        <v>192.804</v>
      </c>
      <c r="M152" s="404">
        <v>200.572</v>
      </c>
      <c r="N152" s="404">
        <v>408.81200000000001</v>
      </c>
      <c r="O152" s="404">
        <v>802.18799999999999</v>
      </c>
    </row>
    <row r="153" spans="1:15" x14ac:dyDescent="0.2">
      <c r="A153" s="404" t="s">
        <v>1265</v>
      </c>
      <c r="B153" s="404">
        <v>15.286</v>
      </c>
      <c r="C153" s="404">
        <v>126.96899999999999</v>
      </c>
      <c r="D153" s="404">
        <v>83.834000000000003</v>
      </c>
      <c r="E153" s="404">
        <v>226.08799999999999</v>
      </c>
      <c r="F153" s="404" t="s">
        <v>1126</v>
      </c>
      <c r="G153" s="404" t="s">
        <v>1126</v>
      </c>
      <c r="H153" s="404" t="s">
        <v>1126</v>
      </c>
      <c r="I153" s="404" t="s">
        <v>1126</v>
      </c>
      <c r="J153" s="404">
        <v>1.8919999999999999</v>
      </c>
      <c r="K153" s="404">
        <v>1.8919999999999999</v>
      </c>
      <c r="L153" s="404">
        <v>227.98</v>
      </c>
      <c r="M153" s="404">
        <v>176.43100000000001</v>
      </c>
      <c r="N153" s="404">
        <v>396.267</v>
      </c>
      <c r="O153" s="404">
        <v>800.678</v>
      </c>
    </row>
    <row r="154" spans="1:15" x14ac:dyDescent="0.2">
      <c r="A154" s="404" t="s">
        <v>1266</v>
      </c>
      <c r="B154" s="404">
        <v>16.166</v>
      </c>
      <c r="C154" s="404">
        <v>189.52699999999999</v>
      </c>
      <c r="D154" s="404">
        <v>100.84399999999999</v>
      </c>
      <c r="E154" s="404">
        <v>306.53699999999998</v>
      </c>
      <c r="F154" s="404" t="s">
        <v>1126</v>
      </c>
      <c r="G154" s="404" t="s">
        <v>1126</v>
      </c>
      <c r="H154" s="404" t="s">
        <v>1126</v>
      </c>
      <c r="I154" s="404" t="s">
        <v>1126</v>
      </c>
      <c r="J154" s="404">
        <v>1.831</v>
      </c>
      <c r="K154" s="404">
        <v>1.831</v>
      </c>
      <c r="L154" s="404">
        <v>308.36799999999999</v>
      </c>
      <c r="M154" s="404">
        <v>166.923</v>
      </c>
      <c r="N154" s="404">
        <v>392.291</v>
      </c>
      <c r="O154" s="404">
        <v>867.58199999999999</v>
      </c>
    </row>
    <row r="155" spans="1:15" x14ac:dyDescent="0.2">
      <c r="A155" s="404" t="s">
        <v>1267</v>
      </c>
      <c r="B155" s="404">
        <v>20.7</v>
      </c>
      <c r="C155" s="404">
        <v>288.89499999999998</v>
      </c>
      <c r="D155" s="404">
        <v>143.35400000000001</v>
      </c>
      <c r="E155" s="404">
        <v>452.94900000000001</v>
      </c>
      <c r="F155" s="404" t="s">
        <v>1126</v>
      </c>
      <c r="G155" s="404" t="s">
        <v>1126</v>
      </c>
      <c r="H155" s="404" t="s">
        <v>1126</v>
      </c>
      <c r="I155" s="404" t="s">
        <v>1126</v>
      </c>
      <c r="J155" s="404">
        <v>1.8919999999999999</v>
      </c>
      <c r="K155" s="404">
        <v>1.8919999999999999</v>
      </c>
      <c r="L155" s="404">
        <v>454.84100000000001</v>
      </c>
      <c r="M155" s="404">
        <v>175.96199999999999</v>
      </c>
      <c r="N155" s="404">
        <v>458.22899999999998</v>
      </c>
      <c r="O155" s="404">
        <v>1089.0319999999999</v>
      </c>
    </row>
    <row r="156" spans="1:15" x14ac:dyDescent="0.2">
      <c r="A156" s="404" t="s">
        <v>1268</v>
      </c>
      <c r="B156" s="404">
        <v>161.619</v>
      </c>
      <c r="C156" s="404">
        <v>2486.4299999999998</v>
      </c>
      <c r="D156" s="404">
        <v>1169.9680000000001</v>
      </c>
      <c r="E156" s="404">
        <v>3818.0160000000001</v>
      </c>
      <c r="F156" s="404" t="s">
        <v>1126</v>
      </c>
      <c r="G156" s="404" t="s">
        <v>1126</v>
      </c>
      <c r="H156" s="404" t="s">
        <v>1126</v>
      </c>
      <c r="I156" s="404" t="s">
        <v>1126</v>
      </c>
      <c r="J156" s="404">
        <v>22.276</v>
      </c>
      <c r="K156" s="404">
        <v>22.276</v>
      </c>
      <c r="L156" s="404">
        <v>3840.2930000000001</v>
      </c>
      <c r="M156" s="404">
        <v>2116.4369999999999</v>
      </c>
      <c r="N156" s="404">
        <v>4981.6459999999997</v>
      </c>
      <c r="O156" s="404">
        <v>10938.376</v>
      </c>
    </row>
    <row r="157" spans="1:15" x14ac:dyDescent="0.2">
      <c r="A157" s="404" t="s">
        <v>1269</v>
      </c>
      <c r="B157" s="404">
        <v>19.346</v>
      </c>
      <c r="C157" s="404">
        <v>447.173</v>
      </c>
      <c r="D157" s="404">
        <v>160.77799999999999</v>
      </c>
      <c r="E157" s="404">
        <v>627.29600000000005</v>
      </c>
      <c r="F157" s="404" t="s">
        <v>1126</v>
      </c>
      <c r="G157" s="404" t="s">
        <v>1126</v>
      </c>
      <c r="H157" s="404" t="s">
        <v>1126</v>
      </c>
      <c r="I157" s="404" t="s">
        <v>1126</v>
      </c>
      <c r="J157" s="404">
        <v>1.893</v>
      </c>
      <c r="K157" s="404">
        <v>1.893</v>
      </c>
      <c r="L157" s="404">
        <v>629.18899999999996</v>
      </c>
      <c r="M157" s="404">
        <v>193.90899999999999</v>
      </c>
      <c r="N157" s="404">
        <v>438.32600000000002</v>
      </c>
      <c r="O157" s="404">
        <v>1261.425</v>
      </c>
    </row>
    <row r="158" spans="1:15" x14ac:dyDescent="0.2">
      <c r="A158" s="404" t="s">
        <v>1270</v>
      </c>
      <c r="B158" s="404">
        <v>16.928999999999998</v>
      </c>
      <c r="C158" s="404">
        <v>363.1</v>
      </c>
      <c r="D158" s="404">
        <v>109.801</v>
      </c>
      <c r="E158" s="404">
        <v>489.82900000000001</v>
      </c>
      <c r="F158" s="404" t="s">
        <v>1126</v>
      </c>
      <c r="G158" s="404" t="s">
        <v>1126</v>
      </c>
      <c r="H158" s="404" t="s">
        <v>1126</v>
      </c>
      <c r="I158" s="404" t="s">
        <v>1126</v>
      </c>
      <c r="J158" s="404">
        <v>1.7709999999999999</v>
      </c>
      <c r="K158" s="404">
        <v>1.7709999999999999</v>
      </c>
      <c r="L158" s="404">
        <v>491.6</v>
      </c>
      <c r="M158" s="404">
        <v>181.744</v>
      </c>
      <c r="N158" s="404">
        <v>381.64100000000002</v>
      </c>
      <c r="O158" s="404">
        <v>1054.9849999999999</v>
      </c>
    </row>
    <row r="159" spans="1:15" x14ac:dyDescent="0.2">
      <c r="A159" s="404" t="s">
        <v>1271</v>
      </c>
      <c r="B159" s="404">
        <v>12.066000000000001</v>
      </c>
      <c r="C159" s="404">
        <v>318.09800000000001</v>
      </c>
      <c r="D159" s="404">
        <v>130.67099999999999</v>
      </c>
      <c r="E159" s="404">
        <v>460.83499999999998</v>
      </c>
      <c r="F159" s="404" t="s">
        <v>1126</v>
      </c>
      <c r="G159" s="404" t="s">
        <v>1126</v>
      </c>
      <c r="H159" s="404" t="s">
        <v>1126</v>
      </c>
      <c r="I159" s="404" t="s">
        <v>1126</v>
      </c>
      <c r="J159" s="404">
        <v>1.893</v>
      </c>
      <c r="K159" s="404">
        <v>1.893</v>
      </c>
      <c r="L159" s="404">
        <v>462.72800000000001</v>
      </c>
      <c r="M159" s="404">
        <v>178.81399999999999</v>
      </c>
      <c r="N159" s="404">
        <v>415.267</v>
      </c>
      <c r="O159" s="404">
        <v>1056.81</v>
      </c>
    </row>
    <row r="160" spans="1:15" x14ac:dyDescent="0.2">
      <c r="A160" s="404" t="s">
        <v>1272</v>
      </c>
      <c r="B160" s="404">
        <v>17.170000000000002</v>
      </c>
      <c r="C160" s="404">
        <v>249.28899999999999</v>
      </c>
      <c r="D160" s="404">
        <v>96.352000000000004</v>
      </c>
      <c r="E160" s="404">
        <v>362.81200000000001</v>
      </c>
      <c r="F160" s="404" t="s">
        <v>1126</v>
      </c>
      <c r="G160" s="404" t="s">
        <v>1126</v>
      </c>
      <c r="H160" s="404" t="s">
        <v>1126</v>
      </c>
      <c r="I160" s="404" t="s">
        <v>1126</v>
      </c>
      <c r="J160" s="404">
        <v>1.8320000000000001</v>
      </c>
      <c r="K160" s="404">
        <v>1.8320000000000001</v>
      </c>
      <c r="L160" s="404">
        <v>364.64400000000001</v>
      </c>
      <c r="M160" s="404">
        <v>169.417</v>
      </c>
      <c r="N160" s="404">
        <v>369.65600000000001</v>
      </c>
      <c r="O160" s="404">
        <v>903.71699999999998</v>
      </c>
    </row>
    <row r="161" spans="1:15" x14ac:dyDescent="0.2">
      <c r="A161" s="404" t="s">
        <v>1273</v>
      </c>
      <c r="B161" s="404">
        <v>10.367000000000001</v>
      </c>
      <c r="C161" s="404">
        <v>163.34</v>
      </c>
      <c r="D161" s="404">
        <v>88.134</v>
      </c>
      <c r="E161" s="404">
        <v>261.84100000000001</v>
      </c>
      <c r="F161" s="404" t="s">
        <v>1126</v>
      </c>
      <c r="G161" s="404" t="s">
        <v>1126</v>
      </c>
      <c r="H161" s="404" t="s">
        <v>1126</v>
      </c>
      <c r="I161" s="404" t="s">
        <v>1126</v>
      </c>
      <c r="J161" s="404">
        <v>1.893</v>
      </c>
      <c r="K161" s="404">
        <v>1.893</v>
      </c>
      <c r="L161" s="404">
        <v>263.73399999999998</v>
      </c>
      <c r="M161" s="404">
        <v>173.934</v>
      </c>
      <c r="N161" s="404">
        <v>417.76400000000001</v>
      </c>
      <c r="O161" s="404">
        <v>855.43200000000002</v>
      </c>
    </row>
    <row r="162" spans="1:15" x14ac:dyDescent="0.2">
      <c r="A162" s="404" t="s">
        <v>1274</v>
      </c>
      <c r="B162" s="404">
        <v>8.1969999999999992</v>
      </c>
      <c r="C162" s="404">
        <v>110.794</v>
      </c>
      <c r="D162" s="404">
        <v>74.798000000000002</v>
      </c>
      <c r="E162" s="404">
        <v>193.78899999999999</v>
      </c>
      <c r="F162" s="404" t="s">
        <v>1126</v>
      </c>
      <c r="G162" s="404" t="s">
        <v>1126</v>
      </c>
      <c r="H162" s="404" t="s">
        <v>1126</v>
      </c>
      <c r="I162" s="404" t="s">
        <v>1126</v>
      </c>
      <c r="J162" s="404">
        <v>1.8320000000000001</v>
      </c>
      <c r="K162" s="404">
        <v>1.8320000000000001</v>
      </c>
      <c r="L162" s="404">
        <v>195.62100000000001</v>
      </c>
      <c r="M162" s="404">
        <v>192.68899999999999</v>
      </c>
      <c r="N162" s="404">
        <v>468.28100000000001</v>
      </c>
      <c r="O162" s="404">
        <v>856.59100000000001</v>
      </c>
    </row>
    <row r="163" spans="1:15" x14ac:dyDescent="0.2">
      <c r="A163" s="404" t="s">
        <v>1275</v>
      </c>
      <c r="B163" s="404">
        <v>12.856999999999999</v>
      </c>
      <c r="C163" s="404">
        <v>99.174000000000007</v>
      </c>
      <c r="D163" s="404">
        <v>75.001000000000005</v>
      </c>
      <c r="E163" s="404">
        <v>187.03299999999999</v>
      </c>
      <c r="F163" s="404" t="s">
        <v>1126</v>
      </c>
      <c r="G163" s="404" t="s">
        <v>1126</v>
      </c>
      <c r="H163" s="404" t="s">
        <v>1126</v>
      </c>
      <c r="I163" s="404" t="s">
        <v>1126</v>
      </c>
      <c r="J163" s="404">
        <v>1.893</v>
      </c>
      <c r="K163" s="404">
        <v>1.893</v>
      </c>
      <c r="L163" s="404">
        <v>188.92599999999999</v>
      </c>
      <c r="M163" s="404">
        <v>209.036</v>
      </c>
      <c r="N163" s="404">
        <v>497.017</v>
      </c>
      <c r="O163" s="404">
        <v>894.97900000000004</v>
      </c>
    </row>
    <row r="164" spans="1:15" x14ac:dyDescent="0.2">
      <c r="A164" s="404" t="s">
        <v>1276</v>
      </c>
      <c r="B164" s="404">
        <v>12.141999999999999</v>
      </c>
      <c r="C164" s="404">
        <v>100.265</v>
      </c>
      <c r="D164" s="404">
        <v>86.247</v>
      </c>
      <c r="E164" s="404">
        <v>198.65299999999999</v>
      </c>
      <c r="F164" s="404" t="s">
        <v>1126</v>
      </c>
      <c r="G164" s="404" t="s">
        <v>1126</v>
      </c>
      <c r="H164" s="404" t="s">
        <v>1126</v>
      </c>
      <c r="I164" s="404" t="s">
        <v>1126</v>
      </c>
      <c r="J164" s="404">
        <v>1.893</v>
      </c>
      <c r="K164" s="404">
        <v>1.893</v>
      </c>
      <c r="L164" s="404">
        <v>200.54599999999999</v>
      </c>
      <c r="M164" s="404">
        <v>208.21899999999999</v>
      </c>
      <c r="N164" s="404">
        <v>504.05700000000002</v>
      </c>
      <c r="O164" s="404">
        <v>912.82299999999998</v>
      </c>
    </row>
    <row r="165" spans="1:15" x14ac:dyDescent="0.2">
      <c r="A165" s="404" t="s">
        <v>1277</v>
      </c>
      <c r="B165" s="404">
        <v>16.131</v>
      </c>
      <c r="C165" s="404">
        <v>103.559</v>
      </c>
      <c r="D165" s="404">
        <v>86.061999999999998</v>
      </c>
      <c r="E165" s="404">
        <v>205.75200000000001</v>
      </c>
      <c r="F165" s="404" t="s">
        <v>1126</v>
      </c>
      <c r="G165" s="404" t="s">
        <v>1126</v>
      </c>
      <c r="H165" s="404" t="s">
        <v>1126</v>
      </c>
      <c r="I165" s="404" t="s">
        <v>1126</v>
      </c>
      <c r="J165" s="404">
        <v>1.8320000000000001</v>
      </c>
      <c r="K165" s="404">
        <v>1.8320000000000001</v>
      </c>
      <c r="L165" s="404">
        <v>207.584</v>
      </c>
      <c r="M165" s="404">
        <v>204.602</v>
      </c>
      <c r="N165" s="404">
        <v>420.98700000000002</v>
      </c>
      <c r="O165" s="404">
        <v>833.17399999999998</v>
      </c>
    </row>
    <row r="166" spans="1:15" x14ac:dyDescent="0.2">
      <c r="A166" s="404" t="s">
        <v>1278</v>
      </c>
      <c r="B166" s="404">
        <v>12.818</v>
      </c>
      <c r="C166" s="404">
        <v>130.74600000000001</v>
      </c>
      <c r="D166" s="404">
        <v>89.456000000000003</v>
      </c>
      <c r="E166" s="404">
        <v>233.01900000000001</v>
      </c>
      <c r="F166" s="404" t="s">
        <v>1126</v>
      </c>
      <c r="G166" s="404" t="s">
        <v>1126</v>
      </c>
      <c r="H166" s="404" t="s">
        <v>1126</v>
      </c>
      <c r="I166" s="404" t="s">
        <v>1126</v>
      </c>
      <c r="J166" s="404">
        <v>1.893</v>
      </c>
      <c r="K166" s="404">
        <v>1.893</v>
      </c>
      <c r="L166" s="404">
        <v>234.91200000000001</v>
      </c>
      <c r="M166" s="404">
        <v>187.96100000000001</v>
      </c>
      <c r="N166" s="404">
        <v>424.15</v>
      </c>
      <c r="O166" s="404">
        <v>847.02300000000002</v>
      </c>
    </row>
    <row r="167" spans="1:15" x14ac:dyDescent="0.2">
      <c r="A167" s="404" t="s">
        <v>1279</v>
      </c>
      <c r="B167" s="404">
        <v>13.561</v>
      </c>
      <c r="C167" s="404">
        <v>197.19300000000001</v>
      </c>
      <c r="D167" s="404">
        <v>105.238</v>
      </c>
      <c r="E167" s="404">
        <v>315.99200000000002</v>
      </c>
      <c r="F167" s="404" t="s">
        <v>1126</v>
      </c>
      <c r="G167" s="404" t="s">
        <v>1126</v>
      </c>
      <c r="H167" s="404" t="s">
        <v>1126</v>
      </c>
      <c r="I167" s="404" t="s">
        <v>1126</v>
      </c>
      <c r="J167" s="404">
        <v>1.8320000000000001</v>
      </c>
      <c r="K167" s="404">
        <v>1.8320000000000001</v>
      </c>
      <c r="L167" s="404">
        <v>317.82400000000001</v>
      </c>
      <c r="M167" s="404">
        <v>181.02500000000001</v>
      </c>
      <c r="N167" s="404">
        <v>417.09899999999999</v>
      </c>
      <c r="O167" s="404">
        <v>915.94899999999996</v>
      </c>
    </row>
    <row r="168" spans="1:15" x14ac:dyDescent="0.2">
      <c r="A168" s="404" t="s">
        <v>1280</v>
      </c>
      <c r="B168" s="404">
        <v>17.353000000000002</v>
      </c>
      <c r="C168" s="404">
        <v>300.06900000000002</v>
      </c>
      <c r="D168" s="404">
        <v>124.477</v>
      </c>
      <c r="E168" s="404">
        <v>441.899</v>
      </c>
      <c r="F168" s="404" t="s">
        <v>1126</v>
      </c>
      <c r="G168" s="404" t="s">
        <v>1126</v>
      </c>
      <c r="H168" s="404" t="s">
        <v>1126</v>
      </c>
      <c r="I168" s="404" t="s">
        <v>1126</v>
      </c>
      <c r="J168" s="404">
        <v>1.893</v>
      </c>
      <c r="K168" s="404">
        <v>1.893</v>
      </c>
      <c r="L168" s="404">
        <v>443.79199999999997</v>
      </c>
      <c r="M168" s="404">
        <v>183.124</v>
      </c>
      <c r="N168" s="404">
        <v>425.53699999999998</v>
      </c>
      <c r="O168" s="404">
        <v>1052.454</v>
      </c>
    </row>
    <row r="169" spans="1:15" x14ac:dyDescent="0.2">
      <c r="A169" s="404" t="s">
        <v>1281</v>
      </c>
      <c r="B169" s="404">
        <v>168.93600000000001</v>
      </c>
      <c r="C169" s="404">
        <v>2582.4769999999999</v>
      </c>
      <c r="D169" s="404">
        <v>1227.0150000000001</v>
      </c>
      <c r="E169" s="404">
        <v>3978.4279999999999</v>
      </c>
      <c r="F169" s="404" t="s">
        <v>1126</v>
      </c>
      <c r="G169" s="404" t="s">
        <v>1126</v>
      </c>
      <c r="H169" s="404" t="s">
        <v>1126</v>
      </c>
      <c r="I169" s="404" t="s">
        <v>1126</v>
      </c>
      <c r="J169" s="404">
        <v>22.350999999999999</v>
      </c>
      <c r="K169" s="404">
        <v>22.350999999999999</v>
      </c>
      <c r="L169" s="404">
        <v>4000.779</v>
      </c>
      <c r="M169" s="404">
        <v>2264.4749999999999</v>
      </c>
      <c r="N169" s="404">
        <v>5178.6369999999997</v>
      </c>
      <c r="O169" s="404">
        <v>11443.89</v>
      </c>
    </row>
    <row r="170" spans="1:15" x14ac:dyDescent="0.2">
      <c r="A170" s="404" t="s">
        <v>1282</v>
      </c>
      <c r="B170" s="404">
        <v>14.66</v>
      </c>
      <c r="C170" s="404">
        <v>381.08300000000003</v>
      </c>
      <c r="D170" s="404">
        <v>122.959</v>
      </c>
      <c r="E170" s="404">
        <v>518.70100000000002</v>
      </c>
      <c r="F170" s="404" t="s">
        <v>1126</v>
      </c>
      <c r="G170" s="404" t="s">
        <v>1126</v>
      </c>
      <c r="H170" s="404" t="s">
        <v>1126</v>
      </c>
      <c r="I170" s="404" t="s">
        <v>1126</v>
      </c>
      <c r="J170" s="404">
        <v>2.0699999999999998</v>
      </c>
      <c r="K170" s="404">
        <v>2.0699999999999998</v>
      </c>
      <c r="L170" s="404">
        <v>520.77099999999996</v>
      </c>
      <c r="M170" s="404">
        <v>192.761</v>
      </c>
      <c r="N170" s="404">
        <v>473.81700000000001</v>
      </c>
      <c r="O170" s="404">
        <v>1187.3489999999999</v>
      </c>
    </row>
    <row r="171" spans="1:15" x14ac:dyDescent="0.2">
      <c r="A171" s="404" t="s">
        <v>1283</v>
      </c>
      <c r="B171" s="404">
        <v>12.827999999999999</v>
      </c>
      <c r="C171" s="404">
        <v>422.50799999999998</v>
      </c>
      <c r="D171" s="404">
        <v>112.258</v>
      </c>
      <c r="E171" s="404">
        <v>547.59400000000005</v>
      </c>
      <c r="F171" s="404" t="s">
        <v>1126</v>
      </c>
      <c r="G171" s="404" t="s">
        <v>1126</v>
      </c>
      <c r="H171" s="404" t="s">
        <v>1126</v>
      </c>
      <c r="I171" s="404" t="s">
        <v>1126</v>
      </c>
      <c r="J171" s="404">
        <v>1.87</v>
      </c>
      <c r="K171" s="404">
        <v>1.87</v>
      </c>
      <c r="L171" s="404">
        <v>549.46299999999997</v>
      </c>
      <c r="M171" s="404">
        <v>191.239</v>
      </c>
      <c r="N171" s="404">
        <v>387.24700000000001</v>
      </c>
      <c r="O171" s="404">
        <v>1127.9490000000001</v>
      </c>
    </row>
    <row r="172" spans="1:15" x14ac:dyDescent="0.2">
      <c r="A172" s="404" t="s">
        <v>1284</v>
      </c>
      <c r="B172" s="404">
        <v>9.1430000000000007</v>
      </c>
      <c r="C172" s="404">
        <v>298</v>
      </c>
      <c r="D172" s="404">
        <v>100.22499999999999</v>
      </c>
      <c r="E172" s="404">
        <v>407.36799999999999</v>
      </c>
      <c r="F172" s="404" t="s">
        <v>1126</v>
      </c>
      <c r="G172" s="404" t="s">
        <v>1126</v>
      </c>
      <c r="H172" s="404" t="s">
        <v>1126</v>
      </c>
      <c r="I172" s="404" t="s">
        <v>1126</v>
      </c>
      <c r="J172" s="404">
        <v>2.0699999999999998</v>
      </c>
      <c r="K172" s="404">
        <v>2.0699999999999998</v>
      </c>
      <c r="L172" s="404">
        <v>409.43799999999999</v>
      </c>
      <c r="M172" s="404">
        <v>181.24299999999999</v>
      </c>
      <c r="N172" s="404">
        <v>403.56900000000002</v>
      </c>
      <c r="O172" s="404">
        <v>994.25099999999998</v>
      </c>
    </row>
    <row r="173" spans="1:15" x14ac:dyDescent="0.2">
      <c r="A173" s="404" t="s">
        <v>1285</v>
      </c>
      <c r="B173" s="404">
        <v>13.489000000000001</v>
      </c>
      <c r="C173" s="404">
        <v>210.399</v>
      </c>
      <c r="D173" s="404">
        <v>76.426000000000002</v>
      </c>
      <c r="E173" s="404">
        <v>300.31299999999999</v>
      </c>
      <c r="F173" s="404" t="s">
        <v>1126</v>
      </c>
      <c r="G173" s="404" t="s">
        <v>1126</v>
      </c>
      <c r="H173" s="404" t="s">
        <v>1126</v>
      </c>
      <c r="I173" s="404" t="s">
        <v>1126</v>
      </c>
      <c r="J173" s="404">
        <v>2.0030000000000001</v>
      </c>
      <c r="K173" s="404">
        <v>2.0030000000000001</v>
      </c>
      <c r="L173" s="404">
        <v>302.31599999999997</v>
      </c>
      <c r="M173" s="404">
        <v>179.096</v>
      </c>
      <c r="N173" s="404">
        <v>387.58199999999999</v>
      </c>
      <c r="O173" s="404">
        <v>868.99300000000005</v>
      </c>
    </row>
    <row r="174" spans="1:15" x14ac:dyDescent="0.2">
      <c r="A174" s="404" t="s">
        <v>1286</v>
      </c>
      <c r="B174" s="404">
        <v>8.1440000000000001</v>
      </c>
      <c r="C174" s="404">
        <v>130.11699999999999</v>
      </c>
      <c r="D174" s="404">
        <v>70.269000000000005</v>
      </c>
      <c r="E174" s="404">
        <v>208.53</v>
      </c>
      <c r="F174" s="404" t="s">
        <v>1126</v>
      </c>
      <c r="G174" s="404" t="s">
        <v>1126</v>
      </c>
      <c r="H174" s="404" t="s">
        <v>1126</v>
      </c>
      <c r="I174" s="404" t="s">
        <v>1126</v>
      </c>
      <c r="J174" s="404">
        <v>2.0699999999999998</v>
      </c>
      <c r="K174" s="404">
        <v>2.0699999999999998</v>
      </c>
      <c r="L174" s="404">
        <v>210.6</v>
      </c>
      <c r="M174" s="404">
        <v>185.011</v>
      </c>
      <c r="N174" s="404">
        <v>440.64699999999999</v>
      </c>
      <c r="O174" s="404">
        <v>836.25900000000001</v>
      </c>
    </row>
    <row r="175" spans="1:15" x14ac:dyDescent="0.2">
      <c r="A175" s="404" t="s">
        <v>1287</v>
      </c>
      <c r="B175" s="404">
        <v>6.44</v>
      </c>
      <c r="C175" s="404">
        <v>101.92</v>
      </c>
      <c r="D175" s="404">
        <v>65.739000000000004</v>
      </c>
      <c r="E175" s="404">
        <v>174.09800000000001</v>
      </c>
      <c r="F175" s="404" t="s">
        <v>1126</v>
      </c>
      <c r="G175" s="404" t="s">
        <v>1126</v>
      </c>
      <c r="H175" s="404" t="s">
        <v>1126</v>
      </c>
      <c r="I175" s="404" t="s">
        <v>1126</v>
      </c>
      <c r="J175" s="404">
        <v>2.0030000000000001</v>
      </c>
      <c r="K175" s="404">
        <v>2.0030000000000001</v>
      </c>
      <c r="L175" s="404">
        <v>176.102</v>
      </c>
      <c r="M175" s="404">
        <v>197.762</v>
      </c>
      <c r="N175" s="404">
        <v>465.34500000000003</v>
      </c>
      <c r="O175" s="404">
        <v>839.20799999999997</v>
      </c>
    </row>
    <row r="176" spans="1:15" x14ac:dyDescent="0.2">
      <c r="A176" s="404" t="s">
        <v>1288</v>
      </c>
      <c r="B176" s="404">
        <v>9.24</v>
      </c>
      <c r="C176" s="404">
        <v>97.548000000000002</v>
      </c>
      <c r="D176" s="404">
        <v>68.027000000000001</v>
      </c>
      <c r="E176" s="404">
        <v>174.81399999999999</v>
      </c>
      <c r="F176" s="404" t="s">
        <v>1126</v>
      </c>
      <c r="G176" s="404" t="s">
        <v>1126</v>
      </c>
      <c r="H176" s="404" t="s">
        <v>1126</v>
      </c>
      <c r="I176" s="404" t="s">
        <v>1126</v>
      </c>
      <c r="J176" s="404">
        <v>2.0699999999999998</v>
      </c>
      <c r="K176" s="404">
        <v>2.0699999999999998</v>
      </c>
      <c r="L176" s="404">
        <v>176.88399999999999</v>
      </c>
      <c r="M176" s="404">
        <v>214.36099999999999</v>
      </c>
      <c r="N176" s="404">
        <v>521.07500000000005</v>
      </c>
      <c r="O176" s="404">
        <v>912.32</v>
      </c>
    </row>
    <row r="177" spans="1:15" x14ac:dyDescent="0.2">
      <c r="A177" s="404" t="s">
        <v>1289</v>
      </c>
      <c r="B177" s="404">
        <v>8.7260000000000009</v>
      </c>
      <c r="C177" s="404">
        <v>95.245000000000005</v>
      </c>
      <c r="D177" s="404">
        <v>74.432000000000002</v>
      </c>
      <c r="E177" s="404">
        <v>178.40299999999999</v>
      </c>
      <c r="F177" s="404" t="s">
        <v>1126</v>
      </c>
      <c r="G177" s="404" t="s">
        <v>1126</v>
      </c>
      <c r="H177" s="404" t="s">
        <v>1126</v>
      </c>
      <c r="I177" s="404" t="s">
        <v>1126</v>
      </c>
      <c r="J177" s="404">
        <v>2.0699999999999998</v>
      </c>
      <c r="K177" s="404">
        <v>2.0699999999999998</v>
      </c>
      <c r="L177" s="404">
        <v>180.47300000000001</v>
      </c>
      <c r="M177" s="404">
        <v>217.93600000000001</v>
      </c>
      <c r="N177" s="404">
        <v>508.78500000000003</v>
      </c>
      <c r="O177" s="404">
        <v>907.19399999999996</v>
      </c>
    </row>
    <row r="178" spans="1:15" x14ac:dyDescent="0.2">
      <c r="A178" s="404" t="s">
        <v>1290</v>
      </c>
      <c r="B178" s="404">
        <v>11.593</v>
      </c>
      <c r="C178" s="404">
        <v>100.221</v>
      </c>
      <c r="D178" s="404">
        <v>74.471000000000004</v>
      </c>
      <c r="E178" s="404">
        <v>186.285</v>
      </c>
      <c r="F178" s="404" t="s">
        <v>1126</v>
      </c>
      <c r="G178" s="404" t="s">
        <v>1126</v>
      </c>
      <c r="H178" s="404" t="s">
        <v>1126</v>
      </c>
      <c r="I178" s="404" t="s">
        <v>1126</v>
      </c>
      <c r="J178" s="404">
        <v>2.0030000000000001</v>
      </c>
      <c r="K178" s="404">
        <v>2.0030000000000001</v>
      </c>
      <c r="L178" s="404">
        <v>188.28800000000001</v>
      </c>
      <c r="M178" s="404">
        <v>214.21799999999999</v>
      </c>
      <c r="N178" s="404">
        <v>436.84500000000003</v>
      </c>
      <c r="O178" s="404">
        <v>839.351</v>
      </c>
    </row>
    <row r="179" spans="1:15" x14ac:dyDescent="0.2">
      <c r="A179" s="404" t="s">
        <v>1291</v>
      </c>
      <c r="B179" s="404">
        <v>12.647</v>
      </c>
      <c r="C179" s="404">
        <v>127.096</v>
      </c>
      <c r="D179" s="404">
        <v>90.316000000000003</v>
      </c>
      <c r="E179" s="404">
        <v>230.059</v>
      </c>
      <c r="F179" s="404" t="s">
        <v>1126</v>
      </c>
      <c r="G179" s="404" t="s">
        <v>1126</v>
      </c>
      <c r="H179" s="404" t="s">
        <v>1126</v>
      </c>
      <c r="I179" s="404" t="s">
        <v>1126</v>
      </c>
      <c r="J179" s="404">
        <v>2.0699999999999998</v>
      </c>
      <c r="K179" s="404">
        <v>2.0699999999999998</v>
      </c>
      <c r="L179" s="404">
        <v>232.13</v>
      </c>
      <c r="M179" s="404">
        <v>192.70400000000001</v>
      </c>
      <c r="N179" s="404">
        <v>434.57900000000001</v>
      </c>
      <c r="O179" s="404">
        <v>859.41300000000001</v>
      </c>
    </row>
    <row r="180" spans="1:15" x14ac:dyDescent="0.2">
      <c r="A180" s="404" t="s">
        <v>1292</v>
      </c>
      <c r="B180" s="404">
        <v>13.381</v>
      </c>
      <c r="C180" s="404">
        <v>183.99</v>
      </c>
      <c r="D180" s="404">
        <v>96.48</v>
      </c>
      <c r="E180" s="404">
        <v>293.85000000000002</v>
      </c>
      <c r="F180" s="404" t="s">
        <v>1126</v>
      </c>
      <c r="G180" s="404" t="s">
        <v>1126</v>
      </c>
      <c r="H180" s="404" t="s">
        <v>1126</v>
      </c>
      <c r="I180" s="404" t="s">
        <v>1126</v>
      </c>
      <c r="J180" s="404">
        <v>2.0030000000000001</v>
      </c>
      <c r="K180" s="404">
        <v>2.0030000000000001</v>
      </c>
      <c r="L180" s="404">
        <v>295.85399999999998</v>
      </c>
      <c r="M180" s="404">
        <v>186.661</v>
      </c>
      <c r="N180" s="404">
        <v>430.30599999999998</v>
      </c>
      <c r="O180" s="404">
        <v>912.82100000000003</v>
      </c>
    </row>
    <row r="181" spans="1:15" x14ac:dyDescent="0.2">
      <c r="A181" s="404" t="s">
        <v>1293</v>
      </c>
      <c r="B181" s="404">
        <v>17.122</v>
      </c>
      <c r="C181" s="404">
        <v>341.12799999999999</v>
      </c>
      <c r="D181" s="404">
        <v>131.02600000000001</v>
      </c>
      <c r="E181" s="404">
        <v>489.27499999999998</v>
      </c>
      <c r="F181" s="404" t="s">
        <v>1126</v>
      </c>
      <c r="G181" s="404" t="s">
        <v>1126</v>
      </c>
      <c r="H181" s="404" t="s">
        <v>1126</v>
      </c>
      <c r="I181" s="404" t="s">
        <v>1126</v>
      </c>
      <c r="J181" s="404">
        <v>2.0699999999999998</v>
      </c>
      <c r="K181" s="404">
        <v>2.0699999999999998</v>
      </c>
      <c r="L181" s="404">
        <v>491.346</v>
      </c>
      <c r="M181" s="404">
        <v>198.291</v>
      </c>
      <c r="N181" s="404">
        <v>479.24700000000001</v>
      </c>
      <c r="O181" s="404">
        <v>1168.883</v>
      </c>
    </row>
    <row r="182" spans="1:15" x14ac:dyDescent="0.2">
      <c r="A182" s="404" t="s">
        <v>1294</v>
      </c>
      <c r="B182" s="404">
        <v>137.411</v>
      </c>
      <c r="C182" s="404">
        <v>2487.7440000000001</v>
      </c>
      <c r="D182" s="404">
        <v>1082.627</v>
      </c>
      <c r="E182" s="404">
        <v>3707.7820000000002</v>
      </c>
      <c r="F182" s="404" t="s">
        <v>1126</v>
      </c>
      <c r="G182" s="404" t="s">
        <v>1126</v>
      </c>
      <c r="H182" s="404" t="s">
        <v>1126</v>
      </c>
      <c r="I182" s="404" t="s">
        <v>1126</v>
      </c>
      <c r="J182" s="404">
        <v>24.373999999999999</v>
      </c>
      <c r="K182" s="404">
        <v>24.373999999999999</v>
      </c>
      <c r="L182" s="404">
        <v>3732.1559999999999</v>
      </c>
      <c r="M182" s="404">
        <v>2351.2820000000002</v>
      </c>
      <c r="N182" s="404">
        <v>5367.7939999999999</v>
      </c>
      <c r="O182" s="404">
        <v>11451.231</v>
      </c>
    </row>
    <row r="183" spans="1:15" x14ac:dyDescent="0.2">
      <c r="A183" s="404" t="s">
        <v>1295</v>
      </c>
      <c r="B183" s="404">
        <v>15.773</v>
      </c>
      <c r="C183" s="404">
        <v>400.976</v>
      </c>
      <c r="D183" s="404">
        <v>139.20099999999999</v>
      </c>
      <c r="E183" s="404">
        <v>555.94899999999996</v>
      </c>
      <c r="F183" s="404" t="s">
        <v>1126</v>
      </c>
      <c r="G183" s="404" t="s">
        <v>1126</v>
      </c>
      <c r="H183" s="404" t="s">
        <v>1126</v>
      </c>
      <c r="I183" s="404" t="s">
        <v>1126</v>
      </c>
      <c r="J183" s="404">
        <v>2.3330000000000002</v>
      </c>
      <c r="K183" s="404">
        <v>2.3330000000000002</v>
      </c>
      <c r="L183" s="404">
        <v>558.28200000000004</v>
      </c>
      <c r="M183" s="404">
        <v>203.97200000000001</v>
      </c>
      <c r="N183" s="404">
        <v>446.68400000000003</v>
      </c>
      <c r="O183" s="404">
        <v>1208.9380000000001</v>
      </c>
    </row>
    <row r="184" spans="1:15" x14ac:dyDescent="0.2">
      <c r="A184" s="404" t="s">
        <v>1296</v>
      </c>
      <c r="B184" s="404">
        <v>13.802</v>
      </c>
      <c r="C184" s="404">
        <v>352.83800000000002</v>
      </c>
      <c r="D184" s="404">
        <v>127.42</v>
      </c>
      <c r="E184" s="404">
        <v>494.06</v>
      </c>
      <c r="F184" s="404" t="s">
        <v>1126</v>
      </c>
      <c r="G184" s="404" t="s">
        <v>1126</v>
      </c>
      <c r="H184" s="404" t="s">
        <v>1126</v>
      </c>
      <c r="I184" s="404" t="s">
        <v>1126</v>
      </c>
      <c r="J184" s="404">
        <v>2.1070000000000002</v>
      </c>
      <c r="K184" s="404">
        <v>2.1070000000000002</v>
      </c>
      <c r="L184" s="404">
        <v>496.16699999999997</v>
      </c>
      <c r="M184" s="404">
        <v>192.93799999999999</v>
      </c>
      <c r="N184" s="404">
        <v>395.577</v>
      </c>
      <c r="O184" s="404">
        <v>1084.682</v>
      </c>
    </row>
    <row r="185" spans="1:15" x14ac:dyDescent="0.2">
      <c r="A185" s="404" t="s">
        <v>1297</v>
      </c>
      <c r="B185" s="404">
        <v>9.8369999999999997</v>
      </c>
      <c r="C185" s="404">
        <v>297.62099999999998</v>
      </c>
      <c r="D185" s="404">
        <v>115.881</v>
      </c>
      <c r="E185" s="404">
        <v>423.34</v>
      </c>
      <c r="F185" s="404" t="s">
        <v>1126</v>
      </c>
      <c r="G185" s="404" t="s">
        <v>1126</v>
      </c>
      <c r="H185" s="404" t="s">
        <v>1126</v>
      </c>
      <c r="I185" s="404" t="s">
        <v>1126</v>
      </c>
      <c r="J185" s="404">
        <v>2.3330000000000002</v>
      </c>
      <c r="K185" s="404">
        <v>2.3330000000000002</v>
      </c>
      <c r="L185" s="404">
        <v>425.67200000000003</v>
      </c>
      <c r="M185" s="404">
        <v>185.39</v>
      </c>
      <c r="N185" s="404">
        <v>406.64800000000002</v>
      </c>
      <c r="O185" s="404">
        <v>1017.71</v>
      </c>
    </row>
    <row r="186" spans="1:15" x14ac:dyDescent="0.2">
      <c r="A186" s="404" t="s">
        <v>1298</v>
      </c>
      <c r="B186" s="404">
        <v>14.221</v>
      </c>
      <c r="C186" s="404">
        <v>193.39500000000001</v>
      </c>
      <c r="D186" s="404">
        <v>87.384</v>
      </c>
      <c r="E186" s="404">
        <v>295</v>
      </c>
      <c r="F186" s="404" t="s">
        <v>1126</v>
      </c>
      <c r="G186" s="404" t="s">
        <v>1126</v>
      </c>
      <c r="H186" s="404" t="s">
        <v>1126</v>
      </c>
      <c r="I186" s="404" t="s">
        <v>1126</v>
      </c>
      <c r="J186" s="404">
        <v>2.2570000000000001</v>
      </c>
      <c r="K186" s="404">
        <v>2.2570000000000001</v>
      </c>
      <c r="L186" s="404">
        <v>297.25799999999998</v>
      </c>
      <c r="M186" s="404">
        <v>180.05799999999999</v>
      </c>
      <c r="N186" s="404">
        <v>394.36500000000001</v>
      </c>
      <c r="O186" s="404">
        <v>871.68</v>
      </c>
    </row>
    <row r="187" spans="1:15" x14ac:dyDescent="0.2">
      <c r="A187" s="404" t="s">
        <v>1299</v>
      </c>
      <c r="B187" s="404">
        <v>8.5860000000000003</v>
      </c>
      <c r="C187" s="404">
        <v>133.672</v>
      </c>
      <c r="D187" s="404">
        <v>83.507000000000005</v>
      </c>
      <c r="E187" s="404">
        <v>225.76499999999999</v>
      </c>
      <c r="F187" s="404" t="s">
        <v>1126</v>
      </c>
      <c r="G187" s="404" t="s">
        <v>1126</v>
      </c>
      <c r="H187" s="404" t="s">
        <v>1126</v>
      </c>
      <c r="I187" s="404" t="s">
        <v>1126</v>
      </c>
      <c r="J187" s="404">
        <v>2.3330000000000002</v>
      </c>
      <c r="K187" s="404">
        <v>2.3330000000000002</v>
      </c>
      <c r="L187" s="404">
        <v>228.09700000000001</v>
      </c>
      <c r="M187" s="404">
        <v>187.32300000000001</v>
      </c>
      <c r="N187" s="404">
        <v>446.48899999999998</v>
      </c>
      <c r="O187" s="404">
        <v>861.90899999999999</v>
      </c>
    </row>
    <row r="188" spans="1:15" x14ac:dyDescent="0.2">
      <c r="A188" s="404" t="s">
        <v>1300</v>
      </c>
      <c r="B188" s="404">
        <v>6.79</v>
      </c>
      <c r="C188" s="404">
        <v>100.633</v>
      </c>
      <c r="D188" s="404">
        <v>70.748999999999995</v>
      </c>
      <c r="E188" s="404">
        <v>178.17099999999999</v>
      </c>
      <c r="F188" s="404" t="s">
        <v>1126</v>
      </c>
      <c r="G188" s="404" t="s">
        <v>1126</v>
      </c>
      <c r="H188" s="404" t="s">
        <v>1126</v>
      </c>
      <c r="I188" s="404" t="s">
        <v>1126</v>
      </c>
      <c r="J188" s="404">
        <v>2.2570000000000001</v>
      </c>
      <c r="K188" s="404">
        <v>2.2570000000000001</v>
      </c>
      <c r="L188" s="404">
        <v>180.429</v>
      </c>
      <c r="M188" s="404">
        <v>215.24199999999999</v>
      </c>
      <c r="N188" s="404">
        <v>505.86099999999999</v>
      </c>
      <c r="O188" s="404">
        <v>901.53200000000004</v>
      </c>
    </row>
    <row r="189" spans="1:15" x14ac:dyDescent="0.2">
      <c r="A189" s="404" t="s">
        <v>1301</v>
      </c>
      <c r="B189" s="404">
        <v>8.2989999999999995</v>
      </c>
      <c r="C189" s="404">
        <v>90.623000000000005</v>
      </c>
      <c r="D189" s="404">
        <v>75.239000000000004</v>
      </c>
      <c r="E189" s="404">
        <v>174.161</v>
      </c>
      <c r="F189" s="404" t="s">
        <v>1126</v>
      </c>
      <c r="G189" s="404" t="s">
        <v>1126</v>
      </c>
      <c r="H189" s="404" t="s">
        <v>1126</v>
      </c>
      <c r="I189" s="404" t="s">
        <v>1126</v>
      </c>
      <c r="J189" s="404">
        <v>2.3330000000000002</v>
      </c>
      <c r="K189" s="404">
        <v>2.3330000000000002</v>
      </c>
      <c r="L189" s="404">
        <v>176.494</v>
      </c>
      <c r="M189" s="404">
        <v>230.86099999999999</v>
      </c>
      <c r="N189" s="404">
        <v>561.60699999999997</v>
      </c>
      <c r="O189" s="404">
        <v>968.96199999999999</v>
      </c>
    </row>
    <row r="190" spans="1:15" x14ac:dyDescent="0.2">
      <c r="A190" s="404" t="s">
        <v>1302</v>
      </c>
      <c r="B190" s="404">
        <v>7.8369999999999997</v>
      </c>
      <c r="C190" s="404">
        <v>90.504999999999995</v>
      </c>
      <c r="D190" s="404">
        <v>81.186000000000007</v>
      </c>
      <c r="E190" s="404">
        <v>179.529</v>
      </c>
      <c r="F190" s="404" t="s">
        <v>1126</v>
      </c>
      <c r="G190" s="404" t="s">
        <v>1126</v>
      </c>
      <c r="H190" s="404" t="s">
        <v>1126</v>
      </c>
      <c r="I190" s="404" t="s">
        <v>1126</v>
      </c>
      <c r="J190" s="404">
        <v>2.3330000000000002</v>
      </c>
      <c r="K190" s="404">
        <v>2.3330000000000002</v>
      </c>
      <c r="L190" s="404">
        <v>181.86099999999999</v>
      </c>
      <c r="M190" s="404">
        <v>227.98</v>
      </c>
      <c r="N190" s="404">
        <v>502.774</v>
      </c>
      <c r="O190" s="404">
        <v>912.61500000000001</v>
      </c>
    </row>
    <row r="191" spans="1:15" x14ac:dyDescent="0.2">
      <c r="A191" s="404" t="s">
        <v>1303</v>
      </c>
      <c r="B191" s="404">
        <v>10.413</v>
      </c>
      <c r="C191" s="404">
        <v>92.64</v>
      </c>
      <c r="D191" s="404">
        <v>77.203000000000003</v>
      </c>
      <c r="E191" s="404">
        <v>180.255</v>
      </c>
      <c r="F191" s="404" t="s">
        <v>1126</v>
      </c>
      <c r="G191" s="404" t="s">
        <v>1126</v>
      </c>
      <c r="H191" s="404" t="s">
        <v>1126</v>
      </c>
      <c r="I191" s="404" t="s">
        <v>1126</v>
      </c>
      <c r="J191" s="404">
        <v>2.2570000000000001</v>
      </c>
      <c r="K191" s="404">
        <v>2.2570000000000001</v>
      </c>
      <c r="L191" s="404">
        <v>182.512</v>
      </c>
      <c r="M191" s="404">
        <v>218.19900000000001</v>
      </c>
      <c r="N191" s="404">
        <v>466.73700000000002</v>
      </c>
      <c r="O191" s="404">
        <v>867.44799999999998</v>
      </c>
    </row>
    <row r="192" spans="1:15" x14ac:dyDescent="0.2">
      <c r="A192" s="404" t="s">
        <v>1304</v>
      </c>
      <c r="B192" s="404">
        <v>11.7</v>
      </c>
      <c r="C192" s="404">
        <v>117.854</v>
      </c>
      <c r="D192" s="404">
        <v>95.543000000000006</v>
      </c>
      <c r="E192" s="404">
        <v>225.096</v>
      </c>
      <c r="F192" s="404" t="s">
        <v>1126</v>
      </c>
      <c r="G192" s="404" t="s">
        <v>1126</v>
      </c>
      <c r="H192" s="404" t="s">
        <v>1126</v>
      </c>
      <c r="I192" s="404" t="s">
        <v>1126</v>
      </c>
      <c r="J192" s="404">
        <v>2.3330000000000002</v>
      </c>
      <c r="K192" s="404">
        <v>2.3330000000000002</v>
      </c>
      <c r="L192" s="404">
        <v>227.429</v>
      </c>
      <c r="M192" s="404">
        <v>202.80199999999999</v>
      </c>
      <c r="N192" s="404">
        <v>437.79599999999999</v>
      </c>
      <c r="O192" s="404">
        <v>868.02700000000004</v>
      </c>
    </row>
    <row r="193" spans="1:15" x14ac:dyDescent="0.2">
      <c r="A193" s="404" t="s">
        <v>1305</v>
      </c>
      <c r="B193" s="404">
        <v>12.378</v>
      </c>
      <c r="C193" s="404">
        <v>192.708</v>
      </c>
      <c r="D193" s="404">
        <v>92.912999999999997</v>
      </c>
      <c r="E193" s="404">
        <v>298</v>
      </c>
      <c r="F193" s="404" t="s">
        <v>1126</v>
      </c>
      <c r="G193" s="404" t="s">
        <v>1126</v>
      </c>
      <c r="H193" s="404" t="s">
        <v>1126</v>
      </c>
      <c r="I193" s="404" t="s">
        <v>1126</v>
      </c>
      <c r="J193" s="404">
        <v>2.2570000000000001</v>
      </c>
      <c r="K193" s="404">
        <v>2.2570000000000001</v>
      </c>
      <c r="L193" s="404">
        <v>300.25700000000001</v>
      </c>
      <c r="M193" s="404">
        <v>190.16499999999999</v>
      </c>
      <c r="N193" s="404">
        <v>445.863</v>
      </c>
      <c r="O193" s="404">
        <v>936.28499999999997</v>
      </c>
    </row>
    <row r="194" spans="1:15" x14ac:dyDescent="0.2">
      <c r="A194" s="404" t="s">
        <v>1306</v>
      </c>
      <c r="B194" s="404">
        <v>15.839</v>
      </c>
      <c r="C194" s="404">
        <v>304.30500000000001</v>
      </c>
      <c r="D194" s="404">
        <v>116.233</v>
      </c>
      <c r="E194" s="404">
        <v>436.37700000000001</v>
      </c>
      <c r="F194" s="404" t="s">
        <v>1126</v>
      </c>
      <c r="G194" s="404" t="s">
        <v>1126</v>
      </c>
      <c r="H194" s="404" t="s">
        <v>1126</v>
      </c>
      <c r="I194" s="404" t="s">
        <v>1126</v>
      </c>
      <c r="J194" s="404">
        <v>2.3330000000000002</v>
      </c>
      <c r="K194" s="404">
        <v>2.3330000000000002</v>
      </c>
      <c r="L194" s="404">
        <v>438.709</v>
      </c>
      <c r="M194" s="404">
        <v>203.69900000000001</v>
      </c>
      <c r="N194" s="404">
        <v>468.39100000000002</v>
      </c>
      <c r="O194" s="404">
        <v>1110.799</v>
      </c>
    </row>
    <row r="195" spans="1:15" x14ac:dyDescent="0.2">
      <c r="A195" s="404" t="s">
        <v>1307</v>
      </c>
      <c r="B195" s="404">
        <v>135.47499999999999</v>
      </c>
      <c r="C195" s="404">
        <v>2367.3389999999999</v>
      </c>
      <c r="D195" s="404">
        <v>1162.4580000000001</v>
      </c>
      <c r="E195" s="404">
        <v>3665.2719999999999</v>
      </c>
      <c r="F195" s="404" t="s">
        <v>1126</v>
      </c>
      <c r="G195" s="404" t="s">
        <v>1126</v>
      </c>
      <c r="H195" s="404" t="s">
        <v>1126</v>
      </c>
      <c r="I195" s="404" t="s">
        <v>1126</v>
      </c>
      <c r="J195" s="404">
        <v>27.463999999999999</v>
      </c>
      <c r="K195" s="404">
        <v>27.463999999999999</v>
      </c>
      <c r="L195" s="404">
        <v>3692.7359999999999</v>
      </c>
      <c r="M195" s="404">
        <v>2438.6289999999999</v>
      </c>
      <c r="N195" s="404">
        <v>5474.741</v>
      </c>
      <c r="O195" s="404">
        <v>11606.106</v>
      </c>
    </row>
    <row r="196" spans="1:15" x14ac:dyDescent="0.2">
      <c r="A196" s="404" t="s">
        <v>1308</v>
      </c>
      <c r="B196" s="404">
        <v>13.047000000000001</v>
      </c>
      <c r="C196" s="404">
        <v>394.31099999999998</v>
      </c>
      <c r="D196" s="404">
        <v>119.517</v>
      </c>
      <c r="E196" s="404">
        <v>526.875</v>
      </c>
      <c r="F196" s="404" t="s">
        <v>1126</v>
      </c>
      <c r="G196" s="404" t="s">
        <v>1126</v>
      </c>
      <c r="H196" s="404" t="s">
        <v>1126</v>
      </c>
      <c r="I196" s="404" t="s">
        <v>1126</v>
      </c>
      <c r="J196" s="404">
        <v>2.5089999999999999</v>
      </c>
      <c r="K196" s="404">
        <v>2.5089999999999999</v>
      </c>
      <c r="L196" s="404">
        <v>529.38400000000001</v>
      </c>
      <c r="M196" s="404">
        <v>206.726</v>
      </c>
      <c r="N196" s="404">
        <v>470.24200000000002</v>
      </c>
      <c r="O196" s="404">
        <v>1206.3520000000001</v>
      </c>
    </row>
    <row r="197" spans="1:15" x14ac:dyDescent="0.2">
      <c r="A197" s="404" t="s">
        <v>1309</v>
      </c>
      <c r="B197" s="404">
        <v>11.417</v>
      </c>
      <c r="C197" s="404">
        <v>372.505</v>
      </c>
      <c r="D197" s="404">
        <v>103.11199999999999</v>
      </c>
      <c r="E197" s="404">
        <v>487.03300000000002</v>
      </c>
      <c r="F197" s="404" t="s">
        <v>1126</v>
      </c>
      <c r="G197" s="404" t="s">
        <v>1126</v>
      </c>
      <c r="H197" s="404" t="s">
        <v>1126</v>
      </c>
      <c r="I197" s="404" t="s">
        <v>1126</v>
      </c>
      <c r="J197" s="404">
        <v>2.266</v>
      </c>
      <c r="K197" s="404">
        <v>2.266</v>
      </c>
      <c r="L197" s="404">
        <v>489.3</v>
      </c>
      <c r="M197" s="404">
        <v>198.16399999999999</v>
      </c>
      <c r="N197" s="404">
        <v>398.721</v>
      </c>
      <c r="O197" s="404">
        <v>1086.1849999999999</v>
      </c>
    </row>
    <row r="198" spans="1:15" x14ac:dyDescent="0.2">
      <c r="A198" s="404" t="s">
        <v>1310</v>
      </c>
      <c r="B198" s="404">
        <v>8.1370000000000005</v>
      </c>
      <c r="C198" s="404">
        <v>312.65499999999997</v>
      </c>
      <c r="D198" s="404">
        <v>108.32899999999999</v>
      </c>
      <c r="E198" s="404">
        <v>429.12099999999998</v>
      </c>
      <c r="F198" s="404" t="s">
        <v>1126</v>
      </c>
      <c r="G198" s="404" t="s">
        <v>1126</v>
      </c>
      <c r="H198" s="404" t="s">
        <v>1126</v>
      </c>
      <c r="I198" s="404" t="s">
        <v>1126</v>
      </c>
      <c r="J198" s="404">
        <v>2.5089999999999999</v>
      </c>
      <c r="K198" s="404">
        <v>2.5089999999999999</v>
      </c>
      <c r="L198" s="404">
        <v>431.63</v>
      </c>
      <c r="M198" s="404">
        <v>194.517</v>
      </c>
      <c r="N198" s="404">
        <v>428.18</v>
      </c>
      <c r="O198" s="404">
        <v>1054.327</v>
      </c>
    </row>
    <row r="199" spans="1:15" x14ac:dyDescent="0.2">
      <c r="A199" s="404" t="s">
        <v>1311</v>
      </c>
      <c r="B199" s="404">
        <v>10.858000000000001</v>
      </c>
      <c r="C199" s="404">
        <v>219.67099999999999</v>
      </c>
      <c r="D199" s="404">
        <v>85.222999999999999</v>
      </c>
      <c r="E199" s="404">
        <v>315.75299999999999</v>
      </c>
      <c r="F199" s="404" t="s">
        <v>1126</v>
      </c>
      <c r="G199" s="404" t="s">
        <v>1126</v>
      </c>
      <c r="H199" s="404" t="s">
        <v>1126</v>
      </c>
      <c r="I199" s="404" t="s">
        <v>1126</v>
      </c>
      <c r="J199" s="404">
        <v>2.4279999999999999</v>
      </c>
      <c r="K199" s="404">
        <v>2.4279999999999999</v>
      </c>
      <c r="L199" s="404">
        <v>318.18099999999998</v>
      </c>
      <c r="M199" s="404">
        <v>188.774</v>
      </c>
      <c r="N199" s="404">
        <v>406.50900000000001</v>
      </c>
      <c r="O199" s="404">
        <v>913.46400000000006</v>
      </c>
    </row>
    <row r="200" spans="1:15" x14ac:dyDescent="0.2">
      <c r="A200" s="404" t="s">
        <v>1312</v>
      </c>
      <c r="B200" s="404">
        <v>6.556</v>
      </c>
      <c r="C200" s="404">
        <v>136.26499999999999</v>
      </c>
      <c r="D200" s="404">
        <v>78.575999999999993</v>
      </c>
      <c r="E200" s="404">
        <v>221.39699999999999</v>
      </c>
      <c r="F200" s="404" t="s">
        <v>1126</v>
      </c>
      <c r="G200" s="404" t="s">
        <v>1126</v>
      </c>
      <c r="H200" s="404" t="s">
        <v>1126</v>
      </c>
      <c r="I200" s="404" t="s">
        <v>1126</v>
      </c>
      <c r="J200" s="404">
        <v>2.5089999999999999</v>
      </c>
      <c r="K200" s="404">
        <v>2.5089999999999999</v>
      </c>
      <c r="L200" s="404">
        <v>223.90600000000001</v>
      </c>
      <c r="M200" s="404">
        <v>201.99199999999999</v>
      </c>
      <c r="N200" s="404">
        <v>474.76</v>
      </c>
      <c r="O200" s="404">
        <v>900.65899999999999</v>
      </c>
    </row>
    <row r="201" spans="1:15" x14ac:dyDescent="0.2">
      <c r="A201" s="404" t="s">
        <v>1313</v>
      </c>
      <c r="B201" s="404">
        <v>5.1840000000000002</v>
      </c>
      <c r="C201" s="404">
        <v>99.728999999999999</v>
      </c>
      <c r="D201" s="404">
        <v>75.424000000000007</v>
      </c>
      <c r="E201" s="404">
        <v>180.33699999999999</v>
      </c>
      <c r="F201" s="404" t="s">
        <v>1126</v>
      </c>
      <c r="G201" s="404" t="s">
        <v>1126</v>
      </c>
      <c r="H201" s="404" t="s">
        <v>1126</v>
      </c>
      <c r="I201" s="404" t="s">
        <v>1126</v>
      </c>
      <c r="J201" s="404">
        <v>2.4279999999999999</v>
      </c>
      <c r="K201" s="404">
        <v>2.4279999999999999</v>
      </c>
      <c r="L201" s="404">
        <v>182.76499999999999</v>
      </c>
      <c r="M201" s="404">
        <v>222.24100000000001</v>
      </c>
      <c r="N201" s="404">
        <v>519.89599999999996</v>
      </c>
      <c r="O201" s="404">
        <v>924.90300000000002</v>
      </c>
    </row>
    <row r="202" spans="1:15" x14ac:dyDescent="0.2">
      <c r="A202" s="404" t="s">
        <v>1314</v>
      </c>
      <c r="B202" s="404">
        <v>9.0860000000000003</v>
      </c>
      <c r="C202" s="404">
        <v>95.950999999999993</v>
      </c>
      <c r="D202" s="404">
        <v>78.688999999999993</v>
      </c>
      <c r="E202" s="404">
        <v>183.726</v>
      </c>
      <c r="F202" s="404" t="s">
        <v>1126</v>
      </c>
      <c r="G202" s="404" t="s">
        <v>1126</v>
      </c>
      <c r="H202" s="404" t="s">
        <v>1126</v>
      </c>
      <c r="I202" s="404" t="s">
        <v>1126</v>
      </c>
      <c r="J202" s="404">
        <v>2.5089999999999999</v>
      </c>
      <c r="K202" s="404">
        <v>2.5089999999999999</v>
      </c>
      <c r="L202" s="404">
        <v>186.23500000000001</v>
      </c>
      <c r="M202" s="404">
        <v>240.41800000000001</v>
      </c>
      <c r="N202" s="404">
        <v>562.08500000000004</v>
      </c>
      <c r="O202" s="404">
        <v>988.73800000000006</v>
      </c>
    </row>
    <row r="203" spans="1:15" x14ac:dyDescent="0.2">
      <c r="A203" s="404" t="s">
        <v>1315</v>
      </c>
      <c r="B203" s="404">
        <v>8.58</v>
      </c>
      <c r="C203" s="404">
        <v>92.35</v>
      </c>
      <c r="D203" s="404">
        <v>73.2</v>
      </c>
      <c r="E203" s="404">
        <v>174.13</v>
      </c>
      <c r="F203" s="404" t="s">
        <v>1126</v>
      </c>
      <c r="G203" s="404" t="s">
        <v>1126</v>
      </c>
      <c r="H203" s="404" t="s">
        <v>1126</v>
      </c>
      <c r="I203" s="404" t="s">
        <v>1126</v>
      </c>
      <c r="J203" s="404">
        <v>2.5089999999999999</v>
      </c>
      <c r="K203" s="404">
        <v>2.5089999999999999</v>
      </c>
      <c r="L203" s="404">
        <v>176.63900000000001</v>
      </c>
      <c r="M203" s="404">
        <v>242.94800000000001</v>
      </c>
      <c r="N203" s="404">
        <v>542.80399999999997</v>
      </c>
      <c r="O203" s="404">
        <v>962.39099999999996</v>
      </c>
    </row>
    <row r="204" spans="1:15" x14ac:dyDescent="0.2">
      <c r="A204" s="404" t="s">
        <v>1316</v>
      </c>
      <c r="B204" s="404">
        <v>11.398999999999999</v>
      </c>
      <c r="C204" s="404">
        <v>102.958</v>
      </c>
      <c r="D204" s="404">
        <v>83.016999999999996</v>
      </c>
      <c r="E204" s="404">
        <v>197.374</v>
      </c>
      <c r="F204" s="404" t="s">
        <v>1126</v>
      </c>
      <c r="G204" s="404" t="s">
        <v>1126</v>
      </c>
      <c r="H204" s="404" t="s">
        <v>1126</v>
      </c>
      <c r="I204" s="404" t="s">
        <v>1126</v>
      </c>
      <c r="J204" s="404">
        <v>2.4279999999999999</v>
      </c>
      <c r="K204" s="404">
        <v>2.4279999999999999</v>
      </c>
      <c r="L204" s="404">
        <v>199.80199999999999</v>
      </c>
      <c r="M204" s="404">
        <v>228.84800000000001</v>
      </c>
      <c r="N204" s="404">
        <v>463.26299999999998</v>
      </c>
      <c r="O204" s="404">
        <v>891.91300000000001</v>
      </c>
    </row>
    <row r="205" spans="1:15" x14ac:dyDescent="0.2">
      <c r="A205" s="404" t="s">
        <v>1317</v>
      </c>
      <c r="B205" s="404">
        <v>11.821999999999999</v>
      </c>
      <c r="C205" s="404">
        <v>144.48099999999999</v>
      </c>
      <c r="D205" s="404">
        <v>102.649</v>
      </c>
      <c r="E205" s="404">
        <v>258.952</v>
      </c>
      <c r="F205" s="404" t="s">
        <v>1126</v>
      </c>
      <c r="G205" s="404" t="s">
        <v>1126</v>
      </c>
      <c r="H205" s="404" t="s">
        <v>1126</v>
      </c>
      <c r="I205" s="404" t="s">
        <v>1126</v>
      </c>
      <c r="J205" s="404">
        <v>2.5089999999999999</v>
      </c>
      <c r="K205" s="404">
        <v>2.5089999999999999</v>
      </c>
      <c r="L205" s="404">
        <v>261.46100000000001</v>
      </c>
      <c r="M205" s="404">
        <v>210.46899999999999</v>
      </c>
      <c r="N205" s="404">
        <v>450.58600000000001</v>
      </c>
      <c r="O205" s="404">
        <v>922.51599999999996</v>
      </c>
    </row>
    <row r="206" spans="1:15" x14ac:dyDescent="0.2">
      <c r="A206" s="404" t="s">
        <v>1318</v>
      </c>
      <c r="B206" s="404">
        <v>12.507999999999999</v>
      </c>
      <c r="C206" s="404">
        <v>207.006</v>
      </c>
      <c r="D206" s="404">
        <v>101.215</v>
      </c>
      <c r="E206" s="404">
        <v>320.72899999999998</v>
      </c>
      <c r="F206" s="404" t="s">
        <v>1126</v>
      </c>
      <c r="G206" s="404" t="s">
        <v>1126</v>
      </c>
      <c r="H206" s="404" t="s">
        <v>1126</v>
      </c>
      <c r="I206" s="404" t="s">
        <v>1126</v>
      </c>
      <c r="J206" s="404">
        <v>2.4279999999999999</v>
      </c>
      <c r="K206" s="404">
        <v>2.4279999999999999</v>
      </c>
      <c r="L206" s="404">
        <v>323.15699999999998</v>
      </c>
      <c r="M206" s="404">
        <v>197.66399999999999</v>
      </c>
      <c r="N206" s="404">
        <v>439.84800000000001</v>
      </c>
      <c r="O206" s="404">
        <v>960.66899999999998</v>
      </c>
    </row>
    <row r="207" spans="1:15" x14ac:dyDescent="0.2">
      <c r="A207" s="404" t="s">
        <v>1319</v>
      </c>
      <c r="B207" s="404">
        <v>16.004999999999999</v>
      </c>
      <c r="C207" s="404">
        <v>311.589</v>
      </c>
      <c r="D207" s="404">
        <v>121.96599999999999</v>
      </c>
      <c r="E207" s="404">
        <v>449.56</v>
      </c>
      <c r="F207" s="404" t="s">
        <v>1126</v>
      </c>
      <c r="G207" s="404" t="s">
        <v>1126</v>
      </c>
      <c r="H207" s="404" t="s">
        <v>1126</v>
      </c>
      <c r="I207" s="404" t="s">
        <v>1126</v>
      </c>
      <c r="J207" s="404">
        <v>2.5089999999999999</v>
      </c>
      <c r="K207" s="404">
        <v>2.5089999999999999</v>
      </c>
      <c r="L207" s="404">
        <v>452.06900000000002</v>
      </c>
      <c r="M207" s="404">
        <v>205.995</v>
      </c>
      <c r="N207" s="404">
        <v>477.12599999999998</v>
      </c>
      <c r="O207" s="404">
        <v>1135.19</v>
      </c>
    </row>
    <row r="208" spans="1:15" x14ac:dyDescent="0.2">
      <c r="A208" s="404" t="s">
        <v>1320</v>
      </c>
      <c r="B208" s="404">
        <v>124.6</v>
      </c>
      <c r="C208" s="404">
        <v>2489.0529999999999</v>
      </c>
      <c r="D208" s="404">
        <v>1130.9179999999999</v>
      </c>
      <c r="E208" s="404">
        <v>3744.5709999999999</v>
      </c>
      <c r="F208" s="404" t="s">
        <v>1126</v>
      </c>
      <c r="G208" s="404" t="s">
        <v>1126</v>
      </c>
      <c r="H208" s="404" t="s">
        <v>1126</v>
      </c>
      <c r="I208" s="404" t="s">
        <v>1126</v>
      </c>
      <c r="J208" s="404">
        <v>29.542000000000002</v>
      </c>
      <c r="K208" s="404">
        <v>29.542000000000002</v>
      </c>
      <c r="L208" s="404">
        <v>3774.1129999999998</v>
      </c>
      <c r="M208" s="404">
        <v>2538.7559999999999</v>
      </c>
      <c r="N208" s="404">
        <v>5633.14</v>
      </c>
      <c r="O208" s="404">
        <v>11946.009</v>
      </c>
    </row>
    <row r="209" spans="1:15" x14ac:dyDescent="0.2">
      <c r="A209" s="404" t="s">
        <v>1321</v>
      </c>
      <c r="B209" s="404">
        <v>15.191000000000001</v>
      </c>
      <c r="C209" s="404">
        <v>434.10199999999998</v>
      </c>
      <c r="D209" s="404">
        <v>122.824</v>
      </c>
      <c r="E209" s="404">
        <v>572.11800000000005</v>
      </c>
      <c r="F209" s="404" t="s">
        <v>1126</v>
      </c>
      <c r="G209" s="404" t="s">
        <v>1126</v>
      </c>
      <c r="H209" s="404" t="s">
        <v>1126</v>
      </c>
      <c r="I209" s="404" t="s">
        <v>1126</v>
      </c>
      <c r="J209" s="404">
        <v>2.7559999999999998</v>
      </c>
      <c r="K209" s="404">
        <v>2.7559999999999998</v>
      </c>
      <c r="L209" s="404">
        <v>574.87400000000002</v>
      </c>
      <c r="M209" s="404">
        <v>220.93700000000001</v>
      </c>
      <c r="N209" s="404">
        <v>490.85399999999998</v>
      </c>
      <c r="O209" s="404">
        <v>1286.6659999999999</v>
      </c>
    </row>
    <row r="210" spans="1:15" x14ac:dyDescent="0.2">
      <c r="A210" s="404" t="s">
        <v>1322</v>
      </c>
      <c r="B210" s="404">
        <v>12.468999999999999</v>
      </c>
      <c r="C210" s="404">
        <v>400.88600000000002</v>
      </c>
      <c r="D210" s="404">
        <v>111.872</v>
      </c>
      <c r="E210" s="404">
        <v>525.22799999999995</v>
      </c>
      <c r="F210" s="404" t="s">
        <v>1126</v>
      </c>
      <c r="G210" s="404" t="s">
        <v>1126</v>
      </c>
      <c r="H210" s="404" t="s">
        <v>1126</v>
      </c>
      <c r="I210" s="404" t="s">
        <v>1126</v>
      </c>
      <c r="J210" s="404">
        <v>2.5779999999999998</v>
      </c>
      <c r="K210" s="404">
        <v>2.5779999999999998</v>
      </c>
      <c r="L210" s="404">
        <v>527.80600000000004</v>
      </c>
      <c r="M210" s="404">
        <v>213.54599999999999</v>
      </c>
      <c r="N210" s="404">
        <v>439.80099999999999</v>
      </c>
      <c r="O210" s="404">
        <v>1181.152</v>
      </c>
    </row>
    <row r="211" spans="1:15" x14ac:dyDescent="0.2">
      <c r="A211" s="404" t="s">
        <v>1323</v>
      </c>
      <c r="B211" s="404">
        <v>9.19</v>
      </c>
      <c r="C211" s="404">
        <v>327.59899999999999</v>
      </c>
      <c r="D211" s="404">
        <v>108.595</v>
      </c>
      <c r="E211" s="404">
        <v>445.38400000000001</v>
      </c>
      <c r="F211" s="404" t="s">
        <v>1126</v>
      </c>
      <c r="G211" s="404" t="s">
        <v>1126</v>
      </c>
      <c r="H211" s="404" t="s">
        <v>1126</v>
      </c>
      <c r="I211" s="404" t="s">
        <v>1126</v>
      </c>
      <c r="J211" s="404">
        <v>2.7559999999999998</v>
      </c>
      <c r="K211" s="404">
        <v>2.7559999999999998</v>
      </c>
      <c r="L211" s="404">
        <v>448.14</v>
      </c>
      <c r="M211" s="404">
        <v>207.36199999999999</v>
      </c>
      <c r="N211" s="404">
        <v>452.23399999999998</v>
      </c>
      <c r="O211" s="404">
        <v>1107.7370000000001</v>
      </c>
    </row>
    <row r="212" spans="1:15" x14ac:dyDescent="0.2">
      <c r="A212" s="404" t="s">
        <v>1324</v>
      </c>
      <c r="B212" s="404">
        <v>11.183</v>
      </c>
      <c r="C212" s="404">
        <v>228.16800000000001</v>
      </c>
      <c r="D212" s="404">
        <v>80.468999999999994</v>
      </c>
      <c r="E212" s="404">
        <v>319.82100000000003</v>
      </c>
      <c r="F212" s="404" t="s">
        <v>1126</v>
      </c>
      <c r="G212" s="404" t="s">
        <v>1126</v>
      </c>
      <c r="H212" s="404" t="s">
        <v>1126</v>
      </c>
      <c r="I212" s="404" t="s">
        <v>1126</v>
      </c>
      <c r="J212" s="404">
        <v>2.6669999999999998</v>
      </c>
      <c r="K212" s="404">
        <v>2.6669999999999998</v>
      </c>
      <c r="L212" s="404">
        <v>322.488</v>
      </c>
      <c r="M212" s="404">
        <v>201.17099999999999</v>
      </c>
      <c r="N212" s="404">
        <v>427.73</v>
      </c>
      <c r="O212" s="404">
        <v>951.38900000000001</v>
      </c>
    </row>
    <row r="213" spans="1:15" x14ac:dyDescent="0.2">
      <c r="A213" s="404" t="s">
        <v>1325</v>
      </c>
      <c r="B213" s="404">
        <v>6.5839999999999996</v>
      </c>
      <c r="C213" s="404">
        <v>161.38</v>
      </c>
      <c r="D213" s="404">
        <v>76.766999999999996</v>
      </c>
      <c r="E213" s="404">
        <v>244.73099999999999</v>
      </c>
      <c r="F213" s="404" t="s">
        <v>1126</v>
      </c>
      <c r="G213" s="404" t="s">
        <v>1126</v>
      </c>
      <c r="H213" s="404" t="s">
        <v>1126</v>
      </c>
      <c r="I213" s="404" t="s">
        <v>1126</v>
      </c>
      <c r="J213" s="404">
        <v>2.7559999999999998</v>
      </c>
      <c r="K213" s="404">
        <v>2.7559999999999998</v>
      </c>
      <c r="L213" s="404">
        <v>247.48599999999999</v>
      </c>
      <c r="M213" s="404">
        <v>203.542</v>
      </c>
      <c r="N213" s="404">
        <v>472.483</v>
      </c>
      <c r="O213" s="404">
        <v>923.51199999999994</v>
      </c>
    </row>
    <row r="214" spans="1:15" x14ac:dyDescent="0.2">
      <c r="A214" s="404" t="s">
        <v>1326</v>
      </c>
      <c r="B214" s="404">
        <v>8.0869999999999997</v>
      </c>
      <c r="C214" s="404">
        <v>120.16</v>
      </c>
      <c r="D214" s="404">
        <v>70.037999999999997</v>
      </c>
      <c r="E214" s="404">
        <v>198.285</v>
      </c>
      <c r="F214" s="404" t="s">
        <v>1126</v>
      </c>
      <c r="G214" s="404" t="s">
        <v>1126</v>
      </c>
      <c r="H214" s="404" t="s">
        <v>1126</v>
      </c>
      <c r="I214" s="404" t="s">
        <v>1126</v>
      </c>
      <c r="J214" s="404">
        <v>2.6669999999999998</v>
      </c>
      <c r="K214" s="404">
        <v>2.6669999999999998</v>
      </c>
      <c r="L214" s="404">
        <v>200.952</v>
      </c>
      <c r="M214" s="404">
        <v>230.155</v>
      </c>
      <c r="N214" s="404">
        <v>541.97500000000002</v>
      </c>
      <c r="O214" s="404">
        <v>973.08199999999999</v>
      </c>
    </row>
    <row r="215" spans="1:15" x14ac:dyDescent="0.2">
      <c r="A215" s="404" t="s">
        <v>1327</v>
      </c>
      <c r="B215" s="404">
        <v>12.477</v>
      </c>
      <c r="C215" s="404">
        <v>111.732</v>
      </c>
      <c r="D215" s="404">
        <v>77.17</v>
      </c>
      <c r="E215" s="404">
        <v>201.37799999999999</v>
      </c>
      <c r="F215" s="404" t="s">
        <v>1126</v>
      </c>
      <c r="G215" s="404" t="s">
        <v>1126</v>
      </c>
      <c r="H215" s="404" t="s">
        <v>1126</v>
      </c>
      <c r="I215" s="404" t="s">
        <v>1126</v>
      </c>
      <c r="J215" s="404">
        <v>2.7559999999999998</v>
      </c>
      <c r="K215" s="404">
        <v>2.7559999999999998</v>
      </c>
      <c r="L215" s="404">
        <v>204.13399999999999</v>
      </c>
      <c r="M215" s="404">
        <v>251.36600000000001</v>
      </c>
      <c r="N215" s="404">
        <v>588.83000000000004</v>
      </c>
      <c r="O215" s="404">
        <v>1044.33</v>
      </c>
    </row>
    <row r="216" spans="1:15" x14ac:dyDescent="0.2">
      <c r="A216" s="404" t="s">
        <v>1328</v>
      </c>
      <c r="B216" s="404">
        <v>12.105</v>
      </c>
      <c r="C216" s="404">
        <v>115.851</v>
      </c>
      <c r="D216" s="404">
        <v>80.432000000000002</v>
      </c>
      <c r="E216" s="404">
        <v>208.387</v>
      </c>
      <c r="F216" s="404" t="s">
        <v>1126</v>
      </c>
      <c r="G216" s="404" t="s">
        <v>1126</v>
      </c>
      <c r="H216" s="404" t="s">
        <v>1126</v>
      </c>
      <c r="I216" s="404" t="s">
        <v>1126</v>
      </c>
      <c r="J216" s="404">
        <v>2.7559999999999998</v>
      </c>
      <c r="K216" s="404">
        <v>2.7559999999999998</v>
      </c>
      <c r="L216" s="404">
        <v>211.143</v>
      </c>
      <c r="M216" s="404">
        <v>259.685</v>
      </c>
      <c r="N216" s="404">
        <v>593.82500000000005</v>
      </c>
      <c r="O216" s="404">
        <v>1064.653</v>
      </c>
    </row>
    <row r="217" spans="1:15" x14ac:dyDescent="0.2">
      <c r="A217" s="404" t="s">
        <v>1329</v>
      </c>
      <c r="B217" s="404">
        <v>7.1340000000000003</v>
      </c>
      <c r="C217" s="404">
        <v>115.07599999999999</v>
      </c>
      <c r="D217" s="404">
        <v>79.378</v>
      </c>
      <c r="E217" s="404">
        <v>201.589</v>
      </c>
      <c r="F217" s="404" t="s">
        <v>1126</v>
      </c>
      <c r="G217" s="404" t="s">
        <v>1126</v>
      </c>
      <c r="H217" s="404" t="s">
        <v>1126</v>
      </c>
      <c r="I217" s="404" t="s">
        <v>1126</v>
      </c>
      <c r="J217" s="404">
        <v>2.6669999999999998</v>
      </c>
      <c r="K217" s="404">
        <v>2.6669999999999998</v>
      </c>
      <c r="L217" s="404">
        <v>204.256</v>
      </c>
      <c r="M217" s="404">
        <v>241.11500000000001</v>
      </c>
      <c r="N217" s="404">
        <v>478.923</v>
      </c>
      <c r="O217" s="404">
        <v>924.29399999999998</v>
      </c>
    </row>
    <row r="218" spans="1:15" x14ac:dyDescent="0.2">
      <c r="A218" s="404" t="s">
        <v>1330</v>
      </c>
      <c r="B218" s="404">
        <v>8.1989999999999998</v>
      </c>
      <c r="C218" s="404">
        <v>159.149</v>
      </c>
      <c r="D218" s="404">
        <v>88.85</v>
      </c>
      <c r="E218" s="404">
        <v>256.19799999999998</v>
      </c>
      <c r="F218" s="404" t="s">
        <v>1126</v>
      </c>
      <c r="G218" s="404" t="s">
        <v>1126</v>
      </c>
      <c r="H218" s="404" t="s">
        <v>1126</v>
      </c>
      <c r="I218" s="404" t="s">
        <v>1126</v>
      </c>
      <c r="J218" s="404">
        <v>2.7559999999999998</v>
      </c>
      <c r="K218" s="404">
        <v>2.7559999999999998</v>
      </c>
      <c r="L218" s="404">
        <v>258.95400000000001</v>
      </c>
      <c r="M218" s="404">
        <v>220.65899999999999</v>
      </c>
      <c r="N218" s="404">
        <v>469.72199999999998</v>
      </c>
      <c r="O218" s="404">
        <v>949.33399999999995</v>
      </c>
    </row>
    <row r="219" spans="1:15" x14ac:dyDescent="0.2">
      <c r="A219" s="404" t="s">
        <v>1331</v>
      </c>
      <c r="B219" s="404">
        <v>10.919</v>
      </c>
      <c r="C219" s="404">
        <v>229.619</v>
      </c>
      <c r="D219" s="404">
        <v>93.061000000000007</v>
      </c>
      <c r="E219" s="404">
        <v>333.59899999999999</v>
      </c>
      <c r="F219" s="404" t="s">
        <v>1126</v>
      </c>
      <c r="G219" s="404" t="s">
        <v>1126</v>
      </c>
      <c r="H219" s="404" t="s">
        <v>1126</v>
      </c>
      <c r="I219" s="404" t="s">
        <v>1126</v>
      </c>
      <c r="J219" s="404">
        <v>2.6669999999999998</v>
      </c>
      <c r="K219" s="404">
        <v>2.6669999999999998</v>
      </c>
      <c r="L219" s="404">
        <v>336.26600000000002</v>
      </c>
      <c r="M219" s="404">
        <v>207.649</v>
      </c>
      <c r="N219" s="404">
        <v>456.51100000000002</v>
      </c>
      <c r="O219" s="404">
        <v>1000.426</v>
      </c>
    </row>
    <row r="220" spans="1:15" x14ac:dyDescent="0.2">
      <c r="A220" s="404" t="s">
        <v>1332</v>
      </c>
      <c r="B220" s="404">
        <v>17.548999999999999</v>
      </c>
      <c r="C220" s="404">
        <v>327.30099999999999</v>
      </c>
      <c r="D220" s="404">
        <v>109.938</v>
      </c>
      <c r="E220" s="404">
        <v>454.78800000000001</v>
      </c>
      <c r="F220" s="404" t="s">
        <v>1126</v>
      </c>
      <c r="G220" s="404" t="s">
        <v>1126</v>
      </c>
      <c r="H220" s="404" t="s">
        <v>1126</v>
      </c>
      <c r="I220" s="404" t="s">
        <v>1126</v>
      </c>
      <c r="J220" s="404">
        <v>2.7559999999999998</v>
      </c>
      <c r="K220" s="404">
        <v>2.7559999999999998</v>
      </c>
      <c r="L220" s="404">
        <v>457.54399999999998</v>
      </c>
      <c r="M220" s="404">
        <v>217.92</v>
      </c>
      <c r="N220" s="404">
        <v>497.49599999999998</v>
      </c>
      <c r="O220" s="404">
        <v>1172.96</v>
      </c>
    </row>
    <row r="221" spans="1:15" x14ac:dyDescent="0.2">
      <c r="A221" s="404" t="s">
        <v>1333</v>
      </c>
      <c r="B221" s="404">
        <v>131.08799999999999</v>
      </c>
      <c r="C221" s="404">
        <v>2730.88</v>
      </c>
      <c r="D221" s="404">
        <v>1099.394</v>
      </c>
      <c r="E221" s="404">
        <v>3961.3609999999999</v>
      </c>
      <c r="F221" s="404" t="s">
        <v>1126</v>
      </c>
      <c r="G221" s="404" t="s">
        <v>1126</v>
      </c>
      <c r="H221" s="404" t="s">
        <v>1126</v>
      </c>
      <c r="I221" s="404" t="s">
        <v>1126</v>
      </c>
      <c r="J221" s="404">
        <v>32.536999999999999</v>
      </c>
      <c r="K221" s="404">
        <v>32.536999999999999</v>
      </c>
      <c r="L221" s="404">
        <v>3993.8980000000001</v>
      </c>
      <c r="M221" s="404">
        <v>2675.1080000000002</v>
      </c>
      <c r="N221" s="404">
        <v>5909.085</v>
      </c>
      <c r="O221" s="404">
        <v>12578.091</v>
      </c>
    </row>
    <row r="222" spans="1:15" x14ac:dyDescent="0.2">
      <c r="A222" s="404" t="s">
        <v>1334</v>
      </c>
      <c r="B222" s="404">
        <v>11.815</v>
      </c>
      <c r="C222" s="404">
        <v>385.3</v>
      </c>
      <c r="D222" s="404">
        <v>109.377</v>
      </c>
      <c r="E222" s="404">
        <v>506.49200000000002</v>
      </c>
      <c r="F222" s="404">
        <v>5.3999999999999999E-2</v>
      </c>
      <c r="G222" s="404">
        <v>0.21199999999999999</v>
      </c>
      <c r="H222" s="404">
        <v>0</v>
      </c>
      <c r="I222" s="404">
        <v>0</v>
      </c>
      <c r="J222" s="404">
        <v>7.7910000000000004</v>
      </c>
      <c r="K222" s="404">
        <v>8.0570000000000004</v>
      </c>
      <c r="L222" s="404">
        <v>514.54899999999998</v>
      </c>
      <c r="M222" s="404">
        <v>223.36799999999999</v>
      </c>
      <c r="N222" s="404">
        <v>497.04300000000001</v>
      </c>
      <c r="O222" s="404">
        <v>1234.96</v>
      </c>
    </row>
    <row r="223" spans="1:15" x14ac:dyDescent="0.2">
      <c r="A223" s="404" t="s">
        <v>1335</v>
      </c>
      <c r="B223" s="404">
        <v>12.948</v>
      </c>
      <c r="C223" s="404">
        <v>389.512</v>
      </c>
      <c r="D223" s="404">
        <v>92.756</v>
      </c>
      <c r="E223" s="404">
        <v>495.21600000000001</v>
      </c>
      <c r="F223" s="404">
        <v>4.8000000000000001E-2</v>
      </c>
      <c r="G223" s="404">
        <v>0.192</v>
      </c>
      <c r="H223" s="404">
        <v>0</v>
      </c>
      <c r="I223" s="404">
        <v>0</v>
      </c>
      <c r="J223" s="404">
        <v>7.1210000000000004</v>
      </c>
      <c r="K223" s="404">
        <v>7.36</v>
      </c>
      <c r="L223" s="404">
        <v>502.57600000000002</v>
      </c>
      <c r="M223" s="404">
        <v>215.613</v>
      </c>
      <c r="N223" s="404">
        <v>474.54300000000001</v>
      </c>
      <c r="O223" s="404">
        <v>1192.732</v>
      </c>
    </row>
    <row r="224" spans="1:15" x14ac:dyDescent="0.2">
      <c r="A224" s="404" t="s">
        <v>1336</v>
      </c>
      <c r="B224" s="404">
        <v>9.5640000000000001</v>
      </c>
      <c r="C224" s="404">
        <v>350.178</v>
      </c>
      <c r="D224" s="404">
        <v>101.524</v>
      </c>
      <c r="E224" s="404">
        <v>461.267</v>
      </c>
      <c r="F224" s="404">
        <v>5.8999999999999997E-2</v>
      </c>
      <c r="G224" s="404">
        <v>0.21199999999999999</v>
      </c>
      <c r="H224" s="404">
        <v>0</v>
      </c>
      <c r="I224" s="404">
        <v>0</v>
      </c>
      <c r="J224" s="404">
        <v>7.3710000000000004</v>
      </c>
      <c r="K224" s="404">
        <v>7.6420000000000003</v>
      </c>
      <c r="L224" s="404">
        <v>468.90800000000002</v>
      </c>
      <c r="M224" s="404">
        <v>220.03399999999999</v>
      </c>
      <c r="N224" s="404">
        <v>498.78300000000002</v>
      </c>
      <c r="O224" s="404">
        <v>1187.7249999999999</v>
      </c>
    </row>
    <row r="225" spans="1:15" x14ac:dyDescent="0.2">
      <c r="A225" s="404" t="s">
        <v>1337</v>
      </c>
      <c r="B225" s="404">
        <v>9.5399999999999991</v>
      </c>
      <c r="C225" s="404">
        <v>239.328</v>
      </c>
      <c r="D225" s="404">
        <v>76.808000000000007</v>
      </c>
      <c r="E225" s="404">
        <v>325.67700000000002</v>
      </c>
      <c r="F225" s="404">
        <v>6.2E-2</v>
      </c>
      <c r="G225" s="404">
        <v>0.20499999999999999</v>
      </c>
      <c r="H225" s="404">
        <v>0</v>
      </c>
      <c r="I225" s="404">
        <v>0</v>
      </c>
      <c r="J225" s="404">
        <v>7.4580000000000002</v>
      </c>
      <c r="K225" s="404">
        <v>7.726</v>
      </c>
      <c r="L225" s="404">
        <v>333.40300000000002</v>
      </c>
      <c r="M225" s="404">
        <v>211.13399999999999</v>
      </c>
      <c r="N225" s="404">
        <v>467.35700000000003</v>
      </c>
      <c r="O225" s="404">
        <v>1011.894</v>
      </c>
    </row>
    <row r="226" spans="1:15" x14ac:dyDescent="0.2">
      <c r="A226" s="404" t="s">
        <v>1338</v>
      </c>
      <c r="B226" s="404">
        <v>6.2729999999999997</v>
      </c>
      <c r="C226" s="404">
        <v>162.65600000000001</v>
      </c>
      <c r="D226" s="404">
        <v>71.194999999999993</v>
      </c>
      <c r="E226" s="404">
        <v>240.12299999999999</v>
      </c>
      <c r="F226" s="404">
        <v>7.2999999999999995E-2</v>
      </c>
      <c r="G226" s="404">
        <v>0.21199999999999999</v>
      </c>
      <c r="H226" s="404">
        <v>0</v>
      </c>
      <c r="I226" s="404">
        <v>0</v>
      </c>
      <c r="J226" s="404">
        <v>8.33</v>
      </c>
      <c r="K226" s="404">
        <v>8.6150000000000002</v>
      </c>
      <c r="L226" s="404">
        <v>248.738</v>
      </c>
      <c r="M226" s="404">
        <v>215.87899999999999</v>
      </c>
      <c r="N226" s="404">
        <v>524.88699999999994</v>
      </c>
      <c r="O226" s="404">
        <v>989.50400000000002</v>
      </c>
    </row>
    <row r="227" spans="1:15" x14ac:dyDescent="0.2">
      <c r="A227" s="404" t="s">
        <v>1339</v>
      </c>
      <c r="B227" s="404">
        <v>5.5330000000000004</v>
      </c>
      <c r="C227" s="404">
        <v>123.786</v>
      </c>
      <c r="D227" s="404">
        <v>71.81</v>
      </c>
      <c r="E227" s="404">
        <v>201.12899999999999</v>
      </c>
      <c r="F227" s="404">
        <v>6.7000000000000004E-2</v>
      </c>
      <c r="G227" s="404">
        <v>0.20499999999999999</v>
      </c>
      <c r="H227" s="404">
        <v>0</v>
      </c>
      <c r="I227" s="404">
        <v>0</v>
      </c>
      <c r="J227" s="404">
        <v>8.1809999999999992</v>
      </c>
      <c r="K227" s="404">
        <v>8.4529999999999994</v>
      </c>
      <c r="L227" s="404">
        <v>209.58199999999999</v>
      </c>
      <c r="M227" s="404">
        <v>239.74199999999999</v>
      </c>
      <c r="N227" s="404">
        <v>564.33199999999999</v>
      </c>
      <c r="O227" s="404">
        <v>1013.655</v>
      </c>
    </row>
    <row r="228" spans="1:15" x14ac:dyDescent="0.2">
      <c r="A228" s="404" t="s">
        <v>1340</v>
      </c>
      <c r="B228" s="404">
        <v>9.2650000000000006</v>
      </c>
      <c r="C228" s="404">
        <v>112.777</v>
      </c>
      <c r="D228" s="404">
        <v>66.733999999999995</v>
      </c>
      <c r="E228" s="404">
        <v>188.77600000000001</v>
      </c>
      <c r="F228" s="404">
        <v>5.8999999999999997E-2</v>
      </c>
      <c r="G228" s="404">
        <v>0.21199999999999999</v>
      </c>
      <c r="H228" s="404">
        <v>0</v>
      </c>
      <c r="I228" s="404">
        <v>0</v>
      </c>
      <c r="J228" s="404">
        <v>8.7569999999999997</v>
      </c>
      <c r="K228" s="404">
        <v>9.0280000000000005</v>
      </c>
      <c r="L228" s="404">
        <v>197.804</v>
      </c>
      <c r="M228" s="404">
        <v>256.51299999999998</v>
      </c>
      <c r="N228" s="404">
        <v>619.79999999999995</v>
      </c>
      <c r="O228" s="404">
        <v>1074.116</v>
      </c>
    </row>
    <row r="229" spans="1:15" x14ac:dyDescent="0.2">
      <c r="A229" s="404" t="s">
        <v>1341</v>
      </c>
      <c r="B229" s="404">
        <v>8.3960000000000008</v>
      </c>
      <c r="C229" s="404">
        <v>112.812</v>
      </c>
      <c r="D229" s="404">
        <v>79.376999999999995</v>
      </c>
      <c r="E229" s="404">
        <v>200.58500000000001</v>
      </c>
      <c r="F229" s="404">
        <v>5.1999999999999998E-2</v>
      </c>
      <c r="G229" s="404">
        <v>0.21199999999999999</v>
      </c>
      <c r="H229" s="404">
        <v>0</v>
      </c>
      <c r="I229" s="404">
        <v>0</v>
      </c>
      <c r="J229" s="404">
        <v>8.67</v>
      </c>
      <c r="K229" s="404">
        <v>8.9350000000000005</v>
      </c>
      <c r="L229" s="404">
        <v>209.51900000000001</v>
      </c>
      <c r="M229" s="404">
        <v>258.47800000000001</v>
      </c>
      <c r="N229" s="404">
        <v>609.63300000000004</v>
      </c>
      <c r="O229" s="404">
        <v>1077.6310000000001</v>
      </c>
    </row>
    <row r="230" spans="1:15" x14ac:dyDescent="0.2">
      <c r="A230" s="404" t="s">
        <v>1342</v>
      </c>
      <c r="B230" s="404">
        <v>5.9459999999999997</v>
      </c>
      <c r="C230" s="404">
        <v>115.86199999999999</v>
      </c>
      <c r="D230" s="404">
        <v>77.462999999999994</v>
      </c>
      <c r="E230" s="404">
        <v>199.27199999999999</v>
      </c>
      <c r="F230" s="404">
        <v>4.9000000000000002E-2</v>
      </c>
      <c r="G230" s="404">
        <v>0.20499999999999999</v>
      </c>
      <c r="H230" s="404">
        <v>0</v>
      </c>
      <c r="I230" s="404">
        <v>0</v>
      </c>
      <c r="J230" s="404">
        <v>8.7080000000000002</v>
      </c>
      <c r="K230" s="404">
        <v>8.9619999999999997</v>
      </c>
      <c r="L230" s="404">
        <v>208.23400000000001</v>
      </c>
      <c r="M230" s="404">
        <v>248.70699999999999</v>
      </c>
      <c r="N230" s="404">
        <v>522.41600000000005</v>
      </c>
      <c r="O230" s="404">
        <v>979.35699999999997</v>
      </c>
    </row>
    <row r="231" spans="1:15" x14ac:dyDescent="0.2">
      <c r="A231" s="404" t="s">
        <v>1343</v>
      </c>
      <c r="B231" s="404">
        <v>3.919</v>
      </c>
      <c r="C231" s="404">
        <v>155.59</v>
      </c>
      <c r="D231" s="404">
        <v>83.72</v>
      </c>
      <c r="E231" s="404">
        <v>243.22900000000001</v>
      </c>
      <c r="F231" s="404">
        <v>5.1999999999999998E-2</v>
      </c>
      <c r="G231" s="404">
        <v>0.21199999999999999</v>
      </c>
      <c r="H231" s="404">
        <v>0</v>
      </c>
      <c r="I231" s="404">
        <v>0</v>
      </c>
      <c r="J231" s="404">
        <v>9.0220000000000002</v>
      </c>
      <c r="K231" s="404">
        <v>9.2859999999999996</v>
      </c>
      <c r="L231" s="404">
        <v>252.51499999999999</v>
      </c>
      <c r="M231" s="404">
        <v>226.86</v>
      </c>
      <c r="N231" s="404">
        <v>516.51400000000001</v>
      </c>
      <c r="O231" s="404">
        <v>995.89</v>
      </c>
    </row>
    <row r="232" spans="1:15" x14ac:dyDescent="0.2">
      <c r="A232" s="404" t="s">
        <v>1344</v>
      </c>
      <c r="B232" s="404">
        <v>9.9039999999999999</v>
      </c>
      <c r="C232" s="404">
        <v>236.96700000000001</v>
      </c>
      <c r="D232" s="404">
        <v>90.379000000000005</v>
      </c>
      <c r="E232" s="404">
        <v>337.25</v>
      </c>
      <c r="F232" s="404">
        <v>5.5E-2</v>
      </c>
      <c r="G232" s="404">
        <v>0.20499999999999999</v>
      </c>
      <c r="H232" s="404">
        <v>0</v>
      </c>
      <c r="I232" s="404">
        <v>0</v>
      </c>
      <c r="J232" s="404">
        <v>8.8309999999999995</v>
      </c>
      <c r="K232" s="404">
        <v>9.0909999999999993</v>
      </c>
      <c r="L232" s="404">
        <v>346.34100000000001</v>
      </c>
      <c r="M232" s="404">
        <v>217.23</v>
      </c>
      <c r="N232" s="404">
        <v>506.74700000000001</v>
      </c>
      <c r="O232" s="404">
        <v>1070.319</v>
      </c>
    </row>
    <row r="233" spans="1:15" x14ac:dyDescent="0.2">
      <c r="A233" s="404" t="s">
        <v>1345</v>
      </c>
      <c r="B233" s="404">
        <v>22.123999999999999</v>
      </c>
      <c r="C233" s="404">
        <v>400.41800000000001</v>
      </c>
      <c r="D233" s="404">
        <v>119.627</v>
      </c>
      <c r="E233" s="404">
        <v>542.16800000000001</v>
      </c>
      <c r="F233" s="404">
        <v>5.6000000000000001E-2</v>
      </c>
      <c r="G233" s="404">
        <v>0.21199999999999999</v>
      </c>
      <c r="H233" s="404">
        <v>0</v>
      </c>
      <c r="I233" s="404">
        <v>0</v>
      </c>
      <c r="J233" s="404">
        <v>8.7449999999999992</v>
      </c>
      <c r="K233" s="404">
        <v>9.0139999999999993</v>
      </c>
      <c r="L233" s="404">
        <v>551.18200000000002</v>
      </c>
      <c r="M233" s="404">
        <v>233.08199999999999</v>
      </c>
      <c r="N233" s="404">
        <v>582.53300000000002</v>
      </c>
      <c r="O233" s="404">
        <v>1366.797</v>
      </c>
    </row>
    <row r="234" spans="1:15" x14ac:dyDescent="0.2">
      <c r="A234" s="404" t="s">
        <v>1346</v>
      </c>
      <c r="B234" s="404">
        <v>115.227</v>
      </c>
      <c r="C234" s="404">
        <v>2784.806</v>
      </c>
      <c r="D234" s="404">
        <v>1040.769</v>
      </c>
      <c r="E234" s="404">
        <v>3940.8020000000001</v>
      </c>
      <c r="F234" s="404">
        <v>0.68500000000000005</v>
      </c>
      <c r="G234" s="404">
        <v>2.5</v>
      </c>
      <c r="H234" s="404">
        <v>0</v>
      </c>
      <c r="I234" s="404">
        <v>0</v>
      </c>
      <c r="J234" s="404">
        <v>98.984999999999999</v>
      </c>
      <c r="K234" s="404">
        <v>102.17</v>
      </c>
      <c r="L234" s="404">
        <v>4042.9720000000002</v>
      </c>
      <c r="M234" s="404">
        <v>2766.64</v>
      </c>
      <c r="N234" s="404">
        <v>6383.8209999999999</v>
      </c>
      <c r="O234" s="404">
        <v>13193.433000000001</v>
      </c>
    </row>
    <row r="235" spans="1:15" x14ac:dyDescent="0.2">
      <c r="A235" s="404" t="s">
        <v>1347</v>
      </c>
      <c r="B235" s="404">
        <v>13.196</v>
      </c>
      <c r="C235" s="404">
        <v>409.495</v>
      </c>
      <c r="D235" s="404">
        <v>93.370999999999995</v>
      </c>
      <c r="E235" s="404">
        <v>516.06200000000001</v>
      </c>
      <c r="F235" s="404">
        <v>0.11899999999999999</v>
      </c>
      <c r="G235" s="404">
        <v>0.23799999999999999</v>
      </c>
      <c r="H235" s="404">
        <v>0</v>
      </c>
      <c r="I235" s="404">
        <v>0</v>
      </c>
      <c r="J235" s="404">
        <v>7.9059999999999997</v>
      </c>
      <c r="K235" s="404">
        <v>8.2629999999999999</v>
      </c>
      <c r="L235" s="404">
        <v>524.32600000000002</v>
      </c>
      <c r="M235" s="404">
        <v>238.267</v>
      </c>
      <c r="N235" s="404">
        <v>507.83499999999998</v>
      </c>
      <c r="O235" s="404">
        <v>1270.4280000000001</v>
      </c>
    </row>
    <row r="236" spans="1:15" x14ac:dyDescent="0.2">
      <c r="A236" s="404" t="s">
        <v>1348</v>
      </c>
      <c r="B236" s="404">
        <v>12.135999999999999</v>
      </c>
      <c r="C236" s="404">
        <v>343.84500000000003</v>
      </c>
      <c r="D236" s="404">
        <v>86.361000000000004</v>
      </c>
      <c r="E236" s="404">
        <v>442.34199999999998</v>
      </c>
      <c r="F236" s="404">
        <v>0.123</v>
      </c>
      <c r="G236" s="404">
        <v>0.215</v>
      </c>
      <c r="H236" s="404">
        <v>0</v>
      </c>
      <c r="I236" s="404">
        <v>0</v>
      </c>
      <c r="J236" s="404">
        <v>7.2110000000000003</v>
      </c>
      <c r="K236" s="404">
        <v>7.5490000000000004</v>
      </c>
      <c r="L236" s="404">
        <v>449.89100000000002</v>
      </c>
      <c r="M236" s="404">
        <v>217.92099999999999</v>
      </c>
      <c r="N236" s="404">
        <v>472.73399999999998</v>
      </c>
      <c r="O236" s="404">
        <v>1140.546</v>
      </c>
    </row>
    <row r="237" spans="1:15" x14ac:dyDescent="0.2">
      <c r="A237" s="404" t="s">
        <v>1349</v>
      </c>
      <c r="B237" s="404">
        <v>10.199</v>
      </c>
      <c r="C237" s="404">
        <v>308.94600000000003</v>
      </c>
      <c r="D237" s="404">
        <v>84.007000000000005</v>
      </c>
      <c r="E237" s="404">
        <v>403.15199999999999</v>
      </c>
      <c r="F237" s="404">
        <v>0.14199999999999999</v>
      </c>
      <c r="G237" s="404">
        <v>0.23799999999999999</v>
      </c>
      <c r="H237" s="404">
        <v>0</v>
      </c>
      <c r="I237" s="404">
        <v>0</v>
      </c>
      <c r="J237" s="404">
        <v>8.0690000000000008</v>
      </c>
      <c r="K237" s="404">
        <v>8.4480000000000004</v>
      </c>
      <c r="L237" s="404">
        <v>411.6</v>
      </c>
      <c r="M237" s="404">
        <v>221.59</v>
      </c>
      <c r="N237" s="404">
        <v>517.66200000000003</v>
      </c>
      <c r="O237" s="404">
        <v>1150.8520000000001</v>
      </c>
    </row>
    <row r="238" spans="1:15" x14ac:dyDescent="0.2">
      <c r="A238" s="404" t="s">
        <v>1350</v>
      </c>
      <c r="B238" s="404">
        <v>9.8450000000000006</v>
      </c>
      <c r="C238" s="404">
        <v>241.59700000000001</v>
      </c>
      <c r="D238" s="404">
        <v>76.254999999999995</v>
      </c>
      <c r="E238" s="404">
        <v>327.69799999999998</v>
      </c>
      <c r="F238" s="404">
        <v>0.13</v>
      </c>
      <c r="G238" s="404">
        <v>0.23</v>
      </c>
      <c r="H238" s="404">
        <v>0</v>
      </c>
      <c r="I238" s="404">
        <v>0</v>
      </c>
      <c r="J238" s="404">
        <v>7.7210000000000001</v>
      </c>
      <c r="K238" s="404">
        <v>8.0809999999999995</v>
      </c>
      <c r="L238" s="404">
        <v>335.779</v>
      </c>
      <c r="M238" s="404">
        <v>215.99700000000001</v>
      </c>
      <c r="N238" s="404">
        <v>489.64400000000001</v>
      </c>
      <c r="O238" s="404">
        <v>1041.4190000000001</v>
      </c>
    </row>
    <row r="239" spans="1:15" x14ac:dyDescent="0.2">
      <c r="A239" s="404" t="s">
        <v>1351</v>
      </c>
      <c r="B239" s="404">
        <v>6.6680000000000001</v>
      </c>
      <c r="C239" s="404">
        <v>161.203</v>
      </c>
      <c r="D239" s="404">
        <v>73.84</v>
      </c>
      <c r="E239" s="404">
        <v>241.71100000000001</v>
      </c>
      <c r="F239" s="404">
        <v>0.13700000000000001</v>
      </c>
      <c r="G239" s="404">
        <v>0.23799999999999999</v>
      </c>
      <c r="H239" s="404">
        <v>0</v>
      </c>
      <c r="I239" s="404">
        <v>0</v>
      </c>
      <c r="J239" s="404">
        <v>7.8630000000000004</v>
      </c>
      <c r="K239" s="404">
        <v>8.2379999999999995</v>
      </c>
      <c r="L239" s="404">
        <v>249.95</v>
      </c>
      <c r="M239" s="404">
        <v>225.69399999999999</v>
      </c>
      <c r="N239" s="404">
        <v>543.92600000000004</v>
      </c>
      <c r="O239" s="404">
        <v>1019.57</v>
      </c>
    </row>
    <row r="240" spans="1:15" x14ac:dyDescent="0.2">
      <c r="A240" s="404" t="s">
        <v>1352</v>
      </c>
      <c r="B240" s="404">
        <v>6.9050000000000002</v>
      </c>
      <c r="C240" s="404">
        <v>126.839</v>
      </c>
      <c r="D240" s="404">
        <v>74.435000000000002</v>
      </c>
      <c r="E240" s="404">
        <v>208.179</v>
      </c>
      <c r="F240" s="404">
        <v>0.14099999999999999</v>
      </c>
      <c r="G240" s="404">
        <v>0.23</v>
      </c>
      <c r="H240" s="404">
        <v>0</v>
      </c>
      <c r="I240" s="404">
        <v>0</v>
      </c>
      <c r="J240" s="404">
        <v>7.7480000000000002</v>
      </c>
      <c r="K240" s="404">
        <v>8.1189999999999998</v>
      </c>
      <c r="L240" s="404">
        <v>216.298</v>
      </c>
      <c r="M240" s="404">
        <v>245.798</v>
      </c>
      <c r="N240" s="404">
        <v>610.31500000000005</v>
      </c>
      <c r="O240" s="404">
        <v>1072.412</v>
      </c>
    </row>
    <row r="241" spans="1:15" x14ac:dyDescent="0.2">
      <c r="A241" s="404" t="s">
        <v>1353</v>
      </c>
      <c r="B241" s="404">
        <v>9.8989999999999991</v>
      </c>
      <c r="C241" s="404">
        <v>125.833</v>
      </c>
      <c r="D241" s="404">
        <v>74.599999999999994</v>
      </c>
      <c r="E241" s="404">
        <v>210.33199999999999</v>
      </c>
      <c r="F241" s="404">
        <v>0.121</v>
      </c>
      <c r="G241" s="404">
        <v>0.23799999999999999</v>
      </c>
      <c r="H241" s="404">
        <v>0</v>
      </c>
      <c r="I241" s="404">
        <v>0</v>
      </c>
      <c r="J241" s="404">
        <v>7.8579999999999997</v>
      </c>
      <c r="K241" s="404">
        <v>8.2170000000000005</v>
      </c>
      <c r="L241" s="404">
        <v>218.54900000000001</v>
      </c>
      <c r="M241" s="404">
        <v>269.96499999999997</v>
      </c>
      <c r="N241" s="404">
        <v>641.92100000000005</v>
      </c>
      <c r="O241" s="404">
        <v>1130.4349999999999</v>
      </c>
    </row>
    <row r="242" spans="1:15" x14ac:dyDescent="0.2">
      <c r="A242" s="404" t="s">
        <v>1354</v>
      </c>
      <c r="B242" s="404">
        <v>9.2270000000000003</v>
      </c>
      <c r="C242" s="404">
        <v>117.895</v>
      </c>
      <c r="D242" s="404">
        <v>82.488</v>
      </c>
      <c r="E242" s="404">
        <v>209.61</v>
      </c>
      <c r="F242" s="404">
        <v>0.108</v>
      </c>
      <c r="G242" s="404">
        <v>0.23799999999999999</v>
      </c>
      <c r="H242" s="404">
        <v>0</v>
      </c>
      <c r="I242" s="404">
        <v>0</v>
      </c>
      <c r="J242" s="404">
        <v>8.0180000000000007</v>
      </c>
      <c r="K242" s="404">
        <v>8.3640000000000008</v>
      </c>
      <c r="L242" s="404">
        <v>217.97399999999999</v>
      </c>
      <c r="M242" s="404">
        <v>269.85700000000003</v>
      </c>
      <c r="N242" s="404">
        <v>648.89499999999998</v>
      </c>
      <c r="O242" s="404">
        <v>1136.7260000000001</v>
      </c>
    </row>
    <row r="243" spans="1:15" x14ac:dyDescent="0.2">
      <c r="A243" s="404" t="s">
        <v>1355</v>
      </c>
      <c r="B243" s="404">
        <v>7.577</v>
      </c>
      <c r="C243" s="404">
        <v>124.03100000000001</v>
      </c>
      <c r="D243" s="404">
        <v>79.584999999999994</v>
      </c>
      <c r="E243" s="404">
        <v>211.19300000000001</v>
      </c>
      <c r="F243" s="404">
        <v>8.7999999999999995E-2</v>
      </c>
      <c r="G243" s="404">
        <v>0.23</v>
      </c>
      <c r="H243" s="404">
        <v>0</v>
      </c>
      <c r="I243" s="404">
        <v>0</v>
      </c>
      <c r="J243" s="404">
        <v>7.8769999999999998</v>
      </c>
      <c r="K243" s="404">
        <v>8.1950000000000003</v>
      </c>
      <c r="L243" s="404">
        <v>219.38800000000001</v>
      </c>
      <c r="M243" s="404">
        <v>262.38799999999998</v>
      </c>
      <c r="N243" s="404">
        <v>552.50099999999998</v>
      </c>
      <c r="O243" s="404">
        <v>1034.277</v>
      </c>
    </row>
    <row r="244" spans="1:15" x14ac:dyDescent="0.2">
      <c r="A244" s="404" t="s">
        <v>1356</v>
      </c>
      <c r="B244" s="404">
        <v>7.6529999999999996</v>
      </c>
      <c r="C244" s="404">
        <v>154.404</v>
      </c>
      <c r="D244" s="404">
        <v>85.296000000000006</v>
      </c>
      <c r="E244" s="404">
        <v>247.352</v>
      </c>
      <c r="F244" s="404">
        <v>9.5000000000000001E-2</v>
      </c>
      <c r="G244" s="404">
        <v>0.23799999999999999</v>
      </c>
      <c r="H244" s="404">
        <v>0</v>
      </c>
      <c r="I244" s="404">
        <v>0</v>
      </c>
      <c r="J244" s="404">
        <v>8.09</v>
      </c>
      <c r="K244" s="404">
        <v>8.423</v>
      </c>
      <c r="L244" s="404">
        <v>255.77500000000001</v>
      </c>
      <c r="M244" s="404">
        <v>240.07900000000001</v>
      </c>
      <c r="N244" s="404">
        <v>534.50099999999998</v>
      </c>
      <c r="O244" s="404">
        <v>1030.355</v>
      </c>
    </row>
    <row r="245" spans="1:15" x14ac:dyDescent="0.2">
      <c r="A245" s="404" t="s">
        <v>1357</v>
      </c>
      <c r="B245" s="404">
        <v>11.553000000000001</v>
      </c>
      <c r="C245" s="404">
        <v>228.7</v>
      </c>
      <c r="D245" s="404">
        <v>87.031000000000006</v>
      </c>
      <c r="E245" s="404">
        <v>327.28399999999999</v>
      </c>
      <c r="F245" s="404">
        <v>0.10299999999999999</v>
      </c>
      <c r="G245" s="404">
        <v>0.23</v>
      </c>
      <c r="H245" s="404">
        <v>0</v>
      </c>
      <c r="I245" s="404">
        <v>0</v>
      </c>
      <c r="J245" s="404">
        <v>7.7149999999999999</v>
      </c>
      <c r="K245" s="404">
        <v>8.048</v>
      </c>
      <c r="L245" s="404">
        <v>335.33199999999999</v>
      </c>
      <c r="M245" s="404">
        <v>223.23599999999999</v>
      </c>
      <c r="N245" s="404">
        <v>496.48399999999998</v>
      </c>
      <c r="O245" s="404">
        <v>1055.0519999999999</v>
      </c>
    </row>
    <row r="246" spans="1:15" x14ac:dyDescent="0.2">
      <c r="A246" s="404" t="s">
        <v>1358</v>
      </c>
      <c r="B246" s="404">
        <v>19.597999999999999</v>
      </c>
      <c r="C246" s="404">
        <v>339.81099999999998</v>
      </c>
      <c r="D246" s="404">
        <v>93.697000000000003</v>
      </c>
      <c r="E246" s="404">
        <v>453.10599999999999</v>
      </c>
      <c r="F246" s="404">
        <v>0.124</v>
      </c>
      <c r="G246" s="404">
        <v>0.23799999999999999</v>
      </c>
      <c r="H246" s="404">
        <v>0</v>
      </c>
      <c r="I246" s="404">
        <v>0</v>
      </c>
      <c r="J246" s="404">
        <v>7.9219999999999997</v>
      </c>
      <c r="K246" s="404">
        <v>8.2829999999999995</v>
      </c>
      <c r="L246" s="404">
        <v>461.38900000000001</v>
      </c>
      <c r="M246" s="404">
        <v>229.36099999999999</v>
      </c>
      <c r="N246" s="404">
        <v>551.23599999999999</v>
      </c>
      <c r="O246" s="404">
        <v>1241.9860000000001</v>
      </c>
    </row>
    <row r="247" spans="1:15" x14ac:dyDescent="0.2">
      <c r="A247" s="404" t="s">
        <v>1359</v>
      </c>
      <c r="B247" s="404">
        <v>124.456</v>
      </c>
      <c r="C247" s="404">
        <v>2682.201</v>
      </c>
      <c r="D247" s="404">
        <v>990.96600000000001</v>
      </c>
      <c r="E247" s="404">
        <v>3797.6239999999998</v>
      </c>
      <c r="F247" s="404">
        <v>1.4319999999999999</v>
      </c>
      <c r="G247" s="404">
        <v>2.8</v>
      </c>
      <c r="H247" s="404">
        <v>0</v>
      </c>
      <c r="I247" s="404">
        <v>0</v>
      </c>
      <c r="J247" s="404">
        <v>93.998000000000005</v>
      </c>
      <c r="K247" s="404">
        <v>98.228999999999999</v>
      </c>
      <c r="L247" s="404">
        <v>3895.8530000000001</v>
      </c>
      <c r="M247" s="404">
        <v>2860.154</v>
      </c>
      <c r="N247" s="404">
        <v>6563.759</v>
      </c>
      <c r="O247" s="404">
        <v>13319.766</v>
      </c>
    </row>
    <row r="248" spans="1:15" x14ac:dyDescent="0.2">
      <c r="A248" s="404" t="s">
        <v>1360</v>
      </c>
      <c r="B248" s="404">
        <v>16.347000000000001</v>
      </c>
      <c r="C248" s="404">
        <v>444.762</v>
      </c>
      <c r="D248" s="404">
        <v>102.348</v>
      </c>
      <c r="E248" s="404">
        <v>563.45600000000002</v>
      </c>
      <c r="F248" s="404">
        <v>0.127</v>
      </c>
      <c r="G248" s="404">
        <v>0.255</v>
      </c>
      <c r="H248" s="404">
        <v>0</v>
      </c>
      <c r="I248" s="404">
        <v>0</v>
      </c>
      <c r="J248" s="404">
        <v>8.1159999999999997</v>
      </c>
      <c r="K248" s="404">
        <v>8.4979999999999993</v>
      </c>
      <c r="L248" s="404">
        <v>571.95399999999995</v>
      </c>
      <c r="M248" s="404">
        <v>241.19300000000001</v>
      </c>
      <c r="N248" s="404">
        <v>553.60699999999997</v>
      </c>
      <c r="O248" s="404">
        <v>1366.7539999999999</v>
      </c>
    </row>
    <row r="249" spans="1:15" x14ac:dyDescent="0.2">
      <c r="A249" s="404" t="s">
        <v>1361</v>
      </c>
      <c r="B249" s="404">
        <v>11.471</v>
      </c>
      <c r="C249" s="404">
        <v>367.959</v>
      </c>
      <c r="D249" s="404">
        <v>82.135000000000005</v>
      </c>
      <c r="E249" s="404">
        <v>461.565</v>
      </c>
      <c r="F249" s="404">
        <v>0.109</v>
      </c>
      <c r="G249" s="404">
        <v>0.23</v>
      </c>
      <c r="H249" s="404">
        <v>0</v>
      </c>
      <c r="I249" s="404">
        <v>0</v>
      </c>
      <c r="J249" s="404">
        <v>7.2469999999999999</v>
      </c>
      <c r="K249" s="404">
        <v>7.5860000000000003</v>
      </c>
      <c r="L249" s="404">
        <v>469.15199999999999</v>
      </c>
      <c r="M249" s="404">
        <v>223.441</v>
      </c>
      <c r="N249" s="404">
        <v>460.12099999999998</v>
      </c>
      <c r="O249" s="404">
        <v>1152.7139999999999</v>
      </c>
    </row>
    <row r="250" spans="1:15" x14ac:dyDescent="0.2">
      <c r="A250" s="404" t="s">
        <v>1362</v>
      </c>
      <c r="B250" s="404">
        <v>10.247999999999999</v>
      </c>
      <c r="C250" s="404">
        <v>318.11200000000002</v>
      </c>
      <c r="D250" s="404">
        <v>81.963999999999999</v>
      </c>
      <c r="E250" s="404">
        <v>410.32400000000001</v>
      </c>
      <c r="F250" s="404">
        <v>0.128</v>
      </c>
      <c r="G250" s="404">
        <v>0.255</v>
      </c>
      <c r="H250" s="404">
        <v>0</v>
      </c>
      <c r="I250" s="404">
        <v>0</v>
      </c>
      <c r="J250" s="404">
        <v>8.093</v>
      </c>
      <c r="K250" s="404">
        <v>8.4760000000000009</v>
      </c>
      <c r="L250" s="404">
        <v>418.8</v>
      </c>
      <c r="M250" s="404">
        <v>222.10300000000001</v>
      </c>
      <c r="N250" s="404">
        <v>512.57100000000003</v>
      </c>
      <c r="O250" s="404">
        <v>1153.473</v>
      </c>
    </row>
    <row r="251" spans="1:15" x14ac:dyDescent="0.2">
      <c r="A251" s="404" t="s">
        <v>1363</v>
      </c>
      <c r="B251" s="404">
        <v>7.6390000000000002</v>
      </c>
      <c r="C251" s="404">
        <v>230.93600000000001</v>
      </c>
      <c r="D251" s="404">
        <v>72.040999999999997</v>
      </c>
      <c r="E251" s="404">
        <v>310.61500000000001</v>
      </c>
      <c r="F251" s="404">
        <v>0.128</v>
      </c>
      <c r="G251" s="404">
        <v>0.247</v>
      </c>
      <c r="H251" s="404">
        <v>0</v>
      </c>
      <c r="I251" s="404">
        <v>0</v>
      </c>
      <c r="J251" s="404">
        <v>7.9009999999999998</v>
      </c>
      <c r="K251" s="404">
        <v>8.2759999999999998</v>
      </c>
      <c r="L251" s="404">
        <v>318.89100000000002</v>
      </c>
      <c r="M251" s="404">
        <v>219.131</v>
      </c>
      <c r="N251" s="404">
        <v>488.721</v>
      </c>
      <c r="O251" s="404">
        <v>1026.7429999999999</v>
      </c>
    </row>
    <row r="252" spans="1:15" x14ac:dyDescent="0.2">
      <c r="A252" s="404" t="s">
        <v>1364</v>
      </c>
      <c r="B252" s="404">
        <v>6.258</v>
      </c>
      <c r="C252" s="404">
        <v>157.185</v>
      </c>
      <c r="D252" s="404">
        <v>69.146000000000001</v>
      </c>
      <c r="E252" s="404">
        <v>232.589</v>
      </c>
      <c r="F252" s="404">
        <v>0.14099999999999999</v>
      </c>
      <c r="G252" s="404">
        <v>0.255</v>
      </c>
      <c r="H252" s="404">
        <v>0</v>
      </c>
      <c r="I252" s="404">
        <v>0</v>
      </c>
      <c r="J252" s="404">
        <v>8.2319999999999993</v>
      </c>
      <c r="K252" s="404">
        <v>8.6280000000000001</v>
      </c>
      <c r="L252" s="404">
        <v>241.21700000000001</v>
      </c>
      <c r="M252" s="404">
        <v>236.197</v>
      </c>
      <c r="N252" s="404">
        <v>577.91800000000001</v>
      </c>
      <c r="O252" s="404">
        <v>1055.3320000000001</v>
      </c>
    </row>
    <row r="253" spans="1:15" x14ac:dyDescent="0.2">
      <c r="A253" s="404" t="s">
        <v>1365</v>
      </c>
      <c r="B253" s="404">
        <v>6.0970000000000004</v>
      </c>
      <c r="C253" s="404">
        <v>121.49</v>
      </c>
      <c r="D253" s="404">
        <v>68.951999999999998</v>
      </c>
      <c r="E253" s="404">
        <v>196.53899999999999</v>
      </c>
      <c r="F253" s="404">
        <v>0.128</v>
      </c>
      <c r="G253" s="404">
        <v>0.247</v>
      </c>
      <c r="H253" s="404">
        <v>0</v>
      </c>
      <c r="I253" s="404">
        <v>0</v>
      </c>
      <c r="J253" s="404">
        <v>7.915</v>
      </c>
      <c r="K253" s="404">
        <v>8.2889999999999997</v>
      </c>
      <c r="L253" s="404">
        <v>204.828</v>
      </c>
      <c r="M253" s="404">
        <v>258.96600000000001</v>
      </c>
      <c r="N253" s="404">
        <v>606.33500000000004</v>
      </c>
      <c r="O253" s="404">
        <v>1070.1279999999999</v>
      </c>
    </row>
    <row r="254" spans="1:15" x14ac:dyDescent="0.2">
      <c r="A254" s="404" t="s">
        <v>1366</v>
      </c>
      <c r="B254" s="404">
        <v>8.0869999999999997</v>
      </c>
      <c r="C254" s="404">
        <v>128.10499999999999</v>
      </c>
      <c r="D254" s="404">
        <v>72.869</v>
      </c>
      <c r="E254" s="404">
        <v>209.06</v>
      </c>
      <c r="F254" s="404">
        <v>0.121</v>
      </c>
      <c r="G254" s="404">
        <v>0.255</v>
      </c>
      <c r="H254" s="404">
        <v>0</v>
      </c>
      <c r="I254" s="404">
        <v>0</v>
      </c>
      <c r="J254" s="404">
        <v>7.9329999999999998</v>
      </c>
      <c r="K254" s="404">
        <v>8.3089999999999993</v>
      </c>
      <c r="L254" s="404">
        <v>217.369</v>
      </c>
      <c r="M254" s="404">
        <v>273.39999999999998</v>
      </c>
      <c r="N254" s="404">
        <v>656.197</v>
      </c>
      <c r="O254" s="404">
        <v>1146.9649999999999</v>
      </c>
    </row>
    <row r="255" spans="1:15" x14ac:dyDescent="0.2">
      <c r="A255" s="404" t="s">
        <v>1367</v>
      </c>
      <c r="B255" s="404">
        <v>7.3150000000000004</v>
      </c>
      <c r="C255" s="404">
        <v>115.19799999999999</v>
      </c>
      <c r="D255" s="404">
        <v>72.150000000000006</v>
      </c>
      <c r="E255" s="404">
        <v>194.66399999999999</v>
      </c>
      <c r="F255" s="404">
        <v>0.108</v>
      </c>
      <c r="G255" s="404">
        <v>0.255</v>
      </c>
      <c r="H255" s="404">
        <v>0</v>
      </c>
      <c r="I255" s="404">
        <v>0</v>
      </c>
      <c r="J255" s="404">
        <v>8.1890000000000001</v>
      </c>
      <c r="K255" s="404">
        <v>8.5519999999999996</v>
      </c>
      <c r="L255" s="404">
        <v>203.21600000000001</v>
      </c>
      <c r="M255" s="404">
        <v>275.411</v>
      </c>
      <c r="N255" s="404">
        <v>643.63300000000004</v>
      </c>
      <c r="O255" s="404">
        <v>1122.26</v>
      </c>
    </row>
    <row r="256" spans="1:15" x14ac:dyDescent="0.2">
      <c r="A256" s="404" t="s">
        <v>1368</v>
      </c>
      <c r="B256" s="404">
        <v>6.0529999999999999</v>
      </c>
      <c r="C256" s="404">
        <v>123.928</v>
      </c>
      <c r="D256" s="404">
        <v>68.105999999999995</v>
      </c>
      <c r="E256" s="404">
        <v>198.08699999999999</v>
      </c>
      <c r="F256" s="404">
        <v>9.1999999999999998E-2</v>
      </c>
      <c r="G256" s="404">
        <v>0.247</v>
      </c>
      <c r="H256" s="404">
        <v>0</v>
      </c>
      <c r="I256" s="404">
        <v>0</v>
      </c>
      <c r="J256" s="404">
        <v>7.9249999999999998</v>
      </c>
      <c r="K256" s="404">
        <v>8.2639999999999993</v>
      </c>
      <c r="L256" s="404">
        <v>206.351</v>
      </c>
      <c r="M256" s="404">
        <v>264.03500000000003</v>
      </c>
      <c r="N256" s="404">
        <v>548.49599999999998</v>
      </c>
      <c r="O256" s="404">
        <v>1018.8819999999999</v>
      </c>
    </row>
    <row r="257" spans="1:15" x14ac:dyDescent="0.2">
      <c r="A257" s="404" t="s">
        <v>1369</v>
      </c>
      <c r="B257" s="404">
        <v>6.6980000000000004</v>
      </c>
      <c r="C257" s="404">
        <v>167.01400000000001</v>
      </c>
      <c r="D257" s="404">
        <v>78.242999999999995</v>
      </c>
      <c r="E257" s="404">
        <v>251.95500000000001</v>
      </c>
      <c r="F257" s="404">
        <v>8.7999999999999995E-2</v>
      </c>
      <c r="G257" s="404">
        <v>0.255</v>
      </c>
      <c r="H257" s="404">
        <v>0</v>
      </c>
      <c r="I257" s="404">
        <v>0</v>
      </c>
      <c r="J257" s="404">
        <v>7.8570000000000002</v>
      </c>
      <c r="K257" s="404">
        <v>8.1999999999999993</v>
      </c>
      <c r="L257" s="404">
        <v>260.15499999999997</v>
      </c>
      <c r="M257" s="404">
        <v>240.744</v>
      </c>
      <c r="N257" s="404">
        <v>535.53700000000003</v>
      </c>
      <c r="O257" s="404">
        <v>1036.4349999999999</v>
      </c>
    </row>
    <row r="258" spans="1:15" x14ac:dyDescent="0.2">
      <c r="A258" s="404" t="s">
        <v>1370</v>
      </c>
      <c r="B258" s="404">
        <v>12.837</v>
      </c>
      <c r="C258" s="404">
        <v>262.04000000000002</v>
      </c>
      <c r="D258" s="404">
        <v>74.753</v>
      </c>
      <c r="E258" s="404">
        <v>349.63</v>
      </c>
      <c r="F258" s="404">
        <v>9.1999999999999998E-2</v>
      </c>
      <c r="G258" s="404">
        <v>0.247</v>
      </c>
      <c r="H258" s="404">
        <v>0</v>
      </c>
      <c r="I258" s="404">
        <v>0</v>
      </c>
      <c r="J258" s="404">
        <v>7.93</v>
      </c>
      <c r="K258" s="404">
        <v>8.2690000000000001</v>
      </c>
      <c r="L258" s="404">
        <v>357.89800000000002</v>
      </c>
      <c r="M258" s="404">
        <v>228.85599999999999</v>
      </c>
      <c r="N258" s="404">
        <v>516.95299999999997</v>
      </c>
      <c r="O258" s="404">
        <v>1103.7080000000001</v>
      </c>
    </row>
    <row r="259" spans="1:15" x14ac:dyDescent="0.2">
      <c r="A259" s="404" t="s">
        <v>1371</v>
      </c>
      <c r="B259" s="404">
        <v>16.454999999999998</v>
      </c>
      <c r="C259" s="404">
        <v>359.14800000000002</v>
      </c>
      <c r="D259" s="404">
        <v>91.974999999999994</v>
      </c>
      <c r="E259" s="404">
        <v>467.57799999999997</v>
      </c>
      <c r="F259" s="404">
        <v>0.109</v>
      </c>
      <c r="G259" s="404">
        <v>0.255</v>
      </c>
      <c r="H259" s="404">
        <v>0</v>
      </c>
      <c r="I259" s="404">
        <v>0</v>
      </c>
      <c r="J259" s="404">
        <v>8.0269999999999992</v>
      </c>
      <c r="K259" s="404">
        <v>8.391</v>
      </c>
      <c r="L259" s="404">
        <v>475.96899999999999</v>
      </c>
      <c r="M259" s="404">
        <v>234.61600000000001</v>
      </c>
      <c r="N259" s="404">
        <v>537.70899999999995</v>
      </c>
      <c r="O259" s="404">
        <v>1248.2940000000001</v>
      </c>
    </row>
    <row r="260" spans="1:15" x14ac:dyDescent="0.2">
      <c r="A260" s="404" t="s">
        <v>1372</v>
      </c>
      <c r="B260" s="404">
        <v>115.505</v>
      </c>
      <c r="C260" s="404">
        <v>2795.4009999999998</v>
      </c>
      <c r="D260" s="404">
        <v>934.68100000000004</v>
      </c>
      <c r="E260" s="404">
        <v>3845.587</v>
      </c>
      <c r="F260" s="404">
        <v>1.369</v>
      </c>
      <c r="G260" s="404">
        <v>3</v>
      </c>
      <c r="H260" s="404">
        <v>0</v>
      </c>
      <c r="I260" s="404">
        <v>0</v>
      </c>
      <c r="J260" s="404">
        <v>95.367000000000004</v>
      </c>
      <c r="K260" s="404">
        <v>99.736000000000004</v>
      </c>
      <c r="L260" s="404">
        <v>3945.3229999999999</v>
      </c>
      <c r="M260" s="404">
        <v>2918.0920000000001</v>
      </c>
      <c r="N260" s="404">
        <v>6636.3590000000004</v>
      </c>
      <c r="O260" s="404">
        <v>13499.772999999999</v>
      </c>
    </row>
    <row r="261" spans="1:15" x14ac:dyDescent="0.2">
      <c r="A261" s="404" t="s">
        <v>1373</v>
      </c>
      <c r="B261" s="404">
        <v>13.923999999999999</v>
      </c>
      <c r="C261" s="404">
        <v>420.71100000000001</v>
      </c>
      <c r="D261" s="404">
        <v>93.632000000000005</v>
      </c>
      <c r="E261" s="404">
        <v>528.26700000000005</v>
      </c>
      <c r="F261" s="404">
        <v>0.114</v>
      </c>
      <c r="G261" s="404">
        <v>0.27100000000000002</v>
      </c>
      <c r="H261" s="404">
        <v>0</v>
      </c>
      <c r="I261" s="404">
        <v>0</v>
      </c>
      <c r="J261" s="404">
        <v>9.0909999999999993</v>
      </c>
      <c r="K261" s="404">
        <v>9.4760000000000009</v>
      </c>
      <c r="L261" s="404">
        <v>537.74300000000005</v>
      </c>
      <c r="M261" s="404">
        <v>237.261</v>
      </c>
      <c r="N261" s="404">
        <v>539.76700000000005</v>
      </c>
      <c r="O261" s="404">
        <v>1314.771</v>
      </c>
    </row>
    <row r="262" spans="1:15" x14ac:dyDescent="0.2">
      <c r="A262" s="404" t="s">
        <v>1374</v>
      </c>
      <c r="B262" s="404">
        <v>11.03</v>
      </c>
      <c r="C262" s="404">
        <v>375.04500000000002</v>
      </c>
      <c r="D262" s="404">
        <v>80.951999999999998</v>
      </c>
      <c r="E262" s="404">
        <v>467.02699999999999</v>
      </c>
      <c r="F262" s="404">
        <v>9.5000000000000001E-2</v>
      </c>
      <c r="G262" s="404">
        <v>0.254</v>
      </c>
      <c r="H262" s="404">
        <v>0</v>
      </c>
      <c r="I262" s="404">
        <v>0</v>
      </c>
      <c r="J262" s="404">
        <v>8.5399999999999991</v>
      </c>
      <c r="K262" s="404">
        <v>8.8879999999999999</v>
      </c>
      <c r="L262" s="404">
        <v>475.91500000000002</v>
      </c>
      <c r="M262" s="404">
        <v>227.83699999999999</v>
      </c>
      <c r="N262" s="404">
        <v>475.28</v>
      </c>
      <c r="O262" s="404">
        <v>1179.0319999999999</v>
      </c>
    </row>
    <row r="263" spans="1:15" x14ac:dyDescent="0.2">
      <c r="A263" s="404" t="s">
        <v>1375</v>
      </c>
      <c r="B263" s="404">
        <v>9.9619999999999997</v>
      </c>
      <c r="C263" s="404">
        <v>322.40899999999999</v>
      </c>
      <c r="D263" s="404">
        <v>78.097999999999999</v>
      </c>
      <c r="E263" s="404">
        <v>410.46899999999999</v>
      </c>
      <c r="F263" s="404">
        <v>0.115</v>
      </c>
      <c r="G263" s="404">
        <v>0.27100000000000002</v>
      </c>
      <c r="H263" s="404">
        <v>0</v>
      </c>
      <c r="I263" s="404">
        <v>0</v>
      </c>
      <c r="J263" s="404">
        <v>8.7729999999999997</v>
      </c>
      <c r="K263" s="404">
        <v>9.1590000000000007</v>
      </c>
      <c r="L263" s="404">
        <v>419.62900000000002</v>
      </c>
      <c r="M263" s="404">
        <v>226.92</v>
      </c>
      <c r="N263" s="404">
        <v>514.11400000000003</v>
      </c>
      <c r="O263" s="404">
        <v>1160.663</v>
      </c>
    </row>
    <row r="264" spans="1:15" x14ac:dyDescent="0.2">
      <c r="A264" s="404" t="s">
        <v>1376</v>
      </c>
      <c r="B264" s="404">
        <v>10.082000000000001</v>
      </c>
      <c r="C264" s="404">
        <v>256.34800000000001</v>
      </c>
      <c r="D264" s="404">
        <v>70.504999999999995</v>
      </c>
      <c r="E264" s="404">
        <v>336.935</v>
      </c>
      <c r="F264" s="404">
        <v>0.10299999999999999</v>
      </c>
      <c r="G264" s="404">
        <v>0.26200000000000001</v>
      </c>
      <c r="H264" s="404">
        <v>0</v>
      </c>
      <c r="I264" s="404">
        <v>0</v>
      </c>
      <c r="J264" s="404">
        <v>8.2680000000000007</v>
      </c>
      <c r="K264" s="404">
        <v>8.6329999999999991</v>
      </c>
      <c r="L264" s="404">
        <v>345.56799999999998</v>
      </c>
      <c r="M264" s="404">
        <v>221.54</v>
      </c>
      <c r="N264" s="404">
        <v>485.08499999999998</v>
      </c>
      <c r="O264" s="404">
        <v>1052.192</v>
      </c>
    </row>
    <row r="265" spans="1:15" x14ac:dyDescent="0.2">
      <c r="A265" s="404" t="s">
        <v>1377</v>
      </c>
      <c r="B265" s="404">
        <v>6.0810000000000004</v>
      </c>
      <c r="C265" s="404">
        <v>173.86699999999999</v>
      </c>
      <c r="D265" s="404">
        <v>62.600999999999999</v>
      </c>
      <c r="E265" s="404">
        <v>242.54900000000001</v>
      </c>
      <c r="F265" s="404">
        <v>0.11700000000000001</v>
      </c>
      <c r="G265" s="404">
        <v>0.27100000000000002</v>
      </c>
      <c r="H265" s="404">
        <v>0</v>
      </c>
      <c r="I265" s="404">
        <v>0</v>
      </c>
      <c r="J265" s="404">
        <v>8.9589999999999996</v>
      </c>
      <c r="K265" s="404">
        <v>9.3469999999999995</v>
      </c>
      <c r="L265" s="404">
        <v>251.89699999999999</v>
      </c>
      <c r="M265" s="404">
        <v>230.99700000000001</v>
      </c>
      <c r="N265" s="404">
        <v>531.20899999999995</v>
      </c>
      <c r="O265" s="404">
        <v>1014.103</v>
      </c>
    </row>
    <row r="266" spans="1:15" x14ac:dyDescent="0.2">
      <c r="A266" s="404" t="s">
        <v>1378</v>
      </c>
      <c r="B266" s="404">
        <v>5.601</v>
      </c>
      <c r="C266" s="404">
        <v>127.907</v>
      </c>
      <c r="D266" s="404">
        <v>63.856000000000002</v>
      </c>
      <c r="E266" s="404">
        <v>197.364</v>
      </c>
      <c r="F266" s="404">
        <v>0.11899999999999999</v>
      </c>
      <c r="G266" s="404">
        <v>0.26200000000000001</v>
      </c>
      <c r="H266" s="404">
        <v>0</v>
      </c>
      <c r="I266" s="404">
        <v>0</v>
      </c>
      <c r="J266" s="404">
        <v>8.7189999999999994</v>
      </c>
      <c r="K266" s="404">
        <v>9.1</v>
      </c>
      <c r="L266" s="404">
        <v>206.464</v>
      </c>
      <c r="M266" s="404">
        <v>247.244</v>
      </c>
      <c r="N266" s="404">
        <v>583.65300000000002</v>
      </c>
      <c r="O266" s="404">
        <v>1037.3599999999999</v>
      </c>
    </row>
    <row r="267" spans="1:15" x14ac:dyDescent="0.2">
      <c r="A267" s="404" t="s">
        <v>1379</v>
      </c>
      <c r="B267" s="404">
        <v>8.9890000000000008</v>
      </c>
      <c r="C267" s="404">
        <v>125.318</v>
      </c>
      <c r="D267" s="404">
        <v>62.128999999999998</v>
      </c>
      <c r="E267" s="404">
        <v>196.43600000000001</v>
      </c>
      <c r="F267" s="404">
        <v>0.104</v>
      </c>
      <c r="G267" s="404">
        <v>0.27100000000000002</v>
      </c>
      <c r="H267" s="404">
        <v>0</v>
      </c>
      <c r="I267" s="404">
        <v>0</v>
      </c>
      <c r="J267" s="404">
        <v>9.0419999999999998</v>
      </c>
      <c r="K267" s="404">
        <v>9.4169999999999998</v>
      </c>
      <c r="L267" s="404">
        <v>205.852</v>
      </c>
      <c r="M267" s="404">
        <v>270.03300000000002</v>
      </c>
      <c r="N267" s="404">
        <v>648.21100000000001</v>
      </c>
      <c r="O267" s="404">
        <v>1124.097</v>
      </c>
    </row>
    <row r="268" spans="1:15" x14ac:dyDescent="0.2">
      <c r="A268" s="404" t="s">
        <v>1380</v>
      </c>
      <c r="B268" s="404">
        <v>7.4509999999999996</v>
      </c>
      <c r="C268" s="404">
        <v>124.062</v>
      </c>
      <c r="D268" s="404">
        <v>61.664000000000001</v>
      </c>
      <c r="E268" s="404">
        <v>193.178</v>
      </c>
      <c r="F268" s="404">
        <v>9.6000000000000002E-2</v>
      </c>
      <c r="G268" s="404">
        <v>0.27100000000000002</v>
      </c>
      <c r="H268" s="404">
        <v>0</v>
      </c>
      <c r="I268" s="404">
        <v>0</v>
      </c>
      <c r="J268" s="404">
        <v>9.0220000000000002</v>
      </c>
      <c r="K268" s="404">
        <v>9.3889999999999993</v>
      </c>
      <c r="L268" s="404">
        <v>202.56700000000001</v>
      </c>
      <c r="M268" s="404">
        <v>267.78199999999998</v>
      </c>
      <c r="N268" s="404">
        <v>609.10900000000004</v>
      </c>
      <c r="O268" s="404">
        <v>1079.4570000000001</v>
      </c>
    </row>
    <row r="269" spans="1:15" x14ac:dyDescent="0.2">
      <c r="A269" s="404" t="s">
        <v>1381</v>
      </c>
      <c r="B269" s="404">
        <v>6.9779999999999998</v>
      </c>
      <c r="C269" s="404">
        <v>123.755</v>
      </c>
      <c r="D269" s="404">
        <v>76.031999999999996</v>
      </c>
      <c r="E269" s="404">
        <v>206.76499999999999</v>
      </c>
      <c r="F269" s="404">
        <v>8.8999999999999996E-2</v>
      </c>
      <c r="G269" s="404">
        <v>0.26200000000000001</v>
      </c>
      <c r="H269" s="404">
        <v>0</v>
      </c>
      <c r="I269" s="404">
        <v>0</v>
      </c>
      <c r="J269" s="404">
        <v>8.7469999999999999</v>
      </c>
      <c r="K269" s="404">
        <v>9.0980000000000008</v>
      </c>
      <c r="L269" s="404">
        <v>215.864</v>
      </c>
      <c r="M269" s="404">
        <v>259.96300000000002</v>
      </c>
      <c r="N269" s="404">
        <v>562.72699999999998</v>
      </c>
      <c r="O269" s="404">
        <v>1038.5540000000001</v>
      </c>
    </row>
    <row r="270" spans="1:15" x14ac:dyDescent="0.2">
      <c r="A270" s="404" t="s">
        <v>1382</v>
      </c>
      <c r="B270" s="404">
        <v>6.96</v>
      </c>
      <c r="C270" s="404">
        <v>170.02500000000001</v>
      </c>
      <c r="D270" s="404">
        <v>72.363</v>
      </c>
      <c r="E270" s="404">
        <v>249.34800000000001</v>
      </c>
      <c r="F270" s="404">
        <v>8.6999999999999994E-2</v>
      </c>
      <c r="G270" s="404">
        <v>0.27100000000000002</v>
      </c>
      <c r="H270" s="404">
        <v>0</v>
      </c>
      <c r="I270" s="404">
        <v>0</v>
      </c>
      <c r="J270" s="404">
        <v>8.7420000000000009</v>
      </c>
      <c r="K270" s="404">
        <v>9.1</v>
      </c>
      <c r="L270" s="404">
        <v>258.44799999999998</v>
      </c>
      <c r="M270" s="404">
        <v>242.64599999999999</v>
      </c>
      <c r="N270" s="404">
        <v>523.79600000000005</v>
      </c>
      <c r="O270" s="404">
        <v>1024.8900000000001</v>
      </c>
    </row>
    <row r="271" spans="1:15" x14ac:dyDescent="0.2">
      <c r="A271" s="404" t="s">
        <v>1383</v>
      </c>
      <c r="B271" s="404">
        <v>12.164</v>
      </c>
      <c r="C271" s="404">
        <v>261.86</v>
      </c>
      <c r="D271" s="404">
        <v>76.409000000000006</v>
      </c>
      <c r="E271" s="404">
        <v>350.43400000000003</v>
      </c>
      <c r="F271" s="404">
        <v>0.10299999999999999</v>
      </c>
      <c r="G271" s="404">
        <v>0.26200000000000001</v>
      </c>
      <c r="H271" s="404">
        <v>0</v>
      </c>
      <c r="I271" s="404">
        <v>0</v>
      </c>
      <c r="J271" s="404">
        <v>7.9790000000000001</v>
      </c>
      <c r="K271" s="404">
        <v>8.3439999999999994</v>
      </c>
      <c r="L271" s="404">
        <v>358.77800000000002</v>
      </c>
      <c r="M271" s="404">
        <v>228.559</v>
      </c>
      <c r="N271" s="404">
        <v>518.28800000000001</v>
      </c>
      <c r="O271" s="404">
        <v>1105.625</v>
      </c>
    </row>
    <row r="272" spans="1:15" x14ac:dyDescent="0.2">
      <c r="A272" s="404" t="s">
        <v>1384</v>
      </c>
      <c r="B272" s="404">
        <v>17.347000000000001</v>
      </c>
      <c r="C272" s="404">
        <v>390.16500000000002</v>
      </c>
      <c r="D272" s="404">
        <v>95.192999999999998</v>
      </c>
      <c r="E272" s="404">
        <v>502.70499999999998</v>
      </c>
      <c r="F272" s="404">
        <v>0.125</v>
      </c>
      <c r="G272" s="404">
        <v>0.27100000000000002</v>
      </c>
      <c r="H272" s="404">
        <v>0</v>
      </c>
      <c r="I272" s="404">
        <v>0</v>
      </c>
      <c r="J272" s="404">
        <v>9.06</v>
      </c>
      <c r="K272" s="404">
        <v>9.4559999999999995</v>
      </c>
      <c r="L272" s="404">
        <v>512.16200000000003</v>
      </c>
      <c r="M272" s="404">
        <v>239.44200000000001</v>
      </c>
      <c r="N272" s="404">
        <v>559.84400000000005</v>
      </c>
      <c r="O272" s="404">
        <v>1311.4480000000001</v>
      </c>
    </row>
    <row r="273" spans="1:15" x14ac:dyDescent="0.2">
      <c r="A273" s="404" t="s">
        <v>1385</v>
      </c>
      <c r="B273" s="404">
        <v>116.57</v>
      </c>
      <c r="C273" s="404">
        <v>2871.1860000000001</v>
      </c>
      <c r="D273" s="404">
        <v>893.43399999999997</v>
      </c>
      <c r="E273" s="404">
        <v>3881.19</v>
      </c>
      <c r="F273" s="404">
        <v>1.266</v>
      </c>
      <c r="G273" s="404">
        <v>3.2</v>
      </c>
      <c r="H273" s="404">
        <v>0</v>
      </c>
      <c r="I273" s="404">
        <v>0</v>
      </c>
      <c r="J273" s="404">
        <v>104.94199999999999</v>
      </c>
      <c r="K273" s="404">
        <v>109.40900000000001</v>
      </c>
      <c r="L273" s="404">
        <v>3990.5990000000002</v>
      </c>
      <c r="M273" s="404">
        <v>2900.2240000000002</v>
      </c>
      <c r="N273" s="404">
        <v>6550.049</v>
      </c>
      <c r="O273" s="404">
        <v>13440.870999999999</v>
      </c>
    </row>
    <row r="274" spans="1:15" x14ac:dyDescent="0.2">
      <c r="A274" s="404" t="s">
        <v>1386</v>
      </c>
      <c r="B274" s="404">
        <v>12.473000000000001</v>
      </c>
      <c r="C274" s="404">
        <v>424.56599999999997</v>
      </c>
      <c r="D274" s="404">
        <v>83.884</v>
      </c>
      <c r="E274" s="404">
        <v>520.923</v>
      </c>
      <c r="F274" s="404">
        <v>9.5000000000000001E-2</v>
      </c>
      <c r="G274" s="404">
        <v>0.28899999999999998</v>
      </c>
      <c r="H274" s="404">
        <v>0</v>
      </c>
      <c r="I274" s="404">
        <v>0</v>
      </c>
      <c r="J274" s="404">
        <v>9.8770000000000007</v>
      </c>
      <c r="K274" s="404">
        <v>10.262</v>
      </c>
      <c r="L274" s="404">
        <v>531.18499999999995</v>
      </c>
      <c r="M274" s="404">
        <v>244.958</v>
      </c>
      <c r="N274" s="404">
        <v>557.61199999999997</v>
      </c>
      <c r="O274" s="404">
        <v>1333.7550000000001</v>
      </c>
    </row>
    <row r="275" spans="1:15" x14ac:dyDescent="0.2">
      <c r="A275" s="404" t="s">
        <v>1387</v>
      </c>
      <c r="B275" s="404">
        <v>12.095000000000001</v>
      </c>
      <c r="C275" s="404">
        <v>412.02199999999999</v>
      </c>
      <c r="D275" s="404">
        <v>79.241</v>
      </c>
      <c r="E275" s="404">
        <v>503.35899999999998</v>
      </c>
      <c r="F275" s="404">
        <v>7.6999999999999999E-2</v>
      </c>
      <c r="G275" s="404">
        <v>0.26100000000000001</v>
      </c>
      <c r="H275" s="404">
        <v>0</v>
      </c>
      <c r="I275" s="404">
        <v>0</v>
      </c>
      <c r="J275" s="404">
        <v>8.4789999999999992</v>
      </c>
      <c r="K275" s="404">
        <v>8.8170000000000002</v>
      </c>
      <c r="L275" s="404">
        <v>512.17600000000004</v>
      </c>
      <c r="M275" s="404">
        <v>232.76499999999999</v>
      </c>
      <c r="N275" s="404">
        <v>499.327</v>
      </c>
      <c r="O275" s="404">
        <v>1244.268</v>
      </c>
    </row>
    <row r="276" spans="1:15" x14ac:dyDescent="0.2">
      <c r="A276" s="404" t="s">
        <v>1388</v>
      </c>
      <c r="B276" s="404">
        <v>9.6850000000000005</v>
      </c>
      <c r="C276" s="404">
        <v>378.96699999999998</v>
      </c>
      <c r="D276" s="404">
        <v>85.659000000000006</v>
      </c>
      <c r="E276" s="404">
        <v>474.31099999999998</v>
      </c>
      <c r="F276" s="404">
        <v>0.09</v>
      </c>
      <c r="G276" s="404">
        <v>0.28899999999999998</v>
      </c>
      <c r="H276" s="404">
        <v>0</v>
      </c>
      <c r="I276" s="404">
        <v>0</v>
      </c>
      <c r="J276" s="404">
        <v>9.7940000000000005</v>
      </c>
      <c r="K276" s="404">
        <v>10.173</v>
      </c>
      <c r="L276" s="404">
        <v>484.48399999999998</v>
      </c>
      <c r="M276" s="404">
        <v>238.05799999999999</v>
      </c>
      <c r="N276" s="404">
        <v>534.97900000000004</v>
      </c>
      <c r="O276" s="404">
        <v>1257.5219999999999</v>
      </c>
    </row>
    <row r="277" spans="1:15" x14ac:dyDescent="0.2">
      <c r="A277" s="404" t="s">
        <v>1389</v>
      </c>
      <c r="B277" s="404">
        <v>11.567</v>
      </c>
      <c r="C277" s="404">
        <v>259.91800000000001</v>
      </c>
      <c r="D277" s="404">
        <v>68.882000000000005</v>
      </c>
      <c r="E277" s="404">
        <v>340.36700000000002</v>
      </c>
      <c r="F277" s="404">
        <v>9.8000000000000004E-2</v>
      </c>
      <c r="G277" s="404">
        <v>0.27900000000000003</v>
      </c>
      <c r="H277" s="404">
        <v>0</v>
      </c>
      <c r="I277" s="404">
        <v>0</v>
      </c>
      <c r="J277" s="404">
        <v>8.65</v>
      </c>
      <c r="K277" s="404">
        <v>9.0269999999999992</v>
      </c>
      <c r="L277" s="404">
        <v>349.39400000000001</v>
      </c>
      <c r="M277" s="404">
        <v>228.113</v>
      </c>
      <c r="N277" s="404">
        <v>493.41800000000001</v>
      </c>
      <c r="O277" s="404">
        <v>1070.925</v>
      </c>
    </row>
    <row r="278" spans="1:15" x14ac:dyDescent="0.2">
      <c r="A278" s="404" t="s">
        <v>1390</v>
      </c>
      <c r="B278" s="404">
        <v>6.0880000000000001</v>
      </c>
      <c r="C278" s="404">
        <v>155.68799999999999</v>
      </c>
      <c r="D278" s="404">
        <v>61.704999999999998</v>
      </c>
      <c r="E278" s="404">
        <v>223.48099999999999</v>
      </c>
      <c r="F278" s="404">
        <v>0.113</v>
      </c>
      <c r="G278" s="404">
        <v>0.28899999999999998</v>
      </c>
      <c r="H278" s="404">
        <v>0</v>
      </c>
      <c r="I278" s="404">
        <v>0</v>
      </c>
      <c r="J278" s="404">
        <v>9.1790000000000003</v>
      </c>
      <c r="K278" s="404">
        <v>9.5809999999999995</v>
      </c>
      <c r="L278" s="404">
        <v>233.06200000000001</v>
      </c>
      <c r="M278" s="404">
        <v>234.762</v>
      </c>
      <c r="N278" s="404">
        <v>548.44899999999996</v>
      </c>
      <c r="O278" s="404">
        <v>1016.273</v>
      </c>
    </row>
    <row r="279" spans="1:15" x14ac:dyDescent="0.2">
      <c r="A279" s="404" t="s">
        <v>1391</v>
      </c>
      <c r="B279" s="404">
        <v>7.8840000000000003</v>
      </c>
      <c r="C279" s="404">
        <v>125.672</v>
      </c>
      <c r="D279" s="404">
        <v>62.866999999999997</v>
      </c>
      <c r="E279" s="404">
        <v>196.423</v>
      </c>
      <c r="F279" s="404">
        <v>0.10199999999999999</v>
      </c>
      <c r="G279" s="404">
        <v>0.27900000000000003</v>
      </c>
      <c r="H279" s="404">
        <v>0</v>
      </c>
      <c r="I279" s="404">
        <v>0</v>
      </c>
      <c r="J279" s="404">
        <v>9.0269999999999992</v>
      </c>
      <c r="K279" s="404">
        <v>9.4090000000000007</v>
      </c>
      <c r="L279" s="404">
        <v>205.83199999999999</v>
      </c>
      <c r="M279" s="404">
        <v>259.56400000000002</v>
      </c>
      <c r="N279" s="404">
        <v>621.79999999999995</v>
      </c>
      <c r="O279" s="404">
        <v>1087.1949999999999</v>
      </c>
    </row>
    <row r="280" spans="1:15" x14ac:dyDescent="0.2">
      <c r="A280" s="404" t="s">
        <v>1392</v>
      </c>
      <c r="B280" s="404">
        <v>8.0020000000000007</v>
      </c>
      <c r="C280" s="404">
        <v>121.58499999999999</v>
      </c>
      <c r="D280" s="404">
        <v>62.51</v>
      </c>
      <c r="E280" s="404">
        <v>192.09700000000001</v>
      </c>
      <c r="F280" s="404">
        <v>9.0999999999999998E-2</v>
      </c>
      <c r="G280" s="404">
        <v>0.28899999999999998</v>
      </c>
      <c r="H280" s="404">
        <v>0</v>
      </c>
      <c r="I280" s="404">
        <v>0</v>
      </c>
      <c r="J280" s="404">
        <v>9.1329999999999991</v>
      </c>
      <c r="K280" s="404">
        <v>9.5129999999999999</v>
      </c>
      <c r="L280" s="404">
        <v>201.60900000000001</v>
      </c>
      <c r="M280" s="404">
        <v>286.47699999999998</v>
      </c>
      <c r="N280" s="404">
        <v>687.53300000000002</v>
      </c>
      <c r="O280" s="404">
        <v>1175.6189999999999</v>
      </c>
    </row>
    <row r="281" spans="1:15" x14ac:dyDescent="0.2">
      <c r="A281" s="404" t="s">
        <v>1393</v>
      </c>
      <c r="B281" s="404">
        <v>7.1970000000000001</v>
      </c>
      <c r="C281" s="404">
        <v>113.735</v>
      </c>
      <c r="D281" s="404">
        <v>67.036000000000001</v>
      </c>
      <c r="E281" s="404">
        <v>187.96799999999999</v>
      </c>
      <c r="F281" s="404">
        <v>7.6999999999999999E-2</v>
      </c>
      <c r="G281" s="404">
        <v>0.28899999999999998</v>
      </c>
      <c r="H281" s="404">
        <v>0</v>
      </c>
      <c r="I281" s="404">
        <v>0</v>
      </c>
      <c r="J281" s="404">
        <v>8.7460000000000004</v>
      </c>
      <c r="K281" s="404">
        <v>9.1110000000000007</v>
      </c>
      <c r="L281" s="404">
        <v>197.08</v>
      </c>
      <c r="M281" s="404">
        <v>289.95600000000002</v>
      </c>
      <c r="N281" s="404">
        <v>677.30499999999995</v>
      </c>
      <c r="O281" s="404">
        <v>1164.3409999999999</v>
      </c>
    </row>
    <row r="282" spans="1:15" x14ac:dyDescent="0.2">
      <c r="A282" s="404" t="s">
        <v>1394</v>
      </c>
      <c r="B282" s="404">
        <v>5.4359999999999999</v>
      </c>
      <c r="C282" s="404">
        <v>122.161</v>
      </c>
      <c r="D282" s="404">
        <v>61.642000000000003</v>
      </c>
      <c r="E282" s="404">
        <v>189.239</v>
      </c>
      <c r="F282" s="404">
        <v>6.7000000000000004E-2</v>
      </c>
      <c r="G282" s="404">
        <v>0.27900000000000003</v>
      </c>
      <c r="H282" s="404">
        <v>0</v>
      </c>
      <c r="I282" s="404">
        <v>0</v>
      </c>
      <c r="J282" s="404">
        <v>9.0350000000000001</v>
      </c>
      <c r="K282" s="404">
        <v>9.3810000000000002</v>
      </c>
      <c r="L282" s="404">
        <v>198.62</v>
      </c>
      <c r="M282" s="404">
        <v>273.40699999999998</v>
      </c>
      <c r="N282" s="404">
        <v>560.25099999999998</v>
      </c>
      <c r="O282" s="404">
        <v>1032.279</v>
      </c>
    </row>
    <row r="283" spans="1:15" x14ac:dyDescent="0.2">
      <c r="A283" s="404" t="s">
        <v>1395</v>
      </c>
      <c r="B283" s="404">
        <v>7.2839999999999998</v>
      </c>
      <c r="C283" s="404">
        <v>172.40899999999999</v>
      </c>
      <c r="D283" s="404">
        <v>51.904000000000003</v>
      </c>
      <c r="E283" s="404">
        <v>231.59700000000001</v>
      </c>
      <c r="F283" s="404">
        <v>6.7000000000000004E-2</v>
      </c>
      <c r="G283" s="404">
        <v>0.28899999999999998</v>
      </c>
      <c r="H283" s="404">
        <v>0</v>
      </c>
      <c r="I283" s="404">
        <v>0</v>
      </c>
      <c r="J283" s="404">
        <v>9.2100000000000009</v>
      </c>
      <c r="K283" s="404">
        <v>9.5649999999999995</v>
      </c>
      <c r="L283" s="404">
        <v>241.16300000000001</v>
      </c>
      <c r="M283" s="404">
        <v>250.10900000000001</v>
      </c>
      <c r="N283" s="404">
        <v>547.45699999999999</v>
      </c>
      <c r="O283" s="404">
        <v>1038.7280000000001</v>
      </c>
    </row>
    <row r="284" spans="1:15" x14ac:dyDescent="0.2">
      <c r="A284" s="404" t="s">
        <v>1396</v>
      </c>
      <c r="B284" s="404">
        <v>12.234</v>
      </c>
      <c r="C284" s="404">
        <v>265.654</v>
      </c>
      <c r="D284" s="404">
        <v>57.576999999999998</v>
      </c>
      <c r="E284" s="404">
        <v>335.46600000000001</v>
      </c>
      <c r="F284" s="404">
        <v>7.0000000000000007E-2</v>
      </c>
      <c r="G284" s="404">
        <v>0.27900000000000003</v>
      </c>
      <c r="H284" s="404">
        <v>0</v>
      </c>
      <c r="I284" s="404">
        <v>0</v>
      </c>
      <c r="J284" s="404">
        <v>8.8409999999999993</v>
      </c>
      <c r="K284" s="404">
        <v>9.19</v>
      </c>
      <c r="L284" s="404">
        <v>344.65499999999997</v>
      </c>
      <c r="M284" s="404">
        <v>234.322</v>
      </c>
      <c r="N284" s="404">
        <v>535.36900000000003</v>
      </c>
      <c r="O284" s="404">
        <v>1114.346</v>
      </c>
    </row>
    <row r="285" spans="1:15" x14ac:dyDescent="0.2">
      <c r="A285" s="404" t="s">
        <v>1397</v>
      </c>
      <c r="B285" s="404">
        <v>17.356999999999999</v>
      </c>
      <c r="C285" s="404">
        <v>371.16500000000002</v>
      </c>
      <c r="D285" s="404">
        <v>75.682000000000002</v>
      </c>
      <c r="E285" s="404">
        <v>464.20299999999997</v>
      </c>
      <c r="F285" s="404">
        <v>8.2000000000000003E-2</v>
      </c>
      <c r="G285" s="404">
        <v>0.28899999999999998</v>
      </c>
      <c r="H285" s="404">
        <v>0</v>
      </c>
      <c r="I285" s="404">
        <v>0</v>
      </c>
      <c r="J285" s="404">
        <v>9.2140000000000004</v>
      </c>
      <c r="K285" s="404">
        <v>9.5850000000000009</v>
      </c>
      <c r="L285" s="404">
        <v>473.78899999999999</v>
      </c>
      <c r="M285" s="404">
        <v>246.262</v>
      </c>
      <c r="N285" s="404">
        <v>565.07100000000003</v>
      </c>
      <c r="O285" s="404">
        <v>1285.1220000000001</v>
      </c>
    </row>
    <row r="286" spans="1:15" x14ac:dyDescent="0.2">
      <c r="A286" s="404" t="s">
        <v>1398</v>
      </c>
      <c r="B286" s="404">
        <v>117.30200000000001</v>
      </c>
      <c r="C286" s="404">
        <v>2923.26</v>
      </c>
      <c r="D286" s="404">
        <v>818.58900000000006</v>
      </c>
      <c r="E286" s="404">
        <v>3859.1509999999998</v>
      </c>
      <c r="F286" s="404">
        <v>1.028</v>
      </c>
      <c r="G286" s="404">
        <v>3.4</v>
      </c>
      <c r="H286" s="404">
        <v>0</v>
      </c>
      <c r="I286" s="404">
        <v>0</v>
      </c>
      <c r="J286" s="404">
        <v>109.185</v>
      </c>
      <c r="K286" s="404">
        <v>113.613</v>
      </c>
      <c r="L286" s="404">
        <v>3972.7640000000001</v>
      </c>
      <c r="M286" s="404">
        <v>3018.7550000000001</v>
      </c>
      <c r="N286" s="404">
        <v>6828.16</v>
      </c>
      <c r="O286" s="404">
        <v>13819.679</v>
      </c>
    </row>
    <row r="287" spans="1:15" x14ac:dyDescent="0.2">
      <c r="A287" s="404" t="s">
        <v>1399</v>
      </c>
      <c r="B287" s="404">
        <v>16.776</v>
      </c>
      <c r="C287" s="404">
        <v>487.11200000000002</v>
      </c>
      <c r="D287" s="404">
        <v>96.427000000000007</v>
      </c>
      <c r="E287" s="404">
        <v>600.31600000000003</v>
      </c>
      <c r="F287" s="404">
        <v>7.8E-2</v>
      </c>
      <c r="G287" s="404">
        <v>0.35699999999999998</v>
      </c>
      <c r="H287" s="404">
        <v>0</v>
      </c>
      <c r="I287" s="404">
        <v>0</v>
      </c>
      <c r="J287" s="404">
        <v>8.4510000000000005</v>
      </c>
      <c r="K287" s="404">
        <v>8.8859999999999992</v>
      </c>
      <c r="L287" s="404">
        <v>609.202</v>
      </c>
      <c r="M287" s="404">
        <v>256.53300000000002</v>
      </c>
      <c r="N287" s="404">
        <v>577.39700000000005</v>
      </c>
      <c r="O287" s="404">
        <v>1443.1310000000001</v>
      </c>
    </row>
    <row r="288" spans="1:15" x14ac:dyDescent="0.2">
      <c r="A288" s="404" t="s">
        <v>1400</v>
      </c>
      <c r="B288" s="404">
        <v>13.146000000000001</v>
      </c>
      <c r="C288" s="404">
        <v>446.45400000000001</v>
      </c>
      <c r="D288" s="404">
        <v>85.606999999999999</v>
      </c>
      <c r="E288" s="404">
        <v>545.20699999999999</v>
      </c>
      <c r="F288" s="404">
        <v>7.4999999999999997E-2</v>
      </c>
      <c r="G288" s="404">
        <v>0.32200000000000001</v>
      </c>
      <c r="H288" s="404">
        <v>0</v>
      </c>
      <c r="I288" s="404">
        <v>0</v>
      </c>
      <c r="J288" s="404">
        <v>7.9560000000000004</v>
      </c>
      <c r="K288" s="404">
        <v>8.3539999999999992</v>
      </c>
      <c r="L288" s="404">
        <v>553.56100000000004</v>
      </c>
      <c r="M288" s="404">
        <v>241.62</v>
      </c>
      <c r="N288" s="404">
        <v>493.85500000000002</v>
      </c>
      <c r="O288" s="404">
        <v>1289.0360000000001</v>
      </c>
    </row>
    <row r="289" spans="1:15" x14ac:dyDescent="0.2">
      <c r="A289" s="404" t="s">
        <v>1401</v>
      </c>
      <c r="B289" s="404">
        <v>9.6809999999999992</v>
      </c>
      <c r="C289" s="404">
        <v>357.07600000000002</v>
      </c>
      <c r="D289" s="404">
        <v>77.787999999999997</v>
      </c>
      <c r="E289" s="404">
        <v>444.54500000000002</v>
      </c>
      <c r="F289" s="404">
        <v>8.6999999999999994E-2</v>
      </c>
      <c r="G289" s="404">
        <v>0.35699999999999998</v>
      </c>
      <c r="H289" s="404">
        <v>0</v>
      </c>
      <c r="I289" s="404">
        <v>0</v>
      </c>
      <c r="J289" s="404">
        <v>8.9760000000000009</v>
      </c>
      <c r="K289" s="404">
        <v>9.4190000000000005</v>
      </c>
      <c r="L289" s="404">
        <v>453.964</v>
      </c>
      <c r="M289" s="404">
        <v>241.292</v>
      </c>
      <c r="N289" s="404">
        <v>539.02700000000004</v>
      </c>
      <c r="O289" s="404">
        <v>1234.2829999999999</v>
      </c>
    </row>
    <row r="290" spans="1:15" x14ac:dyDescent="0.2">
      <c r="A290" s="404" t="s">
        <v>1402</v>
      </c>
      <c r="B290" s="404">
        <v>8.9359999999999999</v>
      </c>
      <c r="C290" s="404">
        <v>242.25800000000001</v>
      </c>
      <c r="D290" s="404">
        <v>60.009</v>
      </c>
      <c r="E290" s="404">
        <v>311.20400000000001</v>
      </c>
      <c r="F290" s="404">
        <v>9.0999999999999998E-2</v>
      </c>
      <c r="G290" s="404">
        <v>0.34499999999999997</v>
      </c>
      <c r="H290" s="404">
        <v>0</v>
      </c>
      <c r="I290" s="404">
        <v>0</v>
      </c>
      <c r="J290" s="404">
        <v>8.4689999999999994</v>
      </c>
      <c r="K290" s="404">
        <v>8.9049999999999994</v>
      </c>
      <c r="L290" s="404">
        <v>320.10899999999998</v>
      </c>
      <c r="M290" s="404">
        <v>236.71</v>
      </c>
      <c r="N290" s="404">
        <v>516.71600000000001</v>
      </c>
      <c r="O290" s="404">
        <v>1073.5360000000001</v>
      </c>
    </row>
    <row r="291" spans="1:15" x14ac:dyDescent="0.2">
      <c r="A291" s="404" t="s">
        <v>1403</v>
      </c>
      <c r="B291" s="404">
        <v>6.569</v>
      </c>
      <c r="C291" s="404">
        <v>166.703</v>
      </c>
      <c r="D291" s="404">
        <v>59.841000000000001</v>
      </c>
      <c r="E291" s="404">
        <v>233.114</v>
      </c>
      <c r="F291" s="404">
        <v>9.5000000000000001E-2</v>
      </c>
      <c r="G291" s="404">
        <v>0.35699999999999998</v>
      </c>
      <c r="H291" s="404">
        <v>0</v>
      </c>
      <c r="I291" s="404">
        <v>0</v>
      </c>
      <c r="J291" s="404">
        <v>9.2200000000000006</v>
      </c>
      <c r="K291" s="404">
        <v>9.6720000000000006</v>
      </c>
      <c r="L291" s="404">
        <v>242.786</v>
      </c>
      <c r="M291" s="404">
        <v>241.7</v>
      </c>
      <c r="N291" s="404">
        <v>565.423</v>
      </c>
      <c r="O291" s="404">
        <v>1049.9090000000001</v>
      </c>
    </row>
    <row r="292" spans="1:15" x14ac:dyDescent="0.2">
      <c r="A292" s="404" t="s">
        <v>1404</v>
      </c>
      <c r="B292" s="404">
        <v>7.819</v>
      </c>
      <c r="C292" s="404">
        <v>135.12899999999999</v>
      </c>
      <c r="D292" s="404">
        <v>57.210999999999999</v>
      </c>
      <c r="E292" s="404">
        <v>200.15899999999999</v>
      </c>
      <c r="F292" s="404">
        <v>9.1999999999999998E-2</v>
      </c>
      <c r="G292" s="404">
        <v>0.34499999999999997</v>
      </c>
      <c r="H292" s="404">
        <v>0</v>
      </c>
      <c r="I292" s="404">
        <v>0</v>
      </c>
      <c r="J292" s="404">
        <v>8.968</v>
      </c>
      <c r="K292" s="404">
        <v>9.4060000000000006</v>
      </c>
      <c r="L292" s="404">
        <v>209.565</v>
      </c>
      <c r="M292" s="404">
        <v>277.41500000000002</v>
      </c>
      <c r="N292" s="404">
        <v>668.14200000000005</v>
      </c>
      <c r="O292" s="404">
        <v>1155.1220000000001</v>
      </c>
    </row>
    <row r="293" spans="1:15" x14ac:dyDescent="0.2">
      <c r="A293" s="404" t="s">
        <v>1405</v>
      </c>
      <c r="B293" s="404">
        <v>8.9540000000000006</v>
      </c>
      <c r="C293" s="404">
        <v>132.202</v>
      </c>
      <c r="D293" s="404">
        <v>53.856999999999999</v>
      </c>
      <c r="E293" s="404">
        <v>195.012</v>
      </c>
      <c r="F293" s="404">
        <v>8.5999999999999993E-2</v>
      </c>
      <c r="G293" s="404">
        <v>0.35699999999999998</v>
      </c>
      <c r="H293" s="404">
        <v>0</v>
      </c>
      <c r="I293" s="404">
        <v>0</v>
      </c>
      <c r="J293" s="404">
        <v>9.0250000000000004</v>
      </c>
      <c r="K293" s="404">
        <v>9.4670000000000005</v>
      </c>
      <c r="L293" s="404">
        <v>204.47900000000001</v>
      </c>
      <c r="M293" s="404">
        <v>297.18900000000002</v>
      </c>
      <c r="N293" s="404">
        <v>682.572</v>
      </c>
      <c r="O293" s="404">
        <v>1184.24</v>
      </c>
    </row>
    <row r="294" spans="1:15" x14ac:dyDescent="0.2">
      <c r="A294" s="404" t="s">
        <v>1406</v>
      </c>
      <c r="B294" s="404">
        <v>7.6970000000000001</v>
      </c>
      <c r="C294" s="404">
        <v>123.56699999999999</v>
      </c>
      <c r="D294" s="404">
        <v>59.503</v>
      </c>
      <c r="E294" s="404">
        <v>190.767</v>
      </c>
      <c r="F294" s="404">
        <v>7.4999999999999997E-2</v>
      </c>
      <c r="G294" s="404">
        <v>0.35699999999999998</v>
      </c>
      <c r="H294" s="404">
        <v>0</v>
      </c>
      <c r="I294" s="404">
        <v>0</v>
      </c>
      <c r="J294" s="404">
        <v>8.9619999999999997</v>
      </c>
      <c r="K294" s="404">
        <v>9.3940000000000001</v>
      </c>
      <c r="L294" s="404">
        <v>200.161</v>
      </c>
      <c r="M294" s="404">
        <v>293.05799999999999</v>
      </c>
      <c r="N294" s="404">
        <v>675.572</v>
      </c>
      <c r="O294" s="404">
        <v>1168.7909999999999</v>
      </c>
    </row>
    <row r="295" spans="1:15" x14ac:dyDescent="0.2">
      <c r="A295" s="404" t="s">
        <v>1407</v>
      </c>
      <c r="B295" s="404">
        <v>5.6550000000000002</v>
      </c>
      <c r="C295" s="404">
        <v>120.087</v>
      </c>
      <c r="D295" s="404">
        <v>60.168999999999997</v>
      </c>
      <c r="E295" s="404">
        <v>185.911</v>
      </c>
      <c r="F295" s="404">
        <v>6.0999999999999999E-2</v>
      </c>
      <c r="G295" s="404">
        <v>0.34499999999999997</v>
      </c>
      <c r="H295" s="404">
        <v>0</v>
      </c>
      <c r="I295" s="404">
        <v>0</v>
      </c>
      <c r="J295" s="404">
        <v>8.5350000000000001</v>
      </c>
      <c r="K295" s="404">
        <v>8.9410000000000007</v>
      </c>
      <c r="L295" s="404">
        <v>194.85300000000001</v>
      </c>
      <c r="M295" s="404">
        <v>278.06099999999998</v>
      </c>
      <c r="N295" s="404">
        <v>574.375</v>
      </c>
      <c r="O295" s="404">
        <v>1047.288</v>
      </c>
    </row>
    <row r="296" spans="1:15" x14ac:dyDescent="0.2">
      <c r="A296" s="404" t="s">
        <v>1408</v>
      </c>
      <c r="B296" s="404">
        <v>6.6289999999999996</v>
      </c>
      <c r="C296" s="404">
        <v>163.10300000000001</v>
      </c>
      <c r="D296" s="404">
        <v>64.040000000000006</v>
      </c>
      <c r="E296" s="404">
        <v>233.773</v>
      </c>
      <c r="F296" s="404">
        <v>6.4000000000000001E-2</v>
      </c>
      <c r="G296" s="404">
        <v>0.35699999999999998</v>
      </c>
      <c r="H296" s="404">
        <v>0</v>
      </c>
      <c r="I296" s="404">
        <v>0</v>
      </c>
      <c r="J296" s="404">
        <v>9.266</v>
      </c>
      <c r="K296" s="404">
        <v>9.6869999999999994</v>
      </c>
      <c r="L296" s="404">
        <v>243.46</v>
      </c>
      <c r="M296" s="404">
        <v>257</v>
      </c>
      <c r="N296" s="404">
        <v>562.16</v>
      </c>
      <c r="O296" s="404">
        <v>1062.6199999999999</v>
      </c>
    </row>
    <row r="297" spans="1:15" x14ac:dyDescent="0.2">
      <c r="A297" s="404" t="s">
        <v>1409</v>
      </c>
      <c r="B297" s="404">
        <v>10.62</v>
      </c>
      <c r="C297" s="404">
        <v>240.86600000000001</v>
      </c>
      <c r="D297" s="404">
        <v>66.682000000000002</v>
      </c>
      <c r="E297" s="404">
        <v>318.16800000000001</v>
      </c>
      <c r="F297" s="404">
        <v>7.0000000000000007E-2</v>
      </c>
      <c r="G297" s="404">
        <v>0.34499999999999997</v>
      </c>
      <c r="H297" s="404">
        <v>0</v>
      </c>
      <c r="I297" s="404">
        <v>0</v>
      </c>
      <c r="J297" s="404">
        <v>9.0069999999999997</v>
      </c>
      <c r="K297" s="404">
        <v>9.423</v>
      </c>
      <c r="L297" s="404">
        <v>327.59100000000001</v>
      </c>
      <c r="M297" s="404">
        <v>242.952</v>
      </c>
      <c r="N297" s="404">
        <v>545.17499999999995</v>
      </c>
      <c r="O297" s="404">
        <v>1115.7170000000001</v>
      </c>
    </row>
    <row r="298" spans="1:15" x14ac:dyDescent="0.2">
      <c r="A298" s="404" t="s">
        <v>1410</v>
      </c>
      <c r="B298" s="404">
        <v>15.635999999999999</v>
      </c>
      <c r="C298" s="404">
        <v>347.73899999999998</v>
      </c>
      <c r="D298" s="404">
        <v>83.641000000000005</v>
      </c>
      <c r="E298" s="404">
        <v>447.01600000000002</v>
      </c>
      <c r="F298" s="404">
        <v>8.2000000000000003E-2</v>
      </c>
      <c r="G298" s="404">
        <v>0.35699999999999998</v>
      </c>
      <c r="H298" s="404">
        <v>0</v>
      </c>
      <c r="I298" s="404">
        <v>0</v>
      </c>
      <c r="J298" s="404">
        <v>9.5869999999999997</v>
      </c>
      <c r="K298" s="404">
        <v>10.026</v>
      </c>
      <c r="L298" s="404">
        <v>457.04199999999997</v>
      </c>
      <c r="M298" s="404">
        <v>251.98699999999999</v>
      </c>
      <c r="N298" s="404">
        <v>567.56600000000003</v>
      </c>
      <c r="O298" s="404">
        <v>1276.5940000000001</v>
      </c>
    </row>
    <row r="299" spans="1:15" x14ac:dyDescent="0.2">
      <c r="A299" s="404" t="s">
        <v>1411</v>
      </c>
      <c r="B299" s="404">
        <v>118.119</v>
      </c>
      <c r="C299" s="404">
        <v>2961.9810000000002</v>
      </c>
      <c r="D299" s="404">
        <v>824.77599999999995</v>
      </c>
      <c r="E299" s="404">
        <v>3904.8760000000002</v>
      </c>
      <c r="F299" s="404">
        <v>0.95699999999999996</v>
      </c>
      <c r="G299" s="404">
        <v>4.2</v>
      </c>
      <c r="H299" s="404">
        <v>0</v>
      </c>
      <c r="I299" s="404">
        <v>0</v>
      </c>
      <c r="J299" s="404">
        <v>106.422</v>
      </c>
      <c r="K299" s="404">
        <v>111.57899999999999</v>
      </c>
      <c r="L299" s="404">
        <v>4016.4549999999999</v>
      </c>
      <c r="M299" s="404">
        <v>3115.5169999999998</v>
      </c>
      <c r="N299" s="404">
        <v>6965.5569999999998</v>
      </c>
      <c r="O299" s="404">
        <v>14097.529</v>
      </c>
    </row>
    <row r="300" spans="1:15" x14ac:dyDescent="0.2">
      <c r="A300" s="404" t="s">
        <v>1412</v>
      </c>
      <c r="B300" s="404">
        <v>12.816000000000001</v>
      </c>
      <c r="C300" s="404">
        <v>436.387</v>
      </c>
      <c r="D300" s="404">
        <v>81.096999999999994</v>
      </c>
      <c r="E300" s="404">
        <v>530.29999999999995</v>
      </c>
      <c r="F300" s="404">
        <v>9.8000000000000004E-2</v>
      </c>
      <c r="G300" s="404">
        <v>0.38200000000000001</v>
      </c>
      <c r="H300" s="404">
        <v>0</v>
      </c>
      <c r="I300" s="404">
        <v>0</v>
      </c>
      <c r="J300" s="404">
        <v>9.3650000000000002</v>
      </c>
      <c r="K300" s="404">
        <v>9.8439999999999994</v>
      </c>
      <c r="L300" s="404">
        <v>540.14400000000001</v>
      </c>
      <c r="M300" s="404">
        <v>261.048</v>
      </c>
      <c r="N300" s="404">
        <v>577.79200000000003</v>
      </c>
      <c r="O300" s="404">
        <v>1378.9829999999999</v>
      </c>
    </row>
    <row r="301" spans="1:15" x14ac:dyDescent="0.2">
      <c r="A301" s="404" t="s">
        <v>1413</v>
      </c>
      <c r="B301" s="404">
        <v>11.516</v>
      </c>
      <c r="C301" s="404">
        <v>419.87799999999999</v>
      </c>
      <c r="D301" s="404">
        <v>81.58</v>
      </c>
      <c r="E301" s="404">
        <v>512.97400000000005</v>
      </c>
      <c r="F301" s="404">
        <v>9.8000000000000004E-2</v>
      </c>
      <c r="G301" s="404">
        <v>0.34499999999999997</v>
      </c>
      <c r="H301" s="404">
        <v>0</v>
      </c>
      <c r="I301" s="404">
        <v>0</v>
      </c>
      <c r="J301" s="404">
        <v>8.33</v>
      </c>
      <c r="K301" s="404">
        <v>8.7729999999999997</v>
      </c>
      <c r="L301" s="404">
        <v>521.74699999999996</v>
      </c>
      <c r="M301" s="404">
        <v>248.13399999999999</v>
      </c>
      <c r="N301" s="404">
        <v>512.41</v>
      </c>
      <c r="O301" s="404">
        <v>1282.2919999999999</v>
      </c>
    </row>
    <row r="302" spans="1:15" x14ac:dyDescent="0.2">
      <c r="A302" s="404" t="s">
        <v>1414</v>
      </c>
      <c r="B302" s="404">
        <v>8.6210000000000004</v>
      </c>
      <c r="C302" s="404">
        <v>349.90600000000001</v>
      </c>
      <c r="D302" s="404">
        <v>70.625</v>
      </c>
      <c r="E302" s="404">
        <v>429.15199999999999</v>
      </c>
      <c r="F302" s="404">
        <v>0.112</v>
      </c>
      <c r="G302" s="404">
        <v>0.38200000000000001</v>
      </c>
      <c r="H302" s="404">
        <v>0</v>
      </c>
      <c r="I302" s="404">
        <v>0</v>
      </c>
      <c r="J302" s="404">
        <v>8.9740000000000002</v>
      </c>
      <c r="K302" s="404">
        <v>9.468</v>
      </c>
      <c r="L302" s="404">
        <v>438.62099999999998</v>
      </c>
      <c r="M302" s="404">
        <v>251.286</v>
      </c>
      <c r="N302" s="404">
        <v>557.02700000000004</v>
      </c>
      <c r="O302" s="404">
        <v>1246.933</v>
      </c>
    </row>
    <row r="303" spans="1:15" x14ac:dyDescent="0.2">
      <c r="A303" s="404" t="s">
        <v>1415</v>
      </c>
      <c r="B303" s="404">
        <v>9.0280000000000005</v>
      </c>
      <c r="C303" s="404">
        <v>259.44600000000003</v>
      </c>
      <c r="D303" s="404">
        <v>63.03</v>
      </c>
      <c r="E303" s="404">
        <v>331.50400000000002</v>
      </c>
      <c r="F303" s="404">
        <v>9.6000000000000002E-2</v>
      </c>
      <c r="G303" s="404">
        <v>0.37</v>
      </c>
      <c r="H303" s="404">
        <v>0</v>
      </c>
      <c r="I303" s="404">
        <v>0</v>
      </c>
      <c r="J303" s="404">
        <v>9.7159999999999993</v>
      </c>
      <c r="K303" s="404">
        <v>10.182</v>
      </c>
      <c r="L303" s="404">
        <v>341.68599999999998</v>
      </c>
      <c r="M303" s="404">
        <v>242.374</v>
      </c>
      <c r="N303" s="404">
        <v>532.721</v>
      </c>
      <c r="O303" s="404">
        <v>1116.7819999999999</v>
      </c>
    </row>
    <row r="304" spans="1:15" x14ac:dyDescent="0.2">
      <c r="A304" s="404" t="s">
        <v>1416</v>
      </c>
      <c r="B304" s="404">
        <v>5.851</v>
      </c>
      <c r="C304" s="404">
        <v>188.286</v>
      </c>
      <c r="D304" s="404">
        <v>54.219000000000001</v>
      </c>
      <c r="E304" s="404">
        <v>248.35599999999999</v>
      </c>
      <c r="F304" s="404">
        <v>0.109</v>
      </c>
      <c r="G304" s="404">
        <v>0.38200000000000001</v>
      </c>
      <c r="H304" s="404">
        <v>0</v>
      </c>
      <c r="I304" s="404">
        <v>0</v>
      </c>
      <c r="J304" s="404">
        <v>8.5210000000000008</v>
      </c>
      <c r="K304" s="404">
        <v>9.0120000000000005</v>
      </c>
      <c r="L304" s="404">
        <v>257.36799999999999</v>
      </c>
      <c r="M304" s="404">
        <v>252.59399999999999</v>
      </c>
      <c r="N304" s="404">
        <v>593.51099999999997</v>
      </c>
      <c r="O304" s="404">
        <v>1103.473</v>
      </c>
    </row>
    <row r="305" spans="1:15" x14ac:dyDescent="0.2">
      <c r="A305" s="404" t="s">
        <v>1417</v>
      </c>
      <c r="B305" s="404">
        <v>5.8739999999999997</v>
      </c>
      <c r="C305" s="404">
        <v>135.523</v>
      </c>
      <c r="D305" s="404">
        <v>53.121000000000002</v>
      </c>
      <c r="E305" s="404">
        <v>194.518</v>
      </c>
      <c r="F305" s="404">
        <v>0.11899999999999999</v>
      </c>
      <c r="G305" s="404">
        <v>0.37</v>
      </c>
      <c r="H305" s="404">
        <v>0</v>
      </c>
      <c r="I305" s="404">
        <v>0</v>
      </c>
      <c r="J305" s="404">
        <v>9.4450000000000003</v>
      </c>
      <c r="K305" s="404">
        <v>9.9339999999999993</v>
      </c>
      <c r="L305" s="404">
        <v>204.452</v>
      </c>
      <c r="M305" s="404">
        <v>282.41699999999997</v>
      </c>
      <c r="N305" s="404">
        <v>650.87699999999995</v>
      </c>
      <c r="O305" s="404">
        <v>1137.7460000000001</v>
      </c>
    </row>
    <row r="306" spans="1:15" x14ac:dyDescent="0.2">
      <c r="A306" s="404" t="s">
        <v>1418</v>
      </c>
      <c r="B306" s="404">
        <v>3.4580000000000002</v>
      </c>
      <c r="C306" s="404">
        <v>135.291</v>
      </c>
      <c r="D306" s="404">
        <v>48.243000000000002</v>
      </c>
      <c r="E306" s="404">
        <v>186.99199999999999</v>
      </c>
      <c r="F306" s="404">
        <v>0.108</v>
      </c>
      <c r="G306" s="404">
        <v>0.38200000000000001</v>
      </c>
      <c r="H306" s="404">
        <v>0</v>
      </c>
      <c r="I306" s="404">
        <v>0</v>
      </c>
      <c r="J306" s="404">
        <v>9.5670000000000002</v>
      </c>
      <c r="K306" s="404">
        <v>10.057</v>
      </c>
      <c r="L306" s="404">
        <v>197.048</v>
      </c>
      <c r="M306" s="404">
        <v>308.50099999999998</v>
      </c>
      <c r="N306" s="404">
        <v>754.75599999999997</v>
      </c>
      <c r="O306" s="404">
        <v>1260.306</v>
      </c>
    </row>
    <row r="307" spans="1:15" x14ac:dyDescent="0.2">
      <c r="A307" s="404" t="s">
        <v>1419</v>
      </c>
      <c r="B307" s="404">
        <v>7.423</v>
      </c>
      <c r="C307" s="404">
        <v>133.30199999999999</v>
      </c>
      <c r="D307" s="404">
        <v>50.44</v>
      </c>
      <c r="E307" s="404">
        <v>191.16499999999999</v>
      </c>
      <c r="F307" s="404">
        <v>9.6000000000000002E-2</v>
      </c>
      <c r="G307" s="404">
        <v>0.38200000000000001</v>
      </c>
      <c r="H307" s="404">
        <v>0</v>
      </c>
      <c r="I307" s="404">
        <v>0</v>
      </c>
      <c r="J307" s="404">
        <v>9.7710000000000008</v>
      </c>
      <c r="K307" s="404">
        <v>10.249000000000001</v>
      </c>
      <c r="L307" s="404">
        <v>201.41300000000001</v>
      </c>
      <c r="M307" s="404">
        <v>318.44</v>
      </c>
      <c r="N307" s="404">
        <v>764.31899999999996</v>
      </c>
      <c r="O307" s="404">
        <v>1284.173</v>
      </c>
    </row>
    <row r="308" spans="1:15" x14ac:dyDescent="0.2">
      <c r="A308" s="404" t="s">
        <v>1420</v>
      </c>
      <c r="B308" s="404">
        <v>10.494</v>
      </c>
      <c r="C308" s="404">
        <v>132.27799999999999</v>
      </c>
      <c r="D308" s="404">
        <v>51.874000000000002</v>
      </c>
      <c r="E308" s="404">
        <v>194.64500000000001</v>
      </c>
      <c r="F308" s="404">
        <v>7.9000000000000001E-2</v>
      </c>
      <c r="G308" s="404">
        <v>0.37</v>
      </c>
      <c r="H308" s="404">
        <v>0</v>
      </c>
      <c r="I308" s="404">
        <v>0</v>
      </c>
      <c r="J308" s="404">
        <v>9.4689999999999994</v>
      </c>
      <c r="K308" s="404">
        <v>9.9179999999999993</v>
      </c>
      <c r="L308" s="404">
        <v>204.56299999999999</v>
      </c>
      <c r="M308" s="404">
        <v>292.09300000000002</v>
      </c>
      <c r="N308" s="404">
        <v>603.58900000000006</v>
      </c>
      <c r="O308" s="404">
        <v>1100.2449999999999</v>
      </c>
    </row>
    <row r="309" spans="1:15" x14ac:dyDescent="0.2">
      <c r="A309" s="404" t="s">
        <v>1421</v>
      </c>
      <c r="B309" s="404">
        <v>6.7779999999999996</v>
      </c>
      <c r="C309" s="404">
        <v>174.369</v>
      </c>
      <c r="D309" s="404">
        <v>56.530999999999999</v>
      </c>
      <c r="E309" s="404">
        <v>237.678</v>
      </c>
      <c r="F309" s="404">
        <v>9.0999999999999998E-2</v>
      </c>
      <c r="G309" s="404">
        <v>0.38200000000000001</v>
      </c>
      <c r="H309" s="404">
        <v>0</v>
      </c>
      <c r="I309" s="404">
        <v>0</v>
      </c>
      <c r="J309" s="404">
        <v>9.9930000000000003</v>
      </c>
      <c r="K309" s="404">
        <v>10.465999999999999</v>
      </c>
      <c r="L309" s="404">
        <v>248.14400000000001</v>
      </c>
      <c r="M309" s="404">
        <v>273.05</v>
      </c>
      <c r="N309" s="404">
        <v>603.98400000000004</v>
      </c>
      <c r="O309" s="404">
        <v>1125.1769999999999</v>
      </c>
    </row>
    <row r="310" spans="1:15" x14ac:dyDescent="0.2">
      <c r="A310" s="404" t="s">
        <v>1422</v>
      </c>
      <c r="B310" s="404">
        <v>14.361000000000001</v>
      </c>
      <c r="C310" s="404">
        <v>302.89800000000002</v>
      </c>
      <c r="D310" s="404">
        <v>68.929000000000002</v>
      </c>
      <c r="E310" s="404">
        <v>386.18799999999999</v>
      </c>
      <c r="F310" s="404">
        <v>0.1</v>
      </c>
      <c r="G310" s="404">
        <v>0.37</v>
      </c>
      <c r="H310" s="404">
        <v>0</v>
      </c>
      <c r="I310" s="404">
        <v>0</v>
      </c>
      <c r="J310" s="404">
        <v>9.8539999999999992</v>
      </c>
      <c r="K310" s="404">
        <v>10.324</v>
      </c>
      <c r="L310" s="404">
        <v>396.512</v>
      </c>
      <c r="M310" s="404">
        <v>257.41199999999998</v>
      </c>
      <c r="N310" s="404">
        <v>577.87800000000004</v>
      </c>
      <c r="O310" s="404">
        <v>1231.8030000000001</v>
      </c>
    </row>
    <row r="311" spans="1:15" x14ac:dyDescent="0.2">
      <c r="A311" s="404" t="s">
        <v>1423</v>
      </c>
      <c r="B311" s="404">
        <v>20.568999999999999</v>
      </c>
      <c r="C311" s="404">
        <v>428.56099999999998</v>
      </c>
      <c r="D311" s="404">
        <v>89.608999999999995</v>
      </c>
      <c r="E311" s="404">
        <v>538.73900000000003</v>
      </c>
      <c r="F311" s="404">
        <v>0.115</v>
      </c>
      <c r="G311" s="404">
        <v>0.38200000000000001</v>
      </c>
      <c r="H311" s="404">
        <v>0</v>
      </c>
      <c r="I311" s="404">
        <v>0</v>
      </c>
      <c r="J311" s="404">
        <v>9.7119999999999997</v>
      </c>
      <c r="K311" s="404">
        <v>10.209</v>
      </c>
      <c r="L311" s="404">
        <v>548.94799999999998</v>
      </c>
      <c r="M311" s="404">
        <v>264.68700000000001</v>
      </c>
      <c r="N311" s="404">
        <v>610.16899999999998</v>
      </c>
      <c r="O311" s="404">
        <v>1423.8040000000001</v>
      </c>
    </row>
    <row r="312" spans="1:15" x14ac:dyDescent="0.2">
      <c r="A312" s="404" t="s">
        <v>1424</v>
      </c>
      <c r="B312" s="404">
        <v>116.788</v>
      </c>
      <c r="C312" s="404">
        <v>3095.989</v>
      </c>
      <c r="D312" s="404">
        <v>769.29600000000005</v>
      </c>
      <c r="E312" s="404">
        <v>3982.0729999999999</v>
      </c>
      <c r="F312" s="404">
        <v>1.22</v>
      </c>
      <c r="G312" s="404">
        <v>4.5</v>
      </c>
      <c r="H312" s="404">
        <v>0</v>
      </c>
      <c r="I312" s="404">
        <v>0</v>
      </c>
      <c r="J312" s="404">
        <v>112.717</v>
      </c>
      <c r="K312" s="404">
        <v>118.43600000000001</v>
      </c>
      <c r="L312" s="404">
        <v>4100.51</v>
      </c>
      <c r="M312" s="404">
        <v>3252.0360000000001</v>
      </c>
      <c r="N312" s="404">
        <v>7337.5069999999996</v>
      </c>
      <c r="O312" s="404">
        <v>14690.053</v>
      </c>
    </row>
    <row r="313" spans="1:15" x14ac:dyDescent="0.2">
      <c r="A313" s="404" t="s">
        <v>1425</v>
      </c>
      <c r="B313" s="404">
        <v>14.122999999999999</v>
      </c>
      <c r="C313" s="404">
        <v>490.65100000000001</v>
      </c>
      <c r="D313" s="404">
        <v>90.287999999999997</v>
      </c>
      <c r="E313" s="404">
        <v>595.06100000000004</v>
      </c>
      <c r="F313" s="404">
        <v>0.115</v>
      </c>
      <c r="G313" s="404">
        <v>0.44900000000000001</v>
      </c>
      <c r="H313" s="404">
        <v>0</v>
      </c>
      <c r="I313" s="404">
        <v>0</v>
      </c>
      <c r="J313" s="404">
        <v>9.8859999999999992</v>
      </c>
      <c r="K313" s="404">
        <v>10.45</v>
      </c>
      <c r="L313" s="404">
        <v>605.51099999999997</v>
      </c>
      <c r="M313" s="404">
        <v>273.851</v>
      </c>
      <c r="N313" s="404">
        <v>603.73400000000004</v>
      </c>
      <c r="O313" s="404">
        <v>1483.096</v>
      </c>
    </row>
    <row r="314" spans="1:15" x14ac:dyDescent="0.2">
      <c r="A314" s="404" t="s">
        <v>1426</v>
      </c>
      <c r="B314" s="404">
        <v>11.709</v>
      </c>
      <c r="C314" s="404">
        <v>452.70800000000003</v>
      </c>
      <c r="D314" s="404">
        <v>84.665000000000006</v>
      </c>
      <c r="E314" s="404">
        <v>549.08100000000002</v>
      </c>
      <c r="F314" s="404">
        <v>0.11899999999999999</v>
      </c>
      <c r="G314" s="404">
        <v>0.42</v>
      </c>
      <c r="H314" s="404">
        <v>0</v>
      </c>
      <c r="I314" s="404">
        <v>0</v>
      </c>
      <c r="J314" s="404">
        <v>9.9160000000000004</v>
      </c>
      <c r="K314" s="404">
        <v>10.455</v>
      </c>
      <c r="L314" s="404">
        <v>559.53700000000003</v>
      </c>
      <c r="M314" s="404">
        <v>262.99799999999999</v>
      </c>
      <c r="N314" s="404">
        <v>552.85799999999995</v>
      </c>
      <c r="O314" s="404">
        <v>1375.393</v>
      </c>
    </row>
    <row r="315" spans="1:15" x14ac:dyDescent="0.2">
      <c r="A315" s="404" t="s">
        <v>1427</v>
      </c>
      <c r="B315" s="404">
        <v>10.651999999999999</v>
      </c>
      <c r="C315" s="404">
        <v>395.65600000000001</v>
      </c>
      <c r="D315" s="404">
        <v>73.822999999999993</v>
      </c>
      <c r="E315" s="404">
        <v>480.13099999999997</v>
      </c>
      <c r="F315" s="404">
        <v>0.127</v>
      </c>
      <c r="G315" s="404">
        <v>0.44900000000000001</v>
      </c>
      <c r="H315" s="404">
        <v>0</v>
      </c>
      <c r="I315" s="404">
        <v>0</v>
      </c>
      <c r="J315" s="404">
        <v>10.834</v>
      </c>
      <c r="K315" s="404">
        <v>11.41</v>
      </c>
      <c r="L315" s="404">
        <v>491.541</v>
      </c>
      <c r="M315" s="404">
        <v>261.745</v>
      </c>
      <c r="N315" s="404">
        <v>580.28</v>
      </c>
      <c r="O315" s="404">
        <v>1333.566</v>
      </c>
    </row>
    <row r="316" spans="1:15" x14ac:dyDescent="0.2">
      <c r="A316" s="404" t="s">
        <v>1428</v>
      </c>
      <c r="B316" s="404">
        <v>10.051</v>
      </c>
      <c r="C316" s="404">
        <v>289.72899999999998</v>
      </c>
      <c r="D316" s="404">
        <v>60.704000000000001</v>
      </c>
      <c r="E316" s="404">
        <v>360.483</v>
      </c>
      <c r="F316" s="404">
        <v>0.11899999999999999</v>
      </c>
      <c r="G316" s="404">
        <v>0.434</v>
      </c>
      <c r="H316" s="404">
        <v>0</v>
      </c>
      <c r="I316" s="404">
        <v>0</v>
      </c>
      <c r="J316" s="404">
        <v>10.058</v>
      </c>
      <c r="K316" s="404">
        <v>10.612</v>
      </c>
      <c r="L316" s="404">
        <v>371.09500000000003</v>
      </c>
      <c r="M316" s="404">
        <v>249.65299999999999</v>
      </c>
      <c r="N316" s="404">
        <v>543.92899999999997</v>
      </c>
      <c r="O316" s="404">
        <v>1164.6759999999999</v>
      </c>
    </row>
    <row r="317" spans="1:15" x14ac:dyDescent="0.2">
      <c r="A317" s="404" t="s">
        <v>1429</v>
      </c>
      <c r="B317" s="404">
        <v>7.7140000000000004</v>
      </c>
      <c r="C317" s="404">
        <v>186.98599999999999</v>
      </c>
      <c r="D317" s="404">
        <v>52.765999999999998</v>
      </c>
      <c r="E317" s="404">
        <v>247.46600000000001</v>
      </c>
      <c r="F317" s="404">
        <v>0.125</v>
      </c>
      <c r="G317" s="404">
        <v>0.44900000000000001</v>
      </c>
      <c r="H317" s="404">
        <v>0</v>
      </c>
      <c r="I317" s="404">
        <v>0</v>
      </c>
      <c r="J317" s="404">
        <v>10.409000000000001</v>
      </c>
      <c r="K317" s="404">
        <v>10.983000000000001</v>
      </c>
      <c r="L317" s="404">
        <v>258.44900000000001</v>
      </c>
      <c r="M317" s="404">
        <v>266.404</v>
      </c>
      <c r="N317" s="404">
        <v>651.92100000000005</v>
      </c>
      <c r="O317" s="404">
        <v>1176.7739999999999</v>
      </c>
    </row>
    <row r="318" spans="1:15" x14ac:dyDescent="0.2">
      <c r="A318" s="404" t="s">
        <v>1430</v>
      </c>
      <c r="B318" s="404">
        <v>6.5579999999999998</v>
      </c>
      <c r="C318" s="404">
        <v>136.18100000000001</v>
      </c>
      <c r="D318" s="404">
        <v>52.01</v>
      </c>
      <c r="E318" s="404">
        <v>194.74799999999999</v>
      </c>
      <c r="F318" s="404">
        <v>0.12</v>
      </c>
      <c r="G318" s="404">
        <v>0.434</v>
      </c>
      <c r="H318" s="404">
        <v>0</v>
      </c>
      <c r="I318" s="404">
        <v>0</v>
      </c>
      <c r="J318" s="404">
        <v>10.944000000000001</v>
      </c>
      <c r="K318" s="404">
        <v>11.497999999999999</v>
      </c>
      <c r="L318" s="404">
        <v>206.24700000000001</v>
      </c>
      <c r="M318" s="404">
        <v>293.52300000000002</v>
      </c>
      <c r="N318" s="404">
        <v>687.84900000000005</v>
      </c>
      <c r="O318" s="404">
        <v>1187.6189999999999</v>
      </c>
    </row>
    <row r="319" spans="1:15" x14ac:dyDescent="0.2">
      <c r="A319" s="404" t="s">
        <v>1431</v>
      </c>
      <c r="B319" s="404">
        <v>8.9640000000000004</v>
      </c>
      <c r="C319" s="404">
        <v>128.15899999999999</v>
      </c>
      <c r="D319" s="404">
        <v>48.593000000000004</v>
      </c>
      <c r="E319" s="404">
        <v>185.71600000000001</v>
      </c>
      <c r="F319" s="404">
        <v>0.108</v>
      </c>
      <c r="G319" s="404">
        <v>0.44900000000000001</v>
      </c>
      <c r="H319" s="404">
        <v>0</v>
      </c>
      <c r="I319" s="404">
        <v>0</v>
      </c>
      <c r="J319" s="404">
        <v>11.496</v>
      </c>
      <c r="K319" s="404">
        <v>12.053000000000001</v>
      </c>
      <c r="L319" s="404">
        <v>197.76900000000001</v>
      </c>
      <c r="M319" s="404">
        <v>309.90499999999997</v>
      </c>
      <c r="N319" s="404">
        <v>738.88699999999994</v>
      </c>
      <c r="O319" s="404">
        <v>1246.5609999999999</v>
      </c>
    </row>
    <row r="320" spans="1:15" x14ac:dyDescent="0.2">
      <c r="A320" s="404" t="s">
        <v>1432</v>
      </c>
      <c r="B320" s="404">
        <v>8.5839999999999996</v>
      </c>
      <c r="C320" s="404">
        <v>125.60599999999999</v>
      </c>
      <c r="D320" s="404">
        <v>51.09</v>
      </c>
      <c r="E320" s="404">
        <v>185.28</v>
      </c>
      <c r="F320" s="404">
        <v>9.8000000000000004E-2</v>
      </c>
      <c r="G320" s="404">
        <v>0.44900000000000001</v>
      </c>
      <c r="H320" s="404">
        <v>0</v>
      </c>
      <c r="I320" s="404">
        <v>0</v>
      </c>
      <c r="J320" s="404">
        <v>10.289</v>
      </c>
      <c r="K320" s="404">
        <v>10.836</v>
      </c>
      <c r="L320" s="404">
        <v>196.11600000000001</v>
      </c>
      <c r="M320" s="404">
        <v>317.62900000000002</v>
      </c>
      <c r="N320" s="404">
        <v>741.101</v>
      </c>
      <c r="O320" s="404">
        <v>1254.845</v>
      </c>
    </row>
    <row r="321" spans="1:15" x14ac:dyDescent="0.2">
      <c r="A321" s="404" t="s">
        <v>1433</v>
      </c>
      <c r="B321" s="404">
        <v>6.774</v>
      </c>
      <c r="C321" s="404">
        <v>127.124</v>
      </c>
      <c r="D321" s="404">
        <v>53.780999999999999</v>
      </c>
      <c r="E321" s="404">
        <v>187.679</v>
      </c>
      <c r="F321" s="404">
        <v>8.3000000000000004E-2</v>
      </c>
      <c r="G321" s="404">
        <v>0.434</v>
      </c>
      <c r="H321" s="404">
        <v>0</v>
      </c>
      <c r="I321" s="404">
        <v>0</v>
      </c>
      <c r="J321" s="404">
        <v>10.715</v>
      </c>
      <c r="K321" s="404">
        <v>11.231999999999999</v>
      </c>
      <c r="L321" s="404">
        <v>198.911</v>
      </c>
      <c r="M321" s="404">
        <v>298.88299999999998</v>
      </c>
      <c r="N321" s="404">
        <v>630.62800000000004</v>
      </c>
      <c r="O321" s="404">
        <v>1128.422</v>
      </c>
    </row>
    <row r="322" spans="1:15" x14ac:dyDescent="0.2">
      <c r="A322" s="404" t="s">
        <v>1434</v>
      </c>
      <c r="B322" s="404">
        <v>6.9189999999999996</v>
      </c>
      <c r="C322" s="404">
        <v>174.84299999999999</v>
      </c>
      <c r="D322" s="404">
        <v>64.983000000000004</v>
      </c>
      <c r="E322" s="404">
        <v>246.745</v>
      </c>
      <c r="F322" s="404">
        <v>8.5000000000000006E-2</v>
      </c>
      <c r="G322" s="404">
        <v>0.44900000000000001</v>
      </c>
      <c r="H322" s="404">
        <v>0</v>
      </c>
      <c r="I322" s="404">
        <v>0</v>
      </c>
      <c r="J322" s="404">
        <v>11.709</v>
      </c>
      <c r="K322" s="404">
        <v>12.242000000000001</v>
      </c>
      <c r="L322" s="404">
        <v>258.988</v>
      </c>
      <c r="M322" s="404">
        <v>275.71100000000001</v>
      </c>
      <c r="N322" s="404">
        <v>615.87300000000005</v>
      </c>
      <c r="O322" s="404">
        <v>1150.5709999999999</v>
      </c>
    </row>
    <row r="323" spans="1:15" x14ac:dyDescent="0.2">
      <c r="A323" s="404" t="s">
        <v>1435</v>
      </c>
      <c r="B323" s="404">
        <v>13.435</v>
      </c>
      <c r="C323" s="404">
        <v>300.77</v>
      </c>
      <c r="D323" s="404">
        <v>74.986000000000004</v>
      </c>
      <c r="E323" s="404">
        <v>389.19099999999997</v>
      </c>
      <c r="F323" s="404">
        <v>8.7999999999999995E-2</v>
      </c>
      <c r="G323" s="404">
        <v>0.434</v>
      </c>
      <c r="H323" s="404">
        <v>0</v>
      </c>
      <c r="I323" s="404">
        <v>0</v>
      </c>
      <c r="J323" s="404">
        <v>11.112</v>
      </c>
      <c r="K323" s="404">
        <v>11.635</v>
      </c>
      <c r="L323" s="404">
        <v>400.82600000000002</v>
      </c>
      <c r="M323" s="404">
        <v>262.755</v>
      </c>
      <c r="N323" s="404">
        <v>599.93100000000004</v>
      </c>
      <c r="O323" s="404">
        <v>1263.5119999999999</v>
      </c>
    </row>
    <row r="324" spans="1:15" x14ac:dyDescent="0.2">
      <c r="A324" s="404" t="s">
        <v>1436</v>
      </c>
      <c r="B324" s="404">
        <v>16.13</v>
      </c>
      <c r="C324" s="404">
        <v>418.125</v>
      </c>
      <c r="D324" s="404">
        <v>82.349000000000004</v>
      </c>
      <c r="E324" s="404">
        <v>516.60400000000004</v>
      </c>
      <c r="F324" s="404">
        <v>0.113</v>
      </c>
      <c r="G324" s="404">
        <v>0.44900000000000001</v>
      </c>
      <c r="H324" s="404">
        <v>0</v>
      </c>
      <c r="I324" s="404">
        <v>0</v>
      </c>
      <c r="J324" s="404">
        <v>11.472</v>
      </c>
      <c r="K324" s="404">
        <v>12.034000000000001</v>
      </c>
      <c r="L324" s="404">
        <v>528.63800000000003</v>
      </c>
      <c r="M324" s="404">
        <v>270.911</v>
      </c>
      <c r="N324" s="404">
        <v>611.76700000000005</v>
      </c>
      <c r="O324" s="404">
        <v>1411.316</v>
      </c>
    </row>
    <row r="325" spans="1:15" x14ac:dyDescent="0.2">
      <c r="A325" s="404" t="s">
        <v>1437</v>
      </c>
      <c r="B325" s="404">
        <v>121.613</v>
      </c>
      <c r="C325" s="404">
        <v>3226.317</v>
      </c>
      <c r="D325" s="404">
        <v>790.03700000000003</v>
      </c>
      <c r="E325" s="404">
        <v>4137.9669999999996</v>
      </c>
      <c r="F325" s="404">
        <v>1.3</v>
      </c>
      <c r="G325" s="404">
        <v>5.3</v>
      </c>
      <c r="H325" s="404">
        <v>0</v>
      </c>
      <c r="I325" s="404">
        <v>0</v>
      </c>
      <c r="J325" s="404">
        <v>128.84</v>
      </c>
      <c r="K325" s="404">
        <v>135.44</v>
      </c>
      <c r="L325" s="404">
        <v>4273.4070000000002</v>
      </c>
      <c r="M325" s="404">
        <v>3343.9690000000001</v>
      </c>
      <c r="N325" s="404">
        <v>7554.6149999999998</v>
      </c>
      <c r="O325" s="404">
        <v>15171.991</v>
      </c>
    </row>
    <row r="326" spans="1:15" x14ac:dyDescent="0.2">
      <c r="A326" s="404" t="s">
        <v>1438</v>
      </c>
      <c r="B326" s="404">
        <v>16.567</v>
      </c>
      <c r="C326" s="404">
        <v>484.45100000000002</v>
      </c>
      <c r="D326" s="404">
        <v>91.147000000000006</v>
      </c>
      <c r="E326" s="404">
        <v>592.16499999999996</v>
      </c>
      <c r="F326" s="404">
        <v>0.114</v>
      </c>
      <c r="G326" s="404">
        <v>0.48399999999999999</v>
      </c>
      <c r="H326" s="404">
        <v>0</v>
      </c>
      <c r="I326" s="404">
        <v>0</v>
      </c>
      <c r="J326" s="404">
        <v>10.436</v>
      </c>
      <c r="K326" s="404">
        <v>11.032999999999999</v>
      </c>
      <c r="L326" s="404">
        <v>603.19799999999998</v>
      </c>
      <c r="M326" s="404">
        <v>289.11</v>
      </c>
      <c r="N326" s="404">
        <v>634.55200000000002</v>
      </c>
      <c r="O326" s="404">
        <v>1526.8610000000001</v>
      </c>
    </row>
    <row r="327" spans="1:15" x14ac:dyDescent="0.2">
      <c r="A327" s="404" t="s">
        <v>1439</v>
      </c>
      <c r="B327" s="404">
        <v>12.045999999999999</v>
      </c>
      <c r="C327" s="404">
        <v>429.11099999999999</v>
      </c>
      <c r="D327" s="404">
        <v>72.716999999999999</v>
      </c>
      <c r="E327" s="404">
        <v>513.87400000000002</v>
      </c>
      <c r="F327" s="404">
        <v>0.109</v>
      </c>
      <c r="G327" s="404">
        <v>0.437</v>
      </c>
      <c r="H327" s="404">
        <v>0</v>
      </c>
      <c r="I327" s="404">
        <v>0</v>
      </c>
      <c r="J327" s="404">
        <v>10.135999999999999</v>
      </c>
      <c r="K327" s="404">
        <v>10.682</v>
      </c>
      <c r="L327" s="404">
        <v>524.55600000000004</v>
      </c>
      <c r="M327" s="404">
        <v>267.48200000000003</v>
      </c>
      <c r="N327" s="404">
        <v>538.47500000000002</v>
      </c>
      <c r="O327" s="404">
        <v>1330.5129999999999</v>
      </c>
    </row>
    <row r="328" spans="1:15" x14ac:dyDescent="0.2">
      <c r="A328" s="404" t="s">
        <v>1440</v>
      </c>
      <c r="B328" s="404">
        <v>10.205</v>
      </c>
      <c r="C328" s="404">
        <v>367.58699999999999</v>
      </c>
      <c r="D328" s="404">
        <v>67.590999999999994</v>
      </c>
      <c r="E328" s="404">
        <v>445.38200000000001</v>
      </c>
      <c r="F328" s="404">
        <v>0.121</v>
      </c>
      <c r="G328" s="404">
        <v>0.48399999999999999</v>
      </c>
      <c r="H328" s="404">
        <v>0</v>
      </c>
      <c r="I328" s="404">
        <v>0</v>
      </c>
      <c r="J328" s="404">
        <v>10.742000000000001</v>
      </c>
      <c r="K328" s="404">
        <v>11.346</v>
      </c>
      <c r="L328" s="404">
        <v>456.72899999999998</v>
      </c>
      <c r="M328" s="404">
        <v>267.83999999999997</v>
      </c>
      <c r="N328" s="404">
        <v>604.48599999999999</v>
      </c>
      <c r="O328" s="404">
        <v>1329.0550000000001</v>
      </c>
    </row>
    <row r="329" spans="1:15" x14ac:dyDescent="0.2">
      <c r="A329" s="404" t="s">
        <v>1441</v>
      </c>
      <c r="B329" s="404">
        <v>11.513999999999999</v>
      </c>
      <c r="C329" s="404">
        <v>274.78399999999999</v>
      </c>
      <c r="D329" s="404">
        <v>59.112000000000002</v>
      </c>
      <c r="E329" s="404">
        <v>345.40899999999999</v>
      </c>
      <c r="F329" s="404">
        <v>0.11</v>
      </c>
      <c r="G329" s="404">
        <v>0.46800000000000003</v>
      </c>
      <c r="H329" s="404">
        <v>0</v>
      </c>
      <c r="I329" s="404">
        <v>0</v>
      </c>
      <c r="J329" s="404">
        <v>11.163</v>
      </c>
      <c r="K329" s="404">
        <v>11.742000000000001</v>
      </c>
      <c r="L329" s="404">
        <v>357.15100000000001</v>
      </c>
      <c r="M329" s="404">
        <v>263.84899999999999</v>
      </c>
      <c r="N329" s="404">
        <v>575.16300000000001</v>
      </c>
      <c r="O329" s="404">
        <v>1196.163</v>
      </c>
    </row>
    <row r="330" spans="1:15" x14ac:dyDescent="0.2">
      <c r="A330" s="404" t="s">
        <v>1442</v>
      </c>
      <c r="B330" s="404">
        <v>7.593</v>
      </c>
      <c r="C330" s="404">
        <v>207.91300000000001</v>
      </c>
      <c r="D330" s="404">
        <v>52.451000000000001</v>
      </c>
      <c r="E330" s="404">
        <v>267.95699999999999</v>
      </c>
      <c r="F330" s="404">
        <v>0.11799999999999999</v>
      </c>
      <c r="G330" s="404">
        <v>0.48399999999999999</v>
      </c>
      <c r="H330" s="404">
        <v>0</v>
      </c>
      <c r="I330" s="404">
        <v>0</v>
      </c>
      <c r="J330" s="404">
        <v>11.554</v>
      </c>
      <c r="K330" s="404">
        <v>12.156000000000001</v>
      </c>
      <c r="L330" s="404">
        <v>280.113</v>
      </c>
      <c r="M330" s="404">
        <v>269.82600000000002</v>
      </c>
      <c r="N330" s="404">
        <v>637.37300000000005</v>
      </c>
      <c r="O330" s="404">
        <v>1187.3130000000001</v>
      </c>
    </row>
    <row r="331" spans="1:15" x14ac:dyDescent="0.2">
      <c r="A331" s="404" t="s">
        <v>1443</v>
      </c>
      <c r="B331" s="404">
        <v>6.7709999999999999</v>
      </c>
      <c r="C331" s="404">
        <v>157.54499999999999</v>
      </c>
      <c r="D331" s="404">
        <v>52.686</v>
      </c>
      <c r="E331" s="404">
        <v>217.00200000000001</v>
      </c>
      <c r="F331" s="404">
        <v>0.11899999999999999</v>
      </c>
      <c r="G331" s="404">
        <v>0.46800000000000003</v>
      </c>
      <c r="H331" s="404">
        <v>0</v>
      </c>
      <c r="I331" s="404">
        <v>0</v>
      </c>
      <c r="J331" s="404">
        <v>10.797000000000001</v>
      </c>
      <c r="K331" s="404">
        <v>11.385</v>
      </c>
      <c r="L331" s="404">
        <v>228.387</v>
      </c>
      <c r="M331" s="404">
        <v>300.83800000000002</v>
      </c>
      <c r="N331" s="404">
        <v>712.56899999999996</v>
      </c>
      <c r="O331" s="404">
        <v>1241.7929999999999</v>
      </c>
    </row>
    <row r="332" spans="1:15" x14ac:dyDescent="0.2">
      <c r="A332" s="404" t="s">
        <v>1444</v>
      </c>
      <c r="B332" s="404">
        <v>10.036</v>
      </c>
      <c r="C332" s="404">
        <v>147.19999999999999</v>
      </c>
      <c r="D332" s="404">
        <v>52.33</v>
      </c>
      <c r="E332" s="404">
        <v>209.566</v>
      </c>
      <c r="F332" s="404">
        <v>0.109</v>
      </c>
      <c r="G332" s="404">
        <v>0.48399999999999999</v>
      </c>
      <c r="H332" s="404">
        <v>0</v>
      </c>
      <c r="I332" s="404">
        <v>0</v>
      </c>
      <c r="J332" s="404">
        <v>11.226000000000001</v>
      </c>
      <c r="K332" s="404">
        <v>11.819000000000001</v>
      </c>
      <c r="L332" s="404">
        <v>221.38499999999999</v>
      </c>
      <c r="M332" s="404">
        <v>333.822</v>
      </c>
      <c r="N332" s="404">
        <v>814.69100000000003</v>
      </c>
      <c r="O332" s="404">
        <v>1369.8979999999999</v>
      </c>
    </row>
    <row r="333" spans="1:15" x14ac:dyDescent="0.2">
      <c r="A333" s="404" t="s">
        <v>1445</v>
      </c>
      <c r="B333" s="404">
        <v>8.6159999999999997</v>
      </c>
      <c r="C333" s="404">
        <v>142.67400000000001</v>
      </c>
      <c r="D333" s="404">
        <v>53.027999999999999</v>
      </c>
      <c r="E333" s="404">
        <v>204.31800000000001</v>
      </c>
      <c r="F333" s="404">
        <v>9.2999999999999999E-2</v>
      </c>
      <c r="G333" s="404">
        <v>0.48399999999999999</v>
      </c>
      <c r="H333" s="404">
        <v>0</v>
      </c>
      <c r="I333" s="404">
        <v>0</v>
      </c>
      <c r="J333" s="404">
        <v>11.284000000000001</v>
      </c>
      <c r="K333" s="404">
        <v>11.86</v>
      </c>
      <c r="L333" s="404">
        <v>216.178</v>
      </c>
      <c r="M333" s="404">
        <v>325.83499999999998</v>
      </c>
      <c r="N333" s="404">
        <v>762.19799999999998</v>
      </c>
      <c r="O333" s="404">
        <v>1304.212</v>
      </c>
    </row>
    <row r="334" spans="1:15" x14ac:dyDescent="0.2">
      <c r="A334" s="404" t="s">
        <v>1446</v>
      </c>
      <c r="B334" s="404">
        <v>7.226</v>
      </c>
      <c r="C334" s="404">
        <v>144.86500000000001</v>
      </c>
      <c r="D334" s="404">
        <v>54.093000000000004</v>
      </c>
      <c r="E334" s="404">
        <v>206.185</v>
      </c>
      <c r="F334" s="404">
        <v>8.1000000000000003E-2</v>
      </c>
      <c r="G334" s="404">
        <v>0.46800000000000003</v>
      </c>
      <c r="H334" s="404">
        <v>0</v>
      </c>
      <c r="I334" s="404">
        <v>0</v>
      </c>
      <c r="J334" s="404">
        <v>10.345000000000001</v>
      </c>
      <c r="K334" s="404">
        <v>10.894</v>
      </c>
      <c r="L334" s="404">
        <v>217.07900000000001</v>
      </c>
      <c r="M334" s="404">
        <v>318.303</v>
      </c>
      <c r="N334" s="404">
        <v>687.00900000000001</v>
      </c>
      <c r="O334" s="404">
        <v>1222.3900000000001</v>
      </c>
    </row>
    <row r="335" spans="1:15" x14ac:dyDescent="0.2">
      <c r="A335" s="404" t="s">
        <v>1447</v>
      </c>
      <c r="B335" s="404">
        <v>7.7190000000000003</v>
      </c>
      <c r="C335" s="404">
        <v>193.673</v>
      </c>
      <c r="D335" s="404">
        <v>55.661000000000001</v>
      </c>
      <c r="E335" s="404">
        <v>257.05399999999997</v>
      </c>
      <c r="F335" s="404">
        <v>8.5000000000000006E-2</v>
      </c>
      <c r="G335" s="404">
        <v>0.48399999999999999</v>
      </c>
      <c r="H335" s="404">
        <v>0</v>
      </c>
      <c r="I335" s="404">
        <v>0</v>
      </c>
      <c r="J335" s="404">
        <v>11.417999999999999</v>
      </c>
      <c r="K335" s="404">
        <v>11.987</v>
      </c>
      <c r="L335" s="404">
        <v>269.041</v>
      </c>
      <c r="M335" s="404">
        <v>304.36200000000002</v>
      </c>
      <c r="N335" s="404">
        <v>657.04300000000001</v>
      </c>
      <c r="O335" s="404">
        <v>1230.4459999999999</v>
      </c>
    </row>
    <row r="336" spans="1:15" x14ac:dyDescent="0.2">
      <c r="A336" s="404" t="s">
        <v>1448</v>
      </c>
      <c r="B336" s="404">
        <v>13.167</v>
      </c>
      <c r="C336" s="404">
        <v>312.08999999999997</v>
      </c>
      <c r="D336" s="404">
        <v>57.914000000000001</v>
      </c>
      <c r="E336" s="404">
        <v>383.17099999999999</v>
      </c>
      <c r="F336" s="404">
        <v>8.2000000000000003E-2</v>
      </c>
      <c r="G336" s="404">
        <v>0.46800000000000003</v>
      </c>
      <c r="H336" s="404">
        <v>0</v>
      </c>
      <c r="I336" s="404">
        <v>0</v>
      </c>
      <c r="J336" s="404">
        <v>10.895</v>
      </c>
      <c r="K336" s="404">
        <v>11.445</v>
      </c>
      <c r="L336" s="404">
        <v>394.61599999999999</v>
      </c>
      <c r="M336" s="404">
        <v>275.73700000000002</v>
      </c>
      <c r="N336" s="404">
        <v>611.38300000000004</v>
      </c>
      <c r="O336" s="404">
        <v>1281.7360000000001</v>
      </c>
    </row>
    <row r="337" spans="1:15" x14ac:dyDescent="0.2">
      <c r="A337" s="404" t="s">
        <v>1449</v>
      </c>
      <c r="B337" s="404">
        <v>17.931000000000001</v>
      </c>
      <c r="C337" s="404">
        <v>423.58499999999998</v>
      </c>
      <c r="D337" s="404">
        <v>73.78</v>
      </c>
      <c r="E337" s="404">
        <v>515.29600000000005</v>
      </c>
      <c r="F337" s="404">
        <v>8.8999999999999996E-2</v>
      </c>
      <c r="G337" s="404">
        <v>0.48399999999999999</v>
      </c>
      <c r="H337" s="404">
        <v>0</v>
      </c>
      <c r="I337" s="404">
        <v>0</v>
      </c>
      <c r="J337" s="404">
        <v>11.289</v>
      </c>
      <c r="K337" s="404">
        <v>11.862</v>
      </c>
      <c r="L337" s="404">
        <v>527.15800000000002</v>
      </c>
      <c r="M337" s="404">
        <v>285.84199999999998</v>
      </c>
      <c r="N337" s="404">
        <v>651.79300000000001</v>
      </c>
      <c r="O337" s="404">
        <v>1464.7929999999999</v>
      </c>
    </row>
    <row r="338" spans="1:15" x14ac:dyDescent="0.2">
      <c r="A338" s="404" t="s">
        <v>1450</v>
      </c>
      <c r="B338" s="404">
        <v>129.39099999999999</v>
      </c>
      <c r="C338" s="404">
        <v>3285.32</v>
      </c>
      <c r="D338" s="404">
        <v>742.50800000000004</v>
      </c>
      <c r="E338" s="404">
        <v>4157.2190000000001</v>
      </c>
      <c r="F338" s="404">
        <v>1.228</v>
      </c>
      <c r="G338" s="404">
        <v>5.7</v>
      </c>
      <c r="H338" s="404">
        <v>0</v>
      </c>
      <c r="I338" s="404">
        <v>0</v>
      </c>
      <c r="J338" s="404">
        <v>131.28299999999999</v>
      </c>
      <c r="K338" s="404">
        <v>138.21100000000001</v>
      </c>
      <c r="L338" s="404">
        <v>4295.43</v>
      </c>
      <c r="M338" s="404">
        <v>3502.848</v>
      </c>
      <c r="N338" s="404">
        <v>7882.9459999999999</v>
      </c>
      <c r="O338" s="404">
        <v>15681.225</v>
      </c>
    </row>
    <row r="339" spans="1:15" x14ac:dyDescent="0.2">
      <c r="A339" s="404" t="s">
        <v>1451</v>
      </c>
      <c r="B339" s="404">
        <v>10.643000000000001</v>
      </c>
      <c r="C339" s="404">
        <v>463.55500000000001</v>
      </c>
      <c r="D339" s="404">
        <v>73.981999999999999</v>
      </c>
      <c r="E339" s="404">
        <v>548.18100000000004</v>
      </c>
      <c r="F339" s="404">
        <v>0.109</v>
      </c>
      <c r="G339" s="404">
        <v>0.60299999999999998</v>
      </c>
      <c r="H339" s="404">
        <v>0</v>
      </c>
      <c r="I339" s="404">
        <v>0</v>
      </c>
      <c r="J339" s="404">
        <v>9.3759999999999994</v>
      </c>
      <c r="K339" s="404">
        <v>10.087999999999999</v>
      </c>
      <c r="L339" s="404">
        <v>558.26900000000001</v>
      </c>
      <c r="M339" s="404">
        <v>290.779</v>
      </c>
      <c r="N339" s="404">
        <v>637.84500000000003</v>
      </c>
      <c r="O339" s="404">
        <v>1486.893</v>
      </c>
    </row>
    <row r="340" spans="1:15" x14ac:dyDescent="0.2">
      <c r="A340" s="404" t="s">
        <v>1452</v>
      </c>
      <c r="B340" s="404">
        <v>8.6940000000000008</v>
      </c>
      <c r="C340" s="404">
        <v>403.85700000000003</v>
      </c>
      <c r="D340" s="404">
        <v>65.524000000000001</v>
      </c>
      <c r="E340" s="404">
        <v>478.07499999999999</v>
      </c>
      <c r="F340" s="404">
        <v>0.114</v>
      </c>
      <c r="G340" s="404">
        <v>0.54500000000000004</v>
      </c>
      <c r="H340" s="404">
        <v>0</v>
      </c>
      <c r="I340" s="404">
        <v>0</v>
      </c>
      <c r="J340" s="404">
        <v>8.8360000000000003</v>
      </c>
      <c r="K340" s="404">
        <v>9.4949999999999992</v>
      </c>
      <c r="L340" s="404">
        <v>487.57</v>
      </c>
      <c r="M340" s="404">
        <v>270.82600000000002</v>
      </c>
      <c r="N340" s="404">
        <v>557.77700000000004</v>
      </c>
      <c r="O340" s="404">
        <v>1316.172</v>
      </c>
    </row>
    <row r="341" spans="1:15" x14ac:dyDescent="0.2">
      <c r="A341" s="404" t="s">
        <v>1453</v>
      </c>
      <c r="B341" s="404">
        <v>8.6940000000000008</v>
      </c>
      <c r="C341" s="404">
        <v>377.26299999999998</v>
      </c>
      <c r="D341" s="404">
        <v>67.822999999999993</v>
      </c>
      <c r="E341" s="404">
        <v>453.78</v>
      </c>
      <c r="F341" s="404">
        <v>0.12</v>
      </c>
      <c r="G341" s="404">
        <v>0.60299999999999998</v>
      </c>
      <c r="H341" s="404">
        <v>0</v>
      </c>
      <c r="I341" s="404">
        <v>0</v>
      </c>
      <c r="J341" s="404">
        <v>10.068</v>
      </c>
      <c r="K341" s="404">
        <v>10.792</v>
      </c>
      <c r="L341" s="404">
        <v>464.57100000000003</v>
      </c>
      <c r="M341" s="404">
        <v>281.20400000000001</v>
      </c>
      <c r="N341" s="404">
        <v>639.73500000000001</v>
      </c>
      <c r="O341" s="404">
        <v>1385.51</v>
      </c>
    </row>
    <row r="342" spans="1:15" x14ac:dyDescent="0.2">
      <c r="A342" s="404" t="s">
        <v>1454</v>
      </c>
      <c r="B342" s="404">
        <v>7.4450000000000003</v>
      </c>
      <c r="C342" s="404">
        <v>262.93200000000002</v>
      </c>
      <c r="D342" s="404">
        <v>55.237000000000002</v>
      </c>
      <c r="E342" s="404">
        <v>325.61500000000001</v>
      </c>
      <c r="F342" s="404">
        <v>0.109</v>
      </c>
      <c r="G342" s="404">
        <v>0.58399999999999996</v>
      </c>
      <c r="H342" s="404">
        <v>0</v>
      </c>
      <c r="I342" s="404">
        <v>0</v>
      </c>
      <c r="J342" s="404">
        <v>9.8010000000000002</v>
      </c>
      <c r="K342" s="404">
        <v>10.494</v>
      </c>
      <c r="L342" s="404">
        <v>336.10899999999998</v>
      </c>
      <c r="M342" s="404">
        <v>273.99900000000002</v>
      </c>
      <c r="N342" s="404">
        <v>596.75699999999995</v>
      </c>
      <c r="O342" s="404">
        <v>1206.865</v>
      </c>
    </row>
    <row r="343" spans="1:15" x14ac:dyDescent="0.2">
      <c r="A343" s="404" t="s">
        <v>1455</v>
      </c>
      <c r="B343" s="404">
        <v>5.1589999999999998</v>
      </c>
      <c r="C343" s="404">
        <v>174.34</v>
      </c>
      <c r="D343" s="404">
        <v>58.453000000000003</v>
      </c>
      <c r="E343" s="404">
        <v>237.952</v>
      </c>
      <c r="F343" s="404">
        <v>0.126</v>
      </c>
      <c r="G343" s="404">
        <v>0.60299999999999998</v>
      </c>
      <c r="H343" s="404">
        <v>0</v>
      </c>
      <c r="I343" s="404">
        <v>0</v>
      </c>
      <c r="J343" s="404">
        <v>10.433999999999999</v>
      </c>
      <c r="K343" s="404">
        <v>11.163</v>
      </c>
      <c r="L343" s="404">
        <v>249.11500000000001</v>
      </c>
      <c r="M343" s="404">
        <v>293.67599999999999</v>
      </c>
      <c r="N343" s="404">
        <v>722.96799999999996</v>
      </c>
      <c r="O343" s="404">
        <v>1265.759</v>
      </c>
    </row>
    <row r="344" spans="1:15" x14ac:dyDescent="0.2">
      <c r="A344" s="404" t="s">
        <v>1456</v>
      </c>
      <c r="B344" s="404">
        <v>6.0819999999999999</v>
      </c>
      <c r="C344" s="404">
        <v>141.62100000000001</v>
      </c>
      <c r="D344" s="404">
        <v>52.015999999999998</v>
      </c>
      <c r="E344" s="404">
        <v>199.71899999999999</v>
      </c>
      <c r="F344" s="404">
        <v>0.123</v>
      </c>
      <c r="G344" s="404">
        <v>0.58399999999999996</v>
      </c>
      <c r="H344" s="404">
        <v>0</v>
      </c>
      <c r="I344" s="404">
        <v>0</v>
      </c>
      <c r="J344" s="404">
        <v>9.2420000000000009</v>
      </c>
      <c r="K344" s="404">
        <v>9.9480000000000004</v>
      </c>
      <c r="L344" s="404">
        <v>209.667</v>
      </c>
      <c r="M344" s="404">
        <v>324.05700000000002</v>
      </c>
      <c r="N344" s="404">
        <v>784.327</v>
      </c>
      <c r="O344" s="404">
        <v>1318.0519999999999</v>
      </c>
    </row>
    <row r="345" spans="1:15" x14ac:dyDescent="0.2">
      <c r="A345" s="404" t="s">
        <v>1457</v>
      </c>
      <c r="B345" s="404">
        <v>6.91</v>
      </c>
      <c r="C345" s="404">
        <v>146.25299999999999</v>
      </c>
      <c r="D345" s="404">
        <v>49.764000000000003</v>
      </c>
      <c r="E345" s="404">
        <v>202.92699999999999</v>
      </c>
      <c r="F345" s="404">
        <v>0.109</v>
      </c>
      <c r="G345" s="404">
        <v>0.60299999999999998</v>
      </c>
      <c r="H345" s="404">
        <v>0</v>
      </c>
      <c r="I345" s="404">
        <v>0</v>
      </c>
      <c r="J345" s="404">
        <v>10.068</v>
      </c>
      <c r="K345" s="404">
        <v>10.78</v>
      </c>
      <c r="L345" s="404">
        <v>213.70699999999999</v>
      </c>
      <c r="M345" s="404">
        <v>349.65</v>
      </c>
      <c r="N345" s="404">
        <v>842.64</v>
      </c>
      <c r="O345" s="404">
        <v>1405.9960000000001</v>
      </c>
    </row>
    <row r="346" spans="1:15" x14ac:dyDescent="0.2">
      <c r="A346" s="404" t="s">
        <v>1458</v>
      </c>
      <c r="B346" s="404">
        <v>6.61</v>
      </c>
      <c r="C346" s="404">
        <v>148.517</v>
      </c>
      <c r="D346" s="404">
        <v>50.485999999999997</v>
      </c>
      <c r="E346" s="404">
        <v>205.613</v>
      </c>
      <c r="F346" s="404">
        <v>9.5000000000000001E-2</v>
      </c>
      <c r="G346" s="404">
        <v>0.60299999999999998</v>
      </c>
      <c r="H346" s="404">
        <v>0</v>
      </c>
      <c r="I346" s="404">
        <v>0</v>
      </c>
      <c r="J346" s="404">
        <v>10.087999999999999</v>
      </c>
      <c r="K346" s="404">
        <v>10.786</v>
      </c>
      <c r="L346" s="404">
        <v>216.399</v>
      </c>
      <c r="M346" s="404">
        <v>356.00799999999998</v>
      </c>
      <c r="N346" s="404">
        <v>824.83299999999997</v>
      </c>
      <c r="O346" s="404">
        <v>1397.24</v>
      </c>
    </row>
    <row r="347" spans="1:15" x14ac:dyDescent="0.2">
      <c r="A347" s="404" t="s">
        <v>1459</v>
      </c>
      <c r="B347" s="404">
        <v>5.1680000000000001</v>
      </c>
      <c r="C347" s="404">
        <v>143.57400000000001</v>
      </c>
      <c r="D347" s="404">
        <v>46.1</v>
      </c>
      <c r="E347" s="404">
        <v>194.84200000000001</v>
      </c>
      <c r="F347" s="404">
        <v>7.9000000000000001E-2</v>
      </c>
      <c r="G347" s="404">
        <v>0.58399999999999996</v>
      </c>
      <c r="H347" s="404">
        <v>0</v>
      </c>
      <c r="I347" s="404">
        <v>0</v>
      </c>
      <c r="J347" s="404">
        <v>9.7390000000000008</v>
      </c>
      <c r="K347" s="404">
        <v>10.401999999999999</v>
      </c>
      <c r="L347" s="404">
        <v>205.244</v>
      </c>
      <c r="M347" s="404">
        <v>341.81099999999998</v>
      </c>
      <c r="N347" s="404">
        <v>734.86099999999999</v>
      </c>
      <c r="O347" s="404">
        <v>1281.9159999999999</v>
      </c>
    </row>
    <row r="348" spans="1:15" x14ac:dyDescent="0.2">
      <c r="A348" s="404" t="s">
        <v>1460</v>
      </c>
      <c r="B348" s="404">
        <v>5.4160000000000004</v>
      </c>
      <c r="C348" s="404">
        <v>177.98099999999999</v>
      </c>
      <c r="D348" s="404">
        <v>57.481000000000002</v>
      </c>
      <c r="E348" s="404">
        <v>240.87899999999999</v>
      </c>
      <c r="F348" s="404">
        <v>7.1999999999999995E-2</v>
      </c>
      <c r="G348" s="404">
        <v>0.60299999999999998</v>
      </c>
      <c r="H348" s="404">
        <v>0</v>
      </c>
      <c r="I348" s="404">
        <v>0</v>
      </c>
      <c r="J348" s="404">
        <v>10.379</v>
      </c>
      <c r="K348" s="404">
        <v>11.054</v>
      </c>
      <c r="L348" s="404">
        <v>251.93299999999999</v>
      </c>
      <c r="M348" s="404">
        <v>309.60300000000001</v>
      </c>
      <c r="N348" s="404">
        <v>659.89</v>
      </c>
      <c r="O348" s="404">
        <v>1221.4259999999999</v>
      </c>
    </row>
    <row r="349" spans="1:15" x14ac:dyDescent="0.2">
      <c r="A349" s="404" t="s">
        <v>1461</v>
      </c>
      <c r="B349" s="404">
        <v>9.0459999999999994</v>
      </c>
      <c r="C349" s="404">
        <v>271.18</v>
      </c>
      <c r="D349" s="404">
        <v>55.27</v>
      </c>
      <c r="E349" s="404">
        <v>335.495</v>
      </c>
      <c r="F349" s="404">
        <v>7.5999999999999998E-2</v>
      </c>
      <c r="G349" s="404">
        <v>0.58399999999999996</v>
      </c>
      <c r="H349" s="404">
        <v>0</v>
      </c>
      <c r="I349" s="404">
        <v>0</v>
      </c>
      <c r="J349" s="404">
        <v>9.3000000000000007</v>
      </c>
      <c r="K349" s="404">
        <v>9.9600000000000009</v>
      </c>
      <c r="L349" s="404">
        <v>345.45499999999998</v>
      </c>
      <c r="M349" s="404">
        <v>290.12400000000002</v>
      </c>
      <c r="N349" s="404">
        <v>615.07600000000002</v>
      </c>
      <c r="O349" s="404">
        <v>1250.654</v>
      </c>
    </row>
    <row r="350" spans="1:15" x14ac:dyDescent="0.2">
      <c r="A350" s="404" t="s">
        <v>1462</v>
      </c>
      <c r="B350" s="404">
        <v>13.569000000000001</v>
      </c>
      <c r="C350" s="404">
        <v>372.101</v>
      </c>
      <c r="D350" s="404">
        <v>69.436999999999998</v>
      </c>
      <c r="E350" s="404">
        <v>455.10700000000003</v>
      </c>
      <c r="F350" s="404">
        <v>9.6000000000000002E-2</v>
      </c>
      <c r="G350" s="404">
        <v>0.60299999999999998</v>
      </c>
      <c r="H350" s="404">
        <v>0</v>
      </c>
      <c r="I350" s="404">
        <v>0</v>
      </c>
      <c r="J350" s="404">
        <v>11.128</v>
      </c>
      <c r="K350" s="404">
        <v>11.827</v>
      </c>
      <c r="L350" s="404">
        <v>466.93400000000003</v>
      </c>
      <c r="M350" s="404">
        <v>296.25200000000001</v>
      </c>
      <c r="N350" s="404">
        <v>668.89599999999996</v>
      </c>
      <c r="O350" s="404">
        <v>1432.0830000000001</v>
      </c>
    </row>
    <row r="351" spans="1:15" x14ac:dyDescent="0.2">
      <c r="A351" s="404" t="s">
        <v>1463</v>
      </c>
      <c r="B351" s="404">
        <v>93.436000000000007</v>
      </c>
      <c r="C351" s="404">
        <v>3082.9749999999999</v>
      </c>
      <c r="D351" s="404">
        <v>701.57399999999996</v>
      </c>
      <c r="E351" s="404">
        <v>3877.9839999999999</v>
      </c>
      <c r="F351" s="404">
        <v>1.228</v>
      </c>
      <c r="G351" s="404">
        <v>7.1</v>
      </c>
      <c r="H351" s="404">
        <v>0</v>
      </c>
      <c r="I351" s="404">
        <v>0</v>
      </c>
      <c r="J351" s="404">
        <v>118.46</v>
      </c>
      <c r="K351" s="404">
        <v>126.789</v>
      </c>
      <c r="L351" s="404">
        <v>4004.7730000000001</v>
      </c>
      <c r="M351" s="404">
        <v>3677.989</v>
      </c>
      <c r="N351" s="404">
        <v>8284.7890000000007</v>
      </c>
      <c r="O351" s="404">
        <v>15967.550999999999</v>
      </c>
    </row>
    <row r="352" spans="1:15" x14ac:dyDescent="0.2">
      <c r="A352" s="404" t="s">
        <v>1464</v>
      </c>
      <c r="B352" s="404">
        <v>14.077999999999999</v>
      </c>
      <c r="C352" s="404">
        <v>487.20699999999999</v>
      </c>
      <c r="D352" s="404">
        <v>79.338999999999999</v>
      </c>
      <c r="E352" s="404">
        <v>580.62400000000002</v>
      </c>
      <c r="F352" s="404">
        <v>0.108</v>
      </c>
      <c r="G352" s="404">
        <v>0.56899999999999995</v>
      </c>
      <c r="H352" s="404">
        <v>0</v>
      </c>
      <c r="I352" s="404">
        <v>0</v>
      </c>
      <c r="J352" s="404">
        <v>9.7650000000000006</v>
      </c>
      <c r="K352" s="404">
        <v>10.442</v>
      </c>
      <c r="L352" s="404">
        <v>591.06600000000003</v>
      </c>
      <c r="M352" s="404">
        <v>302.79899999999998</v>
      </c>
      <c r="N352" s="404">
        <v>682.09799999999996</v>
      </c>
      <c r="O352" s="404">
        <v>1575.9639999999999</v>
      </c>
    </row>
    <row r="353" spans="1:15" x14ac:dyDescent="0.2">
      <c r="A353" s="404" t="s">
        <v>1465</v>
      </c>
      <c r="B353" s="404">
        <v>10.55</v>
      </c>
      <c r="C353" s="404">
        <v>409.71</v>
      </c>
      <c r="D353" s="404">
        <v>73.414000000000001</v>
      </c>
      <c r="E353" s="404">
        <v>493.67399999999998</v>
      </c>
      <c r="F353" s="404">
        <v>0.105</v>
      </c>
      <c r="G353" s="404">
        <v>0.51400000000000001</v>
      </c>
      <c r="H353" s="404">
        <v>0</v>
      </c>
      <c r="I353" s="404">
        <v>0</v>
      </c>
      <c r="J353" s="404">
        <v>9.4359999999999999</v>
      </c>
      <c r="K353" s="404">
        <v>10.055</v>
      </c>
      <c r="L353" s="404">
        <v>503.73</v>
      </c>
      <c r="M353" s="404">
        <v>281.83</v>
      </c>
      <c r="N353" s="404">
        <v>617.14300000000003</v>
      </c>
      <c r="O353" s="404">
        <v>1402.704</v>
      </c>
    </row>
    <row r="354" spans="1:15" x14ac:dyDescent="0.2">
      <c r="A354" s="404" t="s">
        <v>1466</v>
      </c>
      <c r="B354" s="404">
        <v>6.1289999999999996</v>
      </c>
      <c r="C354" s="404">
        <v>398.161</v>
      </c>
      <c r="D354" s="404">
        <v>70.962999999999994</v>
      </c>
      <c r="E354" s="404">
        <v>475.25400000000002</v>
      </c>
      <c r="F354" s="404">
        <v>0.11799999999999999</v>
      </c>
      <c r="G354" s="404">
        <v>0.56899999999999995</v>
      </c>
      <c r="H354" s="404">
        <v>0</v>
      </c>
      <c r="I354" s="404">
        <v>0</v>
      </c>
      <c r="J354" s="404">
        <v>10.050000000000001</v>
      </c>
      <c r="K354" s="404">
        <v>10.736000000000001</v>
      </c>
      <c r="L354" s="404">
        <v>485.99</v>
      </c>
      <c r="M354" s="404">
        <v>290.40100000000001</v>
      </c>
      <c r="N354" s="404">
        <v>672.78800000000001</v>
      </c>
      <c r="O354" s="404">
        <v>1449.1790000000001</v>
      </c>
    </row>
    <row r="355" spans="1:15" x14ac:dyDescent="0.2">
      <c r="A355" s="404" t="s">
        <v>1467</v>
      </c>
      <c r="B355" s="404">
        <v>8.8149999999999995</v>
      </c>
      <c r="C355" s="404">
        <v>265.41300000000001</v>
      </c>
      <c r="D355" s="404">
        <v>53.003</v>
      </c>
      <c r="E355" s="404">
        <v>327.23099999999999</v>
      </c>
      <c r="F355" s="404">
        <v>0.1</v>
      </c>
      <c r="G355" s="404">
        <v>0.55100000000000005</v>
      </c>
      <c r="H355" s="404">
        <v>0</v>
      </c>
      <c r="I355" s="404">
        <v>0</v>
      </c>
      <c r="J355" s="404">
        <v>10.305999999999999</v>
      </c>
      <c r="K355" s="404">
        <v>10.957000000000001</v>
      </c>
      <c r="L355" s="404">
        <v>338.18700000000001</v>
      </c>
      <c r="M355" s="404">
        <v>284.19799999999998</v>
      </c>
      <c r="N355" s="404">
        <v>656.43499999999995</v>
      </c>
      <c r="O355" s="404">
        <v>1278.82</v>
      </c>
    </row>
    <row r="356" spans="1:15" x14ac:dyDescent="0.2">
      <c r="A356" s="404" t="s">
        <v>1468</v>
      </c>
      <c r="B356" s="404">
        <v>5.4009999999999998</v>
      </c>
      <c r="C356" s="404">
        <v>180.15899999999999</v>
      </c>
      <c r="D356" s="404">
        <v>48.308999999999997</v>
      </c>
      <c r="E356" s="404">
        <v>233.869</v>
      </c>
      <c r="F356" s="404">
        <v>0.106</v>
      </c>
      <c r="G356" s="404">
        <v>0.56899999999999995</v>
      </c>
      <c r="H356" s="404">
        <v>0</v>
      </c>
      <c r="I356" s="404">
        <v>0</v>
      </c>
      <c r="J356" s="404">
        <v>10.795</v>
      </c>
      <c r="K356" s="404">
        <v>11.47</v>
      </c>
      <c r="L356" s="404">
        <v>245.339</v>
      </c>
      <c r="M356" s="404">
        <v>297.85199999999998</v>
      </c>
      <c r="N356" s="404">
        <v>730.45</v>
      </c>
      <c r="O356" s="404">
        <v>1273.6410000000001</v>
      </c>
    </row>
    <row r="357" spans="1:15" x14ac:dyDescent="0.2">
      <c r="A357" s="404" t="s">
        <v>1469</v>
      </c>
      <c r="B357" s="404">
        <v>6.2889999999999997</v>
      </c>
      <c r="C357" s="404">
        <v>147.05799999999999</v>
      </c>
      <c r="D357" s="404">
        <v>47.600999999999999</v>
      </c>
      <c r="E357" s="404">
        <v>200.94800000000001</v>
      </c>
      <c r="F357" s="404">
        <v>0.112</v>
      </c>
      <c r="G357" s="404">
        <v>0.55100000000000005</v>
      </c>
      <c r="H357" s="404">
        <v>0</v>
      </c>
      <c r="I357" s="404">
        <v>0</v>
      </c>
      <c r="J357" s="404">
        <v>10.382999999999999</v>
      </c>
      <c r="K357" s="404">
        <v>11.045999999999999</v>
      </c>
      <c r="L357" s="404">
        <v>211.994</v>
      </c>
      <c r="M357" s="404">
        <v>331.50099999999998</v>
      </c>
      <c r="N357" s="404">
        <v>793.24699999999996</v>
      </c>
      <c r="O357" s="404">
        <v>1336.742</v>
      </c>
    </row>
    <row r="358" spans="1:15" x14ac:dyDescent="0.2">
      <c r="A358" s="404" t="s">
        <v>1470</v>
      </c>
      <c r="B358" s="404">
        <v>8.5530000000000008</v>
      </c>
      <c r="C358" s="404">
        <v>135.226</v>
      </c>
      <c r="D358" s="404">
        <v>47.021999999999998</v>
      </c>
      <c r="E358" s="404">
        <v>190.80199999999999</v>
      </c>
      <c r="F358" s="404">
        <v>0.109</v>
      </c>
      <c r="G358" s="404">
        <v>0.56899999999999995</v>
      </c>
      <c r="H358" s="404">
        <v>0</v>
      </c>
      <c r="I358" s="404">
        <v>0</v>
      </c>
      <c r="J358" s="404">
        <v>10.289</v>
      </c>
      <c r="K358" s="404">
        <v>10.967000000000001</v>
      </c>
      <c r="L358" s="404">
        <v>201.76900000000001</v>
      </c>
      <c r="M358" s="404">
        <v>367.67700000000002</v>
      </c>
      <c r="N358" s="404">
        <v>894.13300000000004</v>
      </c>
      <c r="O358" s="404">
        <v>1463.579</v>
      </c>
    </row>
    <row r="359" spans="1:15" x14ac:dyDescent="0.2">
      <c r="A359" s="404" t="s">
        <v>1471</v>
      </c>
      <c r="B359" s="404">
        <v>6.9119999999999999</v>
      </c>
      <c r="C359" s="404">
        <v>140.13900000000001</v>
      </c>
      <c r="D359" s="404">
        <v>49.395000000000003</v>
      </c>
      <c r="E359" s="404">
        <v>196.446</v>
      </c>
      <c r="F359" s="404">
        <v>9.4E-2</v>
      </c>
      <c r="G359" s="404">
        <v>0.56899999999999995</v>
      </c>
      <c r="H359" s="404">
        <v>0</v>
      </c>
      <c r="I359" s="404">
        <v>0</v>
      </c>
      <c r="J359" s="404">
        <v>10.006</v>
      </c>
      <c r="K359" s="404">
        <v>10.669</v>
      </c>
      <c r="L359" s="404">
        <v>207.11500000000001</v>
      </c>
      <c r="M359" s="404">
        <v>360.416</v>
      </c>
      <c r="N359" s="404">
        <v>842.37699999999995</v>
      </c>
      <c r="O359" s="404">
        <v>1409.9090000000001</v>
      </c>
    </row>
    <row r="360" spans="1:15" x14ac:dyDescent="0.2">
      <c r="A360" s="404" t="s">
        <v>1472</v>
      </c>
      <c r="B360" s="404">
        <v>5.04</v>
      </c>
      <c r="C360" s="404">
        <v>140.47399999999999</v>
      </c>
      <c r="D360" s="404">
        <v>48.713999999999999</v>
      </c>
      <c r="E360" s="404">
        <v>194.227</v>
      </c>
      <c r="F360" s="404">
        <v>7.6999999999999999E-2</v>
      </c>
      <c r="G360" s="404">
        <v>0.55100000000000005</v>
      </c>
      <c r="H360" s="404">
        <v>0</v>
      </c>
      <c r="I360" s="404">
        <v>0</v>
      </c>
      <c r="J360" s="404">
        <v>9.9190000000000005</v>
      </c>
      <c r="K360" s="404">
        <v>10.547000000000001</v>
      </c>
      <c r="L360" s="404">
        <v>204.774</v>
      </c>
      <c r="M360" s="404">
        <v>339.61099999999999</v>
      </c>
      <c r="N360" s="404">
        <v>695.70299999999997</v>
      </c>
      <c r="O360" s="404">
        <v>1240.088</v>
      </c>
    </row>
    <row r="361" spans="1:15" x14ac:dyDescent="0.2">
      <c r="A361" s="404" t="s">
        <v>1473</v>
      </c>
      <c r="B361" s="404">
        <v>6.399</v>
      </c>
      <c r="C361" s="404">
        <v>184.57300000000001</v>
      </c>
      <c r="D361" s="404">
        <v>57.161999999999999</v>
      </c>
      <c r="E361" s="404">
        <v>248.13399999999999</v>
      </c>
      <c r="F361" s="404">
        <v>7.2999999999999995E-2</v>
      </c>
      <c r="G361" s="404">
        <v>0.56899999999999995</v>
      </c>
      <c r="H361" s="404">
        <v>0</v>
      </c>
      <c r="I361" s="404">
        <v>0</v>
      </c>
      <c r="J361" s="404">
        <v>10.06</v>
      </c>
      <c r="K361" s="404">
        <v>10.702</v>
      </c>
      <c r="L361" s="404">
        <v>258.83499999999998</v>
      </c>
      <c r="M361" s="404">
        <v>315.66300000000001</v>
      </c>
      <c r="N361" s="404">
        <v>673.73199999999997</v>
      </c>
      <c r="O361" s="404">
        <v>1248.23</v>
      </c>
    </row>
    <row r="362" spans="1:15" x14ac:dyDescent="0.2">
      <c r="A362" s="404" t="s">
        <v>1474</v>
      </c>
      <c r="B362" s="404">
        <v>8.9179999999999993</v>
      </c>
      <c r="C362" s="404">
        <v>250.68</v>
      </c>
      <c r="D362" s="404">
        <v>59.758000000000003</v>
      </c>
      <c r="E362" s="404">
        <v>319.35599999999999</v>
      </c>
      <c r="F362" s="404">
        <v>7.8E-2</v>
      </c>
      <c r="G362" s="404">
        <v>0.55100000000000005</v>
      </c>
      <c r="H362" s="404">
        <v>0</v>
      </c>
      <c r="I362" s="404">
        <v>0</v>
      </c>
      <c r="J362" s="404">
        <v>9.8559999999999999</v>
      </c>
      <c r="K362" s="404">
        <v>10.484999999999999</v>
      </c>
      <c r="L362" s="404">
        <v>329.84100000000001</v>
      </c>
      <c r="M362" s="404">
        <v>291.28100000000001</v>
      </c>
      <c r="N362" s="404">
        <v>629.03099999999995</v>
      </c>
      <c r="O362" s="404">
        <v>1250.152</v>
      </c>
    </row>
    <row r="363" spans="1:15" x14ac:dyDescent="0.2">
      <c r="A363" s="404" t="s">
        <v>1475</v>
      </c>
      <c r="B363" s="404">
        <v>15.44</v>
      </c>
      <c r="C363" s="404">
        <v>376.54899999999998</v>
      </c>
      <c r="D363" s="404">
        <v>72.486999999999995</v>
      </c>
      <c r="E363" s="404">
        <v>464.476</v>
      </c>
      <c r="F363" s="404">
        <v>9.1999999999999998E-2</v>
      </c>
      <c r="G363" s="404">
        <v>0.56899999999999995</v>
      </c>
      <c r="H363" s="404">
        <v>0</v>
      </c>
      <c r="I363" s="404">
        <v>0</v>
      </c>
      <c r="J363" s="404">
        <v>9.8840000000000003</v>
      </c>
      <c r="K363" s="404">
        <v>10.545</v>
      </c>
      <c r="L363" s="404">
        <v>475.02100000000002</v>
      </c>
      <c r="M363" s="404">
        <v>303.00799999999998</v>
      </c>
      <c r="N363" s="404">
        <v>668.70799999999997</v>
      </c>
      <c r="O363" s="404">
        <v>1446.7370000000001</v>
      </c>
    </row>
    <row r="364" spans="1:15" x14ac:dyDescent="0.2">
      <c r="A364" s="404" t="s">
        <v>1476</v>
      </c>
      <c r="B364" s="404">
        <v>102.524</v>
      </c>
      <c r="C364" s="404">
        <v>3115.0309999999999</v>
      </c>
      <c r="D364" s="404">
        <v>707.16700000000003</v>
      </c>
      <c r="E364" s="404">
        <v>3924.7220000000002</v>
      </c>
      <c r="F364" s="404">
        <v>1.173</v>
      </c>
      <c r="G364" s="404">
        <v>6.7</v>
      </c>
      <c r="H364" s="404">
        <v>0</v>
      </c>
      <c r="I364" s="404">
        <v>0</v>
      </c>
      <c r="J364" s="404">
        <v>120.748</v>
      </c>
      <c r="K364" s="404">
        <v>128.62100000000001</v>
      </c>
      <c r="L364" s="404">
        <v>4053.3429999999998</v>
      </c>
      <c r="M364" s="404">
        <v>3766.2379999999998</v>
      </c>
      <c r="N364" s="404">
        <v>8556.6790000000001</v>
      </c>
      <c r="O364" s="404">
        <v>16376.26</v>
      </c>
    </row>
    <row r="365" spans="1:15" x14ac:dyDescent="0.2">
      <c r="A365" s="404" t="s">
        <v>1477</v>
      </c>
      <c r="B365" s="404">
        <v>11.865</v>
      </c>
      <c r="C365" s="404">
        <v>461.85399999999998</v>
      </c>
      <c r="D365" s="404">
        <v>88.602999999999994</v>
      </c>
      <c r="E365" s="404">
        <v>562.322</v>
      </c>
      <c r="F365" s="404">
        <v>9.4E-2</v>
      </c>
      <c r="G365" s="404">
        <v>0.64400000000000002</v>
      </c>
      <c r="H365" s="404">
        <v>0</v>
      </c>
      <c r="I365" s="404">
        <v>0</v>
      </c>
      <c r="J365" s="404">
        <v>9.9130000000000003</v>
      </c>
      <c r="K365" s="404">
        <v>10.65</v>
      </c>
      <c r="L365" s="404">
        <v>572.97199999999998</v>
      </c>
      <c r="M365" s="404">
        <v>313.38200000000001</v>
      </c>
      <c r="N365" s="404">
        <v>735</v>
      </c>
      <c r="O365" s="404">
        <v>1621.354</v>
      </c>
    </row>
    <row r="366" spans="1:15" x14ac:dyDescent="0.2">
      <c r="A366" s="404" t="s">
        <v>1478</v>
      </c>
      <c r="B366" s="404">
        <v>8.8420000000000005</v>
      </c>
      <c r="C366" s="404">
        <v>430.07499999999999</v>
      </c>
      <c r="D366" s="404">
        <v>80.712000000000003</v>
      </c>
      <c r="E366" s="404">
        <v>519.62900000000002</v>
      </c>
      <c r="F366" s="404">
        <v>8.3000000000000004E-2</v>
      </c>
      <c r="G366" s="404">
        <v>0.60199999999999998</v>
      </c>
      <c r="H366" s="404">
        <v>0</v>
      </c>
      <c r="I366" s="404">
        <v>0</v>
      </c>
      <c r="J366" s="404">
        <v>9.6959999999999997</v>
      </c>
      <c r="K366" s="404">
        <v>10.381</v>
      </c>
      <c r="L366" s="404">
        <v>530.01</v>
      </c>
      <c r="M366" s="404">
        <v>302.35500000000002</v>
      </c>
      <c r="N366" s="404">
        <v>656.67499999999995</v>
      </c>
      <c r="O366" s="404">
        <v>1489.04</v>
      </c>
    </row>
    <row r="367" spans="1:15" x14ac:dyDescent="0.2">
      <c r="A367" s="404" t="s">
        <v>1479</v>
      </c>
      <c r="B367" s="404">
        <v>6.8620000000000001</v>
      </c>
      <c r="C367" s="404">
        <v>355.27800000000002</v>
      </c>
      <c r="D367" s="404">
        <v>71.477999999999994</v>
      </c>
      <c r="E367" s="404">
        <v>433.61799999999999</v>
      </c>
      <c r="F367" s="404">
        <v>9.9000000000000005E-2</v>
      </c>
      <c r="G367" s="404">
        <v>0.64400000000000002</v>
      </c>
      <c r="H367" s="404">
        <v>0</v>
      </c>
      <c r="I367" s="404">
        <v>0</v>
      </c>
      <c r="J367" s="404">
        <v>10.65</v>
      </c>
      <c r="K367" s="404">
        <v>11.391999999999999</v>
      </c>
      <c r="L367" s="404">
        <v>445.01</v>
      </c>
      <c r="M367" s="404">
        <v>303.86700000000002</v>
      </c>
      <c r="N367" s="404">
        <v>713.76300000000003</v>
      </c>
      <c r="O367" s="404">
        <v>1462.6389999999999</v>
      </c>
    </row>
    <row r="368" spans="1:15" x14ac:dyDescent="0.2">
      <c r="A368" s="404" t="s">
        <v>1480</v>
      </c>
      <c r="B368" s="404">
        <v>7.8259999999999996</v>
      </c>
      <c r="C368" s="404">
        <v>260.97500000000002</v>
      </c>
      <c r="D368" s="404">
        <v>58.661000000000001</v>
      </c>
      <c r="E368" s="404">
        <v>327.46199999999999</v>
      </c>
      <c r="F368" s="404">
        <v>0.105</v>
      </c>
      <c r="G368" s="404">
        <v>0.623</v>
      </c>
      <c r="H368" s="404">
        <v>0</v>
      </c>
      <c r="I368" s="404">
        <v>0</v>
      </c>
      <c r="J368" s="404">
        <v>10.430999999999999</v>
      </c>
      <c r="K368" s="404">
        <v>11.16</v>
      </c>
      <c r="L368" s="404">
        <v>338.62200000000001</v>
      </c>
      <c r="M368" s="404">
        <v>293.80099999999999</v>
      </c>
      <c r="N368" s="404">
        <v>682.822</v>
      </c>
      <c r="O368" s="404">
        <v>1315.2449999999999</v>
      </c>
    </row>
    <row r="369" spans="1:15" x14ac:dyDescent="0.2">
      <c r="A369" s="404" t="s">
        <v>1481</v>
      </c>
      <c r="B369" s="404">
        <v>5.2450000000000001</v>
      </c>
      <c r="C369" s="404">
        <v>184.60400000000001</v>
      </c>
      <c r="D369" s="404">
        <v>55.914999999999999</v>
      </c>
      <c r="E369" s="404">
        <v>245.76400000000001</v>
      </c>
      <c r="F369" s="404">
        <v>0.10100000000000001</v>
      </c>
      <c r="G369" s="404">
        <v>0.64400000000000002</v>
      </c>
      <c r="H369" s="404">
        <v>0</v>
      </c>
      <c r="I369" s="404">
        <v>0</v>
      </c>
      <c r="J369" s="404">
        <v>10.957000000000001</v>
      </c>
      <c r="K369" s="404">
        <v>11.702</v>
      </c>
      <c r="L369" s="404">
        <v>257.46600000000001</v>
      </c>
      <c r="M369" s="404">
        <v>323.77600000000001</v>
      </c>
      <c r="N369" s="404">
        <v>813.93700000000001</v>
      </c>
      <c r="O369" s="404">
        <v>1395.1790000000001</v>
      </c>
    </row>
    <row r="370" spans="1:15" x14ac:dyDescent="0.2">
      <c r="A370" s="404" t="s">
        <v>1482</v>
      </c>
      <c r="B370" s="404">
        <v>5.3079999999999998</v>
      </c>
      <c r="C370" s="404">
        <v>150.36500000000001</v>
      </c>
      <c r="D370" s="404">
        <v>51.317</v>
      </c>
      <c r="E370" s="404">
        <v>206.99</v>
      </c>
      <c r="F370" s="404">
        <v>9.2999999999999999E-2</v>
      </c>
      <c r="G370" s="404">
        <v>0.623</v>
      </c>
      <c r="H370" s="404">
        <v>0</v>
      </c>
      <c r="I370" s="404">
        <v>0</v>
      </c>
      <c r="J370" s="404">
        <v>9.7919999999999998</v>
      </c>
      <c r="K370" s="404">
        <v>10.507999999999999</v>
      </c>
      <c r="L370" s="404">
        <v>217.49799999999999</v>
      </c>
      <c r="M370" s="404">
        <v>351.92500000000001</v>
      </c>
      <c r="N370" s="404">
        <v>820.303</v>
      </c>
      <c r="O370" s="404">
        <v>1389.7270000000001</v>
      </c>
    </row>
    <row r="371" spans="1:15" x14ac:dyDescent="0.2">
      <c r="A371" s="404" t="s">
        <v>1483</v>
      </c>
      <c r="B371" s="404">
        <v>6.4059999999999997</v>
      </c>
      <c r="C371" s="404">
        <v>139.77600000000001</v>
      </c>
      <c r="D371" s="404">
        <v>50.497999999999998</v>
      </c>
      <c r="E371" s="404">
        <v>196.68</v>
      </c>
      <c r="F371" s="404">
        <v>8.8999999999999996E-2</v>
      </c>
      <c r="G371" s="404">
        <v>0.64400000000000002</v>
      </c>
      <c r="H371" s="404">
        <v>0</v>
      </c>
      <c r="I371" s="404">
        <v>0</v>
      </c>
      <c r="J371" s="404">
        <v>10.188000000000001</v>
      </c>
      <c r="K371" s="404">
        <v>10.92</v>
      </c>
      <c r="L371" s="404">
        <v>207.601</v>
      </c>
      <c r="M371" s="404">
        <v>367.53100000000001</v>
      </c>
      <c r="N371" s="404">
        <v>854.3</v>
      </c>
      <c r="O371" s="404">
        <v>1429.432</v>
      </c>
    </row>
    <row r="372" spans="1:15" x14ac:dyDescent="0.2">
      <c r="A372" s="404" t="s">
        <v>1484</v>
      </c>
      <c r="B372" s="404">
        <v>6.556</v>
      </c>
      <c r="C372" s="404">
        <v>153.499</v>
      </c>
      <c r="D372" s="404">
        <v>62.567</v>
      </c>
      <c r="E372" s="404">
        <v>222.62200000000001</v>
      </c>
      <c r="F372" s="404">
        <v>8.1000000000000003E-2</v>
      </c>
      <c r="G372" s="404">
        <v>0.64400000000000002</v>
      </c>
      <c r="H372" s="404">
        <v>0</v>
      </c>
      <c r="I372" s="404">
        <v>0</v>
      </c>
      <c r="J372" s="404">
        <v>10.019</v>
      </c>
      <c r="K372" s="404">
        <v>10.744</v>
      </c>
      <c r="L372" s="404">
        <v>233.36600000000001</v>
      </c>
      <c r="M372" s="404">
        <v>382.60199999999998</v>
      </c>
      <c r="N372" s="404">
        <v>880.06500000000005</v>
      </c>
      <c r="O372" s="404">
        <v>1496.0329999999999</v>
      </c>
    </row>
    <row r="373" spans="1:15" x14ac:dyDescent="0.2">
      <c r="A373" s="404" t="s">
        <v>1485</v>
      </c>
      <c r="B373" s="404">
        <v>5.4169999999999998</v>
      </c>
      <c r="C373" s="404">
        <v>151.786</v>
      </c>
      <c r="D373" s="404">
        <v>57.792999999999999</v>
      </c>
      <c r="E373" s="404">
        <v>214.99600000000001</v>
      </c>
      <c r="F373" s="404">
        <v>6.6000000000000003E-2</v>
      </c>
      <c r="G373" s="404">
        <v>0.623</v>
      </c>
      <c r="H373" s="404">
        <v>0</v>
      </c>
      <c r="I373" s="404">
        <v>0</v>
      </c>
      <c r="J373" s="404">
        <v>9.6359999999999992</v>
      </c>
      <c r="K373" s="404">
        <v>10.324999999999999</v>
      </c>
      <c r="L373" s="404">
        <v>225.321</v>
      </c>
      <c r="M373" s="404">
        <v>355.024</v>
      </c>
      <c r="N373" s="404">
        <v>714.28200000000004</v>
      </c>
      <c r="O373" s="404">
        <v>1294.627</v>
      </c>
    </row>
    <row r="374" spans="1:15" x14ac:dyDescent="0.2">
      <c r="A374" s="404" t="s">
        <v>1486</v>
      </c>
      <c r="B374" s="404">
        <v>4.2960000000000003</v>
      </c>
      <c r="C374" s="404">
        <v>184.81399999999999</v>
      </c>
      <c r="D374" s="404">
        <v>65.509</v>
      </c>
      <c r="E374" s="404">
        <v>254.619</v>
      </c>
      <c r="F374" s="404">
        <v>6.3E-2</v>
      </c>
      <c r="G374" s="404">
        <v>0.64400000000000002</v>
      </c>
      <c r="H374" s="404">
        <v>0</v>
      </c>
      <c r="I374" s="404">
        <v>0</v>
      </c>
      <c r="J374" s="404">
        <v>10.148999999999999</v>
      </c>
      <c r="K374" s="404">
        <v>10.856</v>
      </c>
      <c r="L374" s="404">
        <v>265.47500000000002</v>
      </c>
      <c r="M374" s="404">
        <v>327.99900000000002</v>
      </c>
      <c r="N374" s="404">
        <v>687.72299999999996</v>
      </c>
      <c r="O374" s="404">
        <v>1281.1959999999999</v>
      </c>
    </row>
    <row r="375" spans="1:15" x14ac:dyDescent="0.2">
      <c r="A375" s="404" t="s">
        <v>1487</v>
      </c>
      <c r="B375" s="404">
        <v>8.9079999999999995</v>
      </c>
      <c r="C375" s="404">
        <v>296.21100000000001</v>
      </c>
      <c r="D375" s="404">
        <v>69.385999999999996</v>
      </c>
      <c r="E375" s="404">
        <v>374.505</v>
      </c>
      <c r="F375" s="404">
        <v>7.0999999999999994E-2</v>
      </c>
      <c r="G375" s="404">
        <v>0.623</v>
      </c>
      <c r="H375" s="404">
        <v>0</v>
      </c>
      <c r="I375" s="404">
        <v>0</v>
      </c>
      <c r="J375" s="404">
        <v>9.6349999999999998</v>
      </c>
      <c r="K375" s="404">
        <v>10.329000000000001</v>
      </c>
      <c r="L375" s="404">
        <v>384.83499999999998</v>
      </c>
      <c r="M375" s="404">
        <v>312.13299999999998</v>
      </c>
      <c r="N375" s="404">
        <v>679.93799999999999</v>
      </c>
      <c r="O375" s="404">
        <v>1376.905</v>
      </c>
    </row>
    <row r="376" spans="1:15" x14ac:dyDescent="0.2">
      <c r="A376" s="404" t="s">
        <v>1488</v>
      </c>
      <c r="B376" s="404">
        <v>14.364000000000001</v>
      </c>
      <c r="C376" s="404">
        <v>482.54</v>
      </c>
      <c r="D376" s="404">
        <v>94.468000000000004</v>
      </c>
      <c r="E376" s="404">
        <v>591.37199999999996</v>
      </c>
      <c r="F376" s="404">
        <v>7.2999999999999995E-2</v>
      </c>
      <c r="G376" s="404">
        <v>0.64400000000000002</v>
      </c>
      <c r="H376" s="404">
        <v>0</v>
      </c>
      <c r="I376" s="404">
        <v>0</v>
      </c>
      <c r="J376" s="404">
        <v>8.0350000000000001</v>
      </c>
      <c r="K376" s="404">
        <v>8.7520000000000007</v>
      </c>
      <c r="L376" s="404">
        <v>600.12400000000002</v>
      </c>
      <c r="M376" s="404">
        <v>321.29599999999999</v>
      </c>
      <c r="N376" s="404">
        <v>703.58299999999997</v>
      </c>
      <c r="O376" s="404">
        <v>1625.0029999999999</v>
      </c>
    </row>
    <row r="377" spans="1:15" x14ac:dyDescent="0.2">
      <c r="A377" s="404" t="s">
        <v>1489</v>
      </c>
      <c r="B377" s="404">
        <v>91.894999999999996</v>
      </c>
      <c r="C377" s="404">
        <v>3251.5259999999998</v>
      </c>
      <c r="D377" s="404">
        <v>806.90700000000004</v>
      </c>
      <c r="E377" s="404">
        <v>4150.3280000000004</v>
      </c>
      <c r="F377" s="404">
        <v>1.018</v>
      </c>
      <c r="G377" s="404">
        <v>7.6</v>
      </c>
      <c r="H377" s="404">
        <v>0</v>
      </c>
      <c r="I377" s="404">
        <v>0</v>
      </c>
      <c r="J377" s="404">
        <v>119.101</v>
      </c>
      <c r="K377" s="404">
        <v>127.71899999999999</v>
      </c>
      <c r="L377" s="404">
        <v>4278.0469999999996</v>
      </c>
      <c r="M377" s="404">
        <v>3955.6909999999998</v>
      </c>
      <c r="N377" s="404">
        <v>8941.6020000000008</v>
      </c>
      <c r="O377" s="404">
        <v>17175.34</v>
      </c>
    </row>
    <row r="378" spans="1:15" x14ac:dyDescent="0.2">
      <c r="A378" s="404" t="s">
        <v>1490</v>
      </c>
      <c r="B378" s="404">
        <v>11.53</v>
      </c>
      <c r="C378" s="404">
        <v>512.97500000000002</v>
      </c>
      <c r="D378" s="404">
        <v>95.9</v>
      </c>
      <c r="E378" s="404">
        <v>620.40499999999997</v>
      </c>
      <c r="F378" s="404">
        <v>6.3E-2</v>
      </c>
      <c r="G378" s="404">
        <v>0.70199999999999996</v>
      </c>
      <c r="H378" s="404">
        <v>0</v>
      </c>
      <c r="I378" s="404">
        <v>0</v>
      </c>
      <c r="J378" s="404">
        <v>7.7220000000000004</v>
      </c>
      <c r="K378" s="404">
        <v>8.4879999999999995</v>
      </c>
      <c r="L378" s="404">
        <v>628.89300000000003</v>
      </c>
      <c r="M378" s="404">
        <v>340.25299999999999</v>
      </c>
      <c r="N378" s="404">
        <v>717.79</v>
      </c>
      <c r="O378" s="404">
        <v>1686.9359999999999</v>
      </c>
    </row>
    <row r="379" spans="1:15" x14ac:dyDescent="0.2">
      <c r="A379" s="404" t="s">
        <v>1491</v>
      </c>
      <c r="B379" s="404">
        <v>9.1519999999999992</v>
      </c>
      <c r="C379" s="404">
        <v>433.178</v>
      </c>
      <c r="D379" s="404">
        <v>78.691000000000003</v>
      </c>
      <c r="E379" s="404">
        <v>521.02200000000005</v>
      </c>
      <c r="F379" s="404">
        <v>6.2E-2</v>
      </c>
      <c r="G379" s="404">
        <v>0.63400000000000001</v>
      </c>
      <c r="H379" s="404">
        <v>0</v>
      </c>
      <c r="I379" s="404">
        <v>0</v>
      </c>
      <c r="J379" s="404">
        <v>7.024</v>
      </c>
      <c r="K379" s="404">
        <v>7.72</v>
      </c>
      <c r="L379" s="404">
        <v>528.74199999999996</v>
      </c>
      <c r="M379" s="404">
        <v>306.04599999999999</v>
      </c>
      <c r="N379" s="404">
        <v>622.63199999999995</v>
      </c>
      <c r="O379" s="404">
        <v>1457.42</v>
      </c>
    </row>
    <row r="380" spans="1:15" x14ac:dyDescent="0.2">
      <c r="A380" s="404" t="s">
        <v>1492</v>
      </c>
      <c r="B380" s="404">
        <v>8.375</v>
      </c>
      <c r="C380" s="404">
        <v>385.101</v>
      </c>
      <c r="D380" s="404">
        <v>78.096999999999994</v>
      </c>
      <c r="E380" s="404">
        <v>471.57299999999998</v>
      </c>
      <c r="F380" s="404">
        <v>6.7000000000000004E-2</v>
      </c>
      <c r="G380" s="404">
        <v>0.70199999999999996</v>
      </c>
      <c r="H380" s="404">
        <v>0</v>
      </c>
      <c r="I380" s="404">
        <v>0</v>
      </c>
      <c r="J380" s="404">
        <v>7.6470000000000002</v>
      </c>
      <c r="K380" s="404">
        <v>8.4160000000000004</v>
      </c>
      <c r="L380" s="404">
        <v>479.99</v>
      </c>
      <c r="M380" s="404">
        <v>315.459</v>
      </c>
      <c r="N380" s="404">
        <v>708.99199999999996</v>
      </c>
      <c r="O380" s="404">
        <v>1504.441</v>
      </c>
    </row>
    <row r="381" spans="1:15" x14ac:dyDescent="0.2">
      <c r="A381" s="404" t="s">
        <v>1493</v>
      </c>
      <c r="B381" s="404">
        <v>8.3019999999999996</v>
      </c>
      <c r="C381" s="404">
        <v>261.74599999999998</v>
      </c>
      <c r="D381" s="404">
        <v>64.256</v>
      </c>
      <c r="E381" s="404">
        <v>334.30500000000001</v>
      </c>
      <c r="F381" s="404">
        <v>7.4999999999999997E-2</v>
      </c>
      <c r="G381" s="404">
        <v>0.68</v>
      </c>
      <c r="H381" s="404">
        <v>0</v>
      </c>
      <c r="I381" s="404">
        <v>0</v>
      </c>
      <c r="J381" s="404">
        <v>7.4409999999999998</v>
      </c>
      <c r="K381" s="404">
        <v>8.1959999999999997</v>
      </c>
      <c r="L381" s="404">
        <v>342.50099999999998</v>
      </c>
      <c r="M381" s="404">
        <v>304.33699999999999</v>
      </c>
      <c r="N381" s="404">
        <v>663.11400000000003</v>
      </c>
      <c r="O381" s="404">
        <v>1309.951</v>
      </c>
    </row>
    <row r="382" spans="1:15" x14ac:dyDescent="0.2">
      <c r="A382" s="404" t="s">
        <v>1494</v>
      </c>
      <c r="B382" s="404">
        <v>5.2119999999999997</v>
      </c>
      <c r="C382" s="404">
        <v>168.15100000000001</v>
      </c>
      <c r="D382" s="404">
        <v>52.749000000000002</v>
      </c>
      <c r="E382" s="404">
        <v>226.11199999999999</v>
      </c>
      <c r="F382" s="404">
        <v>7.1999999999999995E-2</v>
      </c>
      <c r="G382" s="404">
        <v>0.70199999999999996</v>
      </c>
      <c r="H382" s="404">
        <v>0</v>
      </c>
      <c r="I382" s="404">
        <v>0</v>
      </c>
      <c r="J382" s="404">
        <v>7.7130000000000001</v>
      </c>
      <c r="K382" s="404">
        <v>8.4879999999999995</v>
      </c>
      <c r="L382" s="404">
        <v>234.6</v>
      </c>
      <c r="M382" s="404">
        <v>328.04500000000002</v>
      </c>
      <c r="N382" s="404">
        <v>763.79600000000005</v>
      </c>
      <c r="O382" s="404">
        <v>1326.441</v>
      </c>
    </row>
    <row r="383" spans="1:15" x14ac:dyDescent="0.2">
      <c r="A383" s="404" t="s">
        <v>1495</v>
      </c>
      <c r="B383" s="404">
        <v>5.8579999999999997</v>
      </c>
      <c r="C383" s="404">
        <v>138.779</v>
      </c>
      <c r="D383" s="404">
        <v>52.276000000000003</v>
      </c>
      <c r="E383" s="404">
        <v>196.91200000000001</v>
      </c>
      <c r="F383" s="404">
        <v>7.1999999999999995E-2</v>
      </c>
      <c r="G383" s="404">
        <v>0.68</v>
      </c>
      <c r="H383" s="404">
        <v>0</v>
      </c>
      <c r="I383" s="404">
        <v>0</v>
      </c>
      <c r="J383" s="404">
        <v>7.6580000000000004</v>
      </c>
      <c r="K383" s="404">
        <v>8.41</v>
      </c>
      <c r="L383" s="404">
        <v>205.322</v>
      </c>
      <c r="M383" s="404">
        <v>357.53899999999999</v>
      </c>
      <c r="N383" s="404">
        <v>826.822</v>
      </c>
      <c r="O383" s="404">
        <v>1389.683</v>
      </c>
    </row>
    <row r="384" spans="1:15" x14ac:dyDescent="0.2">
      <c r="A384" s="404" t="s">
        <v>1496</v>
      </c>
      <c r="B384" s="404">
        <v>7.1779999999999999</v>
      </c>
      <c r="C384" s="404">
        <v>133.50700000000001</v>
      </c>
      <c r="D384" s="404">
        <v>56.317999999999998</v>
      </c>
      <c r="E384" s="404">
        <v>197.00299999999999</v>
      </c>
      <c r="F384" s="404">
        <v>5.5E-2</v>
      </c>
      <c r="G384" s="404">
        <v>0.70199999999999996</v>
      </c>
      <c r="H384" s="404">
        <v>0</v>
      </c>
      <c r="I384" s="404">
        <v>0</v>
      </c>
      <c r="J384" s="404">
        <v>7.9820000000000002</v>
      </c>
      <c r="K384" s="404">
        <v>8.74</v>
      </c>
      <c r="L384" s="404">
        <v>205.74299999999999</v>
      </c>
      <c r="M384" s="404">
        <v>380.44</v>
      </c>
      <c r="N384" s="404">
        <v>883.11500000000001</v>
      </c>
      <c r="O384" s="404">
        <v>1469.299</v>
      </c>
    </row>
    <row r="385" spans="1:15" x14ac:dyDescent="0.2">
      <c r="A385" s="404" t="s">
        <v>1497</v>
      </c>
      <c r="B385" s="404">
        <v>7.2889999999999997</v>
      </c>
      <c r="C385" s="404">
        <v>136.97999999999999</v>
      </c>
      <c r="D385" s="404">
        <v>55.567999999999998</v>
      </c>
      <c r="E385" s="404">
        <v>199.83799999999999</v>
      </c>
      <c r="F385" s="404">
        <v>4.5999999999999999E-2</v>
      </c>
      <c r="G385" s="404">
        <v>0.70199999999999996</v>
      </c>
      <c r="H385" s="404">
        <v>0</v>
      </c>
      <c r="I385" s="404">
        <v>0</v>
      </c>
      <c r="J385" s="404">
        <v>7.96</v>
      </c>
      <c r="K385" s="404">
        <v>8.7089999999999996</v>
      </c>
      <c r="L385" s="404">
        <v>208.547</v>
      </c>
      <c r="M385" s="404">
        <v>394.923</v>
      </c>
      <c r="N385" s="404">
        <v>897.01300000000003</v>
      </c>
      <c r="O385" s="404">
        <v>1500.4829999999999</v>
      </c>
    </row>
    <row r="386" spans="1:15" x14ac:dyDescent="0.2">
      <c r="A386" s="404" t="s">
        <v>1498</v>
      </c>
      <c r="B386" s="404">
        <v>4.9039999999999999</v>
      </c>
      <c r="C386" s="404">
        <v>146.76900000000001</v>
      </c>
      <c r="D386" s="404">
        <v>52.405999999999999</v>
      </c>
      <c r="E386" s="404">
        <v>204.07900000000001</v>
      </c>
      <c r="F386" s="404">
        <v>3.9E-2</v>
      </c>
      <c r="G386" s="404">
        <v>0.68</v>
      </c>
      <c r="H386" s="404">
        <v>0</v>
      </c>
      <c r="I386" s="404">
        <v>0</v>
      </c>
      <c r="J386" s="404">
        <v>7.6079999999999997</v>
      </c>
      <c r="K386" s="404">
        <v>8.327</v>
      </c>
      <c r="L386" s="404">
        <v>212.40600000000001</v>
      </c>
      <c r="M386" s="404">
        <v>364.79399999999998</v>
      </c>
      <c r="N386" s="404">
        <v>742.49400000000003</v>
      </c>
      <c r="O386" s="404">
        <v>1319.694</v>
      </c>
    </row>
    <row r="387" spans="1:15" x14ac:dyDescent="0.2">
      <c r="A387" s="404" t="s">
        <v>1499</v>
      </c>
      <c r="B387" s="404">
        <v>6.31</v>
      </c>
      <c r="C387" s="404">
        <v>189.827</v>
      </c>
      <c r="D387" s="404">
        <v>61.368000000000002</v>
      </c>
      <c r="E387" s="404">
        <v>257.505</v>
      </c>
      <c r="F387" s="404">
        <v>3.9E-2</v>
      </c>
      <c r="G387" s="404">
        <v>0.70199999999999996</v>
      </c>
      <c r="H387" s="404">
        <v>0</v>
      </c>
      <c r="I387" s="404">
        <v>0</v>
      </c>
      <c r="J387" s="404">
        <v>7.6680000000000001</v>
      </c>
      <c r="K387" s="404">
        <v>8.4090000000000007</v>
      </c>
      <c r="L387" s="404">
        <v>265.91399999999999</v>
      </c>
      <c r="M387" s="404">
        <v>336.245</v>
      </c>
      <c r="N387" s="404">
        <v>736.84500000000003</v>
      </c>
      <c r="O387" s="404">
        <v>1339.0039999999999</v>
      </c>
    </row>
    <row r="388" spans="1:15" x14ac:dyDescent="0.2">
      <c r="A388" s="404" t="s">
        <v>1500</v>
      </c>
      <c r="B388" s="404">
        <v>8.4600000000000009</v>
      </c>
      <c r="C388" s="404">
        <v>236.06299999999999</v>
      </c>
      <c r="D388" s="404">
        <v>64.778000000000006</v>
      </c>
      <c r="E388" s="404">
        <v>309.30099999999999</v>
      </c>
      <c r="F388" s="404">
        <v>4.1000000000000002E-2</v>
      </c>
      <c r="G388" s="404">
        <v>0.68</v>
      </c>
      <c r="H388" s="404">
        <v>0</v>
      </c>
      <c r="I388" s="404">
        <v>0</v>
      </c>
      <c r="J388" s="404">
        <v>7.351</v>
      </c>
      <c r="K388" s="404">
        <v>8.0709999999999997</v>
      </c>
      <c r="L388" s="404">
        <v>317.37200000000001</v>
      </c>
      <c r="M388" s="404">
        <v>313.34399999999999</v>
      </c>
      <c r="N388" s="404">
        <v>690.87400000000002</v>
      </c>
      <c r="O388" s="404">
        <v>1321.59</v>
      </c>
    </row>
    <row r="389" spans="1:15" x14ac:dyDescent="0.2">
      <c r="A389" s="404" t="s">
        <v>1501</v>
      </c>
      <c r="B389" s="404">
        <v>14.288</v>
      </c>
      <c r="C389" s="404">
        <v>354.55900000000003</v>
      </c>
      <c r="D389" s="404">
        <v>77.180999999999997</v>
      </c>
      <c r="E389" s="404">
        <v>446.02800000000002</v>
      </c>
      <c r="F389" s="404">
        <v>5.5E-2</v>
      </c>
      <c r="G389" s="404">
        <v>0.70199999999999996</v>
      </c>
      <c r="H389" s="404">
        <v>0</v>
      </c>
      <c r="I389" s="404">
        <v>0</v>
      </c>
      <c r="J389" s="404">
        <v>7.8860000000000001</v>
      </c>
      <c r="K389" s="404">
        <v>8.6440000000000001</v>
      </c>
      <c r="L389" s="404">
        <v>454.67099999999999</v>
      </c>
      <c r="M389" s="404">
        <v>320.62099999999998</v>
      </c>
      <c r="N389" s="404">
        <v>743.16499999999996</v>
      </c>
      <c r="O389" s="404">
        <v>1518.4580000000001</v>
      </c>
    </row>
    <row r="390" spans="1:15" x14ac:dyDescent="0.2">
      <c r="A390" s="404" t="s">
        <v>1502</v>
      </c>
      <c r="B390" s="404">
        <v>96.858000000000004</v>
      </c>
      <c r="C390" s="404">
        <v>3097.2620000000002</v>
      </c>
      <c r="D390" s="404">
        <v>789.58799999999997</v>
      </c>
      <c r="E390" s="404">
        <v>3983.7080000000001</v>
      </c>
      <c r="F390" s="404">
        <v>0.68700000000000006</v>
      </c>
      <c r="G390" s="404">
        <v>8.27</v>
      </c>
      <c r="H390" s="404">
        <v>0</v>
      </c>
      <c r="I390" s="404">
        <v>0</v>
      </c>
      <c r="J390" s="404">
        <v>91.661000000000001</v>
      </c>
      <c r="K390" s="404">
        <v>100.61799999999999</v>
      </c>
      <c r="L390" s="404">
        <v>4084.3270000000002</v>
      </c>
      <c r="M390" s="404">
        <v>4062.047</v>
      </c>
      <c r="N390" s="404">
        <v>8990.2690000000002</v>
      </c>
      <c r="O390" s="404">
        <v>17136.642</v>
      </c>
    </row>
    <row r="391" spans="1:15" x14ac:dyDescent="0.2">
      <c r="A391" s="404" t="s">
        <v>1503</v>
      </c>
      <c r="B391" s="404">
        <v>9.9969999999999999</v>
      </c>
      <c r="C391" s="404">
        <v>444.94</v>
      </c>
      <c r="D391" s="404">
        <v>80.587999999999994</v>
      </c>
      <c r="E391" s="404">
        <v>535.524</v>
      </c>
      <c r="F391" s="404">
        <v>7.0000000000000001E-3</v>
      </c>
      <c r="G391" s="404">
        <v>0.74299999999999999</v>
      </c>
      <c r="H391" s="404">
        <v>0</v>
      </c>
      <c r="I391" s="404">
        <v>0</v>
      </c>
      <c r="J391" s="404">
        <v>7.7389999999999999</v>
      </c>
      <c r="K391" s="404">
        <v>8.49</v>
      </c>
      <c r="L391" s="404">
        <v>544.01400000000001</v>
      </c>
      <c r="M391" s="404">
        <v>325.49099999999999</v>
      </c>
      <c r="N391" s="404">
        <v>705.346</v>
      </c>
      <c r="O391" s="404">
        <v>1574.8520000000001</v>
      </c>
    </row>
    <row r="392" spans="1:15" x14ac:dyDescent="0.2">
      <c r="A392" s="404" t="s">
        <v>1504</v>
      </c>
      <c r="B392" s="404">
        <v>8.7119999999999997</v>
      </c>
      <c r="C392" s="404">
        <v>408.81700000000001</v>
      </c>
      <c r="D392" s="404">
        <v>69.081999999999994</v>
      </c>
      <c r="E392" s="404">
        <v>486.61099999999999</v>
      </c>
      <c r="F392" s="404">
        <v>1.2E-2</v>
      </c>
      <c r="G392" s="404">
        <v>0.67100000000000004</v>
      </c>
      <c r="H392" s="404">
        <v>0</v>
      </c>
      <c r="I392" s="404">
        <v>0</v>
      </c>
      <c r="J392" s="404">
        <v>6.9859999999999998</v>
      </c>
      <c r="K392" s="404">
        <v>7.6689999999999996</v>
      </c>
      <c r="L392" s="404">
        <v>494.28</v>
      </c>
      <c r="M392" s="404">
        <v>302.47800000000001</v>
      </c>
      <c r="N392" s="404">
        <v>627.24900000000002</v>
      </c>
      <c r="O392" s="404">
        <v>1424.008</v>
      </c>
    </row>
    <row r="393" spans="1:15" x14ac:dyDescent="0.2">
      <c r="A393" s="404" t="s">
        <v>1505</v>
      </c>
      <c r="B393" s="404">
        <v>8.2370000000000001</v>
      </c>
      <c r="C393" s="404">
        <v>380.98099999999999</v>
      </c>
      <c r="D393" s="404">
        <v>67.573999999999998</v>
      </c>
      <c r="E393" s="404">
        <v>456.791</v>
      </c>
      <c r="F393" s="404">
        <v>1.0999999999999999E-2</v>
      </c>
      <c r="G393" s="404">
        <v>0.74299999999999999</v>
      </c>
      <c r="H393" s="404">
        <v>0</v>
      </c>
      <c r="I393" s="404">
        <v>0</v>
      </c>
      <c r="J393" s="404">
        <v>7.7750000000000004</v>
      </c>
      <c r="K393" s="404">
        <v>8.5289999999999999</v>
      </c>
      <c r="L393" s="404">
        <v>465.32100000000003</v>
      </c>
      <c r="M393" s="404">
        <v>311.36099999999999</v>
      </c>
      <c r="N393" s="404">
        <v>698.49099999999999</v>
      </c>
      <c r="O393" s="404">
        <v>1475.172</v>
      </c>
    </row>
    <row r="394" spans="1:15" x14ac:dyDescent="0.2">
      <c r="A394" s="404" t="s">
        <v>1506</v>
      </c>
      <c r="B394" s="404">
        <v>7.3019999999999996</v>
      </c>
      <c r="C394" s="404">
        <v>273.137</v>
      </c>
      <c r="D394" s="404">
        <v>51.579000000000001</v>
      </c>
      <c r="E394" s="404">
        <v>332.01799999999997</v>
      </c>
      <c r="F394" s="404">
        <v>8.0000000000000002E-3</v>
      </c>
      <c r="G394" s="404">
        <v>0.71899999999999997</v>
      </c>
      <c r="H394" s="404">
        <v>0</v>
      </c>
      <c r="I394" s="404">
        <v>0</v>
      </c>
      <c r="J394" s="404">
        <v>7.6539999999999999</v>
      </c>
      <c r="K394" s="404">
        <v>8.3810000000000002</v>
      </c>
      <c r="L394" s="404">
        <v>340.399</v>
      </c>
      <c r="M394" s="404">
        <v>311.72500000000002</v>
      </c>
      <c r="N394" s="404">
        <v>697.38</v>
      </c>
      <c r="O394" s="404">
        <v>1349.5039999999999</v>
      </c>
    </row>
    <row r="395" spans="1:15" x14ac:dyDescent="0.2">
      <c r="A395" s="404" t="s">
        <v>1507</v>
      </c>
      <c r="B395" s="404">
        <v>5.5540000000000003</v>
      </c>
      <c r="C395" s="404">
        <v>196.23099999999999</v>
      </c>
      <c r="D395" s="404">
        <v>51.292000000000002</v>
      </c>
      <c r="E395" s="404">
        <v>253.077</v>
      </c>
      <c r="F395" s="404">
        <v>8.9999999999999993E-3</v>
      </c>
      <c r="G395" s="404">
        <v>0.74299999999999999</v>
      </c>
      <c r="H395" s="404">
        <v>0</v>
      </c>
      <c r="I395" s="404">
        <v>0</v>
      </c>
      <c r="J395" s="404">
        <v>8.1319999999999997</v>
      </c>
      <c r="K395" s="404">
        <v>8.8849999999999998</v>
      </c>
      <c r="L395" s="404">
        <v>261.96199999999999</v>
      </c>
      <c r="M395" s="404">
        <v>331.29500000000002</v>
      </c>
      <c r="N395" s="404">
        <v>761.26400000000001</v>
      </c>
      <c r="O395" s="404">
        <v>1354.52</v>
      </c>
    </row>
    <row r="396" spans="1:15" x14ac:dyDescent="0.2">
      <c r="A396" s="404" t="s">
        <v>1508</v>
      </c>
      <c r="B396" s="404">
        <v>5.1079999999999997</v>
      </c>
      <c r="C396" s="404">
        <v>149.33500000000001</v>
      </c>
      <c r="D396" s="404">
        <v>47.618000000000002</v>
      </c>
      <c r="E396" s="404">
        <v>202.06</v>
      </c>
      <c r="F396" s="404">
        <v>1.2E-2</v>
      </c>
      <c r="G396" s="404">
        <v>0.71899999999999997</v>
      </c>
      <c r="H396" s="404">
        <v>0</v>
      </c>
      <c r="I396" s="404">
        <v>0</v>
      </c>
      <c r="J396" s="404">
        <v>7.9669999999999996</v>
      </c>
      <c r="K396" s="404">
        <v>8.6989999999999998</v>
      </c>
      <c r="L396" s="404">
        <v>210.75899999999999</v>
      </c>
      <c r="M396" s="404">
        <v>356.35599999999999</v>
      </c>
      <c r="N396" s="404">
        <v>831.65800000000002</v>
      </c>
      <c r="O396" s="404">
        <v>1398.7729999999999</v>
      </c>
    </row>
    <row r="397" spans="1:15" x14ac:dyDescent="0.2">
      <c r="A397" s="404" t="s">
        <v>1509</v>
      </c>
      <c r="B397" s="404">
        <v>7.1</v>
      </c>
      <c r="C397" s="404">
        <v>139.727</v>
      </c>
      <c r="D397" s="404">
        <v>50.136000000000003</v>
      </c>
      <c r="E397" s="404">
        <v>196.96299999999999</v>
      </c>
      <c r="F397" s="404">
        <v>1.2999999999999999E-2</v>
      </c>
      <c r="G397" s="404">
        <v>0.74299999999999999</v>
      </c>
      <c r="H397" s="404">
        <v>0</v>
      </c>
      <c r="I397" s="404">
        <v>0</v>
      </c>
      <c r="J397" s="404">
        <v>8.3949999999999996</v>
      </c>
      <c r="K397" s="404">
        <v>9.1509999999999998</v>
      </c>
      <c r="L397" s="404">
        <v>206.114</v>
      </c>
      <c r="M397" s="404">
        <v>392.28199999999998</v>
      </c>
      <c r="N397" s="404">
        <v>898.16200000000003</v>
      </c>
      <c r="O397" s="404">
        <v>1496.558</v>
      </c>
    </row>
    <row r="398" spans="1:15" x14ac:dyDescent="0.2">
      <c r="A398" s="404" t="s">
        <v>1510</v>
      </c>
      <c r="B398" s="404">
        <v>6.3239999999999998</v>
      </c>
      <c r="C398" s="404">
        <v>138.60499999999999</v>
      </c>
      <c r="D398" s="404">
        <v>51.575000000000003</v>
      </c>
      <c r="E398" s="404">
        <v>196.505</v>
      </c>
      <c r="F398" s="404">
        <v>1.2E-2</v>
      </c>
      <c r="G398" s="404">
        <v>0.74299999999999999</v>
      </c>
      <c r="H398" s="404">
        <v>0</v>
      </c>
      <c r="I398" s="404">
        <v>0</v>
      </c>
      <c r="J398" s="404">
        <v>8.4429999999999996</v>
      </c>
      <c r="K398" s="404">
        <v>9.1980000000000004</v>
      </c>
      <c r="L398" s="404">
        <v>205.703</v>
      </c>
      <c r="M398" s="404">
        <v>392.416</v>
      </c>
      <c r="N398" s="404">
        <v>868.35</v>
      </c>
      <c r="O398" s="404">
        <v>1466.4690000000001</v>
      </c>
    </row>
    <row r="399" spans="1:15" x14ac:dyDescent="0.2">
      <c r="A399" s="404" t="s">
        <v>1511</v>
      </c>
      <c r="B399" s="404">
        <v>4.5389999999999997</v>
      </c>
      <c r="C399" s="404">
        <v>144.47800000000001</v>
      </c>
      <c r="D399" s="404">
        <v>51.469000000000001</v>
      </c>
      <c r="E399" s="404">
        <v>200.48699999999999</v>
      </c>
      <c r="F399" s="404">
        <v>0.01</v>
      </c>
      <c r="G399" s="404">
        <v>0.71899999999999997</v>
      </c>
      <c r="H399" s="404">
        <v>0</v>
      </c>
      <c r="I399" s="404">
        <v>0</v>
      </c>
      <c r="J399" s="404">
        <v>8.0370000000000008</v>
      </c>
      <c r="K399" s="404">
        <v>8.7669999999999995</v>
      </c>
      <c r="L399" s="404">
        <v>209.25399999999999</v>
      </c>
      <c r="M399" s="404">
        <v>374.71100000000001</v>
      </c>
      <c r="N399" s="404">
        <v>780.53499999999997</v>
      </c>
      <c r="O399" s="404">
        <v>1364.5</v>
      </c>
    </row>
    <row r="400" spans="1:15" x14ac:dyDescent="0.2">
      <c r="A400" s="404" t="s">
        <v>1512</v>
      </c>
      <c r="B400" s="404">
        <v>6</v>
      </c>
      <c r="C400" s="404">
        <v>203.447</v>
      </c>
      <c r="D400" s="404">
        <v>60.548999999999999</v>
      </c>
      <c r="E400" s="404">
        <v>269.99700000000001</v>
      </c>
      <c r="F400" s="404">
        <v>0.01</v>
      </c>
      <c r="G400" s="404">
        <v>0.74299999999999999</v>
      </c>
      <c r="H400" s="404">
        <v>0</v>
      </c>
      <c r="I400" s="404">
        <v>0</v>
      </c>
      <c r="J400" s="404">
        <v>8.1669999999999998</v>
      </c>
      <c r="K400" s="404">
        <v>8.9209999999999994</v>
      </c>
      <c r="L400" s="404">
        <v>278.91800000000001</v>
      </c>
      <c r="M400" s="404">
        <v>358.85199999999998</v>
      </c>
      <c r="N400" s="404">
        <v>760.15200000000004</v>
      </c>
      <c r="O400" s="404">
        <v>1397.923</v>
      </c>
    </row>
    <row r="401" spans="1:15" x14ac:dyDescent="0.2">
      <c r="A401" s="404" t="s">
        <v>1513</v>
      </c>
      <c r="B401" s="404">
        <v>9.0239999999999991</v>
      </c>
      <c r="C401" s="404">
        <v>304.45600000000002</v>
      </c>
      <c r="D401" s="404">
        <v>62.86</v>
      </c>
      <c r="E401" s="404">
        <v>376.34</v>
      </c>
      <c r="F401" s="404">
        <v>1.2999999999999999E-2</v>
      </c>
      <c r="G401" s="404">
        <v>0.71899999999999997</v>
      </c>
      <c r="H401" s="404">
        <v>0</v>
      </c>
      <c r="I401" s="404">
        <v>0</v>
      </c>
      <c r="J401" s="404">
        <v>7.9180000000000001</v>
      </c>
      <c r="K401" s="404">
        <v>8.65</v>
      </c>
      <c r="L401" s="404">
        <v>384.98899999999998</v>
      </c>
      <c r="M401" s="404">
        <v>320.95400000000001</v>
      </c>
      <c r="N401" s="404">
        <v>722.27099999999996</v>
      </c>
      <c r="O401" s="404">
        <v>1428.2139999999999</v>
      </c>
    </row>
    <row r="402" spans="1:15" x14ac:dyDescent="0.2">
      <c r="A402" s="404" t="s">
        <v>1514</v>
      </c>
      <c r="B402" s="404">
        <v>11.922000000000001</v>
      </c>
      <c r="C402" s="404">
        <v>428.57299999999998</v>
      </c>
      <c r="D402" s="404">
        <v>81.195999999999998</v>
      </c>
      <c r="E402" s="404">
        <v>521.69000000000005</v>
      </c>
      <c r="F402" s="404">
        <v>1.2999999999999999E-2</v>
      </c>
      <c r="G402" s="404">
        <v>0.74299999999999999</v>
      </c>
      <c r="H402" s="404">
        <v>0</v>
      </c>
      <c r="I402" s="404">
        <v>0</v>
      </c>
      <c r="J402" s="404">
        <v>7.78</v>
      </c>
      <c r="K402" s="404">
        <v>8.5359999999999996</v>
      </c>
      <c r="L402" s="404">
        <v>530.22699999999998</v>
      </c>
      <c r="M402" s="404">
        <v>331.94</v>
      </c>
      <c r="N402" s="404">
        <v>753.06500000000005</v>
      </c>
      <c r="O402" s="404">
        <v>1615.231</v>
      </c>
    </row>
    <row r="403" spans="1:15" x14ac:dyDescent="0.2">
      <c r="A403" s="404" t="s">
        <v>1515</v>
      </c>
      <c r="B403" s="404">
        <v>89.82</v>
      </c>
      <c r="C403" s="404">
        <v>3212.4560000000001</v>
      </c>
      <c r="D403" s="404">
        <v>725.51499999999999</v>
      </c>
      <c r="E403" s="404">
        <v>4027.7910000000002</v>
      </c>
      <c r="F403" s="404">
        <v>0.13</v>
      </c>
      <c r="G403" s="404">
        <v>8.7530000000000001</v>
      </c>
      <c r="H403" s="404">
        <v>0</v>
      </c>
      <c r="I403" s="404">
        <v>0</v>
      </c>
      <c r="J403" s="404">
        <v>94.994</v>
      </c>
      <c r="K403" s="404">
        <v>103.877</v>
      </c>
      <c r="L403" s="404">
        <v>4131.6679999999997</v>
      </c>
      <c r="M403" s="404">
        <v>4109.8609999999999</v>
      </c>
      <c r="N403" s="404">
        <v>9103.89</v>
      </c>
      <c r="O403" s="404">
        <v>17345.419999999998</v>
      </c>
    </row>
    <row r="404" spans="1:15" x14ac:dyDescent="0.2">
      <c r="A404" s="404" t="s">
        <v>1516</v>
      </c>
      <c r="B404" s="404">
        <v>10.02</v>
      </c>
      <c r="C404" s="404">
        <v>528.59699999999998</v>
      </c>
      <c r="D404" s="404">
        <v>104.877</v>
      </c>
      <c r="E404" s="404">
        <v>643.49400000000003</v>
      </c>
      <c r="F404" s="404">
        <v>5.8999999999999997E-2</v>
      </c>
      <c r="G404" s="404">
        <v>0.93400000000000005</v>
      </c>
      <c r="H404" s="404">
        <v>0</v>
      </c>
      <c r="I404" s="404">
        <v>0</v>
      </c>
      <c r="J404" s="404">
        <v>8.5939999999999994</v>
      </c>
      <c r="K404" s="404">
        <v>9.5860000000000003</v>
      </c>
      <c r="L404" s="404">
        <v>653.08100000000002</v>
      </c>
      <c r="M404" s="404">
        <v>336.27800000000002</v>
      </c>
      <c r="N404" s="404">
        <v>744.58900000000006</v>
      </c>
      <c r="O404" s="404">
        <v>1733.9480000000001</v>
      </c>
    </row>
    <row r="405" spans="1:15" x14ac:dyDescent="0.2">
      <c r="A405" s="404" t="s">
        <v>1517</v>
      </c>
      <c r="B405" s="404">
        <v>8.3989999999999991</v>
      </c>
      <c r="C405" s="404">
        <v>495.25</v>
      </c>
      <c r="D405" s="404">
        <v>85.641000000000005</v>
      </c>
      <c r="E405" s="404">
        <v>589.29</v>
      </c>
      <c r="F405" s="404">
        <v>5.5E-2</v>
      </c>
      <c r="G405" s="404">
        <v>0.84399999999999997</v>
      </c>
      <c r="H405" s="404">
        <v>0</v>
      </c>
      <c r="I405" s="404">
        <v>0</v>
      </c>
      <c r="J405" s="404">
        <v>7.6719999999999997</v>
      </c>
      <c r="K405" s="404">
        <v>8.57</v>
      </c>
      <c r="L405" s="404">
        <v>597.86099999999999</v>
      </c>
      <c r="M405" s="404">
        <v>311.30700000000002</v>
      </c>
      <c r="N405" s="404">
        <v>636.25099999999998</v>
      </c>
      <c r="O405" s="404">
        <v>1545.4190000000001</v>
      </c>
    </row>
    <row r="406" spans="1:15" x14ac:dyDescent="0.2">
      <c r="A406" s="404" t="s">
        <v>1518</v>
      </c>
      <c r="B406" s="404">
        <v>6.17</v>
      </c>
      <c r="C406" s="404">
        <v>398.375</v>
      </c>
      <c r="D406" s="404">
        <v>80.7</v>
      </c>
      <c r="E406" s="404">
        <v>485.245</v>
      </c>
      <c r="F406" s="404">
        <v>6.4000000000000001E-2</v>
      </c>
      <c r="G406" s="404">
        <v>0.93400000000000005</v>
      </c>
      <c r="H406" s="404">
        <v>0</v>
      </c>
      <c r="I406" s="404">
        <v>0</v>
      </c>
      <c r="J406" s="404">
        <v>8.5239999999999991</v>
      </c>
      <c r="K406" s="404">
        <v>9.5220000000000002</v>
      </c>
      <c r="L406" s="404">
        <v>494.767</v>
      </c>
      <c r="M406" s="404">
        <v>315.88200000000001</v>
      </c>
      <c r="N406" s="404">
        <v>687.04</v>
      </c>
      <c r="O406" s="404">
        <v>1497.6890000000001</v>
      </c>
    </row>
    <row r="407" spans="1:15" x14ac:dyDescent="0.2">
      <c r="A407" s="404" t="s">
        <v>1519</v>
      </c>
      <c r="B407" s="404">
        <v>7.0119999999999996</v>
      </c>
      <c r="C407" s="404">
        <v>267.87</v>
      </c>
      <c r="D407" s="404">
        <v>64.233999999999995</v>
      </c>
      <c r="E407" s="404">
        <v>339.11599999999999</v>
      </c>
      <c r="F407" s="404">
        <v>6.5000000000000002E-2</v>
      </c>
      <c r="G407" s="404">
        <v>0.90400000000000003</v>
      </c>
      <c r="H407" s="404">
        <v>0</v>
      </c>
      <c r="I407" s="404">
        <v>0</v>
      </c>
      <c r="J407" s="404">
        <v>8.3290000000000006</v>
      </c>
      <c r="K407" s="404">
        <v>9.298</v>
      </c>
      <c r="L407" s="404">
        <v>348.41399999999999</v>
      </c>
      <c r="M407" s="404">
        <v>306.00400000000002</v>
      </c>
      <c r="N407" s="404">
        <v>669.327</v>
      </c>
      <c r="O407" s="404">
        <v>1323.7449999999999</v>
      </c>
    </row>
    <row r="408" spans="1:15" x14ac:dyDescent="0.2">
      <c r="A408" s="404" t="s">
        <v>1520</v>
      </c>
      <c r="B408" s="404">
        <v>4.9980000000000002</v>
      </c>
      <c r="C408" s="404">
        <v>183.48699999999999</v>
      </c>
      <c r="D408" s="404">
        <v>57.786999999999999</v>
      </c>
      <c r="E408" s="404">
        <v>246.27199999999999</v>
      </c>
      <c r="F408" s="404">
        <v>6.6000000000000003E-2</v>
      </c>
      <c r="G408" s="404">
        <v>0.93400000000000005</v>
      </c>
      <c r="H408" s="404">
        <v>0</v>
      </c>
      <c r="I408" s="404">
        <v>0</v>
      </c>
      <c r="J408" s="404">
        <v>8.6430000000000007</v>
      </c>
      <c r="K408" s="404">
        <v>9.6440000000000001</v>
      </c>
      <c r="L408" s="404">
        <v>255.916</v>
      </c>
      <c r="M408" s="404">
        <v>326.93400000000003</v>
      </c>
      <c r="N408" s="404">
        <v>750.09900000000005</v>
      </c>
      <c r="O408" s="404">
        <v>1332.9490000000001</v>
      </c>
    </row>
    <row r="409" spans="1:15" x14ac:dyDescent="0.2">
      <c r="A409" s="404" t="s">
        <v>1521</v>
      </c>
      <c r="B409" s="404">
        <v>4.383</v>
      </c>
      <c r="C409" s="404">
        <v>137.661</v>
      </c>
      <c r="D409" s="404">
        <v>55.814999999999998</v>
      </c>
      <c r="E409" s="404">
        <v>197.85900000000001</v>
      </c>
      <c r="F409" s="404">
        <v>6.7000000000000004E-2</v>
      </c>
      <c r="G409" s="404">
        <v>0.90400000000000003</v>
      </c>
      <c r="H409" s="404">
        <v>0</v>
      </c>
      <c r="I409" s="404">
        <v>0</v>
      </c>
      <c r="J409" s="404">
        <v>8.391</v>
      </c>
      <c r="K409" s="404">
        <v>9.3620000000000001</v>
      </c>
      <c r="L409" s="404">
        <v>207.221</v>
      </c>
      <c r="M409" s="404">
        <v>349.41399999999999</v>
      </c>
      <c r="N409" s="404">
        <v>793.2</v>
      </c>
      <c r="O409" s="404">
        <v>1349.8340000000001</v>
      </c>
    </row>
    <row r="410" spans="1:15" x14ac:dyDescent="0.2">
      <c r="A410" s="404" t="s">
        <v>1522</v>
      </c>
      <c r="B410" s="404">
        <v>6.2309999999999999</v>
      </c>
      <c r="C410" s="404">
        <v>135.172</v>
      </c>
      <c r="D410" s="404">
        <v>57.963999999999999</v>
      </c>
      <c r="E410" s="404">
        <v>199.36600000000001</v>
      </c>
      <c r="F410" s="404">
        <v>6.5000000000000002E-2</v>
      </c>
      <c r="G410" s="404">
        <v>0.93400000000000005</v>
      </c>
      <c r="H410" s="404">
        <v>0</v>
      </c>
      <c r="I410" s="404">
        <v>0</v>
      </c>
      <c r="J410" s="404">
        <v>8.7210000000000001</v>
      </c>
      <c r="K410" s="404">
        <v>9.7200000000000006</v>
      </c>
      <c r="L410" s="404">
        <v>209.08600000000001</v>
      </c>
      <c r="M410" s="404">
        <v>393.17500000000001</v>
      </c>
      <c r="N410" s="404">
        <v>873.66099999999994</v>
      </c>
      <c r="O410" s="404">
        <v>1475.922</v>
      </c>
    </row>
    <row r="411" spans="1:15" x14ac:dyDescent="0.2">
      <c r="A411" s="404" t="s">
        <v>1523</v>
      </c>
      <c r="B411" s="404">
        <v>6.194</v>
      </c>
      <c r="C411" s="404">
        <v>134.07499999999999</v>
      </c>
      <c r="D411" s="404">
        <v>57.854999999999997</v>
      </c>
      <c r="E411" s="404">
        <v>198.12299999999999</v>
      </c>
      <c r="F411" s="404">
        <v>6.0999999999999999E-2</v>
      </c>
      <c r="G411" s="404">
        <v>0.93400000000000005</v>
      </c>
      <c r="H411" s="404">
        <v>0</v>
      </c>
      <c r="I411" s="404">
        <v>0</v>
      </c>
      <c r="J411" s="404">
        <v>8.6880000000000006</v>
      </c>
      <c r="K411" s="404">
        <v>9.6829999999999998</v>
      </c>
      <c r="L411" s="404">
        <v>207.80699999999999</v>
      </c>
      <c r="M411" s="404">
        <v>396.55799999999999</v>
      </c>
      <c r="N411" s="404">
        <v>874.06600000000003</v>
      </c>
      <c r="O411" s="404">
        <v>1478.431</v>
      </c>
    </row>
    <row r="412" spans="1:15" x14ac:dyDescent="0.2">
      <c r="A412" s="404" t="s">
        <v>1524</v>
      </c>
      <c r="B412" s="404">
        <v>3.968</v>
      </c>
      <c r="C412" s="404">
        <v>139.50200000000001</v>
      </c>
      <c r="D412" s="404">
        <v>64.584000000000003</v>
      </c>
      <c r="E412" s="404">
        <v>208.05500000000001</v>
      </c>
      <c r="F412" s="404">
        <v>4.9000000000000002E-2</v>
      </c>
      <c r="G412" s="404">
        <v>0.90400000000000003</v>
      </c>
      <c r="H412" s="404">
        <v>0</v>
      </c>
      <c r="I412" s="404">
        <v>0</v>
      </c>
      <c r="J412" s="404">
        <v>8.2390000000000008</v>
      </c>
      <c r="K412" s="404">
        <v>9.1929999999999996</v>
      </c>
      <c r="L412" s="404">
        <v>217.24700000000001</v>
      </c>
      <c r="M412" s="404">
        <v>363.28500000000003</v>
      </c>
      <c r="N412" s="404">
        <v>733.59199999999998</v>
      </c>
      <c r="O412" s="404">
        <v>1314.124</v>
      </c>
    </row>
    <row r="413" spans="1:15" x14ac:dyDescent="0.2">
      <c r="A413" s="404" t="s">
        <v>1525</v>
      </c>
      <c r="B413" s="404">
        <v>4.875</v>
      </c>
      <c r="C413" s="404">
        <v>181.17500000000001</v>
      </c>
      <c r="D413" s="404">
        <v>67.116</v>
      </c>
      <c r="E413" s="404">
        <v>253.166</v>
      </c>
      <c r="F413" s="404">
        <v>5.5E-2</v>
      </c>
      <c r="G413" s="404">
        <v>0.93400000000000005</v>
      </c>
      <c r="H413" s="404">
        <v>0</v>
      </c>
      <c r="I413" s="404">
        <v>0</v>
      </c>
      <c r="J413" s="404">
        <v>8.5120000000000005</v>
      </c>
      <c r="K413" s="404">
        <v>9.5020000000000007</v>
      </c>
      <c r="L413" s="404">
        <v>262.66699999999997</v>
      </c>
      <c r="M413" s="404">
        <v>341.32400000000001</v>
      </c>
      <c r="N413" s="404">
        <v>734.73599999999999</v>
      </c>
      <c r="O413" s="404">
        <v>1338.7260000000001</v>
      </c>
    </row>
    <row r="414" spans="1:15" x14ac:dyDescent="0.2">
      <c r="A414" s="404" t="s">
        <v>1526</v>
      </c>
      <c r="B414" s="404">
        <v>7.7279999999999998</v>
      </c>
      <c r="C414" s="404">
        <v>262.65699999999998</v>
      </c>
      <c r="D414" s="404">
        <v>62.771000000000001</v>
      </c>
      <c r="E414" s="404">
        <v>333.15600000000001</v>
      </c>
      <c r="F414" s="404">
        <v>0.06</v>
      </c>
      <c r="G414" s="404">
        <v>0.90400000000000003</v>
      </c>
      <c r="H414" s="404">
        <v>0</v>
      </c>
      <c r="I414" s="404">
        <v>0</v>
      </c>
      <c r="J414" s="404">
        <v>8.2189999999999994</v>
      </c>
      <c r="K414" s="404">
        <v>9.1829999999999998</v>
      </c>
      <c r="L414" s="404">
        <v>342.339</v>
      </c>
      <c r="M414" s="404">
        <v>315.96699999999998</v>
      </c>
      <c r="N414" s="404">
        <v>712.41200000000003</v>
      </c>
      <c r="O414" s="404">
        <v>1370.7180000000001</v>
      </c>
    </row>
    <row r="415" spans="1:15" x14ac:dyDescent="0.2">
      <c r="A415" s="404" t="s">
        <v>1527</v>
      </c>
      <c r="B415" s="404">
        <v>11.986000000000001</v>
      </c>
      <c r="C415" s="404">
        <v>397.62700000000001</v>
      </c>
      <c r="D415" s="404">
        <v>82.682000000000002</v>
      </c>
      <c r="E415" s="404">
        <v>492.29500000000002</v>
      </c>
      <c r="F415" s="404">
        <v>6.6000000000000003E-2</v>
      </c>
      <c r="G415" s="404">
        <v>0.93400000000000005</v>
      </c>
      <c r="H415" s="404">
        <v>0</v>
      </c>
      <c r="I415" s="404">
        <v>0</v>
      </c>
      <c r="J415" s="404">
        <v>8.7520000000000007</v>
      </c>
      <c r="K415" s="404">
        <v>9.7520000000000007</v>
      </c>
      <c r="L415" s="404">
        <v>502.048</v>
      </c>
      <c r="M415" s="404">
        <v>333.93099999999998</v>
      </c>
      <c r="N415" s="404">
        <v>751.14099999999996</v>
      </c>
      <c r="O415" s="404">
        <v>1587.12</v>
      </c>
    </row>
    <row r="416" spans="1:15" x14ac:dyDescent="0.2">
      <c r="A416" s="404" t="s">
        <v>1528</v>
      </c>
      <c r="B416" s="404">
        <v>81.962999999999994</v>
      </c>
      <c r="C416" s="404">
        <v>3260.9160000000002</v>
      </c>
      <c r="D416" s="404">
        <v>842.02499999999998</v>
      </c>
      <c r="E416" s="404">
        <v>4184.9040000000005</v>
      </c>
      <c r="F416" s="404">
        <v>0.73099999999999998</v>
      </c>
      <c r="G416" s="404">
        <v>11</v>
      </c>
      <c r="H416" s="404">
        <v>0</v>
      </c>
      <c r="I416" s="404">
        <v>0</v>
      </c>
      <c r="J416" s="404">
        <v>101.28400000000001</v>
      </c>
      <c r="K416" s="404">
        <v>113.01600000000001</v>
      </c>
      <c r="L416" s="404">
        <v>4297.92</v>
      </c>
      <c r="M416" s="404">
        <v>4090.0590000000002</v>
      </c>
      <c r="N416" s="404">
        <v>8957.5390000000007</v>
      </c>
      <c r="O416" s="404">
        <v>17345.517</v>
      </c>
    </row>
    <row r="417" spans="1:15" x14ac:dyDescent="0.2">
      <c r="A417" s="404" t="s">
        <v>1529</v>
      </c>
      <c r="B417" s="404">
        <v>13.205</v>
      </c>
      <c r="C417" s="404">
        <v>518.56200000000001</v>
      </c>
      <c r="D417" s="404">
        <v>93.09</v>
      </c>
      <c r="E417" s="404">
        <v>624.85699999999997</v>
      </c>
      <c r="F417" s="404">
        <v>0.05</v>
      </c>
      <c r="G417" s="404">
        <v>1.016</v>
      </c>
      <c r="H417" s="404">
        <v>0</v>
      </c>
      <c r="I417" s="404">
        <v>0</v>
      </c>
      <c r="J417" s="404">
        <v>8.843</v>
      </c>
      <c r="K417" s="404">
        <v>9.91</v>
      </c>
      <c r="L417" s="404">
        <v>634.76599999999996</v>
      </c>
      <c r="M417" s="404">
        <v>338.74700000000001</v>
      </c>
      <c r="N417" s="404">
        <v>749.43899999999996</v>
      </c>
      <c r="O417" s="404">
        <v>1722.952</v>
      </c>
    </row>
    <row r="418" spans="1:15" x14ac:dyDescent="0.2">
      <c r="A418" s="404" t="s">
        <v>1530</v>
      </c>
      <c r="B418" s="404">
        <v>10.624000000000001</v>
      </c>
      <c r="C418" s="404">
        <v>488.78300000000002</v>
      </c>
      <c r="D418" s="404">
        <v>82.084999999999994</v>
      </c>
      <c r="E418" s="404">
        <v>581.49300000000005</v>
      </c>
      <c r="F418" s="404">
        <v>8.5000000000000006E-2</v>
      </c>
      <c r="G418" s="404">
        <v>0.95099999999999996</v>
      </c>
      <c r="H418" s="404">
        <v>0</v>
      </c>
      <c r="I418" s="404">
        <v>0</v>
      </c>
      <c r="J418" s="404">
        <v>8.2949999999999999</v>
      </c>
      <c r="K418" s="404">
        <v>9.3309999999999995</v>
      </c>
      <c r="L418" s="404">
        <v>590.82399999999996</v>
      </c>
      <c r="M418" s="404">
        <v>319.62799999999999</v>
      </c>
      <c r="N418" s="404">
        <v>677.94200000000001</v>
      </c>
      <c r="O418" s="404">
        <v>1588.393</v>
      </c>
    </row>
    <row r="419" spans="1:15" x14ac:dyDescent="0.2">
      <c r="A419" s="404" t="s">
        <v>1531</v>
      </c>
      <c r="B419" s="404">
        <v>7.0419999999999998</v>
      </c>
      <c r="C419" s="404">
        <v>365.27800000000002</v>
      </c>
      <c r="D419" s="404">
        <v>71.713999999999999</v>
      </c>
      <c r="E419" s="404">
        <v>444.03399999999999</v>
      </c>
      <c r="F419" s="404">
        <v>0.126</v>
      </c>
      <c r="G419" s="404">
        <v>1.016</v>
      </c>
      <c r="H419" s="404">
        <v>0</v>
      </c>
      <c r="I419" s="404">
        <v>0</v>
      </c>
      <c r="J419" s="404">
        <v>8.7539999999999996</v>
      </c>
      <c r="K419" s="404">
        <v>9.8960000000000008</v>
      </c>
      <c r="L419" s="404">
        <v>453.93</v>
      </c>
      <c r="M419" s="404">
        <v>325.26900000000001</v>
      </c>
      <c r="N419" s="404">
        <v>697.39300000000003</v>
      </c>
      <c r="O419" s="404">
        <v>1476.5920000000001</v>
      </c>
    </row>
    <row r="420" spans="1:15" x14ac:dyDescent="0.2">
      <c r="A420" s="404" t="s">
        <v>1532</v>
      </c>
      <c r="B420" s="404">
        <v>8.5670000000000002</v>
      </c>
      <c r="C420" s="404">
        <v>258.87700000000001</v>
      </c>
      <c r="D420" s="404">
        <v>62.761000000000003</v>
      </c>
      <c r="E420" s="404">
        <v>330.20499999999998</v>
      </c>
      <c r="F420" s="404">
        <v>0.125</v>
      </c>
      <c r="G420" s="404">
        <v>0.98399999999999999</v>
      </c>
      <c r="H420" s="404">
        <v>0</v>
      </c>
      <c r="I420" s="404">
        <v>0</v>
      </c>
      <c r="J420" s="404">
        <v>8.7089999999999996</v>
      </c>
      <c r="K420" s="404">
        <v>9.8179999999999996</v>
      </c>
      <c r="L420" s="404">
        <v>340.02300000000002</v>
      </c>
      <c r="M420" s="404">
        <v>319.13099999999997</v>
      </c>
      <c r="N420" s="404">
        <v>679.45399999999995</v>
      </c>
      <c r="O420" s="404">
        <v>1338.6079999999999</v>
      </c>
    </row>
    <row r="421" spans="1:15" x14ac:dyDescent="0.2">
      <c r="A421" s="404" t="s">
        <v>1533</v>
      </c>
      <c r="B421" s="404">
        <v>6.1189999999999998</v>
      </c>
      <c r="C421" s="404">
        <v>176.74299999999999</v>
      </c>
      <c r="D421" s="404">
        <v>54.344999999999999</v>
      </c>
      <c r="E421" s="404">
        <v>237.20699999999999</v>
      </c>
      <c r="F421" s="404">
        <v>0.13300000000000001</v>
      </c>
      <c r="G421" s="404">
        <v>1.016</v>
      </c>
      <c r="H421" s="404">
        <v>0</v>
      </c>
      <c r="I421" s="404">
        <v>0</v>
      </c>
      <c r="J421" s="404">
        <v>8.9489999999999998</v>
      </c>
      <c r="K421" s="404">
        <v>10.099</v>
      </c>
      <c r="L421" s="404">
        <v>247.30600000000001</v>
      </c>
      <c r="M421" s="404">
        <v>344.2</v>
      </c>
      <c r="N421" s="404">
        <v>807.43</v>
      </c>
      <c r="O421" s="404">
        <v>1398.9359999999999</v>
      </c>
    </row>
    <row r="422" spans="1:15" x14ac:dyDescent="0.2">
      <c r="A422" s="404" t="s">
        <v>1534</v>
      </c>
      <c r="B422" s="404">
        <v>5.8949999999999996</v>
      </c>
      <c r="C422" s="404">
        <v>142.244</v>
      </c>
      <c r="D422" s="404">
        <v>53.783999999999999</v>
      </c>
      <c r="E422" s="404">
        <v>201.923</v>
      </c>
      <c r="F422" s="404">
        <v>0.107</v>
      </c>
      <c r="G422" s="404">
        <v>0.98399999999999999</v>
      </c>
      <c r="H422" s="404">
        <v>0</v>
      </c>
      <c r="I422" s="404">
        <v>0</v>
      </c>
      <c r="J422" s="404">
        <v>8.7279999999999998</v>
      </c>
      <c r="K422" s="404">
        <v>9.8190000000000008</v>
      </c>
      <c r="L422" s="404">
        <v>211.74199999999999</v>
      </c>
      <c r="M422" s="404">
        <v>368.91300000000001</v>
      </c>
      <c r="N422" s="404">
        <v>812.428</v>
      </c>
      <c r="O422" s="404">
        <v>1393.0830000000001</v>
      </c>
    </row>
    <row r="423" spans="1:15" x14ac:dyDescent="0.2">
      <c r="A423" s="404" t="s">
        <v>1535</v>
      </c>
      <c r="B423" s="404">
        <v>8.0530000000000008</v>
      </c>
      <c r="C423" s="404">
        <v>131.786</v>
      </c>
      <c r="D423" s="404">
        <v>54.552</v>
      </c>
      <c r="E423" s="404">
        <v>194.39099999999999</v>
      </c>
      <c r="F423" s="404">
        <v>0.05</v>
      </c>
      <c r="G423" s="404">
        <v>1.016</v>
      </c>
      <c r="H423" s="404">
        <v>0</v>
      </c>
      <c r="I423" s="404">
        <v>0</v>
      </c>
      <c r="J423" s="404">
        <v>8.9670000000000005</v>
      </c>
      <c r="K423" s="404">
        <v>10.032999999999999</v>
      </c>
      <c r="L423" s="404">
        <v>204.42500000000001</v>
      </c>
      <c r="M423" s="404">
        <v>394.07</v>
      </c>
      <c r="N423" s="404">
        <v>879.73500000000001</v>
      </c>
      <c r="O423" s="404">
        <v>1478.23</v>
      </c>
    </row>
    <row r="424" spans="1:15" x14ac:dyDescent="0.2">
      <c r="A424" s="404" t="s">
        <v>1536</v>
      </c>
      <c r="B424" s="404">
        <v>6.9029999999999996</v>
      </c>
      <c r="C424" s="404">
        <v>131.55600000000001</v>
      </c>
      <c r="D424" s="404">
        <v>57.677</v>
      </c>
      <c r="E424" s="404">
        <v>196.136</v>
      </c>
      <c r="F424" s="404">
        <v>0.04</v>
      </c>
      <c r="G424" s="404">
        <v>1.016</v>
      </c>
      <c r="H424" s="404">
        <v>0</v>
      </c>
      <c r="I424" s="404">
        <v>0</v>
      </c>
      <c r="J424" s="404">
        <v>8.9529999999999994</v>
      </c>
      <c r="K424" s="404">
        <v>10.01</v>
      </c>
      <c r="L424" s="404">
        <v>206.14599999999999</v>
      </c>
      <c r="M424" s="404">
        <v>390.512</v>
      </c>
      <c r="N424" s="404">
        <v>855.73599999999999</v>
      </c>
      <c r="O424" s="404">
        <v>1452.393</v>
      </c>
    </row>
    <row r="425" spans="1:15" x14ac:dyDescent="0.2">
      <c r="A425" s="404" t="s">
        <v>1537</v>
      </c>
      <c r="B425" s="404">
        <v>5.625</v>
      </c>
      <c r="C425" s="404">
        <v>134.96899999999999</v>
      </c>
      <c r="D425" s="404">
        <v>54.256</v>
      </c>
      <c r="E425" s="404">
        <v>194.84899999999999</v>
      </c>
      <c r="F425" s="404">
        <v>0.05</v>
      </c>
      <c r="G425" s="404">
        <v>0.98399999999999999</v>
      </c>
      <c r="H425" s="404">
        <v>0</v>
      </c>
      <c r="I425" s="404">
        <v>0</v>
      </c>
      <c r="J425" s="404">
        <v>8.6140000000000008</v>
      </c>
      <c r="K425" s="404">
        <v>9.6479999999999997</v>
      </c>
      <c r="L425" s="404">
        <v>204.49700000000001</v>
      </c>
      <c r="M425" s="404">
        <v>373.93900000000002</v>
      </c>
      <c r="N425" s="404">
        <v>792.08299999999997</v>
      </c>
      <c r="O425" s="404">
        <v>1370.519</v>
      </c>
    </row>
    <row r="426" spans="1:15" x14ac:dyDescent="0.2">
      <c r="A426" s="404" t="s">
        <v>1538</v>
      </c>
      <c r="B426" s="404">
        <v>5.9630000000000001</v>
      </c>
      <c r="C426" s="404">
        <v>178.97</v>
      </c>
      <c r="D426" s="404">
        <v>62.338999999999999</v>
      </c>
      <c r="E426" s="404">
        <v>247.27199999999999</v>
      </c>
      <c r="F426" s="404">
        <v>7.3999999999999996E-2</v>
      </c>
      <c r="G426" s="404">
        <v>1.016</v>
      </c>
      <c r="H426" s="404">
        <v>0</v>
      </c>
      <c r="I426" s="404">
        <v>0</v>
      </c>
      <c r="J426" s="404">
        <v>8.7609999999999992</v>
      </c>
      <c r="K426" s="404">
        <v>9.8520000000000003</v>
      </c>
      <c r="L426" s="404">
        <v>257.12400000000002</v>
      </c>
      <c r="M426" s="404">
        <v>349.13600000000002</v>
      </c>
      <c r="N426" s="404">
        <v>758.43100000000004</v>
      </c>
      <c r="O426" s="404">
        <v>1364.69</v>
      </c>
    </row>
    <row r="427" spans="1:15" x14ac:dyDescent="0.2">
      <c r="A427" s="404" t="s">
        <v>1539</v>
      </c>
      <c r="B427" s="404">
        <v>9.6359999999999992</v>
      </c>
      <c r="C427" s="404">
        <v>262.07799999999997</v>
      </c>
      <c r="D427" s="404">
        <v>66.462000000000003</v>
      </c>
      <c r="E427" s="404">
        <v>338.17700000000002</v>
      </c>
      <c r="F427" s="404">
        <v>8.6999999999999994E-2</v>
      </c>
      <c r="G427" s="404">
        <v>0.98399999999999999</v>
      </c>
      <c r="H427" s="404">
        <v>0</v>
      </c>
      <c r="I427" s="404">
        <v>0</v>
      </c>
      <c r="J427" s="404">
        <v>8.73</v>
      </c>
      <c r="K427" s="404">
        <v>9.8000000000000007</v>
      </c>
      <c r="L427" s="404">
        <v>347.97699999999998</v>
      </c>
      <c r="M427" s="404">
        <v>326.70800000000003</v>
      </c>
      <c r="N427" s="404">
        <v>725.58100000000002</v>
      </c>
      <c r="O427" s="404">
        <v>1400.2660000000001</v>
      </c>
    </row>
    <row r="428" spans="1:15" x14ac:dyDescent="0.2">
      <c r="A428" s="404" t="s">
        <v>1540</v>
      </c>
      <c r="B428" s="404">
        <v>15.272</v>
      </c>
      <c r="C428" s="404">
        <v>411.226</v>
      </c>
      <c r="D428" s="404">
        <v>96.415999999999997</v>
      </c>
      <c r="E428" s="404">
        <v>522.91399999999999</v>
      </c>
      <c r="F428" s="404">
        <v>0.124</v>
      </c>
      <c r="G428" s="404">
        <v>1.016</v>
      </c>
      <c r="H428" s="404">
        <v>0</v>
      </c>
      <c r="I428" s="404">
        <v>0</v>
      </c>
      <c r="J428" s="404">
        <v>9.0150000000000006</v>
      </c>
      <c r="K428" s="404">
        <v>10.156000000000001</v>
      </c>
      <c r="L428" s="404">
        <v>533.07000000000005</v>
      </c>
      <c r="M428" s="404">
        <v>347.95600000000002</v>
      </c>
      <c r="N428" s="404">
        <v>794.30600000000004</v>
      </c>
      <c r="O428" s="404">
        <v>1675.3320000000001</v>
      </c>
    </row>
    <row r="429" spans="1:15" x14ac:dyDescent="0.2">
      <c r="A429" s="404" t="s">
        <v>1541</v>
      </c>
      <c r="B429" s="404">
        <v>102.904</v>
      </c>
      <c r="C429" s="404">
        <v>3200.9720000000002</v>
      </c>
      <c r="D429" s="404">
        <v>809.48199999999997</v>
      </c>
      <c r="E429" s="404">
        <v>4113.3580000000002</v>
      </c>
      <c r="F429" s="404">
        <v>1.0509999999999999</v>
      </c>
      <c r="G429" s="404">
        <v>12</v>
      </c>
      <c r="H429" s="404">
        <v>0</v>
      </c>
      <c r="I429" s="404">
        <v>0</v>
      </c>
      <c r="J429" s="404">
        <v>105.319</v>
      </c>
      <c r="K429" s="404">
        <v>118.371</v>
      </c>
      <c r="L429" s="404">
        <v>4231.7290000000003</v>
      </c>
      <c r="M429" s="404">
        <v>4198.2089999999998</v>
      </c>
      <c r="N429" s="404">
        <v>9228.7219999999998</v>
      </c>
      <c r="O429" s="404">
        <v>17658.661</v>
      </c>
    </row>
    <row r="430" spans="1:15" x14ac:dyDescent="0.2">
      <c r="A430" s="404" t="s">
        <v>1542</v>
      </c>
      <c r="B430" s="404">
        <v>11.526999999999999</v>
      </c>
      <c r="C430" s="404">
        <v>478.98899999999998</v>
      </c>
      <c r="D430" s="404">
        <v>86.412000000000006</v>
      </c>
      <c r="E430" s="404">
        <v>576.928</v>
      </c>
      <c r="F430" s="404">
        <v>0.111</v>
      </c>
      <c r="G430" s="404">
        <v>1.155</v>
      </c>
      <c r="H430" s="404">
        <v>0</v>
      </c>
      <c r="I430" s="404">
        <v>0</v>
      </c>
      <c r="J430" s="404">
        <v>8.891</v>
      </c>
      <c r="K430" s="404">
        <v>10.157</v>
      </c>
      <c r="L430" s="404">
        <v>587.08500000000004</v>
      </c>
      <c r="M430" s="404">
        <v>344.142</v>
      </c>
      <c r="N430" s="404">
        <v>759.02499999999998</v>
      </c>
      <c r="O430" s="404">
        <v>1690.252</v>
      </c>
    </row>
    <row r="431" spans="1:15" x14ac:dyDescent="0.2">
      <c r="A431" s="404" t="s">
        <v>1543</v>
      </c>
      <c r="B431" s="404">
        <v>8.9540000000000006</v>
      </c>
      <c r="C431" s="404">
        <v>422.45800000000003</v>
      </c>
      <c r="D431" s="404">
        <v>76.018000000000001</v>
      </c>
      <c r="E431" s="404">
        <v>507.43</v>
      </c>
      <c r="F431" s="404">
        <v>0.109</v>
      </c>
      <c r="G431" s="404">
        <v>1.0429999999999999</v>
      </c>
      <c r="H431" s="404">
        <v>0</v>
      </c>
      <c r="I431" s="404">
        <v>0</v>
      </c>
      <c r="J431" s="404">
        <v>8.1449999999999996</v>
      </c>
      <c r="K431" s="404">
        <v>9.2970000000000006</v>
      </c>
      <c r="L431" s="404">
        <v>516.72699999999998</v>
      </c>
      <c r="M431" s="404">
        <v>318.19200000000001</v>
      </c>
      <c r="N431" s="404">
        <v>657.23800000000006</v>
      </c>
      <c r="O431" s="404">
        <v>1492.1559999999999</v>
      </c>
    </row>
    <row r="432" spans="1:15" x14ac:dyDescent="0.2">
      <c r="A432" s="404" t="s">
        <v>1544</v>
      </c>
      <c r="B432" s="404">
        <v>8.6189999999999998</v>
      </c>
      <c r="C432" s="404">
        <v>386.43299999999999</v>
      </c>
      <c r="D432" s="404">
        <v>72.113</v>
      </c>
      <c r="E432" s="404">
        <v>467.16500000000002</v>
      </c>
      <c r="F432" s="404">
        <v>8.2000000000000003E-2</v>
      </c>
      <c r="G432" s="404">
        <v>1.155</v>
      </c>
      <c r="H432" s="404">
        <v>0</v>
      </c>
      <c r="I432" s="404">
        <v>0</v>
      </c>
      <c r="J432" s="404">
        <v>8.89</v>
      </c>
      <c r="K432" s="404">
        <v>10.127000000000001</v>
      </c>
      <c r="L432" s="404">
        <v>477.29199999999997</v>
      </c>
      <c r="M432" s="404">
        <v>337.52800000000002</v>
      </c>
      <c r="N432" s="404">
        <v>727.82500000000005</v>
      </c>
      <c r="O432" s="404">
        <v>1542.644</v>
      </c>
    </row>
    <row r="433" spans="1:15" x14ac:dyDescent="0.2">
      <c r="A433" s="404" t="s">
        <v>1545</v>
      </c>
      <c r="B433" s="404">
        <v>7.3659999999999997</v>
      </c>
      <c r="C433" s="404">
        <v>248.65700000000001</v>
      </c>
      <c r="D433" s="404">
        <v>55.896999999999998</v>
      </c>
      <c r="E433" s="404">
        <v>311.92</v>
      </c>
      <c r="F433" s="404">
        <v>0.123</v>
      </c>
      <c r="G433" s="404">
        <v>1.1180000000000001</v>
      </c>
      <c r="H433" s="404">
        <v>0</v>
      </c>
      <c r="I433" s="404">
        <v>0</v>
      </c>
      <c r="J433" s="404">
        <v>8.4499999999999993</v>
      </c>
      <c r="K433" s="404">
        <v>9.6910000000000007</v>
      </c>
      <c r="L433" s="404">
        <v>321.61099999999999</v>
      </c>
      <c r="M433" s="404">
        <v>322.22800000000001</v>
      </c>
      <c r="N433" s="404">
        <v>682.69399999999996</v>
      </c>
      <c r="O433" s="404">
        <v>1326.5319999999999</v>
      </c>
    </row>
    <row r="434" spans="1:15" x14ac:dyDescent="0.2">
      <c r="A434" s="404" t="s">
        <v>1546</v>
      </c>
      <c r="B434" s="404">
        <v>5.84</v>
      </c>
      <c r="C434" s="404">
        <v>178.07900000000001</v>
      </c>
      <c r="D434" s="404">
        <v>53.72</v>
      </c>
      <c r="E434" s="404">
        <v>237.63900000000001</v>
      </c>
      <c r="F434" s="404">
        <v>0.127</v>
      </c>
      <c r="G434" s="404">
        <v>1.155</v>
      </c>
      <c r="H434" s="404">
        <v>0</v>
      </c>
      <c r="I434" s="404">
        <v>0</v>
      </c>
      <c r="J434" s="404">
        <v>8.9740000000000002</v>
      </c>
      <c r="K434" s="404">
        <v>10.256</v>
      </c>
      <c r="L434" s="404">
        <v>247.89500000000001</v>
      </c>
      <c r="M434" s="404">
        <v>340.18200000000002</v>
      </c>
      <c r="N434" s="404">
        <v>783.69100000000003</v>
      </c>
      <c r="O434" s="404">
        <v>1371.7670000000001</v>
      </c>
    </row>
    <row r="435" spans="1:15" x14ac:dyDescent="0.2">
      <c r="A435" s="404" t="s">
        <v>1547</v>
      </c>
      <c r="B435" s="404">
        <v>6.194</v>
      </c>
      <c r="C435" s="404">
        <v>138.721</v>
      </c>
      <c r="D435" s="404">
        <v>56.493000000000002</v>
      </c>
      <c r="E435" s="404">
        <v>201.40799999999999</v>
      </c>
      <c r="F435" s="404">
        <v>6.9000000000000006E-2</v>
      </c>
      <c r="G435" s="404">
        <v>1.1180000000000001</v>
      </c>
      <c r="H435" s="404">
        <v>0</v>
      </c>
      <c r="I435" s="404">
        <v>0</v>
      </c>
      <c r="J435" s="404">
        <v>8.8650000000000002</v>
      </c>
      <c r="K435" s="404">
        <v>10.051</v>
      </c>
      <c r="L435" s="404">
        <v>211.459</v>
      </c>
      <c r="M435" s="404">
        <v>389.31200000000001</v>
      </c>
      <c r="N435" s="404">
        <v>873.19200000000001</v>
      </c>
      <c r="O435" s="404">
        <v>1473.963</v>
      </c>
    </row>
    <row r="436" spans="1:15" x14ac:dyDescent="0.2">
      <c r="A436" s="404" t="s">
        <v>1548</v>
      </c>
      <c r="B436" s="404">
        <v>7.37</v>
      </c>
      <c r="C436" s="404">
        <v>127.69799999999999</v>
      </c>
      <c r="D436" s="404">
        <v>55.77</v>
      </c>
      <c r="E436" s="404">
        <v>190.83799999999999</v>
      </c>
      <c r="F436" s="404">
        <v>3.4000000000000002E-2</v>
      </c>
      <c r="G436" s="404">
        <v>1.155</v>
      </c>
      <c r="H436" s="404">
        <v>0</v>
      </c>
      <c r="I436" s="404">
        <v>0</v>
      </c>
      <c r="J436" s="404">
        <v>9.093</v>
      </c>
      <c r="K436" s="404">
        <v>10.282</v>
      </c>
      <c r="L436" s="404">
        <v>201.12</v>
      </c>
      <c r="M436" s="404">
        <v>416.39</v>
      </c>
      <c r="N436" s="404">
        <v>931.13</v>
      </c>
      <c r="O436" s="404">
        <v>1548.64</v>
      </c>
    </row>
    <row r="437" spans="1:15" x14ac:dyDescent="0.2">
      <c r="A437" s="404" t="s">
        <v>1549</v>
      </c>
      <c r="B437" s="404">
        <v>7.0110000000000001</v>
      </c>
      <c r="C437" s="404">
        <v>126.91800000000001</v>
      </c>
      <c r="D437" s="404">
        <v>60.347999999999999</v>
      </c>
      <c r="E437" s="404">
        <v>194.27600000000001</v>
      </c>
      <c r="F437" s="404">
        <v>1.0999999999999999E-2</v>
      </c>
      <c r="G437" s="404">
        <v>1.155</v>
      </c>
      <c r="H437" s="404">
        <v>0</v>
      </c>
      <c r="I437" s="404">
        <v>0</v>
      </c>
      <c r="J437" s="404">
        <v>8.9629999999999992</v>
      </c>
      <c r="K437" s="404">
        <v>10.128</v>
      </c>
      <c r="L437" s="404">
        <v>204.405</v>
      </c>
      <c r="M437" s="404">
        <v>424.57600000000002</v>
      </c>
      <c r="N437" s="404">
        <v>926.22199999999998</v>
      </c>
      <c r="O437" s="404">
        <v>1555.203</v>
      </c>
    </row>
    <row r="438" spans="1:15" x14ac:dyDescent="0.2">
      <c r="A438" s="404" t="s">
        <v>1550</v>
      </c>
      <c r="B438" s="404">
        <v>5.0190000000000001</v>
      </c>
      <c r="C438" s="404">
        <v>129.73099999999999</v>
      </c>
      <c r="D438" s="404">
        <v>51.468000000000004</v>
      </c>
      <c r="E438" s="404">
        <v>186.21799999999999</v>
      </c>
      <c r="F438" s="404">
        <v>2.4E-2</v>
      </c>
      <c r="G438" s="404">
        <v>1.1180000000000001</v>
      </c>
      <c r="H438" s="404">
        <v>0</v>
      </c>
      <c r="I438" s="404">
        <v>0</v>
      </c>
      <c r="J438" s="404">
        <v>8.6489999999999991</v>
      </c>
      <c r="K438" s="404">
        <v>9.7910000000000004</v>
      </c>
      <c r="L438" s="404">
        <v>196.00899999999999</v>
      </c>
      <c r="M438" s="404">
        <v>397.55599999999998</v>
      </c>
      <c r="N438" s="404">
        <v>807.072</v>
      </c>
      <c r="O438" s="404">
        <v>1400.636</v>
      </c>
    </row>
    <row r="439" spans="1:15" x14ac:dyDescent="0.2">
      <c r="A439" s="404" t="s">
        <v>1551</v>
      </c>
      <c r="B439" s="404">
        <v>5.5490000000000004</v>
      </c>
      <c r="C439" s="404">
        <v>165.84800000000001</v>
      </c>
      <c r="D439" s="404">
        <v>57.106999999999999</v>
      </c>
      <c r="E439" s="404">
        <v>228.50299999999999</v>
      </c>
      <c r="F439" s="404">
        <v>4.3999999999999997E-2</v>
      </c>
      <c r="G439" s="404">
        <v>1.155</v>
      </c>
      <c r="H439" s="404">
        <v>0</v>
      </c>
      <c r="I439" s="404">
        <v>0</v>
      </c>
      <c r="J439" s="404">
        <v>8.6300000000000008</v>
      </c>
      <c r="K439" s="404">
        <v>9.8290000000000006</v>
      </c>
      <c r="L439" s="404">
        <v>238.33199999999999</v>
      </c>
      <c r="M439" s="404">
        <v>370.11500000000001</v>
      </c>
      <c r="N439" s="404">
        <v>763.49699999999996</v>
      </c>
      <c r="O439" s="404">
        <v>1371.943</v>
      </c>
    </row>
    <row r="440" spans="1:15" x14ac:dyDescent="0.2">
      <c r="A440" s="404" t="s">
        <v>1552</v>
      </c>
      <c r="B440" s="404">
        <v>8.6140000000000008</v>
      </c>
      <c r="C440" s="404">
        <v>245.94200000000001</v>
      </c>
      <c r="D440" s="404">
        <v>58.582000000000001</v>
      </c>
      <c r="E440" s="404">
        <v>313.13799999999998</v>
      </c>
      <c r="F440" s="404">
        <v>5.8000000000000003E-2</v>
      </c>
      <c r="G440" s="404">
        <v>1.1180000000000001</v>
      </c>
      <c r="H440" s="404">
        <v>0</v>
      </c>
      <c r="I440" s="404">
        <v>0</v>
      </c>
      <c r="J440" s="404">
        <v>8.6389999999999993</v>
      </c>
      <c r="K440" s="404">
        <v>9.8160000000000007</v>
      </c>
      <c r="L440" s="404">
        <v>322.95400000000001</v>
      </c>
      <c r="M440" s="404">
        <v>337.10300000000001</v>
      </c>
      <c r="N440" s="404">
        <v>741.61500000000001</v>
      </c>
      <c r="O440" s="404">
        <v>1401.672</v>
      </c>
    </row>
    <row r="441" spans="1:15" x14ac:dyDescent="0.2">
      <c r="A441" s="404" t="s">
        <v>1553</v>
      </c>
      <c r="B441" s="404">
        <v>14.936999999999999</v>
      </c>
      <c r="C441" s="404">
        <v>424.267</v>
      </c>
      <c r="D441" s="404">
        <v>77.501999999999995</v>
      </c>
      <c r="E441" s="404">
        <v>516.70600000000002</v>
      </c>
      <c r="F441" s="404">
        <v>6.8000000000000005E-2</v>
      </c>
      <c r="G441" s="404">
        <v>1.155</v>
      </c>
      <c r="H441" s="404">
        <v>0</v>
      </c>
      <c r="I441" s="404">
        <v>0</v>
      </c>
      <c r="J441" s="404">
        <v>8.9329999999999998</v>
      </c>
      <c r="K441" s="404">
        <v>10.157</v>
      </c>
      <c r="L441" s="404">
        <v>526.86300000000006</v>
      </c>
      <c r="M441" s="404">
        <v>353.24799999999999</v>
      </c>
      <c r="N441" s="404">
        <v>800.57899999999995</v>
      </c>
      <c r="O441" s="404">
        <v>1680.69</v>
      </c>
    </row>
    <row r="442" spans="1:15" x14ac:dyDescent="0.2">
      <c r="A442" s="404" t="s">
        <v>1554</v>
      </c>
      <c r="B442" s="404">
        <v>96.998999999999995</v>
      </c>
      <c r="C442" s="404">
        <v>3073.2159999999999</v>
      </c>
      <c r="D442" s="404">
        <v>761.428</v>
      </c>
      <c r="E442" s="404">
        <v>3931.643</v>
      </c>
      <c r="F442" s="404">
        <v>0.86</v>
      </c>
      <c r="G442" s="404">
        <v>13.6</v>
      </c>
      <c r="H442" s="404">
        <v>0</v>
      </c>
      <c r="I442" s="404">
        <v>0</v>
      </c>
      <c r="J442" s="404">
        <v>105.122</v>
      </c>
      <c r="K442" s="404">
        <v>119.583</v>
      </c>
      <c r="L442" s="404">
        <v>4051.2260000000001</v>
      </c>
      <c r="M442" s="404">
        <v>4350.57</v>
      </c>
      <c r="N442" s="404">
        <v>9454.9490000000005</v>
      </c>
      <c r="O442" s="404">
        <v>17856.744999999999</v>
      </c>
    </row>
    <row r="443" spans="1:15" x14ac:dyDescent="0.2">
      <c r="A443" s="404" t="s">
        <v>1555</v>
      </c>
      <c r="B443" s="404">
        <v>6.8920000000000003</v>
      </c>
      <c r="C443" s="404">
        <v>406.976</v>
      </c>
      <c r="D443" s="404">
        <v>72.266000000000005</v>
      </c>
      <c r="E443" s="404">
        <v>486.13400000000001</v>
      </c>
      <c r="F443" s="404">
        <v>0.128</v>
      </c>
      <c r="G443" s="404">
        <v>1.1890000000000001</v>
      </c>
      <c r="H443" s="404">
        <v>0</v>
      </c>
      <c r="I443" s="404">
        <v>0</v>
      </c>
      <c r="J443" s="404">
        <v>8.7859999999999996</v>
      </c>
      <c r="K443" s="404">
        <v>10.103</v>
      </c>
      <c r="L443" s="404">
        <v>496.23599999999999</v>
      </c>
      <c r="M443" s="404">
        <v>347.79700000000003</v>
      </c>
      <c r="N443" s="404">
        <v>730.17899999999997</v>
      </c>
      <c r="O443" s="404">
        <v>1574.212</v>
      </c>
    </row>
    <row r="444" spans="1:15" x14ac:dyDescent="0.2">
      <c r="A444" s="404" t="s">
        <v>1556</v>
      </c>
      <c r="B444" s="404">
        <v>6.2629999999999999</v>
      </c>
      <c r="C444" s="404">
        <v>399.84399999999999</v>
      </c>
      <c r="D444" s="404">
        <v>75.248999999999995</v>
      </c>
      <c r="E444" s="404">
        <v>481.35599999999999</v>
      </c>
      <c r="F444" s="404">
        <v>0.111</v>
      </c>
      <c r="G444" s="404">
        <v>1.0740000000000001</v>
      </c>
      <c r="H444" s="404">
        <v>0</v>
      </c>
      <c r="I444" s="404">
        <v>0</v>
      </c>
      <c r="J444" s="404">
        <v>7.9960000000000004</v>
      </c>
      <c r="K444" s="404">
        <v>9.1809999999999992</v>
      </c>
      <c r="L444" s="404">
        <v>490.53699999999998</v>
      </c>
      <c r="M444" s="404">
        <v>326.57299999999998</v>
      </c>
      <c r="N444" s="404">
        <v>690.15</v>
      </c>
      <c r="O444" s="404">
        <v>1507.261</v>
      </c>
    </row>
    <row r="445" spans="1:15" x14ac:dyDescent="0.2">
      <c r="A445" s="404" t="s">
        <v>1557</v>
      </c>
      <c r="B445" s="404">
        <v>6.282</v>
      </c>
      <c r="C445" s="404">
        <v>361.64800000000002</v>
      </c>
      <c r="D445" s="404">
        <v>69.617999999999995</v>
      </c>
      <c r="E445" s="404">
        <v>437.548</v>
      </c>
      <c r="F445" s="404">
        <v>0.12</v>
      </c>
      <c r="G445" s="404">
        <v>1.1890000000000001</v>
      </c>
      <c r="H445" s="404">
        <v>0</v>
      </c>
      <c r="I445" s="404">
        <v>0</v>
      </c>
      <c r="J445" s="404">
        <v>8.298</v>
      </c>
      <c r="K445" s="404">
        <v>9.6069999999999993</v>
      </c>
      <c r="L445" s="404">
        <v>447.15499999999997</v>
      </c>
      <c r="M445" s="404">
        <v>345.00599999999997</v>
      </c>
      <c r="N445" s="404">
        <v>730.73</v>
      </c>
      <c r="O445" s="404">
        <v>1522.89</v>
      </c>
    </row>
    <row r="446" spans="1:15" x14ac:dyDescent="0.2">
      <c r="A446" s="404" t="s">
        <v>1558</v>
      </c>
      <c r="B446" s="404">
        <v>4.1319999999999997</v>
      </c>
      <c r="C446" s="404">
        <v>231.267</v>
      </c>
      <c r="D446" s="404">
        <v>51.637999999999998</v>
      </c>
      <c r="E446" s="404">
        <v>287.03699999999998</v>
      </c>
      <c r="F446" s="404">
        <v>9.1999999999999998E-2</v>
      </c>
      <c r="G446" s="404">
        <v>1.151</v>
      </c>
      <c r="H446" s="404">
        <v>0</v>
      </c>
      <c r="I446" s="404">
        <v>0</v>
      </c>
      <c r="J446" s="404">
        <v>8.3699999999999992</v>
      </c>
      <c r="K446" s="404">
        <v>9.6120000000000001</v>
      </c>
      <c r="L446" s="404">
        <v>296.64999999999998</v>
      </c>
      <c r="M446" s="404">
        <v>329.43299999999999</v>
      </c>
      <c r="N446" s="404">
        <v>707.64099999999996</v>
      </c>
      <c r="O446" s="404">
        <v>1333.7239999999999</v>
      </c>
    </row>
    <row r="447" spans="1:15" x14ac:dyDescent="0.2">
      <c r="A447" s="404" t="s">
        <v>1559</v>
      </c>
      <c r="B447" s="404">
        <v>4.2939999999999996</v>
      </c>
      <c r="C447" s="404">
        <v>164.33199999999999</v>
      </c>
      <c r="D447" s="404">
        <v>49.271000000000001</v>
      </c>
      <c r="E447" s="404">
        <v>217.89699999999999</v>
      </c>
      <c r="F447" s="404">
        <v>9.0999999999999998E-2</v>
      </c>
      <c r="G447" s="404">
        <v>1.1890000000000001</v>
      </c>
      <c r="H447" s="404">
        <v>0</v>
      </c>
      <c r="I447" s="404">
        <v>0</v>
      </c>
      <c r="J447" s="404">
        <v>9.0259999999999998</v>
      </c>
      <c r="K447" s="404">
        <v>10.305999999999999</v>
      </c>
      <c r="L447" s="404">
        <v>228.203</v>
      </c>
      <c r="M447" s="404">
        <v>363.18</v>
      </c>
      <c r="N447" s="404">
        <v>822.04499999999996</v>
      </c>
      <c r="O447" s="404">
        <v>1413.4280000000001</v>
      </c>
    </row>
    <row r="448" spans="1:15" x14ac:dyDescent="0.2">
      <c r="A448" s="404" t="s">
        <v>1560</v>
      </c>
      <c r="B448" s="404">
        <v>4.532</v>
      </c>
      <c r="C448" s="404">
        <v>137.46799999999999</v>
      </c>
      <c r="D448" s="404">
        <v>45.008000000000003</v>
      </c>
      <c r="E448" s="404">
        <v>187.00800000000001</v>
      </c>
      <c r="F448" s="404">
        <v>9.5000000000000001E-2</v>
      </c>
      <c r="G448" s="404">
        <v>1.151</v>
      </c>
      <c r="H448" s="404">
        <v>0</v>
      </c>
      <c r="I448" s="404">
        <v>0</v>
      </c>
      <c r="J448" s="404">
        <v>8.5120000000000005</v>
      </c>
      <c r="K448" s="404">
        <v>9.7569999999999997</v>
      </c>
      <c r="L448" s="404">
        <v>196.76499999999999</v>
      </c>
      <c r="M448" s="404">
        <v>395.06</v>
      </c>
      <c r="N448" s="404">
        <v>872.08900000000006</v>
      </c>
      <c r="O448" s="404">
        <v>1463.914</v>
      </c>
    </row>
    <row r="449" spans="1:15" x14ac:dyDescent="0.2">
      <c r="A449" s="404" t="s">
        <v>1561</v>
      </c>
      <c r="B449" s="404">
        <v>4.5469999999999997</v>
      </c>
      <c r="C449" s="404">
        <v>124.90600000000001</v>
      </c>
      <c r="D449" s="404">
        <v>44.837000000000003</v>
      </c>
      <c r="E449" s="404">
        <v>174.29</v>
      </c>
      <c r="F449" s="404">
        <v>3.3000000000000002E-2</v>
      </c>
      <c r="G449" s="404">
        <v>1.1890000000000001</v>
      </c>
      <c r="H449" s="404">
        <v>0</v>
      </c>
      <c r="I449" s="404">
        <v>0</v>
      </c>
      <c r="J449" s="404">
        <v>8.6769999999999996</v>
      </c>
      <c r="K449" s="404">
        <v>9.9</v>
      </c>
      <c r="L449" s="404">
        <v>184.19</v>
      </c>
      <c r="M449" s="404">
        <v>428.34699999999998</v>
      </c>
      <c r="N449" s="404">
        <v>948.77</v>
      </c>
      <c r="O449" s="404">
        <v>1561.307</v>
      </c>
    </row>
    <row r="450" spans="1:15" x14ac:dyDescent="0.2">
      <c r="A450" s="404" t="s">
        <v>1562</v>
      </c>
      <c r="B450" s="404">
        <v>4.5510000000000002</v>
      </c>
      <c r="C450" s="404">
        <v>129.488</v>
      </c>
      <c r="D450" s="404">
        <v>45.826000000000001</v>
      </c>
      <c r="E450" s="404">
        <v>179.86600000000001</v>
      </c>
      <c r="F450" s="404">
        <v>2E-3</v>
      </c>
      <c r="G450" s="404">
        <v>1.1890000000000001</v>
      </c>
      <c r="H450" s="404">
        <v>0</v>
      </c>
      <c r="I450" s="404">
        <v>0</v>
      </c>
      <c r="J450" s="404">
        <v>8.6969999999999992</v>
      </c>
      <c r="K450" s="404">
        <v>9.8879999999999999</v>
      </c>
      <c r="L450" s="404">
        <v>189.75399999999999</v>
      </c>
      <c r="M450" s="404">
        <v>435.55799999999999</v>
      </c>
      <c r="N450" s="404">
        <v>930.98800000000006</v>
      </c>
      <c r="O450" s="404">
        <v>1556.3</v>
      </c>
    </row>
    <row r="451" spans="1:15" x14ac:dyDescent="0.2">
      <c r="A451" s="404" t="s">
        <v>1563</v>
      </c>
      <c r="B451" s="404">
        <v>3.859</v>
      </c>
      <c r="C451" s="404">
        <v>136.18299999999999</v>
      </c>
      <c r="D451" s="404">
        <v>45.948999999999998</v>
      </c>
      <c r="E451" s="404">
        <v>185.99100000000001</v>
      </c>
      <c r="F451" s="404">
        <v>2.7E-2</v>
      </c>
      <c r="G451" s="404">
        <v>1.151</v>
      </c>
      <c r="H451" s="404">
        <v>0</v>
      </c>
      <c r="I451" s="404">
        <v>0</v>
      </c>
      <c r="J451" s="404">
        <v>8.3529999999999998</v>
      </c>
      <c r="K451" s="404">
        <v>9.5310000000000006</v>
      </c>
      <c r="L451" s="404">
        <v>195.52199999999999</v>
      </c>
      <c r="M451" s="404">
        <v>389.755</v>
      </c>
      <c r="N451" s="404">
        <v>769.06700000000001</v>
      </c>
      <c r="O451" s="404">
        <v>1354.3440000000001</v>
      </c>
    </row>
    <row r="452" spans="1:15" x14ac:dyDescent="0.2">
      <c r="A452" s="404" t="s">
        <v>1564</v>
      </c>
      <c r="B452" s="404">
        <v>5.5339999999999998</v>
      </c>
      <c r="C452" s="404">
        <v>192.124</v>
      </c>
      <c r="D452" s="404">
        <v>48.363999999999997</v>
      </c>
      <c r="E452" s="404">
        <v>246.02099999999999</v>
      </c>
      <c r="F452" s="404">
        <v>0.03</v>
      </c>
      <c r="G452" s="404">
        <v>1.1890000000000001</v>
      </c>
      <c r="H452" s="404">
        <v>0</v>
      </c>
      <c r="I452" s="404">
        <v>0</v>
      </c>
      <c r="J452" s="404">
        <v>8.6349999999999998</v>
      </c>
      <c r="K452" s="404">
        <v>9.8539999999999992</v>
      </c>
      <c r="L452" s="404">
        <v>255.876</v>
      </c>
      <c r="M452" s="404">
        <v>371.90800000000002</v>
      </c>
      <c r="N452" s="404">
        <v>788.09400000000005</v>
      </c>
      <c r="O452" s="404">
        <v>1415.8779999999999</v>
      </c>
    </row>
    <row r="453" spans="1:15" x14ac:dyDescent="0.2">
      <c r="A453" s="404" t="s">
        <v>1565</v>
      </c>
      <c r="B453" s="404">
        <v>6.47</v>
      </c>
      <c r="C453" s="404">
        <v>262.47000000000003</v>
      </c>
      <c r="D453" s="404">
        <v>51.252000000000002</v>
      </c>
      <c r="E453" s="404">
        <v>320.19299999999998</v>
      </c>
      <c r="F453" s="404">
        <v>0.10100000000000001</v>
      </c>
      <c r="G453" s="404">
        <v>1.151</v>
      </c>
      <c r="H453" s="404">
        <v>0</v>
      </c>
      <c r="I453" s="404">
        <v>0</v>
      </c>
      <c r="J453" s="404">
        <v>8.5090000000000003</v>
      </c>
      <c r="K453" s="404">
        <v>9.76</v>
      </c>
      <c r="L453" s="404">
        <v>329.95299999999997</v>
      </c>
      <c r="M453" s="404">
        <v>344.96600000000001</v>
      </c>
      <c r="N453" s="404">
        <v>751.82100000000003</v>
      </c>
      <c r="O453" s="404">
        <v>1426.739</v>
      </c>
    </row>
    <row r="454" spans="1:15" x14ac:dyDescent="0.2">
      <c r="A454" s="404" t="s">
        <v>1566</v>
      </c>
      <c r="B454" s="404">
        <v>7.4329999999999998</v>
      </c>
      <c r="C454" s="404">
        <v>355.22699999999998</v>
      </c>
      <c r="D454" s="404">
        <v>63.264000000000003</v>
      </c>
      <c r="E454" s="404">
        <v>425.92399999999998</v>
      </c>
      <c r="F454" s="404">
        <v>9.8000000000000004E-2</v>
      </c>
      <c r="G454" s="404">
        <v>1.1890000000000001</v>
      </c>
      <c r="H454" s="404">
        <v>0</v>
      </c>
      <c r="I454" s="404">
        <v>0</v>
      </c>
      <c r="J454" s="404">
        <v>8.8070000000000004</v>
      </c>
      <c r="K454" s="404">
        <v>10.093999999999999</v>
      </c>
      <c r="L454" s="404">
        <v>436.01799999999997</v>
      </c>
      <c r="M454" s="404">
        <v>357.14400000000001</v>
      </c>
      <c r="N454" s="404">
        <v>789.09100000000001</v>
      </c>
      <c r="O454" s="404">
        <v>1582.2529999999999</v>
      </c>
    </row>
    <row r="455" spans="1:15" x14ac:dyDescent="0.2">
      <c r="A455" s="404" t="s">
        <v>1567</v>
      </c>
      <c r="B455" s="404">
        <v>64.789000000000001</v>
      </c>
      <c r="C455" s="404">
        <v>2901.6869999999999</v>
      </c>
      <c r="D455" s="404">
        <v>662.54300000000001</v>
      </c>
      <c r="E455" s="404">
        <v>3629.02</v>
      </c>
      <c r="F455" s="404">
        <v>0.92700000000000005</v>
      </c>
      <c r="G455" s="404">
        <v>14</v>
      </c>
      <c r="H455" s="404">
        <v>0</v>
      </c>
      <c r="I455" s="404">
        <v>0</v>
      </c>
      <c r="J455" s="404">
        <v>102.666</v>
      </c>
      <c r="K455" s="404">
        <v>117.593</v>
      </c>
      <c r="L455" s="404">
        <v>3746.6120000000001</v>
      </c>
      <c r="M455" s="404">
        <v>4434.7250000000004</v>
      </c>
      <c r="N455" s="404">
        <v>9529.3130000000001</v>
      </c>
      <c r="O455" s="404">
        <v>17710.651000000002</v>
      </c>
    </row>
    <row r="456" spans="1:15" x14ac:dyDescent="0.2">
      <c r="A456" s="404" t="s">
        <v>1568</v>
      </c>
      <c r="B456" s="404">
        <v>7.3360000000000003</v>
      </c>
      <c r="C456" s="404">
        <v>442.17599999999999</v>
      </c>
      <c r="D456" s="404">
        <v>66.8</v>
      </c>
      <c r="E456" s="404">
        <v>516.31299999999999</v>
      </c>
      <c r="F456" s="404">
        <v>0.108</v>
      </c>
      <c r="G456" s="404">
        <v>1.2230000000000001</v>
      </c>
      <c r="H456" s="404">
        <v>0</v>
      </c>
      <c r="I456" s="404">
        <v>0</v>
      </c>
      <c r="J456" s="404">
        <v>8.75</v>
      </c>
      <c r="K456" s="404">
        <v>10.081</v>
      </c>
      <c r="L456" s="404">
        <v>526.39400000000001</v>
      </c>
      <c r="M456" s="404">
        <v>363.94900000000001</v>
      </c>
      <c r="N456" s="404">
        <v>807.04200000000003</v>
      </c>
      <c r="O456" s="404">
        <v>1697.385</v>
      </c>
    </row>
    <row r="457" spans="1:15" x14ac:dyDescent="0.2">
      <c r="A457" s="404" t="s">
        <v>1569</v>
      </c>
      <c r="B457" s="404">
        <v>7.1219999999999999</v>
      </c>
      <c r="C457" s="404">
        <v>489.02199999999999</v>
      </c>
      <c r="D457" s="404">
        <v>70.061999999999998</v>
      </c>
      <c r="E457" s="404">
        <v>566.20600000000002</v>
      </c>
      <c r="F457" s="404">
        <v>8.4000000000000005E-2</v>
      </c>
      <c r="G457" s="404">
        <v>1.105</v>
      </c>
      <c r="H457" s="404">
        <v>0</v>
      </c>
      <c r="I457" s="404">
        <v>0</v>
      </c>
      <c r="J457" s="404">
        <v>7.7640000000000002</v>
      </c>
      <c r="K457" s="404">
        <v>8.952</v>
      </c>
      <c r="L457" s="404">
        <v>575.15800000000002</v>
      </c>
      <c r="M457" s="404">
        <v>343.78100000000001</v>
      </c>
      <c r="N457" s="404">
        <v>706.298</v>
      </c>
      <c r="O457" s="404">
        <v>1625.2370000000001</v>
      </c>
    </row>
    <row r="458" spans="1:15" x14ac:dyDescent="0.2">
      <c r="A458" s="404" t="s">
        <v>1570</v>
      </c>
      <c r="B458" s="404">
        <v>6.5519999999999996</v>
      </c>
      <c r="C458" s="404">
        <v>362.74099999999999</v>
      </c>
      <c r="D458" s="404">
        <v>67.864999999999995</v>
      </c>
      <c r="E458" s="404">
        <v>437.15800000000002</v>
      </c>
      <c r="F458" s="404">
        <v>0.109</v>
      </c>
      <c r="G458" s="404">
        <v>1.2230000000000001</v>
      </c>
      <c r="H458" s="404">
        <v>0</v>
      </c>
      <c r="I458" s="404">
        <v>0</v>
      </c>
      <c r="J458" s="404">
        <v>8.7029999999999994</v>
      </c>
      <c r="K458" s="404">
        <v>10.035</v>
      </c>
      <c r="L458" s="404">
        <v>447.19299999999998</v>
      </c>
      <c r="M458" s="404">
        <v>350.20800000000003</v>
      </c>
      <c r="N458" s="404">
        <v>741.51800000000003</v>
      </c>
      <c r="O458" s="404">
        <v>1538.92</v>
      </c>
    </row>
    <row r="459" spans="1:15" x14ac:dyDescent="0.2">
      <c r="A459" s="404" t="s">
        <v>1571</v>
      </c>
      <c r="B459" s="404">
        <v>4.7969999999999997</v>
      </c>
      <c r="C459" s="404">
        <v>266.05599999999998</v>
      </c>
      <c r="D459" s="404">
        <v>44.143999999999998</v>
      </c>
      <c r="E459" s="404">
        <v>314.99799999999999</v>
      </c>
      <c r="F459" s="404">
        <v>0.111</v>
      </c>
      <c r="G459" s="404">
        <v>1.1839999999999999</v>
      </c>
      <c r="H459" s="404">
        <v>0</v>
      </c>
      <c r="I459" s="404">
        <v>0</v>
      </c>
      <c r="J459" s="404">
        <v>8.4149999999999991</v>
      </c>
      <c r="K459" s="404">
        <v>9.7100000000000009</v>
      </c>
      <c r="L459" s="404">
        <v>324.70699999999999</v>
      </c>
      <c r="M459" s="404">
        <v>344.78699999999998</v>
      </c>
      <c r="N459" s="404">
        <v>735.33</v>
      </c>
      <c r="O459" s="404">
        <v>1404.8230000000001</v>
      </c>
    </row>
    <row r="460" spans="1:15" x14ac:dyDescent="0.2">
      <c r="A460" s="404" t="s">
        <v>1572</v>
      </c>
      <c r="B460" s="404">
        <v>4.6970000000000001</v>
      </c>
      <c r="C460" s="404">
        <v>172.41399999999999</v>
      </c>
      <c r="D460" s="404">
        <v>36.581000000000003</v>
      </c>
      <c r="E460" s="404">
        <v>213.69200000000001</v>
      </c>
      <c r="F460" s="404">
        <v>0.11799999999999999</v>
      </c>
      <c r="G460" s="404">
        <v>1.2230000000000001</v>
      </c>
      <c r="H460" s="404">
        <v>0</v>
      </c>
      <c r="I460" s="404">
        <v>0</v>
      </c>
      <c r="J460" s="404">
        <v>8.7110000000000003</v>
      </c>
      <c r="K460" s="404">
        <v>10.052</v>
      </c>
      <c r="L460" s="404">
        <v>223.744</v>
      </c>
      <c r="M460" s="404">
        <v>370.40300000000002</v>
      </c>
      <c r="N460" s="404">
        <v>818.702</v>
      </c>
      <c r="O460" s="404">
        <v>1412.848</v>
      </c>
    </row>
    <row r="461" spans="1:15" x14ac:dyDescent="0.2">
      <c r="A461" s="404" t="s">
        <v>1573</v>
      </c>
      <c r="B461" s="404">
        <v>4.5129999999999999</v>
      </c>
      <c r="C461" s="404">
        <v>137.89599999999999</v>
      </c>
      <c r="D461" s="404">
        <v>39.329000000000001</v>
      </c>
      <c r="E461" s="404">
        <v>181.738</v>
      </c>
      <c r="F461" s="404">
        <v>5.2999999999999999E-2</v>
      </c>
      <c r="G461" s="404">
        <v>1.1839999999999999</v>
      </c>
      <c r="H461" s="404">
        <v>0</v>
      </c>
      <c r="I461" s="404">
        <v>0</v>
      </c>
      <c r="J461" s="404">
        <v>8.4710000000000001</v>
      </c>
      <c r="K461" s="404">
        <v>9.7080000000000002</v>
      </c>
      <c r="L461" s="404">
        <v>191.446</v>
      </c>
      <c r="M461" s="404">
        <v>400.40499999999997</v>
      </c>
      <c r="N461" s="404">
        <v>878.07500000000005</v>
      </c>
      <c r="O461" s="404">
        <v>1469.9259999999999</v>
      </c>
    </row>
    <row r="462" spans="1:15" x14ac:dyDescent="0.2">
      <c r="A462" s="404" t="s">
        <v>1574</v>
      </c>
      <c r="B462" s="404">
        <v>4.6210000000000004</v>
      </c>
      <c r="C462" s="404">
        <v>125.288</v>
      </c>
      <c r="D462" s="404">
        <v>39.872</v>
      </c>
      <c r="E462" s="404">
        <v>169.78100000000001</v>
      </c>
      <c r="F462" s="404">
        <v>1.6E-2</v>
      </c>
      <c r="G462" s="404">
        <v>1.2230000000000001</v>
      </c>
      <c r="H462" s="404">
        <v>0</v>
      </c>
      <c r="I462" s="404">
        <v>0</v>
      </c>
      <c r="J462" s="404">
        <v>8.7720000000000002</v>
      </c>
      <c r="K462" s="404">
        <v>10.010999999999999</v>
      </c>
      <c r="L462" s="404">
        <v>179.792</v>
      </c>
      <c r="M462" s="404">
        <v>422.82600000000002</v>
      </c>
      <c r="N462" s="404">
        <v>921.11599999999999</v>
      </c>
      <c r="O462" s="404">
        <v>1523.7329999999999</v>
      </c>
    </row>
    <row r="463" spans="1:15" x14ac:dyDescent="0.2">
      <c r="A463" s="404" t="s">
        <v>1575</v>
      </c>
      <c r="B463" s="404">
        <v>4.9400000000000004</v>
      </c>
      <c r="C463" s="404">
        <v>130.10599999999999</v>
      </c>
      <c r="D463" s="404">
        <v>43.442999999999998</v>
      </c>
      <c r="E463" s="404">
        <v>178.489</v>
      </c>
      <c r="F463" s="404">
        <v>-4.0000000000000001E-3</v>
      </c>
      <c r="G463" s="404">
        <v>1.2230000000000001</v>
      </c>
      <c r="H463" s="404">
        <v>0</v>
      </c>
      <c r="I463" s="404">
        <v>0</v>
      </c>
      <c r="J463" s="404">
        <v>8.6579999999999995</v>
      </c>
      <c r="K463" s="404">
        <v>9.8759999999999994</v>
      </c>
      <c r="L463" s="404">
        <v>188.36500000000001</v>
      </c>
      <c r="M463" s="404">
        <v>445.18</v>
      </c>
      <c r="N463" s="404">
        <v>982.35199999999998</v>
      </c>
      <c r="O463" s="404">
        <v>1615.8969999999999</v>
      </c>
    </row>
    <row r="464" spans="1:15" x14ac:dyDescent="0.2">
      <c r="A464" s="404" t="s">
        <v>1576</v>
      </c>
      <c r="B464" s="404">
        <v>4.4459999999999997</v>
      </c>
      <c r="C464" s="404">
        <v>130.267</v>
      </c>
      <c r="D464" s="404">
        <v>43.823</v>
      </c>
      <c r="E464" s="404">
        <v>178.536</v>
      </c>
      <c r="F464" s="404">
        <v>7.0000000000000001E-3</v>
      </c>
      <c r="G464" s="404">
        <v>1.1839999999999999</v>
      </c>
      <c r="H464" s="404">
        <v>0</v>
      </c>
      <c r="I464" s="404">
        <v>0</v>
      </c>
      <c r="J464" s="404">
        <v>8.3569999999999993</v>
      </c>
      <c r="K464" s="404">
        <v>9.548</v>
      </c>
      <c r="L464" s="404">
        <v>188.084</v>
      </c>
      <c r="M464" s="404">
        <v>409.09300000000002</v>
      </c>
      <c r="N464" s="404">
        <v>810.80799999999999</v>
      </c>
      <c r="O464" s="404">
        <v>1407.9860000000001</v>
      </c>
    </row>
    <row r="465" spans="1:15" x14ac:dyDescent="0.2">
      <c r="A465" s="404" t="s">
        <v>1577</v>
      </c>
      <c r="B465" s="404">
        <v>6.0410000000000004</v>
      </c>
      <c r="C465" s="404">
        <v>161.374</v>
      </c>
      <c r="D465" s="404">
        <v>49.728000000000002</v>
      </c>
      <c r="E465" s="404">
        <v>217.143</v>
      </c>
      <c r="F465" s="404">
        <v>3.6999999999999998E-2</v>
      </c>
      <c r="G465" s="404">
        <v>1.2230000000000001</v>
      </c>
      <c r="H465" s="404">
        <v>0</v>
      </c>
      <c r="I465" s="404">
        <v>0</v>
      </c>
      <c r="J465" s="404">
        <v>8.7379999999999995</v>
      </c>
      <c r="K465" s="404">
        <v>9.9979999999999993</v>
      </c>
      <c r="L465" s="404">
        <v>227.14099999999999</v>
      </c>
      <c r="M465" s="404">
        <v>390.61</v>
      </c>
      <c r="N465" s="404">
        <v>805.197</v>
      </c>
      <c r="O465" s="404">
        <v>1422.9469999999999</v>
      </c>
    </row>
    <row r="466" spans="1:15" x14ac:dyDescent="0.2">
      <c r="A466" s="404" t="s">
        <v>1578</v>
      </c>
      <c r="B466" s="404">
        <v>7.1879999999999997</v>
      </c>
      <c r="C466" s="404">
        <v>263.26799999999997</v>
      </c>
      <c r="D466" s="404">
        <v>61.158000000000001</v>
      </c>
      <c r="E466" s="404">
        <v>331.613</v>
      </c>
      <c r="F466" s="404">
        <v>5.0999999999999997E-2</v>
      </c>
      <c r="G466" s="404">
        <v>1.1839999999999999</v>
      </c>
      <c r="H466" s="404">
        <v>0</v>
      </c>
      <c r="I466" s="404">
        <v>0</v>
      </c>
      <c r="J466" s="404">
        <v>8.5960000000000001</v>
      </c>
      <c r="K466" s="404">
        <v>9.83</v>
      </c>
      <c r="L466" s="404">
        <v>341.44400000000002</v>
      </c>
      <c r="M466" s="404">
        <v>356.90600000000001</v>
      </c>
      <c r="N466" s="404">
        <v>757.95799999999997</v>
      </c>
      <c r="O466" s="404">
        <v>1456.308</v>
      </c>
    </row>
    <row r="467" spans="1:15" x14ac:dyDescent="0.2">
      <c r="A467" s="404" t="s">
        <v>1579</v>
      </c>
      <c r="B467" s="404">
        <v>7.782</v>
      </c>
      <c r="C467" s="404">
        <v>404.83300000000003</v>
      </c>
      <c r="D467" s="404">
        <v>86.611000000000004</v>
      </c>
      <c r="E467" s="404">
        <v>499.226</v>
      </c>
      <c r="F467" s="404">
        <v>7.3999999999999996E-2</v>
      </c>
      <c r="G467" s="404">
        <v>1.2230000000000001</v>
      </c>
      <c r="H467" s="404">
        <v>0</v>
      </c>
      <c r="I467" s="404">
        <v>0</v>
      </c>
      <c r="J467" s="404">
        <v>8.7880000000000003</v>
      </c>
      <c r="K467" s="404">
        <v>10.086</v>
      </c>
      <c r="L467" s="404">
        <v>509.31200000000001</v>
      </c>
      <c r="M467" s="404">
        <v>361.36</v>
      </c>
      <c r="N467" s="404">
        <v>807.04399999999998</v>
      </c>
      <c r="O467" s="404">
        <v>1677.7159999999999</v>
      </c>
    </row>
    <row r="468" spans="1:15" x14ac:dyDescent="0.2">
      <c r="A468" s="404" t="s">
        <v>1580</v>
      </c>
      <c r="B468" s="404">
        <v>70.034999999999997</v>
      </c>
      <c r="C468" s="404">
        <v>3085.0520000000001</v>
      </c>
      <c r="D468" s="404">
        <v>649.41600000000005</v>
      </c>
      <c r="E468" s="404">
        <v>3804.5030000000002</v>
      </c>
      <c r="F468" s="404">
        <v>0.76400000000000001</v>
      </c>
      <c r="G468" s="404">
        <v>14.4</v>
      </c>
      <c r="H468" s="404">
        <v>0</v>
      </c>
      <c r="I468" s="404">
        <v>0</v>
      </c>
      <c r="J468" s="404">
        <v>102.723</v>
      </c>
      <c r="K468" s="404">
        <v>117.886</v>
      </c>
      <c r="L468" s="404">
        <v>3922.39</v>
      </c>
      <c r="M468" s="404">
        <v>4559.5069999999996</v>
      </c>
      <c r="N468" s="404">
        <v>9773.0930000000008</v>
      </c>
      <c r="O468" s="404">
        <v>18254.990000000002</v>
      </c>
    </row>
    <row r="469" spans="1:15" x14ac:dyDescent="0.2">
      <c r="A469" s="404" t="s">
        <v>1581</v>
      </c>
      <c r="B469" s="404">
        <v>8.6539999999999999</v>
      </c>
      <c r="C469" s="404">
        <v>489.05399999999997</v>
      </c>
      <c r="D469" s="404">
        <v>84.760999999999996</v>
      </c>
      <c r="E469" s="404">
        <v>582.46900000000005</v>
      </c>
      <c r="F469" s="404">
        <v>0.05</v>
      </c>
      <c r="G469" s="404">
        <v>1.254</v>
      </c>
      <c r="H469" s="404">
        <v>0</v>
      </c>
      <c r="I469" s="404">
        <v>0</v>
      </c>
      <c r="J469" s="404">
        <v>9.14</v>
      </c>
      <c r="K469" s="404">
        <v>10.444000000000001</v>
      </c>
      <c r="L469" s="404">
        <v>592.91300000000001</v>
      </c>
      <c r="M469" s="404">
        <v>372.00400000000002</v>
      </c>
      <c r="N469" s="404">
        <v>796.25900000000001</v>
      </c>
      <c r="O469" s="404">
        <v>1761.175</v>
      </c>
    </row>
    <row r="470" spans="1:15" x14ac:dyDescent="0.2">
      <c r="A470" s="404" t="s">
        <v>1582</v>
      </c>
      <c r="B470" s="404">
        <v>7.9539999999999997</v>
      </c>
      <c r="C470" s="404">
        <v>470.25200000000001</v>
      </c>
      <c r="D470" s="404">
        <v>80.775999999999996</v>
      </c>
      <c r="E470" s="404">
        <v>558.98199999999997</v>
      </c>
      <c r="F470" s="404">
        <v>4.5999999999999999E-2</v>
      </c>
      <c r="G470" s="404">
        <v>1.173</v>
      </c>
      <c r="H470" s="404">
        <v>0</v>
      </c>
      <c r="I470" s="404">
        <v>0</v>
      </c>
      <c r="J470" s="404">
        <v>8.5190000000000001</v>
      </c>
      <c r="K470" s="404">
        <v>9.7379999999999995</v>
      </c>
      <c r="L470" s="404">
        <v>568.71900000000005</v>
      </c>
      <c r="M470" s="404">
        <v>355.83199999999999</v>
      </c>
      <c r="N470" s="404">
        <v>722.09500000000003</v>
      </c>
      <c r="O470" s="404">
        <v>1646.646</v>
      </c>
    </row>
    <row r="471" spans="1:15" x14ac:dyDescent="0.2">
      <c r="A471" s="404" t="s">
        <v>1583</v>
      </c>
      <c r="B471" s="404">
        <v>7.7190000000000003</v>
      </c>
      <c r="C471" s="404">
        <v>389.77499999999998</v>
      </c>
      <c r="D471" s="404">
        <v>66.125</v>
      </c>
      <c r="E471" s="404">
        <v>463.61799999999999</v>
      </c>
      <c r="F471" s="404">
        <v>9.8000000000000004E-2</v>
      </c>
      <c r="G471" s="404">
        <v>1.254</v>
      </c>
      <c r="H471" s="404">
        <v>0</v>
      </c>
      <c r="I471" s="404">
        <v>0</v>
      </c>
      <c r="J471" s="404">
        <v>9.0440000000000005</v>
      </c>
      <c r="K471" s="404">
        <v>10.395</v>
      </c>
      <c r="L471" s="404">
        <v>474.01299999999998</v>
      </c>
      <c r="M471" s="404">
        <v>352.25099999999998</v>
      </c>
      <c r="N471" s="404">
        <v>746.99900000000002</v>
      </c>
      <c r="O471" s="404">
        <v>1573.2639999999999</v>
      </c>
    </row>
    <row r="472" spans="1:15" x14ac:dyDescent="0.2">
      <c r="A472" s="404" t="s">
        <v>1584</v>
      </c>
      <c r="B472" s="404">
        <v>5.0369999999999999</v>
      </c>
      <c r="C472" s="404">
        <v>261.274</v>
      </c>
      <c r="D472" s="404">
        <v>51.363999999999997</v>
      </c>
      <c r="E472" s="404">
        <v>317.67399999999998</v>
      </c>
      <c r="F472" s="404">
        <v>9.7000000000000003E-2</v>
      </c>
      <c r="G472" s="404">
        <v>1.2130000000000001</v>
      </c>
      <c r="H472" s="404">
        <v>0</v>
      </c>
      <c r="I472" s="404">
        <v>0</v>
      </c>
      <c r="J472" s="404">
        <v>9.1280000000000001</v>
      </c>
      <c r="K472" s="404">
        <v>10.438000000000001</v>
      </c>
      <c r="L472" s="404">
        <v>328.11200000000002</v>
      </c>
      <c r="M472" s="404">
        <v>346.32499999999999</v>
      </c>
      <c r="N472" s="404">
        <v>731.40899999999999</v>
      </c>
      <c r="O472" s="404">
        <v>1405.847</v>
      </c>
    </row>
    <row r="473" spans="1:15" x14ac:dyDescent="0.2">
      <c r="A473" s="404" t="s">
        <v>1585</v>
      </c>
      <c r="B473" s="404">
        <v>5.0599999999999996</v>
      </c>
      <c r="C473" s="404">
        <v>183.92599999999999</v>
      </c>
      <c r="D473" s="404">
        <v>42.46</v>
      </c>
      <c r="E473" s="404">
        <v>231.446</v>
      </c>
      <c r="F473" s="404">
        <v>5.6000000000000001E-2</v>
      </c>
      <c r="G473" s="404">
        <v>1.254</v>
      </c>
      <c r="H473" s="404">
        <v>0</v>
      </c>
      <c r="I473" s="404">
        <v>0</v>
      </c>
      <c r="J473" s="404">
        <v>9.3070000000000004</v>
      </c>
      <c r="K473" s="404">
        <v>10.617000000000001</v>
      </c>
      <c r="L473" s="404">
        <v>242.06299999999999</v>
      </c>
      <c r="M473" s="404">
        <v>366.37700000000001</v>
      </c>
      <c r="N473" s="404">
        <v>815.221</v>
      </c>
      <c r="O473" s="404">
        <v>1423.6610000000001</v>
      </c>
    </row>
    <row r="474" spans="1:15" x14ac:dyDescent="0.2">
      <c r="A474" s="404" t="s">
        <v>1586</v>
      </c>
      <c r="B474" s="404">
        <v>6.1929999999999996</v>
      </c>
      <c r="C474" s="404">
        <v>136.86699999999999</v>
      </c>
      <c r="D474" s="404">
        <v>43.957999999999998</v>
      </c>
      <c r="E474" s="404">
        <v>187.018</v>
      </c>
      <c r="F474" s="404">
        <v>5.5E-2</v>
      </c>
      <c r="G474" s="404">
        <v>1.2130000000000001</v>
      </c>
      <c r="H474" s="404">
        <v>0</v>
      </c>
      <c r="I474" s="404">
        <v>0</v>
      </c>
      <c r="J474" s="404">
        <v>9.1630000000000003</v>
      </c>
      <c r="K474" s="404">
        <v>10.432</v>
      </c>
      <c r="L474" s="404">
        <v>197.45</v>
      </c>
      <c r="M474" s="404">
        <v>406.24200000000002</v>
      </c>
      <c r="N474" s="404">
        <v>908.88599999999997</v>
      </c>
      <c r="O474" s="404">
        <v>1512.578</v>
      </c>
    </row>
    <row r="475" spans="1:15" x14ac:dyDescent="0.2">
      <c r="A475" s="404" t="s">
        <v>1587</v>
      </c>
      <c r="B475" s="404">
        <v>5.399</v>
      </c>
      <c r="C475" s="404">
        <v>130.74700000000001</v>
      </c>
      <c r="D475" s="404">
        <v>43.875</v>
      </c>
      <c r="E475" s="404">
        <v>180.02099999999999</v>
      </c>
      <c r="F475" s="404">
        <v>4.9000000000000002E-2</v>
      </c>
      <c r="G475" s="404">
        <v>1.254</v>
      </c>
      <c r="H475" s="404">
        <v>0</v>
      </c>
      <c r="I475" s="404">
        <v>0</v>
      </c>
      <c r="J475" s="404">
        <v>9.2669999999999995</v>
      </c>
      <c r="K475" s="404">
        <v>10.57</v>
      </c>
      <c r="L475" s="404">
        <v>190.59</v>
      </c>
      <c r="M475" s="404">
        <v>436.83100000000002</v>
      </c>
      <c r="N475" s="404">
        <v>952.78800000000001</v>
      </c>
      <c r="O475" s="404">
        <v>1580.21</v>
      </c>
    </row>
    <row r="476" spans="1:15" x14ac:dyDescent="0.2">
      <c r="A476" s="404" t="s">
        <v>1588</v>
      </c>
      <c r="B476" s="404">
        <v>5.3680000000000003</v>
      </c>
      <c r="C476" s="404">
        <v>129.66</v>
      </c>
      <c r="D476" s="404">
        <v>41.066000000000003</v>
      </c>
      <c r="E476" s="404">
        <v>176.095</v>
      </c>
      <c r="F476" s="404">
        <v>7.0000000000000001E-3</v>
      </c>
      <c r="G476" s="404">
        <v>1.254</v>
      </c>
      <c r="H476" s="404">
        <v>0</v>
      </c>
      <c r="I476" s="404">
        <v>0</v>
      </c>
      <c r="J476" s="404">
        <v>9.3049999999999997</v>
      </c>
      <c r="K476" s="404">
        <v>10.566000000000001</v>
      </c>
      <c r="L476" s="404">
        <v>186.661</v>
      </c>
      <c r="M476" s="404">
        <v>424.779</v>
      </c>
      <c r="N476" s="404">
        <v>909.10799999999995</v>
      </c>
      <c r="O476" s="404">
        <v>1520.548</v>
      </c>
    </row>
    <row r="477" spans="1:15" x14ac:dyDescent="0.2">
      <c r="A477" s="404" t="s">
        <v>1589</v>
      </c>
      <c r="B477" s="404">
        <v>4.9470000000000001</v>
      </c>
      <c r="C477" s="404">
        <v>132.191</v>
      </c>
      <c r="D477" s="404">
        <v>38.255000000000003</v>
      </c>
      <c r="E477" s="404">
        <v>175.39400000000001</v>
      </c>
      <c r="F477" s="404">
        <v>1.7999999999999999E-2</v>
      </c>
      <c r="G477" s="404">
        <v>1.2130000000000001</v>
      </c>
      <c r="H477" s="404">
        <v>0</v>
      </c>
      <c r="I477" s="404">
        <v>0</v>
      </c>
      <c r="J477" s="404">
        <v>9.0530000000000008</v>
      </c>
      <c r="K477" s="404">
        <v>10.284000000000001</v>
      </c>
      <c r="L477" s="404">
        <v>185.678</v>
      </c>
      <c r="M477" s="404">
        <v>404.92599999999999</v>
      </c>
      <c r="N477" s="404">
        <v>806.44299999999998</v>
      </c>
      <c r="O477" s="404">
        <v>1397.048</v>
      </c>
    </row>
    <row r="478" spans="1:15" x14ac:dyDescent="0.2">
      <c r="A478" s="404" t="s">
        <v>1590</v>
      </c>
      <c r="B478" s="404">
        <v>5.9880000000000004</v>
      </c>
      <c r="C478" s="404">
        <v>189.83600000000001</v>
      </c>
      <c r="D478" s="404">
        <v>45.636000000000003</v>
      </c>
      <c r="E478" s="404">
        <v>241.46</v>
      </c>
      <c r="F478" s="404">
        <v>2.9000000000000001E-2</v>
      </c>
      <c r="G478" s="404">
        <v>1.254</v>
      </c>
      <c r="H478" s="404">
        <v>0</v>
      </c>
      <c r="I478" s="404">
        <v>0</v>
      </c>
      <c r="J478" s="404">
        <v>9.1319999999999997</v>
      </c>
      <c r="K478" s="404">
        <v>10.414999999999999</v>
      </c>
      <c r="L478" s="404">
        <v>251.875</v>
      </c>
      <c r="M478" s="404">
        <v>378.69099999999997</v>
      </c>
      <c r="N478" s="404">
        <v>791.43</v>
      </c>
      <c r="O478" s="404">
        <v>1421.9960000000001</v>
      </c>
    </row>
    <row r="479" spans="1:15" x14ac:dyDescent="0.2">
      <c r="A479" s="404" t="s">
        <v>1591</v>
      </c>
      <c r="B479" s="404">
        <v>6.6239999999999997</v>
      </c>
      <c r="C479" s="404">
        <v>282.20699999999999</v>
      </c>
      <c r="D479" s="404">
        <v>51.817999999999998</v>
      </c>
      <c r="E479" s="404">
        <v>340.649</v>
      </c>
      <c r="F479" s="404">
        <v>3.1E-2</v>
      </c>
      <c r="G479" s="404">
        <v>1.2130000000000001</v>
      </c>
      <c r="H479" s="404">
        <v>0</v>
      </c>
      <c r="I479" s="404">
        <v>0</v>
      </c>
      <c r="J479" s="404">
        <v>8.9779999999999998</v>
      </c>
      <c r="K479" s="404">
        <v>10.222</v>
      </c>
      <c r="L479" s="404">
        <v>350.87200000000001</v>
      </c>
      <c r="M479" s="404">
        <v>349.334</v>
      </c>
      <c r="N479" s="404">
        <v>760.84299999999996</v>
      </c>
      <c r="O479" s="404">
        <v>1461.049</v>
      </c>
    </row>
    <row r="480" spans="1:15" x14ac:dyDescent="0.2">
      <c r="A480" s="404" t="s">
        <v>1592</v>
      </c>
      <c r="B480" s="404">
        <v>7.7880000000000003</v>
      </c>
      <c r="C480" s="404">
        <v>433.14699999999999</v>
      </c>
      <c r="D480" s="404">
        <v>74.075000000000003</v>
      </c>
      <c r="E480" s="404">
        <v>515.00900000000001</v>
      </c>
      <c r="F480" s="404">
        <v>5.3999999999999999E-2</v>
      </c>
      <c r="G480" s="404">
        <v>1.254</v>
      </c>
      <c r="H480" s="404">
        <v>0</v>
      </c>
      <c r="I480" s="404">
        <v>0</v>
      </c>
      <c r="J480" s="404">
        <v>9.2110000000000003</v>
      </c>
      <c r="K480" s="404">
        <v>10.519</v>
      </c>
      <c r="L480" s="404">
        <v>525.52800000000002</v>
      </c>
      <c r="M480" s="404">
        <v>364.774</v>
      </c>
      <c r="N480" s="404">
        <v>807.63800000000003</v>
      </c>
      <c r="O480" s="404">
        <v>1697.941</v>
      </c>
    </row>
    <row r="481" spans="1:15" x14ac:dyDescent="0.2">
      <c r="A481" s="404" t="s">
        <v>1593</v>
      </c>
      <c r="B481" s="404">
        <v>76.731999999999999</v>
      </c>
      <c r="C481" s="404">
        <v>3228.4290000000001</v>
      </c>
      <c r="D481" s="404">
        <v>664.16800000000001</v>
      </c>
      <c r="E481" s="404">
        <v>3969.3290000000002</v>
      </c>
      <c r="F481" s="404">
        <v>0.59099999999999997</v>
      </c>
      <c r="G481" s="404">
        <v>14.8</v>
      </c>
      <c r="H481" s="404">
        <v>1E-3</v>
      </c>
      <c r="I481" s="404">
        <v>0</v>
      </c>
      <c r="J481" s="404">
        <v>109.247</v>
      </c>
      <c r="K481" s="404">
        <v>124.639</v>
      </c>
      <c r="L481" s="404">
        <v>4093.9679999999998</v>
      </c>
      <c r="M481" s="404">
        <v>4558.3680000000004</v>
      </c>
      <c r="N481" s="404">
        <v>9749.4249999999993</v>
      </c>
      <c r="O481" s="404">
        <v>18401.759999999998</v>
      </c>
    </row>
    <row r="482" spans="1:15" x14ac:dyDescent="0.2">
      <c r="A482" s="404" t="s">
        <v>1594</v>
      </c>
      <c r="B482" s="404">
        <v>8.8239999999999998</v>
      </c>
      <c r="C482" s="404">
        <v>529.65800000000002</v>
      </c>
      <c r="D482" s="404">
        <v>79.954999999999998</v>
      </c>
      <c r="E482" s="404">
        <v>618.43700000000001</v>
      </c>
      <c r="F482" s="404">
        <v>8.4000000000000005E-2</v>
      </c>
      <c r="G482" s="404">
        <v>1.4179999999999999</v>
      </c>
      <c r="H482" s="404">
        <v>0</v>
      </c>
      <c r="I482" s="404">
        <v>0</v>
      </c>
      <c r="J482" s="404">
        <v>9.2929999999999993</v>
      </c>
      <c r="K482" s="404">
        <v>10.795999999999999</v>
      </c>
      <c r="L482" s="404">
        <v>629.23299999999995</v>
      </c>
      <c r="M482" s="404">
        <v>373.69099999999997</v>
      </c>
      <c r="N482" s="404">
        <v>800.81299999999999</v>
      </c>
      <c r="O482" s="404">
        <v>1803.7370000000001</v>
      </c>
    </row>
    <row r="483" spans="1:15" x14ac:dyDescent="0.2">
      <c r="A483" s="404" t="s">
        <v>1595</v>
      </c>
      <c r="B483" s="404">
        <v>7.5540000000000003</v>
      </c>
      <c r="C483" s="404">
        <v>436.24700000000001</v>
      </c>
      <c r="D483" s="404">
        <v>68.367999999999995</v>
      </c>
      <c r="E483" s="404">
        <v>512.16899999999998</v>
      </c>
      <c r="F483" s="404">
        <v>6.2E-2</v>
      </c>
      <c r="G483" s="404">
        <v>1.2809999999999999</v>
      </c>
      <c r="H483" s="404">
        <v>0</v>
      </c>
      <c r="I483" s="404">
        <v>0</v>
      </c>
      <c r="J483" s="404">
        <v>8.3439999999999994</v>
      </c>
      <c r="K483" s="404">
        <v>9.6859999999999999</v>
      </c>
      <c r="L483" s="404">
        <v>521.85599999999999</v>
      </c>
      <c r="M483" s="404">
        <v>339.00799999999998</v>
      </c>
      <c r="N483" s="404">
        <v>665.88</v>
      </c>
      <c r="O483" s="404">
        <v>1526.7439999999999</v>
      </c>
    </row>
    <row r="484" spans="1:15" x14ac:dyDescent="0.2">
      <c r="A484" s="404" t="s">
        <v>1596</v>
      </c>
      <c r="B484" s="404">
        <v>7.1890000000000001</v>
      </c>
      <c r="C484" s="404">
        <v>366.16800000000001</v>
      </c>
      <c r="D484" s="404">
        <v>66.956000000000003</v>
      </c>
      <c r="E484" s="404">
        <v>440.31299999999999</v>
      </c>
      <c r="F484" s="404">
        <v>0.1</v>
      </c>
      <c r="G484" s="404">
        <v>1.4179999999999999</v>
      </c>
      <c r="H484" s="404">
        <v>0</v>
      </c>
      <c r="I484" s="404">
        <v>0</v>
      </c>
      <c r="J484" s="404">
        <v>9.4939999999999998</v>
      </c>
      <c r="K484" s="404">
        <v>11.013</v>
      </c>
      <c r="L484" s="404">
        <v>451.32600000000002</v>
      </c>
      <c r="M484" s="404">
        <v>350.22800000000001</v>
      </c>
      <c r="N484" s="404">
        <v>730.745</v>
      </c>
      <c r="O484" s="404">
        <v>1532.299</v>
      </c>
    </row>
    <row r="485" spans="1:15" x14ac:dyDescent="0.2">
      <c r="A485" s="404" t="s">
        <v>1597</v>
      </c>
      <c r="B485" s="404">
        <v>4.923</v>
      </c>
      <c r="C485" s="404">
        <v>254.48099999999999</v>
      </c>
      <c r="D485" s="404">
        <v>53.758000000000003</v>
      </c>
      <c r="E485" s="404">
        <v>313.16199999999998</v>
      </c>
      <c r="F485" s="404">
        <v>8.7999999999999995E-2</v>
      </c>
      <c r="G485" s="404">
        <v>1.373</v>
      </c>
      <c r="H485" s="404">
        <v>0</v>
      </c>
      <c r="I485" s="404">
        <v>0</v>
      </c>
      <c r="J485" s="404">
        <v>9.2279999999999998</v>
      </c>
      <c r="K485" s="404">
        <v>10.689</v>
      </c>
      <c r="L485" s="404">
        <v>323.851</v>
      </c>
      <c r="M485" s="404">
        <v>341.26900000000001</v>
      </c>
      <c r="N485" s="404">
        <v>710.75599999999997</v>
      </c>
      <c r="O485" s="404">
        <v>1375.876</v>
      </c>
    </row>
    <row r="486" spans="1:15" x14ac:dyDescent="0.2">
      <c r="A486" s="404" t="s">
        <v>1598</v>
      </c>
      <c r="B486" s="404">
        <v>4.4969999999999999</v>
      </c>
      <c r="C486" s="404">
        <v>169.68799999999999</v>
      </c>
      <c r="D486" s="404">
        <v>41.835999999999999</v>
      </c>
      <c r="E486" s="404">
        <v>216.02</v>
      </c>
      <c r="F486" s="404">
        <v>8.4000000000000005E-2</v>
      </c>
      <c r="G486" s="404">
        <v>1.4179999999999999</v>
      </c>
      <c r="H486" s="404">
        <v>0</v>
      </c>
      <c r="I486" s="404">
        <v>0</v>
      </c>
      <c r="J486" s="404">
        <v>9.6359999999999992</v>
      </c>
      <c r="K486" s="404">
        <v>11.138</v>
      </c>
      <c r="L486" s="404">
        <v>227.15799999999999</v>
      </c>
      <c r="M486" s="404">
        <v>358.99299999999999</v>
      </c>
      <c r="N486" s="404">
        <v>796.375</v>
      </c>
      <c r="O486" s="404">
        <v>1382.527</v>
      </c>
    </row>
    <row r="487" spans="1:15" x14ac:dyDescent="0.2">
      <c r="A487" s="404" t="s">
        <v>1599</v>
      </c>
      <c r="B487" s="404">
        <v>5.2190000000000003</v>
      </c>
      <c r="C487" s="404">
        <v>136.304</v>
      </c>
      <c r="D487" s="404">
        <v>39.082999999999998</v>
      </c>
      <c r="E487" s="404">
        <v>180.60499999999999</v>
      </c>
      <c r="F487" s="404">
        <v>8.4000000000000005E-2</v>
      </c>
      <c r="G487" s="404">
        <v>1.373</v>
      </c>
      <c r="H487" s="404">
        <v>0</v>
      </c>
      <c r="I487" s="404">
        <v>0</v>
      </c>
      <c r="J487" s="404">
        <v>9.375</v>
      </c>
      <c r="K487" s="404">
        <v>10.832000000000001</v>
      </c>
      <c r="L487" s="404">
        <v>191.43700000000001</v>
      </c>
      <c r="M487" s="404">
        <v>391.53500000000003</v>
      </c>
      <c r="N487" s="404">
        <v>872.34</v>
      </c>
      <c r="O487" s="404">
        <v>1455.3109999999999</v>
      </c>
    </row>
    <row r="488" spans="1:15" x14ac:dyDescent="0.2">
      <c r="A488" s="404" t="s">
        <v>1600</v>
      </c>
      <c r="B488" s="404">
        <v>4.6059999999999999</v>
      </c>
      <c r="C488" s="404">
        <v>130.815</v>
      </c>
      <c r="D488" s="404">
        <v>43.793999999999997</v>
      </c>
      <c r="E488" s="404">
        <v>179.214</v>
      </c>
      <c r="F488" s="404">
        <v>0.02</v>
      </c>
      <c r="G488" s="404">
        <v>1.4179999999999999</v>
      </c>
      <c r="H488" s="404">
        <v>0</v>
      </c>
      <c r="I488" s="404">
        <v>0</v>
      </c>
      <c r="J488" s="404">
        <v>9.5709999999999997</v>
      </c>
      <c r="K488" s="404">
        <v>11.01</v>
      </c>
      <c r="L488" s="404">
        <v>190.22399999999999</v>
      </c>
      <c r="M488" s="404">
        <v>414.928</v>
      </c>
      <c r="N488" s="404">
        <v>872.452</v>
      </c>
      <c r="O488" s="404">
        <v>1477.605</v>
      </c>
    </row>
    <row r="489" spans="1:15" x14ac:dyDescent="0.2">
      <c r="A489" s="404" t="s">
        <v>1601</v>
      </c>
      <c r="B489" s="404">
        <v>4.7969999999999997</v>
      </c>
      <c r="C489" s="404">
        <v>131.58699999999999</v>
      </c>
      <c r="D489" s="404">
        <v>46.052999999999997</v>
      </c>
      <c r="E489" s="404">
        <v>182.43700000000001</v>
      </c>
      <c r="F489" s="404">
        <v>5.0000000000000001E-3</v>
      </c>
      <c r="G489" s="404">
        <v>1.4179999999999999</v>
      </c>
      <c r="H489" s="404">
        <v>0</v>
      </c>
      <c r="I489" s="404">
        <v>0</v>
      </c>
      <c r="J489" s="404">
        <v>9.68</v>
      </c>
      <c r="K489" s="404">
        <v>11.103999999999999</v>
      </c>
      <c r="L489" s="404">
        <v>193.54</v>
      </c>
      <c r="M489" s="404">
        <v>421.93299999999999</v>
      </c>
      <c r="N489" s="404">
        <v>887.37900000000002</v>
      </c>
      <c r="O489" s="404">
        <v>1502.8530000000001</v>
      </c>
    </row>
    <row r="490" spans="1:15" x14ac:dyDescent="0.2">
      <c r="A490" s="404" t="s">
        <v>1602</v>
      </c>
      <c r="B490" s="404">
        <v>4.2709999999999999</v>
      </c>
      <c r="C490" s="404">
        <v>134.196</v>
      </c>
      <c r="D490" s="404">
        <v>50.177</v>
      </c>
      <c r="E490" s="404">
        <v>188.64500000000001</v>
      </c>
      <c r="F490" s="404">
        <v>8.9999999999999993E-3</v>
      </c>
      <c r="G490" s="404">
        <v>1.373</v>
      </c>
      <c r="H490" s="404">
        <v>0</v>
      </c>
      <c r="I490" s="404">
        <v>0</v>
      </c>
      <c r="J490" s="404">
        <v>9.1069999999999993</v>
      </c>
      <c r="K490" s="404">
        <v>10.49</v>
      </c>
      <c r="L490" s="404">
        <v>199.13399999999999</v>
      </c>
      <c r="M490" s="404">
        <v>392.47300000000001</v>
      </c>
      <c r="N490" s="404">
        <v>764.95600000000002</v>
      </c>
      <c r="O490" s="404">
        <v>1356.5630000000001</v>
      </c>
    </row>
    <row r="491" spans="1:15" x14ac:dyDescent="0.2">
      <c r="A491" s="404" t="s">
        <v>1603</v>
      </c>
      <c r="B491" s="404">
        <v>5.3650000000000002</v>
      </c>
      <c r="C491" s="404">
        <v>202.858</v>
      </c>
      <c r="D491" s="404">
        <v>48.823</v>
      </c>
      <c r="E491" s="404">
        <v>257.04599999999999</v>
      </c>
      <c r="F491" s="404">
        <v>3.3000000000000002E-2</v>
      </c>
      <c r="G491" s="404">
        <v>1.4179999999999999</v>
      </c>
      <c r="H491" s="404">
        <v>0</v>
      </c>
      <c r="I491" s="404">
        <v>0</v>
      </c>
      <c r="J491" s="404">
        <v>9.3580000000000005</v>
      </c>
      <c r="K491" s="404">
        <v>10.81</v>
      </c>
      <c r="L491" s="404">
        <v>267.85599999999999</v>
      </c>
      <c r="M491" s="404">
        <v>370.66300000000001</v>
      </c>
      <c r="N491" s="404">
        <v>745.47900000000004</v>
      </c>
      <c r="O491" s="404">
        <v>1383.999</v>
      </c>
    </row>
    <row r="492" spans="1:15" x14ac:dyDescent="0.2">
      <c r="A492" s="404" t="s">
        <v>1604</v>
      </c>
      <c r="B492" s="404">
        <v>6.3109999999999999</v>
      </c>
      <c r="C492" s="404">
        <v>256.78300000000002</v>
      </c>
      <c r="D492" s="404">
        <v>49.55</v>
      </c>
      <c r="E492" s="404">
        <v>312.64400000000001</v>
      </c>
      <c r="F492" s="404">
        <v>5.5E-2</v>
      </c>
      <c r="G492" s="404">
        <v>1.373</v>
      </c>
      <c r="H492" s="404">
        <v>0</v>
      </c>
      <c r="I492" s="404">
        <v>0</v>
      </c>
      <c r="J492" s="404">
        <v>9.2289999999999992</v>
      </c>
      <c r="K492" s="404">
        <v>10.657</v>
      </c>
      <c r="L492" s="404">
        <v>323.30099999999999</v>
      </c>
      <c r="M492" s="404">
        <v>336.58100000000002</v>
      </c>
      <c r="N492" s="404">
        <v>716.75099999999998</v>
      </c>
      <c r="O492" s="404">
        <v>1376.633</v>
      </c>
    </row>
    <row r="493" spans="1:15" x14ac:dyDescent="0.2">
      <c r="A493" s="404" t="s">
        <v>1605</v>
      </c>
      <c r="B493" s="404">
        <v>7.2530000000000001</v>
      </c>
      <c r="C493" s="404">
        <v>438.34699999999998</v>
      </c>
      <c r="D493" s="404">
        <v>75.784000000000006</v>
      </c>
      <c r="E493" s="404">
        <v>521.38400000000001</v>
      </c>
      <c r="F493" s="404">
        <v>6.6000000000000003E-2</v>
      </c>
      <c r="G493" s="404">
        <v>1.4179999999999999</v>
      </c>
      <c r="H493" s="404">
        <v>0</v>
      </c>
      <c r="I493" s="404">
        <v>0</v>
      </c>
      <c r="J493" s="404">
        <v>9.4550000000000001</v>
      </c>
      <c r="K493" s="404">
        <v>10.94</v>
      </c>
      <c r="L493" s="404">
        <v>532.32399999999996</v>
      </c>
      <c r="M493" s="404">
        <v>368.755</v>
      </c>
      <c r="N493" s="404">
        <v>814.43299999999999</v>
      </c>
      <c r="O493" s="404">
        <v>1715.5119999999999</v>
      </c>
    </row>
    <row r="494" spans="1:15" x14ac:dyDescent="0.2">
      <c r="A494" s="404" t="s">
        <v>1606</v>
      </c>
      <c r="B494" s="404">
        <v>70.808000000000007</v>
      </c>
      <c r="C494" s="404">
        <v>3186.5940000000001</v>
      </c>
      <c r="D494" s="404">
        <v>664.13599999999997</v>
      </c>
      <c r="E494" s="404">
        <v>3921.538</v>
      </c>
      <c r="F494" s="404">
        <v>0.69199999999999995</v>
      </c>
      <c r="G494" s="404">
        <v>16.7</v>
      </c>
      <c r="H494" s="404">
        <v>0</v>
      </c>
      <c r="I494" s="404">
        <v>2E-3</v>
      </c>
      <c r="J494" s="404">
        <v>111.771</v>
      </c>
      <c r="K494" s="404">
        <v>129.16499999999999</v>
      </c>
      <c r="L494" s="404">
        <v>4050.703</v>
      </c>
      <c r="M494" s="404">
        <v>4460.0569999999998</v>
      </c>
      <c r="N494" s="404">
        <v>9377.8639999999996</v>
      </c>
      <c r="O494" s="404">
        <v>17888.624</v>
      </c>
    </row>
    <row r="495" spans="1:15" x14ac:dyDescent="0.2">
      <c r="A495" s="404" t="s">
        <v>1607</v>
      </c>
      <c r="B495" s="404">
        <v>8.5619999999999994</v>
      </c>
      <c r="C495" s="404">
        <v>509.56200000000001</v>
      </c>
      <c r="D495" s="404">
        <v>83.468000000000004</v>
      </c>
      <c r="E495" s="404">
        <v>601.59299999999996</v>
      </c>
      <c r="F495" s="404">
        <v>6.0999999999999999E-2</v>
      </c>
      <c r="G495" s="404">
        <v>1.571</v>
      </c>
      <c r="H495" s="404">
        <v>0</v>
      </c>
      <c r="I495" s="404">
        <v>1.2E-2</v>
      </c>
      <c r="J495" s="404">
        <v>9.3079999999999998</v>
      </c>
      <c r="K495" s="404">
        <v>10.952999999999999</v>
      </c>
      <c r="L495" s="404">
        <v>612.54499999999996</v>
      </c>
      <c r="M495" s="404">
        <v>368.90600000000001</v>
      </c>
      <c r="N495" s="404">
        <v>766.30799999999999</v>
      </c>
      <c r="O495" s="404">
        <v>1747.759</v>
      </c>
    </row>
    <row r="496" spans="1:15" x14ac:dyDescent="0.2">
      <c r="A496" s="404" t="s">
        <v>1608</v>
      </c>
      <c r="B496" s="404">
        <v>7.4290000000000003</v>
      </c>
      <c r="C496" s="404">
        <v>450.05099999999999</v>
      </c>
      <c r="D496" s="404">
        <v>76.643000000000001</v>
      </c>
      <c r="E496" s="404">
        <v>534.12400000000002</v>
      </c>
      <c r="F496" s="404">
        <v>6.0999999999999999E-2</v>
      </c>
      <c r="G496" s="404">
        <v>1.419</v>
      </c>
      <c r="H496" s="404">
        <v>0</v>
      </c>
      <c r="I496" s="404">
        <v>8.0000000000000002E-3</v>
      </c>
      <c r="J496" s="404">
        <v>8.3000000000000007</v>
      </c>
      <c r="K496" s="404">
        <v>9.7889999999999997</v>
      </c>
      <c r="L496" s="404">
        <v>543.91200000000003</v>
      </c>
      <c r="M496" s="404">
        <v>343.74900000000002</v>
      </c>
      <c r="N496" s="404">
        <v>693.78300000000002</v>
      </c>
      <c r="O496" s="404">
        <v>1581.4449999999999</v>
      </c>
    </row>
    <row r="497" spans="1:15" x14ac:dyDescent="0.2">
      <c r="A497" s="404" t="s">
        <v>1609</v>
      </c>
      <c r="B497" s="404">
        <v>6.6349999999999998</v>
      </c>
      <c r="C497" s="404">
        <v>343.99700000000001</v>
      </c>
      <c r="D497" s="404">
        <v>54.622999999999998</v>
      </c>
      <c r="E497" s="404">
        <v>405.255</v>
      </c>
      <c r="F497" s="404">
        <v>7.0000000000000007E-2</v>
      </c>
      <c r="G497" s="404">
        <v>1.571</v>
      </c>
      <c r="H497" s="404">
        <v>0</v>
      </c>
      <c r="I497" s="404">
        <v>1.4999999999999999E-2</v>
      </c>
      <c r="J497" s="404">
        <v>9.3789999999999996</v>
      </c>
      <c r="K497" s="404">
        <v>11.036</v>
      </c>
      <c r="L497" s="404">
        <v>416.291</v>
      </c>
      <c r="M497" s="404">
        <v>347.19099999999997</v>
      </c>
      <c r="N497" s="404">
        <v>699.32</v>
      </c>
      <c r="O497" s="404">
        <v>1462.8019999999999</v>
      </c>
    </row>
    <row r="498" spans="1:15" x14ac:dyDescent="0.2">
      <c r="A498" s="404" t="s">
        <v>1610</v>
      </c>
      <c r="B498" s="404">
        <v>4.1980000000000004</v>
      </c>
      <c r="C498" s="404">
        <v>219.57900000000001</v>
      </c>
      <c r="D498" s="404">
        <v>40.682000000000002</v>
      </c>
      <c r="E498" s="404">
        <v>264.459</v>
      </c>
      <c r="F498" s="404">
        <v>0.106</v>
      </c>
      <c r="G498" s="404">
        <v>1.5209999999999999</v>
      </c>
      <c r="H498" s="404">
        <v>0</v>
      </c>
      <c r="I498" s="404">
        <v>1.6E-2</v>
      </c>
      <c r="J498" s="404">
        <v>9.3710000000000004</v>
      </c>
      <c r="K498" s="404">
        <v>11.013</v>
      </c>
      <c r="L498" s="404">
        <v>275.47199999999998</v>
      </c>
      <c r="M498" s="404">
        <v>340.48599999999999</v>
      </c>
      <c r="N498" s="404">
        <v>689.01</v>
      </c>
      <c r="O498" s="404">
        <v>1304.9690000000001</v>
      </c>
    </row>
    <row r="499" spans="1:15" x14ac:dyDescent="0.2">
      <c r="A499" s="404" t="s">
        <v>1611</v>
      </c>
      <c r="B499" s="404">
        <v>4.2460000000000004</v>
      </c>
      <c r="C499" s="404">
        <v>164.24700000000001</v>
      </c>
      <c r="D499" s="404">
        <v>43.963999999999999</v>
      </c>
      <c r="E499" s="404">
        <v>212.45599999999999</v>
      </c>
      <c r="F499" s="404">
        <v>0.114</v>
      </c>
      <c r="G499" s="404">
        <v>1.571</v>
      </c>
      <c r="H499" s="404">
        <v>1E-3</v>
      </c>
      <c r="I499" s="404">
        <v>1.4999999999999999E-2</v>
      </c>
      <c r="J499" s="404">
        <v>9.9589999999999996</v>
      </c>
      <c r="K499" s="404">
        <v>11.659000000000001</v>
      </c>
      <c r="L499" s="404">
        <v>224.11500000000001</v>
      </c>
      <c r="M499" s="404">
        <v>362.27100000000002</v>
      </c>
      <c r="N499" s="404">
        <v>821.61900000000003</v>
      </c>
      <c r="O499" s="404">
        <v>1408.0050000000001</v>
      </c>
    </row>
    <row r="500" spans="1:15" x14ac:dyDescent="0.2">
      <c r="A500" s="404" t="s">
        <v>1612</v>
      </c>
      <c r="B500" s="404">
        <v>4.835</v>
      </c>
      <c r="C500" s="404">
        <v>132.23500000000001</v>
      </c>
      <c r="D500" s="404">
        <v>48.026000000000003</v>
      </c>
      <c r="E500" s="404">
        <v>185.096</v>
      </c>
      <c r="F500" s="404">
        <v>0.104</v>
      </c>
      <c r="G500" s="404">
        <v>1.5209999999999999</v>
      </c>
      <c r="H500" s="404">
        <v>7.0000000000000001E-3</v>
      </c>
      <c r="I500" s="404">
        <v>0.01</v>
      </c>
      <c r="J500" s="404">
        <v>9.35</v>
      </c>
      <c r="K500" s="404">
        <v>10.991</v>
      </c>
      <c r="L500" s="404">
        <v>196.08699999999999</v>
      </c>
      <c r="M500" s="404">
        <v>407.35300000000001</v>
      </c>
      <c r="N500" s="404">
        <v>895.57100000000003</v>
      </c>
      <c r="O500" s="404">
        <v>1499.011</v>
      </c>
    </row>
    <row r="501" spans="1:15" x14ac:dyDescent="0.2">
      <c r="A501" s="404" t="s">
        <v>1613</v>
      </c>
      <c r="B501" s="404">
        <v>4.6639999999999997</v>
      </c>
      <c r="C501" s="404">
        <v>122.54300000000001</v>
      </c>
      <c r="D501" s="404">
        <v>42.19</v>
      </c>
      <c r="E501" s="404">
        <v>169.398</v>
      </c>
      <c r="F501" s="404">
        <v>4.1000000000000002E-2</v>
      </c>
      <c r="G501" s="404">
        <v>1.571</v>
      </c>
      <c r="H501" s="404">
        <v>7.0000000000000001E-3</v>
      </c>
      <c r="I501" s="404">
        <v>8.9999999999999993E-3</v>
      </c>
      <c r="J501" s="404">
        <v>9.4760000000000009</v>
      </c>
      <c r="K501" s="404">
        <v>11.105</v>
      </c>
      <c r="L501" s="404">
        <v>180.50299999999999</v>
      </c>
      <c r="M501" s="404">
        <v>436.48200000000003</v>
      </c>
      <c r="N501" s="404">
        <v>927.28599999999994</v>
      </c>
      <c r="O501" s="404">
        <v>1544.271</v>
      </c>
    </row>
    <row r="502" spans="1:15" x14ac:dyDescent="0.2">
      <c r="A502" s="404" t="s">
        <v>1614</v>
      </c>
      <c r="B502" s="404">
        <v>4.99</v>
      </c>
      <c r="C502" s="404">
        <v>129.16900000000001</v>
      </c>
      <c r="D502" s="404">
        <v>39.429000000000002</v>
      </c>
      <c r="E502" s="404">
        <v>173.58799999999999</v>
      </c>
      <c r="F502" s="404">
        <v>8.0000000000000002E-3</v>
      </c>
      <c r="G502" s="404">
        <v>1.571</v>
      </c>
      <c r="H502" s="404">
        <v>6.0000000000000001E-3</v>
      </c>
      <c r="I502" s="404">
        <v>1.0999999999999999E-2</v>
      </c>
      <c r="J502" s="404">
        <v>9.6029999999999998</v>
      </c>
      <c r="K502" s="404">
        <v>11.199</v>
      </c>
      <c r="L502" s="404">
        <v>184.78700000000001</v>
      </c>
      <c r="M502" s="404">
        <v>440.63600000000002</v>
      </c>
      <c r="N502" s="404">
        <v>920.17700000000002</v>
      </c>
      <c r="O502" s="404">
        <v>1545.5989999999999</v>
      </c>
    </row>
    <row r="503" spans="1:15" x14ac:dyDescent="0.2">
      <c r="A503" s="404" t="s">
        <v>1615</v>
      </c>
      <c r="B503" s="404">
        <v>4.3659999999999997</v>
      </c>
      <c r="C503" s="404">
        <v>135.50899999999999</v>
      </c>
      <c r="D503" s="404">
        <v>36.755000000000003</v>
      </c>
      <c r="E503" s="404">
        <v>176.63</v>
      </c>
      <c r="F503" s="404">
        <v>1.4999999999999999E-2</v>
      </c>
      <c r="G503" s="404">
        <v>1.5209999999999999</v>
      </c>
      <c r="H503" s="404">
        <v>5.0000000000000001E-3</v>
      </c>
      <c r="I503" s="404">
        <v>1.2E-2</v>
      </c>
      <c r="J503" s="404">
        <v>9.1050000000000004</v>
      </c>
      <c r="K503" s="404">
        <v>10.657</v>
      </c>
      <c r="L503" s="404">
        <v>187.28700000000001</v>
      </c>
      <c r="M503" s="404">
        <v>406.495</v>
      </c>
      <c r="N503" s="404">
        <v>795.48299999999995</v>
      </c>
      <c r="O503" s="404">
        <v>1389.2650000000001</v>
      </c>
    </row>
    <row r="504" spans="1:15" x14ac:dyDescent="0.2">
      <c r="A504" s="404" t="s">
        <v>1616</v>
      </c>
      <c r="B504" s="404">
        <v>5.0759999999999996</v>
      </c>
      <c r="C504" s="404">
        <v>188.88800000000001</v>
      </c>
      <c r="D504" s="404">
        <v>49.023000000000003</v>
      </c>
      <c r="E504" s="404">
        <v>242.98599999999999</v>
      </c>
      <c r="F504" s="404">
        <v>3.9E-2</v>
      </c>
      <c r="G504" s="404">
        <v>1.571</v>
      </c>
      <c r="H504" s="404">
        <v>4.0000000000000001E-3</v>
      </c>
      <c r="I504" s="404">
        <v>1.6E-2</v>
      </c>
      <c r="J504" s="404">
        <v>9.0579999999999998</v>
      </c>
      <c r="K504" s="404">
        <v>10.686999999999999</v>
      </c>
      <c r="L504" s="404">
        <v>253.67400000000001</v>
      </c>
      <c r="M504" s="404">
        <v>370.07</v>
      </c>
      <c r="N504" s="404">
        <v>738.47299999999996</v>
      </c>
      <c r="O504" s="404">
        <v>1362.2170000000001</v>
      </c>
    </row>
    <row r="505" spans="1:15" x14ac:dyDescent="0.2">
      <c r="A505" s="404" t="s">
        <v>1617</v>
      </c>
      <c r="B505" s="404">
        <v>5.3449999999999998</v>
      </c>
      <c r="C505" s="404">
        <v>292.40300000000002</v>
      </c>
      <c r="D505" s="404">
        <v>53.103999999999999</v>
      </c>
      <c r="E505" s="404">
        <v>350.85300000000001</v>
      </c>
      <c r="F505" s="404">
        <v>0.06</v>
      </c>
      <c r="G505" s="404">
        <v>1.5209999999999999</v>
      </c>
      <c r="H505" s="404">
        <v>3.0000000000000001E-3</v>
      </c>
      <c r="I505" s="404">
        <v>1.7000000000000001E-2</v>
      </c>
      <c r="J505" s="404">
        <v>8.82</v>
      </c>
      <c r="K505" s="404">
        <v>10.420999999999999</v>
      </c>
      <c r="L505" s="404">
        <v>361.274</v>
      </c>
      <c r="M505" s="404">
        <v>346.39800000000002</v>
      </c>
      <c r="N505" s="404">
        <v>740.88900000000001</v>
      </c>
      <c r="O505" s="404">
        <v>1448.5609999999999</v>
      </c>
    </row>
    <row r="506" spans="1:15" x14ac:dyDescent="0.2">
      <c r="A506" s="404" t="s">
        <v>1618</v>
      </c>
      <c r="B506" s="404">
        <v>6.8890000000000002</v>
      </c>
      <c r="C506" s="404">
        <v>477.03399999999999</v>
      </c>
      <c r="D506" s="404">
        <v>80.655000000000001</v>
      </c>
      <c r="E506" s="404">
        <v>564.57799999999997</v>
      </c>
      <c r="F506" s="404">
        <v>0.105</v>
      </c>
      <c r="G506" s="404">
        <v>1.571</v>
      </c>
      <c r="H506" s="404">
        <v>1.4E-2</v>
      </c>
      <c r="I506" s="404">
        <v>1.6E-2</v>
      </c>
      <c r="J506" s="404">
        <v>9.1530000000000005</v>
      </c>
      <c r="K506" s="404">
        <v>10.859</v>
      </c>
      <c r="L506" s="404">
        <v>575.43700000000001</v>
      </c>
      <c r="M506" s="404">
        <v>368.60199999999998</v>
      </c>
      <c r="N506" s="404">
        <v>812.68299999999999</v>
      </c>
      <c r="O506" s="404">
        <v>1756.722</v>
      </c>
    </row>
    <row r="507" spans="1:15" x14ac:dyDescent="0.2">
      <c r="A507" s="404" t="s">
        <v>1619</v>
      </c>
      <c r="B507" s="404">
        <v>67.236000000000004</v>
      </c>
      <c r="C507" s="404">
        <v>3164.6779999999999</v>
      </c>
      <c r="D507" s="404">
        <v>648.56200000000001</v>
      </c>
      <c r="E507" s="404">
        <v>3880.4749999999999</v>
      </c>
      <c r="F507" s="404">
        <v>0.78500000000000003</v>
      </c>
      <c r="G507" s="404">
        <v>18.5</v>
      </c>
      <c r="H507" s="404">
        <v>4.7E-2</v>
      </c>
      <c r="I507" s="404">
        <v>0.157</v>
      </c>
      <c r="J507" s="404">
        <v>110.883</v>
      </c>
      <c r="K507" s="404">
        <v>130.37100000000001</v>
      </c>
      <c r="L507" s="404">
        <v>4010.846</v>
      </c>
      <c r="M507" s="404">
        <v>4538.6400000000003</v>
      </c>
      <c r="N507" s="404">
        <v>9500.9459999999999</v>
      </c>
      <c r="O507" s="404">
        <v>18050.433000000001</v>
      </c>
    </row>
    <row r="508" spans="1:15" x14ac:dyDescent="0.2">
      <c r="A508" s="404" t="s">
        <v>1620</v>
      </c>
      <c r="B508" s="404">
        <v>7.7169999999999996</v>
      </c>
      <c r="C508" s="404">
        <v>538.69299999999998</v>
      </c>
      <c r="D508" s="404">
        <v>75.739000000000004</v>
      </c>
      <c r="E508" s="404">
        <v>622.14800000000002</v>
      </c>
      <c r="F508" s="404">
        <v>2.1000000000000001E-2</v>
      </c>
      <c r="G508" s="404">
        <v>1.673</v>
      </c>
      <c r="H508" s="404">
        <v>2.3E-2</v>
      </c>
      <c r="I508" s="404">
        <v>0.03</v>
      </c>
      <c r="J508" s="404">
        <v>9.4559999999999995</v>
      </c>
      <c r="K508" s="404">
        <v>11.202</v>
      </c>
      <c r="L508" s="404">
        <v>633.35</v>
      </c>
      <c r="M508" s="404">
        <v>369.32600000000002</v>
      </c>
      <c r="N508" s="404">
        <v>757.149</v>
      </c>
      <c r="O508" s="404">
        <v>1759.825</v>
      </c>
    </row>
    <row r="509" spans="1:15" x14ac:dyDescent="0.2">
      <c r="A509" s="404" t="s">
        <v>1621</v>
      </c>
      <c r="B509" s="404">
        <v>7.0860000000000003</v>
      </c>
      <c r="C509" s="404">
        <v>440.87900000000002</v>
      </c>
      <c r="D509" s="404">
        <v>70.474000000000004</v>
      </c>
      <c r="E509" s="404">
        <v>518.43899999999996</v>
      </c>
      <c r="F509" s="404">
        <v>1.7999999999999999E-2</v>
      </c>
      <c r="G509" s="404">
        <v>1.5109999999999999</v>
      </c>
      <c r="H509" s="404">
        <v>0.04</v>
      </c>
      <c r="I509" s="404">
        <v>3.6999999999999998E-2</v>
      </c>
      <c r="J509" s="404">
        <v>8.6530000000000005</v>
      </c>
      <c r="K509" s="404">
        <v>10.26</v>
      </c>
      <c r="L509" s="404">
        <v>528.69899999999996</v>
      </c>
      <c r="M509" s="404">
        <v>340.48</v>
      </c>
      <c r="N509" s="404">
        <v>669.78800000000001</v>
      </c>
      <c r="O509" s="404">
        <v>1538.9670000000001</v>
      </c>
    </row>
    <row r="510" spans="1:15" x14ac:dyDescent="0.2">
      <c r="A510" s="404" t="s">
        <v>1622</v>
      </c>
      <c r="B510" s="404">
        <v>6.7240000000000002</v>
      </c>
      <c r="C510" s="404">
        <v>370.98099999999999</v>
      </c>
      <c r="D510" s="404">
        <v>58.03</v>
      </c>
      <c r="E510" s="404">
        <v>435.73399999999998</v>
      </c>
      <c r="F510" s="404">
        <v>2.5999999999999999E-2</v>
      </c>
      <c r="G510" s="404">
        <v>1.673</v>
      </c>
      <c r="H510" s="404">
        <v>5.3999999999999999E-2</v>
      </c>
      <c r="I510" s="404">
        <v>4.1000000000000002E-2</v>
      </c>
      <c r="J510" s="404">
        <v>9.5169999999999995</v>
      </c>
      <c r="K510" s="404">
        <v>11.311</v>
      </c>
      <c r="L510" s="404">
        <v>447.04399999999998</v>
      </c>
      <c r="M510" s="404">
        <v>355.74599999999998</v>
      </c>
      <c r="N510" s="404">
        <v>739.87199999999996</v>
      </c>
      <c r="O510" s="404">
        <v>1542.662</v>
      </c>
    </row>
    <row r="511" spans="1:15" x14ac:dyDescent="0.2">
      <c r="A511" s="404" t="s">
        <v>1623</v>
      </c>
      <c r="B511" s="404">
        <v>4.452</v>
      </c>
      <c r="C511" s="404">
        <v>240.01300000000001</v>
      </c>
      <c r="D511" s="404">
        <v>41.595999999999997</v>
      </c>
      <c r="E511" s="404">
        <v>286.06099999999998</v>
      </c>
      <c r="F511" s="404">
        <v>2.5000000000000001E-2</v>
      </c>
      <c r="G511" s="404">
        <v>1.619</v>
      </c>
      <c r="H511" s="404">
        <v>7.9000000000000001E-2</v>
      </c>
      <c r="I511" s="404">
        <v>4.7E-2</v>
      </c>
      <c r="J511" s="404">
        <v>9.2430000000000003</v>
      </c>
      <c r="K511" s="404">
        <v>11.013999999999999</v>
      </c>
      <c r="L511" s="404">
        <v>297.07400000000001</v>
      </c>
      <c r="M511" s="404">
        <v>342.923</v>
      </c>
      <c r="N511" s="404">
        <v>714.33600000000001</v>
      </c>
      <c r="O511" s="404">
        <v>1354.3330000000001</v>
      </c>
    </row>
    <row r="512" spans="1:15" x14ac:dyDescent="0.2">
      <c r="A512" s="404" t="s">
        <v>1624</v>
      </c>
      <c r="B512" s="404">
        <v>4.4660000000000002</v>
      </c>
      <c r="C512" s="404">
        <v>170.755</v>
      </c>
      <c r="D512" s="404">
        <v>33.439</v>
      </c>
      <c r="E512" s="404">
        <v>208.66</v>
      </c>
      <c r="F512" s="404">
        <v>2.5999999999999999E-2</v>
      </c>
      <c r="G512" s="404">
        <v>1.673</v>
      </c>
      <c r="H512" s="404">
        <v>9.0999999999999998E-2</v>
      </c>
      <c r="I512" s="404">
        <v>4.3999999999999997E-2</v>
      </c>
      <c r="J512" s="404">
        <v>9.7409999999999997</v>
      </c>
      <c r="K512" s="404">
        <v>11.574999999999999</v>
      </c>
      <c r="L512" s="404">
        <v>220.23500000000001</v>
      </c>
      <c r="M512" s="404">
        <v>367.214</v>
      </c>
      <c r="N512" s="404">
        <v>795.12800000000004</v>
      </c>
      <c r="O512" s="404">
        <v>1382.577</v>
      </c>
    </row>
    <row r="513" spans="1:15" x14ac:dyDescent="0.2">
      <c r="A513" s="404" t="s">
        <v>1625</v>
      </c>
      <c r="B513" s="404">
        <v>4.6920000000000002</v>
      </c>
      <c r="C513" s="404">
        <v>137.928</v>
      </c>
      <c r="D513" s="404">
        <v>42.133000000000003</v>
      </c>
      <c r="E513" s="404">
        <v>184.75299999999999</v>
      </c>
      <c r="F513" s="404">
        <v>2.4E-2</v>
      </c>
      <c r="G513" s="404">
        <v>1.619</v>
      </c>
      <c r="H513" s="404">
        <v>0.111</v>
      </c>
      <c r="I513" s="404">
        <v>0.04</v>
      </c>
      <c r="J513" s="404">
        <v>9.65</v>
      </c>
      <c r="K513" s="404">
        <v>11.443</v>
      </c>
      <c r="L513" s="404">
        <v>196.196</v>
      </c>
      <c r="M513" s="404">
        <v>403.19200000000001</v>
      </c>
      <c r="N513" s="404">
        <v>863.34799999999996</v>
      </c>
      <c r="O513" s="404">
        <v>1462.7360000000001</v>
      </c>
    </row>
    <row r="514" spans="1:15" x14ac:dyDescent="0.2">
      <c r="A514" s="404" t="s">
        <v>1626</v>
      </c>
      <c r="B514" s="404">
        <v>4.0880000000000001</v>
      </c>
      <c r="C514" s="404">
        <v>130.18199999999999</v>
      </c>
      <c r="D514" s="404">
        <v>40.661999999999999</v>
      </c>
      <c r="E514" s="404">
        <v>174.93100000000001</v>
      </c>
      <c r="F514" s="404">
        <v>2.1000000000000001E-2</v>
      </c>
      <c r="G514" s="404">
        <v>1.673</v>
      </c>
      <c r="H514" s="404">
        <v>9.4E-2</v>
      </c>
      <c r="I514" s="404">
        <v>2.5999999999999999E-2</v>
      </c>
      <c r="J514" s="404">
        <v>9.8689999999999998</v>
      </c>
      <c r="K514" s="404">
        <v>11.682</v>
      </c>
      <c r="L514" s="404">
        <v>186.613</v>
      </c>
      <c r="M514" s="404">
        <v>436.95</v>
      </c>
      <c r="N514" s="404">
        <v>947.798</v>
      </c>
      <c r="O514" s="404">
        <v>1571.3610000000001</v>
      </c>
    </row>
    <row r="515" spans="1:15" x14ac:dyDescent="0.2">
      <c r="A515" s="404" t="s">
        <v>1627</v>
      </c>
      <c r="B515" s="404">
        <v>3.65</v>
      </c>
      <c r="C515" s="404">
        <v>137.554</v>
      </c>
      <c r="D515" s="404">
        <v>50.265000000000001</v>
      </c>
      <c r="E515" s="404">
        <v>191.46899999999999</v>
      </c>
      <c r="F515" s="404">
        <v>1.7000000000000001E-2</v>
      </c>
      <c r="G515" s="404">
        <v>1.673</v>
      </c>
      <c r="H515" s="404">
        <v>0.10299999999999999</v>
      </c>
      <c r="I515" s="404">
        <v>2.5000000000000001E-2</v>
      </c>
      <c r="J515" s="404">
        <v>9.9870000000000001</v>
      </c>
      <c r="K515" s="404">
        <v>11.805</v>
      </c>
      <c r="L515" s="404">
        <v>203.273</v>
      </c>
      <c r="M515" s="404">
        <v>441.41300000000001</v>
      </c>
      <c r="N515" s="404">
        <v>906.10500000000002</v>
      </c>
      <c r="O515" s="404">
        <v>1550.7919999999999</v>
      </c>
    </row>
    <row r="516" spans="1:15" x14ac:dyDescent="0.2">
      <c r="A516" s="404" t="s">
        <v>1628</v>
      </c>
      <c r="B516" s="404">
        <v>3.45</v>
      </c>
      <c r="C516" s="404">
        <v>143.36600000000001</v>
      </c>
      <c r="D516" s="404">
        <v>51.561999999999998</v>
      </c>
      <c r="E516" s="404">
        <v>198.37799999999999</v>
      </c>
      <c r="F516" s="404">
        <v>1.7999999999999999E-2</v>
      </c>
      <c r="G516" s="404">
        <v>1.619</v>
      </c>
      <c r="H516" s="404">
        <v>7.4999999999999997E-2</v>
      </c>
      <c r="I516" s="404">
        <v>0.03</v>
      </c>
      <c r="J516" s="404">
        <v>9.4700000000000006</v>
      </c>
      <c r="K516" s="404">
        <v>11.212</v>
      </c>
      <c r="L516" s="404">
        <v>209.59</v>
      </c>
      <c r="M516" s="404">
        <v>402.44799999999998</v>
      </c>
      <c r="N516" s="404">
        <v>766.726</v>
      </c>
      <c r="O516" s="404">
        <v>1378.7639999999999</v>
      </c>
    </row>
    <row r="517" spans="1:15" x14ac:dyDescent="0.2">
      <c r="A517" s="404" t="s">
        <v>1629</v>
      </c>
      <c r="B517" s="404">
        <v>3.85</v>
      </c>
      <c r="C517" s="404">
        <v>211.50299999999999</v>
      </c>
      <c r="D517" s="404">
        <v>57.33</v>
      </c>
      <c r="E517" s="404">
        <v>272.68299999999999</v>
      </c>
      <c r="F517" s="404">
        <v>1.7999999999999999E-2</v>
      </c>
      <c r="G517" s="404">
        <v>1.673</v>
      </c>
      <c r="H517" s="404">
        <v>6.9000000000000006E-2</v>
      </c>
      <c r="I517" s="404">
        <v>5.5E-2</v>
      </c>
      <c r="J517" s="404">
        <v>9.5939999999999994</v>
      </c>
      <c r="K517" s="404">
        <v>11.409000000000001</v>
      </c>
      <c r="L517" s="404">
        <v>284.09199999999998</v>
      </c>
      <c r="M517" s="404">
        <v>370.73200000000003</v>
      </c>
      <c r="N517" s="404">
        <v>746.76</v>
      </c>
      <c r="O517" s="404">
        <v>1401.585</v>
      </c>
    </row>
    <row r="518" spans="1:15" x14ac:dyDescent="0.2">
      <c r="A518" s="404" t="s">
        <v>1630</v>
      </c>
      <c r="B518" s="404">
        <v>4.109</v>
      </c>
      <c r="C518" s="404">
        <v>288.12599999999998</v>
      </c>
      <c r="D518" s="404">
        <v>62.334000000000003</v>
      </c>
      <c r="E518" s="404">
        <v>354.56900000000002</v>
      </c>
      <c r="F518" s="404">
        <v>1.6E-2</v>
      </c>
      <c r="G518" s="404">
        <v>1.619</v>
      </c>
      <c r="H518" s="404">
        <v>3.9E-2</v>
      </c>
      <c r="I518" s="404">
        <v>6.3E-2</v>
      </c>
      <c r="J518" s="404">
        <v>9.609</v>
      </c>
      <c r="K518" s="404">
        <v>11.345000000000001</v>
      </c>
      <c r="L518" s="404">
        <v>365.91399999999999</v>
      </c>
      <c r="M518" s="404">
        <v>343.084</v>
      </c>
      <c r="N518" s="404">
        <v>722.39</v>
      </c>
      <c r="O518" s="404">
        <v>1431.3879999999999</v>
      </c>
    </row>
    <row r="519" spans="1:15" x14ac:dyDescent="0.2">
      <c r="A519" s="404" t="s">
        <v>1631</v>
      </c>
      <c r="B519" s="404">
        <v>4.8609999999999998</v>
      </c>
      <c r="C519" s="404">
        <v>404.80399999999997</v>
      </c>
      <c r="D519" s="404">
        <v>79.680999999999997</v>
      </c>
      <c r="E519" s="404">
        <v>489.346</v>
      </c>
      <c r="F519" s="404">
        <v>2.1000000000000001E-2</v>
      </c>
      <c r="G519" s="404">
        <v>1.673</v>
      </c>
      <c r="H519" s="404">
        <v>3.5999999999999997E-2</v>
      </c>
      <c r="I519" s="404">
        <v>5.6000000000000001E-2</v>
      </c>
      <c r="J519" s="404">
        <v>9.81</v>
      </c>
      <c r="K519" s="404">
        <v>11.596</v>
      </c>
      <c r="L519" s="404">
        <v>500.94099999999997</v>
      </c>
      <c r="M519" s="404">
        <v>357.82600000000002</v>
      </c>
      <c r="N519" s="404">
        <v>759.125</v>
      </c>
      <c r="O519" s="404">
        <v>1617.8920000000001</v>
      </c>
    </row>
    <row r="520" spans="1:15" x14ac:dyDescent="0.2">
      <c r="A520" s="404" t="s">
        <v>1632</v>
      </c>
      <c r="B520" s="404">
        <v>59.146000000000001</v>
      </c>
      <c r="C520" s="404">
        <v>3214.3180000000002</v>
      </c>
      <c r="D520" s="404">
        <v>663.24300000000005</v>
      </c>
      <c r="E520" s="404">
        <v>3936.7060000000001</v>
      </c>
      <c r="F520" s="404">
        <v>0.249</v>
      </c>
      <c r="G520" s="404">
        <v>19.7</v>
      </c>
      <c r="H520" s="404">
        <v>0.81399999999999995</v>
      </c>
      <c r="I520" s="404">
        <v>0.49399999999999999</v>
      </c>
      <c r="J520" s="404">
        <v>114.596</v>
      </c>
      <c r="K520" s="404">
        <v>135.85300000000001</v>
      </c>
      <c r="L520" s="404">
        <v>4072.5590000000002</v>
      </c>
      <c r="M520" s="404">
        <v>4531.3320000000003</v>
      </c>
      <c r="N520" s="404">
        <v>9387.491</v>
      </c>
      <c r="O520" s="404">
        <v>17991.383000000002</v>
      </c>
    </row>
    <row r="521" spans="1:15" x14ac:dyDescent="0.2">
      <c r="A521" s="404" t="s">
        <v>1633</v>
      </c>
      <c r="B521" s="404">
        <v>5.3890000000000002</v>
      </c>
      <c r="C521" s="404">
        <v>457.06400000000002</v>
      </c>
      <c r="D521" s="404">
        <v>79.221999999999994</v>
      </c>
      <c r="E521" s="404">
        <v>541.67600000000004</v>
      </c>
      <c r="F521" s="404">
        <v>3.5999999999999997E-2</v>
      </c>
      <c r="G521" s="404">
        <v>1.669</v>
      </c>
      <c r="H521" s="404">
        <v>2.5999999999999999E-2</v>
      </c>
      <c r="I521" s="404">
        <v>5.2999999999999999E-2</v>
      </c>
      <c r="J521" s="404">
        <v>9.3369999999999997</v>
      </c>
      <c r="K521" s="404">
        <v>11.12</v>
      </c>
      <c r="L521" s="404">
        <v>552.79600000000005</v>
      </c>
      <c r="M521" s="404">
        <v>358.66300000000001</v>
      </c>
      <c r="N521" s="404">
        <v>731.17499999999995</v>
      </c>
      <c r="O521" s="404">
        <v>1642.635</v>
      </c>
    </row>
    <row r="522" spans="1:15" x14ac:dyDescent="0.2">
      <c r="A522" s="404" t="s">
        <v>1634</v>
      </c>
      <c r="B522" s="404">
        <v>4.6989999999999998</v>
      </c>
      <c r="C522" s="404">
        <v>397.84500000000003</v>
      </c>
      <c r="D522" s="404">
        <v>65.2</v>
      </c>
      <c r="E522" s="404">
        <v>467.745</v>
      </c>
      <c r="F522" s="404">
        <v>3.1E-2</v>
      </c>
      <c r="G522" s="404">
        <v>1.5609999999999999</v>
      </c>
      <c r="H522" s="404">
        <v>4.4999999999999998E-2</v>
      </c>
      <c r="I522" s="404">
        <v>4.7E-2</v>
      </c>
      <c r="J522" s="404">
        <v>8.8610000000000007</v>
      </c>
      <c r="K522" s="404">
        <v>10.545999999999999</v>
      </c>
      <c r="L522" s="404">
        <v>478.291</v>
      </c>
      <c r="M522" s="404">
        <v>340.11599999999999</v>
      </c>
      <c r="N522" s="404">
        <v>675.43</v>
      </c>
      <c r="O522" s="404">
        <v>1493.837</v>
      </c>
    </row>
    <row r="523" spans="1:15" x14ac:dyDescent="0.2">
      <c r="A523" s="404" t="s">
        <v>1635</v>
      </c>
      <c r="B523" s="404">
        <v>4.4770000000000003</v>
      </c>
      <c r="C523" s="404">
        <v>267.03100000000001</v>
      </c>
      <c r="D523" s="404">
        <v>58.334000000000003</v>
      </c>
      <c r="E523" s="404">
        <v>329.84300000000002</v>
      </c>
      <c r="F523" s="404">
        <v>3.5999999999999997E-2</v>
      </c>
      <c r="G523" s="404">
        <v>1.669</v>
      </c>
      <c r="H523" s="404">
        <v>8.1000000000000003E-2</v>
      </c>
      <c r="I523" s="404">
        <v>0.06</v>
      </c>
      <c r="J523" s="404">
        <v>9.298</v>
      </c>
      <c r="K523" s="404">
        <v>11.143000000000001</v>
      </c>
      <c r="L523" s="404">
        <v>340.98599999999999</v>
      </c>
      <c r="M523" s="404">
        <v>347.786</v>
      </c>
      <c r="N523" s="404">
        <v>697.19799999999998</v>
      </c>
      <c r="O523" s="404">
        <v>1385.9690000000001</v>
      </c>
    </row>
    <row r="524" spans="1:15" x14ac:dyDescent="0.2">
      <c r="A524" s="404" t="s">
        <v>1636</v>
      </c>
      <c r="B524" s="404">
        <v>2.8759999999999999</v>
      </c>
      <c r="C524" s="404">
        <v>213.79</v>
      </c>
      <c r="D524" s="404">
        <v>44.643000000000001</v>
      </c>
      <c r="E524" s="404">
        <v>261.30900000000003</v>
      </c>
      <c r="F524" s="404">
        <v>3.2000000000000001E-2</v>
      </c>
      <c r="G524" s="404">
        <v>1.615</v>
      </c>
      <c r="H524" s="404">
        <v>0.108</v>
      </c>
      <c r="I524" s="404">
        <v>5.5E-2</v>
      </c>
      <c r="J524" s="404">
        <v>8.7829999999999995</v>
      </c>
      <c r="K524" s="404">
        <v>10.593999999999999</v>
      </c>
      <c r="L524" s="404">
        <v>271.904</v>
      </c>
      <c r="M524" s="404">
        <v>344.06299999999999</v>
      </c>
      <c r="N524" s="404">
        <v>687.16899999999998</v>
      </c>
      <c r="O524" s="404">
        <v>1303.135</v>
      </c>
    </row>
    <row r="525" spans="1:15" x14ac:dyDescent="0.2">
      <c r="A525" s="404" t="s">
        <v>1637</v>
      </c>
      <c r="B525" s="404">
        <v>3.032</v>
      </c>
      <c r="C525" s="404">
        <v>151.98500000000001</v>
      </c>
      <c r="D525" s="404">
        <v>46.341999999999999</v>
      </c>
      <c r="E525" s="404">
        <v>201.35900000000001</v>
      </c>
      <c r="F525" s="404">
        <v>3.3000000000000002E-2</v>
      </c>
      <c r="G525" s="404">
        <v>1.669</v>
      </c>
      <c r="H525" s="404">
        <v>0.158</v>
      </c>
      <c r="I525" s="404">
        <v>5.6000000000000001E-2</v>
      </c>
      <c r="J525" s="404">
        <v>9.109</v>
      </c>
      <c r="K525" s="404">
        <v>11.023999999999999</v>
      </c>
      <c r="L525" s="404">
        <v>212.38300000000001</v>
      </c>
      <c r="M525" s="404">
        <v>375.53300000000002</v>
      </c>
      <c r="N525" s="404">
        <v>807.05200000000002</v>
      </c>
      <c r="O525" s="404">
        <v>1394.9680000000001</v>
      </c>
    </row>
    <row r="526" spans="1:15" x14ac:dyDescent="0.2">
      <c r="A526" s="404" t="s">
        <v>1638</v>
      </c>
      <c r="B526" s="404">
        <v>2.8540000000000001</v>
      </c>
      <c r="C526" s="404">
        <v>133.91999999999999</v>
      </c>
      <c r="D526" s="404">
        <v>45.534999999999997</v>
      </c>
      <c r="E526" s="404">
        <v>182.309</v>
      </c>
      <c r="F526" s="404">
        <v>3.7999999999999999E-2</v>
      </c>
      <c r="G526" s="404">
        <v>1.615</v>
      </c>
      <c r="H526" s="404">
        <v>0.156</v>
      </c>
      <c r="I526" s="404">
        <v>5.3999999999999999E-2</v>
      </c>
      <c r="J526" s="404">
        <v>8.6929999999999996</v>
      </c>
      <c r="K526" s="404">
        <v>10.554</v>
      </c>
      <c r="L526" s="404">
        <v>192.864</v>
      </c>
      <c r="M526" s="404">
        <v>401.42500000000001</v>
      </c>
      <c r="N526" s="404">
        <v>839.38900000000001</v>
      </c>
      <c r="O526" s="404">
        <v>1433.6780000000001</v>
      </c>
    </row>
    <row r="527" spans="1:15" x14ac:dyDescent="0.2">
      <c r="A527" s="404" t="s">
        <v>1639</v>
      </c>
      <c r="B527" s="404">
        <v>2.73</v>
      </c>
      <c r="C527" s="404">
        <v>127.764</v>
      </c>
      <c r="D527" s="404">
        <v>45.145000000000003</v>
      </c>
      <c r="E527" s="404">
        <v>175.64</v>
      </c>
      <c r="F527" s="404">
        <v>3.7999999999999999E-2</v>
      </c>
      <c r="G527" s="404">
        <v>1.669</v>
      </c>
      <c r="H527" s="404">
        <v>0.13100000000000001</v>
      </c>
      <c r="I527" s="404">
        <v>3.6999999999999998E-2</v>
      </c>
      <c r="J527" s="404">
        <v>9.0459999999999994</v>
      </c>
      <c r="K527" s="404">
        <v>10.920999999999999</v>
      </c>
      <c r="L527" s="404">
        <v>186.56100000000001</v>
      </c>
      <c r="M527" s="404">
        <v>437.27199999999999</v>
      </c>
      <c r="N527" s="404">
        <v>927.42700000000002</v>
      </c>
      <c r="O527" s="404">
        <v>1551.26</v>
      </c>
    </row>
    <row r="528" spans="1:15" x14ac:dyDescent="0.2">
      <c r="A528" s="404" t="s">
        <v>1640</v>
      </c>
      <c r="B528" s="404">
        <v>2.9169999999999998</v>
      </c>
      <c r="C528" s="404">
        <v>137.703</v>
      </c>
      <c r="D528" s="404">
        <v>53.256999999999998</v>
      </c>
      <c r="E528" s="404">
        <v>193.87700000000001</v>
      </c>
      <c r="F528" s="404">
        <v>3.5000000000000003E-2</v>
      </c>
      <c r="G528" s="404">
        <v>1.669</v>
      </c>
      <c r="H528" s="404">
        <v>0.113</v>
      </c>
      <c r="I528" s="404">
        <v>3.5999999999999997E-2</v>
      </c>
      <c r="J528" s="404">
        <v>9.0269999999999992</v>
      </c>
      <c r="K528" s="404">
        <v>10.88</v>
      </c>
      <c r="L528" s="404">
        <v>204.75800000000001</v>
      </c>
      <c r="M528" s="404">
        <v>435.75700000000001</v>
      </c>
      <c r="N528" s="404">
        <v>876.92899999999997</v>
      </c>
      <c r="O528" s="404">
        <v>1517.444</v>
      </c>
    </row>
    <row r="529" spans="1:15" x14ac:dyDescent="0.2">
      <c r="A529" s="404" t="s">
        <v>1641</v>
      </c>
      <c r="B529" s="404">
        <v>2.6829999999999998</v>
      </c>
      <c r="C529" s="404">
        <v>144.423</v>
      </c>
      <c r="D529" s="404">
        <v>44.465000000000003</v>
      </c>
      <c r="E529" s="404">
        <v>191.57</v>
      </c>
      <c r="F529" s="404">
        <v>2.7E-2</v>
      </c>
      <c r="G529" s="404">
        <v>1.615</v>
      </c>
      <c r="H529" s="404">
        <v>0.13700000000000001</v>
      </c>
      <c r="I529" s="404">
        <v>3.5999999999999997E-2</v>
      </c>
      <c r="J529" s="404">
        <v>8.827</v>
      </c>
      <c r="K529" s="404">
        <v>10.643000000000001</v>
      </c>
      <c r="L529" s="404">
        <v>202.21299999999999</v>
      </c>
      <c r="M529" s="404">
        <v>397.44099999999997</v>
      </c>
      <c r="N529" s="404">
        <v>763.34699999999998</v>
      </c>
      <c r="O529" s="404">
        <v>1363.001</v>
      </c>
    </row>
    <row r="530" spans="1:15" x14ac:dyDescent="0.2">
      <c r="A530" s="404" t="s">
        <v>1642</v>
      </c>
      <c r="B530" s="404">
        <v>3.335</v>
      </c>
      <c r="C530" s="404">
        <v>217.03800000000001</v>
      </c>
      <c r="D530" s="404">
        <v>43.497999999999998</v>
      </c>
      <c r="E530" s="404">
        <v>263.87099999999998</v>
      </c>
      <c r="F530" s="404">
        <v>2.8000000000000001E-2</v>
      </c>
      <c r="G530" s="404">
        <v>1.669</v>
      </c>
      <c r="H530" s="404">
        <v>0.122</v>
      </c>
      <c r="I530" s="404">
        <v>5.0999999999999997E-2</v>
      </c>
      <c r="J530" s="404">
        <v>9.2810000000000006</v>
      </c>
      <c r="K530" s="404">
        <v>11.151999999999999</v>
      </c>
      <c r="L530" s="404">
        <v>275.02199999999999</v>
      </c>
      <c r="M530" s="404">
        <v>375.69799999999998</v>
      </c>
      <c r="N530" s="404">
        <v>743.93799999999999</v>
      </c>
      <c r="O530" s="404">
        <v>1394.6579999999999</v>
      </c>
    </row>
    <row r="531" spans="1:15" x14ac:dyDescent="0.2">
      <c r="A531" s="404" t="s">
        <v>1643</v>
      </c>
      <c r="B531" s="404">
        <v>3.9119999999999999</v>
      </c>
      <c r="C531" s="404">
        <v>314.36099999999999</v>
      </c>
      <c r="D531" s="404">
        <v>50.155000000000001</v>
      </c>
      <c r="E531" s="404">
        <v>368.428</v>
      </c>
      <c r="F531" s="404">
        <v>2.5000000000000001E-2</v>
      </c>
      <c r="G531" s="404">
        <v>1.615</v>
      </c>
      <c r="H531" s="404">
        <v>8.5000000000000006E-2</v>
      </c>
      <c r="I531" s="404">
        <v>3.5999999999999997E-2</v>
      </c>
      <c r="J531" s="404">
        <v>9.1509999999999998</v>
      </c>
      <c r="K531" s="404">
        <v>10.911</v>
      </c>
      <c r="L531" s="404">
        <v>379.339</v>
      </c>
      <c r="M531" s="404">
        <v>349.887</v>
      </c>
      <c r="N531" s="404">
        <v>715.13099999999997</v>
      </c>
      <c r="O531" s="404">
        <v>1444.357</v>
      </c>
    </row>
    <row r="532" spans="1:15" x14ac:dyDescent="0.2">
      <c r="A532" s="404" t="s">
        <v>1644</v>
      </c>
      <c r="B532" s="404">
        <v>4.4000000000000004</v>
      </c>
      <c r="C532" s="404">
        <v>400.22899999999998</v>
      </c>
      <c r="D532" s="404">
        <v>56.572000000000003</v>
      </c>
      <c r="E532" s="404">
        <v>461.20100000000002</v>
      </c>
      <c r="F532" s="404">
        <v>3.3000000000000002E-2</v>
      </c>
      <c r="G532" s="404">
        <v>1.669</v>
      </c>
      <c r="H532" s="404">
        <v>5.6000000000000001E-2</v>
      </c>
      <c r="I532" s="404">
        <v>5.6000000000000001E-2</v>
      </c>
      <c r="J532" s="404">
        <v>9.8819999999999997</v>
      </c>
      <c r="K532" s="404">
        <v>11.696</v>
      </c>
      <c r="L532" s="404">
        <v>472.89699999999999</v>
      </c>
      <c r="M532" s="404">
        <v>353.31599999999997</v>
      </c>
      <c r="N532" s="404">
        <v>754.09699999999998</v>
      </c>
      <c r="O532" s="404">
        <v>1580.31</v>
      </c>
    </row>
    <row r="533" spans="1:15" x14ac:dyDescent="0.2">
      <c r="A533" s="404" t="s">
        <v>1645</v>
      </c>
      <c r="B533" s="404">
        <v>43.304000000000002</v>
      </c>
      <c r="C533" s="404">
        <v>2962.9879999999998</v>
      </c>
      <c r="D533" s="404">
        <v>632.36900000000003</v>
      </c>
      <c r="E533" s="404">
        <v>3638.6610000000001</v>
      </c>
      <c r="F533" s="404">
        <v>0.39300000000000002</v>
      </c>
      <c r="G533" s="404">
        <v>19.7</v>
      </c>
      <c r="H533" s="404">
        <v>1.2190000000000001</v>
      </c>
      <c r="I533" s="404">
        <v>0.57699999999999996</v>
      </c>
      <c r="J533" s="404">
        <v>109.297</v>
      </c>
      <c r="K533" s="404">
        <v>131.185</v>
      </c>
      <c r="L533" s="404">
        <v>3769.846</v>
      </c>
      <c r="M533" s="404">
        <v>4516.9570000000003</v>
      </c>
      <c r="N533" s="404">
        <v>9220.7880000000005</v>
      </c>
      <c r="O533" s="404">
        <v>17507.591</v>
      </c>
    </row>
    <row r="534" spans="1:15" x14ac:dyDescent="0.2">
      <c r="A534" s="404" t="s">
        <v>1646</v>
      </c>
      <c r="B534" s="404">
        <v>4.9850000000000003</v>
      </c>
      <c r="C534" s="404">
        <v>487.48099999999999</v>
      </c>
      <c r="D534" s="404">
        <v>68.483999999999995</v>
      </c>
      <c r="E534" s="404">
        <v>560.94899999999996</v>
      </c>
      <c r="F534" s="404">
        <v>3.6999999999999998E-2</v>
      </c>
      <c r="G534" s="404">
        <v>1.673</v>
      </c>
      <c r="H534" s="404">
        <v>5.2999999999999999E-2</v>
      </c>
      <c r="I534" s="404">
        <v>5.1999999999999998E-2</v>
      </c>
      <c r="J534" s="404">
        <v>9.6910000000000007</v>
      </c>
      <c r="K534" s="404">
        <v>11.506</v>
      </c>
      <c r="L534" s="404">
        <v>572.45500000000004</v>
      </c>
      <c r="M534" s="404">
        <v>366.49900000000002</v>
      </c>
      <c r="N534" s="404">
        <v>751.48</v>
      </c>
      <c r="O534" s="404">
        <v>1690.434</v>
      </c>
    </row>
    <row r="535" spans="1:15" x14ac:dyDescent="0.2">
      <c r="A535" s="404" t="s">
        <v>1647</v>
      </c>
      <c r="B535" s="404">
        <v>4.6980000000000004</v>
      </c>
      <c r="C535" s="404">
        <v>436.06599999999997</v>
      </c>
      <c r="D535" s="404">
        <v>64.486000000000004</v>
      </c>
      <c r="E535" s="404">
        <v>505.25</v>
      </c>
      <c r="F535" s="404">
        <v>3.5999999999999997E-2</v>
      </c>
      <c r="G535" s="404">
        <v>1.5109999999999999</v>
      </c>
      <c r="H535" s="404">
        <v>0.14899999999999999</v>
      </c>
      <c r="I535" s="404">
        <v>5.5E-2</v>
      </c>
      <c r="J535" s="404">
        <v>8.74</v>
      </c>
      <c r="K535" s="404">
        <v>10.491</v>
      </c>
      <c r="L535" s="404">
        <v>515.74099999999999</v>
      </c>
      <c r="M535" s="404">
        <v>343.81</v>
      </c>
      <c r="N535" s="404">
        <v>676.17899999999997</v>
      </c>
      <c r="O535" s="404">
        <v>1535.73</v>
      </c>
    </row>
    <row r="536" spans="1:15" x14ac:dyDescent="0.2">
      <c r="A536" s="404" t="s">
        <v>1648</v>
      </c>
      <c r="B536" s="404">
        <v>4.5970000000000004</v>
      </c>
      <c r="C536" s="404">
        <v>400.483</v>
      </c>
      <c r="D536" s="404">
        <v>57.587000000000003</v>
      </c>
      <c r="E536" s="404">
        <v>462.666</v>
      </c>
      <c r="F536" s="404">
        <v>3.6999999999999998E-2</v>
      </c>
      <c r="G536" s="404">
        <v>1.673</v>
      </c>
      <c r="H536" s="404">
        <v>0.21</v>
      </c>
      <c r="I536" s="404">
        <v>6.2E-2</v>
      </c>
      <c r="J536" s="404">
        <v>9.69</v>
      </c>
      <c r="K536" s="404">
        <v>11.672000000000001</v>
      </c>
      <c r="L536" s="404">
        <v>474.33800000000002</v>
      </c>
      <c r="M536" s="404">
        <v>354.72199999999998</v>
      </c>
      <c r="N536" s="404">
        <v>726.68799999999999</v>
      </c>
      <c r="O536" s="404">
        <v>1555.748</v>
      </c>
    </row>
    <row r="537" spans="1:15" x14ac:dyDescent="0.2">
      <c r="A537" s="404" t="s">
        <v>1649</v>
      </c>
      <c r="B537" s="404">
        <v>5.5339999999999998</v>
      </c>
      <c r="C537" s="404">
        <v>251.58699999999999</v>
      </c>
      <c r="D537" s="404">
        <v>45.488</v>
      </c>
      <c r="E537" s="404">
        <v>302.60899999999998</v>
      </c>
      <c r="F537" s="404">
        <v>4.3999999999999997E-2</v>
      </c>
      <c r="G537" s="404">
        <v>1.619</v>
      </c>
      <c r="H537" s="404">
        <v>0.252</v>
      </c>
      <c r="I537" s="404">
        <v>7.6999999999999999E-2</v>
      </c>
      <c r="J537" s="404">
        <v>9.07</v>
      </c>
      <c r="K537" s="404">
        <v>11.061999999999999</v>
      </c>
      <c r="L537" s="404">
        <v>313.67</v>
      </c>
      <c r="M537" s="404">
        <v>345.90699999999998</v>
      </c>
      <c r="N537" s="404">
        <v>695.245</v>
      </c>
      <c r="O537" s="404">
        <v>1354.8230000000001</v>
      </c>
    </row>
    <row r="538" spans="1:15" x14ac:dyDescent="0.2">
      <c r="A538" s="404" t="s">
        <v>1650</v>
      </c>
      <c r="B538" s="404">
        <v>5.6820000000000004</v>
      </c>
      <c r="C538" s="404">
        <v>171.047</v>
      </c>
      <c r="D538" s="404">
        <v>34.491999999999997</v>
      </c>
      <c r="E538" s="404">
        <v>211.221</v>
      </c>
      <c r="F538" s="404">
        <v>5.2999999999999999E-2</v>
      </c>
      <c r="G538" s="404">
        <v>1.673</v>
      </c>
      <c r="H538" s="404">
        <v>0.28299999999999997</v>
      </c>
      <c r="I538" s="404">
        <v>6.8000000000000005E-2</v>
      </c>
      <c r="J538" s="404">
        <v>9.19</v>
      </c>
      <c r="K538" s="404">
        <v>11.268000000000001</v>
      </c>
      <c r="L538" s="404">
        <v>222.488</v>
      </c>
      <c r="M538" s="404">
        <v>370.83199999999999</v>
      </c>
      <c r="N538" s="404">
        <v>790.23299999999995</v>
      </c>
      <c r="O538" s="404">
        <v>1383.5540000000001</v>
      </c>
    </row>
    <row r="539" spans="1:15" x14ac:dyDescent="0.2">
      <c r="A539" s="404" t="s">
        <v>1651</v>
      </c>
      <c r="B539" s="404">
        <v>5.0720000000000001</v>
      </c>
      <c r="C539" s="404">
        <v>138.73699999999999</v>
      </c>
      <c r="D539" s="404">
        <v>28.207000000000001</v>
      </c>
      <c r="E539" s="404">
        <v>172.01599999999999</v>
      </c>
      <c r="F539" s="404">
        <v>5.7000000000000002E-2</v>
      </c>
      <c r="G539" s="404">
        <v>1.619</v>
      </c>
      <c r="H539" s="404">
        <v>0.32</v>
      </c>
      <c r="I539" s="404">
        <v>5.8000000000000003E-2</v>
      </c>
      <c r="J539" s="404">
        <v>9.23</v>
      </c>
      <c r="K539" s="404">
        <v>11.285</v>
      </c>
      <c r="L539" s="404">
        <v>183.30099999999999</v>
      </c>
      <c r="M539" s="404">
        <v>401.50200000000001</v>
      </c>
      <c r="N539" s="404">
        <v>852.798</v>
      </c>
      <c r="O539" s="404">
        <v>1437.6020000000001</v>
      </c>
    </row>
    <row r="541" spans="1:15" x14ac:dyDescent="0.2">
      <c r="C541" s="405">
        <f>C455</f>
        <v>2901.6869999999999</v>
      </c>
      <c r="D541" s="405">
        <f t="shared" ref="D541:O541" si="0">D455</f>
        <v>662.54300000000001</v>
      </c>
      <c r="E541" s="405">
        <f t="shared" si="0"/>
        <v>3629.02</v>
      </c>
      <c r="F541" s="405">
        <f t="shared" si="0"/>
        <v>0.92700000000000005</v>
      </c>
      <c r="G541" s="405">
        <f t="shared" si="0"/>
        <v>14</v>
      </c>
      <c r="H541" s="405">
        <f t="shared" si="0"/>
        <v>0</v>
      </c>
      <c r="I541" s="405">
        <f t="shared" si="0"/>
        <v>0</v>
      </c>
      <c r="J541" s="405">
        <f t="shared" si="0"/>
        <v>102.666</v>
      </c>
      <c r="K541" s="405">
        <f t="shared" si="0"/>
        <v>117.593</v>
      </c>
      <c r="L541" s="405">
        <f t="shared" si="0"/>
        <v>3746.6120000000001</v>
      </c>
      <c r="M541" s="405">
        <f t="shared" si="0"/>
        <v>4434.7250000000004</v>
      </c>
      <c r="N541" s="405">
        <f t="shared" si="0"/>
        <v>9529.3130000000001</v>
      </c>
      <c r="O541" s="405">
        <f t="shared" si="0"/>
        <v>17710.651000000002</v>
      </c>
    </row>
    <row r="542" spans="1:15" x14ac:dyDescent="0.2">
      <c r="C542" s="405">
        <f>C468</f>
        <v>3085.0520000000001</v>
      </c>
      <c r="D542" s="405">
        <f t="shared" ref="D542:O542" si="1">D468</f>
        <v>649.41600000000005</v>
      </c>
      <c r="E542" s="405">
        <f t="shared" si="1"/>
        <v>3804.5030000000002</v>
      </c>
      <c r="F542" s="405">
        <f t="shared" si="1"/>
        <v>0.76400000000000001</v>
      </c>
      <c r="G542" s="405">
        <f t="shared" si="1"/>
        <v>14.4</v>
      </c>
      <c r="H542" s="405">
        <f t="shared" si="1"/>
        <v>0</v>
      </c>
      <c r="I542" s="405">
        <f t="shared" si="1"/>
        <v>0</v>
      </c>
      <c r="J542" s="405">
        <f t="shared" si="1"/>
        <v>102.723</v>
      </c>
      <c r="K542" s="405">
        <f t="shared" si="1"/>
        <v>117.886</v>
      </c>
      <c r="L542" s="405">
        <f t="shared" si="1"/>
        <v>3922.39</v>
      </c>
      <c r="M542" s="405">
        <f t="shared" si="1"/>
        <v>4559.5069999999996</v>
      </c>
      <c r="N542" s="405">
        <f t="shared" si="1"/>
        <v>9773.0930000000008</v>
      </c>
      <c r="O542" s="405">
        <f t="shared" si="1"/>
        <v>18254.990000000002</v>
      </c>
    </row>
    <row r="543" spans="1:15" x14ac:dyDescent="0.2">
      <c r="C543" s="405">
        <f>C481</f>
        <v>3228.4290000000001</v>
      </c>
      <c r="D543" s="405">
        <f t="shared" ref="D543:O543" si="2">D481</f>
        <v>664.16800000000001</v>
      </c>
      <c r="E543" s="405">
        <f t="shared" si="2"/>
        <v>3969.3290000000002</v>
      </c>
      <c r="F543" s="405">
        <f t="shared" si="2"/>
        <v>0.59099999999999997</v>
      </c>
      <c r="G543" s="405">
        <f t="shared" si="2"/>
        <v>14.8</v>
      </c>
      <c r="H543" s="405">
        <f t="shared" si="2"/>
        <v>1E-3</v>
      </c>
      <c r="I543" s="405">
        <f t="shared" si="2"/>
        <v>0</v>
      </c>
      <c r="J543" s="405">
        <f t="shared" si="2"/>
        <v>109.247</v>
      </c>
      <c r="K543" s="405">
        <f t="shared" si="2"/>
        <v>124.639</v>
      </c>
      <c r="L543" s="405">
        <f t="shared" si="2"/>
        <v>4093.9679999999998</v>
      </c>
      <c r="M543" s="405">
        <f t="shared" si="2"/>
        <v>4558.3680000000004</v>
      </c>
      <c r="N543" s="405">
        <f t="shared" si="2"/>
        <v>9749.4249999999993</v>
      </c>
      <c r="O543" s="405">
        <f t="shared" si="2"/>
        <v>18401.759999999998</v>
      </c>
    </row>
    <row r="544" spans="1:15" x14ac:dyDescent="0.2">
      <c r="C544" s="405">
        <f>C494</f>
        <v>3186.5940000000001</v>
      </c>
      <c r="D544" s="405">
        <f t="shared" ref="D544:O544" si="3">D494</f>
        <v>664.13599999999997</v>
      </c>
      <c r="E544" s="405">
        <f t="shared" si="3"/>
        <v>3921.538</v>
      </c>
      <c r="F544" s="405">
        <f t="shared" si="3"/>
        <v>0.69199999999999995</v>
      </c>
      <c r="G544" s="405">
        <f t="shared" si="3"/>
        <v>16.7</v>
      </c>
      <c r="H544" s="405">
        <f t="shared" si="3"/>
        <v>0</v>
      </c>
      <c r="I544" s="405">
        <f t="shared" si="3"/>
        <v>2E-3</v>
      </c>
      <c r="J544" s="405">
        <f t="shared" si="3"/>
        <v>111.771</v>
      </c>
      <c r="K544" s="405">
        <f t="shared" si="3"/>
        <v>129.16499999999999</v>
      </c>
      <c r="L544" s="405">
        <f t="shared" si="3"/>
        <v>4050.703</v>
      </c>
      <c r="M544" s="405">
        <f t="shared" si="3"/>
        <v>4460.0569999999998</v>
      </c>
      <c r="N544" s="405">
        <f t="shared" si="3"/>
        <v>9377.8639999999996</v>
      </c>
      <c r="O544" s="405">
        <f t="shared" si="3"/>
        <v>17888.624</v>
      </c>
    </row>
    <row r="545" spans="3:15" x14ac:dyDescent="0.2">
      <c r="C545" s="405">
        <f>C507</f>
        <v>3164.6779999999999</v>
      </c>
      <c r="D545" s="405">
        <f t="shared" ref="D545:O545" si="4">D507</f>
        <v>648.56200000000001</v>
      </c>
      <c r="E545" s="405">
        <f t="shared" si="4"/>
        <v>3880.4749999999999</v>
      </c>
      <c r="F545" s="405">
        <f t="shared" si="4"/>
        <v>0.78500000000000003</v>
      </c>
      <c r="G545" s="405">
        <f t="shared" si="4"/>
        <v>18.5</v>
      </c>
      <c r="H545" s="405">
        <f t="shared" si="4"/>
        <v>4.7E-2</v>
      </c>
      <c r="I545" s="405">
        <f t="shared" si="4"/>
        <v>0.157</v>
      </c>
      <c r="J545" s="405">
        <f t="shared" si="4"/>
        <v>110.883</v>
      </c>
      <c r="K545" s="405">
        <f t="shared" si="4"/>
        <v>130.37100000000001</v>
      </c>
      <c r="L545" s="405">
        <f t="shared" si="4"/>
        <v>4010.846</v>
      </c>
      <c r="M545" s="405">
        <f t="shared" si="4"/>
        <v>4538.6400000000003</v>
      </c>
      <c r="N545" s="405">
        <f t="shared" si="4"/>
        <v>9500.9459999999999</v>
      </c>
      <c r="O545" s="405">
        <f t="shared" si="4"/>
        <v>18050.433000000001</v>
      </c>
    </row>
    <row r="546" spans="3:15" x14ac:dyDescent="0.2">
      <c r="C546" s="405">
        <f>C520</f>
        <v>3214.3180000000002</v>
      </c>
      <c r="D546" s="405">
        <f t="shared" ref="D546:O546" si="5">D520</f>
        <v>663.24300000000005</v>
      </c>
      <c r="E546" s="405">
        <f t="shared" si="5"/>
        <v>3936.7060000000001</v>
      </c>
      <c r="F546" s="405">
        <f t="shared" si="5"/>
        <v>0.249</v>
      </c>
      <c r="G546" s="405">
        <f t="shared" si="5"/>
        <v>19.7</v>
      </c>
      <c r="H546" s="405">
        <f t="shared" si="5"/>
        <v>0.81399999999999995</v>
      </c>
      <c r="I546" s="405">
        <f t="shared" si="5"/>
        <v>0.49399999999999999</v>
      </c>
      <c r="J546" s="405">
        <f t="shared" si="5"/>
        <v>114.596</v>
      </c>
      <c r="K546" s="405">
        <f t="shared" si="5"/>
        <v>135.85300000000001</v>
      </c>
      <c r="L546" s="405">
        <f t="shared" si="5"/>
        <v>4072.5590000000002</v>
      </c>
      <c r="M546" s="405">
        <f t="shared" si="5"/>
        <v>4531.3320000000003</v>
      </c>
      <c r="N546" s="405">
        <f t="shared" si="5"/>
        <v>9387.491</v>
      </c>
      <c r="O546" s="405">
        <f t="shared" si="5"/>
        <v>17991.383000000002</v>
      </c>
    </row>
    <row r="547" spans="3:15" x14ac:dyDescent="0.2">
      <c r="C547" s="405">
        <f>C533</f>
        <v>2962.9879999999998</v>
      </c>
      <c r="D547" s="405">
        <f t="shared" ref="D547:O547" si="6">D533</f>
        <v>632.36900000000003</v>
      </c>
      <c r="E547" s="405">
        <f t="shared" si="6"/>
        <v>3638.6610000000001</v>
      </c>
      <c r="F547" s="405">
        <f t="shared" si="6"/>
        <v>0.39300000000000002</v>
      </c>
      <c r="G547" s="405">
        <f t="shared" si="6"/>
        <v>19.7</v>
      </c>
      <c r="H547" s="405">
        <f t="shared" si="6"/>
        <v>1.2190000000000001</v>
      </c>
      <c r="I547" s="405">
        <f t="shared" si="6"/>
        <v>0.57699999999999996</v>
      </c>
      <c r="J547" s="405">
        <f t="shared" si="6"/>
        <v>109.297</v>
      </c>
      <c r="K547" s="405">
        <f t="shared" si="6"/>
        <v>131.185</v>
      </c>
      <c r="L547" s="405">
        <f t="shared" si="6"/>
        <v>3769.846</v>
      </c>
      <c r="M547" s="405">
        <f t="shared" si="6"/>
        <v>4516.9570000000003</v>
      </c>
      <c r="N547" s="405">
        <f t="shared" si="6"/>
        <v>9220.7880000000005</v>
      </c>
      <c r="O547" s="405">
        <f t="shared" si="6"/>
        <v>17507.591</v>
      </c>
    </row>
  </sheetData>
  <mergeCells count="1">
    <mergeCell ref="A12:A13"/>
  </mergeCells>
  <hyperlinks>
    <hyperlink ref="A4" r:id="rId1" display="http://www.eia.doe.gov/totalenergy/data/monthly/dataunits.cfm"/>
  </hyperlink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7"/>
  <sheetViews>
    <sheetView showGridLines="0" topLeftCell="A508" workbookViewId="0">
      <selection activeCell="B520" sqref="B520"/>
    </sheetView>
  </sheetViews>
  <sheetFormatPr defaultRowHeight="12.75" x14ac:dyDescent="0.2"/>
  <cols>
    <col min="1" max="1" width="14.7109375" style="398" bestFit="1" customWidth="1"/>
    <col min="2" max="15" width="36.5703125" style="398" bestFit="1" customWidth="1"/>
    <col min="16" max="16384" width="9.140625" style="398"/>
  </cols>
  <sheetData>
    <row r="1" spans="1:15" ht="18" x14ac:dyDescent="0.25">
      <c r="A1" s="397" t="s">
        <v>1106</v>
      </c>
    </row>
    <row r="2" spans="1:15" ht="18.75" x14ac:dyDescent="0.3">
      <c r="A2" s="399" t="s">
        <v>1107</v>
      </c>
    </row>
    <row r="4" spans="1:15" x14ac:dyDescent="0.2">
      <c r="A4" s="400" t="s">
        <v>1108</v>
      </c>
    </row>
    <row r="6" spans="1:15" x14ac:dyDescent="0.2">
      <c r="A6" s="398" t="s">
        <v>1109</v>
      </c>
    </row>
    <row r="7" spans="1:15" x14ac:dyDescent="0.2">
      <c r="A7" s="398" t="s">
        <v>1110</v>
      </c>
    </row>
    <row r="9" spans="1:15" ht="15" x14ac:dyDescent="0.2">
      <c r="A9" s="401" t="s">
        <v>1667</v>
      </c>
    </row>
    <row r="12" spans="1:15" ht="38.25" x14ac:dyDescent="0.2">
      <c r="A12" s="722" t="s">
        <v>284</v>
      </c>
      <c r="B12" s="402" t="s">
        <v>1668</v>
      </c>
      <c r="C12" s="402" t="s">
        <v>1669</v>
      </c>
      <c r="D12" s="402" t="s">
        <v>1670</v>
      </c>
      <c r="E12" s="402" t="s">
        <v>1671</v>
      </c>
      <c r="F12" s="402" t="s">
        <v>1672</v>
      </c>
      <c r="G12" s="402" t="s">
        <v>1673</v>
      </c>
      <c r="H12" s="402" t="s">
        <v>1674</v>
      </c>
      <c r="I12" s="402" t="s">
        <v>1675</v>
      </c>
      <c r="J12" s="402" t="s">
        <v>1676</v>
      </c>
      <c r="K12" s="402" t="s">
        <v>1677</v>
      </c>
      <c r="L12" s="402" t="s">
        <v>1678</v>
      </c>
      <c r="M12" s="402" t="s">
        <v>1679</v>
      </c>
      <c r="N12" s="402" t="s">
        <v>1680</v>
      </c>
      <c r="O12" s="402" t="s">
        <v>1681</v>
      </c>
    </row>
    <row r="13" spans="1:15" x14ac:dyDescent="0.2">
      <c r="A13" s="723"/>
      <c r="B13" s="403" t="s">
        <v>1124</v>
      </c>
      <c r="C13" s="403" t="s">
        <v>1124</v>
      </c>
      <c r="D13" s="403" t="s">
        <v>1124</v>
      </c>
      <c r="E13" s="403" t="s">
        <v>1124</v>
      </c>
      <c r="F13" s="403" t="s">
        <v>1124</v>
      </c>
      <c r="G13" s="403" t="s">
        <v>1124</v>
      </c>
      <c r="H13" s="403" t="s">
        <v>1124</v>
      </c>
      <c r="I13" s="403" t="s">
        <v>1124</v>
      </c>
      <c r="J13" s="403" t="s">
        <v>1124</v>
      </c>
      <c r="K13" s="403" t="s">
        <v>1124</v>
      </c>
      <c r="L13" s="403" t="s">
        <v>1124</v>
      </c>
      <c r="M13" s="403" t="s">
        <v>1124</v>
      </c>
      <c r="N13" s="403" t="s">
        <v>1124</v>
      </c>
      <c r="O13" s="403" t="s">
        <v>1124</v>
      </c>
    </row>
    <row r="14" spans="1:15" x14ac:dyDescent="0.2">
      <c r="A14" s="404" t="s">
        <v>1125</v>
      </c>
      <c r="B14" s="404">
        <v>363.05799999999999</v>
      </c>
      <c r="C14" s="404">
        <v>826.34400000000005</v>
      </c>
      <c r="D14" s="404">
        <v>764.29</v>
      </c>
      <c r="E14" s="404">
        <v>1952.575</v>
      </c>
      <c r="F14" s="404">
        <v>3.1669999999999998</v>
      </c>
      <c r="G14" s="404" t="s">
        <v>1126</v>
      </c>
      <c r="H14" s="404" t="s">
        <v>1126</v>
      </c>
      <c r="I14" s="404" t="s">
        <v>1126</v>
      </c>
      <c r="J14" s="404">
        <v>98.933000000000007</v>
      </c>
      <c r="K14" s="404">
        <v>102.1</v>
      </c>
      <c r="L14" s="404">
        <v>2054.6750000000002</v>
      </c>
      <c r="M14" s="404">
        <v>188.59399999999999</v>
      </c>
      <c r="N14" s="404">
        <v>458.255</v>
      </c>
      <c r="O14" s="404">
        <v>2701.5239999999999</v>
      </c>
    </row>
    <row r="15" spans="1:15" x14ac:dyDescent="0.2">
      <c r="A15" s="404" t="s">
        <v>1127</v>
      </c>
      <c r="B15" s="404">
        <v>334.33300000000003</v>
      </c>
      <c r="C15" s="404">
        <v>712.64400000000001</v>
      </c>
      <c r="D15" s="404">
        <v>730.31799999999998</v>
      </c>
      <c r="E15" s="404">
        <v>1777.172</v>
      </c>
      <c r="F15" s="404">
        <v>2.9279999999999999</v>
      </c>
      <c r="G15" s="404" t="s">
        <v>1126</v>
      </c>
      <c r="H15" s="404" t="s">
        <v>1126</v>
      </c>
      <c r="I15" s="404" t="s">
        <v>1126</v>
      </c>
      <c r="J15" s="404">
        <v>89.358999999999995</v>
      </c>
      <c r="K15" s="404">
        <v>92.287000000000006</v>
      </c>
      <c r="L15" s="404">
        <v>1869.4590000000001</v>
      </c>
      <c r="M15" s="404">
        <v>186.26599999999999</v>
      </c>
      <c r="N15" s="404">
        <v>405.02699999999999</v>
      </c>
      <c r="O15" s="404">
        <v>2460.752</v>
      </c>
    </row>
    <row r="16" spans="1:15" x14ac:dyDescent="0.2">
      <c r="A16" s="404" t="s">
        <v>1128</v>
      </c>
      <c r="B16" s="404">
        <v>343.60199999999998</v>
      </c>
      <c r="C16" s="404">
        <v>746.21500000000003</v>
      </c>
      <c r="D16" s="404">
        <v>754.31600000000003</v>
      </c>
      <c r="E16" s="404">
        <v>1842.123</v>
      </c>
      <c r="F16" s="404">
        <v>3.24</v>
      </c>
      <c r="G16" s="404" t="s">
        <v>1126</v>
      </c>
      <c r="H16" s="404" t="s">
        <v>1126</v>
      </c>
      <c r="I16" s="404" t="s">
        <v>1126</v>
      </c>
      <c r="J16" s="404">
        <v>98.933000000000007</v>
      </c>
      <c r="K16" s="404">
        <v>102.172</v>
      </c>
      <c r="L16" s="404">
        <v>1944.2950000000001</v>
      </c>
      <c r="M16" s="404">
        <v>190.614</v>
      </c>
      <c r="N16" s="404">
        <v>444.70400000000001</v>
      </c>
      <c r="O16" s="404">
        <v>2579.6129999999998</v>
      </c>
    </row>
    <row r="17" spans="1:15" x14ac:dyDescent="0.2">
      <c r="A17" s="404" t="s">
        <v>1129</v>
      </c>
      <c r="B17" s="404">
        <v>337.98899999999998</v>
      </c>
      <c r="C17" s="404">
        <v>823.50699999999995</v>
      </c>
      <c r="D17" s="404">
        <v>664.52</v>
      </c>
      <c r="E17" s="404">
        <v>1825.37</v>
      </c>
      <c r="F17" s="404">
        <v>3.0950000000000002</v>
      </c>
      <c r="G17" s="404" t="s">
        <v>1126</v>
      </c>
      <c r="H17" s="404" t="s">
        <v>1126</v>
      </c>
      <c r="I17" s="404" t="s">
        <v>1126</v>
      </c>
      <c r="J17" s="404">
        <v>95.741</v>
      </c>
      <c r="K17" s="404">
        <v>98.835999999999999</v>
      </c>
      <c r="L17" s="404">
        <v>1924.2070000000001</v>
      </c>
      <c r="M17" s="404">
        <v>190.85599999999999</v>
      </c>
      <c r="N17" s="404">
        <v>435.14699999999999</v>
      </c>
      <c r="O17" s="404">
        <v>2550.21</v>
      </c>
    </row>
    <row r="18" spans="1:15" x14ac:dyDescent="0.2">
      <c r="A18" s="404" t="s">
        <v>1130</v>
      </c>
      <c r="B18" s="404">
        <v>343.90600000000001</v>
      </c>
      <c r="C18" s="404">
        <v>869.13300000000004</v>
      </c>
      <c r="D18" s="404">
        <v>758.11099999999999</v>
      </c>
      <c r="E18" s="404">
        <v>1968.3219999999999</v>
      </c>
      <c r="F18" s="404">
        <v>3.1930000000000001</v>
      </c>
      <c r="G18" s="404" t="s">
        <v>1126</v>
      </c>
      <c r="H18" s="404" t="s">
        <v>1126</v>
      </c>
      <c r="I18" s="404" t="s">
        <v>1126</v>
      </c>
      <c r="J18" s="404">
        <v>98.933000000000007</v>
      </c>
      <c r="K18" s="404">
        <v>102.126</v>
      </c>
      <c r="L18" s="404">
        <v>2070.4470000000001</v>
      </c>
      <c r="M18" s="404">
        <v>193.93</v>
      </c>
      <c r="N18" s="404">
        <v>477.43299999999999</v>
      </c>
      <c r="O18" s="404">
        <v>2741.81</v>
      </c>
    </row>
    <row r="19" spans="1:15" x14ac:dyDescent="0.2">
      <c r="A19" s="404" t="s">
        <v>1131</v>
      </c>
      <c r="B19" s="404">
        <v>326.28100000000001</v>
      </c>
      <c r="C19" s="404">
        <v>783.36300000000006</v>
      </c>
      <c r="D19" s="404">
        <v>733.84400000000005</v>
      </c>
      <c r="E19" s="404">
        <v>1843.241</v>
      </c>
      <c r="F19" s="404">
        <v>3.0979999999999999</v>
      </c>
      <c r="G19" s="404" t="s">
        <v>1126</v>
      </c>
      <c r="H19" s="404" t="s">
        <v>1126</v>
      </c>
      <c r="I19" s="404" t="s">
        <v>1126</v>
      </c>
      <c r="J19" s="404">
        <v>95.741</v>
      </c>
      <c r="K19" s="404">
        <v>98.84</v>
      </c>
      <c r="L19" s="404">
        <v>1942.08</v>
      </c>
      <c r="M19" s="404">
        <v>195.739</v>
      </c>
      <c r="N19" s="404">
        <v>503.40199999999999</v>
      </c>
      <c r="O19" s="404">
        <v>2641.221</v>
      </c>
    </row>
    <row r="20" spans="1:15" x14ac:dyDescent="0.2">
      <c r="A20" s="404" t="s">
        <v>1132</v>
      </c>
      <c r="B20" s="404">
        <v>320.48500000000001</v>
      </c>
      <c r="C20" s="404">
        <v>840.38400000000001</v>
      </c>
      <c r="D20" s="404">
        <v>738.39800000000002</v>
      </c>
      <c r="E20" s="404">
        <v>1898.126</v>
      </c>
      <c r="F20" s="404">
        <v>2.76</v>
      </c>
      <c r="G20" s="404" t="s">
        <v>1126</v>
      </c>
      <c r="H20" s="404" t="s">
        <v>1126</v>
      </c>
      <c r="I20" s="404" t="s">
        <v>1126</v>
      </c>
      <c r="J20" s="404">
        <v>98.933000000000007</v>
      </c>
      <c r="K20" s="404">
        <v>101.693</v>
      </c>
      <c r="L20" s="404">
        <v>1999.819</v>
      </c>
      <c r="M20" s="404">
        <v>195.00399999999999</v>
      </c>
      <c r="N20" s="404">
        <v>496.66399999999999</v>
      </c>
      <c r="O20" s="404">
        <v>2691.4870000000001</v>
      </c>
    </row>
    <row r="21" spans="1:15" x14ac:dyDescent="0.2">
      <c r="A21" s="404" t="s">
        <v>1133</v>
      </c>
      <c r="B21" s="404">
        <v>316.11099999999999</v>
      </c>
      <c r="C21" s="404">
        <v>878.21100000000001</v>
      </c>
      <c r="D21" s="404">
        <v>816.74099999999999</v>
      </c>
      <c r="E21" s="404">
        <v>2009.6</v>
      </c>
      <c r="F21" s="404">
        <v>2.665</v>
      </c>
      <c r="G21" s="404" t="s">
        <v>1126</v>
      </c>
      <c r="H21" s="404" t="s">
        <v>1126</v>
      </c>
      <c r="I21" s="404" t="s">
        <v>1126</v>
      </c>
      <c r="J21" s="404">
        <v>98.933000000000007</v>
      </c>
      <c r="K21" s="404">
        <v>101.598</v>
      </c>
      <c r="L21" s="404">
        <v>2111.1979999999999</v>
      </c>
      <c r="M21" s="404">
        <v>200.84700000000001</v>
      </c>
      <c r="N21" s="404">
        <v>505.56900000000002</v>
      </c>
      <c r="O21" s="404">
        <v>2817.6129999999998</v>
      </c>
    </row>
    <row r="22" spans="1:15" x14ac:dyDescent="0.2">
      <c r="A22" s="404" t="s">
        <v>1134</v>
      </c>
      <c r="B22" s="404">
        <v>306.75099999999998</v>
      </c>
      <c r="C22" s="404">
        <v>875.33799999999997</v>
      </c>
      <c r="D22" s="404">
        <v>756.73299999999995</v>
      </c>
      <c r="E22" s="404">
        <v>1937.6320000000001</v>
      </c>
      <c r="F22" s="404">
        <v>2.3260000000000001</v>
      </c>
      <c r="G22" s="404" t="s">
        <v>1126</v>
      </c>
      <c r="H22" s="404" t="s">
        <v>1126</v>
      </c>
      <c r="I22" s="404" t="s">
        <v>1126</v>
      </c>
      <c r="J22" s="404">
        <v>95.741</v>
      </c>
      <c r="K22" s="404">
        <v>98.066999999999993</v>
      </c>
      <c r="L22" s="404">
        <v>2035.6990000000001</v>
      </c>
      <c r="M22" s="404">
        <v>201.917</v>
      </c>
      <c r="N22" s="404">
        <v>424.38099999999997</v>
      </c>
      <c r="O22" s="404">
        <v>2661.9969999999998</v>
      </c>
    </row>
    <row r="23" spans="1:15" x14ac:dyDescent="0.2">
      <c r="A23" s="404" t="s">
        <v>1135</v>
      </c>
      <c r="B23" s="404">
        <v>337.36399999999998</v>
      </c>
      <c r="C23" s="404">
        <v>1010.434</v>
      </c>
      <c r="D23" s="404">
        <v>781.46199999999999</v>
      </c>
      <c r="E23" s="404">
        <v>2130.9960000000001</v>
      </c>
      <c r="F23" s="404">
        <v>2.5339999999999998</v>
      </c>
      <c r="G23" s="404" t="s">
        <v>1126</v>
      </c>
      <c r="H23" s="404" t="s">
        <v>1126</v>
      </c>
      <c r="I23" s="404" t="s">
        <v>1126</v>
      </c>
      <c r="J23" s="404">
        <v>98.933000000000007</v>
      </c>
      <c r="K23" s="404">
        <v>101.467</v>
      </c>
      <c r="L23" s="404">
        <v>2232.462</v>
      </c>
      <c r="M23" s="404">
        <v>206.47200000000001</v>
      </c>
      <c r="N23" s="404">
        <v>472.58</v>
      </c>
      <c r="O23" s="404">
        <v>2911.5149999999999</v>
      </c>
    </row>
    <row r="24" spans="1:15" x14ac:dyDescent="0.2">
      <c r="A24" s="404" t="s">
        <v>1136</v>
      </c>
      <c r="B24" s="404">
        <v>346.548</v>
      </c>
      <c r="C24" s="404">
        <v>999.08500000000004</v>
      </c>
      <c r="D24" s="404">
        <v>828.81200000000001</v>
      </c>
      <c r="E24" s="404">
        <v>2175.66</v>
      </c>
      <c r="F24" s="404">
        <v>2.669</v>
      </c>
      <c r="G24" s="404" t="s">
        <v>1126</v>
      </c>
      <c r="H24" s="404" t="s">
        <v>1126</v>
      </c>
      <c r="I24" s="404" t="s">
        <v>1126</v>
      </c>
      <c r="J24" s="404">
        <v>95.741</v>
      </c>
      <c r="K24" s="404">
        <v>98.41</v>
      </c>
      <c r="L24" s="404">
        <v>2274.0700000000002</v>
      </c>
      <c r="M24" s="404">
        <v>199.37299999999999</v>
      </c>
      <c r="N24" s="404">
        <v>463.85500000000002</v>
      </c>
      <c r="O24" s="404">
        <v>2937.2979999999998</v>
      </c>
    </row>
    <row r="25" spans="1:15" x14ac:dyDescent="0.2">
      <c r="A25" s="404" t="s">
        <v>1137</v>
      </c>
      <c r="B25" s="404">
        <v>380.30399999999997</v>
      </c>
      <c r="C25" s="404">
        <v>1023.256</v>
      </c>
      <c r="D25" s="404">
        <v>755.67899999999997</v>
      </c>
      <c r="E25" s="404">
        <v>2159.5859999999998</v>
      </c>
      <c r="F25" s="404">
        <v>3.0990000000000002</v>
      </c>
      <c r="G25" s="404" t="s">
        <v>1126</v>
      </c>
      <c r="H25" s="404" t="s">
        <v>1126</v>
      </c>
      <c r="I25" s="404" t="s">
        <v>1126</v>
      </c>
      <c r="J25" s="404">
        <v>98.933000000000007</v>
      </c>
      <c r="K25" s="404">
        <v>102.032</v>
      </c>
      <c r="L25" s="404">
        <v>2261.6179999999999</v>
      </c>
      <c r="M25" s="404">
        <v>191.31200000000001</v>
      </c>
      <c r="N25" s="404">
        <v>474.666</v>
      </c>
      <c r="O25" s="404">
        <v>2927.596</v>
      </c>
    </row>
    <row r="26" spans="1:15" x14ac:dyDescent="0.2">
      <c r="A26" s="404" t="s">
        <v>1138</v>
      </c>
      <c r="B26" s="404">
        <v>4056.7310000000002</v>
      </c>
      <c r="C26" s="404">
        <v>10388.281999999999</v>
      </c>
      <c r="D26" s="404">
        <v>9083.2240000000002</v>
      </c>
      <c r="E26" s="404">
        <v>23520.772000000001</v>
      </c>
      <c r="F26" s="404">
        <v>34.773000000000003</v>
      </c>
      <c r="G26" s="404" t="s">
        <v>1126</v>
      </c>
      <c r="H26" s="404" t="s">
        <v>1126</v>
      </c>
      <c r="I26" s="404" t="s">
        <v>1126</v>
      </c>
      <c r="J26" s="404">
        <v>1164.8530000000001</v>
      </c>
      <c r="K26" s="404">
        <v>1199.626</v>
      </c>
      <c r="L26" s="404">
        <v>24720.398000000001</v>
      </c>
      <c r="M26" s="404">
        <v>2340.9229999999998</v>
      </c>
      <c r="N26" s="404">
        <v>5561.9470000000001</v>
      </c>
      <c r="O26" s="404">
        <v>32623.268</v>
      </c>
    </row>
    <row r="27" spans="1:15" x14ac:dyDescent="0.2">
      <c r="A27" s="404" t="s">
        <v>1139</v>
      </c>
      <c r="B27" s="404">
        <v>358.86</v>
      </c>
      <c r="C27" s="404">
        <v>732.97199999999998</v>
      </c>
      <c r="D27" s="404">
        <v>763.76700000000005</v>
      </c>
      <c r="E27" s="404">
        <v>1859.37</v>
      </c>
      <c r="F27" s="404">
        <v>3.1379999999999999</v>
      </c>
      <c r="G27" s="404" t="s">
        <v>1126</v>
      </c>
      <c r="H27" s="404" t="s">
        <v>1126</v>
      </c>
      <c r="I27" s="404" t="s">
        <v>1126</v>
      </c>
      <c r="J27" s="404">
        <v>98.441999999999993</v>
      </c>
      <c r="K27" s="404">
        <v>101.58</v>
      </c>
      <c r="L27" s="404">
        <v>1960.95</v>
      </c>
      <c r="M27" s="404">
        <v>189.21799999999999</v>
      </c>
      <c r="N27" s="404">
        <v>451.55599999999998</v>
      </c>
      <c r="O27" s="404">
        <v>2601.723</v>
      </c>
    </row>
    <row r="28" spans="1:15" x14ac:dyDescent="0.2">
      <c r="A28" s="404" t="s">
        <v>1140</v>
      </c>
      <c r="B28" s="404">
        <v>336.45800000000003</v>
      </c>
      <c r="C28" s="404">
        <v>780.26499999999999</v>
      </c>
      <c r="D28" s="404">
        <v>689.18899999999996</v>
      </c>
      <c r="E28" s="404">
        <v>1808.864</v>
      </c>
      <c r="F28" s="404">
        <v>2.8660000000000001</v>
      </c>
      <c r="G28" s="404" t="s">
        <v>1126</v>
      </c>
      <c r="H28" s="404" t="s">
        <v>1126</v>
      </c>
      <c r="I28" s="404" t="s">
        <v>1126</v>
      </c>
      <c r="J28" s="404">
        <v>88.915000000000006</v>
      </c>
      <c r="K28" s="404">
        <v>91.781000000000006</v>
      </c>
      <c r="L28" s="404">
        <v>1900.645</v>
      </c>
      <c r="M28" s="404">
        <v>186.97499999999999</v>
      </c>
      <c r="N28" s="404">
        <v>416.964</v>
      </c>
      <c r="O28" s="404">
        <v>2504.5839999999998</v>
      </c>
    </row>
    <row r="29" spans="1:15" x14ac:dyDescent="0.2">
      <c r="A29" s="404" t="s">
        <v>1141</v>
      </c>
      <c r="B29" s="404">
        <v>340.52100000000002</v>
      </c>
      <c r="C29" s="404">
        <v>803.89200000000005</v>
      </c>
      <c r="D29" s="404">
        <v>689.62300000000005</v>
      </c>
      <c r="E29" s="404">
        <v>1837.7059999999999</v>
      </c>
      <c r="F29" s="404">
        <v>3.0720000000000001</v>
      </c>
      <c r="G29" s="404" t="s">
        <v>1126</v>
      </c>
      <c r="H29" s="404" t="s">
        <v>1126</v>
      </c>
      <c r="I29" s="404" t="s">
        <v>1126</v>
      </c>
      <c r="J29" s="404">
        <v>98.441999999999993</v>
      </c>
      <c r="K29" s="404">
        <v>101.514</v>
      </c>
      <c r="L29" s="404">
        <v>1939.22</v>
      </c>
      <c r="M29" s="404">
        <v>190.43799999999999</v>
      </c>
      <c r="N29" s="404">
        <v>462.12200000000001</v>
      </c>
      <c r="O29" s="404">
        <v>2591.7800000000002</v>
      </c>
    </row>
    <row r="30" spans="1:15" x14ac:dyDescent="0.2">
      <c r="A30" s="404" t="s">
        <v>1142</v>
      </c>
      <c r="B30" s="404">
        <v>336.53</v>
      </c>
      <c r="C30" s="404">
        <v>668.19799999999998</v>
      </c>
      <c r="D30" s="404">
        <v>681.88400000000001</v>
      </c>
      <c r="E30" s="404">
        <v>1691.0260000000001</v>
      </c>
      <c r="F30" s="404">
        <v>3.036</v>
      </c>
      <c r="G30" s="404" t="s">
        <v>1126</v>
      </c>
      <c r="H30" s="404" t="s">
        <v>1126</v>
      </c>
      <c r="I30" s="404" t="s">
        <v>1126</v>
      </c>
      <c r="J30" s="404">
        <v>95.266000000000005</v>
      </c>
      <c r="K30" s="404">
        <v>98.302000000000007</v>
      </c>
      <c r="L30" s="404">
        <v>1789.328</v>
      </c>
      <c r="M30" s="404">
        <v>191.46299999999999</v>
      </c>
      <c r="N30" s="404">
        <v>446.839</v>
      </c>
      <c r="O30" s="404">
        <v>2427.63</v>
      </c>
    </row>
    <row r="31" spans="1:15" x14ac:dyDescent="0.2">
      <c r="A31" s="404" t="s">
        <v>1143</v>
      </c>
      <c r="B31" s="404">
        <v>327.74299999999999</v>
      </c>
      <c r="C31" s="404">
        <v>787.07500000000005</v>
      </c>
      <c r="D31" s="404">
        <v>687.91099999999994</v>
      </c>
      <c r="E31" s="404">
        <v>1807.8879999999999</v>
      </c>
      <c r="F31" s="404">
        <v>3.1309999999999998</v>
      </c>
      <c r="G31" s="404" t="s">
        <v>1126</v>
      </c>
      <c r="H31" s="404" t="s">
        <v>1126</v>
      </c>
      <c r="I31" s="404" t="s">
        <v>1126</v>
      </c>
      <c r="J31" s="404">
        <v>98.441999999999993</v>
      </c>
      <c r="K31" s="404">
        <v>101.57299999999999</v>
      </c>
      <c r="L31" s="404">
        <v>1909.461</v>
      </c>
      <c r="M31" s="404">
        <v>195.256</v>
      </c>
      <c r="N31" s="404">
        <v>505.92399999999998</v>
      </c>
      <c r="O31" s="404">
        <v>2610.64</v>
      </c>
    </row>
    <row r="32" spans="1:15" x14ac:dyDescent="0.2">
      <c r="A32" s="404" t="s">
        <v>1144</v>
      </c>
      <c r="B32" s="404">
        <v>312.32499999999999</v>
      </c>
      <c r="C32" s="404">
        <v>719.29600000000005</v>
      </c>
      <c r="D32" s="404">
        <v>715.79300000000001</v>
      </c>
      <c r="E32" s="404">
        <v>1750.7860000000001</v>
      </c>
      <c r="F32" s="404">
        <v>2.9169999999999998</v>
      </c>
      <c r="G32" s="404" t="s">
        <v>1126</v>
      </c>
      <c r="H32" s="404" t="s">
        <v>1126</v>
      </c>
      <c r="I32" s="404" t="s">
        <v>1126</v>
      </c>
      <c r="J32" s="404">
        <v>95.266000000000005</v>
      </c>
      <c r="K32" s="404">
        <v>98.183000000000007</v>
      </c>
      <c r="L32" s="404">
        <v>1848.9690000000001</v>
      </c>
      <c r="M32" s="404">
        <v>196.88</v>
      </c>
      <c r="N32" s="404">
        <v>480.702</v>
      </c>
      <c r="O32" s="404">
        <v>2526.5509999999999</v>
      </c>
    </row>
    <row r="33" spans="1:15" x14ac:dyDescent="0.2">
      <c r="A33" s="404" t="s">
        <v>1145</v>
      </c>
      <c r="B33" s="404">
        <v>310.15199999999999</v>
      </c>
      <c r="C33" s="404">
        <v>803.71900000000005</v>
      </c>
      <c r="D33" s="404">
        <v>744.71400000000006</v>
      </c>
      <c r="E33" s="404">
        <v>1862.1559999999999</v>
      </c>
      <c r="F33" s="404">
        <v>2.6669999999999998</v>
      </c>
      <c r="G33" s="404" t="s">
        <v>1126</v>
      </c>
      <c r="H33" s="404" t="s">
        <v>1126</v>
      </c>
      <c r="I33" s="404" t="s">
        <v>1126</v>
      </c>
      <c r="J33" s="404">
        <v>98.441999999999993</v>
      </c>
      <c r="K33" s="404">
        <v>101.10899999999999</v>
      </c>
      <c r="L33" s="404">
        <v>1963.2650000000001</v>
      </c>
      <c r="M33" s="404">
        <v>196.20099999999999</v>
      </c>
      <c r="N33" s="404">
        <v>527.94799999999998</v>
      </c>
      <c r="O33" s="404">
        <v>2687.4140000000002</v>
      </c>
    </row>
    <row r="34" spans="1:15" x14ac:dyDescent="0.2">
      <c r="A34" s="404" t="s">
        <v>1146</v>
      </c>
      <c r="B34" s="404">
        <v>319.36399999999998</v>
      </c>
      <c r="C34" s="404">
        <v>849.79</v>
      </c>
      <c r="D34" s="404">
        <v>757.41</v>
      </c>
      <c r="E34" s="404">
        <v>1930.4069999999999</v>
      </c>
      <c r="F34" s="404">
        <v>2.508</v>
      </c>
      <c r="G34" s="404" t="s">
        <v>1126</v>
      </c>
      <c r="H34" s="404" t="s">
        <v>1126</v>
      </c>
      <c r="I34" s="404" t="s">
        <v>1126</v>
      </c>
      <c r="J34" s="404">
        <v>98.441999999999993</v>
      </c>
      <c r="K34" s="404">
        <v>100.95</v>
      </c>
      <c r="L34" s="404">
        <v>2031.357</v>
      </c>
      <c r="M34" s="404">
        <v>203.49600000000001</v>
      </c>
      <c r="N34" s="404">
        <v>500.36900000000003</v>
      </c>
      <c r="O34" s="404">
        <v>2735.2220000000002</v>
      </c>
    </row>
    <row r="35" spans="1:15" x14ac:dyDescent="0.2">
      <c r="A35" s="404" t="s">
        <v>1147</v>
      </c>
      <c r="B35" s="404">
        <v>311.298</v>
      </c>
      <c r="C35" s="404">
        <v>935.14200000000005</v>
      </c>
      <c r="D35" s="404">
        <v>706.476</v>
      </c>
      <c r="E35" s="404">
        <v>1959.4390000000001</v>
      </c>
      <c r="F35" s="404">
        <v>2.3889999999999998</v>
      </c>
      <c r="G35" s="404" t="s">
        <v>1126</v>
      </c>
      <c r="H35" s="404" t="s">
        <v>1126</v>
      </c>
      <c r="I35" s="404" t="s">
        <v>1126</v>
      </c>
      <c r="J35" s="404">
        <v>95.266000000000005</v>
      </c>
      <c r="K35" s="404">
        <v>97.656000000000006</v>
      </c>
      <c r="L35" s="404">
        <v>2057.0940000000001</v>
      </c>
      <c r="M35" s="404">
        <v>204.35599999999999</v>
      </c>
      <c r="N35" s="404">
        <v>429.69099999999997</v>
      </c>
      <c r="O35" s="404">
        <v>2691.1419999999998</v>
      </c>
    </row>
    <row r="36" spans="1:15" x14ac:dyDescent="0.2">
      <c r="A36" s="404" t="s">
        <v>1148</v>
      </c>
      <c r="B36" s="404">
        <v>331.56099999999998</v>
      </c>
      <c r="C36" s="404">
        <v>997.73599999999999</v>
      </c>
      <c r="D36" s="404">
        <v>777.07899999999995</v>
      </c>
      <c r="E36" s="404">
        <v>2115.4520000000002</v>
      </c>
      <c r="F36" s="404">
        <v>2.27</v>
      </c>
      <c r="G36" s="404" t="s">
        <v>1126</v>
      </c>
      <c r="H36" s="404" t="s">
        <v>1126</v>
      </c>
      <c r="I36" s="404" t="s">
        <v>1126</v>
      </c>
      <c r="J36" s="404">
        <v>98.441999999999993</v>
      </c>
      <c r="K36" s="404">
        <v>100.712</v>
      </c>
      <c r="L36" s="404">
        <v>2216.1640000000002</v>
      </c>
      <c r="M36" s="404">
        <v>205.11600000000001</v>
      </c>
      <c r="N36" s="404">
        <v>486.05700000000002</v>
      </c>
      <c r="O36" s="404">
        <v>2907.3380000000002</v>
      </c>
    </row>
    <row r="37" spans="1:15" x14ac:dyDescent="0.2">
      <c r="A37" s="404" t="s">
        <v>1149</v>
      </c>
      <c r="B37" s="404">
        <v>295.46800000000002</v>
      </c>
      <c r="C37" s="404">
        <v>994.96400000000006</v>
      </c>
      <c r="D37" s="404">
        <v>742.67600000000004</v>
      </c>
      <c r="E37" s="404">
        <v>2037.9690000000001</v>
      </c>
      <c r="F37" s="404">
        <v>2.3650000000000002</v>
      </c>
      <c r="G37" s="404" t="s">
        <v>1126</v>
      </c>
      <c r="H37" s="404" t="s">
        <v>1126</v>
      </c>
      <c r="I37" s="404" t="s">
        <v>1126</v>
      </c>
      <c r="J37" s="404">
        <v>95.266000000000005</v>
      </c>
      <c r="K37" s="404">
        <v>97.631</v>
      </c>
      <c r="L37" s="404">
        <v>2135.6</v>
      </c>
      <c r="M37" s="404">
        <v>195.08099999999999</v>
      </c>
      <c r="N37" s="404">
        <v>478.65800000000002</v>
      </c>
      <c r="O37" s="404">
        <v>2809.3389999999999</v>
      </c>
    </row>
    <row r="38" spans="1:15" x14ac:dyDescent="0.2">
      <c r="A38" s="404" t="s">
        <v>1150</v>
      </c>
      <c r="B38" s="404">
        <v>289.91399999999999</v>
      </c>
      <c r="C38" s="404">
        <v>930.44200000000001</v>
      </c>
      <c r="D38" s="404">
        <v>717.13499999999999</v>
      </c>
      <c r="E38" s="404">
        <v>1942.376</v>
      </c>
      <c r="F38" s="404">
        <v>2.843</v>
      </c>
      <c r="G38" s="404" t="s">
        <v>1126</v>
      </c>
      <c r="H38" s="404" t="s">
        <v>1126</v>
      </c>
      <c r="I38" s="404" t="s">
        <v>1126</v>
      </c>
      <c r="J38" s="404">
        <v>98.441999999999993</v>
      </c>
      <c r="K38" s="404">
        <v>101.285</v>
      </c>
      <c r="L38" s="404">
        <v>2043.6610000000001</v>
      </c>
      <c r="M38" s="404">
        <v>182.31399999999999</v>
      </c>
      <c r="N38" s="404">
        <v>466.161</v>
      </c>
      <c r="O38" s="404">
        <v>2692.136</v>
      </c>
    </row>
    <row r="39" spans="1:15" x14ac:dyDescent="0.2">
      <c r="A39" s="404" t="s">
        <v>1151</v>
      </c>
      <c r="B39" s="404">
        <v>3870.1950000000002</v>
      </c>
      <c r="C39" s="404">
        <v>10003.628000000001</v>
      </c>
      <c r="D39" s="404">
        <v>8673.6560000000009</v>
      </c>
      <c r="E39" s="404">
        <v>22603.577000000001</v>
      </c>
      <c r="F39" s="404">
        <v>33.201999999999998</v>
      </c>
      <c r="G39" s="404" t="s">
        <v>1126</v>
      </c>
      <c r="H39" s="404" t="s">
        <v>1126</v>
      </c>
      <c r="I39" s="404" t="s">
        <v>1126</v>
      </c>
      <c r="J39" s="404">
        <v>1159.0740000000001</v>
      </c>
      <c r="K39" s="404">
        <v>1192.2760000000001</v>
      </c>
      <c r="L39" s="404">
        <v>23795.852999999999</v>
      </c>
      <c r="M39" s="404">
        <v>2336.7939999999999</v>
      </c>
      <c r="N39" s="404">
        <v>5654.54</v>
      </c>
      <c r="O39" s="404">
        <v>31787.187000000002</v>
      </c>
    </row>
    <row r="40" spans="1:15" x14ac:dyDescent="0.2">
      <c r="A40" s="404" t="s">
        <v>1152</v>
      </c>
      <c r="B40" s="404">
        <v>326.61099999999999</v>
      </c>
      <c r="C40" s="404">
        <v>895.68200000000002</v>
      </c>
      <c r="D40" s="404">
        <v>778.98900000000003</v>
      </c>
      <c r="E40" s="404">
        <v>2009.788</v>
      </c>
      <c r="F40" s="404">
        <v>3.1019999999999999</v>
      </c>
      <c r="G40" s="404" t="s">
        <v>1126</v>
      </c>
      <c r="H40" s="404" t="s">
        <v>1126</v>
      </c>
      <c r="I40" s="404" t="s">
        <v>1126</v>
      </c>
      <c r="J40" s="404">
        <v>90.305000000000007</v>
      </c>
      <c r="K40" s="404">
        <v>93.406999999999996</v>
      </c>
      <c r="L40" s="404">
        <v>2103.1950000000002</v>
      </c>
      <c r="M40" s="404">
        <v>193.155</v>
      </c>
      <c r="N40" s="404">
        <v>466.71499999999997</v>
      </c>
      <c r="O40" s="404">
        <v>2763.0650000000001</v>
      </c>
    </row>
    <row r="41" spans="1:15" x14ac:dyDescent="0.2">
      <c r="A41" s="404" t="s">
        <v>1153</v>
      </c>
      <c r="B41" s="404">
        <v>327.017</v>
      </c>
      <c r="C41" s="404">
        <v>626.57399999999996</v>
      </c>
      <c r="D41" s="404">
        <v>627.947</v>
      </c>
      <c r="E41" s="404">
        <v>1589.673</v>
      </c>
      <c r="F41" s="404">
        <v>2.7610000000000001</v>
      </c>
      <c r="G41" s="404" t="s">
        <v>1126</v>
      </c>
      <c r="H41" s="404" t="s">
        <v>1126</v>
      </c>
      <c r="I41" s="404" t="s">
        <v>1126</v>
      </c>
      <c r="J41" s="404">
        <v>81.566000000000003</v>
      </c>
      <c r="K41" s="404">
        <v>84.326999999999998</v>
      </c>
      <c r="L41" s="404">
        <v>1674</v>
      </c>
      <c r="M41" s="404">
        <v>188.899</v>
      </c>
      <c r="N41" s="404">
        <v>412.51799999999997</v>
      </c>
      <c r="O41" s="404">
        <v>2275.4169999999999</v>
      </c>
    </row>
    <row r="42" spans="1:15" x14ac:dyDescent="0.2">
      <c r="A42" s="404" t="s">
        <v>1154</v>
      </c>
      <c r="B42" s="404">
        <v>348.71</v>
      </c>
      <c r="C42" s="404">
        <v>657.88599999999997</v>
      </c>
      <c r="D42" s="404">
        <v>690.88199999999995</v>
      </c>
      <c r="E42" s="404">
        <v>1700.0329999999999</v>
      </c>
      <c r="F42" s="404">
        <v>2.9049999999999998</v>
      </c>
      <c r="G42" s="404" t="s">
        <v>1126</v>
      </c>
      <c r="H42" s="404" t="s">
        <v>1126</v>
      </c>
      <c r="I42" s="404" t="s">
        <v>1126</v>
      </c>
      <c r="J42" s="404">
        <v>90.305000000000007</v>
      </c>
      <c r="K42" s="404">
        <v>93.21</v>
      </c>
      <c r="L42" s="404">
        <v>1793.242</v>
      </c>
      <c r="M42" s="404">
        <v>189.596</v>
      </c>
      <c r="N42" s="404">
        <v>457.17500000000001</v>
      </c>
      <c r="O42" s="404">
        <v>2440.0129999999999</v>
      </c>
    </row>
    <row r="43" spans="1:15" x14ac:dyDescent="0.2">
      <c r="A43" s="404" t="s">
        <v>1155</v>
      </c>
      <c r="B43" s="404">
        <v>327.98899999999998</v>
      </c>
      <c r="C43" s="404">
        <v>436.13400000000001</v>
      </c>
      <c r="D43" s="404">
        <v>626.64800000000002</v>
      </c>
      <c r="E43" s="404">
        <v>1390.598</v>
      </c>
      <c r="F43" s="404">
        <v>2.8940000000000001</v>
      </c>
      <c r="G43" s="404" t="s">
        <v>1126</v>
      </c>
      <c r="H43" s="404" t="s">
        <v>1126</v>
      </c>
      <c r="I43" s="404" t="s">
        <v>1126</v>
      </c>
      <c r="J43" s="404">
        <v>87.391999999999996</v>
      </c>
      <c r="K43" s="404">
        <v>90.286000000000001</v>
      </c>
      <c r="L43" s="404">
        <v>1480.884</v>
      </c>
      <c r="M43" s="404">
        <v>187.596</v>
      </c>
      <c r="N43" s="404">
        <v>436.02199999999999</v>
      </c>
      <c r="O43" s="404">
        <v>2104.502</v>
      </c>
    </row>
    <row r="44" spans="1:15" x14ac:dyDescent="0.2">
      <c r="A44" s="404" t="s">
        <v>1156</v>
      </c>
      <c r="B44" s="404">
        <v>309.447</v>
      </c>
      <c r="C44" s="404">
        <v>524.51900000000001</v>
      </c>
      <c r="D44" s="404">
        <v>613.64599999999996</v>
      </c>
      <c r="E44" s="404">
        <v>1450.1659999999999</v>
      </c>
      <c r="F44" s="404">
        <v>3.1190000000000002</v>
      </c>
      <c r="G44" s="404" t="s">
        <v>1126</v>
      </c>
      <c r="H44" s="404" t="s">
        <v>1126</v>
      </c>
      <c r="I44" s="404" t="s">
        <v>1126</v>
      </c>
      <c r="J44" s="404">
        <v>90.305000000000007</v>
      </c>
      <c r="K44" s="404">
        <v>93.424000000000007</v>
      </c>
      <c r="L44" s="404">
        <v>1543.59</v>
      </c>
      <c r="M44" s="404">
        <v>190.51</v>
      </c>
      <c r="N44" s="404">
        <v>486.42599999999999</v>
      </c>
      <c r="O44" s="404">
        <v>2220.5259999999998</v>
      </c>
    </row>
    <row r="45" spans="1:15" x14ac:dyDescent="0.2">
      <c r="A45" s="404" t="s">
        <v>1157</v>
      </c>
      <c r="B45" s="404">
        <v>287.83600000000001</v>
      </c>
      <c r="C45" s="404">
        <v>599.68299999999999</v>
      </c>
      <c r="D45" s="404">
        <v>625.58399999999995</v>
      </c>
      <c r="E45" s="404">
        <v>1511.441</v>
      </c>
      <c r="F45" s="404">
        <v>2.8620000000000001</v>
      </c>
      <c r="G45" s="404" t="s">
        <v>1126</v>
      </c>
      <c r="H45" s="404" t="s">
        <v>1126</v>
      </c>
      <c r="I45" s="404" t="s">
        <v>1126</v>
      </c>
      <c r="J45" s="404">
        <v>87.391999999999996</v>
      </c>
      <c r="K45" s="404">
        <v>90.254000000000005</v>
      </c>
      <c r="L45" s="404">
        <v>1601.6959999999999</v>
      </c>
      <c r="M45" s="404">
        <v>193.75200000000001</v>
      </c>
      <c r="N45" s="404">
        <v>490.59699999999998</v>
      </c>
      <c r="O45" s="404">
        <v>2286.0450000000001</v>
      </c>
    </row>
    <row r="46" spans="1:15" x14ac:dyDescent="0.2">
      <c r="A46" s="404" t="s">
        <v>1158</v>
      </c>
      <c r="B46" s="404">
        <v>273.67099999999999</v>
      </c>
      <c r="C46" s="404">
        <v>650.10599999999999</v>
      </c>
      <c r="D46" s="404">
        <v>685.54399999999998</v>
      </c>
      <c r="E46" s="404">
        <v>1608.2059999999999</v>
      </c>
      <c r="F46" s="404">
        <v>2.504</v>
      </c>
      <c r="G46" s="404" t="s">
        <v>1126</v>
      </c>
      <c r="H46" s="404" t="s">
        <v>1126</v>
      </c>
      <c r="I46" s="404" t="s">
        <v>1126</v>
      </c>
      <c r="J46" s="404">
        <v>90.305000000000007</v>
      </c>
      <c r="K46" s="404">
        <v>92.808999999999997</v>
      </c>
      <c r="L46" s="404">
        <v>1701.0150000000001</v>
      </c>
      <c r="M46" s="404">
        <v>192.642</v>
      </c>
      <c r="N46" s="404">
        <v>495.78899999999999</v>
      </c>
      <c r="O46" s="404">
        <v>2389.4459999999999</v>
      </c>
    </row>
    <row r="47" spans="1:15" x14ac:dyDescent="0.2">
      <c r="A47" s="404" t="s">
        <v>1159</v>
      </c>
      <c r="B47" s="404">
        <v>277.45499999999998</v>
      </c>
      <c r="C47" s="404">
        <v>734.41899999999998</v>
      </c>
      <c r="D47" s="404">
        <v>650.34799999999996</v>
      </c>
      <c r="E47" s="404">
        <v>1660.3620000000001</v>
      </c>
      <c r="F47" s="404">
        <v>2.2549999999999999</v>
      </c>
      <c r="G47" s="404" t="s">
        <v>1126</v>
      </c>
      <c r="H47" s="404" t="s">
        <v>1126</v>
      </c>
      <c r="I47" s="404" t="s">
        <v>1126</v>
      </c>
      <c r="J47" s="404">
        <v>90.305000000000007</v>
      </c>
      <c r="K47" s="404">
        <v>92.56</v>
      </c>
      <c r="L47" s="404">
        <v>1752.922</v>
      </c>
      <c r="M47" s="404">
        <v>200.67</v>
      </c>
      <c r="N47" s="404">
        <v>499.16500000000002</v>
      </c>
      <c r="O47" s="404">
        <v>2452.7559999999999</v>
      </c>
    </row>
    <row r="48" spans="1:15" x14ac:dyDescent="0.2">
      <c r="A48" s="404" t="s">
        <v>1160</v>
      </c>
      <c r="B48" s="404">
        <v>279.12299999999999</v>
      </c>
      <c r="C48" s="404">
        <v>767.66300000000001</v>
      </c>
      <c r="D48" s="404">
        <v>670.07600000000002</v>
      </c>
      <c r="E48" s="404">
        <v>1714.16</v>
      </c>
      <c r="F48" s="404">
        <v>2.2690000000000001</v>
      </c>
      <c r="G48" s="404" t="s">
        <v>1126</v>
      </c>
      <c r="H48" s="404" t="s">
        <v>1126</v>
      </c>
      <c r="I48" s="404" t="s">
        <v>1126</v>
      </c>
      <c r="J48" s="404">
        <v>87.391999999999996</v>
      </c>
      <c r="K48" s="404">
        <v>89.661000000000001</v>
      </c>
      <c r="L48" s="404">
        <v>1803.82</v>
      </c>
      <c r="M48" s="404">
        <v>203.27099999999999</v>
      </c>
      <c r="N48" s="404">
        <v>415.66</v>
      </c>
      <c r="O48" s="404">
        <v>2422.7510000000002</v>
      </c>
    </row>
    <row r="49" spans="1:15" x14ac:dyDescent="0.2">
      <c r="A49" s="404" t="s">
        <v>1161</v>
      </c>
      <c r="B49" s="404">
        <v>290.33300000000003</v>
      </c>
      <c r="C49" s="404">
        <v>883.48099999999999</v>
      </c>
      <c r="D49" s="404">
        <v>738.7</v>
      </c>
      <c r="E49" s="404">
        <v>1910.8520000000001</v>
      </c>
      <c r="F49" s="404">
        <v>2.4870000000000001</v>
      </c>
      <c r="G49" s="404" t="s">
        <v>1126</v>
      </c>
      <c r="H49" s="404" t="s">
        <v>1126</v>
      </c>
      <c r="I49" s="404" t="s">
        <v>1126</v>
      </c>
      <c r="J49" s="404">
        <v>90.305000000000007</v>
      </c>
      <c r="K49" s="404">
        <v>92.793000000000006</v>
      </c>
      <c r="L49" s="404">
        <v>2003.645</v>
      </c>
      <c r="M49" s="404">
        <v>204.34800000000001</v>
      </c>
      <c r="N49" s="404">
        <v>485.61700000000002</v>
      </c>
      <c r="O49" s="404">
        <v>2693.61</v>
      </c>
    </row>
    <row r="50" spans="1:15" x14ac:dyDescent="0.2">
      <c r="A50" s="404" t="s">
        <v>1162</v>
      </c>
      <c r="B50" s="404">
        <v>301.03300000000002</v>
      </c>
      <c r="C50" s="404">
        <v>871.49199999999996</v>
      </c>
      <c r="D50" s="404">
        <v>657.04600000000005</v>
      </c>
      <c r="E50" s="404">
        <v>1830.0920000000001</v>
      </c>
      <c r="F50" s="404">
        <v>2.496</v>
      </c>
      <c r="G50" s="404" t="s">
        <v>1126</v>
      </c>
      <c r="H50" s="404" t="s">
        <v>1126</v>
      </c>
      <c r="I50" s="404" t="s">
        <v>1126</v>
      </c>
      <c r="J50" s="404">
        <v>87.391999999999996</v>
      </c>
      <c r="K50" s="404">
        <v>89.888000000000005</v>
      </c>
      <c r="L50" s="404">
        <v>1919.98</v>
      </c>
      <c r="M50" s="404">
        <v>202.25800000000001</v>
      </c>
      <c r="N50" s="404">
        <v>481.221</v>
      </c>
      <c r="O50" s="404">
        <v>2603.4589999999998</v>
      </c>
    </row>
    <row r="51" spans="1:15" x14ac:dyDescent="0.2">
      <c r="A51" s="404" t="s">
        <v>1163</v>
      </c>
      <c r="B51" s="404">
        <v>317.65699999999998</v>
      </c>
      <c r="C51" s="404">
        <v>884.61199999999997</v>
      </c>
      <c r="D51" s="404">
        <v>761.10400000000004</v>
      </c>
      <c r="E51" s="404">
        <v>1963.819</v>
      </c>
      <c r="F51" s="404">
        <v>2.6680000000000001</v>
      </c>
      <c r="G51" s="404" t="s">
        <v>1126</v>
      </c>
      <c r="H51" s="404" t="s">
        <v>1126</v>
      </c>
      <c r="I51" s="404" t="s">
        <v>1126</v>
      </c>
      <c r="J51" s="404">
        <v>90.305000000000007</v>
      </c>
      <c r="K51" s="404">
        <v>92.972999999999999</v>
      </c>
      <c r="L51" s="404">
        <v>2056.7919999999999</v>
      </c>
      <c r="M51" s="404">
        <v>199.666</v>
      </c>
      <c r="N51" s="404">
        <v>506.21100000000001</v>
      </c>
      <c r="O51" s="404">
        <v>2762.6689999999999</v>
      </c>
    </row>
    <row r="52" spans="1:15" x14ac:dyDescent="0.2">
      <c r="A52" s="404" t="s">
        <v>1164</v>
      </c>
      <c r="B52" s="404">
        <v>3666.8829999999998</v>
      </c>
      <c r="C52" s="404">
        <v>8531.8349999999991</v>
      </c>
      <c r="D52" s="404">
        <v>8126.5140000000001</v>
      </c>
      <c r="E52" s="404">
        <v>20338.773000000001</v>
      </c>
      <c r="F52" s="404">
        <v>32.320999999999998</v>
      </c>
      <c r="G52" s="404" t="s">
        <v>1126</v>
      </c>
      <c r="H52" s="404" t="s">
        <v>1126</v>
      </c>
      <c r="I52" s="404" t="s">
        <v>1126</v>
      </c>
      <c r="J52" s="404">
        <v>1063.27</v>
      </c>
      <c r="K52" s="404">
        <v>1095.5909999999999</v>
      </c>
      <c r="L52" s="404">
        <v>21434.365000000002</v>
      </c>
      <c r="M52" s="404">
        <v>2346.3629999999998</v>
      </c>
      <c r="N52" s="404">
        <v>5632.29</v>
      </c>
      <c r="O52" s="404">
        <v>29413.018</v>
      </c>
    </row>
    <row r="53" spans="1:15" x14ac:dyDescent="0.2">
      <c r="A53" s="404" t="s">
        <v>1165</v>
      </c>
      <c r="B53" s="404">
        <v>305.27</v>
      </c>
      <c r="C53" s="404">
        <v>787.45600000000002</v>
      </c>
      <c r="D53" s="404">
        <v>784.51199999999994</v>
      </c>
      <c r="E53" s="404">
        <v>1876.221</v>
      </c>
      <c r="F53" s="404">
        <v>2.9</v>
      </c>
      <c r="G53" s="404" t="s">
        <v>1126</v>
      </c>
      <c r="H53" s="404" t="s">
        <v>1126</v>
      </c>
      <c r="I53" s="404" t="s">
        <v>1126</v>
      </c>
      <c r="J53" s="404">
        <v>103.32299999999999</v>
      </c>
      <c r="K53" s="404">
        <v>106.223</v>
      </c>
      <c r="L53" s="404">
        <v>1982.444</v>
      </c>
      <c r="M53" s="404">
        <v>199.94800000000001</v>
      </c>
      <c r="N53" s="404">
        <v>487.32299999999998</v>
      </c>
      <c r="O53" s="404">
        <v>2669.7159999999999</v>
      </c>
    </row>
    <row r="54" spans="1:15" x14ac:dyDescent="0.2">
      <c r="A54" s="404" t="s">
        <v>1166</v>
      </c>
      <c r="B54" s="404">
        <v>289.65800000000002</v>
      </c>
      <c r="C54" s="404">
        <v>592.39700000000005</v>
      </c>
      <c r="D54" s="404">
        <v>711.73099999999999</v>
      </c>
      <c r="E54" s="404">
        <v>1592.075</v>
      </c>
      <c r="F54" s="404">
        <v>2.9260000000000002</v>
      </c>
      <c r="G54" s="404" t="s">
        <v>1126</v>
      </c>
      <c r="H54" s="404" t="s">
        <v>1126</v>
      </c>
      <c r="I54" s="404" t="s">
        <v>1126</v>
      </c>
      <c r="J54" s="404">
        <v>96.656999999999996</v>
      </c>
      <c r="K54" s="404">
        <v>99.582999999999998</v>
      </c>
      <c r="L54" s="404">
        <v>1691.6579999999999</v>
      </c>
      <c r="M54" s="404">
        <v>201.904</v>
      </c>
      <c r="N54" s="404">
        <v>434.28300000000002</v>
      </c>
      <c r="O54" s="404">
        <v>2327.8449999999998</v>
      </c>
    </row>
    <row r="55" spans="1:15" x14ac:dyDescent="0.2">
      <c r="A55" s="404" t="s">
        <v>1167</v>
      </c>
      <c r="B55" s="404">
        <v>308.33699999999999</v>
      </c>
      <c r="C55" s="404">
        <v>597.66499999999996</v>
      </c>
      <c r="D55" s="404">
        <v>734.45799999999997</v>
      </c>
      <c r="E55" s="404">
        <v>1638.575</v>
      </c>
      <c r="F55" s="404">
        <v>3.032</v>
      </c>
      <c r="G55" s="404" t="s">
        <v>1126</v>
      </c>
      <c r="H55" s="404" t="s">
        <v>1126</v>
      </c>
      <c r="I55" s="404" t="s">
        <v>1126</v>
      </c>
      <c r="J55" s="404">
        <v>103.32299999999999</v>
      </c>
      <c r="K55" s="404">
        <v>106.355</v>
      </c>
      <c r="L55" s="404">
        <v>1744.93</v>
      </c>
      <c r="M55" s="404">
        <v>210.08799999999999</v>
      </c>
      <c r="N55" s="404">
        <v>508.80200000000002</v>
      </c>
      <c r="O55" s="404">
        <v>2463.8200000000002</v>
      </c>
    </row>
    <row r="56" spans="1:15" x14ac:dyDescent="0.2">
      <c r="A56" s="404" t="s">
        <v>1168</v>
      </c>
      <c r="B56" s="404">
        <v>307.34800000000001</v>
      </c>
      <c r="C56" s="404">
        <v>585.60799999999995</v>
      </c>
      <c r="D56" s="404">
        <v>679.81299999999999</v>
      </c>
      <c r="E56" s="404">
        <v>1570.4380000000001</v>
      </c>
      <c r="F56" s="404">
        <v>3.1120000000000001</v>
      </c>
      <c r="G56" s="404" t="s">
        <v>1126</v>
      </c>
      <c r="H56" s="404" t="s">
        <v>1126</v>
      </c>
      <c r="I56" s="404" t="s">
        <v>1126</v>
      </c>
      <c r="J56" s="404">
        <v>99.99</v>
      </c>
      <c r="K56" s="404">
        <v>103.102</v>
      </c>
      <c r="L56" s="404">
        <v>1673.539</v>
      </c>
      <c r="M56" s="404">
        <v>208.773</v>
      </c>
      <c r="N56" s="404">
        <v>476.82100000000003</v>
      </c>
      <c r="O56" s="404">
        <v>2359.1329999999998</v>
      </c>
    </row>
    <row r="57" spans="1:15" x14ac:dyDescent="0.2">
      <c r="A57" s="404" t="s">
        <v>1169</v>
      </c>
      <c r="B57" s="404">
        <v>315.27</v>
      </c>
      <c r="C57" s="404">
        <v>655.19600000000003</v>
      </c>
      <c r="D57" s="404">
        <v>709.28499999999997</v>
      </c>
      <c r="E57" s="404">
        <v>1677.047</v>
      </c>
      <c r="F57" s="404">
        <v>3.0529999999999999</v>
      </c>
      <c r="G57" s="404" t="s">
        <v>1126</v>
      </c>
      <c r="H57" s="404" t="s">
        <v>1126</v>
      </c>
      <c r="I57" s="404" t="s">
        <v>1126</v>
      </c>
      <c r="J57" s="404">
        <v>103.32299999999999</v>
      </c>
      <c r="K57" s="404">
        <v>106.376</v>
      </c>
      <c r="L57" s="404">
        <v>1783.424</v>
      </c>
      <c r="M57" s="404">
        <v>212.892</v>
      </c>
      <c r="N57" s="404">
        <v>512.15</v>
      </c>
      <c r="O57" s="404">
        <v>2508.4659999999999</v>
      </c>
    </row>
    <row r="58" spans="1:15" x14ac:dyDescent="0.2">
      <c r="A58" s="404" t="s">
        <v>1170</v>
      </c>
      <c r="B58" s="404">
        <v>299.57799999999997</v>
      </c>
      <c r="C58" s="404">
        <v>647.06899999999996</v>
      </c>
      <c r="D58" s="404">
        <v>695.93399999999997</v>
      </c>
      <c r="E58" s="404">
        <v>1640.92</v>
      </c>
      <c r="F58" s="404">
        <v>2.9239999999999999</v>
      </c>
      <c r="G58" s="404" t="s">
        <v>1126</v>
      </c>
      <c r="H58" s="404" t="s">
        <v>1126</v>
      </c>
      <c r="I58" s="404" t="s">
        <v>1126</v>
      </c>
      <c r="J58" s="404">
        <v>99.99</v>
      </c>
      <c r="K58" s="404">
        <v>102.914</v>
      </c>
      <c r="L58" s="404">
        <v>1743.835</v>
      </c>
      <c r="M58" s="404">
        <v>217.81100000000001</v>
      </c>
      <c r="N58" s="404">
        <v>564.66800000000001</v>
      </c>
      <c r="O58" s="404">
        <v>2526.3130000000001</v>
      </c>
    </row>
    <row r="59" spans="1:15" x14ac:dyDescent="0.2">
      <c r="A59" s="404" t="s">
        <v>1171</v>
      </c>
      <c r="B59" s="404">
        <v>297.24700000000001</v>
      </c>
      <c r="C59" s="404">
        <v>727.88900000000001</v>
      </c>
      <c r="D59" s="404">
        <v>722.31399999999996</v>
      </c>
      <c r="E59" s="404">
        <v>1747.252</v>
      </c>
      <c r="F59" s="404">
        <v>2.6659999999999999</v>
      </c>
      <c r="G59" s="404" t="s">
        <v>1126</v>
      </c>
      <c r="H59" s="404" t="s">
        <v>1126</v>
      </c>
      <c r="I59" s="404" t="s">
        <v>1126</v>
      </c>
      <c r="J59" s="404">
        <v>103.32299999999999</v>
      </c>
      <c r="K59" s="404">
        <v>105.989</v>
      </c>
      <c r="L59" s="404">
        <v>1853.241</v>
      </c>
      <c r="M59" s="404">
        <v>216.61699999999999</v>
      </c>
      <c r="N59" s="404">
        <v>553.05399999999997</v>
      </c>
      <c r="O59" s="404">
        <v>2622.9119999999998</v>
      </c>
    </row>
    <row r="60" spans="1:15" x14ac:dyDescent="0.2">
      <c r="A60" s="404" t="s">
        <v>1172</v>
      </c>
      <c r="B60" s="404">
        <v>291.02</v>
      </c>
      <c r="C60" s="404">
        <v>710.36099999999999</v>
      </c>
      <c r="D60" s="404">
        <v>752.798</v>
      </c>
      <c r="E60" s="404">
        <v>1755.6659999999999</v>
      </c>
      <c r="F60" s="404">
        <v>2.44</v>
      </c>
      <c r="G60" s="404" t="s">
        <v>1126</v>
      </c>
      <c r="H60" s="404" t="s">
        <v>1126</v>
      </c>
      <c r="I60" s="404" t="s">
        <v>1126</v>
      </c>
      <c r="J60" s="404">
        <v>103.32299999999999</v>
      </c>
      <c r="K60" s="404">
        <v>105.76300000000001</v>
      </c>
      <c r="L60" s="404">
        <v>1861.4290000000001</v>
      </c>
      <c r="M60" s="404">
        <v>221.82499999999999</v>
      </c>
      <c r="N60" s="404">
        <v>539.5</v>
      </c>
      <c r="O60" s="404">
        <v>2622.7539999999999</v>
      </c>
    </row>
    <row r="61" spans="1:15" x14ac:dyDescent="0.2">
      <c r="A61" s="404" t="s">
        <v>1173</v>
      </c>
      <c r="B61" s="404">
        <v>290.87200000000001</v>
      </c>
      <c r="C61" s="404">
        <v>718.91800000000001</v>
      </c>
      <c r="D61" s="404">
        <v>744.87099999999998</v>
      </c>
      <c r="E61" s="404">
        <v>1755.2819999999999</v>
      </c>
      <c r="F61" s="404">
        <v>2.0979999999999999</v>
      </c>
      <c r="G61" s="404" t="s">
        <v>1126</v>
      </c>
      <c r="H61" s="404" t="s">
        <v>1126</v>
      </c>
      <c r="I61" s="404" t="s">
        <v>1126</v>
      </c>
      <c r="J61" s="404">
        <v>99.99</v>
      </c>
      <c r="K61" s="404">
        <v>102.08799999999999</v>
      </c>
      <c r="L61" s="404">
        <v>1857.3710000000001</v>
      </c>
      <c r="M61" s="404">
        <v>223.67500000000001</v>
      </c>
      <c r="N61" s="404">
        <v>471.42500000000001</v>
      </c>
      <c r="O61" s="404">
        <v>2552.4699999999998</v>
      </c>
    </row>
    <row r="62" spans="1:15" x14ac:dyDescent="0.2">
      <c r="A62" s="404" t="s">
        <v>1174</v>
      </c>
      <c r="B62" s="404">
        <v>305.13200000000001</v>
      </c>
      <c r="C62" s="404">
        <v>956.59299999999996</v>
      </c>
      <c r="D62" s="404">
        <v>784.71600000000001</v>
      </c>
      <c r="E62" s="404">
        <v>2052.0700000000002</v>
      </c>
      <c r="F62" s="404">
        <v>2.7320000000000002</v>
      </c>
      <c r="G62" s="404" t="s">
        <v>1126</v>
      </c>
      <c r="H62" s="404" t="s">
        <v>1126</v>
      </c>
      <c r="I62" s="404" t="s">
        <v>1126</v>
      </c>
      <c r="J62" s="404">
        <v>103.32299999999999</v>
      </c>
      <c r="K62" s="404">
        <v>106.05500000000001</v>
      </c>
      <c r="L62" s="404">
        <v>2158.125</v>
      </c>
      <c r="M62" s="404">
        <v>222.59800000000001</v>
      </c>
      <c r="N62" s="404">
        <v>526.14400000000001</v>
      </c>
      <c r="O62" s="404">
        <v>2906.8670000000002</v>
      </c>
    </row>
    <row r="63" spans="1:15" x14ac:dyDescent="0.2">
      <c r="A63" s="404" t="s">
        <v>1175</v>
      </c>
      <c r="B63" s="404">
        <v>312.18299999999999</v>
      </c>
      <c r="C63" s="404">
        <v>898.90899999999999</v>
      </c>
      <c r="D63" s="404">
        <v>783.75699999999995</v>
      </c>
      <c r="E63" s="404">
        <v>1996.1379999999999</v>
      </c>
      <c r="F63" s="404">
        <v>2.7130000000000001</v>
      </c>
      <c r="G63" s="404" t="s">
        <v>1126</v>
      </c>
      <c r="H63" s="404" t="s">
        <v>1126</v>
      </c>
      <c r="I63" s="404" t="s">
        <v>1126</v>
      </c>
      <c r="J63" s="404">
        <v>99.99</v>
      </c>
      <c r="K63" s="404">
        <v>102.703</v>
      </c>
      <c r="L63" s="404">
        <v>2098.8409999999999</v>
      </c>
      <c r="M63" s="404">
        <v>219.08199999999999</v>
      </c>
      <c r="N63" s="404">
        <v>539.09400000000005</v>
      </c>
      <c r="O63" s="404">
        <v>2857.0160000000001</v>
      </c>
    </row>
    <row r="64" spans="1:15" x14ac:dyDescent="0.2">
      <c r="A64" s="404" t="s">
        <v>1176</v>
      </c>
      <c r="B64" s="404">
        <v>338.60500000000002</v>
      </c>
      <c r="C64" s="404">
        <v>883.00400000000002</v>
      </c>
      <c r="D64" s="404">
        <v>885.74099999999999</v>
      </c>
      <c r="E64" s="404">
        <v>2109.7310000000002</v>
      </c>
      <c r="F64" s="404">
        <v>2.774</v>
      </c>
      <c r="G64" s="404" t="s">
        <v>1126</v>
      </c>
      <c r="H64" s="404" t="s">
        <v>1126</v>
      </c>
      <c r="I64" s="404" t="s">
        <v>1126</v>
      </c>
      <c r="J64" s="404">
        <v>103.32299999999999</v>
      </c>
      <c r="K64" s="404">
        <v>106.09699999999999</v>
      </c>
      <c r="L64" s="404">
        <v>2215.828</v>
      </c>
      <c r="M64" s="404">
        <v>217.67</v>
      </c>
      <c r="N64" s="404">
        <v>543.23299999999995</v>
      </c>
      <c r="O64" s="404">
        <v>2976.7310000000002</v>
      </c>
    </row>
    <row r="65" spans="1:15" x14ac:dyDescent="0.2">
      <c r="A65" s="404" t="s">
        <v>1177</v>
      </c>
      <c r="B65" s="404">
        <v>3660.5189999999998</v>
      </c>
      <c r="C65" s="404">
        <v>8761.5709999999999</v>
      </c>
      <c r="D65" s="404">
        <v>8989.93</v>
      </c>
      <c r="E65" s="404">
        <v>21411.920999999998</v>
      </c>
      <c r="F65" s="404">
        <v>33.372</v>
      </c>
      <c r="G65" s="404" t="s">
        <v>1126</v>
      </c>
      <c r="H65" s="404" t="s">
        <v>1126</v>
      </c>
      <c r="I65" s="404" t="s">
        <v>1126</v>
      </c>
      <c r="J65" s="404">
        <v>1219.876</v>
      </c>
      <c r="K65" s="404">
        <v>1253.248</v>
      </c>
      <c r="L65" s="404">
        <v>22665.169000000002</v>
      </c>
      <c r="M65" s="404">
        <v>2572.8829999999998</v>
      </c>
      <c r="N65" s="404">
        <v>6154.7690000000002</v>
      </c>
      <c r="O65" s="404">
        <v>31392.821</v>
      </c>
    </row>
    <row r="66" spans="1:15" x14ac:dyDescent="0.2">
      <c r="A66" s="404" t="s">
        <v>1178</v>
      </c>
      <c r="B66" s="404">
        <v>305.46699999999998</v>
      </c>
      <c r="C66" s="404">
        <v>801.01199999999994</v>
      </c>
      <c r="D66" s="404">
        <v>830.60299999999995</v>
      </c>
      <c r="E66" s="404">
        <v>1935.4449999999999</v>
      </c>
      <c r="F66" s="404">
        <v>3.0609999999999999</v>
      </c>
      <c r="G66" s="404" t="s">
        <v>1126</v>
      </c>
      <c r="H66" s="404" t="s">
        <v>1126</v>
      </c>
      <c r="I66" s="404" t="s">
        <v>1126</v>
      </c>
      <c r="J66" s="404">
        <v>108.818</v>
      </c>
      <c r="K66" s="404">
        <v>111.879</v>
      </c>
      <c r="L66" s="404">
        <v>2047.3240000000001</v>
      </c>
      <c r="M66" s="404">
        <v>213.50800000000001</v>
      </c>
      <c r="N66" s="404">
        <v>540.72699999999998</v>
      </c>
      <c r="O66" s="404">
        <v>2801.56</v>
      </c>
    </row>
    <row r="67" spans="1:15" x14ac:dyDescent="0.2">
      <c r="A67" s="404" t="s">
        <v>1179</v>
      </c>
      <c r="B67" s="404">
        <v>293.529</v>
      </c>
      <c r="C67" s="404">
        <v>383.43400000000003</v>
      </c>
      <c r="D67" s="404">
        <v>825.18200000000002</v>
      </c>
      <c r="E67" s="404">
        <v>1502.194</v>
      </c>
      <c r="F67" s="404">
        <v>2.2400000000000002</v>
      </c>
      <c r="G67" s="404" t="s">
        <v>1126</v>
      </c>
      <c r="H67" s="404" t="s">
        <v>1126</v>
      </c>
      <c r="I67" s="404" t="s">
        <v>1126</v>
      </c>
      <c r="J67" s="404">
        <v>98.287000000000006</v>
      </c>
      <c r="K67" s="404">
        <v>100.527</v>
      </c>
      <c r="L67" s="404">
        <v>1602.721</v>
      </c>
      <c r="M67" s="404">
        <v>209.65100000000001</v>
      </c>
      <c r="N67" s="404">
        <v>426.51100000000002</v>
      </c>
      <c r="O67" s="404">
        <v>2238.8829999999998</v>
      </c>
    </row>
    <row r="68" spans="1:15" x14ac:dyDescent="0.2">
      <c r="A68" s="404" t="s">
        <v>1180</v>
      </c>
      <c r="B68" s="404">
        <v>316.24400000000003</v>
      </c>
      <c r="C68" s="404">
        <v>623.35900000000004</v>
      </c>
      <c r="D68" s="404">
        <v>816.10299999999995</v>
      </c>
      <c r="E68" s="404">
        <v>1753.896</v>
      </c>
      <c r="F68" s="404">
        <v>2.9279999999999999</v>
      </c>
      <c r="G68" s="404" t="s">
        <v>1126</v>
      </c>
      <c r="H68" s="404" t="s">
        <v>1126</v>
      </c>
      <c r="I68" s="404" t="s">
        <v>1126</v>
      </c>
      <c r="J68" s="404">
        <v>108.818</v>
      </c>
      <c r="K68" s="404">
        <v>111.746</v>
      </c>
      <c r="L68" s="404">
        <v>1865.6420000000001</v>
      </c>
      <c r="M68" s="404">
        <v>220.07400000000001</v>
      </c>
      <c r="N68" s="404">
        <v>515.93499999999995</v>
      </c>
      <c r="O68" s="404">
        <v>2601.65</v>
      </c>
    </row>
    <row r="69" spans="1:15" x14ac:dyDescent="0.2">
      <c r="A69" s="404" t="s">
        <v>1181</v>
      </c>
      <c r="B69" s="404">
        <v>297.78899999999999</v>
      </c>
      <c r="C69" s="404">
        <v>583.80399999999997</v>
      </c>
      <c r="D69" s="404">
        <v>752.57100000000003</v>
      </c>
      <c r="E69" s="404">
        <v>1632.1790000000001</v>
      </c>
      <c r="F69" s="404">
        <v>2.7570000000000001</v>
      </c>
      <c r="G69" s="404" t="s">
        <v>1126</v>
      </c>
      <c r="H69" s="404" t="s">
        <v>1126</v>
      </c>
      <c r="I69" s="404" t="s">
        <v>1126</v>
      </c>
      <c r="J69" s="404">
        <v>105.30800000000001</v>
      </c>
      <c r="K69" s="404">
        <v>108.06399999999999</v>
      </c>
      <c r="L69" s="404">
        <v>1740.2429999999999</v>
      </c>
      <c r="M69" s="404">
        <v>220.2</v>
      </c>
      <c r="N69" s="404">
        <v>502.70600000000002</v>
      </c>
      <c r="O69" s="404">
        <v>2463.15</v>
      </c>
    </row>
    <row r="70" spans="1:15" x14ac:dyDescent="0.2">
      <c r="A70" s="404" t="s">
        <v>1182</v>
      </c>
      <c r="B70" s="404">
        <v>295.20800000000003</v>
      </c>
      <c r="C70" s="404">
        <v>700.41700000000003</v>
      </c>
      <c r="D70" s="404">
        <v>756.54899999999998</v>
      </c>
      <c r="E70" s="404">
        <v>1752.4960000000001</v>
      </c>
      <c r="F70" s="404">
        <v>2.762</v>
      </c>
      <c r="G70" s="404" t="s">
        <v>1126</v>
      </c>
      <c r="H70" s="404" t="s">
        <v>1126</v>
      </c>
      <c r="I70" s="404" t="s">
        <v>1126</v>
      </c>
      <c r="J70" s="404">
        <v>108.818</v>
      </c>
      <c r="K70" s="404">
        <v>111.58</v>
      </c>
      <c r="L70" s="404">
        <v>1864.076</v>
      </c>
      <c r="M70" s="404">
        <v>227.74</v>
      </c>
      <c r="N70" s="404">
        <v>578.85299999999995</v>
      </c>
      <c r="O70" s="404">
        <v>2670.6689999999999</v>
      </c>
    </row>
    <row r="71" spans="1:15" x14ac:dyDescent="0.2">
      <c r="A71" s="404" t="s">
        <v>1183</v>
      </c>
      <c r="B71" s="404">
        <v>286.065</v>
      </c>
      <c r="C71" s="404">
        <v>695.41399999999999</v>
      </c>
      <c r="D71" s="404">
        <v>801.125</v>
      </c>
      <c r="E71" s="404">
        <v>1782.654</v>
      </c>
      <c r="F71" s="404">
        <v>2.5470000000000002</v>
      </c>
      <c r="G71" s="404" t="s">
        <v>1126</v>
      </c>
      <c r="H71" s="404" t="s">
        <v>1126</v>
      </c>
      <c r="I71" s="404" t="s">
        <v>1126</v>
      </c>
      <c r="J71" s="404">
        <v>105.30800000000001</v>
      </c>
      <c r="K71" s="404">
        <v>107.855</v>
      </c>
      <c r="L71" s="404">
        <v>1890.509</v>
      </c>
      <c r="M71" s="404">
        <v>229.166</v>
      </c>
      <c r="N71" s="404">
        <v>579.91300000000001</v>
      </c>
      <c r="O71" s="404">
        <v>2699.5880000000002</v>
      </c>
    </row>
    <row r="72" spans="1:15" x14ac:dyDescent="0.2">
      <c r="A72" s="404" t="s">
        <v>1184</v>
      </c>
      <c r="B72" s="404">
        <v>276.44400000000002</v>
      </c>
      <c r="C72" s="404">
        <v>695.71400000000006</v>
      </c>
      <c r="D72" s="404">
        <v>772.577</v>
      </c>
      <c r="E72" s="404">
        <v>1746.3219999999999</v>
      </c>
      <c r="F72" s="404">
        <v>2.484</v>
      </c>
      <c r="G72" s="404" t="s">
        <v>1126</v>
      </c>
      <c r="H72" s="404" t="s">
        <v>1126</v>
      </c>
      <c r="I72" s="404" t="s">
        <v>1126</v>
      </c>
      <c r="J72" s="404">
        <v>108.818</v>
      </c>
      <c r="K72" s="404">
        <v>111.30200000000001</v>
      </c>
      <c r="L72" s="404">
        <v>1857.624</v>
      </c>
      <c r="M72" s="404">
        <v>224.05199999999999</v>
      </c>
      <c r="N72" s="404">
        <v>575.75</v>
      </c>
      <c r="O72" s="404">
        <v>2657.4259999999999</v>
      </c>
    </row>
    <row r="73" spans="1:15" x14ac:dyDescent="0.2">
      <c r="A73" s="404" t="s">
        <v>1185</v>
      </c>
      <c r="B73" s="404">
        <v>263.40300000000002</v>
      </c>
      <c r="C73" s="404">
        <v>749.73500000000001</v>
      </c>
      <c r="D73" s="404">
        <v>831.44899999999996</v>
      </c>
      <c r="E73" s="404">
        <v>1845.5050000000001</v>
      </c>
      <c r="F73" s="404">
        <v>2.4710000000000001</v>
      </c>
      <c r="G73" s="404" t="s">
        <v>1126</v>
      </c>
      <c r="H73" s="404" t="s">
        <v>1126</v>
      </c>
      <c r="I73" s="404" t="s">
        <v>1126</v>
      </c>
      <c r="J73" s="404">
        <v>108.818</v>
      </c>
      <c r="K73" s="404">
        <v>111.289</v>
      </c>
      <c r="L73" s="404">
        <v>1956.7940000000001</v>
      </c>
      <c r="M73" s="404">
        <v>230.05799999999999</v>
      </c>
      <c r="N73" s="404">
        <v>559.86400000000003</v>
      </c>
      <c r="O73" s="404">
        <v>2746.7159999999999</v>
      </c>
    </row>
    <row r="74" spans="1:15" x14ac:dyDescent="0.2">
      <c r="A74" s="404" t="s">
        <v>1186</v>
      </c>
      <c r="B74" s="404">
        <v>256.53199999999998</v>
      </c>
      <c r="C74" s="404">
        <v>829.33799999999997</v>
      </c>
      <c r="D74" s="404">
        <v>801.851</v>
      </c>
      <c r="E74" s="404">
        <v>1894.7149999999999</v>
      </c>
      <c r="F74" s="404">
        <v>2.4289999999999998</v>
      </c>
      <c r="G74" s="404" t="s">
        <v>1126</v>
      </c>
      <c r="H74" s="404" t="s">
        <v>1126</v>
      </c>
      <c r="I74" s="404" t="s">
        <v>1126</v>
      </c>
      <c r="J74" s="404">
        <v>105.30800000000001</v>
      </c>
      <c r="K74" s="404">
        <v>107.736</v>
      </c>
      <c r="L74" s="404">
        <v>2002.451</v>
      </c>
      <c r="M74" s="404">
        <v>230.18299999999999</v>
      </c>
      <c r="N74" s="404">
        <v>504.47300000000001</v>
      </c>
      <c r="O74" s="404">
        <v>2737.107</v>
      </c>
    </row>
    <row r="75" spans="1:15" x14ac:dyDescent="0.2">
      <c r="A75" s="404" t="s">
        <v>1187</v>
      </c>
      <c r="B75" s="404">
        <v>286.95800000000003</v>
      </c>
      <c r="C75" s="404">
        <v>844.46500000000003</v>
      </c>
      <c r="D75" s="404">
        <v>857.65700000000004</v>
      </c>
      <c r="E75" s="404">
        <v>1993.0730000000001</v>
      </c>
      <c r="F75" s="404">
        <v>2.5419999999999998</v>
      </c>
      <c r="G75" s="404" t="s">
        <v>1126</v>
      </c>
      <c r="H75" s="404" t="s">
        <v>1126</v>
      </c>
      <c r="I75" s="404" t="s">
        <v>1126</v>
      </c>
      <c r="J75" s="404">
        <v>108.818</v>
      </c>
      <c r="K75" s="404">
        <v>111.36</v>
      </c>
      <c r="L75" s="404">
        <v>2104.433</v>
      </c>
      <c r="M75" s="404">
        <v>230.51400000000001</v>
      </c>
      <c r="N75" s="404">
        <v>516.52200000000005</v>
      </c>
      <c r="O75" s="404">
        <v>2851.4679999999998</v>
      </c>
    </row>
    <row r="76" spans="1:15" x14ac:dyDescent="0.2">
      <c r="A76" s="404" t="s">
        <v>1188</v>
      </c>
      <c r="B76" s="404">
        <v>284.904</v>
      </c>
      <c r="C76" s="404">
        <v>852.99900000000002</v>
      </c>
      <c r="D76" s="404">
        <v>832.40599999999995</v>
      </c>
      <c r="E76" s="404">
        <v>1971.1020000000001</v>
      </c>
      <c r="F76" s="404">
        <v>3.016</v>
      </c>
      <c r="G76" s="404" t="s">
        <v>1126</v>
      </c>
      <c r="H76" s="404" t="s">
        <v>1126</v>
      </c>
      <c r="I76" s="404" t="s">
        <v>1126</v>
      </c>
      <c r="J76" s="404">
        <v>105.30800000000001</v>
      </c>
      <c r="K76" s="404">
        <v>108.324</v>
      </c>
      <c r="L76" s="404">
        <v>2079.4259999999999</v>
      </c>
      <c r="M76" s="404">
        <v>225.14099999999999</v>
      </c>
      <c r="N76" s="404">
        <v>548.62400000000002</v>
      </c>
      <c r="O76" s="404">
        <v>2853.192</v>
      </c>
    </row>
    <row r="77" spans="1:15" x14ac:dyDescent="0.2">
      <c r="A77" s="404" t="s">
        <v>1189</v>
      </c>
      <c r="B77" s="404">
        <v>291.82799999999997</v>
      </c>
      <c r="C77" s="404">
        <v>876.18700000000001</v>
      </c>
      <c r="D77" s="404">
        <v>868.97500000000002</v>
      </c>
      <c r="E77" s="404">
        <v>2042.297</v>
      </c>
      <c r="F77" s="404">
        <v>3.3650000000000002</v>
      </c>
      <c r="G77" s="404" t="s">
        <v>1126</v>
      </c>
      <c r="H77" s="404" t="s">
        <v>1126</v>
      </c>
      <c r="I77" s="404" t="s">
        <v>1126</v>
      </c>
      <c r="J77" s="404">
        <v>108.818</v>
      </c>
      <c r="K77" s="404">
        <v>112.18300000000001</v>
      </c>
      <c r="L77" s="404">
        <v>2154.48</v>
      </c>
      <c r="M77" s="404">
        <v>221.673</v>
      </c>
      <c r="N77" s="404">
        <v>568.27</v>
      </c>
      <c r="O77" s="404">
        <v>2944.4229999999998</v>
      </c>
    </row>
    <row r="78" spans="1:15" x14ac:dyDescent="0.2">
      <c r="A78" s="404" t="s">
        <v>1190</v>
      </c>
      <c r="B78" s="404">
        <v>3454.3719999999998</v>
      </c>
      <c r="C78" s="404">
        <v>8635.4480000000003</v>
      </c>
      <c r="D78" s="404">
        <v>9747.0480000000007</v>
      </c>
      <c r="E78" s="404">
        <v>21851.45</v>
      </c>
      <c r="F78" s="404">
        <v>32.600999999999999</v>
      </c>
      <c r="G78" s="404" t="s">
        <v>1126</v>
      </c>
      <c r="H78" s="404" t="s">
        <v>1126</v>
      </c>
      <c r="I78" s="404" t="s">
        <v>1126</v>
      </c>
      <c r="J78" s="404">
        <v>1281.2449999999999</v>
      </c>
      <c r="K78" s="404">
        <v>1313.846</v>
      </c>
      <c r="L78" s="404">
        <v>23165.295999999998</v>
      </c>
      <c r="M78" s="404">
        <v>2681.9589999999998</v>
      </c>
      <c r="N78" s="404">
        <v>6415.7550000000001</v>
      </c>
      <c r="O78" s="404">
        <v>32263.008999999998</v>
      </c>
    </row>
    <row r="79" spans="1:15" x14ac:dyDescent="0.2">
      <c r="A79" s="404" t="s">
        <v>1191</v>
      </c>
      <c r="B79" s="404">
        <v>259.80700000000002</v>
      </c>
      <c r="C79" s="404">
        <v>895.38300000000004</v>
      </c>
      <c r="D79" s="404">
        <v>861.98099999999999</v>
      </c>
      <c r="E79" s="404">
        <v>2018.5250000000001</v>
      </c>
      <c r="F79" s="404">
        <v>2.8210000000000002</v>
      </c>
      <c r="G79" s="404" t="s">
        <v>1126</v>
      </c>
      <c r="H79" s="404" t="s">
        <v>1126</v>
      </c>
      <c r="I79" s="404" t="s">
        <v>1126</v>
      </c>
      <c r="J79" s="404">
        <v>118.94</v>
      </c>
      <c r="K79" s="404">
        <v>121.761</v>
      </c>
      <c r="L79" s="404">
        <v>2140.2869999999998</v>
      </c>
      <c r="M79" s="404">
        <v>224.79300000000001</v>
      </c>
      <c r="N79" s="404">
        <v>569.92999999999995</v>
      </c>
      <c r="O79" s="404">
        <v>2935.009</v>
      </c>
    </row>
    <row r="80" spans="1:15" x14ac:dyDescent="0.2">
      <c r="A80" s="404" t="s">
        <v>1192</v>
      </c>
      <c r="B80" s="404">
        <v>210.23099999999999</v>
      </c>
      <c r="C80" s="404">
        <v>641.36199999999997</v>
      </c>
      <c r="D80" s="404">
        <v>820.15</v>
      </c>
      <c r="E80" s="404">
        <v>1672.5350000000001</v>
      </c>
      <c r="F80" s="404">
        <v>2.5</v>
      </c>
      <c r="G80" s="404" t="s">
        <v>1126</v>
      </c>
      <c r="H80" s="404" t="s">
        <v>1126</v>
      </c>
      <c r="I80" s="404" t="s">
        <v>1126</v>
      </c>
      <c r="J80" s="404">
        <v>107.43</v>
      </c>
      <c r="K80" s="404">
        <v>109.93</v>
      </c>
      <c r="L80" s="404">
        <v>1782.4649999999999</v>
      </c>
      <c r="M80" s="404">
        <v>209.70500000000001</v>
      </c>
      <c r="N80" s="404">
        <v>470.065</v>
      </c>
      <c r="O80" s="404">
        <v>2462.2339999999999</v>
      </c>
    </row>
    <row r="81" spans="1:15" x14ac:dyDescent="0.2">
      <c r="A81" s="404" t="s">
        <v>1193</v>
      </c>
      <c r="B81" s="404">
        <v>206.374</v>
      </c>
      <c r="C81" s="404">
        <v>617.72500000000002</v>
      </c>
      <c r="D81" s="404">
        <v>829.82799999999997</v>
      </c>
      <c r="E81" s="404">
        <v>1658.9449999999999</v>
      </c>
      <c r="F81" s="404">
        <v>2.7719999999999998</v>
      </c>
      <c r="G81" s="404" t="s">
        <v>1126</v>
      </c>
      <c r="H81" s="404" t="s">
        <v>1126</v>
      </c>
      <c r="I81" s="404" t="s">
        <v>1126</v>
      </c>
      <c r="J81" s="404">
        <v>118.94</v>
      </c>
      <c r="K81" s="404">
        <v>121.712</v>
      </c>
      <c r="L81" s="404">
        <v>1780.6569999999999</v>
      </c>
      <c r="M81" s="404">
        <v>212.13399999999999</v>
      </c>
      <c r="N81" s="404">
        <v>501.55200000000002</v>
      </c>
      <c r="O81" s="404">
        <v>2494.3429999999998</v>
      </c>
    </row>
    <row r="82" spans="1:15" x14ac:dyDescent="0.2">
      <c r="A82" s="404" t="s">
        <v>1194</v>
      </c>
      <c r="B82" s="404">
        <v>269.03300000000002</v>
      </c>
      <c r="C82" s="404">
        <v>613.20399999999995</v>
      </c>
      <c r="D82" s="404">
        <v>787.21799999999996</v>
      </c>
      <c r="E82" s="404">
        <v>1680.998</v>
      </c>
      <c r="F82" s="404">
        <v>2.8479999999999999</v>
      </c>
      <c r="G82" s="404" t="s">
        <v>1126</v>
      </c>
      <c r="H82" s="404" t="s">
        <v>1126</v>
      </c>
      <c r="I82" s="404" t="s">
        <v>1126</v>
      </c>
      <c r="J82" s="404">
        <v>115.10299999999999</v>
      </c>
      <c r="K82" s="404">
        <v>117.952</v>
      </c>
      <c r="L82" s="404">
        <v>1798.95</v>
      </c>
      <c r="M82" s="404">
        <v>217.99600000000001</v>
      </c>
      <c r="N82" s="404">
        <v>504.31299999999999</v>
      </c>
      <c r="O82" s="404">
        <v>2521.259</v>
      </c>
    </row>
    <row r="83" spans="1:15" x14ac:dyDescent="0.2">
      <c r="A83" s="404" t="s">
        <v>1195</v>
      </c>
      <c r="B83" s="404">
        <v>286.88099999999997</v>
      </c>
      <c r="C83" s="404">
        <v>617.83699999999999</v>
      </c>
      <c r="D83" s="404">
        <v>831.03399999999999</v>
      </c>
      <c r="E83" s="404">
        <v>1759.77</v>
      </c>
      <c r="F83" s="404">
        <v>3.2370000000000001</v>
      </c>
      <c r="G83" s="404" t="s">
        <v>1126</v>
      </c>
      <c r="H83" s="404" t="s">
        <v>1126</v>
      </c>
      <c r="I83" s="404" t="s">
        <v>1126</v>
      </c>
      <c r="J83" s="404">
        <v>118.94</v>
      </c>
      <c r="K83" s="404">
        <v>122.17700000000001</v>
      </c>
      <c r="L83" s="404">
        <v>1881.9469999999999</v>
      </c>
      <c r="M83" s="404">
        <v>231.303</v>
      </c>
      <c r="N83" s="404">
        <v>599.72400000000005</v>
      </c>
      <c r="O83" s="404">
        <v>2712.9740000000002</v>
      </c>
    </row>
    <row r="84" spans="1:15" x14ac:dyDescent="0.2">
      <c r="A84" s="404" t="s">
        <v>1196</v>
      </c>
      <c r="B84" s="404">
        <v>282.41300000000001</v>
      </c>
      <c r="C84" s="404">
        <v>598.90200000000004</v>
      </c>
      <c r="D84" s="404">
        <v>792.01900000000001</v>
      </c>
      <c r="E84" s="404">
        <v>1682.174</v>
      </c>
      <c r="F84" s="404">
        <v>2.8279999999999998</v>
      </c>
      <c r="G84" s="404" t="s">
        <v>1126</v>
      </c>
      <c r="H84" s="404" t="s">
        <v>1126</v>
      </c>
      <c r="I84" s="404" t="s">
        <v>1126</v>
      </c>
      <c r="J84" s="404">
        <v>115.10299999999999</v>
      </c>
      <c r="K84" s="404">
        <v>117.931</v>
      </c>
      <c r="L84" s="404">
        <v>1800.105</v>
      </c>
      <c r="M84" s="404">
        <v>237.595</v>
      </c>
      <c r="N84" s="404">
        <v>604.41999999999996</v>
      </c>
      <c r="O84" s="404">
        <v>2642.1190000000001</v>
      </c>
    </row>
    <row r="85" spans="1:15" x14ac:dyDescent="0.2">
      <c r="A85" s="404" t="s">
        <v>1197</v>
      </c>
      <c r="B85" s="404">
        <v>286.17899999999997</v>
      </c>
      <c r="C85" s="404">
        <v>692.21600000000001</v>
      </c>
      <c r="D85" s="404">
        <v>799.04</v>
      </c>
      <c r="E85" s="404">
        <v>1791.463</v>
      </c>
      <c r="F85" s="404">
        <v>2.7519999999999998</v>
      </c>
      <c r="G85" s="404" t="s">
        <v>1126</v>
      </c>
      <c r="H85" s="404" t="s">
        <v>1126</v>
      </c>
      <c r="I85" s="404" t="s">
        <v>1126</v>
      </c>
      <c r="J85" s="404">
        <v>118.94</v>
      </c>
      <c r="K85" s="404">
        <v>121.69199999999999</v>
      </c>
      <c r="L85" s="404">
        <v>1913.155</v>
      </c>
      <c r="M85" s="404">
        <v>232.03</v>
      </c>
      <c r="N85" s="404">
        <v>591.48599999999999</v>
      </c>
      <c r="O85" s="404">
        <v>2736.6709999999998</v>
      </c>
    </row>
    <row r="86" spans="1:15" x14ac:dyDescent="0.2">
      <c r="A86" s="404" t="s">
        <v>1198</v>
      </c>
      <c r="B86" s="404">
        <v>284.048</v>
      </c>
      <c r="C86" s="404">
        <v>689.63499999999999</v>
      </c>
      <c r="D86" s="404">
        <v>823.21400000000006</v>
      </c>
      <c r="E86" s="404">
        <v>1809.759</v>
      </c>
      <c r="F86" s="404">
        <v>2.4969999999999999</v>
      </c>
      <c r="G86" s="404" t="s">
        <v>1126</v>
      </c>
      <c r="H86" s="404" t="s">
        <v>1126</v>
      </c>
      <c r="I86" s="404" t="s">
        <v>1126</v>
      </c>
      <c r="J86" s="404">
        <v>118.94</v>
      </c>
      <c r="K86" s="404">
        <v>121.437</v>
      </c>
      <c r="L86" s="404">
        <v>1931.1959999999999</v>
      </c>
      <c r="M86" s="404">
        <v>240.16399999999999</v>
      </c>
      <c r="N86" s="404">
        <v>601.52200000000005</v>
      </c>
      <c r="O86" s="404">
        <v>2772.8820000000001</v>
      </c>
    </row>
    <row r="87" spans="1:15" x14ac:dyDescent="0.2">
      <c r="A87" s="404" t="s">
        <v>1199</v>
      </c>
      <c r="B87" s="404">
        <v>290.113</v>
      </c>
      <c r="C87" s="404">
        <v>676.89599999999996</v>
      </c>
      <c r="D87" s="404">
        <v>785.18499999999995</v>
      </c>
      <c r="E87" s="404">
        <v>1763.413</v>
      </c>
      <c r="F87" s="404">
        <v>2.3839999999999999</v>
      </c>
      <c r="G87" s="404" t="s">
        <v>1126</v>
      </c>
      <c r="H87" s="404" t="s">
        <v>1126</v>
      </c>
      <c r="I87" s="404" t="s">
        <v>1126</v>
      </c>
      <c r="J87" s="404">
        <v>115.10299999999999</v>
      </c>
      <c r="K87" s="404">
        <v>117.48699999999999</v>
      </c>
      <c r="L87" s="404">
        <v>1880.9</v>
      </c>
      <c r="M87" s="404">
        <v>242.67500000000001</v>
      </c>
      <c r="N87" s="404">
        <v>527.01199999999994</v>
      </c>
      <c r="O87" s="404">
        <v>2650.587</v>
      </c>
    </row>
    <row r="88" spans="1:15" x14ac:dyDescent="0.2">
      <c r="A88" s="404" t="s">
        <v>1200</v>
      </c>
      <c r="B88" s="404">
        <v>302.29599999999999</v>
      </c>
      <c r="C88" s="404">
        <v>807.53099999999995</v>
      </c>
      <c r="D88" s="404">
        <v>841.73900000000003</v>
      </c>
      <c r="E88" s="404">
        <v>1965.883</v>
      </c>
      <c r="F88" s="404">
        <v>2.1920000000000002</v>
      </c>
      <c r="G88" s="404" t="s">
        <v>1126</v>
      </c>
      <c r="H88" s="404" t="s">
        <v>1126</v>
      </c>
      <c r="I88" s="404" t="s">
        <v>1126</v>
      </c>
      <c r="J88" s="404">
        <v>118.94</v>
      </c>
      <c r="K88" s="404">
        <v>121.133</v>
      </c>
      <c r="L88" s="404">
        <v>2087.0160000000001</v>
      </c>
      <c r="M88" s="404">
        <v>243.136</v>
      </c>
      <c r="N88" s="404">
        <v>551.20600000000002</v>
      </c>
      <c r="O88" s="404">
        <v>2881.357</v>
      </c>
    </row>
    <row r="89" spans="1:15" x14ac:dyDescent="0.2">
      <c r="A89" s="404" t="s">
        <v>1201</v>
      </c>
      <c r="B89" s="404">
        <v>305.81</v>
      </c>
      <c r="C89" s="404">
        <v>825.54499999999996</v>
      </c>
      <c r="D89" s="404">
        <v>826.30100000000004</v>
      </c>
      <c r="E89" s="404">
        <v>1969.66</v>
      </c>
      <c r="F89" s="404">
        <v>2.246</v>
      </c>
      <c r="G89" s="404" t="s">
        <v>1126</v>
      </c>
      <c r="H89" s="404" t="s">
        <v>1126</v>
      </c>
      <c r="I89" s="404" t="s">
        <v>1126</v>
      </c>
      <c r="J89" s="404">
        <v>115.10299999999999</v>
      </c>
      <c r="K89" s="404">
        <v>117.349</v>
      </c>
      <c r="L89" s="404">
        <v>2087.009</v>
      </c>
      <c r="M89" s="404">
        <v>237.82300000000001</v>
      </c>
      <c r="N89" s="404">
        <v>577.93700000000001</v>
      </c>
      <c r="O89" s="404">
        <v>2902.7689999999998</v>
      </c>
    </row>
    <row r="90" spans="1:15" x14ac:dyDescent="0.2">
      <c r="A90" s="404" t="s">
        <v>1202</v>
      </c>
      <c r="B90" s="404">
        <v>330.31599999999997</v>
      </c>
      <c r="C90" s="404">
        <v>862.30200000000002</v>
      </c>
      <c r="D90" s="404">
        <v>837.07500000000005</v>
      </c>
      <c r="E90" s="404">
        <v>2038.4269999999999</v>
      </c>
      <c r="F90" s="404">
        <v>2.4849999999999999</v>
      </c>
      <c r="G90" s="404" t="s">
        <v>1126</v>
      </c>
      <c r="H90" s="404" t="s">
        <v>1126</v>
      </c>
      <c r="I90" s="404" t="s">
        <v>1126</v>
      </c>
      <c r="J90" s="404">
        <v>118.94</v>
      </c>
      <c r="K90" s="404">
        <v>121.426</v>
      </c>
      <c r="L90" s="404">
        <v>2159.8519999999999</v>
      </c>
      <c r="M90" s="404">
        <v>231.221</v>
      </c>
      <c r="N90" s="404">
        <v>587.82299999999998</v>
      </c>
      <c r="O90" s="404">
        <v>2978.8960000000002</v>
      </c>
    </row>
    <row r="91" spans="1:15" x14ac:dyDescent="0.2">
      <c r="A91" s="404" t="s">
        <v>1203</v>
      </c>
      <c r="B91" s="404">
        <v>3313.502</v>
      </c>
      <c r="C91" s="404">
        <v>8539.0249999999996</v>
      </c>
      <c r="D91" s="404">
        <v>9834.7860000000001</v>
      </c>
      <c r="E91" s="404">
        <v>21812.038</v>
      </c>
      <c r="F91" s="404">
        <v>31.562999999999999</v>
      </c>
      <c r="G91" s="404" t="s">
        <v>1126</v>
      </c>
      <c r="H91" s="404" t="s">
        <v>1126</v>
      </c>
      <c r="I91" s="404" t="s">
        <v>1126</v>
      </c>
      <c r="J91" s="404">
        <v>1400.424</v>
      </c>
      <c r="K91" s="404">
        <v>1431.9870000000001</v>
      </c>
      <c r="L91" s="404">
        <v>23244.026000000002</v>
      </c>
      <c r="M91" s="404">
        <v>2760.5740000000001</v>
      </c>
      <c r="N91" s="404">
        <v>6682.9560000000001</v>
      </c>
      <c r="O91" s="404">
        <v>32687.556</v>
      </c>
    </row>
    <row r="92" spans="1:15" x14ac:dyDescent="0.2">
      <c r="A92" s="404" t="s">
        <v>1204</v>
      </c>
      <c r="B92" s="404">
        <v>320.53300000000002</v>
      </c>
      <c r="C92" s="404">
        <v>841.12</v>
      </c>
      <c r="D92" s="404">
        <v>933.95600000000002</v>
      </c>
      <c r="E92" s="404">
        <v>2099.4459999999999</v>
      </c>
      <c r="F92" s="404">
        <v>3.0489999999999999</v>
      </c>
      <c r="G92" s="404" t="s">
        <v>1126</v>
      </c>
      <c r="H92" s="404" t="s">
        <v>1126</v>
      </c>
      <c r="I92" s="404" t="s">
        <v>1126</v>
      </c>
      <c r="J92" s="404">
        <v>119.31699999999999</v>
      </c>
      <c r="K92" s="404">
        <v>122.366</v>
      </c>
      <c r="L92" s="404">
        <v>2221.8119999999999</v>
      </c>
      <c r="M92" s="404">
        <v>233.12100000000001</v>
      </c>
      <c r="N92" s="404">
        <v>591.55999999999995</v>
      </c>
      <c r="O92" s="404">
        <v>3046.4929999999999</v>
      </c>
    </row>
    <row r="93" spans="1:15" x14ac:dyDescent="0.2">
      <c r="A93" s="404" t="s">
        <v>1205</v>
      </c>
      <c r="B93" s="404">
        <v>290.52600000000001</v>
      </c>
      <c r="C93" s="404">
        <v>584.99800000000005</v>
      </c>
      <c r="D93" s="404">
        <v>869.1</v>
      </c>
      <c r="E93" s="404">
        <v>1747.595</v>
      </c>
      <c r="F93" s="404">
        <v>2.593</v>
      </c>
      <c r="G93" s="404" t="s">
        <v>1126</v>
      </c>
      <c r="H93" s="404" t="s">
        <v>1126</v>
      </c>
      <c r="I93" s="404" t="s">
        <v>1126</v>
      </c>
      <c r="J93" s="404">
        <v>107.77</v>
      </c>
      <c r="K93" s="404">
        <v>110.363</v>
      </c>
      <c r="L93" s="404">
        <v>1857.9580000000001</v>
      </c>
      <c r="M93" s="404">
        <v>230.76</v>
      </c>
      <c r="N93" s="404">
        <v>512.48500000000001</v>
      </c>
      <c r="O93" s="404">
        <v>2601.203</v>
      </c>
    </row>
    <row r="94" spans="1:15" x14ac:dyDescent="0.2">
      <c r="A94" s="404" t="s">
        <v>1206</v>
      </c>
      <c r="B94" s="404">
        <v>309.61099999999999</v>
      </c>
      <c r="C94" s="404">
        <v>565.923</v>
      </c>
      <c r="D94" s="404">
        <v>933.16700000000003</v>
      </c>
      <c r="E94" s="404">
        <v>1810.6559999999999</v>
      </c>
      <c r="F94" s="404">
        <v>3.1589999999999998</v>
      </c>
      <c r="G94" s="404" t="s">
        <v>1126</v>
      </c>
      <c r="H94" s="404" t="s">
        <v>1126</v>
      </c>
      <c r="I94" s="404" t="s">
        <v>1126</v>
      </c>
      <c r="J94" s="404">
        <v>119.31699999999999</v>
      </c>
      <c r="K94" s="404">
        <v>122.476</v>
      </c>
      <c r="L94" s="404">
        <v>1933.1320000000001</v>
      </c>
      <c r="M94" s="404">
        <v>238.1</v>
      </c>
      <c r="N94" s="404">
        <v>545.40700000000004</v>
      </c>
      <c r="O94" s="404">
        <v>2716.6379999999999</v>
      </c>
    </row>
    <row r="95" spans="1:15" x14ac:dyDescent="0.2">
      <c r="A95" s="404" t="s">
        <v>1207</v>
      </c>
      <c r="B95" s="404">
        <v>299.40899999999999</v>
      </c>
      <c r="C95" s="404">
        <v>576.375</v>
      </c>
      <c r="D95" s="404">
        <v>794.697</v>
      </c>
      <c r="E95" s="404">
        <v>1675.4369999999999</v>
      </c>
      <c r="F95" s="404">
        <v>3.0939999999999999</v>
      </c>
      <c r="G95" s="404" t="s">
        <v>1126</v>
      </c>
      <c r="H95" s="404" t="s">
        <v>1126</v>
      </c>
      <c r="I95" s="404" t="s">
        <v>1126</v>
      </c>
      <c r="J95" s="404">
        <v>115.468</v>
      </c>
      <c r="K95" s="404">
        <v>118.562</v>
      </c>
      <c r="L95" s="404">
        <v>1793.999</v>
      </c>
      <c r="M95" s="404">
        <v>238.649</v>
      </c>
      <c r="N95" s="404">
        <v>539.798</v>
      </c>
      <c r="O95" s="404">
        <v>2572.4459999999999</v>
      </c>
    </row>
    <row r="96" spans="1:15" x14ac:dyDescent="0.2">
      <c r="A96" s="404" t="s">
        <v>1208</v>
      </c>
      <c r="B96" s="404">
        <v>298.44900000000001</v>
      </c>
      <c r="C96" s="404">
        <v>662.85500000000002</v>
      </c>
      <c r="D96" s="404">
        <v>874.904</v>
      </c>
      <c r="E96" s="404">
        <v>1847.1669999999999</v>
      </c>
      <c r="F96" s="404">
        <v>3.5270000000000001</v>
      </c>
      <c r="G96" s="404" t="s">
        <v>1126</v>
      </c>
      <c r="H96" s="404" t="s">
        <v>1126</v>
      </c>
      <c r="I96" s="404" t="s">
        <v>1126</v>
      </c>
      <c r="J96" s="404">
        <v>119.31699999999999</v>
      </c>
      <c r="K96" s="404">
        <v>122.84399999999999</v>
      </c>
      <c r="L96" s="404">
        <v>1970.01</v>
      </c>
      <c r="M96" s="404">
        <v>244.97499999999999</v>
      </c>
      <c r="N96" s="404">
        <v>601.64300000000003</v>
      </c>
      <c r="O96" s="404">
        <v>2816.6280000000002</v>
      </c>
    </row>
    <row r="97" spans="1:15" x14ac:dyDescent="0.2">
      <c r="A97" s="404" t="s">
        <v>1209</v>
      </c>
      <c r="B97" s="404">
        <v>286.34199999999998</v>
      </c>
      <c r="C97" s="404">
        <v>645.649</v>
      </c>
      <c r="D97" s="404">
        <v>852.39099999999996</v>
      </c>
      <c r="E97" s="404">
        <v>1793.5740000000001</v>
      </c>
      <c r="F97" s="404">
        <v>3.044</v>
      </c>
      <c r="G97" s="404" t="s">
        <v>1126</v>
      </c>
      <c r="H97" s="404" t="s">
        <v>1126</v>
      </c>
      <c r="I97" s="404" t="s">
        <v>1126</v>
      </c>
      <c r="J97" s="404">
        <v>115.468</v>
      </c>
      <c r="K97" s="404">
        <v>118.512</v>
      </c>
      <c r="L97" s="404">
        <v>1912.086</v>
      </c>
      <c r="M97" s="404">
        <v>245.38800000000001</v>
      </c>
      <c r="N97" s="404">
        <v>605.98699999999997</v>
      </c>
      <c r="O97" s="404">
        <v>2763.4609999999998</v>
      </c>
    </row>
    <row r="98" spans="1:15" x14ac:dyDescent="0.2">
      <c r="A98" s="404" t="s">
        <v>1210</v>
      </c>
      <c r="B98" s="404">
        <v>291.73700000000002</v>
      </c>
      <c r="C98" s="404">
        <v>678.745</v>
      </c>
      <c r="D98" s="404">
        <v>837.14</v>
      </c>
      <c r="E98" s="404">
        <v>1815.328</v>
      </c>
      <c r="F98" s="404">
        <v>2.774</v>
      </c>
      <c r="G98" s="404" t="s">
        <v>1126</v>
      </c>
      <c r="H98" s="404" t="s">
        <v>1126</v>
      </c>
      <c r="I98" s="404" t="s">
        <v>1126</v>
      </c>
      <c r="J98" s="404">
        <v>119.31699999999999</v>
      </c>
      <c r="K98" s="404">
        <v>122.09099999999999</v>
      </c>
      <c r="L98" s="404">
        <v>1937.4190000000001</v>
      </c>
      <c r="M98" s="404">
        <v>242.197</v>
      </c>
      <c r="N98" s="404">
        <v>618.45299999999997</v>
      </c>
      <c r="O98" s="404">
        <v>2798.07</v>
      </c>
    </row>
    <row r="99" spans="1:15" x14ac:dyDescent="0.2">
      <c r="A99" s="404" t="s">
        <v>1211</v>
      </c>
      <c r="B99" s="404">
        <v>292.30900000000003</v>
      </c>
      <c r="C99" s="404">
        <v>702.80100000000004</v>
      </c>
      <c r="D99" s="404">
        <v>901.875</v>
      </c>
      <c r="E99" s="404">
        <v>1905.5329999999999</v>
      </c>
      <c r="F99" s="404">
        <v>2.5910000000000002</v>
      </c>
      <c r="G99" s="404" t="s">
        <v>1126</v>
      </c>
      <c r="H99" s="404" t="s">
        <v>1126</v>
      </c>
      <c r="I99" s="404" t="s">
        <v>1126</v>
      </c>
      <c r="J99" s="404">
        <v>119.31699999999999</v>
      </c>
      <c r="K99" s="404">
        <v>121.908</v>
      </c>
      <c r="L99" s="404">
        <v>2027.441</v>
      </c>
      <c r="M99" s="404">
        <v>245.51400000000001</v>
      </c>
      <c r="N99" s="404">
        <v>600.00900000000001</v>
      </c>
      <c r="O99" s="404">
        <v>2872.9639999999999</v>
      </c>
    </row>
    <row r="100" spans="1:15" x14ac:dyDescent="0.2">
      <c r="A100" s="404" t="s">
        <v>1212</v>
      </c>
      <c r="B100" s="404">
        <v>285.505</v>
      </c>
      <c r="C100" s="404">
        <v>720.18100000000004</v>
      </c>
      <c r="D100" s="404">
        <v>829.72400000000005</v>
      </c>
      <c r="E100" s="404">
        <v>1843.1590000000001</v>
      </c>
      <c r="F100" s="404">
        <v>2.3130000000000002</v>
      </c>
      <c r="G100" s="404" t="s">
        <v>1126</v>
      </c>
      <c r="H100" s="404" t="s">
        <v>1126</v>
      </c>
      <c r="I100" s="404" t="s">
        <v>1126</v>
      </c>
      <c r="J100" s="404">
        <v>115.468</v>
      </c>
      <c r="K100" s="404">
        <v>117.78100000000001</v>
      </c>
      <c r="L100" s="404">
        <v>1960.9390000000001</v>
      </c>
      <c r="M100" s="404">
        <v>242.3</v>
      </c>
      <c r="N100" s="404">
        <v>522.97400000000005</v>
      </c>
      <c r="O100" s="404">
        <v>2726.2139999999999</v>
      </c>
    </row>
    <row r="101" spans="1:15" x14ac:dyDescent="0.2">
      <c r="A101" s="404" t="s">
        <v>1213</v>
      </c>
      <c r="B101" s="404">
        <v>296.49599999999998</v>
      </c>
      <c r="C101" s="404">
        <v>845.32500000000005</v>
      </c>
      <c r="D101" s="404">
        <v>921.928</v>
      </c>
      <c r="E101" s="404">
        <v>2067.2049999999999</v>
      </c>
      <c r="F101" s="404">
        <v>2.4580000000000002</v>
      </c>
      <c r="G101" s="404" t="s">
        <v>1126</v>
      </c>
      <c r="H101" s="404" t="s">
        <v>1126</v>
      </c>
      <c r="I101" s="404" t="s">
        <v>1126</v>
      </c>
      <c r="J101" s="404">
        <v>119.31699999999999</v>
      </c>
      <c r="K101" s="404">
        <v>121.77500000000001</v>
      </c>
      <c r="L101" s="404">
        <v>2188.98</v>
      </c>
      <c r="M101" s="404">
        <v>243.86199999999999</v>
      </c>
      <c r="N101" s="404">
        <v>581.41300000000001</v>
      </c>
      <c r="O101" s="404">
        <v>3014.2559999999999</v>
      </c>
    </row>
    <row r="102" spans="1:15" x14ac:dyDescent="0.2">
      <c r="A102" s="404" t="s">
        <v>1214</v>
      </c>
      <c r="B102" s="404">
        <v>297.92399999999998</v>
      </c>
      <c r="C102" s="404">
        <v>868.59400000000005</v>
      </c>
      <c r="D102" s="404">
        <v>877.46100000000001</v>
      </c>
      <c r="E102" s="404">
        <v>2043.8879999999999</v>
      </c>
      <c r="F102" s="404">
        <v>2.726</v>
      </c>
      <c r="G102" s="404" t="s">
        <v>1126</v>
      </c>
      <c r="H102" s="404" t="s">
        <v>1126</v>
      </c>
      <c r="I102" s="404" t="s">
        <v>1126</v>
      </c>
      <c r="J102" s="404">
        <v>115.468</v>
      </c>
      <c r="K102" s="404">
        <v>118.194</v>
      </c>
      <c r="L102" s="404">
        <v>2162.0819999999999</v>
      </c>
      <c r="M102" s="404">
        <v>238.089</v>
      </c>
      <c r="N102" s="404">
        <v>574.12900000000002</v>
      </c>
      <c r="O102" s="404">
        <v>2974.3</v>
      </c>
    </row>
    <row r="103" spans="1:15" x14ac:dyDescent="0.2">
      <c r="A103" s="404" t="s">
        <v>1215</v>
      </c>
      <c r="B103" s="404">
        <v>324.077</v>
      </c>
      <c r="C103" s="404">
        <v>856.78899999999999</v>
      </c>
      <c r="D103" s="404">
        <v>921.64400000000001</v>
      </c>
      <c r="E103" s="404">
        <v>2104.114</v>
      </c>
      <c r="F103" s="404">
        <v>2.7690000000000001</v>
      </c>
      <c r="G103" s="404" t="s">
        <v>1126</v>
      </c>
      <c r="H103" s="404" t="s">
        <v>1126</v>
      </c>
      <c r="I103" s="404" t="s">
        <v>1126</v>
      </c>
      <c r="J103" s="404">
        <v>119.31699999999999</v>
      </c>
      <c r="K103" s="404">
        <v>122.087</v>
      </c>
      <c r="L103" s="404">
        <v>2226.201</v>
      </c>
      <c r="M103" s="404">
        <v>229.61699999999999</v>
      </c>
      <c r="N103" s="404">
        <v>567.26199999999994</v>
      </c>
      <c r="O103" s="404">
        <v>3023.08</v>
      </c>
    </row>
    <row r="104" spans="1:15" x14ac:dyDescent="0.2">
      <c r="A104" s="404" t="s">
        <v>1216</v>
      </c>
      <c r="B104" s="404">
        <v>3592.9160000000002</v>
      </c>
      <c r="C104" s="404">
        <v>8549.1110000000008</v>
      </c>
      <c r="D104" s="404">
        <v>10547.986999999999</v>
      </c>
      <c r="E104" s="404">
        <v>22752.859</v>
      </c>
      <c r="F104" s="404">
        <v>34.094000000000001</v>
      </c>
      <c r="G104" s="404" t="s">
        <v>1126</v>
      </c>
      <c r="H104" s="404" t="s">
        <v>1126</v>
      </c>
      <c r="I104" s="404" t="s">
        <v>1126</v>
      </c>
      <c r="J104" s="404">
        <v>1404.8620000000001</v>
      </c>
      <c r="K104" s="404">
        <v>1438.9559999999999</v>
      </c>
      <c r="L104" s="404">
        <v>24191.814999999999</v>
      </c>
      <c r="M104" s="404">
        <v>2872.5729999999999</v>
      </c>
      <c r="N104" s="404">
        <v>6860.3509999999997</v>
      </c>
      <c r="O104" s="404">
        <v>33924.74</v>
      </c>
    </row>
    <row r="105" spans="1:15" x14ac:dyDescent="0.2">
      <c r="A105" s="404" t="s">
        <v>1217</v>
      </c>
      <c r="B105" s="404">
        <v>304.714</v>
      </c>
      <c r="C105" s="404">
        <v>825.452</v>
      </c>
      <c r="D105" s="404">
        <v>890.74199999999996</v>
      </c>
      <c r="E105" s="404">
        <v>2024.183</v>
      </c>
      <c r="F105" s="404">
        <v>3.0289999999999999</v>
      </c>
      <c r="G105" s="404" t="s">
        <v>1126</v>
      </c>
      <c r="H105" s="404" t="s">
        <v>1126</v>
      </c>
      <c r="I105" s="404" t="s">
        <v>1126</v>
      </c>
      <c r="J105" s="404">
        <v>135.51900000000001</v>
      </c>
      <c r="K105" s="404">
        <v>138.54900000000001</v>
      </c>
      <c r="L105" s="404">
        <v>2162.732</v>
      </c>
      <c r="M105" s="404">
        <v>230.41900000000001</v>
      </c>
      <c r="N105" s="404">
        <v>564.75599999999997</v>
      </c>
      <c r="O105" s="404">
        <v>2957.9070000000002</v>
      </c>
    </row>
    <row r="106" spans="1:15" x14ac:dyDescent="0.2">
      <c r="A106" s="404" t="s">
        <v>1218</v>
      </c>
      <c r="B106" s="404">
        <v>283.53399999999999</v>
      </c>
      <c r="C106" s="404">
        <v>672.14200000000005</v>
      </c>
      <c r="D106" s="404">
        <v>811.87800000000004</v>
      </c>
      <c r="E106" s="404">
        <v>1767.0319999999999</v>
      </c>
      <c r="F106" s="404">
        <v>2.56</v>
      </c>
      <c r="G106" s="404" t="s">
        <v>1126</v>
      </c>
      <c r="H106" s="404" t="s">
        <v>1126</v>
      </c>
      <c r="I106" s="404" t="s">
        <v>1126</v>
      </c>
      <c r="J106" s="404">
        <v>126.776</v>
      </c>
      <c r="K106" s="404">
        <v>129.33600000000001</v>
      </c>
      <c r="L106" s="404">
        <v>1896.3679999999999</v>
      </c>
      <c r="M106" s="404">
        <v>233.749</v>
      </c>
      <c r="N106" s="404">
        <v>528.60500000000002</v>
      </c>
      <c r="O106" s="404">
        <v>2658.723</v>
      </c>
    </row>
    <row r="107" spans="1:15" x14ac:dyDescent="0.2">
      <c r="A107" s="404" t="s">
        <v>1219</v>
      </c>
      <c r="B107" s="404">
        <v>290.19799999999998</v>
      </c>
      <c r="C107" s="404">
        <v>698.35199999999998</v>
      </c>
      <c r="D107" s="404">
        <v>837.86400000000003</v>
      </c>
      <c r="E107" s="404">
        <v>1823.172</v>
      </c>
      <c r="F107" s="404">
        <v>2.9140000000000001</v>
      </c>
      <c r="G107" s="404" t="s">
        <v>1126</v>
      </c>
      <c r="H107" s="404" t="s">
        <v>1126</v>
      </c>
      <c r="I107" s="404" t="s">
        <v>1126</v>
      </c>
      <c r="J107" s="404">
        <v>135.51900000000001</v>
      </c>
      <c r="K107" s="404">
        <v>138.43299999999999</v>
      </c>
      <c r="L107" s="404">
        <v>1961.605</v>
      </c>
      <c r="M107" s="404">
        <v>235.721</v>
      </c>
      <c r="N107" s="404">
        <v>550.80200000000002</v>
      </c>
      <c r="O107" s="404">
        <v>2748.1289999999999</v>
      </c>
    </row>
    <row r="108" spans="1:15" x14ac:dyDescent="0.2">
      <c r="A108" s="404" t="s">
        <v>1220</v>
      </c>
      <c r="B108" s="404">
        <v>283.48500000000001</v>
      </c>
      <c r="C108" s="404">
        <v>547.95299999999997</v>
      </c>
      <c r="D108" s="404">
        <v>773.64300000000003</v>
      </c>
      <c r="E108" s="404">
        <v>1600.4110000000001</v>
      </c>
      <c r="F108" s="404">
        <v>3.0830000000000002</v>
      </c>
      <c r="G108" s="404" t="s">
        <v>1126</v>
      </c>
      <c r="H108" s="404" t="s">
        <v>1126</v>
      </c>
      <c r="I108" s="404" t="s">
        <v>1126</v>
      </c>
      <c r="J108" s="404">
        <v>131.148</v>
      </c>
      <c r="K108" s="404">
        <v>134.23099999999999</v>
      </c>
      <c r="L108" s="404">
        <v>1734.6410000000001</v>
      </c>
      <c r="M108" s="404">
        <v>231.702</v>
      </c>
      <c r="N108" s="404">
        <v>517.995</v>
      </c>
      <c r="O108" s="404">
        <v>2484.3380000000002</v>
      </c>
    </row>
    <row r="109" spans="1:15" x14ac:dyDescent="0.2">
      <c r="A109" s="404" t="s">
        <v>1221</v>
      </c>
      <c r="B109" s="404">
        <v>275.18700000000001</v>
      </c>
      <c r="C109" s="404">
        <v>607.65499999999997</v>
      </c>
      <c r="D109" s="404">
        <v>771.98599999999999</v>
      </c>
      <c r="E109" s="404">
        <v>1649.575</v>
      </c>
      <c r="F109" s="404">
        <v>3.4569999999999999</v>
      </c>
      <c r="G109" s="404" t="s">
        <v>1126</v>
      </c>
      <c r="H109" s="404" t="s">
        <v>1126</v>
      </c>
      <c r="I109" s="404" t="s">
        <v>1126</v>
      </c>
      <c r="J109" s="404">
        <v>135.51900000000001</v>
      </c>
      <c r="K109" s="404">
        <v>138.976</v>
      </c>
      <c r="L109" s="404">
        <v>1788.5509999999999</v>
      </c>
      <c r="M109" s="404">
        <v>229.40600000000001</v>
      </c>
      <c r="N109" s="404">
        <v>577.31700000000001</v>
      </c>
      <c r="O109" s="404">
        <v>2595.2739999999999</v>
      </c>
    </row>
    <row r="110" spans="1:15" x14ac:dyDescent="0.2">
      <c r="A110" s="404" t="s">
        <v>1222</v>
      </c>
      <c r="B110" s="404">
        <v>248.75899999999999</v>
      </c>
      <c r="C110" s="404">
        <v>573.17399999999998</v>
      </c>
      <c r="D110" s="404">
        <v>750.53300000000002</v>
      </c>
      <c r="E110" s="404">
        <v>1568.5260000000001</v>
      </c>
      <c r="F110" s="404">
        <v>3.3119999999999998</v>
      </c>
      <c r="G110" s="404" t="s">
        <v>1126</v>
      </c>
      <c r="H110" s="404" t="s">
        <v>1126</v>
      </c>
      <c r="I110" s="404" t="s">
        <v>1126</v>
      </c>
      <c r="J110" s="404">
        <v>131.148</v>
      </c>
      <c r="K110" s="404">
        <v>134.46</v>
      </c>
      <c r="L110" s="404">
        <v>1702.9849999999999</v>
      </c>
      <c r="M110" s="404">
        <v>227.71299999999999</v>
      </c>
      <c r="N110" s="404">
        <v>586.47</v>
      </c>
      <c r="O110" s="404">
        <v>2517.1689999999999</v>
      </c>
    </row>
    <row r="111" spans="1:15" x14ac:dyDescent="0.2">
      <c r="A111" s="404" t="s">
        <v>1223</v>
      </c>
      <c r="B111" s="404">
        <v>227.149</v>
      </c>
      <c r="C111" s="404">
        <v>595.66200000000003</v>
      </c>
      <c r="D111" s="404">
        <v>729.13699999999994</v>
      </c>
      <c r="E111" s="404">
        <v>1547.691</v>
      </c>
      <c r="F111" s="404">
        <v>2.9239999999999999</v>
      </c>
      <c r="G111" s="404" t="s">
        <v>1126</v>
      </c>
      <c r="H111" s="404" t="s">
        <v>1126</v>
      </c>
      <c r="I111" s="404" t="s">
        <v>1126</v>
      </c>
      <c r="J111" s="404">
        <v>135.51900000000001</v>
      </c>
      <c r="K111" s="404">
        <v>138.44300000000001</v>
      </c>
      <c r="L111" s="404">
        <v>1686.134</v>
      </c>
      <c r="M111" s="404">
        <v>223.59200000000001</v>
      </c>
      <c r="N111" s="404">
        <v>593.93299999999999</v>
      </c>
      <c r="O111" s="404">
        <v>2503.6590000000001</v>
      </c>
    </row>
    <row r="112" spans="1:15" x14ac:dyDescent="0.2">
      <c r="A112" s="404" t="s">
        <v>1224</v>
      </c>
      <c r="B112" s="404">
        <v>229.08799999999999</v>
      </c>
      <c r="C112" s="404">
        <v>615.90599999999995</v>
      </c>
      <c r="D112" s="404">
        <v>715.48900000000003</v>
      </c>
      <c r="E112" s="404">
        <v>1557.39</v>
      </c>
      <c r="F112" s="404">
        <v>2.452</v>
      </c>
      <c r="G112" s="404" t="s">
        <v>1126</v>
      </c>
      <c r="H112" s="404" t="s">
        <v>1126</v>
      </c>
      <c r="I112" s="404" t="s">
        <v>1126</v>
      </c>
      <c r="J112" s="404">
        <v>135.51900000000001</v>
      </c>
      <c r="K112" s="404">
        <v>137.971</v>
      </c>
      <c r="L112" s="404">
        <v>1695.3610000000001</v>
      </c>
      <c r="M112" s="404">
        <v>230.02</v>
      </c>
      <c r="N112" s="404">
        <v>561.31799999999998</v>
      </c>
      <c r="O112" s="404">
        <v>2486.6990000000001</v>
      </c>
    </row>
    <row r="113" spans="1:15" x14ac:dyDescent="0.2">
      <c r="A113" s="404" t="s">
        <v>1225</v>
      </c>
      <c r="B113" s="404">
        <v>223.04900000000001</v>
      </c>
      <c r="C113" s="404">
        <v>670.79899999999998</v>
      </c>
      <c r="D113" s="404">
        <v>809.44</v>
      </c>
      <c r="E113" s="404">
        <v>1699.2449999999999</v>
      </c>
      <c r="F113" s="404">
        <v>2.214</v>
      </c>
      <c r="G113" s="404" t="s">
        <v>1126</v>
      </c>
      <c r="H113" s="404" t="s">
        <v>1126</v>
      </c>
      <c r="I113" s="404" t="s">
        <v>1126</v>
      </c>
      <c r="J113" s="404">
        <v>131.148</v>
      </c>
      <c r="K113" s="404">
        <v>133.36199999999999</v>
      </c>
      <c r="L113" s="404">
        <v>1832.607</v>
      </c>
      <c r="M113" s="404">
        <v>237.37299999999999</v>
      </c>
      <c r="N113" s="404">
        <v>508.66399999999999</v>
      </c>
      <c r="O113" s="404">
        <v>2578.643</v>
      </c>
    </row>
    <row r="114" spans="1:15" x14ac:dyDescent="0.2">
      <c r="A114" s="404" t="s">
        <v>1226</v>
      </c>
      <c r="B114" s="404">
        <v>250.06200000000001</v>
      </c>
      <c r="C114" s="404">
        <v>831.14</v>
      </c>
      <c r="D114" s="404">
        <v>822.68200000000002</v>
      </c>
      <c r="E114" s="404">
        <v>1897.8820000000001</v>
      </c>
      <c r="F114" s="404">
        <v>2.14</v>
      </c>
      <c r="G114" s="404" t="s">
        <v>1126</v>
      </c>
      <c r="H114" s="404" t="s">
        <v>1126</v>
      </c>
      <c r="I114" s="404" t="s">
        <v>1126</v>
      </c>
      <c r="J114" s="404">
        <v>135.51900000000001</v>
      </c>
      <c r="K114" s="404">
        <v>137.65899999999999</v>
      </c>
      <c r="L114" s="404">
        <v>2035.5409999999999</v>
      </c>
      <c r="M114" s="404">
        <v>236.83699999999999</v>
      </c>
      <c r="N114" s="404">
        <v>539.78700000000003</v>
      </c>
      <c r="O114" s="404">
        <v>2812.1660000000002</v>
      </c>
    </row>
    <row r="115" spans="1:15" x14ac:dyDescent="0.2">
      <c r="A115" s="404" t="s">
        <v>1227</v>
      </c>
      <c r="B115" s="404">
        <v>258.95999999999998</v>
      </c>
      <c r="C115" s="404">
        <v>846.36599999999999</v>
      </c>
      <c r="D115" s="404">
        <v>749.923</v>
      </c>
      <c r="E115" s="404">
        <v>1853.057</v>
      </c>
      <c r="F115" s="404">
        <v>2.3010000000000002</v>
      </c>
      <c r="G115" s="404" t="s">
        <v>1126</v>
      </c>
      <c r="H115" s="404" t="s">
        <v>1126</v>
      </c>
      <c r="I115" s="404" t="s">
        <v>1126</v>
      </c>
      <c r="J115" s="404">
        <v>131.148</v>
      </c>
      <c r="K115" s="404">
        <v>133.44900000000001</v>
      </c>
      <c r="L115" s="404">
        <v>1986.5060000000001</v>
      </c>
      <c r="M115" s="404">
        <v>230.696</v>
      </c>
      <c r="N115" s="404">
        <v>556.697</v>
      </c>
      <c r="O115" s="404">
        <v>2773.8980000000001</v>
      </c>
    </row>
    <row r="116" spans="1:15" x14ac:dyDescent="0.2">
      <c r="A116" s="404" t="s">
        <v>1228</v>
      </c>
      <c r="B116" s="404">
        <v>280.79899999999998</v>
      </c>
      <c r="C116" s="404">
        <v>846.82100000000003</v>
      </c>
      <c r="D116" s="404">
        <v>846.15899999999999</v>
      </c>
      <c r="E116" s="404">
        <v>1972.6880000000001</v>
      </c>
      <c r="F116" s="404">
        <v>2.4510000000000001</v>
      </c>
      <c r="G116" s="404" t="s">
        <v>1126</v>
      </c>
      <c r="H116" s="404" t="s">
        <v>1126</v>
      </c>
      <c r="I116" s="404" t="s">
        <v>1126</v>
      </c>
      <c r="J116" s="404">
        <v>135.51900000000001</v>
      </c>
      <c r="K116" s="404">
        <v>137.97</v>
      </c>
      <c r="L116" s="404">
        <v>2110.6579999999999</v>
      </c>
      <c r="M116" s="404">
        <v>233.78</v>
      </c>
      <c r="N116" s="404">
        <v>574.12099999999998</v>
      </c>
      <c r="O116" s="404">
        <v>2918.5590000000002</v>
      </c>
    </row>
    <row r="117" spans="1:15" x14ac:dyDescent="0.2">
      <c r="A117" s="404" t="s">
        <v>1229</v>
      </c>
      <c r="B117" s="404">
        <v>3155.0140000000001</v>
      </c>
      <c r="C117" s="404">
        <v>8332.5310000000009</v>
      </c>
      <c r="D117" s="404">
        <v>9509.4760000000006</v>
      </c>
      <c r="E117" s="404">
        <v>20961.991000000002</v>
      </c>
      <c r="F117" s="404">
        <v>32.838000000000001</v>
      </c>
      <c r="G117" s="404" t="s">
        <v>1126</v>
      </c>
      <c r="H117" s="404" t="s">
        <v>1126</v>
      </c>
      <c r="I117" s="404" t="s">
        <v>1126</v>
      </c>
      <c r="J117" s="404">
        <v>1600</v>
      </c>
      <c r="K117" s="404">
        <v>1632.838</v>
      </c>
      <c r="L117" s="404">
        <v>22594.829000000002</v>
      </c>
      <c r="M117" s="404">
        <v>2781.009</v>
      </c>
      <c r="N117" s="404">
        <v>6663.5820000000003</v>
      </c>
      <c r="O117" s="404">
        <v>32039.419000000002</v>
      </c>
    </row>
    <row r="118" spans="1:15" x14ac:dyDescent="0.2">
      <c r="A118" s="404" t="s">
        <v>1230</v>
      </c>
      <c r="B118" s="404">
        <v>293.95400000000001</v>
      </c>
      <c r="C118" s="404">
        <v>747.05899999999997</v>
      </c>
      <c r="D118" s="404">
        <v>779.80799999999999</v>
      </c>
      <c r="E118" s="404">
        <v>1820.4380000000001</v>
      </c>
      <c r="F118" s="404">
        <v>3.048</v>
      </c>
      <c r="G118" s="404" t="s">
        <v>1126</v>
      </c>
      <c r="H118" s="404" t="s">
        <v>1126</v>
      </c>
      <c r="I118" s="404" t="s">
        <v>1126</v>
      </c>
      <c r="J118" s="404">
        <v>143.93</v>
      </c>
      <c r="K118" s="404">
        <v>146.97900000000001</v>
      </c>
      <c r="L118" s="404">
        <v>1967.4169999999999</v>
      </c>
      <c r="M118" s="404">
        <v>228.86199999999999</v>
      </c>
      <c r="N118" s="404">
        <v>531.76800000000003</v>
      </c>
      <c r="O118" s="404">
        <v>2728.047</v>
      </c>
    </row>
    <row r="119" spans="1:15" x14ac:dyDescent="0.2">
      <c r="A119" s="404" t="s">
        <v>1231</v>
      </c>
      <c r="B119" s="404">
        <v>272.68700000000001</v>
      </c>
      <c r="C119" s="404">
        <v>521.46600000000001</v>
      </c>
      <c r="D119" s="404">
        <v>664.52700000000004</v>
      </c>
      <c r="E119" s="404">
        <v>1457.7909999999999</v>
      </c>
      <c r="F119" s="404">
        <v>2.5760000000000001</v>
      </c>
      <c r="G119" s="404" t="s">
        <v>1126</v>
      </c>
      <c r="H119" s="404" t="s">
        <v>1126</v>
      </c>
      <c r="I119" s="404" t="s">
        <v>1126</v>
      </c>
      <c r="J119" s="404">
        <v>130.00200000000001</v>
      </c>
      <c r="K119" s="404">
        <v>132.578</v>
      </c>
      <c r="L119" s="404">
        <v>1590.3689999999999</v>
      </c>
      <c r="M119" s="404">
        <v>230.006</v>
      </c>
      <c r="N119" s="404">
        <v>472.99299999999999</v>
      </c>
      <c r="O119" s="404">
        <v>2293.3679999999999</v>
      </c>
    </row>
    <row r="120" spans="1:15" x14ac:dyDescent="0.2">
      <c r="A120" s="404" t="s">
        <v>1232</v>
      </c>
      <c r="B120" s="404">
        <v>276.16800000000001</v>
      </c>
      <c r="C120" s="404">
        <v>684.96400000000006</v>
      </c>
      <c r="D120" s="404">
        <v>718.15</v>
      </c>
      <c r="E120" s="404">
        <v>1676.777</v>
      </c>
      <c r="F120" s="404">
        <v>2.9319999999999999</v>
      </c>
      <c r="G120" s="404" t="s">
        <v>1126</v>
      </c>
      <c r="H120" s="404" t="s">
        <v>1126</v>
      </c>
      <c r="I120" s="404" t="s">
        <v>1126</v>
      </c>
      <c r="J120" s="404">
        <v>143.93</v>
      </c>
      <c r="K120" s="404">
        <v>146.863</v>
      </c>
      <c r="L120" s="404">
        <v>1823.64</v>
      </c>
      <c r="M120" s="404">
        <v>234.029</v>
      </c>
      <c r="N120" s="404">
        <v>542.80700000000002</v>
      </c>
      <c r="O120" s="404">
        <v>2600.4760000000001</v>
      </c>
    </row>
    <row r="121" spans="1:15" x14ac:dyDescent="0.2">
      <c r="A121" s="404" t="s">
        <v>1233</v>
      </c>
      <c r="B121" s="404">
        <v>255.57400000000001</v>
      </c>
      <c r="C121" s="404">
        <v>583.12099999999998</v>
      </c>
      <c r="D121" s="404">
        <v>654.476</v>
      </c>
      <c r="E121" s="404">
        <v>1491.904</v>
      </c>
      <c r="F121" s="404">
        <v>3.1019999999999999</v>
      </c>
      <c r="G121" s="404" t="s">
        <v>1126</v>
      </c>
      <c r="H121" s="404" t="s">
        <v>1126</v>
      </c>
      <c r="I121" s="404" t="s">
        <v>1126</v>
      </c>
      <c r="J121" s="404">
        <v>139.28800000000001</v>
      </c>
      <c r="K121" s="404">
        <v>142.38999999999999</v>
      </c>
      <c r="L121" s="404">
        <v>1634.2940000000001</v>
      </c>
      <c r="M121" s="404">
        <v>232.488</v>
      </c>
      <c r="N121" s="404">
        <v>532.69299999999998</v>
      </c>
      <c r="O121" s="404">
        <v>2399.4749999999999</v>
      </c>
    </row>
    <row r="122" spans="1:15" x14ac:dyDescent="0.2">
      <c r="A122" s="404" t="s">
        <v>1234</v>
      </c>
      <c r="B122" s="404">
        <v>233.74799999999999</v>
      </c>
      <c r="C122" s="404">
        <v>662.428</v>
      </c>
      <c r="D122" s="404">
        <v>708.74099999999999</v>
      </c>
      <c r="E122" s="404">
        <v>1604.96</v>
      </c>
      <c r="F122" s="404">
        <v>3.4780000000000002</v>
      </c>
      <c r="G122" s="404" t="s">
        <v>1126</v>
      </c>
      <c r="H122" s="404" t="s">
        <v>1126</v>
      </c>
      <c r="I122" s="404" t="s">
        <v>1126</v>
      </c>
      <c r="J122" s="404">
        <v>143.93</v>
      </c>
      <c r="K122" s="404">
        <v>147.40899999999999</v>
      </c>
      <c r="L122" s="404">
        <v>1752.3689999999999</v>
      </c>
      <c r="M122" s="404">
        <v>234.453</v>
      </c>
      <c r="N122" s="404">
        <v>571.20100000000002</v>
      </c>
      <c r="O122" s="404">
        <v>2558.0230000000001</v>
      </c>
    </row>
    <row r="123" spans="1:15" x14ac:dyDescent="0.2">
      <c r="A123" s="404" t="s">
        <v>1235</v>
      </c>
      <c r="B123" s="404">
        <v>228.92599999999999</v>
      </c>
      <c r="C123" s="404">
        <v>610.59799999999996</v>
      </c>
      <c r="D123" s="404">
        <v>681.28300000000002</v>
      </c>
      <c r="E123" s="404">
        <v>1516.5840000000001</v>
      </c>
      <c r="F123" s="404">
        <v>3.3330000000000002</v>
      </c>
      <c r="G123" s="404" t="s">
        <v>1126</v>
      </c>
      <c r="H123" s="404" t="s">
        <v>1126</v>
      </c>
      <c r="I123" s="404" t="s">
        <v>1126</v>
      </c>
      <c r="J123" s="404">
        <v>139.28800000000001</v>
      </c>
      <c r="K123" s="404">
        <v>142.62</v>
      </c>
      <c r="L123" s="404">
        <v>1659.204</v>
      </c>
      <c r="M123" s="404">
        <v>244.44</v>
      </c>
      <c r="N123" s="404">
        <v>625.81600000000003</v>
      </c>
      <c r="O123" s="404">
        <v>2529.46</v>
      </c>
    </row>
    <row r="124" spans="1:15" x14ac:dyDescent="0.2">
      <c r="A124" s="404" t="s">
        <v>1236</v>
      </c>
      <c r="B124" s="404">
        <v>267.30500000000001</v>
      </c>
      <c r="C124" s="404">
        <v>634.97799999999995</v>
      </c>
      <c r="D124" s="404">
        <v>676.42899999999997</v>
      </c>
      <c r="E124" s="404">
        <v>1578.96</v>
      </c>
      <c r="F124" s="404">
        <v>2.9420000000000002</v>
      </c>
      <c r="G124" s="404" t="s">
        <v>1126</v>
      </c>
      <c r="H124" s="404" t="s">
        <v>1126</v>
      </c>
      <c r="I124" s="404" t="s">
        <v>1126</v>
      </c>
      <c r="J124" s="404">
        <v>143.93</v>
      </c>
      <c r="K124" s="404">
        <v>146.87299999999999</v>
      </c>
      <c r="L124" s="404">
        <v>1725.8330000000001</v>
      </c>
      <c r="M124" s="404">
        <v>244.68199999999999</v>
      </c>
      <c r="N124" s="404">
        <v>607.73599999999999</v>
      </c>
      <c r="O124" s="404">
        <v>2578.2510000000002</v>
      </c>
    </row>
    <row r="125" spans="1:15" x14ac:dyDescent="0.2">
      <c r="A125" s="404" t="s">
        <v>1237</v>
      </c>
      <c r="B125" s="404">
        <v>270.26799999999997</v>
      </c>
      <c r="C125" s="404">
        <v>660.351</v>
      </c>
      <c r="D125" s="404">
        <v>679.59400000000005</v>
      </c>
      <c r="E125" s="404">
        <v>1610.4860000000001</v>
      </c>
      <c r="F125" s="404">
        <v>2.4670000000000001</v>
      </c>
      <c r="G125" s="404" t="s">
        <v>1126</v>
      </c>
      <c r="H125" s="404" t="s">
        <v>1126</v>
      </c>
      <c r="I125" s="404" t="s">
        <v>1126</v>
      </c>
      <c r="J125" s="404">
        <v>143.93</v>
      </c>
      <c r="K125" s="404">
        <v>146.398</v>
      </c>
      <c r="L125" s="404">
        <v>1756.884</v>
      </c>
      <c r="M125" s="404">
        <v>245.69800000000001</v>
      </c>
      <c r="N125" s="404">
        <v>573.16</v>
      </c>
      <c r="O125" s="404">
        <v>2575.7420000000002</v>
      </c>
    </row>
    <row r="126" spans="1:15" x14ac:dyDescent="0.2">
      <c r="A126" s="404" t="s">
        <v>1238</v>
      </c>
      <c r="B126" s="404">
        <v>263.029</v>
      </c>
      <c r="C126" s="404">
        <v>668.19200000000001</v>
      </c>
      <c r="D126" s="404">
        <v>687.572</v>
      </c>
      <c r="E126" s="404">
        <v>1617.0619999999999</v>
      </c>
      <c r="F126" s="404">
        <v>2.2280000000000002</v>
      </c>
      <c r="G126" s="404" t="s">
        <v>1126</v>
      </c>
      <c r="H126" s="404" t="s">
        <v>1126</v>
      </c>
      <c r="I126" s="404" t="s">
        <v>1126</v>
      </c>
      <c r="J126" s="404">
        <v>139.28800000000001</v>
      </c>
      <c r="K126" s="404">
        <v>141.51599999999999</v>
      </c>
      <c r="L126" s="404">
        <v>1758.577</v>
      </c>
      <c r="M126" s="404">
        <v>242.28899999999999</v>
      </c>
      <c r="N126" s="404">
        <v>516.57899999999995</v>
      </c>
      <c r="O126" s="404">
        <v>2517.4450000000002</v>
      </c>
    </row>
    <row r="127" spans="1:15" x14ac:dyDescent="0.2">
      <c r="A127" s="404" t="s">
        <v>1239</v>
      </c>
      <c r="B127" s="404">
        <v>264.16000000000003</v>
      </c>
      <c r="C127" s="404">
        <v>799.34900000000005</v>
      </c>
      <c r="D127" s="404">
        <v>682.99900000000002</v>
      </c>
      <c r="E127" s="404">
        <v>1743.86</v>
      </c>
      <c r="F127" s="404">
        <v>2.153</v>
      </c>
      <c r="G127" s="404" t="s">
        <v>1126</v>
      </c>
      <c r="H127" s="404" t="s">
        <v>1126</v>
      </c>
      <c r="I127" s="404" t="s">
        <v>1126</v>
      </c>
      <c r="J127" s="404">
        <v>143.93</v>
      </c>
      <c r="K127" s="404">
        <v>146.083</v>
      </c>
      <c r="L127" s="404">
        <v>1889.943</v>
      </c>
      <c r="M127" s="404">
        <v>235.95500000000001</v>
      </c>
      <c r="N127" s="404">
        <v>538.49099999999999</v>
      </c>
      <c r="O127" s="404">
        <v>2664.3890000000001</v>
      </c>
    </row>
    <row r="128" spans="1:15" x14ac:dyDescent="0.2">
      <c r="A128" s="404" t="s">
        <v>1240</v>
      </c>
      <c r="B128" s="404">
        <v>265.79599999999999</v>
      </c>
      <c r="C128" s="404">
        <v>748.58699999999999</v>
      </c>
      <c r="D128" s="404">
        <v>638.89599999999996</v>
      </c>
      <c r="E128" s="404">
        <v>1653.442</v>
      </c>
      <c r="F128" s="404">
        <v>2.3159999999999998</v>
      </c>
      <c r="G128" s="404" t="s">
        <v>1126</v>
      </c>
      <c r="H128" s="404" t="s">
        <v>1126</v>
      </c>
      <c r="I128" s="404" t="s">
        <v>1126</v>
      </c>
      <c r="J128" s="404">
        <v>139.28800000000001</v>
      </c>
      <c r="K128" s="404">
        <v>141.60300000000001</v>
      </c>
      <c r="L128" s="404">
        <v>1795.0450000000001</v>
      </c>
      <c r="M128" s="404">
        <v>225.74299999999999</v>
      </c>
      <c r="N128" s="404">
        <v>522.30100000000004</v>
      </c>
      <c r="O128" s="404">
        <v>2543.0880000000002</v>
      </c>
    </row>
    <row r="129" spans="1:15" x14ac:dyDescent="0.2">
      <c r="A129" s="404" t="s">
        <v>1241</v>
      </c>
      <c r="B129" s="404">
        <v>265.31400000000002</v>
      </c>
      <c r="C129" s="404">
        <v>862.45500000000004</v>
      </c>
      <c r="D129" s="404">
        <v>692.39099999999996</v>
      </c>
      <c r="E129" s="404">
        <v>1817.1310000000001</v>
      </c>
      <c r="F129" s="404">
        <v>2.4660000000000002</v>
      </c>
      <c r="G129" s="404" t="s">
        <v>1126</v>
      </c>
      <c r="H129" s="404" t="s">
        <v>1126</v>
      </c>
      <c r="I129" s="404" t="s">
        <v>1126</v>
      </c>
      <c r="J129" s="404">
        <v>143.93</v>
      </c>
      <c r="K129" s="404">
        <v>146.39599999999999</v>
      </c>
      <c r="L129" s="404">
        <v>1963.527</v>
      </c>
      <c r="M129" s="404">
        <v>218.791</v>
      </c>
      <c r="N129" s="404">
        <v>542.14300000000003</v>
      </c>
      <c r="O129" s="404">
        <v>2724.4609999999998</v>
      </c>
    </row>
    <row r="130" spans="1:15" x14ac:dyDescent="0.2">
      <c r="A130" s="404" t="s">
        <v>1242</v>
      </c>
      <c r="B130" s="404">
        <v>3156.9250000000002</v>
      </c>
      <c r="C130" s="404">
        <v>8184.5410000000002</v>
      </c>
      <c r="D130" s="404">
        <v>8264.9380000000001</v>
      </c>
      <c r="E130" s="404">
        <v>19590.455000000002</v>
      </c>
      <c r="F130" s="404">
        <v>33.042999999999999</v>
      </c>
      <c r="G130" s="404" t="s">
        <v>1126</v>
      </c>
      <c r="H130" s="404" t="s">
        <v>1126</v>
      </c>
      <c r="I130" s="404" t="s">
        <v>1126</v>
      </c>
      <c r="J130" s="404">
        <v>1694.665</v>
      </c>
      <c r="K130" s="404">
        <v>1727.7080000000001</v>
      </c>
      <c r="L130" s="404">
        <v>21318.163</v>
      </c>
      <c r="M130" s="404">
        <v>2817.4369999999999</v>
      </c>
      <c r="N130" s="404">
        <v>6575.9610000000002</v>
      </c>
      <c r="O130" s="404">
        <v>30711.561000000002</v>
      </c>
    </row>
    <row r="131" spans="1:15" x14ac:dyDescent="0.2">
      <c r="A131" s="404" t="s">
        <v>1243</v>
      </c>
      <c r="B131" s="404">
        <v>265.12400000000002</v>
      </c>
      <c r="C131" s="404">
        <v>788.23199999999997</v>
      </c>
      <c r="D131" s="404">
        <v>695.80799999999999</v>
      </c>
      <c r="E131" s="404">
        <v>1748.751</v>
      </c>
      <c r="F131" s="404">
        <v>3.0489999999999999</v>
      </c>
      <c r="G131" s="404" t="s">
        <v>1126</v>
      </c>
      <c r="H131" s="404" t="s">
        <v>1126</v>
      </c>
      <c r="I131" s="404" t="s">
        <v>1126</v>
      </c>
      <c r="J131" s="404">
        <v>140.11000000000001</v>
      </c>
      <c r="K131" s="404">
        <v>143.15899999999999</v>
      </c>
      <c r="L131" s="404">
        <v>1891.91</v>
      </c>
      <c r="M131" s="404">
        <v>214.749</v>
      </c>
      <c r="N131" s="404">
        <v>521.98099999999999</v>
      </c>
      <c r="O131" s="404">
        <v>2628.64</v>
      </c>
    </row>
    <row r="132" spans="1:15" x14ac:dyDescent="0.2">
      <c r="A132" s="404" t="s">
        <v>1244</v>
      </c>
      <c r="B132" s="404">
        <v>248.82400000000001</v>
      </c>
      <c r="C132" s="404">
        <v>517.48900000000003</v>
      </c>
      <c r="D132" s="404">
        <v>625.04399999999998</v>
      </c>
      <c r="E132" s="404">
        <v>1389.9369999999999</v>
      </c>
      <c r="F132" s="404">
        <v>2.5760000000000001</v>
      </c>
      <c r="G132" s="404" t="s">
        <v>1126</v>
      </c>
      <c r="H132" s="404" t="s">
        <v>1126</v>
      </c>
      <c r="I132" s="404" t="s">
        <v>1126</v>
      </c>
      <c r="J132" s="404">
        <v>126.551</v>
      </c>
      <c r="K132" s="404">
        <v>129.12700000000001</v>
      </c>
      <c r="L132" s="404">
        <v>1519.0650000000001</v>
      </c>
      <c r="M132" s="404">
        <v>214.19800000000001</v>
      </c>
      <c r="N132" s="404">
        <v>451.197</v>
      </c>
      <c r="O132" s="404">
        <v>2184.4589999999998</v>
      </c>
    </row>
    <row r="133" spans="1:15" x14ac:dyDescent="0.2">
      <c r="A133" s="404" t="s">
        <v>1245</v>
      </c>
      <c r="B133" s="404">
        <v>239.374</v>
      </c>
      <c r="C133" s="404">
        <v>618.12800000000004</v>
      </c>
      <c r="D133" s="404">
        <v>648.14599999999996</v>
      </c>
      <c r="E133" s="404">
        <v>1503.636</v>
      </c>
      <c r="F133" s="404">
        <v>2.9319999999999999</v>
      </c>
      <c r="G133" s="404" t="s">
        <v>1126</v>
      </c>
      <c r="H133" s="404" t="s">
        <v>1126</v>
      </c>
      <c r="I133" s="404" t="s">
        <v>1126</v>
      </c>
      <c r="J133" s="404">
        <v>140.11000000000001</v>
      </c>
      <c r="K133" s="404">
        <v>143.042</v>
      </c>
      <c r="L133" s="404">
        <v>1646.6780000000001</v>
      </c>
      <c r="M133" s="404">
        <v>220.06100000000001</v>
      </c>
      <c r="N133" s="404">
        <v>516.28200000000004</v>
      </c>
      <c r="O133" s="404">
        <v>2383.0210000000002</v>
      </c>
    </row>
    <row r="134" spans="1:15" x14ac:dyDescent="0.2">
      <c r="A134" s="404" t="s">
        <v>1246</v>
      </c>
      <c r="B134" s="404">
        <v>221.39500000000001</v>
      </c>
      <c r="C134" s="404">
        <v>512.33299999999997</v>
      </c>
      <c r="D134" s="404">
        <v>652.26599999999996</v>
      </c>
      <c r="E134" s="404">
        <v>1385.3009999999999</v>
      </c>
      <c r="F134" s="404">
        <v>3.1030000000000002</v>
      </c>
      <c r="G134" s="404" t="s">
        <v>1126</v>
      </c>
      <c r="H134" s="404" t="s">
        <v>1126</v>
      </c>
      <c r="I134" s="404" t="s">
        <v>1126</v>
      </c>
      <c r="J134" s="404">
        <v>135.59</v>
      </c>
      <c r="K134" s="404">
        <v>138.69300000000001</v>
      </c>
      <c r="L134" s="404">
        <v>1523.9939999999999</v>
      </c>
      <c r="M134" s="404">
        <v>214.01</v>
      </c>
      <c r="N134" s="404">
        <v>486.416</v>
      </c>
      <c r="O134" s="404">
        <v>2224.4209999999998</v>
      </c>
    </row>
    <row r="135" spans="1:15" x14ac:dyDescent="0.2">
      <c r="A135" s="404" t="s">
        <v>1247</v>
      </c>
      <c r="B135" s="404">
        <v>213.63900000000001</v>
      </c>
      <c r="C135" s="404">
        <v>476.72199999999998</v>
      </c>
      <c r="D135" s="404">
        <v>633.65899999999999</v>
      </c>
      <c r="E135" s="404">
        <v>1321.566</v>
      </c>
      <c r="F135" s="404">
        <v>3.4790000000000001</v>
      </c>
      <c r="G135" s="404" t="s">
        <v>1126</v>
      </c>
      <c r="H135" s="404" t="s">
        <v>1126</v>
      </c>
      <c r="I135" s="404" t="s">
        <v>1126</v>
      </c>
      <c r="J135" s="404">
        <v>140.11000000000001</v>
      </c>
      <c r="K135" s="404">
        <v>143.589</v>
      </c>
      <c r="L135" s="404">
        <v>1465.155</v>
      </c>
      <c r="M135" s="404">
        <v>213.18199999999999</v>
      </c>
      <c r="N135" s="404">
        <v>528.09</v>
      </c>
      <c r="O135" s="404">
        <v>2206.4279999999999</v>
      </c>
    </row>
    <row r="136" spans="1:15" x14ac:dyDescent="0.2">
      <c r="A136" s="404" t="s">
        <v>1248</v>
      </c>
      <c r="B136" s="404">
        <v>199.595</v>
      </c>
      <c r="C136" s="404">
        <v>519.33299999999997</v>
      </c>
      <c r="D136" s="404">
        <v>626.94799999999998</v>
      </c>
      <c r="E136" s="404">
        <v>1342.2619999999999</v>
      </c>
      <c r="F136" s="404">
        <v>3.3330000000000002</v>
      </c>
      <c r="G136" s="404" t="s">
        <v>1126</v>
      </c>
      <c r="H136" s="404" t="s">
        <v>1126</v>
      </c>
      <c r="I136" s="404" t="s">
        <v>1126</v>
      </c>
      <c r="J136" s="404">
        <v>135.59</v>
      </c>
      <c r="K136" s="404">
        <v>138.923</v>
      </c>
      <c r="L136" s="404">
        <v>1481.1849999999999</v>
      </c>
      <c r="M136" s="404">
        <v>217.291</v>
      </c>
      <c r="N136" s="404">
        <v>532.17899999999997</v>
      </c>
      <c r="O136" s="404">
        <v>2230.6550000000002</v>
      </c>
    </row>
    <row r="137" spans="1:15" x14ac:dyDescent="0.2">
      <c r="A137" s="404" t="s">
        <v>1249</v>
      </c>
      <c r="B137" s="404">
        <v>193.35499999999999</v>
      </c>
      <c r="C137" s="404">
        <v>524.53599999999994</v>
      </c>
      <c r="D137" s="404">
        <v>648.79100000000005</v>
      </c>
      <c r="E137" s="404">
        <v>1363.6469999999999</v>
      </c>
      <c r="F137" s="404">
        <v>2.9430000000000001</v>
      </c>
      <c r="G137" s="404" t="s">
        <v>1126</v>
      </c>
      <c r="H137" s="404" t="s">
        <v>1126</v>
      </c>
      <c r="I137" s="404" t="s">
        <v>1126</v>
      </c>
      <c r="J137" s="404">
        <v>140.11000000000001</v>
      </c>
      <c r="K137" s="404">
        <v>143.053</v>
      </c>
      <c r="L137" s="404">
        <v>1506.7</v>
      </c>
      <c r="M137" s="404">
        <v>213.649</v>
      </c>
      <c r="N137" s="404">
        <v>555.76599999999996</v>
      </c>
      <c r="O137" s="404">
        <v>2276.1149999999998</v>
      </c>
    </row>
    <row r="138" spans="1:15" x14ac:dyDescent="0.2">
      <c r="A138" s="404" t="s">
        <v>1250</v>
      </c>
      <c r="B138" s="404">
        <v>194.642</v>
      </c>
      <c r="C138" s="404">
        <v>533.70299999999997</v>
      </c>
      <c r="D138" s="404">
        <v>692.26199999999994</v>
      </c>
      <c r="E138" s="404">
        <v>1419.2760000000001</v>
      </c>
      <c r="F138" s="404">
        <v>2.468</v>
      </c>
      <c r="G138" s="404" t="s">
        <v>1126</v>
      </c>
      <c r="H138" s="404" t="s">
        <v>1126</v>
      </c>
      <c r="I138" s="404" t="s">
        <v>1126</v>
      </c>
      <c r="J138" s="404">
        <v>140.11000000000001</v>
      </c>
      <c r="K138" s="404">
        <v>142.578</v>
      </c>
      <c r="L138" s="404">
        <v>1561.854</v>
      </c>
      <c r="M138" s="404">
        <v>216.001</v>
      </c>
      <c r="N138" s="404">
        <v>518.30799999999999</v>
      </c>
      <c r="O138" s="404">
        <v>2296.163</v>
      </c>
    </row>
    <row r="139" spans="1:15" x14ac:dyDescent="0.2">
      <c r="A139" s="404" t="s">
        <v>1251</v>
      </c>
      <c r="B139" s="404">
        <v>186.441</v>
      </c>
      <c r="C139" s="404">
        <v>578.38800000000003</v>
      </c>
      <c r="D139" s="404">
        <v>625.976</v>
      </c>
      <c r="E139" s="404">
        <v>1387.623</v>
      </c>
      <c r="F139" s="404">
        <v>2.2280000000000002</v>
      </c>
      <c r="G139" s="404" t="s">
        <v>1126</v>
      </c>
      <c r="H139" s="404" t="s">
        <v>1126</v>
      </c>
      <c r="I139" s="404" t="s">
        <v>1126</v>
      </c>
      <c r="J139" s="404">
        <v>135.59</v>
      </c>
      <c r="K139" s="404">
        <v>137.81899999999999</v>
      </c>
      <c r="L139" s="404">
        <v>1525.442</v>
      </c>
      <c r="M139" s="404">
        <v>204.65199999999999</v>
      </c>
      <c r="N139" s="404">
        <v>448.54599999999999</v>
      </c>
      <c r="O139" s="404">
        <v>2178.64</v>
      </c>
    </row>
    <row r="140" spans="1:15" x14ac:dyDescent="0.2">
      <c r="A140" s="404" t="s">
        <v>1252</v>
      </c>
      <c r="B140" s="404">
        <v>193.958</v>
      </c>
      <c r="C140" s="404">
        <v>671.68</v>
      </c>
      <c r="D140" s="404">
        <v>668.173</v>
      </c>
      <c r="E140" s="404">
        <v>1532.4359999999999</v>
      </c>
      <c r="F140" s="404">
        <v>2.153</v>
      </c>
      <c r="G140" s="404" t="s">
        <v>1126</v>
      </c>
      <c r="H140" s="404" t="s">
        <v>1126</v>
      </c>
      <c r="I140" s="404" t="s">
        <v>1126</v>
      </c>
      <c r="J140" s="404">
        <v>140.11000000000001</v>
      </c>
      <c r="K140" s="404">
        <v>142.26300000000001</v>
      </c>
      <c r="L140" s="404">
        <v>1674.6990000000001</v>
      </c>
      <c r="M140" s="404">
        <v>207.553</v>
      </c>
      <c r="N140" s="404">
        <v>480.67200000000003</v>
      </c>
      <c r="O140" s="404">
        <v>2362.924</v>
      </c>
    </row>
    <row r="141" spans="1:15" x14ac:dyDescent="0.2">
      <c r="A141" s="404" t="s">
        <v>1253</v>
      </c>
      <c r="B141" s="404">
        <v>196.94399999999999</v>
      </c>
      <c r="C141" s="404">
        <v>704.31700000000001</v>
      </c>
      <c r="D141" s="404">
        <v>622.62099999999998</v>
      </c>
      <c r="E141" s="404">
        <v>1522.431</v>
      </c>
      <c r="F141" s="404">
        <v>2.3159999999999998</v>
      </c>
      <c r="G141" s="404" t="s">
        <v>1126</v>
      </c>
      <c r="H141" s="404" t="s">
        <v>1126</v>
      </c>
      <c r="I141" s="404" t="s">
        <v>1126</v>
      </c>
      <c r="J141" s="404">
        <v>135.59</v>
      </c>
      <c r="K141" s="404">
        <v>137.90600000000001</v>
      </c>
      <c r="L141" s="404">
        <v>1660.337</v>
      </c>
      <c r="M141" s="404">
        <v>206.941</v>
      </c>
      <c r="N141" s="404">
        <v>497.02100000000002</v>
      </c>
      <c r="O141" s="404">
        <v>2364.299</v>
      </c>
    </row>
    <row r="142" spans="1:15" x14ac:dyDescent="0.2">
      <c r="A142" s="404" t="s">
        <v>1254</v>
      </c>
      <c r="B142" s="404">
        <v>198.66900000000001</v>
      </c>
      <c r="C142" s="404">
        <v>622.18100000000004</v>
      </c>
      <c r="D142" s="404">
        <v>632.19200000000001</v>
      </c>
      <c r="E142" s="404">
        <v>1452.365</v>
      </c>
      <c r="F142" s="404">
        <v>2.4660000000000002</v>
      </c>
      <c r="G142" s="404" t="s">
        <v>1126</v>
      </c>
      <c r="H142" s="404" t="s">
        <v>1126</v>
      </c>
      <c r="I142" s="404" t="s">
        <v>1126</v>
      </c>
      <c r="J142" s="404">
        <v>140.11000000000001</v>
      </c>
      <c r="K142" s="404">
        <v>142.57599999999999</v>
      </c>
      <c r="L142" s="404">
        <v>1594.942</v>
      </c>
      <c r="M142" s="404">
        <v>199.48</v>
      </c>
      <c r="N142" s="404">
        <v>484.94</v>
      </c>
      <c r="O142" s="404">
        <v>2279.3620000000001</v>
      </c>
    </row>
    <row r="143" spans="1:15" x14ac:dyDescent="0.2">
      <c r="A143" s="404" t="s">
        <v>1255</v>
      </c>
      <c r="B143" s="404">
        <v>2551.9830000000002</v>
      </c>
      <c r="C143" s="404">
        <v>7067.8559999999998</v>
      </c>
      <c r="D143" s="404">
        <v>7771.9030000000002</v>
      </c>
      <c r="E143" s="404">
        <v>17370.085999999999</v>
      </c>
      <c r="F143" s="404">
        <v>33.045999999999999</v>
      </c>
      <c r="G143" s="404" t="s">
        <v>1126</v>
      </c>
      <c r="H143" s="404" t="s">
        <v>1126</v>
      </c>
      <c r="I143" s="404" t="s">
        <v>1126</v>
      </c>
      <c r="J143" s="404">
        <v>1649.682</v>
      </c>
      <c r="K143" s="404">
        <v>1682.729</v>
      </c>
      <c r="L143" s="404">
        <v>19052.814999999999</v>
      </c>
      <c r="M143" s="404">
        <v>2541.7660000000001</v>
      </c>
      <c r="N143" s="404">
        <v>6019.9129999999996</v>
      </c>
      <c r="O143" s="404">
        <v>27614.493999999999</v>
      </c>
    </row>
    <row r="144" spans="1:15" x14ac:dyDescent="0.2">
      <c r="A144" s="404" t="s">
        <v>1256</v>
      </c>
      <c r="B144" s="404">
        <v>210.84800000000001</v>
      </c>
      <c r="C144" s="404">
        <v>702.49099999999999</v>
      </c>
      <c r="D144" s="404">
        <v>562.72199999999998</v>
      </c>
      <c r="E144" s="404">
        <v>1474.702</v>
      </c>
      <c r="F144" s="404">
        <v>3.0680000000000001</v>
      </c>
      <c r="G144" s="404" t="s">
        <v>1126</v>
      </c>
      <c r="H144" s="404" t="s">
        <v>1126</v>
      </c>
      <c r="I144" s="404" t="s">
        <v>1126</v>
      </c>
      <c r="J144" s="404">
        <v>159.19900000000001</v>
      </c>
      <c r="K144" s="404">
        <v>162.267</v>
      </c>
      <c r="L144" s="404">
        <v>1636.9690000000001</v>
      </c>
      <c r="M144" s="404">
        <v>197.685</v>
      </c>
      <c r="N144" s="404">
        <v>472.74400000000003</v>
      </c>
      <c r="O144" s="404">
        <v>2307.3969999999999</v>
      </c>
    </row>
    <row r="145" spans="1:15" x14ac:dyDescent="0.2">
      <c r="A145" s="404" t="s">
        <v>1257</v>
      </c>
      <c r="B145" s="404">
        <v>196.125</v>
      </c>
      <c r="C145" s="404">
        <v>628.96100000000001</v>
      </c>
      <c r="D145" s="404">
        <v>529.92499999999995</v>
      </c>
      <c r="E145" s="404">
        <v>1353.9570000000001</v>
      </c>
      <c r="F145" s="404">
        <v>2.593</v>
      </c>
      <c r="G145" s="404" t="s">
        <v>1126</v>
      </c>
      <c r="H145" s="404" t="s">
        <v>1126</v>
      </c>
      <c r="I145" s="404" t="s">
        <v>1126</v>
      </c>
      <c r="J145" s="404">
        <v>143.792</v>
      </c>
      <c r="K145" s="404">
        <v>146.38499999999999</v>
      </c>
      <c r="L145" s="404">
        <v>1500.3420000000001</v>
      </c>
      <c r="M145" s="404">
        <v>201.417</v>
      </c>
      <c r="N145" s="404">
        <v>422.00700000000001</v>
      </c>
      <c r="O145" s="404">
        <v>2123.7660000000001</v>
      </c>
    </row>
    <row r="146" spans="1:15" x14ac:dyDescent="0.2">
      <c r="A146" s="404" t="s">
        <v>1258</v>
      </c>
      <c r="B146" s="404">
        <v>186.92</v>
      </c>
      <c r="C146" s="404">
        <v>632.34500000000003</v>
      </c>
      <c r="D146" s="404">
        <v>603.65800000000002</v>
      </c>
      <c r="E146" s="404">
        <v>1422.1859999999999</v>
      </c>
      <c r="F146" s="404">
        <v>2.9510000000000001</v>
      </c>
      <c r="G146" s="404" t="s">
        <v>1126</v>
      </c>
      <c r="H146" s="404" t="s">
        <v>1126</v>
      </c>
      <c r="I146" s="404" t="s">
        <v>1126</v>
      </c>
      <c r="J146" s="404">
        <v>159.19900000000001</v>
      </c>
      <c r="K146" s="404">
        <v>162.149</v>
      </c>
      <c r="L146" s="404">
        <v>1584.335</v>
      </c>
      <c r="M146" s="404">
        <v>205.61199999999999</v>
      </c>
      <c r="N146" s="404">
        <v>489.99599999999998</v>
      </c>
      <c r="O146" s="404">
        <v>2279.9430000000002</v>
      </c>
    </row>
    <row r="147" spans="1:15" x14ac:dyDescent="0.2">
      <c r="A147" s="404" t="s">
        <v>1259</v>
      </c>
      <c r="B147" s="404">
        <v>205.13300000000001</v>
      </c>
      <c r="C147" s="404">
        <v>591.92499999999995</v>
      </c>
      <c r="D147" s="404">
        <v>567.58100000000002</v>
      </c>
      <c r="E147" s="404">
        <v>1362.296</v>
      </c>
      <c r="F147" s="404">
        <v>3.1219999999999999</v>
      </c>
      <c r="G147" s="404" t="s">
        <v>1126</v>
      </c>
      <c r="H147" s="404" t="s">
        <v>1126</v>
      </c>
      <c r="I147" s="404" t="s">
        <v>1126</v>
      </c>
      <c r="J147" s="404">
        <v>154.06299999999999</v>
      </c>
      <c r="K147" s="404">
        <v>157.185</v>
      </c>
      <c r="L147" s="404">
        <v>1519.482</v>
      </c>
      <c r="M147" s="404">
        <v>206.59100000000001</v>
      </c>
      <c r="N147" s="404">
        <v>462.86</v>
      </c>
      <c r="O147" s="404">
        <v>2188.9319999999998</v>
      </c>
    </row>
    <row r="148" spans="1:15" x14ac:dyDescent="0.2">
      <c r="A148" s="404" t="s">
        <v>1260</v>
      </c>
      <c r="B148" s="404">
        <v>198.417</v>
      </c>
      <c r="C148" s="404">
        <v>556.26900000000001</v>
      </c>
      <c r="D148" s="404">
        <v>610.45100000000002</v>
      </c>
      <c r="E148" s="404">
        <v>1363.4659999999999</v>
      </c>
      <c r="F148" s="404">
        <v>3.5009999999999999</v>
      </c>
      <c r="G148" s="404" t="s">
        <v>1126</v>
      </c>
      <c r="H148" s="404" t="s">
        <v>1126</v>
      </c>
      <c r="I148" s="404" t="s">
        <v>1126</v>
      </c>
      <c r="J148" s="404">
        <v>159.19900000000001</v>
      </c>
      <c r="K148" s="404">
        <v>162.69900000000001</v>
      </c>
      <c r="L148" s="404">
        <v>1526.165</v>
      </c>
      <c r="M148" s="404">
        <v>214.03100000000001</v>
      </c>
      <c r="N148" s="404">
        <v>522.19000000000005</v>
      </c>
      <c r="O148" s="404">
        <v>2262.386</v>
      </c>
    </row>
    <row r="149" spans="1:15" x14ac:dyDescent="0.2">
      <c r="A149" s="404" t="s">
        <v>1261</v>
      </c>
      <c r="B149" s="404">
        <v>182.137</v>
      </c>
      <c r="C149" s="404">
        <v>521.93799999999999</v>
      </c>
      <c r="D149" s="404">
        <v>615.41600000000005</v>
      </c>
      <c r="E149" s="404">
        <v>1318.626</v>
      </c>
      <c r="F149" s="404">
        <v>3.3540000000000001</v>
      </c>
      <c r="G149" s="404" t="s">
        <v>1126</v>
      </c>
      <c r="H149" s="404" t="s">
        <v>1126</v>
      </c>
      <c r="I149" s="404" t="s">
        <v>1126</v>
      </c>
      <c r="J149" s="404">
        <v>154.06299999999999</v>
      </c>
      <c r="K149" s="404">
        <v>157.417</v>
      </c>
      <c r="L149" s="404">
        <v>1476.0429999999999</v>
      </c>
      <c r="M149" s="404">
        <v>225.71100000000001</v>
      </c>
      <c r="N149" s="404">
        <v>559.16399999999999</v>
      </c>
      <c r="O149" s="404">
        <v>2260.9180000000001</v>
      </c>
    </row>
    <row r="150" spans="1:15" x14ac:dyDescent="0.2">
      <c r="A150" s="404" t="s">
        <v>1262</v>
      </c>
      <c r="B150" s="404">
        <v>206.05</v>
      </c>
      <c r="C150" s="404">
        <v>499.20600000000002</v>
      </c>
      <c r="D150" s="404">
        <v>633.06600000000003</v>
      </c>
      <c r="E150" s="404">
        <v>1336.7070000000001</v>
      </c>
      <c r="F150" s="404">
        <v>2.9609999999999999</v>
      </c>
      <c r="G150" s="404" t="s">
        <v>1126</v>
      </c>
      <c r="H150" s="404" t="s">
        <v>1126</v>
      </c>
      <c r="I150" s="404" t="s">
        <v>1126</v>
      </c>
      <c r="J150" s="404">
        <v>159.19900000000001</v>
      </c>
      <c r="K150" s="404">
        <v>162.16</v>
      </c>
      <c r="L150" s="404">
        <v>1498.866</v>
      </c>
      <c r="M150" s="404">
        <v>226.63900000000001</v>
      </c>
      <c r="N150" s="404">
        <v>575.46299999999997</v>
      </c>
      <c r="O150" s="404">
        <v>2300.9679999999998</v>
      </c>
    </row>
    <row r="151" spans="1:15" x14ac:dyDescent="0.2">
      <c r="A151" s="404" t="s">
        <v>1263</v>
      </c>
      <c r="B151" s="404">
        <v>208.816</v>
      </c>
      <c r="C151" s="404">
        <v>509.06900000000002</v>
      </c>
      <c r="D151" s="404">
        <v>658.00300000000004</v>
      </c>
      <c r="E151" s="404">
        <v>1375.278</v>
      </c>
      <c r="F151" s="404">
        <v>2.4830000000000001</v>
      </c>
      <c r="G151" s="404" t="s">
        <v>1126</v>
      </c>
      <c r="H151" s="404" t="s">
        <v>1126</v>
      </c>
      <c r="I151" s="404" t="s">
        <v>1126</v>
      </c>
      <c r="J151" s="404">
        <v>159.19900000000001</v>
      </c>
      <c r="K151" s="404">
        <v>161.68199999999999</v>
      </c>
      <c r="L151" s="404">
        <v>1536.9590000000001</v>
      </c>
      <c r="M151" s="404">
        <v>237.51400000000001</v>
      </c>
      <c r="N151" s="404">
        <v>579.04499999999996</v>
      </c>
      <c r="O151" s="404">
        <v>2353.518</v>
      </c>
    </row>
    <row r="152" spans="1:15" x14ac:dyDescent="0.2">
      <c r="A152" s="404" t="s">
        <v>1264</v>
      </c>
      <c r="B152" s="404">
        <v>202.64099999999999</v>
      </c>
      <c r="C152" s="404">
        <v>491.94799999999998</v>
      </c>
      <c r="D152" s="404">
        <v>666.57799999999997</v>
      </c>
      <c r="E152" s="404">
        <v>1360.223</v>
      </c>
      <c r="F152" s="404">
        <v>2.2429999999999999</v>
      </c>
      <c r="G152" s="404" t="s">
        <v>1126</v>
      </c>
      <c r="H152" s="404" t="s">
        <v>1126</v>
      </c>
      <c r="I152" s="404" t="s">
        <v>1126</v>
      </c>
      <c r="J152" s="404">
        <v>154.06299999999999</v>
      </c>
      <c r="K152" s="404">
        <v>156.30600000000001</v>
      </c>
      <c r="L152" s="404">
        <v>1516.529</v>
      </c>
      <c r="M152" s="404">
        <v>237.53700000000001</v>
      </c>
      <c r="N152" s="404">
        <v>484.15600000000001</v>
      </c>
      <c r="O152" s="404">
        <v>2238.2220000000002</v>
      </c>
    </row>
    <row r="153" spans="1:15" x14ac:dyDescent="0.2">
      <c r="A153" s="404" t="s">
        <v>1265</v>
      </c>
      <c r="B153" s="404">
        <v>217.029</v>
      </c>
      <c r="C153" s="404">
        <v>522.19799999999998</v>
      </c>
      <c r="D153" s="404">
        <v>647.37300000000005</v>
      </c>
      <c r="E153" s="404">
        <v>1385.8579999999999</v>
      </c>
      <c r="F153" s="404">
        <v>2.1669999999999998</v>
      </c>
      <c r="G153" s="404" t="s">
        <v>1126</v>
      </c>
      <c r="H153" s="404" t="s">
        <v>1126</v>
      </c>
      <c r="I153" s="404" t="s">
        <v>1126</v>
      </c>
      <c r="J153" s="404">
        <v>159.19900000000001</v>
      </c>
      <c r="K153" s="404">
        <v>161.36500000000001</v>
      </c>
      <c r="L153" s="404">
        <v>1547.223</v>
      </c>
      <c r="M153" s="404">
        <v>235.16800000000001</v>
      </c>
      <c r="N153" s="404">
        <v>528.19299999999998</v>
      </c>
      <c r="O153" s="404">
        <v>2310.5839999999998</v>
      </c>
    </row>
    <row r="154" spans="1:15" x14ac:dyDescent="0.2">
      <c r="A154" s="404" t="s">
        <v>1266</v>
      </c>
      <c r="B154" s="404">
        <v>226.56100000000001</v>
      </c>
      <c r="C154" s="404">
        <v>551.66200000000003</v>
      </c>
      <c r="D154" s="404">
        <v>654.73900000000003</v>
      </c>
      <c r="E154" s="404">
        <v>1432.011</v>
      </c>
      <c r="F154" s="404">
        <v>2.331</v>
      </c>
      <c r="G154" s="404" t="s">
        <v>1126</v>
      </c>
      <c r="H154" s="404" t="s">
        <v>1126</v>
      </c>
      <c r="I154" s="404" t="s">
        <v>1126</v>
      </c>
      <c r="J154" s="404">
        <v>154.06299999999999</v>
      </c>
      <c r="K154" s="404">
        <v>156.39400000000001</v>
      </c>
      <c r="L154" s="404">
        <v>1588.405</v>
      </c>
      <c r="M154" s="404">
        <v>230.46</v>
      </c>
      <c r="N154" s="404">
        <v>541.61199999999997</v>
      </c>
      <c r="O154" s="404">
        <v>2360.4769999999999</v>
      </c>
    </row>
    <row r="155" spans="1:15" x14ac:dyDescent="0.2">
      <c r="A155" s="404" t="s">
        <v>1267</v>
      </c>
      <c r="B155" s="404">
        <v>248.86199999999999</v>
      </c>
      <c r="C155" s="404">
        <v>567.63099999999997</v>
      </c>
      <c r="D155" s="404">
        <v>640.51900000000001</v>
      </c>
      <c r="E155" s="404">
        <v>1454.2670000000001</v>
      </c>
      <c r="F155" s="404">
        <v>2.4820000000000002</v>
      </c>
      <c r="G155" s="404" t="s">
        <v>1126</v>
      </c>
      <c r="H155" s="404" t="s">
        <v>1126</v>
      </c>
      <c r="I155" s="404" t="s">
        <v>1126</v>
      </c>
      <c r="J155" s="404">
        <v>159.19900000000001</v>
      </c>
      <c r="K155" s="404">
        <v>161.68</v>
      </c>
      <c r="L155" s="404">
        <v>1615.9469999999999</v>
      </c>
      <c r="M155" s="404">
        <v>229.346</v>
      </c>
      <c r="N155" s="404">
        <v>597.24800000000005</v>
      </c>
      <c r="O155" s="404">
        <v>2442.5410000000002</v>
      </c>
    </row>
    <row r="156" spans="1:15" x14ac:dyDescent="0.2">
      <c r="A156" s="404" t="s">
        <v>1268</v>
      </c>
      <c r="B156" s="404">
        <v>2489.5630000000001</v>
      </c>
      <c r="C156" s="404">
        <v>6776.2730000000001</v>
      </c>
      <c r="D156" s="404">
        <v>7390.009</v>
      </c>
      <c r="E156" s="404">
        <v>16640.207999999999</v>
      </c>
      <c r="F156" s="404">
        <v>33.255000000000003</v>
      </c>
      <c r="G156" s="404" t="s">
        <v>1126</v>
      </c>
      <c r="H156" s="404" t="s">
        <v>1126</v>
      </c>
      <c r="I156" s="404" t="s">
        <v>1126</v>
      </c>
      <c r="J156" s="404">
        <v>1874.4349999999999</v>
      </c>
      <c r="K156" s="404">
        <v>1907.69</v>
      </c>
      <c r="L156" s="404">
        <v>18547.898000000001</v>
      </c>
      <c r="M156" s="404">
        <v>2647.71</v>
      </c>
      <c r="N156" s="404">
        <v>6232.1509999999998</v>
      </c>
      <c r="O156" s="404">
        <v>27427.758999999998</v>
      </c>
    </row>
    <row r="157" spans="1:15" x14ac:dyDescent="0.2">
      <c r="A157" s="404" t="s">
        <v>1269</v>
      </c>
      <c r="B157" s="404">
        <v>256.20299999999997</v>
      </c>
      <c r="C157" s="404">
        <v>765.49699999999996</v>
      </c>
      <c r="D157" s="404">
        <v>715.31500000000005</v>
      </c>
      <c r="E157" s="404">
        <v>1737.771</v>
      </c>
      <c r="F157" s="404">
        <v>3.0449999999999999</v>
      </c>
      <c r="G157" s="404" t="s">
        <v>1126</v>
      </c>
      <c r="H157" s="404" t="s">
        <v>1126</v>
      </c>
      <c r="I157" s="404" t="s">
        <v>1126</v>
      </c>
      <c r="J157" s="404">
        <v>162.47499999999999</v>
      </c>
      <c r="K157" s="404">
        <v>165.52</v>
      </c>
      <c r="L157" s="404">
        <v>1903.2909999999999</v>
      </c>
      <c r="M157" s="404">
        <v>226.86500000000001</v>
      </c>
      <c r="N157" s="404">
        <v>512.82299999999998</v>
      </c>
      <c r="O157" s="404">
        <v>2642.9789999999998</v>
      </c>
    </row>
    <row r="158" spans="1:15" x14ac:dyDescent="0.2">
      <c r="A158" s="404" t="s">
        <v>1270</v>
      </c>
      <c r="B158" s="404">
        <v>236.721</v>
      </c>
      <c r="C158" s="404">
        <v>685.96900000000005</v>
      </c>
      <c r="D158" s="404">
        <v>628.64700000000005</v>
      </c>
      <c r="E158" s="404">
        <v>1553.355</v>
      </c>
      <c r="F158" s="404">
        <v>2.573</v>
      </c>
      <c r="G158" s="404" t="s">
        <v>1126</v>
      </c>
      <c r="H158" s="404" t="s">
        <v>1126</v>
      </c>
      <c r="I158" s="404" t="s">
        <v>1126</v>
      </c>
      <c r="J158" s="404">
        <v>151.99299999999999</v>
      </c>
      <c r="K158" s="404">
        <v>154.566</v>
      </c>
      <c r="L158" s="404">
        <v>1707.92</v>
      </c>
      <c r="M158" s="404">
        <v>229.37</v>
      </c>
      <c r="N158" s="404">
        <v>481.65</v>
      </c>
      <c r="O158" s="404">
        <v>2418.9409999999998</v>
      </c>
    </row>
    <row r="159" spans="1:15" x14ac:dyDescent="0.2">
      <c r="A159" s="404" t="s">
        <v>1271</v>
      </c>
      <c r="B159" s="404">
        <v>238.22399999999999</v>
      </c>
      <c r="C159" s="404">
        <v>688.77800000000002</v>
      </c>
      <c r="D159" s="404">
        <v>691.73</v>
      </c>
      <c r="E159" s="404">
        <v>1617.7570000000001</v>
      </c>
      <c r="F159" s="404">
        <v>2.9279999999999999</v>
      </c>
      <c r="G159" s="404" t="s">
        <v>1126</v>
      </c>
      <c r="H159" s="404" t="s">
        <v>1126</v>
      </c>
      <c r="I159" s="404" t="s">
        <v>1126</v>
      </c>
      <c r="J159" s="404">
        <v>162.47499999999999</v>
      </c>
      <c r="K159" s="404">
        <v>165.404</v>
      </c>
      <c r="L159" s="404">
        <v>1783.16</v>
      </c>
      <c r="M159" s="404">
        <v>236.98500000000001</v>
      </c>
      <c r="N159" s="404">
        <v>550.35900000000004</v>
      </c>
      <c r="O159" s="404">
        <v>2570.5050000000001</v>
      </c>
    </row>
    <row r="160" spans="1:15" x14ac:dyDescent="0.2">
      <c r="A160" s="404" t="s">
        <v>1272</v>
      </c>
      <c r="B160" s="404">
        <v>253.41499999999999</v>
      </c>
      <c r="C160" s="404">
        <v>647.23099999999999</v>
      </c>
      <c r="D160" s="404">
        <v>652.70100000000002</v>
      </c>
      <c r="E160" s="404">
        <v>1552.914</v>
      </c>
      <c r="F160" s="404">
        <v>3.0990000000000002</v>
      </c>
      <c r="G160" s="404" t="s">
        <v>1126</v>
      </c>
      <c r="H160" s="404" t="s">
        <v>1126</v>
      </c>
      <c r="I160" s="404" t="s">
        <v>1126</v>
      </c>
      <c r="J160" s="404">
        <v>157.23400000000001</v>
      </c>
      <c r="K160" s="404">
        <v>160.33199999999999</v>
      </c>
      <c r="L160" s="404">
        <v>1713.2460000000001</v>
      </c>
      <c r="M160" s="404">
        <v>234.822</v>
      </c>
      <c r="N160" s="404">
        <v>512.36500000000001</v>
      </c>
      <c r="O160" s="404">
        <v>2460.433</v>
      </c>
    </row>
    <row r="161" spans="1:15" x14ac:dyDescent="0.2">
      <c r="A161" s="404" t="s">
        <v>1273</v>
      </c>
      <c r="B161" s="404">
        <v>245.08</v>
      </c>
      <c r="C161" s="404">
        <v>607.73599999999999</v>
      </c>
      <c r="D161" s="404">
        <v>682.41200000000003</v>
      </c>
      <c r="E161" s="404">
        <v>1534.6590000000001</v>
      </c>
      <c r="F161" s="404">
        <v>3.4740000000000002</v>
      </c>
      <c r="G161" s="404" t="s">
        <v>1126</v>
      </c>
      <c r="H161" s="404" t="s">
        <v>1126</v>
      </c>
      <c r="I161" s="404" t="s">
        <v>1126</v>
      </c>
      <c r="J161" s="404">
        <v>162.47499999999999</v>
      </c>
      <c r="K161" s="404">
        <v>165.94900000000001</v>
      </c>
      <c r="L161" s="404">
        <v>1700.6079999999999</v>
      </c>
      <c r="M161" s="404">
        <v>240.69</v>
      </c>
      <c r="N161" s="404">
        <v>578.10199999999998</v>
      </c>
      <c r="O161" s="404">
        <v>2519.4</v>
      </c>
    </row>
    <row r="162" spans="1:15" x14ac:dyDescent="0.2">
      <c r="A162" s="404" t="s">
        <v>1274</v>
      </c>
      <c r="B162" s="404">
        <v>224.65600000000001</v>
      </c>
      <c r="C162" s="404">
        <v>571.10299999999995</v>
      </c>
      <c r="D162" s="404">
        <v>648.39800000000002</v>
      </c>
      <c r="E162" s="404">
        <v>1441.7170000000001</v>
      </c>
      <c r="F162" s="404">
        <v>3.3290000000000002</v>
      </c>
      <c r="G162" s="404" t="s">
        <v>1126</v>
      </c>
      <c r="H162" s="404" t="s">
        <v>1126</v>
      </c>
      <c r="I162" s="404" t="s">
        <v>1126</v>
      </c>
      <c r="J162" s="404">
        <v>157.23400000000001</v>
      </c>
      <c r="K162" s="404">
        <v>160.56200000000001</v>
      </c>
      <c r="L162" s="404">
        <v>1602.28</v>
      </c>
      <c r="M162" s="404">
        <v>248.386</v>
      </c>
      <c r="N162" s="404">
        <v>603.64</v>
      </c>
      <c r="O162" s="404">
        <v>2454.306</v>
      </c>
    </row>
    <row r="163" spans="1:15" x14ac:dyDescent="0.2">
      <c r="A163" s="404" t="s">
        <v>1275</v>
      </c>
      <c r="B163" s="404">
        <v>226.684</v>
      </c>
      <c r="C163" s="404">
        <v>547.08900000000006</v>
      </c>
      <c r="D163" s="404">
        <v>685.46500000000003</v>
      </c>
      <c r="E163" s="404">
        <v>1458.3040000000001</v>
      </c>
      <c r="F163" s="404">
        <v>2.9390000000000001</v>
      </c>
      <c r="G163" s="404" t="s">
        <v>1126</v>
      </c>
      <c r="H163" s="404" t="s">
        <v>1126</v>
      </c>
      <c r="I163" s="404" t="s">
        <v>1126</v>
      </c>
      <c r="J163" s="404">
        <v>162.47499999999999</v>
      </c>
      <c r="K163" s="404">
        <v>165.41399999999999</v>
      </c>
      <c r="L163" s="404">
        <v>1623.7180000000001</v>
      </c>
      <c r="M163" s="404">
        <v>244.32599999999999</v>
      </c>
      <c r="N163" s="404">
        <v>580.92600000000004</v>
      </c>
      <c r="O163" s="404">
        <v>2448.9699999999998</v>
      </c>
    </row>
    <row r="164" spans="1:15" x14ac:dyDescent="0.2">
      <c r="A164" s="404" t="s">
        <v>1276</v>
      </c>
      <c r="B164" s="404">
        <v>229.696</v>
      </c>
      <c r="C164" s="404">
        <v>557.53099999999995</v>
      </c>
      <c r="D164" s="404">
        <v>698.01099999999997</v>
      </c>
      <c r="E164" s="404">
        <v>1483.3130000000001</v>
      </c>
      <c r="F164" s="404">
        <v>2.464</v>
      </c>
      <c r="G164" s="404" t="s">
        <v>1126</v>
      </c>
      <c r="H164" s="404" t="s">
        <v>1126</v>
      </c>
      <c r="I164" s="404" t="s">
        <v>1126</v>
      </c>
      <c r="J164" s="404">
        <v>162.47499999999999</v>
      </c>
      <c r="K164" s="404">
        <v>164.93899999999999</v>
      </c>
      <c r="L164" s="404">
        <v>1648.252</v>
      </c>
      <c r="M164" s="404">
        <v>253.47800000000001</v>
      </c>
      <c r="N164" s="404">
        <v>613.62</v>
      </c>
      <c r="O164" s="404">
        <v>2515.35</v>
      </c>
    </row>
    <row r="165" spans="1:15" x14ac:dyDescent="0.2">
      <c r="A165" s="404" t="s">
        <v>1277</v>
      </c>
      <c r="B165" s="404">
        <v>222.91300000000001</v>
      </c>
      <c r="C165" s="404">
        <v>538.46199999999999</v>
      </c>
      <c r="D165" s="404">
        <v>652.024</v>
      </c>
      <c r="E165" s="404">
        <v>1412.961</v>
      </c>
      <c r="F165" s="404">
        <v>2.226</v>
      </c>
      <c r="G165" s="404" t="s">
        <v>1126</v>
      </c>
      <c r="H165" s="404" t="s">
        <v>1126</v>
      </c>
      <c r="I165" s="404" t="s">
        <v>1126</v>
      </c>
      <c r="J165" s="404">
        <v>157.23400000000001</v>
      </c>
      <c r="K165" s="404">
        <v>159.459</v>
      </c>
      <c r="L165" s="404">
        <v>1572.42</v>
      </c>
      <c r="M165" s="404">
        <v>242.39400000000001</v>
      </c>
      <c r="N165" s="404">
        <v>498.74700000000001</v>
      </c>
      <c r="O165" s="404">
        <v>2313.5610000000001</v>
      </c>
    </row>
    <row r="166" spans="1:15" x14ac:dyDescent="0.2">
      <c r="A166" s="404" t="s">
        <v>1278</v>
      </c>
      <c r="B166" s="404">
        <v>221.95599999999999</v>
      </c>
      <c r="C166" s="404">
        <v>571.274</v>
      </c>
      <c r="D166" s="404">
        <v>700.42700000000002</v>
      </c>
      <c r="E166" s="404">
        <v>1490.2349999999999</v>
      </c>
      <c r="F166" s="404">
        <v>2.15</v>
      </c>
      <c r="G166" s="404" t="s">
        <v>1126</v>
      </c>
      <c r="H166" s="404" t="s">
        <v>1126</v>
      </c>
      <c r="I166" s="404" t="s">
        <v>1126</v>
      </c>
      <c r="J166" s="404">
        <v>162.47499999999999</v>
      </c>
      <c r="K166" s="404">
        <v>164.625</v>
      </c>
      <c r="L166" s="404">
        <v>1654.86</v>
      </c>
      <c r="M166" s="404">
        <v>241.27099999999999</v>
      </c>
      <c r="N166" s="404">
        <v>544.44799999999998</v>
      </c>
      <c r="O166" s="404">
        <v>2440.5790000000002</v>
      </c>
    </row>
    <row r="167" spans="1:15" x14ac:dyDescent="0.2">
      <c r="A167" s="404" t="s">
        <v>1279</v>
      </c>
      <c r="B167" s="404">
        <v>231.80500000000001</v>
      </c>
      <c r="C167" s="404">
        <v>603.11699999999996</v>
      </c>
      <c r="D167" s="404">
        <v>616.20799999999997</v>
      </c>
      <c r="E167" s="404">
        <v>1448.55</v>
      </c>
      <c r="F167" s="404">
        <v>2.3130000000000002</v>
      </c>
      <c r="G167" s="404" t="s">
        <v>1126</v>
      </c>
      <c r="H167" s="404" t="s">
        <v>1126</v>
      </c>
      <c r="I167" s="404" t="s">
        <v>1126</v>
      </c>
      <c r="J167" s="404">
        <v>157.23400000000001</v>
      </c>
      <c r="K167" s="404">
        <v>159.547</v>
      </c>
      <c r="L167" s="404">
        <v>1608.097</v>
      </c>
      <c r="M167" s="404">
        <v>233.595</v>
      </c>
      <c r="N167" s="404">
        <v>538.22500000000002</v>
      </c>
      <c r="O167" s="404">
        <v>2379.9169999999999</v>
      </c>
    </row>
    <row r="168" spans="1:15" x14ac:dyDescent="0.2">
      <c r="A168" s="404" t="s">
        <v>1280</v>
      </c>
      <c r="B168" s="404">
        <v>254.82</v>
      </c>
      <c r="C168" s="404">
        <v>620.70100000000002</v>
      </c>
      <c r="D168" s="404">
        <v>615.35699999999997</v>
      </c>
      <c r="E168" s="404">
        <v>1490.336</v>
      </c>
      <c r="F168" s="404">
        <v>2.4630000000000001</v>
      </c>
      <c r="G168" s="404" t="s">
        <v>1126</v>
      </c>
      <c r="H168" s="404" t="s">
        <v>1126</v>
      </c>
      <c r="I168" s="404" t="s">
        <v>1126</v>
      </c>
      <c r="J168" s="404">
        <v>162.47499999999999</v>
      </c>
      <c r="K168" s="404">
        <v>164.93799999999999</v>
      </c>
      <c r="L168" s="404">
        <v>1655.2739999999999</v>
      </c>
      <c r="M168" s="404">
        <v>226.51499999999999</v>
      </c>
      <c r="N168" s="404">
        <v>526.36599999999999</v>
      </c>
      <c r="O168" s="404">
        <v>2408.154</v>
      </c>
    </row>
    <row r="169" spans="1:15" x14ac:dyDescent="0.2">
      <c r="A169" s="404" t="s">
        <v>1281</v>
      </c>
      <c r="B169" s="404">
        <v>2842.174</v>
      </c>
      <c r="C169" s="404">
        <v>7404.9949999999999</v>
      </c>
      <c r="D169" s="404">
        <v>7986.6869999999999</v>
      </c>
      <c r="E169" s="404">
        <v>18222.368999999999</v>
      </c>
      <c r="F169" s="404">
        <v>33.002000000000002</v>
      </c>
      <c r="G169" s="404" t="s">
        <v>1126</v>
      </c>
      <c r="H169" s="404" t="s">
        <v>1126</v>
      </c>
      <c r="I169" s="404" t="s">
        <v>1126</v>
      </c>
      <c r="J169" s="404">
        <v>1918.2539999999999</v>
      </c>
      <c r="K169" s="404">
        <v>1951.2560000000001</v>
      </c>
      <c r="L169" s="404">
        <v>20173.625</v>
      </c>
      <c r="M169" s="404">
        <v>2858.6970000000001</v>
      </c>
      <c r="N169" s="404">
        <v>6537.5659999999998</v>
      </c>
      <c r="O169" s="404">
        <v>29569.886999999999</v>
      </c>
    </row>
    <row r="170" spans="1:15" x14ac:dyDescent="0.2">
      <c r="A170" s="404" t="s">
        <v>1282</v>
      </c>
      <c r="B170" s="404">
        <v>244.99799999999999</v>
      </c>
      <c r="C170" s="404">
        <v>723.952</v>
      </c>
      <c r="D170" s="404">
        <v>651.38499999999999</v>
      </c>
      <c r="E170" s="404">
        <v>1620.7850000000001</v>
      </c>
      <c r="F170" s="404">
        <v>3.0470000000000002</v>
      </c>
      <c r="G170" s="404" t="s">
        <v>1126</v>
      </c>
      <c r="H170" s="404" t="s">
        <v>1126</v>
      </c>
      <c r="I170" s="404" t="s">
        <v>1126</v>
      </c>
      <c r="J170" s="404">
        <v>162.87100000000001</v>
      </c>
      <c r="K170" s="404">
        <v>165.91800000000001</v>
      </c>
      <c r="L170" s="404">
        <v>1786.702</v>
      </c>
      <c r="M170" s="404">
        <v>232.75700000000001</v>
      </c>
      <c r="N170" s="404">
        <v>572.13099999999997</v>
      </c>
      <c r="O170" s="404">
        <v>2591.5909999999999</v>
      </c>
    </row>
    <row r="171" spans="1:15" x14ac:dyDescent="0.2">
      <c r="A171" s="404" t="s">
        <v>1283</v>
      </c>
      <c r="B171" s="404">
        <v>226.19800000000001</v>
      </c>
      <c r="C171" s="404">
        <v>667.37300000000005</v>
      </c>
      <c r="D171" s="404">
        <v>595.86800000000005</v>
      </c>
      <c r="E171" s="404">
        <v>1490.873</v>
      </c>
      <c r="F171" s="404">
        <v>2.5750000000000002</v>
      </c>
      <c r="G171" s="404" t="s">
        <v>1126</v>
      </c>
      <c r="H171" s="404" t="s">
        <v>1126</v>
      </c>
      <c r="I171" s="404" t="s">
        <v>1126</v>
      </c>
      <c r="J171" s="404">
        <v>147.10900000000001</v>
      </c>
      <c r="K171" s="404">
        <v>149.684</v>
      </c>
      <c r="L171" s="404">
        <v>1640.557</v>
      </c>
      <c r="M171" s="404">
        <v>230.553</v>
      </c>
      <c r="N171" s="404">
        <v>466.85700000000003</v>
      </c>
      <c r="O171" s="404">
        <v>2337.9670000000001</v>
      </c>
    </row>
    <row r="172" spans="1:15" x14ac:dyDescent="0.2">
      <c r="A172" s="404" t="s">
        <v>1284</v>
      </c>
      <c r="B172" s="404">
        <v>227.202</v>
      </c>
      <c r="C172" s="404">
        <v>630.47199999999998</v>
      </c>
      <c r="D172" s="404">
        <v>618.08699999999999</v>
      </c>
      <c r="E172" s="404">
        <v>1475.8710000000001</v>
      </c>
      <c r="F172" s="404">
        <v>2.93</v>
      </c>
      <c r="G172" s="404" t="s">
        <v>1126</v>
      </c>
      <c r="H172" s="404" t="s">
        <v>1126</v>
      </c>
      <c r="I172" s="404" t="s">
        <v>1126</v>
      </c>
      <c r="J172" s="404">
        <v>162.87100000000001</v>
      </c>
      <c r="K172" s="404">
        <v>165.80099999999999</v>
      </c>
      <c r="L172" s="404">
        <v>1641.672</v>
      </c>
      <c r="M172" s="404">
        <v>233.512</v>
      </c>
      <c r="N172" s="404">
        <v>519.95399999999995</v>
      </c>
      <c r="O172" s="404">
        <v>2395.1379999999999</v>
      </c>
    </row>
    <row r="173" spans="1:15" x14ac:dyDescent="0.2">
      <c r="A173" s="404" t="s">
        <v>1285</v>
      </c>
      <c r="B173" s="404">
        <v>240.523</v>
      </c>
      <c r="C173" s="404">
        <v>584.29300000000001</v>
      </c>
      <c r="D173" s="404">
        <v>619.06700000000001</v>
      </c>
      <c r="E173" s="404">
        <v>1444.402</v>
      </c>
      <c r="F173" s="404">
        <v>3.101</v>
      </c>
      <c r="G173" s="404" t="s">
        <v>1126</v>
      </c>
      <c r="H173" s="404" t="s">
        <v>1126</v>
      </c>
      <c r="I173" s="404" t="s">
        <v>1126</v>
      </c>
      <c r="J173" s="404">
        <v>157.61699999999999</v>
      </c>
      <c r="K173" s="404">
        <v>160.71799999999999</v>
      </c>
      <c r="L173" s="404">
        <v>1605.1189999999999</v>
      </c>
      <c r="M173" s="404">
        <v>237.00399999999999</v>
      </c>
      <c r="N173" s="404">
        <v>512.90099999999995</v>
      </c>
      <c r="O173" s="404">
        <v>2355.0239999999999</v>
      </c>
    </row>
    <row r="174" spans="1:15" x14ac:dyDescent="0.2">
      <c r="A174" s="404" t="s">
        <v>1286</v>
      </c>
      <c r="B174" s="404">
        <v>232.53399999999999</v>
      </c>
      <c r="C174" s="404">
        <v>543.01700000000005</v>
      </c>
      <c r="D174" s="404">
        <v>667.87300000000005</v>
      </c>
      <c r="E174" s="404">
        <v>1440.403</v>
      </c>
      <c r="F174" s="404">
        <v>3.476</v>
      </c>
      <c r="G174" s="404" t="s">
        <v>1126</v>
      </c>
      <c r="H174" s="404" t="s">
        <v>1126</v>
      </c>
      <c r="I174" s="404" t="s">
        <v>1126</v>
      </c>
      <c r="J174" s="404">
        <v>162.87100000000001</v>
      </c>
      <c r="K174" s="404">
        <v>166.34700000000001</v>
      </c>
      <c r="L174" s="404">
        <v>1606.751</v>
      </c>
      <c r="M174" s="404">
        <v>242.87299999999999</v>
      </c>
      <c r="N174" s="404">
        <v>578.45799999999997</v>
      </c>
      <c r="O174" s="404">
        <v>2428.0819999999999</v>
      </c>
    </row>
    <row r="175" spans="1:15" x14ac:dyDescent="0.2">
      <c r="A175" s="404" t="s">
        <v>1287</v>
      </c>
      <c r="B175" s="404">
        <v>213.416</v>
      </c>
      <c r="C175" s="404">
        <v>511.19200000000001</v>
      </c>
      <c r="D175" s="404">
        <v>651.98099999999999</v>
      </c>
      <c r="E175" s="404">
        <v>1374.454</v>
      </c>
      <c r="F175" s="404">
        <v>3.331</v>
      </c>
      <c r="G175" s="404" t="s">
        <v>1126</v>
      </c>
      <c r="H175" s="404" t="s">
        <v>1126</v>
      </c>
      <c r="I175" s="404" t="s">
        <v>1126</v>
      </c>
      <c r="J175" s="404">
        <v>157.61699999999999</v>
      </c>
      <c r="K175" s="404">
        <v>160.94800000000001</v>
      </c>
      <c r="L175" s="404">
        <v>1535.402</v>
      </c>
      <c r="M175" s="404">
        <v>242.702</v>
      </c>
      <c r="N175" s="404">
        <v>571.09100000000001</v>
      </c>
      <c r="O175" s="404">
        <v>2349.1950000000002</v>
      </c>
    </row>
    <row r="176" spans="1:15" x14ac:dyDescent="0.2">
      <c r="A176" s="404" t="s">
        <v>1288</v>
      </c>
      <c r="B176" s="404">
        <v>223.13</v>
      </c>
      <c r="C176" s="404">
        <v>527.35799999999995</v>
      </c>
      <c r="D176" s="404">
        <v>663.99300000000005</v>
      </c>
      <c r="E176" s="404">
        <v>1412.799</v>
      </c>
      <c r="F176" s="404">
        <v>2.9409999999999998</v>
      </c>
      <c r="G176" s="404" t="s">
        <v>1126</v>
      </c>
      <c r="H176" s="404" t="s">
        <v>1126</v>
      </c>
      <c r="I176" s="404" t="s">
        <v>1126</v>
      </c>
      <c r="J176" s="404">
        <v>162.87100000000001</v>
      </c>
      <c r="K176" s="404">
        <v>165.81200000000001</v>
      </c>
      <c r="L176" s="404">
        <v>1578.6110000000001</v>
      </c>
      <c r="M176" s="404">
        <v>241.55600000000001</v>
      </c>
      <c r="N176" s="404">
        <v>587.18100000000004</v>
      </c>
      <c r="O176" s="404">
        <v>2407.3470000000002</v>
      </c>
    </row>
    <row r="177" spans="1:15" x14ac:dyDescent="0.2">
      <c r="A177" s="404" t="s">
        <v>1289</v>
      </c>
      <c r="B177" s="404">
        <v>226.22</v>
      </c>
      <c r="C177" s="404">
        <v>522.72199999999998</v>
      </c>
      <c r="D177" s="404">
        <v>687.97</v>
      </c>
      <c r="E177" s="404">
        <v>1435.5550000000001</v>
      </c>
      <c r="F177" s="404">
        <v>2.4660000000000002</v>
      </c>
      <c r="G177" s="404" t="s">
        <v>1126</v>
      </c>
      <c r="H177" s="404" t="s">
        <v>1126</v>
      </c>
      <c r="I177" s="404" t="s">
        <v>1126</v>
      </c>
      <c r="J177" s="404">
        <v>162.87100000000001</v>
      </c>
      <c r="K177" s="404">
        <v>165.33699999999999</v>
      </c>
      <c r="L177" s="404">
        <v>1600.8910000000001</v>
      </c>
      <c r="M177" s="404">
        <v>247.244</v>
      </c>
      <c r="N177" s="404">
        <v>577.20799999999997</v>
      </c>
      <c r="O177" s="404">
        <v>2425.3440000000001</v>
      </c>
    </row>
    <row r="178" spans="1:15" x14ac:dyDescent="0.2">
      <c r="A178" s="404" t="s">
        <v>1290</v>
      </c>
      <c r="B178" s="404">
        <v>219.45699999999999</v>
      </c>
      <c r="C178" s="404">
        <v>513.20899999999995</v>
      </c>
      <c r="D178" s="404">
        <v>629.96299999999997</v>
      </c>
      <c r="E178" s="404">
        <v>1359.835</v>
      </c>
      <c r="F178" s="404">
        <v>2.2269999999999999</v>
      </c>
      <c r="G178" s="404" t="s">
        <v>1126</v>
      </c>
      <c r="H178" s="404" t="s">
        <v>1126</v>
      </c>
      <c r="I178" s="404" t="s">
        <v>1126</v>
      </c>
      <c r="J178" s="404">
        <v>157.61699999999999</v>
      </c>
      <c r="K178" s="404">
        <v>159.84399999999999</v>
      </c>
      <c r="L178" s="404">
        <v>1519.6790000000001</v>
      </c>
      <c r="M178" s="404">
        <v>244.96299999999999</v>
      </c>
      <c r="N178" s="404">
        <v>499.54300000000001</v>
      </c>
      <c r="O178" s="404">
        <v>2264.1849999999999</v>
      </c>
    </row>
    <row r="179" spans="1:15" x14ac:dyDescent="0.2">
      <c r="A179" s="404" t="s">
        <v>1291</v>
      </c>
      <c r="B179" s="404">
        <v>220.96100000000001</v>
      </c>
      <c r="C179" s="404">
        <v>555.63199999999995</v>
      </c>
      <c r="D179" s="404">
        <v>680.65200000000004</v>
      </c>
      <c r="E179" s="404">
        <v>1455.99</v>
      </c>
      <c r="F179" s="404">
        <v>2.1520000000000001</v>
      </c>
      <c r="G179" s="404" t="s">
        <v>1126</v>
      </c>
      <c r="H179" s="404" t="s">
        <v>1126</v>
      </c>
      <c r="I179" s="404" t="s">
        <v>1126</v>
      </c>
      <c r="J179" s="404">
        <v>162.87100000000001</v>
      </c>
      <c r="K179" s="404">
        <v>165.023</v>
      </c>
      <c r="L179" s="404">
        <v>1621.0119999999999</v>
      </c>
      <c r="M179" s="404">
        <v>239.471</v>
      </c>
      <c r="N179" s="404">
        <v>540.04600000000005</v>
      </c>
      <c r="O179" s="404">
        <v>2400.529</v>
      </c>
    </row>
    <row r="180" spans="1:15" x14ac:dyDescent="0.2">
      <c r="A180" s="404" t="s">
        <v>1292</v>
      </c>
      <c r="B180" s="404">
        <v>230.98699999999999</v>
      </c>
      <c r="C180" s="404">
        <v>571.35599999999999</v>
      </c>
      <c r="D180" s="404">
        <v>601.51599999999996</v>
      </c>
      <c r="E180" s="404">
        <v>1401.1089999999999</v>
      </c>
      <c r="F180" s="404">
        <v>2.3140000000000001</v>
      </c>
      <c r="G180" s="404" t="s">
        <v>1126</v>
      </c>
      <c r="H180" s="404" t="s">
        <v>1126</v>
      </c>
      <c r="I180" s="404" t="s">
        <v>1126</v>
      </c>
      <c r="J180" s="404">
        <v>157.61699999999999</v>
      </c>
      <c r="K180" s="404">
        <v>159.93100000000001</v>
      </c>
      <c r="L180" s="404">
        <v>1561.04</v>
      </c>
      <c r="M180" s="404">
        <v>232.56700000000001</v>
      </c>
      <c r="N180" s="404">
        <v>536.13099999999997</v>
      </c>
      <c r="O180" s="404">
        <v>2329.7379999999998</v>
      </c>
    </row>
    <row r="181" spans="1:15" x14ac:dyDescent="0.2">
      <c r="A181" s="404" t="s">
        <v>1293</v>
      </c>
      <c r="B181" s="404">
        <v>254.30099999999999</v>
      </c>
      <c r="C181" s="404">
        <v>678.67100000000005</v>
      </c>
      <c r="D181" s="404">
        <v>645.78</v>
      </c>
      <c r="E181" s="404">
        <v>1577.7429999999999</v>
      </c>
      <c r="F181" s="404">
        <v>2.4649999999999999</v>
      </c>
      <c r="G181" s="404" t="s">
        <v>1126</v>
      </c>
      <c r="H181" s="404" t="s">
        <v>1126</v>
      </c>
      <c r="I181" s="404" t="s">
        <v>1126</v>
      </c>
      <c r="J181" s="404">
        <v>162.87100000000001</v>
      </c>
      <c r="K181" s="404">
        <v>165.33600000000001</v>
      </c>
      <c r="L181" s="404">
        <v>1743.078</v>
      </c>
      <c r="M181" s="404">
        <v>229.863</v>
      </c>
      <c r="N181" s="404">
        <v>555.55399999999997</v>
      </c>
      <c r="O181" s="404">
        <v>2528.4960000000001</v>
      </c>
    </row>
    <row r="182" spans="1:15" x14ac:dyDescent="0.2">
      <c r="A182" s="404" t="s">
        <v>1294</v>
      </c>
      <c r="B182" s="404">
        <v>2759.9270000000001</v>
      </c>
      <c r="C182" s="404">
        <v>7031.5969999999998</v>
      </c>
      <c r="D182" s="404">
        <v>7714.1210000000001</v>
      </c>
      <c r="E182" s="404">
        <v>17492.151999999998</v>
      </c>
      <c r="F182" s="404">
        <v>33.024000000000001</v>
      </c>
      <c r="G182" s="404" t="s">
        <v>1126</v>
      </c>
      <c r="H182" s="404" t="s">
        <v>1126</v>
      </c>
      <c r="I182" s="404" t="s">
        <v>1126</v>
      </c>
      <c r="J182" s="404">
        <v>1917.674</v>
      </c>
      <c r="K182" s="404">
        <v>1950.6980000000001</v>
      </c>
      <c r="L182" s="404">
        <v>19442.849999999999</v>
      </c>
      <c r="M182" s="404">
        <v>2855.0659999999998</v>
      </c>
      <c r="N182" s="404">
        <v>6517.893</v>
      </c>
      <c r="O182" s="404">
        <v>28815.809000000001</v>
      </c>
    </row>
    <row r="183" spans="1:15" x14ac:dyDescent="0.2">
      <c r="A183" s="404" t="s">
        <v>1295</v>
      </c>
      <c r="B183" s="404">
        <v>259.096</v>
      </c>
      <c r="C183" s="404">
        <v>753.18100000000004</v>
      </c>
      <c r="D183" s="404">
        <v>642.73299999999995</v>
      </c>
      <c r="E183" s="404">
        <v>1654.9639999999999</v>
      </c>
      <c r="F183" s="404">
        <v>3.0459999999999998</v>
      </c>
      <c r="G183" s="404" t="s">
        <v>1126</v>
      </c>
      <c r="H183" s="404" t="s">
        <v>1126</v>
      </c>
      <c r="I183" s="404" t="s">
        <v>1126</v>
      </c>
      <c r="J183" s="404">
        <v>162.63499999999999</v>
      </c>
      <c r="K183" s="404">
        <v>165.68199999999999</v>
      </c>
      <c r="L183" s="404">
        <v>1820.646</v>
      </c>
      <c r="M183" s="404">
        <v>229.286</v>
      </c>
      <c r="N183" s="404">
        <v>502.12</v>
      </c>
      <c r="O183" s="404">
        <v>2552.0520000000001</v>
      </c>
    </row>
    <row r="184" spans="1:15" x14ac:dyDescent="0.2">
      <c r="A184" s="404" t="s">
        <v>1296</v>
      </c>
      <c r="B184" s="404">
        <v>236.64500000000001</v>
      </c>
      <c r="C184" s="404">
        <v>670.46699999999998</v>
      </c>
      <c r="D184" s="404">
        <v>592.40099999999995</v>
      </c>
      <c r="E184" s="404">
        <v>1499.2159999999999</v>
      </c>
      <c r="F184" s="404">
        <v>2.5739999999999998</v>
      </c>
      <c r="G184" s="404" t="s">
        <v>1126</v>
      </c>
      <c r="H184" s="404" t="s">
        <v>1126</v>
      </c>
      <c r="I184" s="404" t="s">
        <v>1126</v>
      </c>
      <c r="J184" s="404">
        <v>146.89699999999999</v>
      </c>
      <c r="K184" s="404">
        <v>149.471</v>
      </c>
      <c r="L184" s="404">
        <v>1648.6869999999999</v>
      </c>
      <c r="M184" s="404">
        <v>229.18899999999999</v>
      </c>
      <c r="N184" s="404">
        <v>469.90199999999999</v>
      </c>
      <c r="O184" s="404">
        <v>2347.777</v>
      </c>
    </row>
    <row r="185" spans="1:15" x14ac:dyDescent="0.2">
      <c r="A185" s="404" t="s">
        <v>1297</v>
      </c>
      <c r="B185" s="404">
        <v>240.25700000000001</v>
      </c>
      <c r="C185" s="404">
        <v>663.27200000000005</v>
      </c>
      <c r="D185" s="404">
        <v>662.99900000000002</v>
      </c>
      <c r="E185" s="404">
        <v>1565.6569999999999</v>
      </c>
      <c r="F185" s="404">
        <v>2.93</v>
      </c>
      <c r="G185" s="404" t="s">
        <v>1126</v>
      </c>
      <c r="H185" s="404" t="s">
        <v>1126</v>
      </c>
      <c r="I185" s="404" t="s">
        <v>1126</v>
      </c>
      <c r="J185" s="404">
        <v>162.63499999999999</v>
      </c>
      <c r="K185" s="404">
        <v>165.566</v>
      </c>
      <c r="L185" s="404">
        <v>1731.222</v>
      </c>
      <c r="M185" s="404">
        <v>234.958</v>
      </c>
      <c r="N185" s="404">
        <v>515.375</v>
      </c>
      <c r="O185" s="404">
        <v>2481.556</v>
      </c>
    </row>
    <row r="186" spans="1:15" x14ac:dyDescent="0.2">
      <c r="A186" s="404" t="s">
        <v>1298</v>
      </c>
      <c r="B186" s="404">
        <v>238.601</v>
      </c>
      <c r="C186" s="404">
        <v>574.07799999999997</v>
      </c>
      <c r="D186" s="404">
        <v>625.46400000000006</v>
      </c>
      <c r="E186" s="404">
        <v>1437.729</v>
      </c>
      <c r="F186" s="404">
        <v>3.1</v>
      </c>
      <c r="G186" s="404" t="s">
        <v>1126</v>
      </c>
      <c r="H186" s="404" t="s">
        <v>1126</v>
      </c>
      <c r="I186" s="404" t="s">
        <v>1126</v>
      </c>
      <c r="J186" s="404">
        <v>157.38900000000001</v>
      </c>
      <c r="K186" s="404">
        <v>160.49</v>
      </c>
      <c r="L186" s="404">
        <v>1598.2190000000001</v>
      </c>
      <c r="M186" s="404">
        <v>234.13300000000001</v>
      </c>
      <c r="N186" s="404">
        <v>512.80200000000002</v>
      </c>
      <c r="O186" s="404">
        <v>2345.154</v>
      </c>
    </row>
    <row r="187" spans="1:15" x14ac:dyDescent="0.2">
      <c r="A187" s="404" t="s">
        <v>1299</v>
      </c>
      <c r="B187" s="404">
        <v>230.53100000000001</v>
      </c>
      <c r="C187" s="404">
        <v>540.82299999999998</v>
      </c>
      <c r="D187" s="404">
        <v>676.42</v>
      </c>
      <c r="E187" s="404">
        <v>1445.1179999999999</v>
      </c>
      <c r="F187" s="404">
        <v>3.476</v>
      </c>
      <c r="G187" s="404" t="s">
        <v>1126</v>
      </c>
      <c r="H187" s="404" t="s">
        <v>1126</v>
      </c>
      <c r="I187" s="404" t="s">
        <v>1126</v>
      </c>
      <c r="J187" s="404">
        <v>162.63499999999999</v>
      </c>
      <c r="K187" s="404">
        <v>166.11199999999999</v>
      </c>
      <c r="L187" s="404">
        <v>1611.23</v>
      </c>
      <c r="M187" s="404">
        <v>238.666</v>
      </c>
      <c r="N187" s="404">
        <v>568.86599999999999</v>
      </c>
      <c r="O187" s="404">
        <v>2418.761</v>
      </c>
    </row>
    <row r="188" spans="1:15" x14ac:dyDescent="0.2">
      <c r="A188" s="404" t="s">
        <v>1300</v>
      </c>
      <c r="B188" s="404">
        <v>212.06700000000001</v>
      </c>
      <c r="C188" s="404">
        <v>495.67200000000003</v>
      </c>
      <c r="D188" s="404">
        <v>658.09799999999996</v>
      </c>
      <c r="E188" s="404">
        <v>1365.9770000000001</v>
      </c>
      <c r="F188" s="404">
        <v>3.33</v>
      </c>
      <c r="G188" s="404" t="s">
        <v>1126</v>
      </c>
      <c r="H188" s="404" t="s">
        <v>1126</v>
      </c>
      <c r="I188" s="404" t="s">
        <v>1126</v>
      </c>
      <c r="J188" s="404">
        <v>157.38900000000001</v>
      </c>
      <c r="K188" s="404">
        <v>160.72</v>
      </c>
      <c r="L188" s="404">
        <v>1526.6969999999999</v>
      </c>
      <c r="M188" s="404">
        <v>238.30500000000001</v>
      </c>
      <c r="N188" s="404">
        <v>560.06399999999996</v>
      </c>
      <c r="O188" s="404">
        <v>2325.0659999999998</v>
      </c>
    </row>
    <row r="189" spans="1:15" x14ac:dyDescent="0.2">
      <c r="A189" s="404" t="s">
        <v>1301</v>
      </c>
      <c r="B189" s="404">
        <v>196.08199999999999</v>
      </c>
      <c r="C189" s="404">
        <v>486.755</v>
      </c>
      <c r="D189" s="404">
        <v>636.00300000000004</v>
      </c>
      <c r="E189" s="404">
        <v>1317.124</v>
      </c>
      <c r="F189" s="404">
        <v>2.94</v>
      </c>
      <c r="G189" s="404" t="s">
        <v>1126</v>
      </c>
      <c r="H189" s="404" t="s">
        <v>1126</v>
      </c>
      <c r="I189" s="404" t="s">
        <v>1126</v>
      </c>
      <c r="J189" s="404">
        <v>162.63499999999999</v>
      </c>
      <c r="K189" s="404">
        <v>165.57599999999999</v>
      </c>
      <c r="L189" s="404">
        <v>1482.7</v>
      </c>
      <c r="M189" s="404">
        <v>241.25200000000001</v>
      </c>
      <c r="N189" s="404">
        <v>586.88300000000004</v>
      </c>
      <c r="O189" s="404">
        <v>2310.835</v>
      </c>
    </row>
    <row r="190" spans="1:15" x14ac:dyDescent="0.2">
      <c r="A190" s="404" t="s">
        <v>1302</v>
      </c>
      <c r="B190" s="404">
        <v>199.167</v>
      </c>
      <c r="C190" s="404">
        <v>484.23500000000001</v>
      </c>
      <c r="D190" s="404">
        <v>678</v>
      </c>
      <c r="E190" s="404">
        <v>1355.7059999999999</v>
      </c>
      <c r="F190" s="404">
        <v>2.4660000000000002</v>
      </c>
      <c r="G190" s="404" t="s">
        <v>1126</v>
      </c>
      <c r="H190" s="404" t="s">
        <v>1126</v>
      </c>
      <c r="I190" s="404" t="s">
        <v>1126</v>
      </c>
      <c r="J190" s="404">
        <v>162.63499999999999</v>
      </c>
      <c r="K190" s="404">
        <v>165.101</v>
      </c>
      <c r="L190" s="404">
        <v>1520.808</v>
      </c>
      <c r="M190" s="404">
        <v>240.98400000000001</v>
      </c>
      <c r="N190" s="404">
        <v>531.45399999999995</v>
      </c>
      <c r="O190" s="404">
        <v>2293.2460000000001</v>
      </c>
    </row>
    <row r="191" spans="1:15" x14ac:dyDescent="0.2">
      <c r="A191" s="404" t="s">
        <v>1303</v>
      </c>
      <c r="B191" s="404">
        <v>192.96799999999999</v>
      </c>
      <c r="C191" s="404">
        <v>444.584</v>
      </c>
      <c r="D191" s="404">
        <v>673.01700000000005</v>
      </c>
      <c r="E191" s="404">
        <v>1310.153</v>
      </c>
      <c r="F191" s="404">
        <v>2.2269999999999999</v>
      </c>
      <c r="G191" s="404" t="s">
        <v>1126</v>
      </c>
      <c r="H191" s="404" t="s">
        <v>1126</v>
      </c>
      <c r="I191" s="404" t="s">
        <v>1126</v>
      </c>
      <c r="J191" s="404">
        <v>157.38900000000001</v>
      </c>
      <c r="K191" s="404">
        <v>159.61600000000001</v>
      </c>
      <c r="L191" s="404">
        <v>1469.769</v>
      </c>
      <c r="M191" s="404">
        <v>243.29499999999999</v>
      </c>
      <c r="N191" s="404">
        <v>520.41899999999998</v>
      </c>
      <c r="O191" s="404">
        <v>2233.4830000000002</v>
      </c>
    </row>
    <row r="192" spans="1:15" x14ac:dyDescent="0.2">
      <c r="A192" s="404" t="s">
        <v>1304</v>
      </c>
      <c r="B192" s="404">
        <v>198.095</v>
      </c>
      <c r="C192" s="404">
        <v>469.94099999999997</v>
      </c>
      <c r="D192" s="404">
        <v>702.24900000000002</v>
      </c>
      <c r="E192" s="404">
        <v>1369.691</v>
      </c>
      <c r="F192" s="404">
        <v>2.1509999999999998</v>
      </c>
      <c r="G192" s="404" t="s">
        <v>1126</v>
      </c>
      <c r="H192" s="404" t="s">
        <v>1126</v>
      </c>
      <c r="I192" s="404" t="s">
        <v>1126</v>
      </c>
      <c r="J192" s="404">
        <v>162.63499999999999</v>
      </c>
      <c r="K192" s="404">
        <v>164.78700000000001</v>
      </c>
      <c r="L192" s="404">
        <v>1534.4780000000001</v>
      </c>
      <c r="M192" s="404">
        <v>243.61099999999999</v>
      </c>
      <c r="N192" s="404">
        <v>525.89200000000005</v>
      </c>
      <c r="O192" s="404">
        <v>2303.982</v>
      </c>
    </row>
    <row r="193" spans="1:15" x14ac:dyDescent="0.2">
      <c r="A193" s="404" t="s">
        <v>1305</v>
      </c>
      <c r="B193" s="404">
        <v>207.58600000000001</v>
      </c>
      <c r="C193" s="404">
        <v>495.19</v>
      </c>
      <c r="D193" s="404">
        <v>638.12400000000002</v>
      </c>
      <c r="E193" s="404">
        <v>1337.4349999999999</v>
      </c>
      <c r="F193" s="404">
        <v>2.3140000000000001</v>
      </c>
      <c r="G193" s="404" t="s">
        <v>1126</v>
      </c>
      <c r="H193" s="404" t="s">
        <v>1126</v>
      </c>
      <c r="I193" s="404" t="s">
        <v>1126</v>
      </c>
      <c r="J193" s="404">
        <v>157.38900000000001</v>
      </c>
      <c r="K193" s="404">
        <v>159.703</v>
      </c>
      <c r="L193" s="404">
        <v>1497.1389999999999</v>
      </c>
      <c r="M193" s="404">
        <v>228.721</v>
      </c>
      <c r="N193" s="404">
        <v>536.26300000000003</v>
      </c>
      <c r="O193" s="404">
        <v>2262.1219999999998</v>
      </c>
    </row>
    <row r="194" spans="1:15" x14ac:dyDescent="0.2">
      <c r="A194" s="404" t="s">
        <v>1306</v>
      </c>
      <c r="B194" s="404">
        <v>229.40799999999999</v>
      </c>
      <c r="C194" s="404">
        <v>567.57500000000005</v>
      </c>
      <c r="D194" s="404">
        <v>674.51499999999999</v>
      </c>
      <c r="E194" s="404">
        <v>1470.7760000000001</v>
      </c>
      <c r="F194" s="404">
        <v>2.464</v>
      </c>
      <c r="G194" s="404" t="s">
        <v>1126</v>
      </c>
      <c r="H194" s="404" t="s">
        <v>1126</v>
      </c>
      <c r="I194" s="404" t="s">
        <v>1126</v>
      </c>
      <c r="J194" s="404">
        <v>162.63499999999999</v>
      </c>
      <c r="K194" s="404">
        <v>165.1</v>
      </c>
      <c r="L194" s="404">
        <v>1635.875</v>
      </c>
      <c r="M194" s="404">
        <v>231.369</v>
      </c>
      <c r="N194" s="404">
        <v>532.01499999999999</v>
      </c>
      <c r="O194" s="404">
        <v>2399.2600000000002</v>
      </c>
    </row>
    <row r="195" spans="1:15" x14ac:dyDescent="0.2">
      <c r="A195" s="404" t="s">
        <v>1307</v>
      </c>
      <c r="B195" s="404">
        <v>2640.5039999999999</v>
      </c>
      <c r="C195" s="404">
        <v>6646.2619999999997</v>
      </c>
      <c r="D195" s="404">
        <v>7860.0129999999999</v>
      </c>
      <c r="E195" s="404">
        <v>17130.025000000001</v>
      </c>
      <c r="F195" s="404">
        <v>33.021000000000001</v>
      </c>
      <c r="G195" s="404" t="s">
        <v>1126</v>
      </c>
      <c r="H195" s="404" t="s">
        <v>1126</v>
      </c>
      <c r="I195" s="404" t="s">
        <v>1126</v>
      </c>
      <c r="J195" s="404">
        <v>1914.9010000000001</v>
      </c>
      <c r="K195" s="404">
        <v>1947.923</v>
      </c>
      <c r="L195" s="404">
        <v>19077.948</v>
      </c>
      <c r="M195" s="404">
        <v>2833.77</v>
      </c>
      <c r="N195" s="404">
        <v>6361.8360000000002</v>
      </c>
      <c r="O195" s="404">
        <v>28273.554</v>
      </c>
    </row>
    <row r="196" spans="1:15" x14ac:dyDescent="0.2">
      <c r="A196" s="404" t="s">
        <v>1308</v>
      </c>
      <c r="B196" s="404">
        <v>224.51</v>
      </c>
      <c r="C196" s="404">
        <v>781.04600000000005</v>
      </c>
      <c r="D196" s="404">
        <v>701.91700000000003</v>
      </c>
      <c r="E196" s="404">
        <v>1706.37</v>
      </c>
      <c r="F196" s="404">
        <v>3.0390000000000001</v>
      </c>
      <c r="G196" s="404" t="s">
        <v>1126</v>
      </c>
      <c r="H196" s="404" t="s">
        <v>1126</v>
      </c>
      <c r="I196" s="404" t="s">
        <v>1126</v>
      </c>
      <c r="J196" s="404">
        <v>162.54900000000001</v>
      </c>
      <c r="K196" s="404">
        <v>165.58699999999999</v>
      </c>
      <c r="L196" s="404">
        <v>1871.9570000000001</v>
      </c>
      <c r="M196" s="404">
        <v>227.011</v>
      </c>
      <c r="N196" s="404">
        <v>516.38499999999999</v>
      </c>
      <c r="O196" s="404">
        <v>2615.3530000000001</v>
      </c>
    </row>
    <row r="197" spans="1:15" x14ac:dyDescent="0.2">
      <c r="A197" s="404" t="s">
        <v>1309</v>
      </c>
      <c r="B197" s="404">
        <v>206.727</v>
      </c>
      <c r="C197" s="404">
        <v>680.71600000000001</v>
      </c>
      <c r="D197" s="404">
        <v>628.83000000000004</v>
      </c>
      <c r="E197" s="404">
        <v>1517.2550000000001</v>
      </c>
      <c r="F197" s="404">
        <v>2.5680000000000001</v>
      </c>
      <c r="G197" s="404" t="s">
        <v>1126</v>
      </c>
      <c r="H197" s="404" t="s">
        <v>1126</v>
      </c>
      <c r="I197" s="404" t="s">
        <v>1126</v>
      </c>
      <c r="J197" s="404">
        <v>146.81800000000001</v>
      </c>
      <c r="K197" s="404">
        <v>149.386</v>
      </c>
      <c r="L197" s="404">
        <v>1666.6410000000001</v>
      </c>
      <c r="M197" s="404">
        <v>226.07900000000001</v>
      </c>
      <c r="N197" s="404">
        <v>454.88900000000001</v>
      </c>
      <c r="O197" s="404">
        <v>2347.6089999999999</v>
      </c>
    </row>
    <row r="198" spans="1:15" x14ac:dyDescent="0.2">
      <c r="A198" s="404" t="s">
        <v>1310</v>
      </c>
      <c r="B198" s="404">
        <v>206.233</v>
      </c>
      <c r="C198" s="404">
        <v>649.15300000000002</v>
      </c>
      <c r="D198" s="404">
        <v>617.85699999999997</v>
      </c>
      <c r="E198" s="404">
        <v>1471.653</v>
      </c>
      <c r="F198" s="404">
        <v>2.923</v>
      </c>
      <c r="G198" s="404" t="s">
        <v>1126</v>
      </c>
      <c r="H198" s="404" t="s">
        <v>1126</v>
      </c>
      <c r="I198" s="404" t="s">
        <v>1126</v>
      </c>
      <c r="J198" s="404">
        <v>162.54900000000001</v>
      </c>
      <c r="K198" s="404">
        <v>165.471</v>
      </c>
      <c r="L198" s="404">
        <v>1637.124</v>
      </c>
      <c r="M198" s="404">
        <v>234.893</v>
      </c>
      <c r="N198" s="404">
        <v>517.05899999999997</v>
      </c>
      <c r="O198" s="404">
        <v>2389.0770000000002</v>
      </c>
    </row>
    <row r="199" spans="1:15" x14ac:dyDescent="0.2">
      <c r="A199" s="404" t="s">
        <v>1311</v>
      </c>
      <c r="B199" s="404">
        <v>225.72900000000001</v>
      </c>
      <c r="C199" s="404">
        <v>586.31399999999996</v>
      </c>
      <c r="D199" s="404">
        <v>659.68600000000004</v>
      </c>
      <c r="E199" s="404">
        <v>1472.15</v>
      </c>
      <c r="F199" s="404">
        <v>3.0920000000000001</v>
      </c>
      <c r="G199" s="404" t="s">
        <v>1126</v>
      </c>
      <c r="H199" s="404" t="s">
        <v>1126</v>
      </c>
      <c r="I199" s="404" t="s">
        <v>1126</v>
      </c>
      <c r="J199" s="404">
        <v>157.30500000000001</v>
      </c>
      <c r="K199" s="404">
        <v>160.398</v>
      </c>
      <c r="L199" s="404">
        <v>1632.548</v>
      </c>
      <c r="M199" s="404">
        <v>235.44300000000001</v>
      </c>
      <c r="N199" s="404">
        <v>507.00700000000001</v>
      </c>
      <c r="O199" s="404">
        <v>2374.998</v>
      </c>
    </row>
    <row r="200" spans="1:15" x14ac:dyDescent="0.2">
      <c r="A200" s="404" t="s">
        <v>1312</v>
      </c>
      <c r="B200" s="404">
        <v>218.02099999999999</v>
      </c>
      <c r="C200" s="404">
        <v>556.39700000000005</v>
      </c>
      <c r="D200" s="404">
        <v>643.14700000000005</v>
      </c>
      <c r="E200" s="404">
        <v>1418.001</v>
      </c>
      <c r="F200" s="404">
        <v>3.4670000000000001</v>
      </c>
      <c r="G200" s="404" t="s">
        <v>1126</v>
      </c>
      <c r="H200" s="404" t="s">
        <v>1126</v>
      </c>
      <c r="I200" s="404" t="s">
        <v>1126</v>
      </c>
      <c r="J200" s="404">
        <v>162.54900000000001</v>
      </c>
      <c r="K200" s="404">
        <v>166.01599999999999</v>
      </c>
      <c r="L200" s="404">
        <v>1584.0170000000001</v>
      </c>
      <c r="M200" s="404">
        <v>242.19300000000001</v>
      </c>
      <c r="N200" s="404">
        <v>569.24800000000005</v>
      </c>
      <c r="O200" s="404">
        <v>2395.4569999999999</v>
      </c>
    </row>
    <row r="201" spans="1:15" x14ac:dyDescent="0.2">
      <c r="A201" s="404" t="s">
        <v>1313</v>
      </c>
      <c r="B201" s="404">
        <v>200.804</v>
      </c>
      <c r="C201" s="404">
        <v>543.47699999999998</v>
      </c>
      <c r="D201" s="404">
        <v>688.44399999999996</v>
      </c>
      <c r="E201" s="404">
        <v>1434.2329999999999</v>
      </c>
      <c r="F201" s="404">
        <v>3.3220000000000001</v>
      </c>
      <c r="G201" s="404" t="s">
        <v>1126</v>
      </c>
      <c r="H201" s="404" t="s">
        <v>1126</v>
      </c>
      <c r="I201" s="404" t="s">
        <v>1126</v>
      </c>
      <c r="J201" s="404">
        <v>157.30500000000001</v>
      </c>
      <c r="K201" s="404">
        <v>160.62700000000001</v>
      </c>
      <c r="L201" s="404">
        <v>1594.8610000000001</v>
      </c>
      <c r="M201" s="404">
        <v>250.696</v>
      </c>
      <c r="N201" s="404">
        <v>586.46199999999999</v>
      </c>
      <c r="O201" s="404">
        <v>2432.0189999999998</v>
      </c>
    </row>
    <row r="202" spans="1:15" x14ac:dyDescent="0.2">
      <c r="A202" s="404" t="s">
        <v>1314</v>
      </c>
      <c r="B202" s="404">
        <v>221.18600000000001</v>
      </c>
      <c r="C202" s="404">
        <v>528.09699999999998</v>
      </c>
      <c r="D202" s="404">
        <v>724.31399999999996</v>
      </c>
      <c r="E202" s="404">
        <v>1473.864</v>
      </c>
      <c r="F202" s="404">
        <v>2.9329999999999998</v>
      </c>
      <c r="G202" s="404" t="s">
        <v>1126</v>
      </c>
      <c r="H202" s="404" t="s">
        <v>1126</v>
      </c>
      <c r="I202" s="404" t="s">
        <v>1126</v>
      </c>
      <c r="J202" s="404">
        <v>162.54900000000001</v>
      </c>
      <c r="K202" s="404">
        <v>165.482</v>
      </c>
      <c r="L202" s="404">
        <v>1639.345</v>
      </c>
      <c r="M202" s="404">
        <v>254.577</v>
      </c>
      <c r="N202" s="404">
        <v>595.18700000000001</v>
      </c>
      <c r="O202" s="404">
        <v>2489.1089999999999</v>
      </c>
    </row>
    <row r="203" spans="1:15" x14ac:dyDescent="0.2">
      <c r="A203" s="404" t="s">
        <v>1315</v>
      </c>
      <c r="B203" s="404">
        <v>224.37</v>
      </c>
      <c r="C203" s="404">
        <v>551.26400000000001</v>
      </c>
      <c r="D203" s="404">
        <v>674.09400000000005</v>
      </c>
      <c r="E203" s="404">
        <v>1450.367</v>
      </c>
      <c r="F203" s="404">
        <v>2.4590000000000001</v>
      </c>
      <c r="G203" s="404" t="s">
        <v>1126</v>
      </c>
      <c r="H203" s="404" t="s">
        <v>1126</v>
      </c>
      <c r="I203" s="404" t="s">
        <v>1126</v>
      </c>
      <c r="J203" s="404">
        <v>162.54900000000001</v>
      </c>
      <c r="K203" s="404">
        <v>165.00800000000001</v>
      </c>
      <c r="L203" s="404">
        <v>1615.376</v>
      </c>
      <c r="M203" s="404">
        <v>258.16399999999999</v>
      </c>
      <c r="N203" s="404">
        <v>576.79899999999998</v>
      </c>
      <c r="O203" s="404">
        <v>2450.3389999999999</v>
      </c>
    </row>
    <row r="204" spans="1:15" x14ac:dyDescent="0.2">
      <c r="A204" s="404" t="s">
        <v>1316</v>
      </c>
      <c r="B204" s="404">
        <v>217.58199999999999</v>
      </c>
      <c r="C204" s="404">
        <v>522.971</v>
      </c>
      <c r="D204" s="404">
        <v>697.60799999999995</v>
      </c>
      <c r="E204" s="404">
        <v>1442.0050000000001</v>
      </c>
      <c r="F204" s="404">
        <v>2.2210000000000001</v>
      </c>
      <c r="G204" s="404" t="s">
        <v>1126</v>
      </c>
      <c r="H204" s="404" t="s">
        <v>1126</v>
      </c>
      <c r="I204" s="404" t="s">
        <v>1126</v>
      </c>
      <c r="J204" s="404">
        <v>157.30500000000001</v>
      </c>
      <c r="K204" s="404">
        <v>159.52600000000001</v>
      </c>
      <c r="L204" s="404">
        <v>1601.5319999999999</v>
      </c>
      <c r="M204" s="404">
        <v>257.81299999999999</v>
      </c>
      <c r="N204" s="404">
        <v>521.89599999999996</v>
      </c>
      <c r="O204" s="404">
        <v>2381.2399999999998</v>
      </c>
    </row>
    <row r="205" spans="1:15" x14ac:dyDescent="0.2">
      <c r="A205" s="404" t="s">
        <v>1317</v>
      </c>
      <c r="B205" s="404">
        <v>227.756</v>
      </c>
      <c r="C205" s="404">
        <v>591.22900000000004</v>
      </c>
      <c r="D205" s="404">
        <v>701.77700000000004</v>
      </c>
      <c r="E205" s="404">
        <v>1522.855</v>
      </c>
      <c r="F205" s="404">
        <v>2.1459999999999999</v>
      </c>
      <c r="G205" s="404" t="s">
        <v>1126</v>
      </c>
      <c r="H205" s="404" t="s">
        <v>1126</v>
      </c>
      <c r="I205" s="404" t="s">
        <v>1126</v>
      </c>
      <c r="J205" s="404">
        <v>162.54900000000001</v>
      </c>
      <c r="K205" s="404">
        <v>164.69499999999999</v>
      </c>
      <c r="L205" s="404">
        <v>1687.55</v>
      </c>
      <c r="M205" s="404">
        <v>253.405</v>
      </c>
      <c r="N205" s="404">
        <v>542.50699999999995</v>
      </c>
      <c r="O205" s="404">
        <v>2483.4609999999998</v>
      </c>
    </row>
    <row r="206" spans="1:15" x14ac:dyDescent="0.2">
      <c r="A206" s="404" t="s">
        <v>1318</v>
      </c>
      <c r="B206" s="404">
        <v>238.03299999999999</v>
      </c>
      <c r="C206" s="404">
        <v>614.64400000000001</v>
      </c>
      <c r="D206" s="404">
        <v>609.49900000000002</v>
      </c>
      <c r="E206" s="404">
        <v>1464.739</v>
      </c>
      <c r="F206" s="404">
        <v>2.3079999999999998</v>
      </c>
      <c r="G206" s="404" t="s">
        <v>1126</v>
      </c>
      <c r="H206" s="404" t="s">
        <v>1126</v>
      </c>
      <c r="I206" s="404" t="s">
        <v>1126</v>
      </c>
      <c r="J206" s="404">
        <v>157.30500000000001</v>
      </c>
      <c r="K206" s="404">
        <v>159.614</v>
      </c>
      <c r="L206" s="404">
        <v>1624.3520000000001</v>
      </c>
      <c r="M206" s="404">
        <v>245.517</v>
      </c>
      <c r="N206" s="404">
        <v>546.33299999999997</v>
      </c>
      <c r="O206" s="404">
        <v>2416.203</v>
      </c>
    </row>
    <row r="207" spans="1:15" x14ac:dyDescent="0.2">
      <c r="A207" s="404" t="s">
        <v>1319</v>
      </c>
      <c r="B207" s="404">
        <v>261.96100000000001</v>
      </c>
      <c r="C207" s="404">
        <v>677.00900000000001</v>
      </c>
      <c r="D207" s="404">
        <v>694.74</v>
      </c>
      <c r="E207" s="404">
        <v>1632.279</v>
      </c>
      <c r="F207" s="404">
        <v>2.4580000000000002</v>
      </c>
      <c r="G207" s="404" t="s">
        <v>1126</v>
      </c>
      <c r="H207" s="404" t="s">
        <v>1126</v>
      </c>
      <c r="I207" s="404" t="s">
        <v>1126</v>
      </c>
      <c r="J207" s="404">
        <v>162.54900000000001</v>
      </c>
      <c r="K207" s="404">
        <v>165.00700000000001</v>
      </c>
      <c r="L207" s="404">
        <v>1797.2860000000001</v>
      </c>
      <c r="M207" s="404">
        <v>242.5</v>
      </c>
      <c r="N207" s="404">
        <v>561.678</v>
      </c>
      <c r="O207" s="404">
        <v>2601.4639999999999</v>
      </c>
    </row>
    <row r="208" spans="1:15" x14ac:dyDescent="0.2">
      <c r="A208" s="404" t="s">
        <v>1320</v>
      </c>
      <c r="B208" s="404">
        <v>2672.9110000000001</v>
      </c>
      <c r="C208" s="404">
        <v>7282.8370000000004</v>
      </c>
      <c r="D208" s="404">
        <v>8041.9369999999999</v>
      </c>
      <c r="E208" s="404">
        <v>18006.314999999999</v>
      </c>
      <c r="F208" s="404">
        <v>32.936</v>
      </c>
      <c r="G208" s="404" t="s">
        <v>1126</v>
      </c>
      <c r="H208" s="404" t="s">
        <v>1126</v>
      </c>
      <c r="I208" s="404" t="s">
        <v>1126</v>
      </c>
      <c r="J208" s="404">
        <v>1913.8810000000001</v>
      </c>
      <c r="K208" s="404">
        <v>1946.817</v>
      </c>
      <c r="L208" s="404">
        <v>19953.132000000001</v>
      </c>
      <c r="M208" s="404">
        <v>2928.2910000000002</v>
      </c>
      <c r="N208" s="404">
        <v>6497.4629999999997</v>
      </c>
      <c r="O208" s="404">
        <v>29378.885999999999</v>
      </c>
    </row>
    <row r="209" spans="1:15" x14ac:dyDescent="0.2">
      <c r="A209" s="404" t="s">
        <v>1321</v>
      </c>
      <c r="B209" s="404">
        <v>245.499</v>
      </c>
      <c r="C209" s="404">
        <v>695.82299999999998</v>
      </c>
      <c r="D209" s="404">
        <v>670.16200000000003</v>
      </c>
      <c r="E209" s="404">
        <v>1614.7180000000001</v>
      </c>
      <c r="F209" s="404">
        <v>3.0110000000000001</v>
      </c>
      <c r="G209" s="404" t="s">
        <v>1126</v>
      </c>
      <c r="H209" s="404" t="s">
        <v>1126</v>
      </c>
      <c r="I209" s="404" t="s">
        <v>1126</v>
      </c>
      <c r="J209" s="404">
        <v>168.476</v>
      </c>
      <c r="K209" s="404">
        <v>171.48699999999999</v>
      </c>
      <c r="L209" s="404">
        <v>1786.2049999999999</v>
      </c>
      <c r="M209" s="404">
        <v>242.417</v>
      </c>
      <c r="N209" s="404">
        <v>538.57600000000002</v>
      </c>
      <c r="O209" s="404">
        <v>2567.1979999999999</v>
      </c>
    </row>
    <row r="210" spans="1:15" x14ac:dyDescent="0.2">
      <c r="A210" s="404" t="s">
        <v>1322</v>
      </c>
      <c r="B210" s="404">
        <v>240.166</v>
      </c>
      <c r="C210" s="404">
        <v>682.62199999999996</v>
      </c>
      <c r="D210" s="404">
        <v>666.572</v>
      </c>
      <c r="E210" s="404">
        <v>1591.0920000000001</v>
      </c>
      <c r="F210" s="404">
        <v>2.544</v>
      </c>
      <c r="G210" s="404" t="s">
        <v>1126</v>
      </c>
      <c r="H210" s="404" t="s">
        <v>1126</v>
      </c>
      <c r="I210" s="404" t="s">
        <v>1126</v>
      </c>
      <c r="J210" s="404">
        <v>157.60599999999999</v>
      </c>
      <c r="K210" s="404">
        <v>160.15100000000001</v>
      </c>
      <c r="L210" s="404">
        <v>1751.242</v>
      </c>
      <c r="M210" s="404">
        <v>245.01499999999999</v>
      </c>
      <c r="N210" s="404">
        <v>504.61200000000002</v>
      </c>
      <c r="O210" s="404">
        <v>2500.8690000000001</v>
      </c>
    </row>
    <row r="211" spans="1:15" x14ac:dyDescent="0.2">
      <c r="A211" s="404" t="s">
        <v>1323</v>
      </c>
      <c r="B211" s="404">
        <v>248.417</v>
      </c>
      <c r="C211" s="404">
        <v>709.45600000000002</v>
      </c>
      <c r="D211" s="404">
        <v>720.65800000000002</v>
      </c>
      <c r="E211" s="404">
        <v>1684.2860000000001</v>
      </c>
      <c r="F211" s="404">
        <v>2.8959999999999999</v>
      </c>
      <c r="G211" s="404" t="s">
        <v>1126</v>
      </c>
      <c r="H211" s="404" t="s">
        <v>1126</v>
      </c>
      <c r="I211" s="404" t="s">
        <v>1126</v>
      </c>
      <c r="J211" s="404">
        <v>168.476</v>
      </c>
      <c r="K211" s="404">
        <v>171.37200000000001</v>
      </c>
      <c r="L211" s="404">
        <v>1855.6579999999999</v>
      </c>
      <c r="M211" s="404">
        <v>247.53200000000001</v>
      </c>
      <c r="N211" s="404">
        <v>539.84100000000001</v>
      </c>
      <c r="O211" s="404">
        <v>2643.0309999999999</v>
      </c>
    </row>
    <row r="212" spans="1:15" x14ac:dyDescent="0.2">
      <c r="A212" s="404" t="s">
        <v>1324</v>
      </c>
      <c r="B212" s="404">
        <v>225.93799999999999</v>
      </c>
      <c r="C212" s="404">
        <v>609.20899999999995</v>
      </c>
      <c r="D212" s="404">
        <v>631.87199999999996</v>
      </c>
      <c r="E212" s="404">
        <v>1471.1679999999999</v>
      </c>
      <c r="F212" s="404">
        <v>3.0640000000000001</v>
      </c>
      <c r="G212" s="404" t="s">
        <v>1126</v>
      </c>
      <c r="H212" s="404" t="s">
        <v>1126</v>
      </c>
      <c r="I212" s="404" t="s">
        <v>1126</v>
      </c>
      <c r="J212" s="404">
        <v>163.041</v>
      </c>
      <c r="K212" s="404">
        <v>166.10499999999999</v>
      </c>
      <c r="L212" s="404">
        <v>1637.2729999999999</v>
      </c>
      <c r="M212" s="404">
        <v>245.16499999999999</v>
      </c>
      <c r="N212" s="404">
        <v>521.26900000000001</v>
      </c>
      <c r="O212" s="404">
        <v>2403.7069999999999</v>
      </c>
    </row>
    <row r="213" spans="1:15" x14ac:dyDescent="0.2">
      <c r="A213" s="404" t="s">
        <v>1325</v>
      </c>
      <c r="B213" s="404">
        <v>231.42699999999999</v>
      </c>
      <c r="C213" s="404">
        <v>612.28200000000004</v>
      </c>
      <c r="D213" s="404">
        <v>668.44899999999996</v>
      </c>
      <c r="E213" s="404">
        <v>1510.6010000000001</v>
      </c>
      <c r="F213" s="404">
        <v>3.4359999999999999</v>
      </c>
      <c r="G213" s="404" t="s">
        <v>1126</v>
      </c>
      <c r="H213" s="404" t="s">
        <v>1126</v>
      </c>
      <c r="I213" s="404" t="s">
        <v>1126</v>
      </c>
      <c r="J213" s="404">
        <v>168.476</v>
      </c>
      <c r="K213" s="404">
        <v>171.911</v>
      </c>
      <c r="L213" s="404">
        <v>1682.5129999999999</v>
      </c>
      <c r="M213" s="404">
        <v>251.95400000000001</v>
      </c>
      <c r="N213" s="404">
        <v>584.86</v>
      </c>
      <c r="O213" s="404">
        <v>2519.3270000000002</v>
      </c>
    </row>
    <row r="214" spans="1:15" x14ac:dyDescent="0.2">
      <c r="A214" s="404" t="s">
        <v>1326</v>
      </c>
      <c r="B214" s="404">
        <v>222.679</v>
      </c>
      <c r="C214" s="404">
        <v>586.42100000000005</v>
      </c>
      <c r="D214" s="404">
        <v>675.97500000000002</v>
      </c>
      <c r="E214" s="404">
        <v>1489.8</v>
      </c>
      <c r="F214" s="404">
        <v>3.2919999999999998</v>
      </c>
      <c r="G214" s="404" t="s">
        <v>1126</v>
      </c>
      <c r="H214" s="404" t="s">
        <v>1126</v>
      </c>
      <c r="I214" s="404" t="s">
        <v>1126</v>
      </c>
      <c r="J214" s="404">
        <v>163.041</v>
      </c>
      <c r="K214" s="404">
        <v>166.333</v>
      </c>
      <c r="L214" s="404">
        <v>1656.133</v>
      </c>
      <c r="M214" s="404">
        <v>260.39800000000002</v>
      </c>
      <c r="N214" s="404">
        <v>613.19100000000003</v>
      </c>
      <c r="O214" s="404">
        <v>2529.7220000000002</v>
      </c>
    </row>
    <row r="215" spans="1:15" x14ac:dyDescent="0.2">
      <c r="A215" s="404" t="s">
        <v>1327</v>
      </c>
      <c r="B215" s="404">
        <v>229.90100000000001</v>
      </c>
      <c r="C215" s="404">
        <v>580.37599999999998</v>
      </c>
      <c r="D215" s="404">
        <v>667.08100000000002</v>
      </c>
      <c r="E215" s="404">
        <v>1484.152</v>
      </c>
      <c r="F215" s="404">
        <v>2.9060000000000001</v>
      </c>
      <c r="G215" s="404" t="s">
        <v>1126</v>
      </c>
      <c r="H215" s="404" t="s">
        <v>1126</v>
      </c>
      <c r="I215" s="404" t="s">
        <v>1126</v>
      </c>
      <c r="J215" s="404">
        <v>168.476</v>
      </c>
      <c r="K215" s="404">
        <v>171.38200000000001</v>
      </c>
      <c r="L215" s="404">
        <v>1655.5340000000001</v>
      </c>
      <c r="M215" s="404">
        <v>260.56599999999997</v>
      </c>
      <c r="N215" s="404">
        <v>610.38199999999995</v>
      </c>
      <c r="O215" s="404">
        <v>2526.482</v>
      </c>
    </row>
    <row r="216" spans="1:15" x14ac:dyDescent="0.2">
      <c r="A216" s="404" t="s">
        <v>1328</v>
      </c>
      <c r="B216" s="404">
        <v>225.13200000000001</v>
      </c>
      <c r="C216" s="404">
        <v>615.59199999999998</v>
      </c>
      <c r="D216" s="404">
        <v>743.04300000000001</v>
      </c>
      <c r="E216" s="404">
        <v>1587.059</v>
      </c>
      <c r="F216" s="404">
        <v>2.4369999999999998</v>
      </c>
      <c r="G216" s="404" t="s">
        <v>1126</v>
      </c>
      <c r="H216" s="404" t="s">
        <v>1126</v>
      </c>
      <c r="I216" s="404" t="s">
        <v>1126</v>
      </c>
      <c r="J216" s="404">
        <v>168.476</v>
      </c>
      <c r="K216" s="404">
        <v>170.91300000000001</v>
      </c>
      <c r="L216" s="404">
        <v>1757.972</v>
      </c>
      <c r="M216" s="404">
        <v>271.858</v>
      </c>
      <c r="N216" s="404">
        <v>621.66</v>
      </c>
      <c r="O216" s="404">
        <v>2651.49</v>
      </c>
    </row>
    <row r="217" spans="1:15" x14ac:dyDescent="0.2">
      <c r="A217" s="404" t="s">
        <v>1329</v>
      </c>
      <c r="B217" s="404">
        <v>226.636</v>
      </c>
      <c r="C217" s="404">
        <v>595.46699999999998</v>
      </c>
      <c r="D217" s="404">
        <v>699.02200000000005</v>
      </c>
      <c r="E217" s="404">
        <v>1524.165</v>
      </c>
      <c r="F217" s="404">
        <v>2.2010000000000001</v>
      </c>
      <c r="G217" s="404" t="s">
        <v>1126</v>
      </c>
      <c r="H217" s="404" t="s">
        <v>1126</v>
      </c>
      <c r="I217" s="404" t="s">
        <v>1126</v>
      </c>
      <c r="J217" s="404">
        <v>163.041</v>
      </c>
      <c r="K217" s="404">
        <v>165.24199999999999</v>
      </c>
      <c r="L217" s="404">
        <v>1689.4059999999999</v>
      </c>
      <c r="M217" s="404">
        <v>264.90100000000001</v>
      </c>
      <c r="N217" s="404">
        <v>526.16899999999998</v>
      </c>
      <c r="O217" s="404">
        <v>2480.4760000000001</v>
      </c>
    </row>
    <row r="218" spans="1:15" x14ac:dyDescent="0.2">
      <c r="A218" s="404" t="s">
        <v>1330</v>
      </c>
      <c r="B218" s="404">
        <v>244.732</v>
      </c>
      <c r="C218" s="404">
        <v>627.23900000000003</v>
      </c>
      <c r="D218" s="404">
        <v>753.21100000000001</v>
      </c>
      <c r="E218" s="404">
        <v>1629.529</v>
      </c>
      <c r="F218" s="404">
        <v>2.1259999999999999</v>
      </c>
      <c r="G218" s="404" t="s">
        <v>1126</v>
      </c>
      <c r="H218" s="404" t="s">
        <v>1126</v>
      </c>
      <c r="I218" s="404" t="s">
        <v>1126</v>
      </c>
      <c r="J218" s="404">
        <v>168.476</v>
      </c>
      <c r="K218" s="404">
        <v>170.602</v>
      </c>
      <c r="L218" s="404">
        <v>1800.1310000000001</v>
      </c>
      <c r="M218" s="404">
        <v>261.44200000000001</v>
      </c>
      <c r="N218" s="404">
        <v>556.53800000000001</v>
      </c>
      <c r="O218" s="404">
        <v>2618.1109999999999</v>
      </c>
    </row>
    <row r="219" spans="1:15" x14ac:dyDescent="0.2">
      <c r="A219" s="404" t="s">
        <v>1331</v>
      </c>
      <c r="B219" s="404">
        <v>241.148</v>
      </c>
      <c r="C219" s="404">
        <v>649.64</v>
      </c>
      <c r="D219" s="404">
        <v>691.69100000000003</v>
      </c>
      <c r="E219" s="404">
        <v>1583.47</v>
      </c>
      <c r="F219" s="404">
        <v>2.2869999999999999</v>
      </c>
      <c r="G219" s="404" t="s">
        <v>1126</v>
      </c>
      <c r="H219" s="404" t="s">
        <v>1126</v>
      </c>
      <c r="I219" s="404" t="s">
        <v>1126</v>
      </c>
      <c r="J219" s="404">
        <v>163.041</v>
      </c>
      <c r="K219" s="404">
        <v>165.328</v>
      </c>
      <c r="L219" s="404">
        <v>1748.798</v>
      </c>
      <c r="M219" s="404">
        <v>253.19900000000001</v>
      </c>
      <c r="N219" s="404">
        <v>556.65099999999995</v>
      </c>
      <c r="O219" s="404">
        <v>2558.6480000000001</v>
      </c>
    </row>
    <row r="220" spans="1:15" x14ac:dyDescent="0.2">
      <c r="A220" s="404" t="s">
        <v>1332</v>
      </c>
      <c r="B220" s="404">
        <v>245.88</v>
      </c>
      <c r="C220" s="404">
        <v>690.98500000000001</v>
      </c>
      <c r="D220" s="404">
        <v>729.76800000000003</v>
      </c>
      <c r="E220" s="404">
        <v>1669.6849999999999</v>
      </c>
      <c r="F220" s="404">
        <v>2.4359999999999999</v>
      </c>
      <c r="G220" s="404" t="s">
        <v>1126</v>
      </c>
      <c r="H220" s="404" t="s">
        <v>1126</v>
      </c>
      <c r="I220" s="404" t="s">
        <v>1126</v>
      </c>
      <c r="J220" s="404">
        <v>168.476</v>
      </c>
      <c r="K220" s="404">
        <v>170.911</v>
      </c>
      <c r="L220" s="404">
        <v>1840.596</v>
      </c>
      <c r="M220" s="404">
        <v>254.405</v>
      </c>
      <c r="N220" s="404">
        <v>580.78800000000001</v>
      </c>
      <c r="O220" s="404">
        <v>2675.79</v>
      </c>
    </row>
    <row r="221" spans="1:15" x14ac:dyDescent="0.2">
      <c r="A221" s="404" t="s">
        <v>1333</v>
      </c>
      <c r="B221" s="404">
        <v>2827.5549999999998</v>
      </c>
      <c r="C221" s="404">
        <v>7655.4589999999998</v>
      </c>
      <c r="D221" s="404">
        <v>8317.4850000000006</v>
      </c>
      <c r="E221" s="404">
        <v>18840.05</v>
      </c>
      <c r="F221" s="404">
        <v>32.634999999999998</v>
      </c>
      <c r="G221" s="404" t="s">
        <v>1126</v>
      </c>
      <c r="H221" s="404" t="s">
        <v>1126</v>
      </c>
      <c r="I221" s="404" t="s">
        <v>1126</v>
      </c>
      <c r="J221" s="404">
        <v>1989.1020000000001</v>
      </c>
      <c r="K221" s="404">
        <v>2021.7380000000001</v>
      </c>
      <c r="L221" s="404">
        <v>20861.787</v>
      </c>
      <c r="M221" s="404">
        <v>3058.8519999999999</v>
      </c>
      <c r="N221" s="404">
        <v>6756.7420000000002</v>
      </c>
      <c r="O221" s="404">
        <v>30677.381000000001</v>
      </c>
    </row>
    <row r="222" spans="1:15" x14ac:dyDescent="0.2">
      <c r="A222" s="404" t="s">
        <v>1334</v>
      </c>
      <c r="B222" s="404">
        <v>241.291</v>
      </c>
      <c r="C222" s="404">
        <v>711.07500000000005</v>
      </c>
      <c r="D222" s="404">
        <v>673.77599999999995</v>
      </c>
      <c r="E222" s="404">
        <v>1633.4559999999999</v>
      </c>
      <c r="F222" s="404">
        <v>2.242</v>
      </c>
      <c r="G222" s="404">
        <v>0.153</v>
      </c>
      <c r="H222" s="404">
        <v>0</v>
      </c>
      <c r="I222" s="404">
        <v>0</v>
      </c>
      <c r="J222" s="404">
        <v>158.589</v>
      </c>
      <c r="K222" s="404">
        <v>160.98400000000001</v>
      </c>
      <c r="L222" s="404">
        <v>1794.4390000000001</v>
      </c>
      <c r="M222" s="404">
        <v>254.30500000000001</v>
      </c>
      <c r="N222" s="404">
        <v>565.88499999999999</v>
      </c>
      <c r="O222" s="404">
        <v>2614.6289999999999</v>
      </c>
    </row>
    <row r="223" spans="1:15" x14ac:dyDescent="0.2">
      <c r="A223" s="404" t="s">
        <v>1335</v>
      </c>
      <c r="B223" s="404">
        <v>233.07599999999999</v>
      </c>
      <c r="C223" s="404">
        <v>674.94399999999996</v>
      </c>
      <c r="D223" s="404">
        <v>629.48800000000006</v>
      </c>
      <c r="E223" s="404">
        <v>1539.68</v>
      </c>
      <c r="F223" s="404">
        <v>1.9950000000000001</v>
      </c>
      <c r="G223" s="404">
        <v>0.13800000000000001</v>
      </c>
      <c r="H223" s="404">
        <v>0</v>
      </c>
      <c r="I223" s="404">
        <v>0</v>
      </c>
      <c r="J223" s="404">
        <v>145.59399999999999</v>
      </c>
      <c r="K223" s="404">
        <v>147.727</v>
      </c>
      <c r="L223" s="404">
        <v>1687.4069999999999</v>
      </c>
      <c r="M223" s="404">
        <v>249.48</v>
      </c>
      <c r="N223" s="404">
        <v>549.08100000000002</v>
      </c>
      <c r="O223" s="404">
        <v>2485.9679999999998</v>
      </c>
    </row>
    <row r="224" spans="1:15" x14ac:dyDescent="0.2">
      <c r="A224" s="404" t="s">
        <v>1336</v>
      </c>
      <c r="B224" s="404">
        <v>243.57300000000001</v>
      </c>
      <c r="C224" s="404">
        <v>713.01199999999994</v>
      </c>
      <c r="D224" s="404">
        <v>702.05</v>
      </c>
      <c r="E224" s="404">
        <v>1661.895</v>
      </c>
      <c r="F224" s="404">
        <v>2.4260000000000002</v>
      </c>
      <c r="G224" s="404">
        <v>0.153</v>
      </c>
      <c r="H224" s="404">
        <v>0</v>
      </c>
      <c r="I224" s="404">
        <v>0</v>
      </c>
      <c r="J224" s="404">
        <v>162.80500000000001</v>
      </c>
      <c r="K224" s="404">
        <v>165.38399999999999</v>
      </c>
      <c r="L224" s="404">
        <v>1827.278</v>
      </c>
      <c r="M224" s="404">
        <v>253.82</v>
      </c>
      <c r="N224" s="404">
        <v>575.37199999999996</v>
      </c>
      <c r="O224" s="404">
        <v>2656.47</v>
      </c>
    </row>
    <row r="225" spans="1:15" x14ac:dyDescent="0.2">
      <c r="A225" s="404" t="s">
        <v>1337</v>
      </c>
      <c r="B225" s="404">
        <v>231.56700000000001</v>
      </c>
      <c r="C225" s="404">
        <v>667.71900000000005</v>
      </c>
      <c r="D225" s="404">
        <v>630.86900000000003</v>
      </c>
      <c r="E225" s="404">
        <v>1537.0409999999999</v>
      </c>
      <c r="F225" s="404">
        <v>2.5790000000000002</v>
      </c>
      <c r="G225" s="404">
        <v>0.14799999999999999</v>
      </c>
      <c r="H225" s="404">
        <v>0</v>
      </c>
      <c r="I225" s="404">
        <v>0</v>
      </c>
      <c r="J225" s="404">
        <v>148.47499999999999</v>
      </c>
      <c r="K225" s="404">
        <v>151.202</v>
      </c>
      <c r="L225" s="404">
        <v>1688.2429999999999</v>
      </c>
      <c r="M225" s="404">
        <v>255.44</v>
      </c>
      <c r="N225" s="404">
        <v>565.42999999999995</v>
      </c>
      <c r="O225" s="404">
        <v>2509.1129999999998</v>
      </c>
    </row>
    <row r="226" spans="1:15" x14ac:dyDescent="0.2">
      <c r="A226" s="404" t="s">
        <v>1338</v>
      </c>
      <c r="B226" s="404">
        <v>228.40799999999999</v>
      </c>
      <c r="C226" s="404">
        <v>649.25199999999995</v>
      </c>
      <c r="D226" s="404">
        <v>669.36400000000003</v>
      </c>
      <c r="E226" s="404">
        <v>1552.703</v>
      </c>
      <c r="F226" s="404">
        <v>3.0049999999999999</v>
      </c>
      <c r="G226" s="404">
        <v>0.153</v>
      </c>
      <c r="H226" s="404">
        <v>0</v>
      </c>
      <c r="I226" s="404">
        <v>0</v>
      </c>
      <c r="J226" s="404">
        <v>132.07900000000001</v>
      </c>
      <c r="K226" s="404">
        <v>135.23699999999999</v>
      </c>
      <c r="L226" s="404">
        <v>1687.94</v>
      </c>
      <c r="M226" s="404">
        <v>262.92500000000001</v>
      </c>
      <c r="N226" s="404">
        <v>639.27300000000002</v>
      </c>
      <c r="O226" s="404">
        <v>2590.1390000000001</v>
      </c>
    </row>
    <row r="227" spans="1:15" x14ac:dyDescent="0.2">
      <c r="A227" s="404" t="s">
        <v>1339</v>
      </c>
      <c r="B227" s="404">
        <v>224.77199999999999</v>
      </c>
      <c r="C227" s="404">
        <v>631.20899999999995</v>
      </c>
      <c r="D227" s="404">
        <v>682.60900000000004</v>
      </c>
      <c r="E227" s="404">
        <v>1542.654</v>
      </c>
      <c r="F227" s="404">
        <v>2.7730000000000001</v>
      </c>
      <c r="G227" s="404">
        <v>0.14799999999999999</v>
      </c>
      <c r="H227" s="404">
        <v>0</v>
      </c>
      <c r="I227" s="404">
        <v>0</v>
      </c>
      <c r="J227" s="404">
        <v>140.76300000000001</v>
      </c>
      <c r="K227" s="404">
        <v>143.684</v>
      </c>
      <c r="L227" s="404">
        <v>1686.338</v>
      </c>
      <c r="M227" s="404">
        <v>270.63200000000001</v>
      </c>
      <c r="N227" s="404">
        <v>637.04600000000005</v>
      </c>
      <c r="O227" s="404">
        <v>2594.0160000000001</v>
      </c>
    </row>
    <row r="228" spans="1:15" x14ac:dyDescent="0.2">
      <c r="A228" s="404" t="s">
        <v>1340</v>
      </c>
      <c r="B228" s="404">
        <v>224.19200000000001</v>
      </c>
      <c r="C228" s="404">
        <v>628.15200000000004</v>
      </c>
      <c r="D228" s="404">
        <v>662.2</v>
      </c>
      <c r="E228" s="404">
        <v>1518.211</v>
      </c>
      <c r="F228" s="404">
        <v>2.4289999999999998</v>
      </c>
      <c r="G228" s="404">
        <v>0.153</v>
      </c>
      <c r="H228" s="404">
        <v>0</v>
      </c>
      <c r="I228" s="404">
        <v>0</v>
      </c>
      <c r="J228" s="404">
        <v>147.745</v>
      </c>
      <c r="K228" s="404">
        <v>150.327</v>
      </c>
      <c r="L228" s="404">
        <v>1668.538</v>
      </c>
      <c r="M228" s="404">
        <v>269.37799999999999</v>
      </c>
      <c r="N228" s="404">
        <v>650.88400000000001</v>
      </c>
      <c r="O228" s="404">
        <v>2588.8000000000002</v>
      </c>
    </row>
    <row r="229" spans="1:15" x14ac:dyDescent="0.2">
      <c r="A229" s="404" t="s">
        <v>1341</v>
      </c>
      <c r="B229" s="404">
        <v>219.50800000000001</v>
      </c>
      <c r="C229" s="404">
        <v>641.62800000000004</v>
      </c>
      <c r="D229" s="404">
        <v>715.06500000000005</v>
      </c>
      <c r="E229" s="404">
        <v>1578.7170000000001</v>
      </c>
      <c r="F229" s="404">
        <v>2.1629999999999998</v>
      </c>
      <c r="G229" s="404">
        <v>0.153</v>
      </c>
      <c r="H229" s="404">
        <v>0</v>
      </c>
      <c r="I229" s="404">
        <v>0</v>
      </c>
      <c r="J229" s="404">
        <v>162.59399999999999</v>
      </c>
      <c r="K229" s="404">
        <v>164.90899999999999</v>
      </c>
      <c r="L229" s="404">
        <v>1743.626</v>
      </c>
      <c r="M229" s="404">
        <v>276.97500000000002</v>
      </c>
      <c r="N229" s="404">
        <v>653.25699999999995</v>
      </c>
      <c r="O229" s="404">
        <v>2673.8580000000002</v>
      </c>
    </row>
    <row r="230" spans="1:15" x14ac:dyDescent="0.2">
      <c r="A230" s="404" t="s">
        <v>1342</v>
      </c>
      <c r="B230" s="404">
        <v>218.505</v>
      </c>
      <c r="C230" s="404">
        <v>629.42700000000002</v>
      </c>
      <c r="D230" s="404">
        <v>676.846</v>
      </c>
      <c r="E230" s="404">
        <v>1526.335</v>
      </c>
      <c r="F230" s="404">
        <v>2.0270000000000001</v>
      </c>
      <c r="G230" s="404">
        <v>0.14799999999999999</v>
      </c>
      <c r="H230" s="404">
        <v>0</v>
      </c>
      <c r="I230" s="404">
        <v>0</v>
      </c>
      <c r="J230" s="404">
        <v>152.40700000000001</v>
      </c>
      <c r="K230" s="404">
        <v>154.58199999999999</v>
      </c>
      <c r="L230" s="404">
        <v>1680.9159999999999</v>
      </c>
      <c r="M230" s="404">
        <v>272.22000000000003</v>
      </c>
      <c r="N230" s="404">
        <v>571.80499999999995</v>
      </c>
      <c r="O230" s="404">
        <v>2524.9409999999998</v>
      </c>
    </row>
    <row r="231" spans="1:15" x14ac:dyDescent="0.2">
      <c r="A231" s="404" t="s">
        <v>1343</v>
      </c>
      <c r="B231" s="404">
        <v>247.47499999999999</v>
      </c>
      <c r="C231" s="404">
        <v>671.03099999999995</v>
      </c>
      <c r="D231" s="404">
        <v>715.03</v>
      </c>
      <c r="E231" s="404">
        <v>1629.9359999999999</v>
      </c>
      <c r="F231" s="404">
        <v>2.1509999999999998</v>
      </c>
      <c r="G231" s="404">
        <v>0.153</v>
      </c>
      <c r="H231" s="404">
        <v>0</v>
      </c>
      <c r="I231" s="404">
        <v>0</v>
      </c>
      <c r="J231" s="404">
        <v>159.917</v>
      </c>
      <c r="K231" s="404">
        <v>162.221</v>
      </c>
      <c r="L231" s="404">
        <v>1792.1559999999999</v>
      </c>
      <c r="M231" s="404">
        <v>270.774</v>
      </c>
      <c r="N231" s="404">
        <v>616.495</v>
      </c>
      <c r="O231" s="404">
        <v>2679.4250000000002</v>
      </c>
    </row>
    <row r="232" spans="1:15" x14ac:dyDescent="0.2">
      <c r="A232" s="404" t="s">
        <v>1344</v>
      </c>
      <c r="B232" s="404">
        <v>239.298</v>
      </c>
      <c r="C232" s="404">
        <v>710.84100000000001</v>
      </c>
      <c r="D232" s="404">
        <v>652.69299999999998</v>
      </c>
      <c r="E232" s="404">
        <v>1601.704</v>
      </c>
      <c r="F232" s="404">
        <v>2.27</v>
      </c>
      <c r="G232" s="404">
        <v>0.14799999999999999</v>
      </c>
      <c r="H232" s="404">
        <v>0</v>
      </c>
      <c r="I232" s="404">
        <v>0</v>
      </c>
      <c r="J232" s="404">
        <v>162.601</v>
      </c>
      <c r="K232" s="404">
        <v>165.01900000000001</v>
      </c>
      <c r="L232" s="404">
        <v>1766.722</v>
      </c>
      <c r="M232" s="404">
        <v>261.79700000000003</v>
      </c>
      <c r="N232" s="404">
        <v>610.71100000000001</v>
      </c>
      <c r="O232" s="404">
        <v>2639.2310000000002</v>
      </c>
    </row>
    <row r="233" spans="1:15" x14ac:dyDescent="0.2">
      <c r="A233" s="404" t="s">
        <v>1345</v>
      </c>
      <c r="B233" s="404">
        <v>235.33699999999999</v>
      </c>
      <c r="C233" s="404">
        <v>758.57399999999996</v>
      </c>
      <c r="D233" s="404">
        <v>687.98900000000003</v>
      </c>
      <c r="E233" s="404">
        <v>1679.9179999999999</v>
      </c>
      <c r="F233" s="404">
        <v>2.3380000000000001</v>
      </c>
      <c r="G233" s="404">
        <v>0.153</v>
      </c>
      <c r="H233" s="404">
        <v>0</v>
      </c>
      <c r="I233" s="404">
        <v>0</v>
      </c>
      <c r="J233" s="404">
        <v>167.18199999999999</v>
      </c>
      <c r="K233" s="404">
        <v>169.673</v>
      </c>
      <c r="L233" s="404">
        <v>1849.5909999999999</v>
      </c>
      <c r="M233" s="404">
        <v>260.60199999999998</v>
      </c>
      <c r="N233" s="404">
        <v>651.31399999999996</v>
      </c>
      <c r="O233" s="404">
        <v>2761.5070000000001</v>
      </c>
    </row>
    <row r="234" spans="1:15" x14ac:dyDescent="0.2">
      <c r="A234" s="404" t="s">
        <v>1346</v>
      </c>
      <c r="B234" s="404">
        <v>2787.002</v>
      </c>
      <c r="C234" s="404">
        <v>8087.5529999999999</v>
      </c>
      <c r="D234" s="404">
        <v>8097.9769999999999</v>
      </c>
      <c r="E234" s="404">
        <v>19002.935000000001</v>
      </c>
      <c r="F234" s="404">
        <v>28.396000000000001</v>
      </c>
      <c r="G234" s="404">
        <v>1.8</v>
      </c>
      <c r="H234" s="404">
        <v>0</v>
      </c>
      <c r="I234" s="404">
        <v>0</v>
      </c>
      <c r="J234" s="404">
        <v>1840.751</v>
      </c>
      <c r="K234" s="404">
        <v>1870.9469999999999</v>
      </c>
      <c r="L234" s="404">
        <v>20873.883000000002</v>
      </c>
      <c r="M234" s="404">
        <v>3158.3470000000002</v>
      </c>
      <c r="N234" s="404">
        <v>7287.6559999999999</v>
      </c>
      <c r="O234" s="404">
        <v>31319.885999999999</v>
      </c>
    </row>
    <row r="235" spans="1:15" x14ac:dyDescent="0.2">
      <c r="A235" s="404" t="s">
        <v>1347</v>
      </c>
      <c r="B235" s="404">
        <v>239.32300000000001</v>
      </c>
      <c r="C235" s="404">
        <v>747.46799999999996</v>
      </c>
      <c r="D235" s="404">
        <v>717.90599999999995</v>
      </c>
      <c r="E235" s="404">
        <v>1704.941</v>
      </c>
      <c r="F235" s="404">
        <v>2.573</v>
      </c>
      <c r="G235" s="404">
        <v>0.161</v>
      </c>
      <c r="H235" s="404">
        <v>0</v>
      </c>
      <c r="I235" s="404">
        <v>0</v>
      </c>
      <c r="J235" s="404">
        <v>147.56200000000001</v>
      </c>
      <c r="K235" s="404">
        <v>150.297</v>
      </c>
      <c r="L235" s="404">
        <v>1855.2380000000001</v>
      </c>
      <c r="M235" s="404">
        <v>256.56700000000001</v>
      </c>
      <c r="N235" s="404">
        <v>546.83900000000006</v>
      </c>
      <c r="O235" s="404">
        <v>2658.6439999999998</v>
      </c>
    </row>
    <row r="236" spans="1:15" x14ac:dyDescent="0.2">
      <c r="A236" s="404" t="s">
        <v>1348</v>
      </c>
      <c r="B236" s="404">
        <v>231.20599999999999</v>
      </c>
      <c r="C236" s="404">
        <v>682.81399999999996</v>
      </c>
      <c r="D236" s="404">
        <v>607.60500000000002</v>
      </c>
      <c r="E236" s="404">
        <v>1521.7360000000001</v>
      </c>
      <c r="F236" s="404">
        <v>2.6669999999999998</v>
      </c>
      <c r="G236" s="404">
        <v>0.14599999999999999</v>
      </c>
      <c r="H236" s="404">
        <v>0</v>
      </c>
      <c r="I236" s="404">
        <v>0</v>
      </c>
      <c r="J236" s="404">
        <v>144.131</v>
      </c>
      <c r="K236" s="404">
        <v>146.94399999999999</v>
      </c>
      <c r="L236" s="404">
        <v>1668.68</v>
      </c>
      <c r="M236" s="404">
        <v>254.56299999999999</v>
      </c>
      <c r="N236" s="404">
        <v>552.22199999999998</v>
      </c>
      <c r="O236" s="404">
        <v>2475.4650000000001</v>
      </c>
    </row>
    <row r="237" spans="1:15" x14ac:dyDescent="0.2">
      <c r="A237" s="404" t="s">
        <v>1349</v>
      </c>
      <c r="B237" s="404">
        <v>239.07900000000001</v>
      </c>
      <c r="C237" s="404">
        <v>713.94200000000001</v>
      </c>
      <c r="D237" s="404">
        <v>692.26900000000001</v>
      </c>
      <c r="E237" s="404">
        <v>1645.8140000000001</v>
      </c>
      <c r="F237" s="404">
        <v>3.0609999999999999</v>
      </c>
      <c r="G237" s="404">
        <v>0.161</v>
      </c>
      <c r="H237" s="404">
        <v>0</v>
      </c>
      <c r="I237" s="404">
        <v>0</v>
      </c>
      <c r="J237" s="404">
        <v>153.30000000000001</v>
      </c>
      <c r="K237" s="404">
        <v>156.52199999999999</v>
      </c>
      <c r="L237" s="404">
        <v>1802.336</v>
      </c>
      <c r="M237" s="404">
        <v>262.22199999999998</v>
      </c>
      <c r="N237" s="404">
        <v>612.58399999999995</v>
      </c>
      <c r="O237" s="404">
        <v>2677.1419999999998</v>
      </c>
    </row>
    <row r="238" spans="1:15" x14ac:dyDescent="0.2">
      <c r="A238" s="404" t="s">
        <v>1350</v>
      </c>
      <c r="B238" s="404">
        <v>221.786</v>
      </c>
      <c r="C238" s="404">
        <v>724.37699999999995</v>
      </c>
      <c r="D238" s="404">
        <v>669.82799999999997</v>
      </c>
      <c r="E238" s="404">
        <v>1615.1990000000001</v>
      </c>
      <c r="F238" s="404">
        <v>2.806</v>
      </c>
      <c r="G238" s="404">
        <v>0.156</v>
      </c>
      <c r="H238" s="404">
        <v>0</v>
      </c>
      <c r="I238" s="404">
        <v>0</v>
      </c>
      <c r="J238" s="404">
        <v>145.57400000000001</v>
      </c>
      <c r="K238" s="404">
        <v>148.535</v>
      </c>
      <c r="L238" s="404">
        <v>1763.7339999999999</v>
      </c>
      <c r="M238" s="404">
        <v>260.20499999999998</v>
      </c>
      <c r="N238" s="404">
        <v>589.85900000000004</v>
      </c>
      <c r="O238" s="404">
        <v>2613.799</v>
      </c>
    </row>
    <row r="239" spans="1:15" x14ac:dyDescent="0.2">
      <c r="A239" s="404" t="s">
        <v>1351</v>
      </c>
      <c r="B239" s="404">
        <v>225.07900000000001</v>
      </c>
      <c r="C239" s="404">
        <v>699.02200000000005</v>
      </c>
      <c r="D239" s="404">
        <v>699.93399999999997</v>
      </c>
      <c r="E239" s="404">
        <v>1624.211</v>
      </c>
      <c r="F239" s="404">
        <v>2.9649999999999999</v>
      </c>
      <c r="G239" s="404">
        <v>0.161</v>
      </c>
      <c r="H239" s="404">
        <v>0</v>
      </c>
      <c r="I239" s="404">
        <v>0</v>
      </c>
      <c r="J239" s="404">
        <v>123.727</v>
      </c>
      <c r="K239" s="404">
        <v>126.854</v>
      </c>
      <c r="L239" s="404">
        <v>1751.0650000000001</v>
      </c>
      <c r="M239" s="404">
        <v>268.79300000000001</v>
      </c>
      <c r="N239" s="404">
        <v>647.79399999999998</v>
      </c>
      <c r="O239" s="404">
        <v>2667.652</v>
      </c>
    </row>
    <row r="240" spans="1:15" x14ac:dyDescent="0.2">
      <c r="A240" s="404" t="s">
        <v>1352</v>
      </c>
      <c r="B240" s="404">
        <v>221.4</v>
      </c>
      <c r="C240" s="404">
        <v>661.85</v>
      </c>
      <c r="D240" s="404">
        <v>693.10699999999997</v>
      </c>
      <c r="E240" s="404">
        <v>1577.076</v>
      </c>
      <c r="F240" s="404">
        <v>3.0489999999999999</v>
      </c>
      <c r="G240" s="404">
        <v>0.156</v>
      </c>
      <c r="H240" s="404">
        <v>0</v>
      </c>
      <c r="I240" s="404">
        <v>0</v>
      </c>
      <c r="J240" s="404">
        <v>96.28</v>
      </c>
      <c r="K240" s="404">
        <v>99.484999999999999</v>
      </c>
      <c r="L240" s="404">
        <v>1676.5609999999999</v>
      </c>
      <c r="M240" s="404">
        <v>275.26799999999997</v>
      </c>
      <c r="N240" s="404">
        <v>683.48900000000003</v>
      </c>
      <c r="O240" s="404">
        <v>2635.319</v>
      </c>
    </row>
    <row r="241" spans="1:15" x14ac:dyDescent="0.2">
      <c r="A241" s="404" t="s">
        <v>1353</v>
      </c>
      <c r="B241" s="404">
        <v>220.01</v>
      </c>
      <c r="C241" s="404">
        <v>655.33299999999997</v>
      </c>
      <c r="D241" s="404">
        <v>720.346</v>
      </c>
      <c r="E241" s="404">
        <v>1598.923</v>
      </c>
      <c r="F241" s="404">
        <v>2.617</v>
      </c>
      <c r="G241" s="404">
        <v>0.161</v>
      </c>
      <c r="H241" s="404">
        <v>0</v>
      </c>
      <c r="I241" s="404">
        <v>0</v>
      </c>
      <c r="J241" s="404">
        <v>132.48699999999999</v>
      </c>
      <c r="K241" s="404">
        <v>135.26499999999999</v>
      </c>
      <c r="L241" s="404">
        <v>1734.1880000000001</v>
      </c>
      <c r="M241" s="404">
        <v>276.798</v>
      </c>
      <c r="N241" s="404">
        <v>658.16800000000001</v>
      </c>
      <c r="O241" s="404">
        <v>2669.1550000000002</v>
      </c>
    </row>
    <row r="242" spans="1:15" x14ac:dyDescent="0.2">
      <c r="A242" s="404" t="s">
        <v>1354</v>
      </c>
      <c r="B242" s="404">
        <v>224.006</v>
      </c>
      <c r="C242" s="404">
        <v>677.84799999999996</v>
      </c>
      <c r="D242" s="404">
        <v>771.82100000000003</v>
      </c>
      <c r="E242" s="404">
        <v>1672.9</v>
      </c>
      <c r="F242" s="404">
        <v>2.34</v>
      </c>
      <c r="G242" s="404">
        <v>0.161</v>
      </c>
      <c r="H242" s="404">
        <v>0</v>
      </c>
      <c r="I242" s="404">
        <v>0</v>
      </c>
      <c r="J242" s="404">
        <v>154.905</v>
      </c>
      <c r="K242" s="404">
        <v>157.40600000000001</v>
      </c>
      <c r="L242" s="404">
        <v>1830.307</v>
      </c>
      <c r="M242" s="404">
        <v>286.74599999999998</v>
      </c>
      <c r="N242" s="404">
        <v>689.50599999999997</v>
      </c>
      <c r="O242" s="404">
        <v>2806.5590000000002</v>
      </c>
    </row>
    <row r="243" spans="1:15" x14ac:dyDescent="0.2">
      <c r="A243" s="404" t="s">
        <v>1355</v>
      </c>
      <c r="B243" s="404">
        <v>219.63499999999999</v>
      </c>
      <c r="C243" s="404">
        <v>672.41700000000003</v>
      </c>
      <c r="D243" s="404">
        <v>695.42899999999997</v>
      </c>
      <c r="E243" s="404">
        <v>1588.46</v>
      </c>
      <c r="F243" s="404">
        <v>1.9019999999999999</v>
      </c>
      <c r="G243" s="404">
        <v>0.156</v>
      </c>
      <c r="H243" s="404">
        <v>0</v>
      </c>
      <c r="I243" s="404">
        <v>0</v>
      </c>
      <c r="J243" s="404">
        <v>151.11199999999999</v>
      </c>
      <c r="K243" s="404">
        <v>153.16999999999999</v>
      </c>
      <c r="L243" s="404">
        <v>1741.63</v>
      </c>
      <c r="M243" s="404">
        <v>278.41199999999998</v>
      </c>
      <c r="N243" s="404">
        <v>586.24099999999999</v>
      </c>
      <c r="O243" s="404">
        <v>2606.2829999999999</v>
      </c>
    </row>
    <row r="244" spans="1:15" x14ac:dyDescent="0.2">
      <c r="A244" s="404" t="s">
        <v>1356</v>
      </c>
      <c r="B244" s="404">
        <v>242.846</v>
      </c>
      <c r="C244" s="404">
        <v>731.49800000000005</v>
      </c>
      <c r="D244" s="404">
        <v>701.99900000000002</v>
      </c>
      <c r="E244" s="404">
        <v>1676.904</v>
      </c>
      <c r="F244" s="404">
        <v>2.0640000000000001</v>
      </c>
      <c r="G244" s="404">
        <v>0.161</v>
      </c>
      <c r="H244" s="404">
        <v>0</v>
      </c>
      <c r="I244" s="404">
        <v>0</v>
      </c>
      <c r="J244" s="404">
        <v>145.155</v>
      </c>
      <c r="K244" s="404">
        <v>147.381</v>
      </c>
      <c r="L244" s="404">
        <v>1824.2850000000001</v>
      </c>
      <c r="M244" s="404">
        <v>279.58</v>
      </c>
      <c r="N244" s="404">
        <v>622.44399999999996</v>
      </c>
      <c r="O244" s="404">
        <v>2726.3090000000002</v>
      </c>
    </row>
    <row r="245" spans="1:15" x14ac:dyDescent="0.2">
      <c r="A245" s="404" t="s">
        <v>1357</v>
      </c>
      <c r="B245" s="404">
        <v>239.94900000000001</v>
      </c>
      <c r="C245" s="404">
        <v>722.14400000000001</v>
      </c>
      <c r="D245" s="404">
        <v>642.93700000000001</v>
      </c>
      <c r="E245" s="404">
        <v>1603.989</v>
      </c>
      <c r="F245" s="404">
        <v>2.226</v>
      </c>
      <c r="G245" s="404">
        <v>0.156</v>
      </c>
      <c r="H245" s="404">
        <v>0</v>
      </c>
      <c r="I245" s="404">
        <v>0</v>
      </c>
      <c r="J245" s="404">
        <v>134.37100000000001</v>
      </c>
      <c r="K245" s="404">
        <v>136.75299999999999</v>
      </c>
      <c r="L245" s="404">
        <v>1740.742</v>
      </c>
      <c r="M245" s="404">
        <v>264.96199999999999</v>
      </c>
      <c r="N245" s="404">
        <v>589.28499999999997</v>
      </c>
      <c r="O245" s="404">
        <v>2594.989</v>
      </c>
    </row>
    <row r="246" spans="1:15" x14ac:dyDescent="0.2">
      <c r="A246" s="404" t="s">
        <v>1358</v>
      </c>
      <c r="B246" s="404">
        <v>231.69</v>
      </c>
      <c r="C246" s="404">
        <v>761.73</v>
      </c>
      <c r="D246" s="404">
        <v>637.96900000000005</v>
      </c>
      <c r="E246" s="404">
        <v>1632.223</v>
      </c>
      <c r="F246" s="404">
        <v>2.677</v>
      </c>
      <c r="G246" s="404">
        <v>0.161</v>
      </c>
      <c r="H246" s="404">
        <v>0</v>
      </c>
      <c r="I246" s="404">
        <v>0</v>
      </c>
      <c r="J246" s="404">
        <v>155.58199999999999</v>
      </c>
      <c r="K246" s="404">
        <v>158.42099999999999</v>
      </c>
      <c r="L246" s="404">
        <v>1790.643</v>
      </c>
      <c r="M246" s="404">
        <v>262.00299999999999</v>
      </c>
      <c r="N246" s="404">
        <v>629.68600000000004</v>
      </c>
      <c r="O246" s="404">
        <v>2682.3319999999999</v>
      </c>
    </row>
    <row r="247" spans="1:15" x14ac:dyDescent="0.2">
      <c r="A247" s="404" t="s">
        <v>1359</v>
      </c>
      <c r="B247" s="404">
        <v>2756.0079999999998</v>
      </c>
      <c r="C247" s="404">
        <v>8451.0660000000007</v>
      </c>
      <c r="D247" s="404">
        <v>8251.1470000000008</v>
      </c>
      <c r="E247" s="404">
        <v>19463</v>
      </c>
      <c r="F247" s="404">
        <v>30.946999999999999</v>
      </c>
      <c r="G247" s="404">
        <v>1.9</v>
      </c>
      <c r="H247" s="404">
        <v>0</v>
      </c>
      <c r="I247" s="404">
        <v>0</v>
      </c>
      <c r="J247" s="404">
        <v>1684.1859999999999</v>
      </c>
      <c r="K247" s="404">
        <v>1717.0329999999999</v>
      </c>
      <c r="L247" s="404">
        <v>21180.032999999999</v>
      </c>
      <c r="M247" s="404">
        <v>3226.12</v>
      </c>
      <c r="N247" s="404">
        <v>7403.6139999999996</v>
      </c>
      <c r="O247" s="404">
        <v>31809.766</v>
      </c>
    </row>
    <row r="248" spans="1:15" x14ac:dyDescent="0.2">
      <c r="A248" s="404" t="s">
        <v>1360</v>
      </c>
      <c r="B248" s="404">
        <v>225.39500000000001</v>
      </c>
      <c r="C248" s="404">
        <v>794.34500000000003</v>
      </c>
      <c r="D248" s="404">
        <v>702.23800000000006</v>
      </c>
      <c r="E248" s="404">
        <v>1723.5989999999999</v>
      </c>
      <c r="F248" s="404">
        <v>2.7610000000000001</v>
      </c>
      <c r="G248" s="404">
        <v>0.17799999999999999</v>
      </c>
      <c r="H248" s="404">
        <v>0</v>
      </c>
      <c r="I248" s="404">
        <v>0</v>
      </c>
      <c r="J248" s="404">
        <v>170.393</v>
      </c>
      <c r="K248" s="404">
        <v>173.33199999999999</v>
      </c>
      <c r="L248" s="404">
        <v>1896.931</v>
      </c>
      <c r="M248" s="404">
        <v>260.21499999999997</v>
      </c>
      <c r="N248" s="404">
        <v>597.26800000000003</v>
      </c>
      <c r="O248" s="404">
        <v>2754.413</v>
      </c>
    </row>
    <row r="249" spans="1:15" x14ac:dyDescent="0.2">
      <c r="A249" s="404" t="s">
        <v>1361</v>
      </c>
      <c r="B249" s="404">
        <v>214.31299999999999</v>
      </c>
      <c r="C249" s="404">
        <v>699.274</v>
      </c>
      <c r="D249" s="404">
        <v>561.38499999999999</v>
      </c>
      <c r="E249" s="404">
        <v>1476.777</v>
      </c>
      <c r="F249" s="404">
        <v>2.367</v>
      </c>
      <c r="G249" s="404">
        <v>0.161</v>
      </c>
      <c r="H249" s="404">
        <v>0</v>
      </c>
      <c r="I249" s="404">
        <v>0</v>
      </c>
      <c r="J249" s="404">
        <v>119.267</v>
      </c>
      <c r="K249" s="404">
        <v>121.795</v>
      </c>
      <c r="L249" s="404">
        <v>1598.5709999999999</v>
      </c>
      <c r="M249" s="404">
        <v>252.02</v>
      </c>
      <c r="N249" s="404">
        <v>518.971</v>
      </c>
      <c r="O249" s="404">
        <v>2369.5619999999999</v>
      </c>
    </row>
    <row r="250" spans="1:15" x14ac:dyDescent="0.2">
      <c r="A250" s="404" t="s">
        <v>1362</v>
      </c>
      <c r="B250" s="404">
        <v>223.09100000000001</v>
      </c>
      <c r="C250" s="404">
        <v>722.83399999999995</v>
      </c>
      <c r="D250" s="404">
        <v>611.79399999999998</v>
      </c>
      <c r="E250" s="404">
        <v>1559.251</v>
      </c>
      <c r="F250" s="404">
        <v>2.78</v>
      </c>
      <c r="G250" s="404">
        <v>0.17799999999999999</v>
      </c>
      <c r="H250" s="404">
        <v>0</v>
      </c>
      <c r="I250" s="404">
        <v>0</v>
      </c>
      <c r="J250" s="404">
        <v>120.48</v>
      </c>
      <c r="K250" s="404">
        <v>123.438</v>
      </c>
      <c r="L250" s="404">
        <v>1682.6890000000001</v>
      </c>
      <c r="M250" s="404">
        <v>255.45699999999999</v>
      </c>
      <c r="N250" s="404">
        <v>589.54700000000003</v>
      </c>
      <c r="O250" s="404">
        <v>2527.6930000000002</v>
      </c>
    </row>
    <row r="251" spans="1:15" x14ac:dyDescent="0.2">
      <c r="A251" s="404" t="s">
        <v>1363</v>
      </c>
      <c r="B251" s="404">
        <v>198.88200000000001</v>
      </c>
      <c r="C251" s="404">
        <v>696.673</v>
      </c>
      <c r="D251" s="404">
        <v>621.91999999999996</v>
      </c>
      <c r="E251" s="404">
        <v>1518.1479999999999</v>
      </c>
      <c r="F251" s="404">
        <v>2.7650000000000001</v>
      </c>
      <c r="G251" s="404">
        <v>0.17299999999999999</v>
      </c>
      <c r="H251" s="404">
        <v>0</v>
      </c>
      <c r="I251" s="404">
        <v>0</v>
      </c>
      <c r="J251" s="404">
        <v>100.541</v>
      </c>
      <c r="K251" s="404">
        <v>103.47799999999999</v>
      </c>
      <c r="L251" s="404">
        <v>1621.626</v>
      </c>
      <c r="M251" s="404">
        <v>258.82799999999997</v>
      </c>
      <c r="N251" s="404">
        <v>577.25599999999997</v>
      </c>
      <c r="O251" s="404">
        <v>2457.71</v>
      </c>
    </row>
    <row r="252" spans="1:15" x14ac:dyDescent="0.2">
      <c r="A252" s="404" t="s">
        <v>1364</v>
      </c>
      <c r="B252" s="404">
        <v>200.93700000000001</v>
      </c>
      <c r="C252" s="404">
        <v>679.63599999999997</v>
      </c>
      <c r="D252" s="404">
        <v>626.654</v>
      </c>
      <c r="E252" s="404">
        <v>1507.7650000000001</v>
      </c>
      <c r="F252" s="404">
        <v>3.0489999999999999</v>
      </c>
      <c r="G252" s="404">
        <v>0.17799999999999999</v>
      </c>
      <c r="H252" s="404">
        <v>0</v>
      </c>
      <c r="I252" s="404">
        <v>0</v>
      </c>
      <c r="J252" s="404">
        <v>112.193</v>
      </c>
      <c r="K252" s="404">
        <v>115.42</v>
      </c>
      <c r="L252" s="404">
        <v>1623.1859999999999</v>
      </c>
      <c r="M252" s="404">
        <v>274.315</v>
      </c>
      <c r="N252" s="404">
        <v>671.18399999999997</v>
      </c>
      <c r="O252" s="404">
        <v>2568.6840000000002</v>
      </c>
    </row>
    <row r="253" spans="1:15" x14ac:dyDescent="0.2">
      <c r="A253" s="404" t="s">
        <v>1365</v>
      </c>
      <c r="B253" s="404">
        <v>201.53800000000001</v>
      </c>
      <c r="C253" s="404">
        <v>650.63099999999997</v>
      </c>
      <c r="D253" s="404">
        <v>651.29300000000001</v>
      </c>
      <c r="E253" s="404">
        <v>1502.009</v>
      </c>
      <c r="F253" s="404">
        <v>2.7639999999999998</v>
      </c>
      <c r="G253" s="404">
        <v>0.17299999999999999</v>
      </c>
      <c r="H253" s="404">
        <v>0</v>
      </c>
      <c r="I253" s="404">
        <v>0</v>
      </c>
      <c r="J253" s="404">
        <v>117.93</v>
      </c>
      <c r="K253" s="404">
        <v>120.867</v>
      </c>
      <c r="L253" s="404">
        <v>1622.876</v>
      </c>
      <c r="M253" s="404">
        <v>275.45299999999997</v>
      </c>
      <c r="N253" s="404">
        <v>644.93799999999999</v>
      </c>
      <c r="O253" s="404">
        <v>2543.2669999999998</v>
      </c>
    </row>
    <row r="254" spans="1:15" x14ac:dyDescent="0.2">
      <c r="A254" s="404" t="s">
        <v>1366</v>
      </c>
      <c r="B254" s="404">
        <v>213.57</v>
      </c>
      <c r="C254" s="404">
        <v>678.39200000000005</v>
      </c>
      <c r="D254" s="404">
        <v>688.63</v>
      </c>
      <c r="E254" s="404">
        <v>1583.431</v>
      </c>
      <c r="F254" s="404">
        <v>2.6179999999999999</v>
      </c>
      <c r="G254" s="404">
        <v>0.17799999999999999</v>
      </c>
      <c r="H254" s="404">
        <v>0</v>
      </c>
      <c r="I254" s="404">
        <v>0</v>
      </c>
      <c r="J254" s="404">
        <v>117.932</v>
      </c>
      <c r="K254" s="404">
        <v>120.72799999999999</v>
      </c>
      <c r="L254" s="404">
        <v>1704.16</v>
      </c>
      <c r="M254" s="404">
        <v>279.322</v>
      </c>
      <c r="N254" s="404">
        <v>670.41099999999994</v>
      </c>
      <c r="O254" s="404">
        <v>2653.893</v>
      </c>
    </row>
    <row r="255" spans="1:15" x14ac:dyDescent="0.2">
      <c r="A255" s="404" t="s">
        <v>1367</v>
      </c>
      <c r="B255" s="404">
        <v>213.136</v>
      </c>
      <c r="C255" s="404">
        <v>692.92700000000002</v>
      </c>
      <c r="D255" s="404">
        <v>698.86199999999997</v>
      </c>
      <c r="E255" s="404">
        <v>1602.8389999999999</v>
      </c>
      <c r="F255" s="404">
        <v>2.3370000000000002</v>
      </c>
      <c r="G255" s="404">
        <v>0.17799999999999999</v>
      </c>
      <c r="H255" s="404">
        <v>0</v>
      </c>
      <c r="I255" s="404">
        <v>0</v>
      </c>
      <c r="J255" s="404">
        <v>152.77099999999999</v>
      </c>
      <c r="K255" s="404">
        <v>155.286</v>
      </c>
      <c r="L255" s="404">
        <v>1758.125</v>
      </c>
      <c r="M255" s="404">
        <v>287.09500000000003</v>
      </c>
      <c r="N255" s="404">
        <v>670.93899999999996</v>
      </c>
      <c r="O255" s="404">
        <v>2716.1590000000001</v>
      </c>
    </row>
    <row r="256" spans="1:15" x14ac:dyDescent="0.2">
      <c r="A256" s="404" t="s">
        <v>1368</v>
      </c>
      <c r="B256" s="404">
        <v>213.941</v>
      </c>
      <c r="C256" s="404">
        <v>687.51499999999999</v>
      </c>
      <c r="D256" s="404">
        <v>721.18600000000004</v>
      </c>
      <c r="E256" s="404">
        <v>1626.261</v>
      </c>
      <c r="F256" s="404">
        <v>1.986</v>
      </c>
      <c r="G256" s="404">
        <v>0.17299999999999999</v>
      </c>
      <c r="H256" s="404">
        <v>0</v>
      </c>
      <c r="I256" s="404">
        <v>0</v>
      </c>
      <c r="J256" s="404">
        <v>170.54599999999999</v>
      </c>
      <c r="K256" s="404">
        <v>172.70500000000001</v>
      </c>
      <c r="L256" s="404">
        <v>1798.9659999999999</v>
      </c>
      <c r="M256" s="404">
        <v>280.23399999999998</v>
      </c>
      <c r="N256" s="404">
        <v>582.14800000000002</v>
      </c>
      <c r="O256" s="404">
        <v>2661.348</v>
      </c>
    </row>
    <row r="257" spans="1:15" x14ac:dyDescent="0.2">
      <c r="A257" s="404" t="s">
        <v>1369</v>
      </c>
      <c r="B257" s="404">
        <v>232.29300000000001</v>
      </c>
      <c r="C257" s="404">
        <v>740.35699999999997</v>
      </c>
      <c r="D257" s="404">
        <v>730.29399999999998</v>
      </c>
      <c r="E257" s="404">
        <v>1702.2619999999999</v>
      </c>
      <c r="F257" s="404">
        <v>1.9019999999999999</v>
      </c>
      <c r="G257" s="404">
        <v>0.17799999999999999</v>
      </c>
      <c r="H257" s="404">
        <v>0</v>
      </c>
      <c r="I257" s="404">
        <v>0</v>
      </c>
      <c r="J257" s="404">
        <v>154.33799999999999</v>
      </c>
      <c r="K257" s="404">
        <v>156.41800000000001</v>
      </c>
      <c r="L257" s="404">
        <v>1858.68</v>
      </c>
      <c r="M257" s="404">
        <v>277.642</v>
      </c>
      <c r="N257" s="404">
        <v>617.61800000000005</v>
      </c>
      <c r="O257" s="404">
        <v>2753.9409999999998</v>
      </c>
    </row>
    <row r="258" spans="1:15" x14ac:dyDescent="0.2">
      <c r="A258" s="404" t="s">
        <v>1370</v>
      </c>
      <c r="B258" s="404">
        <v>231.5</v>
      </c>
      <c r="C258" s="404">
        <v>743.16300000000001</v>
      </c>
      <c r="D258" s="404">
        <v>676.13300000000004</v>
      </c>
      <c r="E258" s="404">
        <v>1651.9829999999999</v>
      </c>
      <c r="F258" s="404">
        <v>1.9890000000000001</v>
      </c>
      <c r="G258" s="404">
        <v>0.17299999999999999</v>
      </c>
      <c r="H258" s="404">
        <v>0</v>
      </c>
      <c r="I258" s="404">
        <v>0</v>
      </c>
      <c r="J258" s="404">
        <v>146.708</v>
      </c>
      <c r="K258" s="404">
        <v>148.87</v>
      </c>
      <c r="L258" s="404">
        <v>1800.8520000000001</v>
      </c>
      <c r="M258" s="404">
        <v>267.27300000000002</v>
      </c>
      <c r="N258" s="404">
        <v>603.73199999999997</v>
      </c>
      <c r="O258" s="404">
        <v>2671.8580000000002</v>
      </c>
    </row>
    <row r="259" spans="1:15" x14ac:dyDescent="0.2">
      <c r="A259" s="404" t="s">
        <v>1371</v>
      </c>
      <c r="B259" s="404">
        <v>232.244</v>
      </c>
      <c r="C259" s="404">
        <v>785.78099999999995</v>
      </c>
      <c r="D259" s="404">
        <v>667.45399999999995</v>
      </c>
      <c r="E259" s="404">
        <v>1685.5730000000001</v>
      </c>
      <c r="F259" s="404">
        <v>2.3580000000000001</v>
      </c>
      <c r="G259" s="404">
        <v>0.17799999999999999</v>
      </c>
      <c r="H259" s="404">
        <v>0</v>
      </c>
      <c r="I259" s="404">
        <v>0</v>
      </c>
      <c r="J259" s="404">
        <v>168.88499999999999</v>
      </c>
      <c r="K259" s="404">
        <v>171.422</v>
      </c>
      <c r="L259" s="404">
        <v>1856.9949999999999</v>
      </c>
      <c r="M259" s="404">
        <v>261.88799999999998</v>
      </c>
      <c r="N259" s="404">
        <v>600.21100000000001</v>
      </c>
      <c r="O259" s="404">
        <v>2719.0940000000001</v>
      </c>
    </row>
    <row r="260" spans="1:15" x14ac:dyDescent="0.2">
      <c r="A260" s="404" t="s">
        <v>1372</v>
      </c>
      <c r="B260" s="404">
        <v>2600.84</v>
      </c>
      <c r="C260" s="404">
        <v>8572.3179999999993</v>
      </c>
      <c r="D260" s="404">
        <v>7957.8310000000001</v>
      </c>
      <c r="E260" s="404">
        <v>19140.675999999999</v>
      </c>
      <c r="F260" s="404">
        <v>29.675000000000001</v>
      </c>
      <c r="G260" s="404">
        <v>2.1</v>
      </c>
      <c r="H260" s="404">
        <v>0</v>
      </c>
      <c r="I260" s="404">
        <v>0</v>
      </c>
      <c r="J260" s="404">
        <v>1651.9839999999999</v>
      </c>
      <c r="K260" s="404">
        <v>1683.76</v>
      </c>
      <c r="L260" s="404">
        <v>20824.436000000002</v>
      </c>
      <c r="M260" s="404">
        <v>3229.7429999999999</v>
      </c>
      <c r="N260" s="404">
        <v>7345.1180000000004</v>
      </c>
      <c r="O260" s="404">
        <v>31399.296999999999</v>
      </c>
    </row>
    <row r="261" spans="1:15" x14ac:dyDescent="0.2">
      <c r="A261" s="404" t="s">
        <v>1373</v>
      </c>
      <c r="B261" s="404">
        <v>216.52799999999999</v>
      </c>
      <c r="C261" s="404">
        <v>825.74800000000005</v>
      </c>
      <c r="D261" s="404">
        <v>703.24</v>
      </c>
      <c r="E261" s="404">
        <v>1749.2149999999999</v>
      </c>
      <c r="F261" s="404">
        <v>2.75</v>
      </c>
      <c r="G261" s="404">
        <v>0.186</v>
      </c>
      <c r="H261" s="404">
        <v>0</v>
      </c>
      <c r="I261" s="404">
        <v>0</v>
      </c>
      <c r="J261" s="404">
        <v>170.63800000000001</v>
      </c>
      <c r="K261" s="404">
        <v>173.57400000000001</v>
      </c>
      <c r="L261" s="404">
        <v>1922.789</v>
      </c>
      <c r="M261" s="404">
        <v>263.89999999999998</v>
      </c>
      <c r="N261" s="404">
        <v>600.37199999999996</v>
      </c>
      <c r="O261" s="404">
        <v>2787.0610000000001</v>
      </c>
    </row>
    <row r="262" spans="1:15" x14ac:dyDescent="0.2">
      <c r="A262" s="404" t="s">
        <v>1374</v>
      </c>
      <c r="B262" s="404">
        <v>213.93899999999999</v>
      </c>
      <c r="C262" s="404">
        <v>755.41099999999994</v>
      </c>
      <c r="D262" s="404">
        <v>631.27499999999998</v>
      </c>
      <c r="E262" s="404">
        <v>1603.1179999999999</v>
      </c>
      <c r="F262" s="404">
        <v>2.2850000000000001</v>
      </c>
      <c r="G262" s="404">
        <v>0.17399999999999999</v>
      </c>
      <c r="H262" s="404">
        <v>0</v>
      </c>
      <c r="I262" s="404">
        <v>0</v>
      </c>
      <c r="J262" s="404">
        <v>131.59200000000001</v>
      </c>
      <c r="K262" s="404">
        <v>134.05099999999999</v>
      </c>
      <c r="L262" s="404">
        <v>1737.1679999999999</v>
      </c>
      <c r="M262" s="404">
        <v>262.36</v>
      </c>
      <c r="N262" s="404">
        <v>547.29700000000003</v>
      </c>
      <c r="O262" s="404">
        <v>2546.8249999999998</v>
      </c>
    </row>
    <row r="263" spans="1:15" x14ac:dyDescent="0.2">
      <c r="A263" s="404" t="s">
        <v>1375</v>
      </c>
      <c r="B263" s="404">
        <v>221.56200000000001</v>
      </c>
      <c r="C263" s="404">
        <v>790.60900000000004</v>
      </c>
      <c r="D263" s="404">
        <v>695.03300000000002</v>
      </c>
      <c r="E263" s="404">
        <v>1710.4739999999999</v>
      </c>
      <c r="F263" s="404">
        <v>2.77</v>
      </c>
      <c r="G263" s="404">
        <v>0.186</v>
      </c>
      <c r="H263" s="404">
        <v>0</v>
      </c>
      <c r="I263" s="404">
        <v>0</v>
      </c>
      <c r="J263" s="404">
        <v>120.79600000000001</v>
      </c>
      <c r="K263" s="404">
        <v>123.752</v>
      </c>
      <c r="L263" s="404">
        <v>1834.2270000000001</v>
      </c>
      <c r="M263" s="404">
        <v>270.71100000000001</v>
      </c>
      <c r="N263" s="404">
        <v>613.32799999999997</v>
      </c>
      <c r="O263" s="404">
        <v>2718.2660000000001</v>
      </c>
    </row>
    <row r="264" spans="1:15" x14ac:dyDescent="0.2">
      <c r="A264" s="404" t="s">
        <v>1376</v>
      </c>
      <c r="B264" s="404">
        <v>200.983</v>
      </c>
      <c r="C264" s="404">
        <v>741.82</v>
      </c>
      <c r="D264" s="404">
        <v>686.13400000000001</v>
      </c>
      <c r="E264" s="404">
        <v>1632.0229999999999</v>
      </c>
      <c r="F264" s="404">
        <v>2.4790000000000001</v>
      </c>
      <c r="G264" s="404">
        <v>0.18</v>
      </c>
      <c r="H264" s="404">
        <v>0</v>
      </c>
      <c r="I264" s="404">
        <v>0</v>
      </c>
      <c r="J264" s="404">
        <v>115.202</v>
      </c>
      <c r="K264" s="404">
        <v>117.86199999999999</v>
      </c>
      <c r="L264" s="404">
        <v>1749.885</v>
      </c>
      <c r="M264" s="404">
        <v>266.81400000000002</v>
      </c>
      <c r="N264" s="404">
        <v>584.21699999999998</v>
      </c>
      <c r="O264" s="404">
        <v>2600.9160000000002</v>
      </c>
    </row>
    <row r="265" spans="1:15" x14ac:dyDescent="0.2">
      <c r="A265" s="404" t="s">
        <v>1377</v>
      </c>
      <c r="B265" s="404">
        <v>202.08600000000001</v>
      </c>
      <c r="C265" s="404">
        <v>735.94600000000003</v>
      </c>
      <c r="D265" s="404">
        <v>704.995</v>
      </c>
      <c r="E265" s="404">
        <v>1644.925</v>
      </c>
      <c r="F265" s="404">
        <v>2.8260000000000001</v>
      </c>
      <c r="G265" s="404">
        <v>0.186</v>
      </c>
      <c r="H265" s="404">
        <v>0</v>
      </c>
      <c r="I265" s="404">
        <v>0</v>
      </c>
      <c r="J265" s="404">
        <v>91.616</v>
      </c>
      <c r="K265" s="404">
        <v>94.628</v>
      </c>
      <c r="L265" s="404">
        <v>1739.5530000000001</v>
      </c>
      <c r="M265" s="404">
        <v>275.69499999999999</v>
      </c>
      <c r="N265" s="404">
        <v>633.99800000000005</v>
      </c>
      <c r="O265" s="404">
        <v>2649.2460000000001</v>
      </c>
    </row>
    <row r="266" spans="1:15" x14ac:dyDescent="0.2">
      <c r="A266" s="404" t="s">
        <v>1378</v>
      </c>
      <c r="B266" s="404">
        <v>198.49299999999999</v>
      </c>
      <c r="C266" s="404">
        <v>690.48800000000006</v>
      </c>
      <c r="D266" s="404">
        <v>722.35900000000004</v>
      </c>
      <c r="E266" s="404">
        <v>1615.21</v>
      </c>
      <c r="F266" s="404">
        <v>2.855</v>
      </c>
      <c r="G266" s="404">
        <v>0.18</v>
      </c>
      <c r="H266" s="404">
        <v>0</v>
      </c>
      <c r="I266" s="404">
        <v>0</v>
      </c>
      <c r="J266" s="404">
        <v>130.351</v>
      </c>
      <c r="K266" s="404">
        <v>133.387</v>
      </c>
      <c r="L266" s="404">
        <v>1748.596</v>
      </c>
      <c r="M266" s="404">
        <v>285.00900000000001</v>
      </c>
      <c r="N266" s="404">
        <v>672.803</v>
      </c>
      <c r="O266" s="404">
        <v>2706.4079999999999</v>
      </c>
    </row>
    <row r="267" spans="1:15" x14ac:dyDescent="0.2">
      <c r="A267" s="404" t="s">
        <v>1379</v>
      </c>
      <c r="B267" s="404">
        <v>208.19800000000001</v>
      </c>
      <c r="C267" s="404">
        <v>702.11599999999999</v>
      </c>
      <c r="D267" s="404">
        <v>745.16800000000001</v>
      </c>
      <c r="E267" s="404">
        <v>1657.277</v>
      </c>
      <c r="F267" s="404">
        <v>2.4969999999999999</v>
      </c>
      <c r="G267" s="404">
        <v>0.186</v>
      </c>
      <c r="H267" s="404">
        <v>0</v>
      </c>
      <c r="I267" s="404">
        <v>0</v>
      </c>
      <c r="J267" s="404">
        <v>144.79400000000001</v>
      </c>
      <c r="K267" s="404">
        <v>147.477</v>
      </c>
      <c r="L267" s="404">
        <v>1804.7539999999999</v>
      </c>
      <c r="M267" s="404">
        <v>289.46199999999999</v>
      </c>
      <c r="N267" s="404">
        <v>694.85</v>
      </c>
      <c r="O267" s="404">
        <v>2789.0659999999998</v>
      </c>
    </row>
    <row r="268" spans="1:15" x14ac:dyDescent="0.2">
      <c r="A268" s="404" t="s">
        <v>1380</v>
      </c>
      <c r="B268" s="404">
        <v>206.31700000000001</v>
      </c>
      <c r="C268" s="404">
        <v>693.74099999999999</v>
      </c>
      <c r="D268" s="404">
        <v>742.654</v>
      </c>
      <c r="E268" s="404">
        <v>1645.3040000000001</v>
      </c>
      <c r="F268" s="404">
        <v>2.3130000000000002</v>
      </c>
      <c r="G268" s="404">
        <v>0.186</v>
      </c>
      <c r="H268" s="404">
        <v>0</v>
      </c>
      <c r="I268" s="404">
        <v>0</v>
      </c>
      <c r="J268" s="404">
        <v>162.578</v>
      </c>
      <c r="K268" s="404">
        <v>165.077</v>
      </c>
      <c r="L268" s="404">
        <v>1810.3810000000001</v>
      </c>
      <c r="M268" s="404">
        <v>292.27499999999998</v>
      </c>
      <c r="N268" s="404">
        <v>664.82299999999998</v>
      </c>
      <c r="O268" s="404">
        <v>2767.4789999999998</v>
      </c>
    </row>
    <row r="269" spans="1:15" x14ac:dyDescent="0.2">
      <c r="A269" s="404" t="s">
        <v>1381</v>
      </c>
      <c r="B269" s="404">
        <v>202.24199999999999</v>
      </c>
      <c r="C269" s="404">
        <v>696.90499999999997</v>
      </c>
      <c r="D269" s="404">
        <v>708.50599999999997</v>
      </c>
      <c r="E269" s="404">
        <v>1610.4939999999999</v>
      </c>
      <c r="F269" s="404">
        <v>2.1360000000000001</v>
      </c>
      <c r="G269" s="404">
        <v>0.18</v>
      </c>
      <c r="H269" s="404">
        <v>0</v>
      </c>
      <c r="I269" s="404">
        <v>0</v>
      </c>
      <c r="J269" s="404">
        <v>148.66499999999999</v>
      </c>
      <c r="K269" s="404">
        <v>150.98099999999999</v>
      </c>
      <c r="L269" s="404">
        <v>1761.4749999999999</v>
      </c>
      <c r="M269" s="404">
        <v>285.98099999999999</v>
      </c>
      <c r="N269" s="404">
        <v>619.04700000000003</v>
      </c>
      <c r="O269" s="404">
        <v>2666.5030000000002</v>
      </c>
    </row>
    <row r="270" spans="1:15" x14ac:dyDescent="0.2">
      <c r="A270" s="404" t="s">
        <v>1382</v>
      </c>
      <c r="B270" s="404">
        <v>217.16900000000001</v>
      </c>
      <c r="C270" s="404">
        <v>725.58199999999999</v>
      </c>
      <c r="D270" s="404">
        <v>768.17100000000005</v>
      </c>
      <c r="E270" s="404">
        <v>1713.913</v>
      </c>
      <c r="F270" s="404">
        <v>2.101</v>
      </c>
      <c r="G270" s="404">
        <v>0.186</v>
      </c>
      <c r="H270" s="404">
        <v>0</v>
      </c>
      <c r="I270" s="404">
        <v>0</v>
      </c>
      <c r="J270" s="404">
        <v>164.739</v>
      </c>
      <c r="K270" s="404">
        <v>167.02600000000001</v>
      </c>
      <c r="L270" s="404">
        <v>1880.9390000000001</v>
      </c>
      <c r="M270" s="404">
        <v>284.24599999999998</v>
      </c>
      <c r="N270" s="404">
        <v>613.59799999999996</v>
      </c>
      <c r="O270" s="404">
        <v>2778.7840000000001</v>
      </c>
    </row>
    <row r="271" spans="1:15" x14ac:dyDescent="0.2">
      <c r="A271" s="404" t="s">
        <v>1383</v>
      </c>
      <c r="B271" s="404">
        <v>213.56800000000001</v>
      </c>
      <c r="C271" s="404">
        <v>758.447</v>
      </c>
      <c r="D271" s="404">
        <v>710.02099999999996</v>
      </c>
      <c r="E271" s="404">
        <v>1683.2570000000001</v>
      </c>
      <c r="F271" s="404">
        <v>2.472</v>
      </c>
      <c r="G271" s="404">
        <v>0.18</v>
      </c>
      <c r="H271" s="404">
        <v>0</v>
      </c>
      <c r="I271" s="404">
        <v>0</v>
      </c>
      <c r="J271" s="404">
        <v>166.50299999999999</v>
      </c>
      <c r="K271" s="404">
        <v>169.155</v>
      </c>
      <c r="L271" s="404">
        <v>1852.412</v>
      </c>
      <c r="M271" s="404">
        <v>276.48899999999998</v>
      </c>
      <c r="N271" s="404">
        <v>626.97400000000005</v>
      </c>
      <c r="O271" s="404">
        <v>2755.875</v>
      </c>
    </row>
    <row r="272" spans="1:15" x14ac:dyDescent="0.2">
      <c r="A272" s="404" t="s">
        <v>1384</v>
      </c>
      <c r="B272" s="404">
        <v>213.73599999999999</v>
      </c>
      <c r="C272" s="404">
        <v>800.428</v>
      </c>
      <c r="D272" s="404">
        <v>734.29300000000001</v>
      </c>
      <c r="E272" s="404">
        <v>1753.325</v>
      </c>
      <c r="F272" s="404">
        <v>3.0230000000000001</v>
      </c>
      <c r="G272" s="404">
        <v>0.186</v>
      </c>
      <c r="H272" s="404">
        <v>0</v>
      </c>
      <c r="I272" s="404">
        <v>0</v>
      </c>
      <c r="J272" s="404">
        <v>157.06100000000001</v>
      </c>
      <c r="K272" s="404">
        <v>160.27099999999999</v>
      </c>
      <c r="L272" s="404">
        <v>1913.596</v>
      </c>
      <c r="M272" s="404">
        <v>265.95800000000003</v>
      </c>
      <c r="N272" s="404">
        <v>621.84100000000001</v>
      </c>
      <c r="O272" s="404">
        <v>2801.395</v>
      </c>
    </row>
    <row r="273" spans="1:15" x14ac:dyDescent="0.2">
      <c r="A273" s="404" t="s">
        <v>1385</v>
      </c>
      <c r="B273" s="404">
        <v>2514.8209999999999</v>
      </c>
      <c r="C273" s="404">
        <v>8917.7970000000005</v>
      </c>
      <c r="D273" s="404">
        <v>8551.8379999999997</v>
      </c>
      <c r="E273" s="404">
        <v>20019.081999999999</v>
      </c>
      <c r="F273" s="404">
        <v>30.507999999999999</v>
      </c>
      <c r="G273" s="404">
        <v>2.2000000000000002</v>
      </c>
      <c r="H273" s="404">
        <v>0</v>
      </c>
      <c r="I273" s="404">
        <v>0</v>
      </c>
      <c r="J273" s="404">
        <v>1704.5329999999999</v>
      </c>
      <c r="K273" s="404">
        <v>1737.241</v>
      </c>
      <c r="L273" s="404">
        <v>21756.322</v>
      </c>
      <c r="M273" s="404">
        <v>3318.9</v>
      </c>
      <c r="N273" s="404">
        <v>7495.6139999999996</v>
      </c>
      <c r="O273" s="404">
        <v>32570.837</v>
      </c>
    </row>
    <row r="274" spans="1:15" x14ac:dyDescent="0.2">
      <c r="A274" s="404" t="s">
        <v>1386</v>
      </c>
      <c r="B274" s="404">
        <v>212.82300000000001</v>
      </c>
      <c r="C274" s="404">
        <v>803.20500000000004</v>
      </c>
      <c r="D274" s="404">
        <v>648.64499999999998</v>
      </c>
      <c r="E274" s="404">
        <v>1668.5709999999999</v>
      </c>
      <c r="F274" s="404">
        <v>2.7480000000000002</v>
      </c>
      <c r="G274" s="404">
        <v>0.20399999999999999</v>
      </c>
      <c r="H274" s="404">
        <v>0</v>
      </c>
      <c r="I274" s="404">
        <v>0</v>
      </c>
      <c r="J274" s="404">
        <v>167.34100000000001</v>
      </c>
      <c r="K274" s="404">
        <v>170.29300000000001</v>
      </c>
      <c r="L274" s="404">
        <v>1838.864</v>
      </c>
      <c r="M274" s="404">
        <v>263.68900000000002</v>
      </c>
      <c r="N274" s="404">
        <v>600.25</v>
      </c>
      <c r="O274" s="404">
        <v>2702.8020000000001</v>
      </c>
    </row>
    <row r="275" spans="1:15" x14ac:dyDescent="0.2">
      <c r="A275" s="404" t="s">
        <v>1387</v>
      </c>
      <c r="B275" s="404">
        <v>208.84899999999999</v>
      </c>
      <c r="C275" s="404">
        <v>766.83600000000001</v>
      </c>
      <c r="D275" s="404">
        <v>646.65899999999999</v>
      </c>
      <c r="E275" s="404">
        <v>1622.3810000000001</v>
      </c>
      <c r="F275" s="404">
        <v>2.218</v>
      </c>
      <c r="G275" s="404">
        <v>0.184</v>
      </c>
      <c r="H275" s="404">
        <v>0</v>
      </c>
      <c r="I275" s="404">
        <v>0</v>
      </c>
      <c r="J275" s="404">
        <v>148.91</v>
      </c>
      <c r="K275" s="404">
        <v>151.31200000000001</v>
      </c>
      <c r="L275" s="404">
        <v>1773.692</v>
      </c>
      <c r="M275" s="404">
        <v>260.89600000000002</v>
      </c>
      <c r="N275" s="404">
        <v>559.673</v>
      </c>
      <c r="O275" s="404">
        <v>2594.261</v>
      </c>
    </row>
    <row r="276" spans="1:15" x14ac:dyDescent="0.2">
      <c r="A276" s="404" t="s">
        <v>1388</v>
      </c>
      <c r="B276" s="404">
        <v>213.46600000000001</v>
      </c>
      <c r="C276" s="404">
        <v>804.02499999999998</v>
      </c>
      <c r="D276" s="404">
        <v>733.09900000000005</v>
      </c>
      <c r="E276" s="404">
        <v>1753.1990000000001</v>
      </c>
      <c r="F276" s="404">
        <v>2.593</v>
      </c>
      <c r="G276" s="404">
        <v>0.20399999999999999</v>
      </c>
      <c r="H276" s="404">
        <v>0</v>
      </c>
      <c r="I276" s="404">
        <v>0</v>
      </c>
      <c r="J276" s="404">
        <v>158.06299999999999</v>
      </c>
      <c r="K276" s="404">
        <v>160.86000000000001</v>
      </c>
      <c r="L276" s="404">
        <v>1914.059</v>
      </c>
      <c r="M276" s="404">
        <v>271.12799999999999</v>
      </c>
      <c r="N276" s="404">
        <v>609.29600000000005</v>
      </c>
      <c r="O276" s="404">
        <v>2794.482</v>
      </c>
    </row>
    <row r="277" spans="1:15" x14ac:dyDescent="0.2">
      <c r="A277" s="404" t="s">
        <v>1389</v>
      </c>
      <c r="B277" s="404">
        <v>200.31700000000001</v>
      </c>
      <c r="C277" s="404">
        <v>747.84500000000003</v>
      </c>
      <c r="D277" s="404">
        <v>654.57600000000002</v>
      </c>
      <c r="E277" s="404">
        <v>1605.693</v>
      </c>
      <c r="F277" s="404">
        <v>2.8130000000000002</v>
      </c>
      <c r="G277" s="404">
        <v>0.19700000000000001</v>
      </c>
      <c r="H277" s="404">
        <v>0</v>
      </c>
      <c r="I277" s="404">
        <v>0</v>
      </c>
      <c r="J277" s="404">
        <v>134.54599999999999</v>
      </c>
      <c r="K277" s="404">
        <v>137.55600000000001</v>
      </c>
      <c r="L277" s="404">
        <v>1743.249</v>
      </c>
      <c r="M277" s="404">
        <v>269.21899999999999</v>
      </c>
      <c r="N277" s="404">
        <v>582.33399999999995</v>
      </c>
      <c r="O277" s="404">
        <v>2594.8020000000001</v>
      </c>
    </row>
    <row r="278" spans="1:15" x14ac:dyDescent="0.2">
      <c r="A278" s="404" t="s">
        <v>1390</v>
      </c>
      <c r="B278" s="404">
        <v>203.94499999999999</v>
      </c>
      <c r="C278" s="404">
        <v>705.44399999999996</v>
      </c>
      <c r="D278" s="404">
        <v>647.13900000000001</v>
      </c>
      <c r="E278" s="404">
        <v>1558.1220000000001</v>
      </c>
      <c r="F278" s="404">
        <v>3.2389999999999999</v>
      </c>
      <c r="G278" s="404">
        <v>0.20399999999999999</v>
      </c>
      <c r="H278" s="404">
        <v>0</v>
      </c>
      <c r="I278" s="404">
        <v>0</v>
      </c>
      <c r="J278" s="404">
        <v>102.806</v>
      </c>
      <c r="K278" s="404">
        <v>106.249</v>
      </c>
      <c r="L278" s="404">
        <v>1664.3710000000001</v>
      </c>
      <c r="M278" s="404">
        <v>278.113</v>
      </c>
      <c r="N278" s="404">
        <v>649.72500000000002</v>
      </c>
      <c r="O278" s="404">
        <v>2592.2089999999998</v>
      </c>
    </row>
    <row r="279" spans="1:15" x14ac:dyDescent="0.2">
      <c r="A279" s="404" t="s">
        <v>1391</v>
      </c>
      <c r="B279" s="404">
        <v>201.614</v>
      </c>
      <c r="C279" s="404">
        <v>703.07100000000003</v>
      </c>
      <c r="D279" s="404">
        <v>685.48500000000001</v>
      </c>
      <c r="E279" s="404">
        <v>1593.579</v>
      </c>
      <c r="F279" s="404">
        <v>2.9430000000000001</v>
      </c>
      <c r="G279" s="404">
        <v>0.19700000000000001</v>
      </c>
      <c r="H279" s="404">
        <v>0</v>
      </c>
      <c r="I279" s="404">
        <v>0</v>
      </c>
      <c r="J279" s="404">
        <v>105.32299999999999</v>
      </c>
      <c r="K279" s="404">
        <v>108.464</v>
      </c>
      <c r="L279" s="404">
        <v>1702.0429999999999</v>
      </c>
      <c r="M279" s="404">
        <v>287.589</v>
      </c>
      <c r="N279" s="404">
        <v>688.93399999999997</v>
      </c>
      <c r="O279" s="404">
        <v>2678.5659999999998</v>
      </c>
    </row>
    <row r="280" spans="1:15" x14ac:dyDescent="0.2">
      <c r="A280" s="404" t="s">
        <v>1392</v>
      </c>
      <c r="B280" s="404">
        <v>201.76499999999999</v>
      </c>
      <c r="C280" s="404">
        <v>716.69200000000001</v>
      </c>
      <c r="D280" s="404">
        <v>713.65700000000004</v>
      </c>
      <c r="E280" s="404">
        <v>1631.06</v>
      </c>
      <c r="F280" s="404">
        <v>2.609</v>
      </c>
      <c r="G280" s="404">
        <v>0.20399999999999999</v>
      </c>
      <c r="H280" s="404">
        <v>0</v>
      </c>
      <c r="I280" s="404">
        <v>0</v>
      </c>
      <c r="J280" s="404">
        <v>118.411</v>
      </c>
      <c r="K280" s="404">
        <v>121.223</v>
      </c>
      <c r="L280" s="404">
        <v>1752.2829999999999</v>
      </c>
      <c r="M280" s="404">
        <v>289.22899999999998</v>
      </c>
      <c r="N280" s="404">
        <v>694.13699999999994</v>
      </c>
      <c r="O280" s="404">
        <v>2735.6480000000001</v>
      </c>
    </row>
    <row r="281" spans="1:15" x14ac:dyDescent="0.2">
      <c r="A281" s="404" t="s">
        <v>1393</v>
      </c>
      <c r="B281" s="404">
        <v>201.755</v>
      </c>
      <c r="C281" s="404">
        <v>727.39599999999996</v>
      </c>
      <c r="D281" s="404">
        <v>692.58900000000006</v>
      </c>
      <c r="E281" s="404">
        <v>1626.3119999999999</v>
      </c>
      <c r="F281" s="404">
        <v>2.214</v>
      </c>
      <c r="G281" s="404">
        <v>0.20399999999999999</v>
      </c>
      <c r="H281" s="404">
        <v>0</v>
      </c>
      <c r="I281" s="404">
        <v>0</v>
      </c>
      <c r="J281" s="404">
        <v>166.697</v>
      </c>
      <c r="K281" s="404">
        <v>169.114</v>
      </c>
      <c r="L281" s="404">
        <v>1795.4259999999999</v>
      </c>
      <c r="M281" s="404">
        <v>294.11900000000003</v>
      </c>
      <c r="N281" s="404">
        <v>687.02800000000002</v>
      </c>
      <c r="O281" s="404">
        <v>2776.5720000000001</v>
      </c>
    </row>
    <row r="282" spans="1:15" x14ac:dyDescent="0.2">
      <c r="A282" s="404" t="s">
        <v>1394</v>
      </c>
      <c r="B282" s="404">
        <v>200.84</v>
      </c>
      <c r="C282" s="404">
        <v>713.33600000000001</v>
      </c>
      <c r="D282" s="404">
        <v>740.23</v>
      </c>
      <c r="E282" s="404">
        <v>1652.7439999999999</v>
      </c>
      <c r="F282" s="404">
        <v>1.925</v>
      </c>
      <c r="G282" s="404">
        <v>0.19700000000000001</v>
      </c>
      <c r="H282" s="404">
        <v>0</v>
      </c>
      <c r="I282" s="404">
        <v>0</v>
      </c>
      <c r="J282" s="404">
        <v>153.22900000000001</v>
      </c>
      <c r="K282" s="404">
        <v>155.351</v>
      </c>
      <c r="L282" s="404">
        <v>1808.095</v>
      </c>
      <c r="M282" s="404">
        <v>283.92200000000003</v>
      </c>
      <c r="N282" s="404">
        <v>581.79700000000003</v>
      </c>
      <c r="O282" s="404">
        <v>2673.8150000000001</v>
      </c>
    </row>
    <row r="283" spans="1:15" x14ac:dyDescent="0.2">
      <c r="A283" s="404" t="s">
        <v>1395</v>
      </c>
      <c r="B283" s="404">
        <v>218.36</v>
      </c>
      <c r="C283" s="404">
        <v>781.32299999999998</v>
      </c>
      <c r="D283" s="404">
        <v>769.97500000000002</v>
      </c>
      <c r="E283" s="404">
        <v>1774.8219999999999</v>
      </c>
      <c r="F283" s="404">
        <v>1.92</v>
      </c>
      <c r="G283" s="404">
        <v>0.20399999999999999</v>
      </c>
      <c r="H283" s="404">
        <v>0</v>
      </c>
      <c r="I283" s="404">
        <v>0</v>
      </c>
      <c r="J283" s="404">
        <v>157.59800000000001</v>
      </c>
      <c r="K283" s="404">
        <v>159.72200000000001</v>
      </c>
      <c r="L283" s="404">
        <v>1934.5440000000001</v>
      </c>
      <c r="M283" s="404">
        <v>282.697</v>
      </c>
      <c r="N283" s="404">
        <v>618.78700000000003</v>
      </c>
      <c r="O283" s="404">
        <v>2836.0279999999998</v>
      </c>
    </row>
    <row r="284" spans="1:15" x14ac:dyDescent="0.2">
      <c r="A284" s="404" t="s">
        <v>1396</v>
      </c>
      <c r="B284" s="404">
        <v>213.74700000000001</v>
      </c>
      <c r="C284" s="404">
        <v>782.33900000000006</v>
      </c>
      <c r="D284" s="404">
        <v>743.07</v>
      </c>
      <c r="E284" s="404">
        <v>1739.809</v>
      </c>
      <c r="F284" s="404">
        <v>2.0009999999999999</v>
      </c>
      <c r="G284" s="404">
        <v>0.19700000000000001</v>
      </c>
      <c r="H284" s="404">
        <v>0</v>
      </c>
      <c r="I284" s="404">
        <v>0</v>
      </c>
      <c r="J284" s="404">
        <v>164.43899999999999</v>
      </c>
      <c r="K284" s="404">
        <v>166.63800000000001</v>
      </c>
      <c r="L284" s="404">
        <v>1906.4469999999999</v>
      </c>
      <c r="M284" s="404">
        <v>276.923</v>
      </c>
      <c r="N284" s="404">
        <v>632.70100000000002</v>
      </c>
      <c r="O284" s="404">
        <v>2816.07</v>
      </c>
    </row>
    <row r="285" spans="1:15" x14ac:dyDescent="0.2">
      <c r="A285" s="404" t="s">
        <v>1397</v>
      </c>
      <c r="B285" s="404">
        <v>218.80699999999999</v>
      </c>
      <c r="C285" s="404">
        <v>818.45299999999997</v>
      </c>
      <c r="D285" s="404">
        <v>711.33399999999995</v>
      </c>
      <c r="E285" s="404">
        <v>1753.529</v>
      </c>
      <c r="F285" s="404">
        <v>2.37</v>
      </c>
      <c r="G285" s="404">
        <v>0.20399999999999999</v>
      </c>
      <c r="H285" s="404">
        <v>0</v>
      </c>
      <c r="I285" s="404">
        <v>0</v>
      </c>
      <c r="J285" s="404">
        <v>163.346</v>
      </c>
      <c r="K285" s="404">
        <v>165.92</v>
      </c>
      <c r="L285" s="404">
        <v>1919.4480000000001</v>
      </c>
      <c r="M285" s="404">
        <v>276.56200000000001</v>
      </c>
      <c r="N285" s="404">
        <v>634.59699999999998</v>
      </c>
      <c r="O285" s="404">
        <v>2830.6080000000002</v>
      </c>
    </row>
    <row r="286" spans="1:15" x14ac:dyDescent="0.2">
      <c r="A286" s="404" t="s">
        <v>1398</v>
      </c>
      <c r="B286" s="404">
        <v>2496.288</v>
      </c>
      <c r="C286" s="404">
        <v>9070.4860000000008</v>
      </c>
      <c r="D286" s="404">
        <v>8386.4660000000003</v>
      </c>
      <c r="E286" s="404">
        <v>19980.349999999999</v>
      </c>
      <c r="F286" s="404">
        <v>29.593</v>
      </c>
      <c r="G286" s="404">
        <v>2.4</v>
      </c>
      <c r="H286" s="404">
        <v>0</v>
      </c>
      <c r="I286" s="404">
        <v>0</v>
      </c>
      <c r="J286" s="404">
        <v>1740.7080000000001</v>
      </c>
      <c r="K286" s="404">
        <v>1772.701</v>
      </c>
      <c r="L286" s="404">
        <v>21753.05</v>
      </c>
      <c r="M286" s="404">
        <v>3334.0839999999998</v>
      </c>
      <c r="N286" s="404">
        <v>7541.4080000000004</v>
      </c>
      <c r="O286" s="404">
        <v>32628.543000000001</v>
      </c>
    </row>
    <row r="287" spans="1:15" x14ac:dyDescent="0.2">
      <c r="A287" s="404" t="s">
        <v>1399</v>
      </c>
      <c r="B287" s="404">
        <v>215.78100000000001</v>
      </c>
      <c r="C287" s="404">
        <v>840.91800000000001</v>
      </c>
      <c r="D287" s="404">
        <v>764.08799999999997</v>
      </c>
      <c r="E287" s="404">
        <v>1826.5409999999999</v>
      </c>
      <c r="F287" s="404">
        <v>5.0990000000000002</v>
      </c>
      <c r="G287" s="404">
        <v>0.23799999999999999</v>
      </c>
      <c r="H287" s="404">
        <v>0</v>
      </c>
      <c r="I287" s="404">
        <v>0</v>
      </c>
      <c r="J287" s="404">
        <v>207.15100000000001</v>
      </c>
      <c r="K287" s="404">
        <v>212.488</v>
      </c>
      <c r="L287" s="404">
        <v>2039.028</v>
      </c>
      <c r="M287" s="404">
        <v>274.57400000000001</v>
      </c>
      <c r="N287" s="404">
        <v>618.00300000000004</v>
      </c>
      <c r="O287" s="404">
        <v>2931.605</v>
      </c>
    </row>
    <row r="288" spans="1:15" x14ac:dyDescent="0.2">
      <c r="A288" s="404" t="s">
        <v>1400</v>
      </c>
      <c r="B288" s="404">
        <v>212.36199999999999</v>
      </c>
      <c r="C288" s="404">
        <v>798.44</v>
      </c>
      <c r="D288" s="404">
        <v>698.79100000000005</v>
      </c>
      <c r="E288" s="404">
        <v>1711.008</v>
      </c>
      <c r="F288" s="404">
        <v>4.8860000000000001</v>
      </c>
      <c r="G288" s="404">
        <v>0.215</v>
      </c>
      <c r="H288" s="404">
        <v>0</v>
      </c>
      <c r="I288" s="404">
        <v>0</v>
      </c>
      <c r="J288" s="404">
        <v>156.16</v>
      </c>
      <c r="K288" s="404">
        <v>161.261</v>
      </c>
      <c r="L288" s="404">
        <v>1872.269</v>
      </c>
      <c r="M288" s="404">
        <v>266.00400000000002</v>
      </c>
      <c r="N288" s="404">
        <v>543.69500000000005</v>
      </c>
      <c r="O288" s="404">
        <v>2681.9679999999998</v>
      </c>
    </row>
    <row r="289" spans="1:15" x14ac:dyDescent="0.2">
      <c r="A289" s="404" t="s">
        <v>1401</v>
      </c>
      <c r="B289" s="404">
        <v>219.065</v>
      </c>
      <c r="C289" s="404">
        <v>800.12300000000005</v>
      </c>
      <c r="D289" s="404">
        <v>693.96500000000003</v>
      </c>
      <c r="E289" s="404">
        <v>1718.037</v>
      </c>
      <c r="F289" s="404">
        <v>5.641</v>
      </c>
      <c r="G289" s="404">
        <v>0.23799999999999999</v>
      </c>
      <c r="H289" s="404">
        <v>0</v>
      </c>
      <c r="I289" s="404">
        <v>0</v>
      </c>
      <c r="J289" s="404">
        <v>162.667</v>
      </c>
      <c r="K289" s="404">
        <v>168.54499999999999</v>
      </c>
      <c r="L289" s="404">
        <v>1886.5830000000001</v>
      </c>
      <c r="M289" s="404">
        <v>275.48700000000002</v>
      </c>
      <c r="N289" s="404">
        <v>615.41499999999996</v>
      </c>
      <c r="O289" s="404">
        <v>2777.4850000000001</v>
      </c>
    </row>
    <row r="290" spans="1:15" x14ac:dyDescent="0.2">
      <c r="A290" s="404" t="s">
        <v>1402</v>
      </c>
      <c r="B290" s="404">
        <v>200.29300000000001</v>
      </c>
      <c r="C290" s="404">
        <v>739.04100000000005</v>
      </c>
      <c r="D290" s="404">
        <v>706.69100000000003</v>
      </c>
      <c r="E290" s="404">
        <v>1651.704</v>
      </c>
      <c r="F290" s="404">
        <v>5.9039999999999999</v>
      </c>
      <c r="G290" s="404">
        <v>0.23</v>
      </c>
      <c r="H290" s="404">
        <v>0</v>
      </c>
      <c r="I290" s="404">
        <v>0</v>
      </c>
      <c r="J290" s="404">
        <v>144.82499999999999</v>
      </c>
      <c r="K290" s="404">
        <v>150.959</v>
      </c>
      <c r="L290" s="404">
        <v>1802.663</v>
      </c>
      <c r="M290" s="404">
        <v>275.70100000000002</v>
      </c>
      <c r="N290" s="404">
        <v>601.83000000000004</v>
      </c>
      <c r="O290" s="404">
        <v>2680.194</v>
      </c>
    </row>
    <row r="291" spans="1:15" x14ac:dyDescent="0.2">
      <c r="A291" s="404" t="s">
        <v>1403</v>
      </c>
      <c r="B291" s="404">
        <v>204.38499999999999</v>
      </c>
      <c r="C291" s="404">
        <v>713.59400000000005</v>
      </c>
      <c r="D291" s="404">
        <v>718.91700000000003</v>
      </c>
      <c r="E291" s="404">
        <v>1642.4870000000001</v>
      </c>
      <c r="F291" s="404">
        <v>6.19</v>
      </c>
      <c r="G291" s="404">
        <v>0.23799999999999999</v>
      </c>
      <c r="H291" s="404">
        <v>0</v>
      </c>
      <c r="I291" s="404">
        <v>0</v>
      </c>
      <c r="J291" s="404">
        <v>108.081</v>
      </c>
      <c r="K291" s="404">
        <v>114.509</v>
      </c>
      <c r="L291" s="404">
        <v>1756.9960000000001</v>
      </c>
      <c r="M291" s="404">
        <v>285.42599999999999</v>
      </c>
      <c r="N291" s="404">
        <v>667.71400000000006</v>
      </c>
      <c r="O291" s="404">
        <v>2710.136</v>
      </c>
    </row>
    <row r="292" spans="1:15" x14ac:dyDescent="0.2">
      <c r="A292" s="404" t="s">
        <v>1404</v>
      </c>
      <c r="B292" s="404">
        <v>200.24299999999999</v>
      </c>
      <c r="C292" s="404">
        <v>716.15499999999997</v>
      </c>
      <c r="D292" s="404">
        <v>722.87099999999998</v>
      </c>
      <c r="E292" s="404">
        <v>1644.1969999999999</v>
      </c>
      <c r="F292" s="404">
        <v>5.98</v>
      </c>
      <c r="G292" s="404">
        <v>0.23</v>
      </c>
      <c r="H292" s="404">
        <v>0</v>
      </c>
      <c r="I292" s="404">
        <v>0</v>
      </c>
      <c r="J292" s="404">
        <v>122.131</v>
      </c>
      <c r="K292" s="404">
        <v>128.34100000000001</v>
      </c>
      <c r="L292" s="404">
        <v>1772.538</v>
      </c>
      <c r="M292" s="404">
        <v>296.48200000000003</v>
      </c>
      <c r="N292" s="404">
        <v>714.06299999999999</v>
      </c>
      <c r="O292" s="404">
        <v>2783.0839999999998</v>
      </c>
    </row>
    <row r="293" spans="1:15" x14ac:dyDescent="0.2">
      <c r="A293" s="404" t="s">
        <v>1405</v>
      </c>
      <c r="B293" s="404">
        <v>204.63</v>
      </c>
      <c r="C293" s="404">
        <v>696.95299999999997</v>
      </c>
      <c r="D293" s="404">
        <v>728.71400000000006</v>
      </c>
      <c r="E293" s="404">
        <v>1634.883</v>
      </c>
      <c r="F293" s="404">
        <v>5.585</v>
      </c>
      <c r="G293" s="404">
        <v>0.23799999999999999</v>
      </c>
      <c r="H293" s="404">
        <v>0</v>
      </c>
      <c r="I293" s="404">
        <v>0</v>
      </c>
      <c r="J293" s="404">
        <v>174.42099999999999</v>
      </c>
      <c r="K293" s="404">
        <v>180.244</v>
      </c>
      <c r="L293" s="404">
        <v>1815.127</v>
      </c>
      <c r="M293" s="404">
        <v>296.358</v>
      </c>
      <c r="N293" s="404">
        <v>680.66499999999996</v>
      </c>
      <c r="O293" s="404">
        <v>2792.1509999999998</v>
      </c>
    </row>
    <row r="294" spans="1:15" x14ac:dyDescent="0.2">
      <c r="A294" s="404" t="s">
        <v>1406</v>
      </c>
      <c r="B294" s="404">
        <v>204.94300000000001</v>
      </c>
      <c r="C294" s="404">
        <v>715.53899999999999</v>
      </c>
      <c r="D294" s="404">
        <v>771.86099999999999</v>
      </c>
      <c r="E294" s="404">
        <v>1697.077</v>
      </c>
      <c r="F294" s="404">
        <v>4.8529999999999998</v>
      </c>
      <c r="G294" s="404">
        <v>0.23799999999999999</v>
      </c>
      <c r="H294" s="404">
        <v>0</v>
      </c>
      <c r="I294" s="404">
        <v>0</v>
      </c>
      <c r="J294" s="404">
        <v>154.17699999999999</v>
      </c>
      <c r="K294" s="404">
        <v>159.268</v>
      </c>
      <c r="L294" s="404">
        <v>1856.3440000000001</v>
      </c>
      <c r="M294" s="404">
        <v>306.27199999999999</v>
      </c>
      <c r="N294" s="404">
        <v>706.03499999999997</v>
      </c>
      <c r="O294" s="404">
        <v>2868.652</v>
      </c>
    </row>
    <row r="295" spans="1:15" x14ac:dyDescent="0.2">
      <c r="A295" s="404" t="s">
        <v>1407</v>
      </c>
      <c r="B295" s="404">
        <v>203.303</v>
      </c>
      <c r="C295" s="404">
        <v>747.08399999999995</v>
      </c>
      <c r="D295" s="404">
        <v>738.303</v>
      </c>
      <c r="E295" s="404">
        <v>1694.796</v>
      </c>
      <c r="F295" s="404">
        <v>3.9630000000000001</v>
      </c>
      <c r="G295" s="404">
        <v>0.23</v>
      </c>
      <c r="H295" s="404">
        <v>0</v>
      </c>
      <c r="I295" s="404">
        <v>0</v>
      </c>
      <c r="J295" s="404">
        <v>144.834</v>
      </c>
      <c r="K295" s="404">
        <v>149.02699999999999</v>
      </c>
      <c r="L295" s="404">
        <v>1843.8230000000001</v>
      </c>
      <c r="M295" s="404">
        <v>298.92500000000001</v>
      </c>
      <c r="N295" s="404">
        <v>617.47199999999998</v>
      </c>
      <c r="O295" s="404">
        <v>2760.2190000000001</v>
      </c>
    </row>
    <row r="296" spans="1:15" x14ac:dyDescent="0.2">
      <c r="A296" s="404" t="s">
        <v>1408</v>
      </c>
      <c r="B296" s="404">
        <v>211.429</v>
      </c>
      <c r="C296" s="404">
        <v>758.51</v>
      </c>
      <c r="D296" s="404">
        <v>777.27800000000002</v>
      </c>
      <c r="E296" s="404">
        <v>1754.845</v>
      </c>
      <c r="F296" s="404">
        <v>4.1870000000000003</v>
      </c>
      <c r="G296" s="404">
        <v>0.23799999999999999</v>
      </c>
      <c r="H296" s="404">
        <v>0</v>
      </c>
      <c r="I296" s="404">
        <v>0</v>
      </c>
      <c r="J296" s="404">
        <v>169.29900000000001</v>
      </c>
      <c r="K296" s="404">
        <v>173.72300000000001</v>
      </c>
      <c r="L296" s="404">
        <v>1928.568</v>
      </c>
      <c r="M296" s="404">
        <v>294.495</v>
      </c>
      <c r="N296" s="404">
        <v>644.17399999999998</v>
      </c>
      <c r="O296" s="404">
        <v>2867.2370000000001</v>
      </c>
    </row>
    <row r="297" spans="1:15" x14ac:dyDescent="0.2">
      <c r="A297" s="404" t="s">
        <v>1409</v>
      </c>
      <c r="B297" s="404">
        <v>214.28800000000001</v>
      </c>
      <c r="C297" s="404">
        <v>780.49</v>
      </c>
      <c r="D297" s="404">
        <v>695.08600000000001</v>
      </c>
      <c r="E297" s="404">
        <v>1693.1679999999999</v>
      </c>
      <c r="F297" s="404">
        <v>4.577</v>
      </c>
      <c r="G297" s="404">
        <v>0.23</v>
      </c>
      <c r="H297" s="404">
        <v>0</v>
      </c>
      <c r="I297" s="404">
        <v>0</v>
      </c>
      <c r="J297" s="404">
        <v>161.245</v>
      </c>
      <c r="K297" s="404">
        <v>166.053</v>
      </c>
      <c r="L297" s="404">
        <v>1859.22</v>
      </c>
      <c r="M297" s="404">
        <v>286.02</v>
      </c>
      <c r="N297" s="404">
        <v>641.81899999999996</v>
      </c>
      <c r="O297" s="404">
        <v>2787.0590000000002</v>
      </c>
    </row>
    <row r="298" spans="1:15" x14ac:dyDescent="0.2">
      <c r="A298" s="404" t="s">
        <v>1410</v>
      </c>
      <c r="B298" s="404">
        <v>218.965</v>
      </c>
      <c r="C298" s="404">
        <v>818.67499999999995</v>
      </c>
      <c r="D298" s="404">
        <v>754.65599999999995</v>
      </c>
      <c r="E298" s="404">
        <v>1796.0160000000001</v>
      </c>
      <c r="F298" s="404">
        <v>5.3220000000000001</v>
      </c>
      <c r="G298" s="404">
        <v>0.23799999999999999</v>
      </c>
      <c r="H298" s="404">
        <v>0</v>
      </c>
      <c r="I298" s="404">
        <v>0</v>
      </c>
      <c r="J298" s="404">
        <v>157.392</v>
      </c>
      <c r="K298" s="404">
        <v>162.952</v>
      </c>
      <c r="L298" s="404">
        <v>1958.9670000000001</v>
      </c>
      <c r="M298" s="404">
        <v>283.488</v>
      </c>
      <c r="N298" s="404">
        <v>638.51900000000001</v>
      </c>
      <c r="O298" s="404">
        <v>2880.9740000000002</v>
      </c>
    </row>
    <row r="299" spans="1:15" x14ac:dyDescent="0.2">
      <c r="A299" s="404" t="s">
        <v>1411</v>
      </c>
      <c r="B299" s="404">
        <v>2509.6860000000001</v>
      </c>
      <c r="C299" s="404">
        <v>9126.0460000000003</v>
      </c>
      <c r="D299" s="404">
        <v>8771.2369999999992</v>
      </c>
      <c r="E299" s="404">
        <v>20465.296999999999</v>
      </c>
      <c r="F299" s="404">
        <v>62.186</v>
      </c>
      <c r="G299" s="404">
        <v>2.8</v>
      </c>
      <c r="H299" s="404">
        <v>0</v>
      </c>
      <c r="I299" s="404">
        <v>0</v>
      </c>
      <c r="J299" s="404">
        <v>1862.384</v>
      </c>
      <c r="K299" s="404">
        <v>1927.37</v>
      </c>
      <c r="L299" s="404">
        <v>22392.667000000001</v>
      </c>
      <c r="M299" s="404">
        <v>3439.232</v>
      </c>
      <c r="N299" s="404">
        <v>7689.308</v>
      </c>
      <c r="O299" s="404">
        <v>33521.207000000002</v>
      </c>
    </row>
    <row r="300" spans="1:15" x14ac:dyDescent="0.2">
      <c r="A300" s="404" t="s">
        <v>1412</v>
      </c>
      <c r="B300" s="404">
        <v>214.28899999999999</v>
      </c>
      <c r="C300" s="404">
        <v>865.69500000000005</v>
      </c>
      <c r="D300" s="404">
        <v>697.49300000000005</v>
      </c>
      <c r="E300" s="404">
        <v>1780.1030000000001</v>
      </c>
      <c r="F300" s="404">
        <v>4.3760000000000003</v>
      </c>
      <c r="G300" s="404">
        <v>0.255</v>
      </c>
      <c r="H300" s="404">
        <v>0</v>
      </c>
      <c r="I300" s="404">
        <v>0</v>
      </c>
      <c r="J300" s="404">
        <v>146.994</v>
      </c>
      <c r="K300" s="404">
        <v>151.625</v>
      </c>
      <c r="L300" s="404">
        <v>1931.7280000000001</v>
      </c>
      <c r="M300" s="404">
        <v>279.05099999999999</v>
      </c>
      <c r="N300" s="404">
        <v>617.64</v>
      </c>
      <c r="O300" s="404">
        <v>2828.4189999999999</v>
      </c>
    </row>
    <row r="301" spans="1:15" x14ac:dyDescent="0.2">
      <c r="A301" s="404" t="s">
        <v>1413</v>
      </c>
      <c r="B301" s="404">
        <v>208.16200000000001</v>
      </c>
      <c r="C301" s="404">
        <v>786.11</v>
      </c>
      <c r="D301" s="404">
        <v>697.471</v>
      </c>
      <c r="E301" s="404">
        <v>1698.1469999999999</v>
      </c>
      <c r="F301" s="404">
        <v>4.407</v>
      </c>
      <c r="G301" s="404">
        <v>0.23</v>
      </c>
      <c r="H301" s="404">
        <v>0</v>
      </c>
      <c r="I301" s="404">
        <v>0</v>
      </c>
      <c r="J301" s="404">
        <v>121.58199999999999</v>
      </c>
      <c r="K301" s="404">
        <v>126.21899999999999</v>
      </c>
      <c r="L301" s="404">
        <v>1824.366</v>
      </c>
      <c r="M301" s="404">
        <v>270.58699999999999</v>
      </c>
      <c r="N301" s="404">
        <v>558.77700000000004</v>
      </c>
      <c r="O301" s="404">
        <v>2653.7310000000002</v>
      </c>
    </row>
    <row r="302" spans="1:15" x14ac:dyDescent="0.2">
      <c r="A302" s="404" t="s">
        <v>1414</v>
      </c>
      <c r="B302" s="404">
        <v>215.70699999999999</v>
      </c>
      <c r="C302" s="404">
        <v>825.00400000000002</v>
      </c>
      <c r="D302" s="404">
        <v>697.94100000000003</v>
      </c>
      <c r="E302" s="404">
        <v>1745.598</v>
      </c>
      <c r="F302" s="404">
        <v>5.0270000000000001</v>
      </c>
      <c r="G302" s="404">
        <v>0.255</v>
      </c>
      <c r="H302" s="404">
        <v>0</v>
      </c>
      <c r="I302" s="404">
        <v>0</v>
      </c>
      <c r="J302" s="404">
        <v>146.78899999999999</v>
      </c>
      <c r="K302" s="404">
        <v>152.071</v>
      </c>
      <c r="L302" s="404">
        <v>1897.6690000000001</v>
      </c>
      <c r="M302" s="404">
        <v>282.99799999999999</v>
      </c>
      <c r="N302" s="404">
        <v>627.32299999999998</v>
      </c>
      <c r="O302" s="404">
        <v>2807.99</v>
      </c>
    </row>
    <row r="303" spans="1:15" x14ac:dyDescent="0.2">
      <c r="A303" s="404" t="s">
        <v>1415</v>
      </c>
      <c r="B303" s="404">
        <v>198.81100000000001</v>
      </c>
      <c r="C303" s="404">
        <v>804.85799999999995</v>
      </c>
      <c r="D303" s="404">
        <v>668.11699999999996</v>
      </c>
      <c r="E303" s="404">
        <v>1674.2139999999999</v>
      </c>
      <c r="F303" s="404">
        <v>4.3239999999999998</v>
      </c>
      <c r="G303" s="404">
        <v>0.247</v>
      </c>
      <c r="H303" s="404">
        <v>0</v>
      </c>
      <c r="I303" s="404">
        <v>0</v>
      </c>
      <c r="J303" s="404">
        <v>166.67400000000001</v>
      </c>
      <c r="K303" s="404">
        <v>171.245</v>
      </c>
      <c r="L303" s="404">
        <v>1845.4590000000001</v>
      </c>
      <c r="M303" s="404">
        <v>279.327</v>
      </c>
      <c r="N303" s="404">
        <v>613.94100000000003</v>
      </c>
      <c r="O303" s="404">
        <v>2738.7260000000001</v>
      </c>
    </row>
    <row r="304" spans="1:15" x14ac:dyDescent="0.2">
      <c r="A304" s="404" t="s">
        <v>1416</v>
      </c>
      <c r="B304" s="404">
        <v>200.78</v>
      </c>
      <c r="C304" s="404">
        <v>797.39800000000002</v>
      </c>
      <c r="D304" s="404">
        <v>699.51599999999996</v>
      </c>
      <c r="E304" s="404">
        <v>1705.2539999999999</v>
      </c>
      <c r="F304" s="404">
        <v>4.8890000000000002</v>
      </c>
      <c r="G304" s="404">
        <v>0.255</v>
      </c>
      <c r="H304" s="404">
        <v>0</v>
      </c>
      <c r="I304" s="404">
        <v>0</v>
      </c>
      <c r="J304" s="404">
        <v>139.32300000000001</v>
      </c>
      <c r="K304" s="404">
        <v>144.46700000000001</v>
      </c>
      <c r="L304" s="404">
        <v>1849.72</v>
      </c>
      <c r="M304" s="404">
        <v>290.31799999999998</v>
      </c>
      <c r="N304" s="404">
        <v>682.14800000000002</v>
      </c>
      <c r="O304" s="404">
        <v>2822.1860000000001</v>
      </c>
    </row>
    <row r="305" spans="1:15" x14ac:dyDescent="0.2">
      <c r="A305" s="404" t="s">
        <v>1417</v>
      </c>
      <c r="B305" s="404">
        <v>197.20500000000001</v>
      </c>
      <c r="C305" s="404">
        <v>744.08500000000004</v>
      </c>
      <c r="D305" s="404">
        <v>735.25</v>
      </c>
      <c r="E305" s="404">
        <v>1679.1980000000001</v>
      </c>
      <c r="F305" s="404">
        <v>5.319</v>
      </c>
      <c r="G305" s="404">
        <v>0.247</v>
      </c>
      <c r="H305" s="404">
        <v>0</v>
      </c>
      <c r="I305" s="404">
        <v>0</v>
      </c>
      <c r="J305" s="404">
        <v>132.15700000000001</v>
      </c>
      <c r="K305" s="404">
        <v>137.72200000000001</v>
      </c>
      <c r="L305" s="404">
        <v>1816.92</v>
      </c>
      <c r="M305" s="404">
        <v>298.90300000000002</v>
      </c>
      <c r="N305" s="404">
        <v>688.87199999999996</v>
      </c>
      <c r="O305" s="404">
        <v>2804.694</v>
      </c>
    </row>
    <row r="306" spans="1:15" x14ac:dyDescent="0.2">
      <c r="A306" s="404" t="s">
        <v>1418</v>
      </c>
      <c r="B306" s="404">
        <v>205.31299999999999</v>
      </c>
      <c r="C306" s="404">
        <v>757.24599999999998</v>
      </c>
      <c r="D306" s="404">
        <v>703.73199999999997</v>
      </c>
      <c r="E306" s="404">
        <v>1670.96</v>
      </c>
      <c r="F306" s="404">
        <v>4.8339999999999996</v>
      </c>
      <c r="G306" s="404">
        <v>0.255</v>
      </c>
      <c r="H306" s="404">
        <v>0</v>
      </c>
      <c r="I306" s="404">
        <v>0</v>
      </c>
      <c r="J306" s="404">
        <v>193.363</v>
      </c>
      <c r="K306" s="404">
        <v>198.45099999999999</v>
      </c>
      <c r="L306" s="404">
        <v>1869.412</v>
      </c>
      <c r="M306" s="404">
        <v>295.738</v>
      </c>
      <c r="N306" s="404">
        <v>723.53</v>
      </c>
      <c r="O306" s="404">
        <v>2888.68</v>
      </c>
    </row>
    <row r="307" spans="1:15" x14ac:dyDescent="0.2">
      <c r="A307" s="404" t="s">
        <v>1419</v>
      </c>
      <c r="B307" s="404">
        <v>206.566</v>
      </c>
      <c r="C307" s="404">
        <v>762.29</v>
      </c>
      <c r="D307" s="404">
        <v>752.97500000000002</v>
      </c>
      <c r="E307" s="404">
        <v>1726.3689999999999</v>
      </c>
      <c r="F307" s="404">
        <v>4.2889999999999997</v>
      </c>
      <c r="G307" s="404">
        <v>0.255</v>
      </c>
      <c r="H307" s="404">
        <v>0</v>
      </c>
      <c r="I307" s="404">
        <v>0</v>
      </c>
      <c r="J307" s="404">
        <v>198.86600000000001</v>
      </c>
      <c r="K307" s="404">
        <v>203.411</v>
      </c>
      <c r="L307" s="404">
        <v>1929.779</v>
      </c>
      <c r="M307" s="404">
        <v>308.17099999999999</v>
      </c>
      <c r="N307" s="404">
        <v>739.67100000000005</v>
      </c>
      <c r="O307" s="404">
        <v>2977.6210000000001</v>
      </c>
    </row>
    <row r="308" spans="1:15" x14ac:dyDescent="0.2">
      <c r="A308" s="404" t="s">
        <v>1420</v>
      </c>
      <c r="B308" s="404">
        <v>206.24700000000001</v>
      </c>
      <c r="C308" s="404">
        <v>750.42700000000002</v>
      </c>
      <c r="D308" s="404">
        <v>760.38400000000001</v>
      </c>
      <c r="E308" s="404">
        <v>1724.662</v>
      </c>
      <c r="F308" s="404">
        <v>3.524</v>
      </c>
      <c r="G308" s="404">
        <v>0.247</v>
      </c>
      <c r="H308" s="404">
        <v>0</v>
      </c>
      <c r="I308" s="404">
        <v>0</v>
      </c>
      <c r="J308" s="404">
        <v>170.84700000000001</v>
      </c>
      <c r="K308" s="404">
        <v>174.61799999999999</v>
      </c>
      <c r="L308" s="404">
        <v>1899.28</v>
      </c>
      <c r="M308" s="404">
        <v>293.52</v>
      </c>
      <c r="N308" s="404">
        <v>606.53700000000003</v>
      </c>
      <c r="O308" s="404">
        <v>2799.3359999999998</v>
      </c>
    </row>
    <row r="309" spans="1:15" x14ac:dyDescent="0.2">
      <c r="A309" s="404" t="s">
        <v>1421</v>
      </c>
      <c r="B309" s="404">
        <v>211.102</v>
      </c>
      <c r="C309" s="404">
        <v>794.06399999999996</v>
      </c>
      <c r="D309" s="404">
        <v>735.98500000000001</v>
      </c>
      <c r="E309" s="404">
        <v>1746.1949999999999</v>
      </c>
      <c r="F309" s="404">
        <v>4.0739999999999998</v>
      </c>
      <c r="G309" s="404">
        <v>0.255</v>
      </c>
      <c r="H309" s="404">
        <v>0</v>
      </c>
      <c r="I309" s="404">
        <v>0</v>
      </c>
      <c r="J309" s="404">
        <v>188.059</v>
      </c>
      <c r="K309" s="404">
        <v>192.387</v>
      </c>
      <c r="L309" s="404">
        <v>1938.5820000000001</v>
      </c>
      <c r="M309" s="404">
        <v>293.09399999999999</v>
      </c>
      <c r="N309" s="404">
        <v>648.32100000000003</v>
      </c>
      <c r="O309" s="404">
        <v>2879.9969999999998</v>
      </c>
    </row>
    <row r="310" spans="1:15" x14ac:dyDescent="0.2">
      <c r="A310" s="404" t="s">
        <v>1422</v>
      </c>
      <c r="B310" s="404">
        <v>212.20599999999999</v>
      </c>
      <c r="C310" s="404">
        <v>825.024</v>
      </c>
      <c r="D310" s="404">
        <v>706.73400000000004</v>
      </c>
      <c r="E310" s="404">
        <v>1750.5709999999999</v>
      </c>
      <c r="F310" s="404">
        <v>4.4939999999999998</v>
      </c>
      <c r="G310" s="404">
        <v>0.247</v>
      </c>
      <c r="H310" s="404">
        <v>0</v>
      </c>
      <c r="I310" s="404">
        <v>0</v>
      </c>
      <c r="J310" s="404">
        <v>167.04400000000001</v>
      </c>
      <c r="K310" s="404">
        <v>171.785</v>
      </c>
      <c r="L310" s="404">
        <v>1922.356</v>
      </c>
      <c r="M310" s="404">
        <v>282.17500000000001</v>
      </c>
      <c r="N310" s="404">
        <v>633.47</v>
      </c>
      <c r="O310" s="404">
        <v>2838.0010000000002</v>
      </c>
    </row>
    <row r="311" spans="1:15" x14ac:dyDescent="0.2">
      <c r="A311" s="404" t="s">
        <v>1423</v>
      </c>
      <c r="B311" s="404">
        <v>211.87899999999999</v>
      </c>
      <c r="C311" s="404">
        <v>879.36199999999997</v>
      </c>
      <c r="D311" s="404">
        <v>730.40700000000004</v>
      </c>
      <c r="E311" s="404">
        <v>1825.6289999999999</v>
      </c>
      <c r="F311" s="404">
        <v>5.1390000000000002</v>
      </c>
      <c r="G311" s="404">
        <v>0.255</v>
      </c>
      <c r="H311" s="404">
        <v>0</v>
      </c>
      <c r="I311" s="404">
        <v>0</v>
      </c>
      <c r="J311" s="404">
        <v>162.57300000000001</v>
      </c>
      <c r="K311" s="404">
        <v>167.96600000000001</v>
      </c>
      <c r="L311" s="404">
        <v>1993.595</v>
      </c>
      <c r="M311" s="404">
        <v>281.428</v>
      </c>
      <c r="N311" s="404">
        <v>648.76199999999994</v>
      </c>
      <c r="O311" s="404">
        <v>2923.7849999999999</v>
      </c>
    </row>
    <row r="312" spans="1:15" x14ac:dyDescent="0.2">
      <c r="A312" s="404" t="s">
        <v>1424</v>
      </c>
      <c r="B312" s="404">
        <v>2488.2669999999998</v>
      </c>
      <c r="C312" s="404">
        <v>9591.8250000000007</v>
      </c>
      <c r="D312" s="404">
        <v>8586.0020000000004</v>
      </c>
      <c r="E312" s="404">
        <v>20727.154999999999</v>
      </c>
      <c r="F312" s="404">
        <v>54.695</v>
      </c>
      <c r="G312" s="404">
        <v>3</v>
      </c>
      <c r="H312" s="404">
        <v>0</v>
      </c>
      <c r="I312" s="404">
        <v>0</v>
      </c>
      <c r="J312" s="404">
        <v>1934.2719999999999</v>
      </c>
      <c r="K312" s="404">
        <v>1991.9670000000001</v>
      </c>
      <c r="L312" s="404">
        <v>22719.121999999999</v>
      </c>
      <c r="M312" s="404">
        <v>3455.31</v>
      </c>
      <c r="N312" s="404">
        <v>7796.1490000000003</v>
      </c>
      <c r="O312" s="404">
        <v>33970.580999999998</v>
      </c>
    </row>
    <row r="313" spans="1:15" x14ac:dyDescent="0.2">
      <c r="A313" s="404" t="s">
        <v>1425</v>
      </c>
      <c r="B313" s="404">
        <v>211.55199999999999</v>
      </c>
      <c r="C313" s="404">
        <v>888.18299999999999</v>
      </c>
      <c r="D313" s="404">
        <v>760.28599999999994</v>
      </c>
      <c r="E313" s="404">
        <v>1864.875</v>
      </c>
      <c r="F313" s="404">
        <v>5.3780000000000001</v>
      </c>
      <c r="G313" s="404">
        <v>0.246</v>
      </c>
      <c r="H313" s="404">
        <v>0</v>
      </c>
      <c r="I313" s="404">
        <v>0</v>
      </c>
      <c r="J313" s="404">
        <v>175.858</v>
      </c>
      <c r="K313" s="404">
        <v>181.48099999999999</v>
      </c>
      <c r="L313" s="404">
        <v>2046.356</v>
      </c>
      <c r="M313" s="404">
        <v>282.81200000000001</v>
      </c>
      <c r="N313" s="404">
        <v>623.48900000000003</v>
      </c>
      <c r="O313" s="404">
        <v>2952.6579999999999</v>
      </c>
    </row>
    <row r="314" spans="1:15" x14ac:dyDescent="0.2">
      <c r="A314" s="404" t="s">
        <v>1426</v>
      </c>
      <c r="B314" s="404">
        <v>206.084</v>
      </c>
      <c r="C314" s="404">
        <v>831.52599999999995</v>
      </c>
      <c r="D314" s="404">
        <v>700.89</v>
      </c>
      <c r="E314" s="404">
        <v>1742.3910000000001</v>
      </c>
      <c r="F314" s="404">
        <v>5.5659999999999998</v>
      </c>
      <c r="G314" s="404">
        <v>0.23</v>
      </c>
      <c r="H314" s="404">
        <v>0</v>
      </c>
      <c r="I314" s="404">
        <v>0</v>
      </c>
      <c r="J314" s="404">
        <v>135.31200000000001</v>
      </c>
      <c r="K314" s="404">
        <v>141.108</v>
      </c>
      <c r="L314" s="404">
        <v>1883.498</v>
      </c>
      <c r="M314" s="404">
        <v>281.505</v>
      </c>
      <c r="N314" s="404">
        <v>591.76300000000003</v>
      </c>
      <c r="O314" s="404">
        <v>2756.7669999999998</v>
      </c>
    </row>
    <row r="315" spans="1:15" x14ac:dyDescent="0.2">
      <c r="A315" s="404" t="s">
        <v>1427</v>
      </c>
      <c r="B315" s="404">
        <v>211.20099999999999</v>
      </c>
      <c r="C315" s="404">
        <v>870.678</v>
      </c>
      <c r="D315" s="404">
        <v>767.101</v>
      </c>
      <c r="E315" s="404">
        <v>1854.3620000000001</v>
      </c>
      <c r="F315" s="404">
        <v>5.931</v>
      </c>
      <c r="G315" s="404">
        <v>0.246</v>
      </c>
      <c r="H315" s="404">
        <v>0</v>
      </c>
      <c r="I315" s="404">
        <v>0</v>
      </c>
      <c r="J315" s="404">
        <v>158.81399999999999</v>
      </c>
      <c r="K315" s="404">
        <v>164.99100000000001</v>
      </c>
      <c r="L315" s="404">
        <v>2019.3520000000001</v>
      </c>
      <c r="M315" s="404">
        <v>289.63600000000002</v>
      </c>
      <c r="N315" s="404">
        <v>642.11400000000003</v>
      </c>
      <c r="O315" s="404">
        <v>2951.1019999999999</v>
      </c>
    </row>
    <row r="316" spans="1:15" x14ac:dyDescent="0.2">
      <c r="A316" s="404" t="s">
        <v>1428</v>
      </c>
      <c r="B316" s="404">
        <v>195.14500000000001</v>
      </c>
      <c r="C316" s="404">
        <v>822.96100000000001</v>
      </c>
      <c r="D316" s="404">
        <v>712.22400000000005</v>
      </c>
      <c r="E316" s="404">
        <v>1733.71</v>
      </c>
      <c r="F316" s="404">
        <v>5.5739999999999998</v>
      </c>
      <c r="G316" s="404">
        <v>0.23799999999999999</v>
      </c>
      <c r="H316" s="404">
        <v>0</v>
      </c>
      <c r="I316" s="404">
        <v>0</v>
      </c>
      <c r="J316" s="404">
        <v>116.22</v>
      </c>
      <c r="K316" s="404">
        <v>122.032</v>
      </c>
      <c r="L316" s="404">
        <v>1855.742</v>
      </c>
      <c r="M316" s="404">
        <v>280.36599999999999</v>
      </c>
      <c r="N316" s="404">
        <v>610.84299999999996</v>
      </c>
      <c r="O316" s="404">
        <v>2746.951</v>
      </c>
    </row>
    <row r="317" spans="1:15" x14ac:dyDescent="0.2">
      <c r="A317" s="404" t="s">
        <v>1429</v>
      </c>
      <c r="B317" s="404">
        <v>197.49100000000001</v>
      </c>
      <c r="C317" s="404">
        <v>788.30100000000004</v>
      </c>
      <c r="D317" s="404">
        <v>740.98500000000001</v>
      </c>
      <c r="E317" s="404">
        <v>1728.354</v>
      </c>
      <c r="F317" s="404">
        <v>5.8230000000000004</v>
      </c>
      <c r="G317" s="404">
        <v>0.246</v>
      </c>
      <c r="H317" s="404">
        <v>0</v>
      </c>
      <c r="I317" s="404">
        <v>0</v>
      </c>
      <c r="J317" s="404">
        <v>138.494</v>
      </c>
      <c r="K317" s="404">
        <v>144.56200000000001</v>
      </c>
      <c r="L317" s="404">
        <v>1872.9159999999999</v>
      </c>
      <c r="M317" s="404">
        <v>295.661</v>
      </c>
      <c r="N317" s="404">
        <v>723.51599999999996</v>
      </c>
      <c r="O317" s="404">
        <v>2892.0929999999998</v>
      </c>
    </row>
    <row r="318" spans="1:15" x14ac:dyDescent="0.2">
      <c r="A318" s="404" t="s">
        <v>1430</v>
      </c>
      <c r="B318" s="404">
        <v>198.26599999999999</v>
      </c>
      <c r="C318" s="404">
        <v>791.94600000000003</v>
      </c>
      <c r="D318" s="404">
        <v>735.85799999999995</v>
      </c>
      <c r="E318" s="404">
        <v>1726.325</v>
      </c>
      <c r="F318" s="404">
        <v>5.5890000000000004</v>
      </c>
      <c r="G318" s="404">
        <v>0.23799999999999999</v>
      </c>
      <c r="H318" s="404">
        <v>0</v>
      </c>
      <c r="I318" s="404">
        <v>0</v>
      </c>
      <c r="J318" s="404">
        <v>157.327</v>
      </c>
      <c r="K318" s="404">
        <v>163.15299999999999</v>
      </c>
      <c r="L318" s="404">
        <v>1889.4780000000001</v>
      </c>
      <c r="M318" s="404">
        <v>302.00900000000001</v>
      </c>
      <c r="N318" s="404">
        <v>707.73400000000004</v>
      </c>
      <c r="O318" s="404">
        <v>2899.221</v>
      </c>
    </row>
    <row r="319" spans="1:15" x14ac:dyDescent="0.2">
      <c r="A319" s="404" t="s">
        <v>1431</v>
      </c>
      <c r="B319" s="404">
        <v>198.42599999999999</v>
      </c>
      <c r="C319" s="404">
        <v>759.89200000000005</v>
      </c>
      <c r="D319" s="404">
        <v>755.822</v>
      </c>
      <c r="E319" s="404">
        <v>1715.626</v>
      </c>
      <c r="F319" s="404">
        <v>5.0549999999999997</v>
      </c>
      <c r="G319" s="404">
        <v>0.246</v>
      </c>
      <c r="H319" s="404">
        <v>0</v>
      </c>
      <c r="I319" s="404">
        <v>0</v>
      </c>
      <c r="J319" s="404">
        <v>178.39500000000001</v>
      </c>
      <c r="K319" s="404">
        <v>183.69499999999999</v>
      </c>
      <c r="L319" s="404">
        <v>1899.3219999999999</v>
      </c>
      <c r="M319" s="404">
        <v>302.286</v>
      </c>
      <c r="N319" s="404">
        <v>720.72199999999998</v>
      </c>
      <c r="O319" s="404">
        <v>2922.3290000000002</v>
      </c>
    </row>
    <row r="320" spans="1:15" x14ac:dyDescent="0.2">
      <c r="A320" s="404" t="s">
        <v>1432</v>
      </c>
      <c r="B320" s="404">
        <v>196.52199999999999</v>
      </c>
      <c r="C320" s="404">
        <v>786.85900000000004</v>
      </c>
      <c r="D320" s="404">
        <v>781.73199999999997</v>
      </c>
      <c r="E320" s="404">
        <v>1762.395</v>
      </c>
      <c r="F320" s="404">
        <v>4.5979999999999999</v>
      </c>
      <c r="G320" s="404">
        <v>0.246</v>
      </c>
      <c r="H320" s="404">
        <v>0</v>
      </c>
      <c r="I320" s="404">
        <v>0</v>
      </c>
      <c r="J320" s="404">
        <v>196.626</v>
      </c>
      <c r="K320" s="404">
        <v>201.46899999999999</v>
      </c>
      <c r="L320" s="404">
        <v>1963.864</v>
      </c>
      <c r="M320" s="404">
        <v>309.77600000000001</v>
      </c>
      <c r="N320" s="404">
        <v>722.77800000000002</v>
      </c>
      <c r="O320" s="404">
        <v>2996.4180000000001</v>
      </c>
    </row>
    <row r="321" spans="1:15" x14ac:dyDescent="0.2">
      <c r="A321" s="404" t="s">
        <v>1433</v>
      </c>
      <c r="B321" s="404">
        <v>196.06100000000001</v>
      </c>
      <c r="C321" s="404">
        <v>788.12199999999996</v>
      </c>
      <c r="D321" s="404">
        <v>717.24699999999996</v>
      </c>
      <c r="E321" s="404">
        <v>1703.0619999999999</v>
      </c>
      <c r="F321" s="404">
        <v>3.8759999999999999</v>
      </c>
      <c r="G321" s="404">
        <v>0.23799999999999999</v>
      </c>
      <c r="H321" s="404">
        <v>0</v>
      </c>
      <c r="I321" s="404">
        <v>0</v>
      </c>
      <c r="J321" s="404">
        <v>161.94900000000001</v>
      </c>
      <c r="K321" s="404">
        <v>166.06200000000001</v>
      </c>
      <c r="L321" s="404">
        <v>1869.124</v>
      </c>
      <c r="M321" s="404">
        <v>301.55700000000002</v>
      </c>
      <c r="N321" s="404">
        <v>636.26800000000003</v>
      </c>
      <c r="O321" s="404">
        <v>2806.9490000000001</v>
      </c>
    </row>
    <row r="322" spans="1:15" x14ac:dyDescent="0.2">
      <c r="A322" s="404" t="s">
        <v>1434</v>
      </c>
      <c r="B322" s="404">
        <v>206.988</v>
      </c>
      <c r="C322" s="404">
        <v>823.44600000000003</v>
      </c>
      <c r="D322" s="404">
        <v>862.65</v>
      </c>
      <c r="E322" s="404">
        <v>1894.421</v>
      </c>
      <c r="F322" s="404">
        <v>3.9550000000000001</v>
      </c>
      <c r="G322" s="404">
        <v>0.246</v>
      </c>
      <c r="H322" s="404">
        <v>0</v>
      </c>
      <c r="I322" s="404">
        <v>0</v>
      </c>
      <c r="J322" s="404">
        <v>199.75800000000001</v>
      </c>
      <c r="K322" s="404">
        <v>203.959</v>
      </c>
      <c r="L322" s="404">
        <v>2098.38</v>
      </c>
      <c r="M322" s="404">
        <v>302.42500000000001</v>
      </c>
      <c r="N322" s="404">
        <v>675.54600000000005</v>
      </c>
      <c r="O322" s="404">
        <v>3076.3510000000001</v>
      </c>
    </row>
    <row r="323" spans="1:15" x14ac:dyDescent="0.2">
      <c r="A323" s="404" t="s">
        <v>1435</v>
      </c>
      <c r="B323" s="404">
        <v>205.559</v>
      </c>
      <c r="C323" s="404">
        <v>851.33</v>
      </c>
      <c r="D323" s="404">
        <v>743.94</v>
      </c>
      <c r="E323" s="404">
        <v>1803.412</v>
      </c>
      <c r="F323" s="404">
        <v>4.1239999999999997</v>
      </c>
      <c r="G323" s="404">
        <v>0.23799999999999999</v>
      </c>
      <c r="H323" s="404">
        <v>0</v>
      </c>
      <c r="I323" s="404">
        <v>0</v>
      </c>
      <c r="J323" s="404">
        <v>190.381</v>
      </c>
      <c r="K323" s="404">
        <v>194.74199999999999</v>
      </c>
      <c r="L323" s="404">
        <v>1998.154</v>
      </c>
      <c r="M323" s="404">
        <v>290.464</v>
      </c>
      <c r="N323" s="404">
        <v>663.19799999999998</v>
      </c>
      <c r="O323" s="404">
        <v>2951.8159999999998</v>
      </c>
    </row>
    <row r="324" spans="1:15" x14ac:dyDescent="0.2">
      <c r="A324" s="404" t="s">
        <v>1436</v>
      </c>
      <c r="B324" s="404">
        <v>211.09899999999999</v>
      </c>
      <c r="C324" s="404">
        <v>896.98</v>
      </c>
      <c r="D324" s="404">
        <v>740.62099999999998</v>
      </c>
      <c r="E324" s="404">
        <v>1847.8489999999999</v>
      </c>
      <c r="F324" s="404">
        <v>5.3049999999999997</v>
      </c>
      <c r="G324" s="404">
        <v>0.246</v>
      </c>
      <c r="H324" s="404">
        <v>0</v>
      </c>
      <c r="I324" s="404">
        <v>0</v>
      </c>
      <c r="J324" s="404">
        <v>159.899</v>
      </c>
      <c r="K324" s="404">
        <v>165.45</v>
      </c>
      <c r="L324" s="404">
        <v>2013.299</v>
      </c>
      <c r="M324" s="404">
        <v>288.25299999999999</v>
      </c>
      <c r="N324" s="404">
        <v>650.92999999999995</v>
      </c>
      <c r="O324" s="404">
        <v>2952.4830000000002</v>
      </c>
    </row>
    <row r="325" spans="1:15" x14ac:dyDescent="0.2">
      <c r="A325" s="404" t="s">
        <v>1437</v>
      </c>
      <c r="B325" s="404">
        <v>2434.3939999999998</v>
      </c>
      <c r="C325" s="404">
        <v>9900.5669999999991</v>
      </c>
      <c r="D325" s="404">
        <v>9019.3610000000008</v>
      </c>
      <c r="E325" s="404">
        <v>21377.133000000002</v>
      </c>
      <c r="F325" s="404">
        <v>60.773000000000003</v>
      </c>
      <c r="G325" s="404">
        <v>2.9</v>
      </c>
      <c r="H325" s="404">
        <v>0</v>
      </c>
      <c r="I325" s="404">
        <v>0</v>
      </c>
      <c r="J325" s="404">
        <v>1969.0319999999999</v>
      </c>
      <c r="K325" s="404">
        <v>2032.7059999999999</v>
      </c>
      <c r="L325" s="404">
        <v>23409.839</v>
      </c>
      <c r="M325" s="404">
        <v>3526.75</v>
      </c>
      <c r="N325" s="404">
        <v>7967.5510000000004</v>
      </c>
      <c r="O325" s="404">
        <v>34904.14</v>
      </c>
    </row>
    <row r="326" spans="1:15" x14ac:dyDescent="0.2">
      <c r="A326" s="404" t="s">
        <v>1438</v>
      </c>
      <c r="B326" s="404">
        <v>204.34</v>
      </c>
      <c r="C326" s="404">
        <v>905.90899999999999</v>
      </c>
      <c r="D326" s="404">
        <v>794.47900000000004</v>
      </c>
      <c r="E326" s="404">
        <v>1908.4069999999999</v>
      </c>
      <c r="F326" s="404">
        <v>5.3689999999999998</v>
      </c>
      <c r="G326" s="404">
        <v>0.26300000000000001</v>
      </c>
      <c r="H326" s="404">
        <v>0</v>
      </c>
      <c r="I326" s="404">
        <v>0</v>
      </c>
      <c r="J326" s="404">
        <v>184.79499999999999</v>
      </c>
      <c r="K326" s="404">
        <v>190.42699999999999</v>
      </c>
      <c r="L326" s="404">
        <v>2098.8339999999998</v>
      </c>
      <c r="M326" s="404">
        <v>286.56099999999998</v>
      </c>
      <c r="N326" s="404">
        <v>628.95799999999997</v>
      </c>
      <c r="O326" s="404">
        <v>3014.3539999999998</v>
      </c>
    </row>
    <row r="327" spans="1:15" x14ac:dyDescent="0.2">
      <c r="A327" s="404" t="s">
        <v>1439</v>
      </c>
      <c r="B327" s="404">
        <v>201.405</v>
      </c>
      <c r="C327" s="404">
        <v>840.68700000000001</v>
      </c>
      <c r="D327" s="404">
        <v>680.23400000000004</v>
      </c>
      <c r="E327" s="404">
        <v>1725.299</v>
      </c>
      <c r="F327" s="404">
        <v>5.133</v>
      </c>
      <c r="G327" s="404">
        <v>0.23799999999999999</v>
      </c>
      <c r="H327" s="404">
        <v>0</v>
      </c>
      <c r="I327" s="404">
        <v>0</v>
      </c>
      <c r="J327" s="404">
        <v>142.149</v>
      </c>
      <c r="K327" s="404">
        <v>147.52000000000001</v>
      </c>
      <c r="L327" s="404">
        <v>1872.819</v>
      </c>
      <c r="M327" s="404">
        <v>278.89800000000002</v>
      </c>
      <c r="N327" s="404">
        <v>561.45600000000002</v>
      </c>
      <c r="O327" s="404">
        <v>2713.172</v>
      </c>
    </row>
    <row r="328" spans="1:15" x14ac:dyDescent="0.2">
      <c r="A328" s="404" t="s">
        <v>1440</v>
      </c>
      <c r="B328" s="404">
        <v>209.05500000000001</v>
      </c>
      <c r="C328" s="404">
        <v>877.33</v>
      </c>
      <c r="D328" s="404">
        <v>728.90800000000002</v>
      </c>
      <c r="E328" s="404">
        <v>1818.3810000000001</v>
      </c>
      <c r="F328" s="404">
        <v>5.7</v>
      </c>
      <c r="G328" s="404">
        <v>0.26300000000000001</v>
      </c>
      <c r="H328" s="404">
        <v>0</v>
      </c>
      <c r="I328" s="404">
        <v>0</v>
      </c>
      <c r="J328" s="404">
        <v>160.14500000000001</v>
      </c>
      <c r="K328" s="404">
        <v>166.10900000000001</v>
      </c>
      <c r="L328" s="404">
        <v>1984.489</v>
      </c>
      <c r="M328" s="404">
        <v>284.06200000000001</v>
      </c>
      <c r="N328" s="404">
        <v>641.096</v>
      </c>
      <c r="O328" s="404">
        <v>2909.6469999999999</v>
      </c>
    </row>
    <row r="329" spans="1:15" x14ac:dyDescent="0.2">
      <c r="A329" s="404" t="s">
        <v>1441</v>
      </c>
      <c r="B329" s="404">
        <v>214.733</v>
      </c>
      <c r="C329" s="404">
        <v>831.35400000000004</v>
      </c>
      <c r="D329" s="404">
        <v>751.77300000000002</v>
      </c>
      <c r="E329" s="404">
        <v>1801.443</v>
      </c>
      <c r="F329" s="404">
        <v>5.2249999999999996</v>
      </c>
      <c r="G329" s="404">
        <v>0.255</v>
      </c>
      <c r="H329" s="404">
        <v>0</v>
      </c>
      <c r="I329" s="404">
        <v>0</v>
      </c>
      <c r="J329" s="404">
        <v>159.32499999999999</v>
      </c>
      <c r="K329" s="404">
        <v>164.804</v>
      </c>
      <c r="L329" s="404">
        <v>1966.2470000000001</v>
      </c>
      <c r="M329" s="404">
        <v>287.649</v>
      </c>
      <c r="N329" s="404">
        <v>627.04399999999998</v>
      </c>
      <c r="O329" s="404">
        <v>2880.9409999999998</v>
      </c>
    </row>
    <row r="330" spans="1:15" x14ac:dyDescent="0.2">
      <c r="A330" s="404" t="s">
        <v>1442</v>
      </c>
      <c r="B330" s="404">
        <v>185.81299999999999</v>
      </c>
      <c r="C330" s="404">
        <v>807.73800000000006</v>
      </c>
      <c r="D330" s="404">
        <v>770.971</v>
      </c>
      <c r="E330" s="404">
        <v>1766.9349999999999</v>
      </c>
      <c r="F330" s="404">
        <v>5.5679999999999996</v>
      </c>
      <c r="G330" s="404">
        <v>0.26300000000000001</v>
      </c>
      <c r="H330" s="404">
        <v>0</v>
      </c>
      <c r="I330" s="404">
        <v>0</v>
      </c>
      <c r="J330" s="404">
        <v>170.28899999999999</v>
      </c>
      <c r="K330" s="404">
        <v>176.12100000000001</v>
      </c>
      <c r="L330" s="404">
        <v>1943.056</v>
      </c>
      <c r="M330" s="404">
        <v>295.238</v>
      </c>
      <c r="N330" s="404">
        <v>697.4</v>
      </c>
      <c r="O330" s="404">
        <v>2935.694</v>
      </c>
    </row>
    <row r="331" spans="1:15" x14ac:dyDescent="0.2">
      <c r="A331" s="404" t="s">
        <v>1443</v>
      </c>
      <c r="B331" s="404">
        <v>182.435</v>
      </c>
      <c r="C331" s="404">
        <v>779.16099999999994</v>
      </c>
      <c r="D331" s="404">
        <v>765.53599999999994</v>
      </c>
      <c r="E331" s="404">
        <v>1731.212</v>
      </c>
      <c r="F331" s="404">
        <v>5.6130000000000004</v>
      </c>
      <c r="G331" s="404">
        <v>0.255</v>
      </c>
      <c r="H331" s="404">
        <v>0</v>
      </c>
      <c r="I331" s="404">
        <v>0</v>
      </c>
      <c r="J331" s="404">
        <v>143.30600000000001</v>
      </c>
      <c r="K331" s="404">
        <v>149.173</v>
      </c>
      <c r="L331" s="404">
        <v>1880.385</v>
      </c>
      <c r="M331" s="404">
        <v>304.55500000000001</v>
      </c>
      <c r="N331" s="404">
        <v>721.37199999999996</v>
      </c>
      <c r="O331" s="404">
        <v>2906.3119999999999</v>
      </c>
    </row>
    <row r="332" spans="1:15" x14ac:dyDescent="0.2">
      <c r="A332" s="404" t="s">
        <v>1444</v>
      </c>
      <c r="B332" s="404">
        <v>195.10499999999999</v>
      </c>
      <c r="C332" s="404">
        <v>775.28099999999995</v>
      </c>
      <c r="D332" s="404">
        <v>808.89700000000005</v>
      </c>
      <c r="E332" s="404">
        <v>1784.7840000000001</v>
      </c>
      <c r="F332" s="404">
        <v>5.1559999999999997</v>
      </c>
      <c r="G332" s="404">
        <v>0.26300000000000001</v>
      </c>
      <c r="H332" s="404">
        <v>0</v>
      </c>
      <c r="I332" s="404">
        <v>0</v>
      </c>
      <c r="J332" s="404">
        <v>165.03200000000001</v>
      </c>
      <c r="K332" s="404">
        <v>170.45099999999999</v>
      </c>
      <c r="L332" s="404">
        <v>1955.2349999999999</v>
      </c>
      <c r="M332" s="404">
        <v>302.47899999999998</v>
      </c>
      <c r="N332" s="404">
        <v>738.197</v>
      </c>
      <c r="O332" s="404">
        <v>2995.9110000000001</v>
      </c>
    </row>
    <row r="333" spans="1:15" x14ac:dyDescent="0.2">
      <c r="A333" s="404" t="s">
        <v>1445</v>
      </c>
      <c r="B333" s="404">
        <v>194.251</v>
      </c>
      <c r="C333" s="404">
        <v>809.75</v>
      </c>
      <c r="D333" s="404">
        <v>773.75599999999997</v>
      </c>
      <c r="E333" s="404">
        <v>1786.3910000000001</v>
      </c>
      <c r="F333" s="404">
        <v>4.383</v>
      </c>
      <c r="G333" s="404">
        <v>0.26300000000000001</v>
      </c>
      <c r="H333" s="404">
        <v>0</v>
      </c>
      <c r="I333" s="404">
        <v>0</v>
      </c>
      <c r="J333" s="404">
        <v>170.76599999999999</v>
      </c>
      <c r="K333" s="404">
        <v>175.41200000000001</v>
      </c>
      <c r="L333" s="404">
        <v>1961.8040000000001</v>
      </c>
      <c r="M333" s="404">
        <v>312.07499999999999</v>
      </c>
      <c r="N333" s="404">
        <v>730.01</v>
      </c>
      <c r="O333" s="404">
        <v>3003.8879999999999</v>
      </c>
    </row>
    <row r="334" spans="1:15" x14ac:dyDescent="0.2">
      <c r="A334" s="404" t="s">
        <v>1446</v>
      </c>
      <c r="B334" s="404">
        <v>194.32599999999999</v>
      </c>
      <c r="C334" s="404">
        <v>779.86599999999999</v>
      </c>
      <c r="D334" s="404">
        <v>771.64800000000002</v>
      </c>
      <c r="E334" s="404">
        <v>1745.1479999999999</v>
      </c>
      <c r="F334" s="404">
        <v>3.8109999999999999</v>
      </c>
      <c r="G334" s="404">
        <v>0.255</v>
      </c>
      <c r="H334" s="404">
        <v>0</v>
      </c>
      <c r="I334" s="404">
        <v>0</v>
      </c>
      <c r="J334" s="404">
        <v>162.274</v>
      </c>
      <c r="K334" s="404">
        <v>166.34</v>
      </c>
      <c r="L334" s="404">
        <v>1911.4880000000001</v>
      </c>
      <c r="M334" s="404">
        <v>307.69299999999998</v>
      </c>
      <c r="N334" s="404">
        <v>664.10799999999995</v>
      </c>
      <c r="O334" s="404">
        <v>2883.2890000000002</v>
      </c>
    </row>
    <row r="335" spans="1:15" x14ac:dyDescent="0.2">
      <c r="A335" s="404" t="s">
        <v>1447</v>
      </c>
      <c r="B335" s="404">
        <v>202.559</v>
      </c>
      <c r="C335" s="404">
        <v>804.52200000000005</v>
      </c>
      <c r="D335" s="404">
        <v>851.02700000000004</v>
      </c>
      <c r="E335" s="404">
        <v>1863.577</v>
      </c>
      <c r="F335" s="404">
        <v>4.0289999999999999</v>
      </c>
      <c r="G335" s="404">
        <v>0.26300000000000001</v>
      </c>
      <c r="H335" s="404">
        <v>0</v>
      </c>
      <c r="I335" s="404">
        <v>0</v>
      </c>
      <c r="J335" s="404">
        <v>204.999</v>
      </c>
      <c r="K335" s="404">
        <v>209.292</v>
      </c>
      <c r="L335" s="404">
        <v>2072.8690000000001</v>
      </c>
      <c r="M335" s="404">
        <v>304.017</v>
      </c>
      <c r="N335" s="404">
        <v>656.29899999999998</v>
      </c>
      <c r="O335" s="404">
        <v>3033.1849999999999</v>
      </c>
    </row>
    <row r="336" spans="1:15" x14ac:dyDescent="0.2">
      <c r="A336" s="404" t="s">
        <v>1448</v>
      </c>
      <c r="B336" s="404">
        <v>205.173</v>
      </c>
      <c r="C336" s="404">
        <v>834.22400000000005</v>
      </c>
      <c r="D336" s="404">
        <v>751.00599999999997</v>
      </c>
      <c r="E336" s="404">
        <v>1792.441</v>
      </c>
      <c r="F336" s="404">
        <v>3.8620000000000001</v>
      </c>
      <c r="G336" s="404">
        <v>0.255</v>
      </c>
      <c r="H336" s="404">
        <v>0</v>
      </c>
      <c r="I336" s="404">
        <v>0</v>
      </c>
      <c r="J336" s="404">
        <v>171.96199999999999</v>
      </c>
      <c r="K336" s="404">
        <v>176.07900000000001</v>
      </c>
      <c r="L336" s="404">
        <v>1968.52</v>
      </c>
      <c r="M336" s="404">
        <v>291.21499999999997</v>
      </c>
      <c r="N336" s="404">
        <v>645.70100000000002</v>
      </c>
      <c r="O336" s="404">
        <v>2905.4360000000001</v>
      </c>
    </row>
    <row r="337" spans="1:15" x14ac:dyDescent="0.2">
      <c r="A337" s="404" t="s">
        <v>1449</v>
      </c>
      <c r="B337" s="404">
        <v>205.869</v>
      </c>
      <c r="C337" s="404">
        <v>886.81399999999996</v>
      </c>
      <c r="D337" s="404">
        <v>806.35</v>
      </c>
      <c r="E337" s="404">
        <v>1904.7049999999999</v>
      </c>
      <c r="F337" s="404">
        <v>4.2130000000000001</v>
      </c>
      <c r="G337" s="404">
        <v>0.26300000000000001</v>
      </c>
      <c r="H337" s="404">
        <v>0</v>
      </c>
      <c r="I337" s="404">
        <v>0</v>
      </c>
      <c r="J337" s="404">
        <v>160.95599999999999</v>
      </c>
      <c r="K337" s="404">
        <v>165.43199999999999</v>
      </c>
      <c r="L337" s="404">
        <v>2070.1370000000002</v>
      </c>
      <c r="M337" s="404">
        <v>287.88600000000002</v>
      </c>
      <c r="N337" s="404">
        <v>656.45299999999997</v>
      </c>
      <c r="O337" s="404">
        <v>3014.4760000000001</v>
      </c>
    </row>
    <row r="338" spans="1:15" x14ac:dyDescent="0.2">
      <c r="A338" s="404" t="s">
        <v>1450</v>
      </c>
      <c r="B338" s="404">
        <v>2395.0639999999999</v>
      </c>
      <c r="C338" s="404">
        <v>9932.9359999999997</v>
      </c>
      <c r="D338" s="404">
        <v>9254.57</v>
      </c>
      <c r="E338" s="404">
        <v>21629.01</v>
      </c>
      <c r="F338" s="404">
        <v>58.061999999999998</v>
      </c>
      <c r="G338" s="404">
        <v>3.1</v>
      </c>
      <c r="H338" s="404">
        <v>0</v>
      </c>
      <c r="I338" s="404">
        <v>0</v>
      </c>
      <c r="J338" s="404">
        <v>1995.998</v>
      </c>
      <c r="K338" s="404">
        <v>2057.16</v>
      </c>
      <c r="L338" s="404">
        <v>23686.17</v>
      </c>
      <c r="M338" s="404">
        <v>3542.328</v>
      </c>
      <c r="N338" s="404">
        <v>7971.7929999999997</v>
      </c>
      <c r="O338" s="404">
        <v>35200.290999999997</v>
      </c>
    </row>
    <row r="339" spans="1:15" x14ac:dyDescent="0.2">
      <c r="A339" s="404" t="s">
        <v>1451</v>
      </c>
      <c r="B339" s="404">
        <v>201.459</v>
      </c>
      <c r="C339" s="404">
        <v>890.46</v>
      </c>
      <c r="D339" s="404">
        <v>749.20600000000002</v>
      </c>
      <c r="E339" s="404">
        <v>1849.1510000000001</v>
      </c>
      <c r="F339" s="404">
        <v>4.8609999999999998</v>
      </c>
      <c r="G339" s="404">
        <v>0.255</v>
      </c>
      <c r="H339" s="404">
        <v>0</v>
      </c>
      <c r="I339" s="404">
        <v>0</v>
      </c>
      <c r="J339" s="404">
        <v>188.63800000000001</v>
      </c>
      <c r="K339" s="404">
        <v>193.75399999999999</v>
      </c>
      <c r="L339" s="404">
        <v>2042.905</v>
      </c>
      <c r="M339" s="404">
        <v>282.94499999999999</v>
      </c>
      <c r="N339" s="404">
        <v>620.66099999999994</v>
      </c>
      <c r="O339" s="404">
        <v>2946.5120000000002</v>
      </c>
    </row>
    <row r="340" spans="1:15" x14ac:dyDescent="0.2">
      <c r="A340" s="404" t="s">
        <v>1452</v>
      </c>
      <c r="B340" s="404">
        <v>194.37100000000001</v>
      </c>
      <c r="C340" s="404">
        <v>826.10599999999999</v>
      </c>
      <c r="D340" s="404">
        <v>669.76900000000001</v>
      </c>
      <c r="E340" s="404">
        <v>1693.394</v>
      </c>
      <c r="F340" s="404">
        <v>5.0599999999999996</v>
      </c>
      <c r="G340" s="404">
        <v>0.23</v>
      </c>
      <c r="H340" s="404">
        <v>0</v>
      </c>
      <c r="I340" s="404">
        <v>0</v>
      </c>
      <c r="J340" s="404">
        <v>134.49799999999999</v>
      </c>
      <c r="K340" s="404">
        <v>139.78800000000001</v>
      </c>
      <c r="L340" s="404">
        <v>1833.182</v>
      </c>
      <c r="M340" s="404">
        <v>283.05</v>
      </c>
      <c r="N340" s="404">
        <v>582.95399999999995</v>
      </c>
      <c r="O340" s="404">
        <v>2699.1860000000001</v>
      </c>
    </row>
    <row r="341" spans="1:15" x14ac:dyDescent="0.2">
      <c r="A341" s="404" t="s">
        <v>1453</v>
      </c>
      <c r="B341" s="404">
        <v>199.39599999999999</v>
      </c>
      <c r="C341" s="404">
        <v>845.55799999999999</v>
      </c>
      <c r="D341" s="404">
        <v>753.52200000000005</v>
      </c>
      <c r="E341" s="404">
        <v>1801.4110000000001</v>
      </c>
      <c r="F341" s="404">
        <v>5.3449999999999998</v>
      </c>
      <c r="G341" s="404">
        <v>0.255</v>
      </c>
      <c r="H341" s="404">
        <v>0</v>
      </c>
      <c r="I341" s="404">
        <v>0</v>
      </c>
      <c r="J341" s="404">
        <v>152.77799999999999</v>
      </c>
      <c r="K341" s="404">
        <v>158.37799999999999</v>
      </c>
      <c r="L341" s="404">
        <v>1959.789</v>
      </c>
      <c r="M341" s="404">
        <v>289.62</v>
      </c>
      <c r="N341" s="404">
        <v>658.88099999999997</v>
      </c>
      <c r="O341" s="404">
        <v>2908.2910000000002</v>
      </c>
    </row>
    <row r="342" spans="1:15" x14ac:dyDescent="0.2">
      <c r="A342" s="404" t="s">
        <v>1454</v>
      </c>
      <c r="B342" s="404">
        <v>195.715</v>
      </c>
      <c r="C342" s="404">
        <v>796.72500000000002</v>
      </c>
      <c r="D342" s="404">
        <v>740.56299999999999</v>
      </c>
      <c r="E342" s="404">
        <v>1737.0309999999999</v>
      </c>
      <c r="F342" s="404">
        <v>4.8259999999999996</v>
      </c>
      <c r="G342" s="404">
        <v>0.247</v>
      </c>
      <c r="H342" s="404">
        <v>0</v>
      </c>
      <c r="I342" s="404">
        <v>0</v>
      </c>
      <c r="J342" s="404">
        <v>152.923</v>
      </c>
      <c r="K342" s="404">
        <v>157.995</v>
      </c>
      <c r="L342" s="404">
        <v>1895.0260000000001</v>
      </c>
      <c r="M342" s="404">
        <v>288.88900000000001</v>
      </c>
      <c r="N342" s="404">
        <v>629.18600000000004</v>
      </c>
      <c r="O342" s="404">
        <v>2813.1</v>
      </c>
    </row>
    <row r="343" spans="1:15" x14ac:dyDescent="0.2">
      <c r="A343" s="404" t="s">
        <v>1455</v>
      </c>
      <c r="B343" s="404">
        <v>196.51300000000001</v>
      </c>
      <c r="C343" s="404">
        <v>769.28899999999999</v>
      </c>
      <c r="D343" s="404">
        <v>739.23699999999997</v>
      </c>
      <c r="E343" s="404">
        <v>1709.702</v>
      </c>
      <c r="F343" s="404">
        <v>5.5990000000000002</v>
      </c>
      <c r="G343" s="404">
        <v>0.255</v>
      </c>
      <c r="H343" s="404">
        <v>0</v>
      </c>
      <c r="I343" s="404">
        <v>0</v>
      </c>
      <c r="J343" s="404">
        <v>159.19</v>
      </c>
      <c r="K343" s="404">
        <v>165.04499999999999</v>
      </c>
      <c r="L343" s="404">
        <v>1874.7470000000001</v>
      </c>
      <c r="M343" s="404">
        <v>306.029</v>
      </c>
      <c r="N343" s="404">
        <v>753.37800000000004</v>
      </c>
      <c r="O343" s="404">
        <v>2934.154</v>
      </c>
    </row>
    <row r="344" spans="1:15" x14ac:dyDescent="0.2">
      <c r="A344" s="404" t="s">
        <v>1456</v>
      </c>
      <c r="B344" s="404">
        <v>189.99199999999999</v>
      </c>
      <c r="C344" s="404">
        <v>741.19600000000003</v>
      </c>
      <c r="D344" s="404">
        <v>759.55200000000002</v>
      </c>
      <c r="E344" s="404">
        <v>1699.28</v>
      </c>
      <c r="F344" s="404">
        <v>5.4550000000000001</v>
      </c>
      <c r="G344" s="404">
        <v>0.247</v>
      </c>
      <c r="H344" s="404">
        <v>0</v>
      </c>
      <c r="I344" s="404">
        <v>0</v>
      </c>
      <c r="J344" s="404">
        <v>107.619</v>
      </c>
      <c r="K344" s="404">
        <v>113.321</v>
      </c>
      <c r="L344" s="404">
        <v>1812.6010000000001</v>
      </c>
      <c r="M344" s="404">
        <v>307.596</v>
      </c>
      <c r="N344" s="404">
        <v>744.48599999999999</v>
      </c>
      <c r="O344" s="404">
        <v>2864.683</v>
      </c>
    </row>
    <row r="345" spans="1:15" x14ac:dyDescent="0.2">
      <c r="A345" s="404" t="s">
        <v>1457</v>
      </c>
      <c r="B345" s="404">
        <v>190.86500000000001</v>
      </c>
      <c r="C345" s="404">
        <v>790.43600000000004</v>
      </c>
      <c r="D345" s="404">
        <v>788.89200000000005</v>
      </c>
      <c r="E345" s="404">
        <v>1776.95</v>
      </c>
      <c r="F345" s="404">
        <v>4.8339999999999996</v>
      </c>
      <c r="G345" s="404">
        <v>0.255</v>
      </c>
      <c r="H345" s="404">
        <v>0</v>
      </c>
      <c r="I345" s="404">
        <v>0</v>
      </c>
      <c r="J345" s="404">
        <v>157.43799999999999</v>
      </c>
      <c r="K345" s="404">
        <v>162.52699999999999</v>
      </c>
      <c r="L345" s="404">
        <v>1939.4760000000001</v>
      </c>
      <c r="M345" s="404">
        <v>304.17</v>
      </c>
      <c r="N345" s="404">
        <v>733.03499999999997</v>
      </c>
      <c r="O345" s="404">
        <v>2976.681</v>
      </c>
    </row>
    <row r="346" spans="1:15" x14ac:dyDescent="0.2">
      <c r="A346" s="404" t="s">
        <v>1458</v>
      </c>
      <c r="B346" s="404">
        <v>191.29599999999999</v>
      </c>
      <c r="C346" s="404">
        <v>806.56500000000005</v>
      </c>
      <c r="D346" s="404">
        <v>799.64400000000001</v>
      </c>
      <c r="E346" s="404">
        <v>1807.212</v>
      </c>
      <c r="F346" s="404">
        <v>4.2359999999999998</v>
      </c>
      <c r="G346" s="404">
        <v>0.255</v>
      </c>
      <c r="H346" s="404">
        <v>0</v>
      </c>
      <c r="I346" s="404">
        <v>0</v>
      </c>
      <c r="J346" s="404">
        <v>164.19200000000001</v>
      </c>
      <c r="K346" s="404">
        <v>168.68299999999999</v>
      </c>
      <c r="L346" s="404">
        <v>1975.895</v>
      </c>
      <c r="M346" s="404">
        <v>319.35599999999999</v>
      </c>
      <c r="N346" s="404">
        <v>739.91499999999996</v>
      </c>
      <c r="O346" s="404">
        <v>3035.1660000000002</v>
      </c>
    </row>
    <row r="347" spans="1:15" x14ac:dyDescent="0.2">
      <c r="A347" s="404" t="s">
        <v>1459</v>
      </c>
      <c r="B347" s="404">
        <v>186.56100000000001</v>
      </c>
      <c r="C347" s="404">
        <v>774.39200000000005</v>
      </c>
      <c r="D347" s="404">
        <v>768.25</v>
      </c>
      <c r="E347" s="404">
        <v>1735.5540000000001</v>
      </c>
      <c r="F347" s="404">
        <v>3.5129999999999999</v>
      </c>
      <c r="G347" s="404">
        <v>0.247</v>
      </c>
      <c r="H347" s="404">
        <v>0</v>
      </c>
      <c r="I347" s="404">
        <v>0</v>
      </c>
      <c r="J347" s="404">
        <v>160.345</v>
      </c>
      <c r="K347" s="404">
        <v>164.10400000000001</v>
      </c>
      <c r="L347" s="404">
        <v>1899.6590000000001</v>
      </c>
      <c r="M347" s="404">
        <v>306.43299999999999</v>
      </c>
      <c r="N347" s="404">
        <v>658.8</v>
      </c>
      <c r="O347" s="404">
        <v>2864.8919999999998</v>
      </c>
    </row>
    <row r="348" spans="1:15" x14ac:dyDescent="0.2">
      <c r="A348" s="404" t="s">
        <v>1460</v>
      </c>
      <c r="B348" s="404">
        <v>198.65700000000001</v>
      </c>
      <c r="C348" s="404">
        <v>807.60699999999997</v>
      </c>
      <c r="D348" s="404">
        <v>803.13400000000001</v>
      </c>
      <c r="E348" s="404">
        <v>1816.865</v>
      </c>
      <c r="F348" s="404">
        <v>3.1850000000000001</v>
      </c>
      <c r="G348" s="404">
        <v>0.255</v>
      </c>
      <c r="H348" s="404">
        <v>0</v>
      </c>
      <c r="I348" s="404">
        <v>0</v>
      </c>
      <c r="J348" s="404">
        <v>174.215</v>
      </c>
      <c r="K348" s="404">
        <v>177.65600000000001</v>
      </c>
      <c r="L348" s="404">
        <v>1994.521</v>
      </c>
      <c r="M348" s="404">
        <v>301.34899999999999</v>
      </c>
      <c r="N348" s="404">
        <v>642.298</v>
      </c>
      <c r="O348" s="404">
        <v>2938.1669999999999</v>
      </c>
    </row>
    <row r="349" spans="1:15" x14ac:dyDescent="0.2">
      <c r="A349" s="404" t="s">
        <v>1461</v>
      </c>
      <c r="B349" s="404">
        <v>192.72</v>
      </c>
      <c r="C349" s="404">
        <v>820.63400000000001</v>
      </c>
      <c r="D349" s="404">
        <v>732.70699999999999</v>
      </c>
      <c r="E349" s="404">
        <v>1749.71</v>
      </c>
      <c r="F349" s="404">
        <v>3.3769999999999998</v>
      </c>
      <c r="G349" s="404">
        <v>0.247</v>
      </c>
      <c r="H349" s="404">
        <v>0</v>
      </c>
      <c r="I349" s="404">
        <v>0</v>
      </c>
      <c r="J349" s="404">
        <v>146.63399999999999</v>
      </c>
      <c r="K349" s="404">
        <v>150.25700000000001</v>
      </c>
      <c r="L349" s="404">
        <v>1899.9670000000001</v>
      </c>
      <c r="M349" s="404">
        <v>298.69600000000003</v>
      </c>
      <c r="N349" s="404">
        <v>633.25</v>
      </c>
      <c r="O349" s="404">
        <v>2831.913</v>
      </c>
    </row>
    <row r="350" spans="1:15" x14ac:dyDescent="0.2">
      <c r="A350" s="404" t="s">
        <v>1462</v>
      </c>
      <c r="B350" s="404">
        <v>197.715</v>
      </c>
      <c r="C350" s="404">
        <v>893.93799999999999</v>
      </c>
      <c r="D350" s="404">
        <v>777.33600000000001</v>
      </c>
      <c r="E350" s="404">
        <v>1870.809</v>
      </c>
      <c r="F350" s="404">
        <v>4.2480000000000002</v>
      </c>
      <c r="G350" s="404">
        <v>0.255</v>
      </c>
      <c r="H350" s="404">
        <v>0</v>
      </c>
      <c r="I350" s="404">
        <v>0</v>
      </c>
      <c r="J350" s="404">
        <v>173.22</v>
      </c>
      <c r="K350" s="404">
        <v>177.72300000000001</v>
      </c>
      <c r="L350" s="404">
        <v>2048.5320000000002</v>
      </c>
      <c r="M350" s="404">
        <v>298.57100000000003</v>
      </c>
      <c r="N350" s="404">
        <v>674.13300000000004</v>
      </c>
      <c r="O350" s="404">
        <v>3021.2370000000001</v>
      </c>
    </row>
    <row r="351" spans="1:15" x14ac:dyDescent="0.2">
      <c r="A351" s="404" t="s">
        <v>1463</v>
      </c>
      <c r="B351" s="404">
        <v>2335.259</v>
      </c>
      <c r="C351" s="404">
        <v>9763.3649999999998</v>
      </c>
      <c r="D351" s="404">
        <v>9081.8250000000007</v>
      </c>
      <c r="E351" s="404">
        <v>21247.543000000001</v>
      </c>
      <c r="F351" s="404">
        <v>54.539000000000001</v>
      </c>
      <c r="G351" s="404">
        <v>3</v>
      </c>
      <c r="H351" s="404">
        <v>0</v>
      </c>
      <c r="I351" s="404">
        <v>0</v>
      </c>
      <c r="J351" s="404">
        <v>1871.691</v>
      </c>
      <c r="K351" s="404">
        <v>1929.23</v>
      </c>
      <c r="L351" s="404">
        <v>23176.774000000001</v>
      </c>
      <c r="M351" s="404">
        <v>3586.7049999999999</v>
      </c>
      <c r="N351" s="404">
        <v>8079.1689999999999</v>
      </c>
      <c r="O351" s="404">
        <v>34842.646999999997</v>
      </c>
    </row>
    <row r="352" spans="1:15" x14ac:dyDescent="0.2">
      <c r="A352" s="404" t="s">
        <v>1464</v>
      </c>
      <c r="B352" s="404">
        <v>188.483</v>
      </c>
      <c r="C352" s="404">
        <v>833.15700000000004</v>
      </c>
      <c r="D352" s="404">
        <v>777.05399999999997</v>
      </c>
      <c r="E352" s="404">
        <v>1804.009</v>
      </c>
      <c r="F352" s="404">
        <v>4.4950000000000001</v>
      </c>
      <c r="G352" s="404">
        <v>0.34799999999999998</v>
      </c>
      <c r="H352" s="404">
        <v>0</v>
      </c>
      <c r="I352" s="404">
        <v>0</v>
      </c>
      <c r="J352" s="404">
        <v>180.62899999999999</v>
      </c>
      <c r="K352" s="404">
        <v>185.47300000000001</v>
      </c>
      <c r="L352" s="404">
        <v>1989.482</v>
      </c>
      <c r="M352" s="404">
        <v>283.71499999999997</v>
      </c>
      <c r="N352" s="404">
        <v>639.10900000000004</v>
      </c>
      <c r="O352" s="404">
        <v>2912.306</v>
      </c>
    </row>
    <row r="353" spans="1:15" x14ac:dyDescent="0.2">
      <c r="A353" s="404" t="s">
        <v>1465</v>
      </c>
      <c r="B353" s="404">
        <v>184.01599999999999</v>
      </c>
      <c r="C353" s="404">
        <v>772.25699999999995</v>
      </c>
      <c r="D353" s="404">
        <v>686.38699999999994</v>
      </c>
      <c r="E353" s="404">
        <v>1644.9290000000001</v>
      </c>
      <c r="F353" s="404">
        <v>4.3689999999999998</v>
      </c>
      <c r="G353" s="404">
        <v>0.315</v>
      </c>
      <c r="H353" s="404">
        <v>0</v>
      </c>
      <c r="I353" s="404">
        <v>0</v>
      </c>
      <c r="J353" s="404">
        <v>137.38399999999999</v>
      </c>
      <c r="K353" s="404">
        <v>142.06800000000001</v>
      </c>
      <c r="L353" s="404">
        <v>1786.9970000000001</v>
      </c>
      <c r="M353" s="404">
        <v>277.90199999999999</v>
      </c>
      <c r="N353" s="404">
        <v>608.54100000000005</v>
      </c>
      <c r="O353" s="404">
        <v>2673.4389999999999</v>
      </c>
    </row>
    <row r="354" spans="1:15" x14ac:dyDescent="0.2">
      <c r="A354" s="404" t="s">
        <v>1466</v>
      </c>
      <c r="B354" s="404">
        <v>191.13499999999999</v>
      </c>
      <c r="C354" s="404">
        <v>784.84799999999996</v>
      </c>
      <c r="D354" s="404">
        <v>798.53599999999994</v>
      </c>
      <c r="E354" s="404">
        <v>1781.4770000000001</v>
      </c>
      <c r="F354" s="404">
        <v>4.8849999999999998</v>
      </c>
      <c r="G354" s="404">
        <v>0.34799999999999998</v>
      </c>
      <c r="H354" s="404">
        <v>0</v>
      </c>
      <c r="I354" s="404">
        <v>0</v>
      </c>
      <c r="J354" s="404">
        <v>125.383</v>
      </c>
      <c r="K354" s="404">
        <v>130.61699999999999</v>
      </c>
      <c r="L354" s="404">
        <v>1912.0930000000001</v>
      </c>
      <c r="M354" s="404">
        <v>292.75700000000001</v>
      </c>
      <c r="N354" s="404">
        <v>678.24599999999998</v>
      </c>
      <c r="O354" s="404">
        <v>2883.096</v>
      </c>
    </row>
    <row r="355" spans="1:15" x14ac:dyDescent="0.2">
      <c r="A355" s="404" t="s">
        <v>1467</v>
      </c>
      <c r="B355" s="404">
        <v>186.93299999999999</v>
      </c>
      <c r="C355" s="404">
        <v>744.91700000000003</v>
      </c>
      <c r="D355" s="404">
        <v>750.86400000000003</v>
      </c>
      <c r="E355" s="404">
        <v>1692.079</v>
      </c>
      <c r="F355" s="404">
        <v>4.1630000000000003</v>
      </c>
      <c r="G355" s="404">
        <v>0.33700000000000002</v>
      </c>
      <c r="H355" s="404">
        <v>0</v>
      </c>
      <c r="I355" s="404">
        <v>0</v>
      </c>
      <c r="J355" s="404">
        <v>157.02099999999999</v>
      </c>
      <c r="K355" s="404">
        <v>161.52099999999999</v>
      </c>
      <c r="L355" s="404">
        <v>1853.6010000000001</v>
      </c>
      <c r="M355" s="404">
        <v>292.79899999999998</v>
      </c>
      <c r="N355" s="404">
        <v>676.3</v>
      </c>
      <c r="O355" s="404">
        <v>2822.6990000000001</v>
      </c>
    </row>
    <row r="356" spans="1:15" x14ac:dyDescent="0.2">
      <c r="A356" s="404" t="s">
        <v>1468</v>
      </c>
      <c r="B356" s="404">
        <v>185.471</v>
      </c>
      <c r="C356" s="404">
        <v>723.95</v>
      </c>
      <c r="D356" s="404">
        <v>717.20500000000004</v>
      </c>
      <c r="E356" s="404">
        <v>1629.4169999999999</v>
      </c>
      <c r="F356" s="404">
        <v>4.4160000000000004</v>
      </c>
      <c r="G356" s="404">
        <v>0.34799999999999998</v>
      </c>
      <c r="H356" s="404">
        <v>0</v>
      </c>
      <c r="I356" s="404">
        <v>0</v>
      </c>
      <c r="J356" s="404">
        <v>190.471</v>
      </c>
      <c r="K356" s="404">
        <v>195.23500000000001</v>
      </c>
      <c r="L356" s="404">
        <v>1824.652</v>
      </c>
      <c r="M356" s="404">
        <v>305.35599999999999</v>
      </c>
      <c r="N356" s="404">
        <v>748.85500000000002</v>
      </c>
      <c r="O356" s="404">
        <v>2878.8629999999998</v>
      </c>
    </row>
    <row r="357" spans="1:15" x14ac:dyDescent="0.2">
      <c r="A357" s="404" t="s">
        <v>1469</v>
      </c>
      <c r="B357" s="404">
        <v>176.67</v>
      </c>
      <c r="C357" s="404">
        <v>702.24099999999999</v>
      </c>
      <c r="D357" s="404">
        <v>801.55399999999997</v>
      </c>
      <c r="E357" s="404">
        <v>1682.309</v>
      </c>
      <c r="F357" s="404">
        <v>4.6550000000000002</v>
      </c>
      <c r="G357" s="404">
        <v>0.33700000000000002</v>
      </c>
      <c r="H357" s="404">
        <v>0</v>
      </c>
      <c r="I357" s="404">
        <v>0</v>
      </c>
      <c r="J357" s="404">
        <v>146.38499999999999</v>
      </c>
      <c r="K357" s="404">
        <v>151.37700000000001</v>
      </c>
      <c r="L357" s="404">
        <v>1833.6859999999999</v>
      </c>
      <c r="M357" s="404">
        <v>311.262</v>
      </c>
      <c r="N357" s="404">
        <v>744.81899999999996</v>
      </c>
      <c r="O357" s="404">
        <v>2889.7669999999998</v>
      </c>
    </row>
    <row r="358" spans="1:15" x14ac:dyDescent="0.2">
      <c r="A358" s="404" t="s">
        <v>1470</v>
      </c>
      <c r="B358" s="404">
        <v>181.32300000000001</v>
      </c>
      <c r="C358" s="404">
        <v>724.32600000000002</v>
      </c>
      <c r="D358" s="404">
        <v>784.60299999999995</v>
      </c>
      <c r="E358" s="404">
        <v>1693.3630000000001</v>
      </c>
      <c r="F358" s="404">
        <v>4.5209999999999999</v>
      </c>
      <c r="G358" s="404">
        <v>0.34799999999999998</v>
      </c>
      <c r="H358" s="404">
        <v>0</v>
      </c>
      <c r="I358" s="404">
        <v>0</v>
      </c>
      <c r="J358" s="404">
        <v>172.51599999999999</v>
      </c>
      <c r="K358" s="404">
        <v>177.38499999999999</v>
      </c>
      <c r="L358" s="404">
        <v>1870.7470000000001</v>
      </c>
      <c r="M358" s="404">
        <v>317.14800000000002</v>
      </c>
      <c r="N358" s="404">
        <v>771.25400000000002</v>
      </c>
      <c r="O358" s="404">
        <v>2959.15</v>
      </c>
    </row>
    <row r="359" spans="1:15" x14ac:dyDescent="0.2">
      <c r="A359" s="404" t="s">
        <v>1471</v>
      </c>
      <c r="B359" s="404">
        <v>180.989</v>
      </c>
      <c r="C359" s="404">
        <v>771.30700000000002</v>
      </c>
      <c r="D359" s="404">
        <v>849.07899999999995</v>
      </c>
      <c r="E359" s="404">
        <v>1807.365</v>
      </c>
      <c r="F359" s="404">
        <v>3.9180000000000001</v>
      </c>
      <c r="G359" s="404">
        <v>0.34799999999999998</v>
      </c>
      <c r="H359" s="404">
        <v>0</v>
      </c>
      <c r="I359" s="404">
        <v>0</v>
      </c>
      <c r="J359" s="404">
        <v>168.02</v>
      </c>
      <c r="K359" s="404">
        <v>172.286</v>
      </c>
      <c r="L359" s="404">
        <v>1979.6510000000001</v>
      </c>
      <c r="M359" s="404">
        <v>317.077</v>
      </c>
      <c r="N359" s="404">
        <v>741.08299999999997</v>
      </c>
      <c r="O359" s="404">
        <v>3037.8110000000001</v>
      </c>
    </row>
    <row r="360" spans="1:15" x14ac:dyDescent="0.2">
      <c r="A360" s="404" t="s">
        <v>1472</v>
      </c>
      <c r="B360" s="404">
        <v>180.88800000000001</v>
      </c>
      <c r="C360" s="404">
        <v>799.44899999999996</v>
      </c>
      <c r="D360" s="404">
        <v>821.55</v>
      </c>
      <c r="E360" s="404">
        <v>1803.579</v>
      </c>
      <c r="F360" s="404">
        <v>3.181</v>
      </c>
      <c r="G360" s="404">
        <v>0.33700000000000002</v>
      </c>
      <c r="H360" s="404">
        <v>0</v>
      </c>
      <c r="I360" s="404">
        <v>0</v>
      </c>
      <c r="J360" s="404">
        <v>154.79499999999999</v>
      </c>
      <c r="K360" s="404">
        <v>158.31299999999999</v>
      </c>
      <c r="L360" s="404">
        <v>1961.893</v>
      </c>
      <c r="M360" s="404">
        <v>309.63799999999998</v>
      </c>
      <c r="N360" s="404">
        <v>634.30100000000004</v>
      </c>
      <c r="O360" s="404">
        <v>2905.8319999999999</v>
      </c>
    </row>
    <row r="361" spans="1:15" x14ac:dyDescent="0.2">
      <c r="A361" s="404" t="s">
        <v>1473</v>
      </c>
      <c r="B361" s="404">
        <v>189.059</v>
      </c>
      <c r="C361" s="404">
        <v>816.87599999999998</v>
      </c>
      <c r="D361" s="404">
        <v>827.08299999999997</v>
      </c>
      <c r="E361" s="404">
        <v>1836.84</v>
      </c>
      <c r="F361" s="404">
        <v>3.0310000000000001</v>
      </c>
      <c r="G361" s="404">
        <v>0.34799999999999998</v>
      </c>
      <c r="H361" s="404">
        <v>0</v>
      </c>
      <c r="I361" s="404">
        <v>0</v>
      </c>
      <c r="J361" s="404">
        <v>139.1</v>
      </c>
      <c r="K361" s="404">
        <v>142.47900000000001</v>
      </c>
      <c r="L361" s="404">
        <v>1979.319</v>
      </c>
      <c r="M361" s="404">
        <v>306.529</v>
      </c>
      <c r="N361" s="404">
        <v>654.23800000000006</v>
      </c>
      <c r="O361" s="404">
        <v>2940.0859999999998</v>
      </c>
    </row>
    <row r="362" spans="1:15" x14ac:dyDescent="0.2">
      <c r="A362" s="404" t="s">
        <v>1474</v>
      </c>
      <c r="B362" s="404">
        <v>189.37899999999999</v>
      </c>
      <c r="C362" s="404">
        <v>819.28200000000004</v>
      </c>
      <c r="D362" s="404">
        <v>745.58299999999997</v>
      </c>
      <c r="E362" s="404">
        <v>1762.92</v>
      </c>
      <c r="F362" s="404">
        <v>3.2229999999999999</v>
      </c>
      <c r="G362" s="404">
        <v>0.33700000000000002</v>
      </c>
      <c r="H362" s="404">
        <v>0</v>
      </c>
      <c r="I362" s="404">
        <v>0</v>
      </c>
      <c r="J362" s="404">
        <v>164.13</v>
      </c>
      <c r="K362" s="404">
        <v>167.69</v>
      </c>
      <c r="L362" s="404">
        <v>1930.61</v>
      </c>
      <c r="M362" s="404">
        <v>301.80399999999997</v>
      </c>
      <c r="N362" s="404">
        <v>651.755</v>
      </c>
      <c r="O362" s="404">
        <v>2884.1689999999999</v>
      </c>
    </row>
    <row r="363" spans="1:15" x14ac:dyDescent="0.2">
      <c r="A363" s="404" t="s">
        <v>1475</v>
      </c>
      <c r="B363" s="404">
        <v>192.43700000000001</v>
      </c>
      <c r="C363" s="404">
        <v>882.18</v>
      </c>
      <c r="D363" s="404">
        <v>796.60199999999998</v>
      </c>
      <c r="E363" s="404">
        <v>1877.076</v>
      </c>
      <c r="F363" s="404">
        <v>3.802</v>
      </c>
      <c r="G363" s="404">
        <v>0.34799999999999998</v>
      </c>
      <c r="H363" s="404">
        <v>0</v>
      </c>
      <c r="I363" s="404">
        <v>0</v>
      </c>
      <c r="J363" s="404">
        <v>145.68700000000001</v>
      </c>
      <c r="K363" s="404">
        <v>149.83799999999999</v>
      </c>
      <c r="L363" s="404">
        <v>2026.914</v>
      </c>
      <c r="M363" s="404">
        <v>294.64800000000002</v>
      </c>
      <c r="N363" s="404">
        <v>650.25800000000004</v>
      </c>
      <c r="O363" s="404">
        <v>2971.82</v>
      </c>
    </row>
    <row r="364" spans="1:15" x14ac:dyDescent="0.2">
      <c r="A364" s="404" t="s">
        <v>1476</v>
      </c>
      <c r="B364" s="404">
        <v>2226.7829999999999</v>
      </c>
      <c r="C364" s="404">
        <v>9375.3029999999999</v>
      </c>
      <c r="D364" s="404">
        <v>9356.0859999999993</v>
      </c>
      <c r="E364" s="404">
        <v>21015.864000000001</v>
      </c>
      <c r="F364" s="404">
        <v>48.658000000000001</v>
      </c>
      <c r="G364" s="404">
        <v>4.0999999999999996</v>
      </c>
      <c r="H364" s="404">
        <v>0</v>
      </c>
      <c r="I364" s="404">
        <v>0</v>
      </c>
      <c r="J364" s="404">
        <v>1881.5229999999999</v>
      </c>
      <c r="K364" s="404">
        <v>1934.2809999999999</v>
      </c>
      <c r="L364" s="404">
        <v>22950.145</v>
      </c>
      <c r="M364" s="404">
        <v>3610.6350000000002</v>
      </c>
      <c r="N364" s="404">
        <v>8203.1579999999994</v>
      </c>
      <c r="O364" s="404">
        <v>34763.938000000002</v>
      </c>
    </row>
    <row r="365" spans="1:15" x14ac:dyDescent="0.2">
      <c r="A365" s="404" t="s">
        <v>1477</v>
      </c>
      <c r="B365" s="404">
        <v>193.46</v>
      </c>
      <c r="C365" s="404">
        <v>837.01800000000003</v>
      </c>
      <c r="D365" s="404">
        <v>754.68899999999996</v>
      </c>
      <c r="E365" s="404">
        <v>1789.222</v>
      </c>
      <c r="F365" s="404">
        <v>3.879</v>
      </c>
      <c r="G365" s="404">
        <v>0.373</v>
      </c>
      <c r="H365" s="404">
        <v>0</v>
      </c>
      <c r="I365" s="404">
        <v>0</v>
      </c>
      <c r="J365" s="404">
        <v>131.251</v>
      </c>
      <c r="K365" s="404">
        <v>135.50299999999999</v>
      </c>
      <c r="L365" s="404">
        <v>1924.7249999999999</v>
      </c>
      <c r="M365" s="404">
        <v>293.392</v>
      </c>
      <c r="N365" s="404">
        <v>688.11599999999999</v>
      </c>
      <c r="O365" s="404">
        <v>2906.2330000000002</v>
      </c>
    </row>
    <row r="366" spans="1:15" x14ac:dyDescent="0.2">
      <c r="A366" s="404" t="s">
        <v>1478</v>
      </c>
      <c r="B366" s="404">
        <v>190.46700000000001</v>
      </c>
      <c r="C366" s="404">
        <v>808.84299999999996</v>
      </c>
      <c r="D366" s="404">
        <v>718.63499999999999</v>
      </c>
      <c r="E366" s="404">
        <v>1725.3340000000001</v>
      </c>
      <c r="F366" s="404">
        <v>3.4420000000000002</v>
      </c>
      <c r="G366" s="404">
        <v>0.34899999999999998</v>
      </c>
      <c r="H366" s="404">
        <v>0</v>
      </c>
      <c r="I366" s="404">
        <v>0</v>
      </c>
      <c r="J366" s="404">
        <v>154.624</v>
      </c>
      <c r="K366" s="404">
        <v>158.41399999999999</v>
      </c>
      <c r="L366" s="404">
        <v>1883.748</v>
      </c>
      <c r="M366" s="404">
        <v>288.69200000000001</v>
      </c>
      <c r="N366" s="404">
        <v>627.00199999999995</v>
      </c>
      <c r="O366" s="404">
        <v>2799.442</v>
      </c>
    </row>
    <row r="367" spans="1:15" x14ac:dyDescent="0.2">
      <c r="A367" s="404" t="s">
        <v>1479</v>
      </c>
      <c r="B367" s="404">
        <v>195.29900000000001</v>
      </c>
      <c r="C367" s="404">
        <v>790.09400000000005</v>
      </c>
      <c r="D367" s="404">
        <v>762.11300000000006</v>
      </c>
      <c r="E367" s="404">
        <v>1753.2860000000001</v>
      </c>
      <c r="F367" s="404">
        <v>4.0869999999999997</v>
      </c>
      <c r="G367" s="404">
        <v>0.373</v>
      </c>
      <c r="H367" s="404">
        <v>0</v>
      </c>
      <c r="I367" s="404">
        <v>0</v>
      </c>
      <c r="J367" s="404">
        <v>163.411</v>
      </c>
      <c r="K367" s="404">
        <v>167.87100000000001</v>
      </c>
      <c r="L367" s="404">
        <v>1921.1569999999999</v>
      </c>
      <c r="M367" s="404">
        <v>301.27499999999998</v>
      </c>
      <c r="N367" s="404">
        <v>707.67499999999995</v>
      </c>
      <c r="O367" s="404">
        <v>2930.1080000000002</v>
      </c>
    </row>
    <row r="368" spans="1:15" x14ac:dyDescent="0.2">
      <c r="A368" s="404" t="s">
        <v>1480</v>
      </c>
      <c r="B368" s="404">
        <v>183.79499999999999</v>
      </c>
      <c r="C368" s="404">
        <v>768.95600000000002</v>
      </c>
      <c r="D368" s="404">
        <v>680.404</v>
      </c>
      <c r="E368" s="404">
        <v>1639.2840000000001</v>
      </c>
      <c r="F368" s="404">
        <v>4.3609999999999998</v>
      </c>
      <c r="G368" s="404">
        <v>0.36099999999999999</v>
      </c>
      <c r="H368" s="404">
        <v>0</v>
      </c>
      <c r="I368" s="404">
        <v>0</v>
      </c>
      <c r="J368" s="404">
        <v>156.596</v>
      </c>
      <c r="K368" s="404">
        <v>161.31800000000001</v>
      </c>
      <c r="L368" s="404">
        <v>1800.6020000000001</v>
      </c>
      <c r="M368" s="404">
        <v>294.928</v>
      </c>
      <c r="N368" s="404">
        <v>685.44200000000001</v>
      </c>
      <c r="O368" s="404">
        <v>2780.9720000000002</v>
      </c>
    </row>
    <row r="369" spans="1:15" x14ac:dyDescent="0.2">
      <c r="A369" s="404" t="s">
        <v>1481</v>
      </c>
      <c r="B369" s="404">
        <v>185.166</v>
      </c>
      <c r="C369" s="404">
        <v>768.33900000000006</v>
      </c>
      <c r="D369" s="404">
        <v>804.34199999999998</v>
      </c>
      <c r="E369" s="404">
        <v>1765.588</v>
      </c>
      <c r="F369" s="404">
        <v>4.1970000000000001</v>
      </c>
      <c r="G369" s="404">
        <v>0.373</v>
      </c>
      <c r="H369" s="404">
        <v>0</v>
      </c>
      <c r="I369" s="404">
        <v>0</v>
      </c>
      <c r="J369" s="404">
        <v>153.29300000000001</v>
      </c>
      <c r="K369" s="404">
        <v>157.863</v>
      </c>
      <c r="L369" s="404">
        <v>1923.452</v>
      </c>
      <c r="M369" s="404">
        <v>308.99900000000002</v>
      </c>
      <c r="N369" s="404">
        <v>776.78899999999999</v>
      </c>
      <c r="O369" s="404">
        <v>3009.239</v>
      </c>
    </row>
    <row r="370" spans="1:15" x14ac:dyDescent="0.2">
      <c r="A370" s="404" t="s">
        <v>1482</v>
      </c>
      <c r="B370" s="404">
        <v>181.333</v>
      </c>
      <c r="C370" s="404">
        <v>762.05499999999995</v>
      </c>
      <c r="D370" s="404">
        <v>777.60900000000004</v>
      </c>
      <c r="E370" s="404">
        <v>1725.2560000000001</v>
      </c>
      <c r="F370" s="404">
        <v>3.855</v>
      </c>
      <c r="G370" s="404">
        <v>0.36099999999999999</v>
      </c>
      <c r="H370" s="404">
        <v>0</v>
      </c>
      <c r="I370" s="404">
        <v>0</v>
      </c>
      <c r="J370" s="404">
        <v>137.69999999999999</v>
      </c>
      <c r="K370" s="404">
        <v>141.91499999999999</v>
      </c>
      <c r="L370" s="404">
        <v>1867.171</v>
      </c>
      <c r="M370" s="404">
        <v>314.53699999999998</v>
      </c>
      <c r="N370" s="404">
        <v>733.154</v>
      </c>
      <c r="O370" s="404">
        <v>2914.8609999999999</v>
      </c>
    </row>
    <row r="371" spans="1:15" x14ac:dyDescent="0.2">
      <c r="A371" s="404" t="s">
        <v>1483</v>
      </c>
      <c r="B371" s="404">
        <v>186.01499999999999</v>
      </c>
      <c r="C371" s="404">
        <v>738.93700000000001</v>
      </c>
      <c r="D371" s="404">
        <v>761.76499999999999</v>
      </c>
      <c r="E371" s="404">
        <v>1692.2180000000001</v>
      </c>
      <c r="F371" s="404">
        <v>3.694</v>
      </c>
      <c r="G371" s="404">
        <v>0.373</v>
      </c>
      <c r="H371" s="404">
        <v>0</v>
      </c>
      <c r="I371" s="404">
        <v>0</v>
      </c>
      <c r="J371" s="404">
        <v>159.26400000000001</v>
      </c>
      <c r="K371" s="404">
        <v>163.33000000000001</v>
      </c>
      <c r="L371" s="404">
        <v>1855.548</v>
      </c>
      <c r="M371" s="404">
        <v>306.72000000000003</v>
      </c>
      <c r="N371" s="404">
        <v>712.94899999999996</v>
      </c>
      <c r="O371" s="404">
        <v>2875.2170000000001</v>
      </c>
    </row>
    <row r="372" spans="1:15" x14ac:dyDescent="0.2">
      <c r="A372" s="404" t="s">
        <v>1484</v>
      </c>
      <c r="B372" s="404">
        <v>184.81200000000001</v>
      </c>
      <c r="C372" s="404">
        <v>808.077</v>
      </c>
      <c r="D372" s="404">
        <v>809.44100000000003</v>
      </c>
      <c r="E372" s="404">
        <v>1810.242</v>
      </c>
      <c r="F372" s="404">
        <v>3.3650000000000002</v>
      </c>
      <c r="G372" s="404">
        <v>0.373</v>
      </c>
      <c r="H372" s="404">
        <v>0</v>
      </c>
      <c r="I372" s="404">
        <v>0</v>
      </c>
      <c r="J372" s="404">
        <v>161.18700000000001</v>
      </c>
      <c r="K372" s="404">
        <v>164.92500000000001</v>
      </c>
      <c r="L372" s="404">
        <v>1975.1659999999999</v>
      </c>
      <c r="M372" s="404">
        <v>321.84399999999999</v>
      </c>
      <c r="N372" s="404">
        <v>740.30799999999999</v>
      </c>
      <c r="O372" s="404">
        <v>3037.3180000000002</v>
      </c>
    </row>
    <row r="373" spans="1:15" x14ac:dyDescent="0.2">
      <c r="A373" s="404" t="s">
        <v>1485</v>
      </c>
      <c r="B373" s="404">
        <v>183.98500000000001</v>
      </c>
      <c r="C373" s="404">
        <v>762.56799999999998</v>
      </c>
      <c r="D373" s="404">
        <v>784.38900000000001</v>
      </c>
      <c r="E373" s="404">
        <v>1737.91</v>
      </c>
      <c r="F373" s="404">
        <v>2.7250000000000001</v>
      </c>
      <c r="G373" s="404">
        <v>0.36099999999999999</v>
      </c>
      <c r="H373" s="404">
        <v>0</v>
      </c>
      <c r="I373" s="404">
        <v>0</v>
      </c>
      <c r="J373" s="404">
        <v>149.797</v>
      </c>
      <c r="K373" s="404">
        <v>152.88300000000001</v>
      </c>
      <c r="L373" s="404">
        <v>1890.7929999999999</v>
      </c>
      <c r="M373" s="404">
        <v>309.12400000000002</v>
      </c>
      <c r="N373" s="404">
        <v>621.93600000000004</v>
      </c>
      <c r="O373" s="404">
        <v>2821.8530000000001</v>
      </c>
    </row>
    <row r="374" spans="1:15" x14ac:dyDescent="0.2">
      <c r="A374" s="404" t="s">
        <v>1486</v>
      </c>
      <c r="B374" s="404">
        <v>190.74700000000001</v>
      </c>
      <c r="C374" s="404">
        <v>799.66399999999999</v>
      </c>
      <c r="D374" s="404">
        <v>759.20500000000004</v>
      </c>
      <c r="E374" s="404">
        <v>1755.278</v>
      </c>
      <c r="F374" s="404">
        <v>2.6309999999999998</v>
      </c>
      <c r="G374" s="404">
        <v>0.373</v>
      </c>
      <c r="H374" s="404">
        <v>0</v>
      </c>
      <c r="I374" s="404">
        <v>0</v>
      </c>
      <c r="J374" s="404">
        <v>172.95500000000001</v>
      </c>
      <c r="K374" s="404">
        <v>175.958</v>
      </c>
      <c r="L374" s="404">
        <v>1931.2370000000001</v>
      </c>
      <c r="M374" s="404">
        <v>305.09300000000002</v>
      </c>
      <c r="N374" s="404">
        <v>639.69600000000003</v>
      </c>
      <c r="O374" s="404">
        <v>2876.0250000000001</v>
      </c>
    </row>
    <row r="375" spans="1:15" x14ac:dyDescent="0.2">
      <c r="A375" s="404" t="s">
        <v>1487</v>
      </c>
      <c r="B375" s="404">
        <v>190.60300000000001</v>
      </c>
      <c r="C375" s="404">
        <v>809.58199999999999</v>
      </c>
      <c r="D375" s="404">
        <v>697.947</v>
      </c>
      <c r="E375" s="404">
        <v>1701.8230000000001</v>
      </c>
      <c r="F375" s="404">
        <v>2.9329999999999998</v>
      </c>
      <c r="G375" s="404">
        <v>0.36099999999999999</v>
      </c>
      <c r="H375" s="404">
        <v>0</v>
      </c>
      <c r="I375" s="404">
        <v>0</v>
      </c>
      <c r="J375" s="404">
        <v>168.36699999999999</v>
      </c>
      <c r="K375" s="404">
        <v>171.66</v>
      </c>
      <c r="L375" s="404">
        <v>1873.4829999999999</v>
      </c>
      <c r="M375" s="404">
        <v>299.18599999999998</v>
      </c>
      <c r="N375" s="404">
        <v>651.73699999999997</v>
      </c>
      <c r="O375" s="404">
        <v>2824.4059999999999</v>
      </c>
    </row>
    <row r="376" spans="1:15" x14ac:dyDescent="0.2">
      <c r="A376" s="404" t="s">
        <v>1488</v>
      </c>
      <c r="B376" s="404">
        <v>190.815</v>
      </c>
      <c r="C376" s="404">
        <v>845.28700000000003</v>
      </c>
      <c r="D376" s="404">
        <v>764.02099999999996</v>
      </c>
      <c r="E376" s="404">
        <v>1800.4</v>
      </c>
      <c r="F376" s="404">
        <v>3.0139999999999998</v>
      </c>
      <c r="G376" s="404">
        <v>0.373</v>
      </c>
      <c r="H376" s="404">
        <v>0</v>
      </c>
      <c r="I376" s="404">
        <v>0</v>
      </c>
      <c r="J376" s="404">
        <v>173.03899999999999</v>
      </c>
      <c r="K376" s="404">
        <v>176.42599999999999</v>
      </c>
      <c r="L376" s="404">
        <v>1976.826</v>
      </c>
      <c r="M376" s="404">
        <v>287.39400000000001</v>
      </c>
      <c r="N376" s="404">
        <v>629.34400000000005</v>
      </c>
      <c r="O376" s="404">
        <v>2893.5639999999999</v>
      </c>
    </row>
    <row r="377" spans="1:15" x14ac:dyDescent="0.2">
      <c r="A377" s="404" t="s">
        <v>1489</v>
      </c>
      <c r="B377" s="404">
        <v>2256.498</v>
      </c>
      <c r="C377" s="404">
        <v>9499.7929999999997</v>
      </c>
      <c r="D377" s="404">
        <v>9074.5669999999991</v>
      </c>
      <c r="E377" s="404">
        <v>20896.222000000002</v>
      </c>
      <c r="F377" s="404">
        <v>42.183</v>
      </c>
      <c r="G377" s="404">
        <v>4.4000000000000004</v>
      </c>
      <c r="H377" s="404">
        <v>0</v>
      </c>
      <c r="I377" s="404">
        <v>0</v>
      </c>
      <c r="J377" s="404">
        <v>1881.4839999999999</v>
      </c>
      <c r="K377" s="404">
        <v>1928.067</v>
      </c>
      <c r="L377" s="404">
        <v>22824.289000000001</v>
      </c>
      <c r="M377" s="404">
        <v>3631.1849999999999</v>
      </c>
      <c r="N377" s="404">
        <v>8208.0759999999991</v>
      </c>
      <c r="O377" s="404">
        <v>34663.550000000003</v>
      </c>
    </row>
    <row r="378" spans="1:15" x14ac:dyDescent="0.2">
      <c r="A378" s="404" t="s">
        <v>1490</v>
      </c>
      <c r="B378" s="404">
        <v>191.012</v>
      </c>
      <c r="C378" s="404">
        <v>802.35299999999995</v>
      </c>
      <c r="D378" s="404">
        <v>801.64300000000003</v>
      </c>
      <c r="E378" s="404">
        <v>1797.896</v>
      </c>
      <c r="F378" s="404">
        <v>2.423</v>
      </c>
      <c r="G378" s="404">
        <v>0.40400000000000003</v>
      </c>
      <c r="H378" s="404">
        <v>0</v>
      </c>
      <c r="I378" s="404">
        <v>0</v>
      </c>
      <c r="J378" s="404">
        <v>148.221</v>
      </c>
      <c r="K378" s="404">
        <v>151.048</v>
      </c>
      <c r="L378" s="404">
        <v>1948.944</v>
      </c>
      <c r="M378" s="404">
        <v>285.12700000000001</v>
      </c>
      <c r="N378" s="404">
        <v>601.49699999999996</v>
      </c>
      <c r="O378" s="404">
        <v>2835.5680000000002</v>
      </c>
    </row>
    <row r="379" spans="1:15" x14ac:dyDescent="0.2">
      <c r="A379" s="404" t="s">
        <v>1491</v>
      </c>
      <c r="B379" s="404">
        <v>190.334</v>
      </c>
      <c r="C379" s="404">
        <v>745.68600000000004</v>
      </c>
      <c r="D379" s="404">
        <v>700.29899999999998</v>
      </c>
      <c r="E379" s="404">
        <v>1638.2380000000001</v>
      </c>
      <c r="F379" s="404">
        <v>2.4319999999999999</v>
      </c>
      <c r="G379" s="404">
        <v>0.36499999999999999</v>
      </c>
      <c r="H379" s="404">
        <v>0</v>
      </c>
      <c r="I379" s="404">
        <v>0</v>
      </c>
      <c r="J379" s="404">
        <v>131.13399999999999</v>
      </c>
      <c r="K379" s="404">
        <v>133.93100000000001</v>
      </c>
      <c r="L379" s="404">
        <v>1772.1679999999999</v>
      </c>
      <c r="M379" s="404">
        <v>280.83800000000002</v>
      </c>
      <c r="N379" s="404">
        <v>571.34799999999996</v>
      </c>
      <c r="O379" s="404">
        <v>2624.3539999999998</v>
      </c>
    </row>
    <row r="380" spans="1:15" x14ac:dyDescent="0.2">
      <c r="A380" s="404" t="s">
        <v>1492</v>
      </c>
      <c r="B380" s="404">
        <v>197.398</v>
      </c>
      <c r="C380" s="404">
        <v>780.81299999999999</v>
      </c>
      <c r="D380" s="404">
        <v>782.15599999999995</v>
      </c>
      <c r="E380" s="404">
        <v>1763.068</v>
      </c>
      <c r="F380" s="404">
        <v>3.4929999999999999</v>
      </c>
      <c r="G380" s="404">
        <v>0.40400000000000003</v>
      </c>
      <c r="H380" s="404">
        <v>0</v>
      </c>
      <c r="I380" s="404">
        <v>0</v>
      </c>
      <c r="J380" s="404">
        <v>140.60300000000001</v>
      </c>
      <c r="K380" s="404">
        <v>144.5</v>
      </c>
      <c r="L380" s="404">
        <v>1907.568</v>
      </c>
      <c r="M380" s="404">
        <v>285.21800000000002</v>
      </c>
      <c r="N380" s="404">
        <v>641.02499999999998</v>
      </c>
      <c r="O380" s="404">
        <v>2833.8110000000001</v>
      </c>
    </row>
    <row r="381" spans="1:15" x14ac:dyDescent="0.2">
      <c r="A381" s="404" t="s">
        <v>1493</v>
      </c>
      <c r="B381" s="404">
        <v>183.36199999999999</v>
      </c>
      <c r="C381" s="404">
        <v>732.89599999999996</v>
      </c>
      <c r="D381" s="404">
        <v>751.178</v>
      </c>
      <c r="E381" s="404">
        <v>1672.444</v>
      </c>
      <c r="F381" s="404">
        <v>2.9239999999999999</v>
      </c>
      <c r="G381" s="404">
        <v>0.39100000000000001</v>
      </c>
      <c r="H381" s="404">
        <v>0</v>
      </c>
      <c r="I381" s="404">
        <v>0</v>
      </c>
      <c r="J381" s="404">
        <v>138.161</v>
      </c>
      <c r="K381" s="404">
        <v>141.476</v>
      </c>
      <c r="L381" s="404">
        <v>1813.92</v>
      </c>
      <c r="M381" s="404">
        <v>280.65699999999998</v>
      </c>
      <c r="N381" s="404">
        <v>611.51900000000001</v>
      </c>
      <c r="O381" s="404">
        <v>2706.096</v>
      </c>
    </row>
    <row r="382" spans="1:15" x14ac:dyDescent="0.2">
      <c r="A382" s="404" t="s">
        <v>1494</v>
      </c>
      <c r="B382" s="404">
        <v>183.80600000000001</v>
      </c>
      <c r="C382" s="404">
        <v>688.33199999999999</v>
      </c>
      <c r="D382" s="404">
        <v>774.18899999999996</v>
      </c>
      <c r="E382" s="404">
        <v>1649.78</v>
      </c>
      <c r="F382" s="404">
        <v>3.032</v>
      </c>
      <c r="G382" s="404">
        <v>0.40400000000000003</v>
      </c>
      <c r="H382" s="404">
        <v>0</v>
      </c>
      <c r="I382" s="404">
        <v>0</v>
      </c>
      <c r="J382" s="404">
        <v>133.22300000000001</v>
      </c>
      <c r="K382" s="404">
        <v>136.65899999999999</v>
      </c>
      <c r="L382" s="404">
        <v>1786.4390000000001</v>
      </c>
      <c r="M382" s="404">
        <v>293.69600000000003</v>
      </c>
      <c r="N382" s="404">
        <v>683.82100000000003</v>
      </c>
      <c r="O382" s="404">
        <v>2763.9560000000001</v>
      </c>
    </row>
    <row r="383" spans="1:15" x14ac:dyDescent="0.2">
      <c r="A383" s="404" t="s">
        <v>1495</v>
      </c>
      <c r="B383" s="404">
        <v>180.89099999999999</v>
      </c>
      <c r="C383" s="404">
        <v>643.87900000000002</v>
      </c>
      <c r="D383" s="404">
        <v>739.54100000000005</v>
      </c>
      <c r="E383" s="404">
        <v>1566.7529999999999</v>
      </c>
      <c r="F383" s="404">
        <v>3.0070000000000001</v>
      </c>
      <c r="G383" s="404">
        <v>0.39100000000000001</v>
      </c>
      <c r="H383" s="404">
        <v>0</v>
      </c>
      <c r="I383" s="404">
        <v>0</v>
      </c>
      <c r="J383" s="404">
        <v>134.79300000000001</v>
      </c>
      <c r="K383" s="404">
        <v>138.191</v>
      </c>
      <c r="L383" s="404">
        <v>1704.9449999999999</v>
      </c>
      <c r="M383" s="404">
        <v>291.01499999999999</v>
      </c>
      <c r="N383" s="404">
        <v>672.98400000000004</v>
      </c>
      <c r="O383" s="404">
        <v>2668.9430000000002</v>
      </c>
    </row>
    <row r="384" spans="1:15" x14ac:dyDescent="0.2">
      <c r="A384" s="404" t="s">
        <v>1496</v>
      </c>
      <c r="B384" s="404">
        <v>182.321</v>
      </c>
      <c r="C384" s="404">
        <v>679.93600000000004</v>
      </c>
      <c r="D384" s="404">
        <v>759.98099999999999</v>
      </c>
      <c r="E384" s="404">
        <v>1622.125</v>
      </c>
      <c r="F384" s="404">
        <v>2.4980000000000002</v>
      </c>
      <c r="G384" s="404">
        <v>0.40400000000000003</v>
      </c>
      <c r="H384" s="404">
        <v>0</v>
      </c>
      <c r="I384" s="404">
        <v>0</v>
      </c>
      <c r="J384" s="404">
        <v>140.327</v>
      </c>
      <c r="K384" s="404">
        <v>143.22900000000001</v>
      </c>
      <c r="L384" s="404">
        <v>1765.3530000000001</v>
      </c>
      <c r="M384" s="404">
        <v>283.74400000000003</v>
      </c>
      <c r="N384" s="404">
        <v>658.65499999999997</v>
      </c>
      <c r="O384" s="404">
        <v>2707.7530000000002</v>
      </c>
    </row>
    <row r="385" spans="1:15" x14ac:dyDescent="0.2">
      <c r="A385" s="404" t="s">
        <v>1497</v>
      </c>
      <c r="B385" s="404">
        <v>182.45699999999999</v>
      </c>
      <c r="C385" s="404">
        <v>701.22</v>
      </c>
      <c r="D385" s="404">
        <v>799.43899999999996</v>
      </c>
      <c r="E385" s="404">
        <v>1685.4929999999999</v>
      </c>
      <c r="F385" s="404">
        <v>3.2690000000000001</v>
      </c>
      <c r="G385" s="404">
        <v>0.40400000000000003</v>
      </c>
      <c r="H385" s="404">
        <v>0</v>
      </c>
      <c r="I385" s="404">
        <v>0</v>
      </c>
      <c r="J385" s="404">
        <v>144.14500000000001</v>
      </c>
      <c r="K385" s="404">
        <v>147.81899999999999</v>
      </c>
      <c r="L385" s="404">
        <v>1833.3119999999999</v>
      </c>
      <c r="M385" s="404">
        <v>296.11500000000001</v>
      </c>
      <c r="N385" s="404">
        <v>672.58500000000004</v>
      </c>
      <c r="O385" s="404">
        <v>2802.0120000000002</v>
      </c>
    </row>
    <row r="386" spans="1:15" x14ac:dyDescent="0.2">
      <c r="A386" s="404" t="s">
        <v>1498</v>
      </c>
      <c r="B386" s="404">
        <v>179.15600000000001</v>
      </c>
      <c r="C386" s="404">
        <v>686.84100000000001</v>
      </c>
      <c r="D386" s="404">
        <v>737.74900000000002</v>
      </c>
      <c r="E386" s="404">
        <v>1604.1679999999999</v>
      </c>
      <c r="F386" s="404">
        <v>2.5089999999999999</v>
      </c>
      <c r="G386" s="404">
        <v>0.39100000000000001</v>
      </c>
      <c r="H386" s="404">
        <v>0</v>
      </c>
      <c r="I386" s="404">
        <v>0</v>
      </c>
      <c r="J386" s="404">
        <v>136.55500000000001</v>
      </c>
      <c r="K386" s="404">
        <v>139.45599999999999</v>
      </c>
      <c r="L386" s="404">
        <v>1743.624</v>
      </c>
      <c r="M386" s="404">
        <v>281.93900000000002</v>
      </c>
      <c r="N386" s="404">
        <v>573.85299999999995</v>
      </c>
      <c r="O386" s="404">
        <v>2599.4160000000002</v>
      </c>
    </row>
    <row r="387" spans="1:15" x14ac:dyDescent="0.2">
      <c r="A387" s="404" t="s">
        <v>1499</v>
      </c>
      <c r="B387" s="404">
        <v>182.321</v>
      </c>
      <c r="C387" s="404">
        <v>730.63599999999997</v>
      </c>
      <c r="D387" s="404">
        <v>833.71799999999996</v>
      </c>
      <c r="E387" s="404">
        <v>1750.7719999999999</v>
      </c>
      <c r="F387" s="404">
        <v>2.1309999999999998</v>
      </c>
      <c r="G387" s="404">
        <v>0.40400000000000003</v>
      </c>
      <c r="H387" s="404">
        <v>0</v>
      </c>
      <c r="I387" s="404">
        <v>0</v>
      </c>
      <c r="J387" s="404">
        <v>148.00899999999999</v>
      </c>
      <c r="K387" s="404">
        <v>150.54499999999999</v>
      </c>
      <c r="L387" s="404">
        <v>1901.317</v>
      </c>
      <c r="M387" s="404">
        <v>283.66500000000002</v>
      </c>
      <c r="N387" s="404">
        <v>621.62300000000005</v>
      </c>
      <c r="O387" s="404">
        <v>2806.605</v>
      </c>
    </row>
    <row r="388" spans="1:15" x14ac:dyDescent="0.2">
      <c r="A388" s="404" t="s">
        <v>1500</v>
      </c>
      <c r="B388" s="404">
        <v>171.76599999999999</v>
      </c>
      <c r="C388" s="404">
        <v>727.73900000000003</v>
      </c>
      <c r="D388" s="404">
        <v>763.66099999999994</v>
      </c>
      <c r="E388" s="404">
        <v>1664.9079999999999</v>
      </c>
      <c r="F388" s="404">
        <v>2.0419999999999998</v>
      </c>
      <c r="G388" s="404">
        <v>0.39100000000000001</v>
      </c>
      <c r="H388" s="404">
        <v>0</v>
      </c>
      <c r="I388" s="404">
        <v>0</v>
      </c>
      <c r="J388" s="404">
        <v>142.18799999999999</v>
      </c>
      <c r="K388" s="404">
        <v>144.62200000000001</v>
      </c>
      <c r="L388" s="404">
        <v>1809.53</v>
      </c>
      <c r="M388" s="404">
        <v>272.44400000000002</v>
      </c>
      <c r="N388" s="404">
        <v>600.69600000000003</v>
      </c>
      <c r="O388" s="404">
        <v>2682.67</v>
      </c>
    </row>
    <row r="389" spans="1:15" x14ac:dyDescent="0.2">
      <c r="A389" s="404" t="s">
        <v>1501</v>
      </c>
      <c r="B389" s="404">
        <v>166.81399999999999</v>
      </c>
      <c r="C389" s="404">
        <v>755.49400000000003</v>
      </c>
      <c r="D389" s="404">
        <v>734.37199999999996</v>
      </c>
      <c r="E389" s="404">
        <v>1659.001</v>
      </c>
      <c r="F389" s="404">
        <v>2.7389999999999999</v>
      </c>
      <c r="G389" s="404">
        <v>0.40400000000000003</v>
      </c>
      <c r="H389" s="404">
        <v>0</v>
      </c>
      <c r="I389" s="404">
        <v>0</v>
      </c>
      <c r="J389" s="404">
        <v>144.06800000000001</v>
      </c>
      <c r="K389" s="404">
        <v>147.21100000000001</v>
      </c>
      <c r="L389" s="404">
        <v>1806.212</v>
      </c>
      <c r="M389" s="404">
        <v>265.97199999999998</v>
      </c>
      <c r="N389" s="404">
        <v>616.49199999999996</v>
      </c>
      <c r="O389" s="404">
        <v>2688.6759999999999</v>
      </c>
    </row>
    <row r="390" spans="1:15" x14ac:dyDescent="0.2">
      <c r="A390" s="404" t="s">
        <v>1502</v>
      </c>
      <c r="B390" s="404">
        <v>2191.6379999999999</v>
      </c>
      <c r="C390" s="404">
        <v>8676.3420000000006</v>
      </c>
      <c r="D390" s="404">
        <v>9177.9240000000009</v>
      </c>
      <c r="E390" s="404">
        <v>20075.164000000001</v>
      </c>
      <c r="F390" s="404">
        <v>32.5</v>
      </c>
      <c r="G390" s="404">
        <v>4.76</v>
      </c>
      <c r="H390" s="404">
        <v>0</v>
      </c>
      <c r="I390" s="404">
        <v>0</v>
      </c>
      <c r="J390" s="404">
        <v>1681.425</v>
      </c>
      <c r="K390" s="404">
        <v>1718.6849999999999</v>
      </c>
      <c r="L390" s="404">
        <v>21793.85</v>
      </c>
      <c r="M390" s="404">
        <v>3400.431</v>
      </c>
      <c r="N390" s="404">
        <v>7525.9560000000001</v>
      </c>
      <c r="O390" s="404">
        <v>32720.237000000001</v>
      </c>
    </row>
    <row r="391" spans="1:15" x14ac:dyDescent="0.2">
      <c r="A391" s="404" t="s">
        <v>1503</v>
      </c>
      <c r="B391" s="404">
        <v>168.9</v>
      </c>
      <c r="C391" s="404">
        <v>799.30399999999997</v>
      </c>
      <c r="D391" s="404">
        <v>806.62400000000002</v>
      </c>
      <c r="E391" s="404">
        <v>1774.4970000000001</v>
      </c>
      <c r="F391" s="404">
        <v>3.01</v>
      </c>
      <c r="G391" s="404">
        <v>0.40699999999999997</v>
      </c>
      <c r="H391" s="404">
        <v>0</v>
      </c>
      <c r="I391" s="404">
        <v>0</v>
      </c>
      <c r="J391" s="404">
        <v>142.37100000000001</v>
      </c>
      <c r="K391" s="404">
        <v>145.78700000000001</v>
      </c>
      <c r="L391" s="404">
        <v>1920.2850000000001</v>
      </c>
      <c r="M391" s="404">
        <v>266.95600000000002</v>
      </c>
      <c r="N391" s="404">
        <v>578.49900000000002</v>
      </c>
      <c r="O391" s="404">
        <v>2765.74</v>
      </c>
    </row>
    <row r="392" spans="1:15" x14ac:dyDescent="0.2">
      <c r="A392" s="404" t="s">
        <v>1504</v>
      </c>
      <c r="B392" s="404">
        <v>166.35499999999999</v>
      </c>
      <c r="C392" s="404">
        <v>734.875</v>
      </c>
      <c r="D392" s="404">
        <v>681.21600000000001</v>
      </c>
      <c r="E392" s="404">
        <v>1585.2860000000001</v>
      </c>
      <c r="F392" s="404">
        <v>2.8359999999999999</v>
      </c>
      <c r="G392" s="404">
        <v>0.36699999999999999</v>
      </c>
      <c r="H392" s="404">
        <v>0</v>
      </c>
      <c r="I392" s="404">
        <v>0</v>
      </c>
      <c r="J392" s="404">
        <v>124.31399999999999</v>
      </c>
      <c r="K392" s="404">
        <v>127.517</v>
      </c>
      <c r="L392" s="404">
        <v>1712.8030000000001</v>
      </c>
      <c r="M392" s="404">
        <v>266.339</v>
      </c>
      <c r="N392" s="404">
        <v>552.30700000000002</v>
      </c>
      <c r="O392" s="404">
        <v>2531.4490000000001</v>
      </c>
    </row>
    <row r="393" spans="1:15" x14ac:dyDescent="0.2">
      <c r="A393" s="404" t="s">
        <v>1505</v>
      </c>
      <c r="B393" s="404">
        <v>170.96</v>
      </c>
      <c r="C393" s="404">
        <v>768.20299999999997</v>
      </c>
      <c r="D393" s="404">
        <v>768.67200000000003</v>
      </c>
      <c r="E393" s="404">
        <v>1715.7090000000001</v>
      </c>
      <c r="F393" s="404">
        <v>2.8079999999999998</v>
      </c>
      <c r="G393" s="404">
        <v>0.40699999999999997</v>
      </c>
      <c r="H393" s="404">
        <v>0</v>
      </c>
      <c r="I393" s="404">
        <v>0</v>
      </c>
      <c r="J393" s="404">
        <v>131.69300000000001</v>
      </c>
      <c r="K393" s="404">
        <v>134.90799999999999</v>
      </c>
      <c r="L393" s="404">
        <v>1850.617</v>
      </c>
      <c r="M393" s="404">
        <v>274.53399999999999</v>
      </c>
      <c r="N393" s="404">
        <v>615.87400000000002</v>
      </c>
      <c r="O393" s="404">
        <v>2741.0250000000001</v>
      </c>
    </row>
    <row r="394" spans="1:15" x14ac:dyDescent="0.2">
      <c r="A394" s="404" t="s">
        <v>1506</v>
      </c>
      <c r="B394" s="404">
        <v>162.06200000000001</v>
      </c>
      <c r="C394" s="404">
        <v>755.18</v>
      </c>
      <c r="D394" s="404">
        <v>750.01300000000003</v>
      </c>
      <c r="E394" s="404">
        <v>1666.0909999999999</v>
      </c>
      <c r="F394" s="404">
        <v>3.2210000000000001</v>
      </c>
      <c r="G394" s="404">
        <v>0.39300000000000002</v>
      </c>
      <c r="H394" s="404">
        <v>0</v>
      </c>
      <c r="I394" s="404">
        <v>0</v>
      </c>
      <c r="J394" s="404">
        <v>131.81100000000001</v>
      </c>
      <c r="K394" s="404">
        <v>135.42500000000001</v>
      </c>
      <c r="L394" s="404">
        <v>1801.5160000000001</v>
      </c>
      <c r="M394" s="404">
        <v>275.52100000000002</v>
      </c>
      <c r="N394" s="404">
        <v>616.38499999999999</v>
      </c>
      <c r="O394" s="404">
        <v>2693.4209999999998</v>
      </c>
    </row>
    <row r="395" spans="1:15" x14ac:dyDescent="0.2">
      <c r="A395" s="404" t="s">
        <v>1507</v>
      </c>
      <c r="B395" s="404">
        <v>164.38200000000001</v>
      </c>
      <c r="C395" s="404">
        <v>722.40099999999995</v>
      </c>
      <c r="D395" s="404">
        <v>782.68200000000002</v>
      </c>
      <c r="E395" s="404">
        <v>1673.7149999999999</v>
      </c>
      <c r="F395" s="404">
        <v>2.9169999999999998</v>
      </c>
      <c r="G395" s="404">
        <v>0.40699999999999997</v>
      </c>
      <c r="H395" s="404">
        <v>0</v>
      </c>
      <c r="I395" s="404">
        <v>0</v>
      </c>
      <c r="J395" s="404">
        <v>140.82499999999999</v>
      </c>
      <c r="K395" s="404">
        <v>144.149</v>
      </c>
      <c r="L395" s="404">
        <v>1817.864</v>
      </c>
      <c r="M395" s="404">
        <v>288.17700000000002</v>
      </c>
      <c r="N395" s="404">
        <v>662.18700000000001</v>
      </c>
      <c r="O395" s="404">
        <v>2768.2269999999999</v>
      </c>
    </row>
    <row r="396" spans="1:15" x14ac:dyDescent="0.2">
      <c r="A396" s="404" t="s">
        <v>1508</v>
      </c>
      <c r="B396" s="404">
        <v>162.614</v>
      </c>
      <c r="C396" s="404">
        <v>702.75099999999998</v>
      </c>
      <c r="D396" s="404">
        <v>757.85199999999998</v>
      </c>
      <c r="E396" s="404">
        <v>1625.626</v>
      </c>
      <c r="F396" s="404">
        <v>2.589</v>
      </c>
      <c r="G396" s="404">
        <v>0.39300000000000002</v>
      </c>
      <c r="H396" s="404">
        <v>0</v>
      </c>
      <c r="I396" s="404">
        <v>0</v>
      </c>
      <c r="J396" s="404">
        <v>131.93</v>
      </c>
      <c r="K396" s="404">
        <v>134.91300000000001</v>
      </c>
      <c r="L396" s="404">
        <v>1760.538</v>
      </c>
      <c r="M396" s="404">
        <v>287.928</v>
      </c>
      <c r="N396" s="404">
        <v>671.96</v>
      </c>
      <c r="O396" s="404">
        <v>2720.4259999999999</v>
      </c>
    </row>
    <row r="397" spans="1:15" x14ac:dyDescent="0.2">
      <c r="A397" s="404" t="s">
        <v>1509</v>
      </c>
      <c r="B397" s="404">
        <v>164.36199999999999</v>
      </c>
      <c r="C397" s="404">
        <v>716.17200000000003</v>
      </c>
      <c r="D397" s="404">
        <v>804.48900000000003</v>
      </c>
      <c r="E397" s="404">
        <v>1694.2560000000001</v>
      </c>
      <c r="F397" s="404">
        <v>2.78</v>
      </c>
      <c r="G397" s="404">
        <v>0.40699999999999997</v>
      </c>
      <c r="H397" s="404">
        <v>0</v>
      </c>
      <c r="I397" s="404">
        <v>0</v>
      </c>
      <c r="J397" s="404">
        <v>147.71100000000001</v>
      </c>
      <c r="K397" s="404">
        <v>150.898</v>
      </c>
      <c r="L397" s="404">
        <v>1845.154</v>
      </c>
      <c r="M397" s="404">
        <v>300.67599999999999</v>
      </c>
      <c r="N397" s="404">
        <v>688.42200000000003</v>
      </c>
      <c r="O397" s="404">
        <v>2834.252</v>
      </c>
    </row>
    <row r="398" spans="1:15" x14ac:dyDescent="0.2">
      <c r="A398" s="404" t="s">
        <v>1510</v>
      </c>
      <c r="B398" s="404">
        <v>166.727</v>
      </c>
      <c r="C398" s="404">
        <v>721.18799999999999</v>
      </c>
      <c r="D398" s="404">
        <v>801.08199999999999</v>
      </c>
      <c r="E398" s="404">
        <v>1696.223</v>
      </c>
      <c r="F398" s="404">
        <v>2.8170000000000002</v>
      </c>
      <c r="G398" s="404">
        <v>0.40699999999999997</v>
      </c>
      <c r="H398" s="404">
        <v>0</v>
      </c>
      <c r="I398" s="404">
        <v>0</v>
      </c>
      <c r="J398" s="404">
        <v>135.14599999999999</v>
      </c>
      <c r="K398" s="404">
        <v>138.37</v>
      </c>
      <c r="L398" s="404">
        <v>1834.5930000000001</v>
      </c>
      <c r="M398" s="404">
        <v>301.15899999999999</v>
      </c>
      <c r="N398" s="404">
        <v>666.41300000000001</v>
      </c>
      <c r="O398" s="404">
        <v>2802.165</v>
      </c>
    </row>
    <row r="399" spans="1:15" x14ac:dyDescent="0.2">
      <c r="A399" s="404" t="s">
        <v>1511</v>
      </c>
      <c r="B399" s="404">
        <v>166.42400000000001</v>
      </c>
      <c r="C399" s="404">
        <v>677.10199999999998</v>
      </c>
      <c r="D399" s="404">
        <v>761.77099999999996</v>
      </c>
      <c r="E399" s="404">
        <v>1613.83</v>
      </c>
      <c r="F399" s="404">
        <v>2.512</v>
      </c>
      <c r="G399" s="404">
        <v>0.39300000000000002</v>
      </c>
      <c r="H399" s="404">
        <v>0</v>
      </c>
      <c r="I399" s="404">
        <v>0</v>
      </c>
      <c r="J399" s="404">
        <v>143.41399999999999</v>
      </c>
      <c r="K399" s="404">
        <v>146.32</v>
      </c>
      <c r="L399" s="404">
        <v>1760.1489999999999</v>
      </c>
      <c r="M399" s="404">
        <v>287.78899999999999</v>
      </c>
      <c r="N399" s="404">
        <v>599.47500000000002</v>
      </c>
      <c r="O399" s="404">
        <v>2647.4140000000002</v>
      </c>
    </row>
    <row r="400" spans="1:15" x14ac:dyDescent="0.2">
      <c r="A400" s="404" t="s">
        <v>1512</v>
      </c>
      <c r="B400" s="404">
        <v>178.899</v>
      </c>
      <c r="C400" s="404">
        <v>720.21500000000003</v>
      </c>
      <c r="D400" s="404">
        <v>766.96299999999997</v>
      </c>
      <c r="E400" s="404">
        <v>1672.3910000000001</v>
      </c>
      <c r="F400" s="404">
        <v>3.4849999999999999</v>
      </c>
      <c r="G400" s="404">
        <v>0.40699999999999997</v>
      </c>
      <c r="H400" s="404">
        <v>0</v>
      </c>
      <c r="I400" s="404">
        <v>0</v>
      </c>
      <c r="J400" s="404">
        <v>154.80500000000001</v>
      </c>
      <c r="K400" s="404">
        <v>158.69800000000001</v>
      </c>
      <c r="L400" s="404">
        <v>1831.088</v>
      </c>
      <c r="M400" s="404">
        <v>286.55399999999997</v>
      </c>
      <c r="N400" s="404">
        <v>607.00400000000002</v>
      </c>
      <c r="O400" s="404">
        <v>2724.6469999999999</v>
      </c>
    </row>
    <row r="401" spans="1:15" x14ac:dyDescent="0.2">
      <c r="A401" s="404" t="s">
        <v>1513</v>
      </c>
      <c r="B401" s="404">
        <v>173.779</v>
      </c>
      <c r="C401" s="404">
        <v>739.91</v>
      </c>
      <c r="D401" s="404">
        <v>768.44100000000003</v>
      </c>
      <c r="E401" s="404">
        <v>1692.386</v>
      </c>
      <c r="F401" s="404">
        <v>4.5490000000000004</v>
      </c>
      <c r="G401" s="404">
        <v>0.39300000000000002</v>
      </c>
      <c r="H401" s="404">
        <v>0</v>
      </c>
      <c r="I401" s="404">
        <v>0</v>
      </c>
      <c r="J401" s="404">
        <v>142.46700000000001</v>
      </c>
      <c r="K401" s="404">
        <v>147.40899999999999</v>
      </c>
      <c r="L401" s="404">
        <v>1839.796</v>
      </c>
      <c r="M401" s="404">
        <v>271.95499999999998</v>
      </c>
      <c r="N401" s="404">
        <v>612.00599999999997</v>
      </c>
      <c r="O401" s="404">
        <v>2723.7570000000001</v>
      </c>
    </row>
    <row r="402" spans="1:15" x14ac:dyDescent="0.2">
      <c r="A402" s="404" t="s">
        <v>1514</v>
      </c>
      <c r="B402" s="404">
        <v>173.893</v>
      </c>
      <c r="C402" s="404">
        <v>773.96299999999997</v>
      </c>
      <c r="D402" s="404">
        <v>717.88199999999995</v>
      </c>
      <c r="E402" s="404">
        <v>1669.058</v>
      </c>
      <c r="F402" s="404">
        <v>5.3840000000000003</v>
      </c>
      <c r="G402" s="404">
        <v>0.40699999999999997</v>
      </c>
      <c r="H402" s="404">
        <v>0</v>
      </c>
      <c r="I402" s="404">
        <v>0</v>
      </c>
      <c r="J402" s="404">
        <v>149.49</v>
      </c>
      <c r="K402" s="404">
        <v>155.28</v>
      </c>
      <c r="L402" s="404">
        <v>1824.338</v>
      </c>
      <c r="M402" s="404">
        <v>271.10399999999998</v>
      </c>
      <c r="N402" s="404">
        <v>615.04600000000005</v>
      </c>
      <c r="O402" s="404">
        <v>2710.4879999999998</v>
      </c>
    </row>
    <row r="403" spans="1:15" x14ac:dyDescent="0.2">
      <c r="A403" s="404" t="s">
        <v>1515</v>
      </c>
      <c r="B403" s="404">
        <v>2019.3579999999999</v>
      </c>
      <c r="C403" s="404">
        <v>8831.57</v>
      </c>
      <c r="D403" s="404">
        <v>9167.6880000000001</v>
      </c>
      <c r="E403" s="404">
        <v>20079.374</v>
      </c>
      <c r="F403" s="404">
        <v>38.908000000000001</v>
      </c>
      <c r="G403" s="404">
        <v>4.7869999999999999</v>
      </c>
      <c r="H403" s="404">
        <v>0</v>
      </c>
      <c r="I403" s="404">
        <v>0</v>
      </c>
      <c r="J403" s="404">
        <v>1675.9780000000001</v>
      </c>
      <c r="K403" s="404">
        <v>1719.673</v>
      </c>
      <c r="L403" s="404">
        <v>21799.046999999999</v>
      </c>
      <c r="M403" s="404">
        <v>3378.6909999999998</v>
      </c>
      <c r="N403" s="404">
        <v>7484.2510000000002</v>
      </c>
      <c r="O403" s="404">
        <v>32661.989000000001</v>
      </c>
    </row>
    <row r="404" spans="1:15" x14ac:dyDescent="0.2">
      <c r="A404" s="404" t="s">
        <v>1516</v>
      </c>
      <c r="B404" s="404">
        <v>170.20400000000001</v>
      </c>
      <c r="C404" s="404">
        <v>803.80399999999997</v>
      </c>
      <c r="D404" s="404">
        <v>771.49</v>
      </c>
      <c r="E404" s="404">
        <v>1746.796</v>
      </c>
      <c r="F404" s="404">
        <v>3.6</v>
      </c>
      <c r="G404" s="404">
        <v>0.28899999999999998</v>
      </c>
      <c r="H404" s="404">
        <v>0</v>
      </c>
      <c r="I404" s="404">
        <v>0</v>
      </c>
      <c r="J404" s="404">
        <v>140.72800000000001</v>
      </c>
      <c r="K404" s="404">
        <v>144.61699999999999</v>
      </c>
      <c r="L404" s="404">
        <v>1891.413</v>
      </c>
      <c r="M404" s="404">
        <v>275.786</v>
      </c>
      <c r="N404" s="404">
        <v>610.64599999999996</v>
      </c>
      <c r="O404" s="404">
        <v>2777.8449999999998</v>
      </c>
    </row>
    <row r="405" spans="1:15" x14ac:dyDescent="0.2">
      <c r="A405" s="404" t="s">
        <v>1517</v>
      </c>
      <c r="B405" s="404">
        <v>170.35900000000001</v>
      </c>
      <c r="C405" s="404">
        <v>749.56399999999996</v>
      </c>
      <c r="D405" s="404">
        <v>728.61099999999999</v>
      </c>
      <c r="E405" s="404">
        <v>1662.0050000000001</v>
      </c>
      <c r="F405" s="404">
        <v>3.0430000000000001</v>
      </c>
      <c r="G405" s="404">
        <v>0.26100000000000001</v>
      </c>
      <c r="H405" s="404">
        <v>0</v>
      </c>
      <c r="I405" s="404">
        <v>0</v>
      </c>
      <c r="J405" s="404">
        <v>128.13499999999999</v>
      </c>
      <c r="K405" s="404">
        <v>131.43899999999999</v>
      </c>
      <c r="L405" s="404">
        <v>1793.444</v>
      </c>
      <c r="M405" s="404">
        <v>271.31099999999998</v>
      </c>
      <c r="N405" s="404">
        <v>554.50599999999997</v>
      </c>
      <c r="O405" s="404">
        <v>2619.261</v>
      </c>
    </row>
    <row r="406" spans="1:15" x14ac:dyDescent="0.2">
      <c r="A406" s="404" t="s">
        <v>1518</v>
      </c>
      <c r="B406" s="404">
        <v>174.59700000000001</v>
      </c>
      <c r="C406" s="404">
        <v>732.673</v>
      </c>
      <c r="D406" s="404">
        <v>757.39300000000003</v>
      </c>
      <c r="E406" s="404">
        <v>1668.183</v>
      </c>
      <c r="F406" s="404">
        <v>3.7040000000000002</v>
      </c>
      <c r="G406" s="404">
        <v>0.28899999999999998</v>
      </c>
      <c r="H406" s="404">
        <v>0</v>
      </c>
      <c r="I406" s="404">
        <v>0</v>
      </c>
      <c r="J406" s="404">
        <v>139.06299999999999</v>
      </c>
      <c r="K406" s="404">
        <v>143.05600000000001</v>
      </c>
      <c r="L406" s="404">
        <v>1811.2380000000001</v>
      </c>
      <c r="M406" s="404">
        <v>278.959</v>
      </c>
      <c r="N406" s="404">
        <v>606.73400000000004</v>
      </c>
      <c r="O406" s="404">
        <v>2696.9319999999998</v>
      </c>
    </row>
    <row r="407" spans="1:15" x14ac:dyDescent="0.2">
      <c r="A407" s="404" t="s">
        <v>1519</v>
      </c>
      <c r="B407" s="404">
        <v>166.29599999999999</v>
      </c>
      <c r="C407" s="404">
        <v>685.875</v>
      </c>
      <c r="D407" s="404">
        <v>766.98099999999999</v>
      </c>
      <c r="E407" s="404">
        <v>1623.12</v>
      </c>
      <c r="F407" s="404">
        <v>2.4319999999999999</v>
      </c>
      <c r="G407" s="404">
        <v>0.27900000000000003</v>
      </c>
      <c r="H407" s="404">
        <v>0</v>
      </c>
      <c r="I407" s="404">
        <v>0</v>
      </c>
      <c r="J407" s="404">
        <v>137.92400000000001</v>
      </c>
      <c r="K407" s="404">
        <v>140.636</v>
      </c>
      <c r="L407" s="404">
        <v>1763.7560000000001</v>
      </c>
      <c r="M407" s="404">
        <v>283.39299999999997</v>
      </c>
      <c r="N407" s="404">
        <v>619.86900000000003</v>
      </c>
      <c r="O407" s="404">
        <v>2667.0169999999998</v>
      </c>
    </row>
    <row r="408" spans="1:15" x14ac:dyDescent="0.2">
      <c r="A408" s="404" t="s">
        <v>1520</v>
      </c>
      <c r="B408" s="404">
        <v>163.83199999999999</v>
      </c>
      <c r="C408" s="404">
        <v>669.23900000000003</v>
      </c>
      <c r="D408" s="404">
        <v>754.06299999999999</v>
      </c>
      <c r="E408" s="404">
        <v>1588.9459999999999</v>
      </c>
      <c r="F408" s="404">
        <v>3.907</v>
      </c>
      <c r="G408" s="404">
        <v>0.28899999999999998</v>
      </c>
      <c r="H408" s="404">
        <v>0</v>
      </c>
      <c r="I408" s="404">
        <v>0</v>
      </c>
      <c r="J408" s="404">
        <v>137.77099999999999</v>
      </c>
      <c r="K408" s="404">
        <v>141.96600000000001</v>
      </c>
      <c r="L408" s="404">
        <v>1730.913</v>
      </c>
      <c r="M408" s="404">
        <v>288.721</v>
      </c>
      <c r="N408" s="404">
        <v>662.42499999999995</v>
      </c>
      <c r="O408" s="404">
        <v>2682.058</v>
      </c>
    </row>
    <row r="409" spans="1:15" x14ac:dyDescent="0.2">
      <c r="A409" s="404" t="s">
        <v>1521</v>
      </c>
      <c r="B409" s="404">
        <v>166.773</v>
      </c>
      <c r="C409" s="404">
        <v>619.33199999999999</v>
      </c>
      <c r="D409" s="404">
        <v>751.00099999999998</v>
      </c>
      <c r="E409" s="404">
        <v>1540.835</v>
      </c>
      <c r="F409" s="404">
        <v>3.67</v>
      </c>
      <c r="G409" s="404">
        <v>0.27900000000000003</v>
      </c>
      <c r="H409" s="404">
        <v>0</v>
      </c>
      <c r="I409" s="404">
        <v>0</v>
      </c>
      <c r="J409" s="404">
        <v>135.988</v>
      </c>
      <c r="K409" s="404">
        <v>139.93799999999999</v>
      </c>
      <c r="L409" s="404">
        <v>1680.7729999999999</v>
      </c>
      <c r="M409" s="404">
        <v>294.14800000000002</v>
      </c>
      <c r="N409" s="404">
        <v>667.74199999999996</v>
      </c>
      <c r="O409" s="404">
        <v>2642.663</v>
      </c>
    </row>
    <row r="410" spans="1:15" x14ac:dyDescent="0.2">
      <c r="A410" s="404" t="s">
        <v>1522</v>
      </c>
      <c r="B410" s="404">
        <v>169.023</v>
      </c>
      <c r="C410" s="404">
        <v>685.08</v>
      </c>
      <c r="D410" s="404">
        <v>793.41</v>
      </c>
      <c r="E410" s="404">
        <v>1652.2349999999999</v>
      </c>
      <c r="F410" s="404">
        <v>3.6890000000000001</v>
      </c>
      <c r="G410" s="404">
        <v>0.28899999999999998</v>
      </c>
      <c r="H410" s="404">
        <v>0</v>
      </c>
      <c r="I410" s="404">
        <v>0</v>
      </c>
      <c r="J410" s="404">
        <v>145.49199999999999</v>
      </c>
      <c r="K410" s="404">
        <v>149.47</v>
      </c>
      <c r="L410" s="404">
        <v>1801.7049999999999</v>
      </c>
      <c r="M410" s="404">
        <v>299.34300000000002</v>
      </c>
      <c r="N410" s="404">
        <v>665.16</v>
      </c>
      <c r="O410" s="404">
        <v>2766.2080000000001</v>
      </c>
    </row>
    <row r="411" spans="1:15" x14ac:dyDescent="0.2">
      <c r="A411" s="404" t="s">
        <v>1523</v>
      </c>
      <c r="B411" s="404">
        <v>166.923</v>
      </c>
      <c r="C411" s="404">
        <v>693.53300000000002</v>
      </c>
      <c r="D411" s="404">
        <v>788.31</v>
      </c>
      <c r="E411" s="404">
        <v>1649.7159999999999</v>
      </c>
      <c r="F411" s="404">
        <v>3.7370000000000001</v>
      </c>
      <c r="G411" s="404">
        <v>0.28899999999999998</v>
      </c>
      <c r="H411" s="404">
        <v>0</v>
      </c>
      <c r="I411" s="404">
        <v>0</v>
      </c>
      <c r="J411" s="404">
        <v>142.54499999999999</v>
      </c>
      <c r="K411" s="404">
        <v>146.57</v>
      </c>
      <c r="L411" s="404">
        <v>1796.2860000000001</v>
      </c>
      <c r="M411" s="404">
        <v>308.91000000000003</v>
      </c>
      <c r="N411" s="404">
        <v>680.87800000000004</v>
      </c>
      <c r="O411" s="404">
        <v>2786.0729999999999</v>
      </c>
    </row>
    <row r="412" spans="1:15" x14ac:dyDescent="0.2">
      <c r="A412" s="404" t="s">
        <v>1524</v>
      </c>
      <c r="B412" s="404">
        <v>167.53299999999999</v>
      </c>
      <c r="C412" s="404">
        <v>673.31500000000005</v>
      </c>
      <c r="D412" s="404">
        <v>764.85199999999998</v>
      </c>
      <c r="E412" s="404">
        <v>1609.335</v>
      </c>
      <c r="F412" s="404">
        <v>3.36</v>
      </c>
      <c r="G412" s="404">
        <v>0.27900000000000003</v>
      </c>
      <c r="H412" s="404">
        <v>0</v>
      </c>
      <c r="I412" s="404">
        <v>0</v>
      </c>
      <c r="J412" s="404">
        <v>137.65700000000001</v>
      </c>
      <c r="K412" s="404">
        <v>141.29599999999999</v>
      </c>
      <c r="L412" s="404">
        <v>1750.6320000000001</v>
      </c>
      <c r="M412" s="404">
        <v>292.34699999999998</v>
      </c>
      <c r="N412" s="404">
        <v>590.34500000000003</v>
      </c>
      <c r="O412" s="404">
        <v>2633.3240000000001</v>
      </c>
    </row>
    <row r="413" spans="1:15" x14ac:dyDescent="0.2">
      <c r="A413" s="404" t="s">
        <v>1525</v>
      </c>
      <c r="B413" s="404">
        <v>173.631</v>
      </c>
      <c r="C413" s="404">
        <v>711.62199999999996</v>
      </c>
      <c r="D413" s="404">
        <v>793.34799999999996</v>
      </c>
      <c r="E413" s="404">
        <v>1682.7139999999999</v>
      </c>
      <c r="F413" s="404">
        <v>3.3410000000000002</v>
      </c>
      <c r="G413" s="404">
        <v>0.28899999999999998</v>
      </c>
      <c r="H413" s="404">
        <v>0</v>
      </c>
      <c r="I413" s="404">
        <v>0</v>
      </c>
      <c r="J413" s="404">
        <v>142.41800000000001</v>
      </c>
      <c r="K413" s="404">
        <v>146.048</v>
      </c>
      <c r="L413" s="404">
        <v>1828.7629999999999</v>
      </c>
      <c r="M413" s="404">
        <v>296.78199999999998</v>
      </c>
      <c r="N413" s="404">
        <v>638.85400000000004</v>
      </c>
      <c r="O413" s="404">
        <v>2764.3980000000001</v>
      </c>
    </row>
    <row r="414" spans="1:15" x14ac:dyDescent="0.2">
      <c r="A414" s="404" t="s">
        <v>1526</v>
      </c>
      <c r="B414" s="404">
        <v>174.82900000000001</v>
      </c>
      <c r="C414" s="404">
        <v>705.15700000000004</v>
      </c>
      <c r="D414" s="404">
        <v>751</v>
      </c>
      <c r="E414" s="404">
        <v>1634.0530000000001</v>
      </c>
      <c r="F414" s="404">
        <v>3.508</v>
      </c>
      <c r="G414" s="404">
        <v>0.27900000000000003</v>
      </c>
      <c r="H414" s="404">
        <v>0</v>
      </c>
      <c r="I414" s="404">
        <v>0</v>
      </c>
      <c r="J414" s="404">
        <v>139.994</v>
      </c>
      <c r="K414" s="404">
        <v>143.78200000000001</v>
      </c>
      <c r="L414" s="404">
        <v>1777.8340000000001</v>
      </c>
      <c r="M414" s="404">
        <v>283.755</v>
      </c>
      <c r="N414" s="404">
        <v>639.78200000000004</v>
      </c>
      <c r="O414" s="404">
        <v>2701.3719999999998</v>
      </c>
    </row>
    <row r="415" spans="1:15" x14ac:dyDescent="0.2">
      <c r="A415" s="404" t="s">
        <v>1527</v>
      </c>
      <c r="B415" s="404">
        <v>177.41200000000001</v>
      </c>
      <c r="C415" s="404">
        <v>758.42700000000002</v>
      </c>
      <c r="D415" s="404">
        <v>809.85</v>
      </c>
      <c r="E415" s="404">
        <v>1751.915</v>
      </c>
      <c r="F415" s="404">
        <v>4.7610000000000001</v>
      </c>
      <c r="G415" s="404">
        <v>0.28899999999999998</v>
      </c>
      <c r="H415" s="404">
        <v>0</v>
      </c>
      <c r="I415" s="404">
        <v>0</v>
      </c>
      <c r="J415" s="404">
        <v>151.14699999999999</v>
      </c>
      <c r="K415" s="404">
        <v>156.196</v>
      </c>
      <c r="L415" s="404">
        <v>1908.1120000000001</v>
      </c>
      <c r="M415" s="404">
        <v>280.76499999999999</v>
      </c>
      <c r="N415" s="404">
        <v>631.54899999999998</v>
      </c>
      <c r="O415" s="404">
        <v>2820.4259999999999</v>
      </c>
    </row>
    <row r="416" spans="1:15" x14ac:dyDescent="0.2">
      <c r="A416" s="404" t="s">
        <v>1528</v>
      </c>
      <c r="B416" s="404">
        <v>2041.412</v>
      </c>
      <c r="C416" s="404">
        <v>8488.3389999999999</v>
      </c>
      <c r="D416" s="404">
        <v>9230.3080000000009</v>
      </c>
      <c r="E416" s="404">
        <v>19810.574000000001</v>
      </c>
      <c r="F416" s="404">
        <v>42.752000000000002</v>
      </c>
      <c r="G416" s="404">
        <v>3.4</v>
      </c>
      <c r="H416" s="404">
        <v>0</v>
      </c>
      <c r="I416" s="404">
        <v>0</v>
      </c>
      <c r="J416" s="404">
        <v>1678.8620000000001</v>
      </c>
      <c r="K416" s="404">
        <v>1725.0139999999999</v>
      </c>
      <c r="L416" s="404">
        <v>21535.589</v>
      </c>
      <c r="M416" s="404">
        <v>3454.2179999999998</v>
      </c>
      <c r="N416" s="404">
        <v>7564.9989999999998</v>
      </c>
      <c r="O416" s="404">
        <v>32554.805</v>
      </c>
    </row>
    <row r="417" spans="1:15" x14ac:dyDescent="0.2">
      <c r="A417" s="404" t="s">
        <v>1529</v>
      </c>
      <c r="B417" s="404">
        <v>177.05600000000001</v>
      </c>
      <c r="C417" s="404">
        <v>792.81</v>
      </c>
      <c r="D417" s="404">
        <v>781.18399999999997</v>
      </c>
      <c r="E417" s="404">
        <v>1755.104</v>
      </c>
      <c r="F417" s="404">
        <v>3.2829999999999999</v>
      </c>
      <c r="G417" s="404">
        <v>0.32200000000000001</v>
      </c>
      <c r="H417" s="404">
        <v>0</v>
      </c>
      <c r="I417" s="404">
        <v>0</v>
      </c>
      <c r="J417" s="404">
        <v>156.893</v>
      </c>
      <c r="K417" s="404">
        <v>160.49700000000001</v>
      </c>
      <c r="L417" s="404">
        <v>1915.6020000000001</v>
      </c>
      <c r="M417" s="404">
        <v>275.76799999999997</v>
      </c>
      <c r="N417" s="404">
        <v>610.10500000000002</v>
      </c>
      <c r="O417" s="404">
        <v>2801.4749999999999</v>
      </c>
    </row>
    <row r="418" spans="1:15" x14ac:dyDescent="0.2">
      <c r="A418" s="404" t="s">
        <v>1530</v>
      </c>
      <c r="B418" s="404">
        <v>173.191</v>
      </c>
      <c r="C418" s="404">
        <v>753.95699999999999</v>
      </c>
      <c r="D418" s="404">
        <v>778.73900000000003</v>
      </c>
      <c r="E418" s="404">
        <v>1715.105</v>
      </c>
      <c r="F418" s="404">
        <v>2.7909999999999999</v>
      </c>
      <c r="G418" s="404">
        <v>0.30099999999999999</v>
      </c>
      <c r="H418" s="404">
        <v>0</v>
      </c>
      <c r="I418" s="404">
        <v>0</v>
      </c>
      <c r="J418" s="404">
        <v>143.77199999999999</v>
      </c>
      <c r="K418" s="404">
        <v>146.864</v>
      </c>
      <c r="L418" s="404">
        <v>1861.9690000000001</v>
      </c>
      <c r="M418" s="404">
        <v>271.82600000000002</v>
      </c>
      <c r="N418" s="404">
        <v>576.55200000000002</v>
      </c>
      <c r="O418" s="404">
        <v>2710.3470000000002</v>
      </c>
    </row>
    <row r="419" spans="1:15" x14ac:dyDescent="0.2">
      <c r="A419" s="404" t="s">
        <v>1531</v>
      </c>
      <c r="B419" s="404">
        <v>180.542</v>
      </c>
      <c r="C419" s="404">
        <v>739.01199999999994</v>
      </c>
      <c r="D419" s="404">
        <v>815.28700000000003</v>
      </c>
      <c r="E419" s="404">
        <v>1744.39</v>
      </c>
      <c r="F419" s="404">
        <v>2.7349999999999999</v>
      </c>
      <c r="G419" s="404">
        <v>0.32200000000000001</v>
      </c>
      <c r="H419" s="404">
        <v>0</v>
      </c>
      <c r="I419" s="404">
        <v>0</v>
      </c>
      <c r="J419" s="404">
        <v>149.501</v>
      </c>
      <c r="K419" s="404">
        <v>152.55799999999999</v>
      </c>
      <c r="L419" s="404">
        <v>1896.9480000000001</v>
      </c>
      <c r="M419" s="404">
        <v>284.31400000000002</v>
      </c>
      <c r="N419" s="404">
        <v>609.58199999999999</v>
      </c>
      <c r="O419" s="404">
        <v>2790.8440000000001</v>
      </c>
    </row>
    <row r="420" spans="1:15" x14ac:dyDescent="0.2">
      <c r="A420" s="404" t="s">
        <v>1532</v>
      </c>
      <c r="B420" s="404">
        <v>166.447</v>
      </c>
      <c r="C420" s="404">
        <v>693.08100000000002</v>
      </c>
      <c r="D420" s="404">
        <v>793.13400000000001</v>
      </c>
      <c r="E420" s="404">
        <v>1676.259</v>
      </c>
      <c r="F420" s="404">
        <v>2.0569999999999999</v>
      </c>
      <c r="G420" s="404">
        <v>0.311</v>
      </c>
      <c r="H420" s="404">
        <v>0</v>
      </c>
      <c r="I420" s="404">
        <v>0</v>
      </c>
      <c r="J420" s="404">
        <v>152.57599999999999</v>
      </c>
      <c r="K420" s="404">
        <v>154.94399999999999</v>
      </c>
      <c r="L420" s="404">
        <v>1831.204</v>
      </c>
      <c r="M420" s="404">
        <v>284.45600000000002</v>
      </c>
      <c r="N420" s="404">
        <v>605.62900000000002</v>
      </c>
      <c r="O420" s="404">
        <v>2721.288</v>
      </c>
    </row>
    <row r="421" spans="1:15" x14ac:dyDescent="0.2">
      <c r="A421" s="404" t="s">
        <v>1533</v>
      </c>
      <c r="B421" s="404">
        <v>165.65600000000001</v>
      </c>
      <c r="C421" s="404">
        <v>674.95699999999999</v>
      </c>
      <c r="D421" s="404">
        <v>815.95899999999995</v>
      </c>
      <c r="E421" s="404">
        <v>1693.8209999999999</v>
      </c>
      <c r="F421" s="404">
        <v>1.96</v>
      </c>
      <c r="G421" s="404">
        <v>0.32200000000000001</v>
      </c>
      <c r="H421" s="404">
        <v>0</v>
      </c>
      <c r="I421" s="404">
        <v>0</v>
      </c>
      <c r="J421" s="404">
        <v>145.95599999999999</v>
      </c>
      <c r="K421" s="404">
        <v>148.23699999999999</v>
      </c>
      <c r="L421" s="404">
        <v>1842.059</v>
      </c>
      <c r="M421" s="404">
        <v>296.80399999999997</v>
      </c>
      <c r="N421" s="404">
        <v>696.24800000000005</v>
      </c>
      <c r="O421" s="404">
        <v>2835.1109999999999</v>
      </c>
    </row>
    <row r="422" spans="1:15" x14ac:dyDescent="0.2">
      <c r="A422" s="404" t="s">
        <v>1534</v>
      </c>
      <c r="B422" s="404">
        <v>164.53200000000001</v>
      </c>
      <c r="C422" s="404">
        <v>669.53099999999995</v>
      </c>
      <c r="D422" s="404">
        <v>807.04300000000001</v>
      </c>
      <c r="E422" s="404">
        <v>1661.24</v>
      </c>
      <c r="F422" s="404">
        <v>1.9019999999999999</v>
      </c>
      <c r="G422" s="404">
        <v>0.311</v>
      </c>
      <c r="H422" s="404">
        <v>0</v>
      </c>
      <c r="I422" s="404">
        <v>0</v>
      </c>
      <c r="J422" s="404">
        <v>148.12899999999999</v>
      </c>
      <c r="K422" s="404">
        <v>150.34299999999999</v>
      </c>
      <c r="L422" s="404">
        <v>1811.5830000000001</v>
      </c>
      <c r="M422" s="404">
        <v>295.93</v>
      </c>
      <c r="N422" s="404">
        <v>651.70399999999995</v>
      </c>
      <c r="O422" s="404">
        <v>2759.2170000000001</v>
      </c>
    </row>
    <row r="423" spans="1:15" x14ac:dyDescent="0.2">
      <c r="A423" s="404" t="s">
        <v>1535</v>
      </c>
      <c r="B423" s="404">
        <v>164.15899999999999</v>
      </c>
      <c r="C423" s="404">
        <v>679.83600000000001</v>
      </c>
      <c r="D423" s="404">
        <v>841.54700000000003</v>
      </c>
      <c r="E423" s="404">
        <v>1694.9259999999999</v>
      </c>
      <c r="F423" s="404">
        <v>2.0099999999999998</v>
      </c>
      <c r="G423" s="404">
        <v>0.32200000000000001</v>
      </c>
      <c r="H423" s="404">
        <v>0</v>
      </c>
      <c r="I423" s="404">
        <v>0</v>
      </c>
      <c r="J423" s="404">
        <v>155.38800000000001</v>
      </c>
      <c r="K423" s="404">
        <v>157.721</v>
      </c>
      <c r="L423" s="404">
        <v>1852.6469999999999</v>
      </c>
      <c r="M423" s="404">
        <v>301.892</v>
      </c>
      <c r="N423" s="404">
        <v>673.95299999999997</v>
      </c>
      <c r="O423" s="404">
        <v>2828.4920000000002</v>
      </c>
    </row>
    <row r="424" spans="1:15" x14ac:dyDescent="0.2">
      <c r="A424" s="404" t="s">
        <v>1536</v>
      </c>
      <c r="B424" s="404">
        <v>166.506</v>
      </c>
      <c r="C424" s="404">
        <v>691.22799999999995</v>
      </c>
      <c r="D424" s="404">
        <v>861.05799999999999</v>
      </c>
      <c r="E424" s="404">
        <v>1725.605</v>
      </c>
      <c r="F424" s="404">
        <v>2.242</v>
      </c>
      <c r="G424" s="404">
        <v>0.32200000000000001</v>
      </c>
      <c r="H424" s="404">
        <v>0</v>
      </c>
      <c r="I424" s="404">
        <v>0</v>
      </c>
      <c r="J424" s="404">
        <v>153.22399999999999</v>
      </c>
      <c r="K424" s="404">
        <v>155.78800000000001</v>
      </c>
      <c r="L424" s="404">
        <v>1881.3920000000001</v>
      </c>
      <c r="M424" s="404">
        <v>305.17</v>
      </c>
      <c r="N424" s="404">
        <v>668.72500000000002</v>
      </c>
      <c r="O424" s="404">
        <v>2855.288</v>
      </c>
    </row>
    <row r="425" spans="1:15" x14ac:dyDescent="0.2">
      <c r="A425" s="404" t="s">
        <v>1537</v>
      </c>
      <c r="B425" s="404">
        <v>165.31700000000001</v>
      </c>
      <c r="C425" s="404">
        <v>671.80399999999997</v>
      </c>
      <c r="D425" s="404">
        <v>827.81799999999998</v>
      </c>
      <c r="E425" s="404">
        <v>1663.1469999999999</v>
      </c>
      <c r="F425" s="404">
        <v>3.1429999999999998</v>
      </c>
      <c r="G425" s="404">
        <v>0.311</v>
      </c>
      <c r="H425" s="404">
        <v>0</v>
      </c>
      <c r="I425" s="404">
        <v>0</v>
      </c>
      <c r="J425" s="404">
        <v>146.13399999999999</v>
      </c>
      <c r="K425" s="404">
        <v>149.589</v>
      </c>
      <c r="L425" s="404">
        <v>1812.7360000000001</v>
      </c>
      <c r="M425" s="404">
        <v>293.49700000000001</v>
      </c>
      <c r="N425" s="404">
        <v>621.68899999999996</v>
      </c>
      <c r="O425" s="404">
        <v>2727.922</v>
      </c>
    </row>
    <row r="426" spans="1:15" x14ac:dyDescent="0.2">
      <c r="A426" s="404" t="s">
        <v>1538</v>
      </c>
      <c r="B426" s="404">
        <v>175.06</v>
      </c>
      <c r="C426" s="404">
        <v>700.49900000000002</v>
      </c>
      <c r="D426" s="404">
        <v>848.61400000000003</v>
      </c>
      <c r="E426" s="404">
        <v>1730.521</v>
      </c>
      <c r="F426" s="404">
        <v>2.915</v>
      </c>
      <c r="G426" s="404">
        <v>0.32200000000000001</v>
      </c>
      <c r="H426" s="404">
        <v>0</v>
      </c>
      <c r="I426" s="404">
        <v>0</v>
      </c>
      <c r="J426" s="404">
        <v>154.58199999999999</v>
      </c>
      <c r="K426" s="404">
        <v>157.81899999999999</v>
      </c>
      <c r="L426" s="404">
        <v>1888.34</v>
      </c>
      <c r="M426" s="404">
        <v>291.2</v>
      </c>
      <c r="N426" s="404">
        <v>632.57600000000002</v>
      </c>
      <c r="O426" s="404">
        <v>2812.116</v>
      </c>
    </row>
    <row r="427" spans="1:15" x14ac:dyDescent="0.2">
      <c r="A427" s="404" t="s">
        <v>1539</v>
      </c>
      <c r="B427" s="404">
        <v>173.26400000000001</v>
      </c>
      <c r="C427" s="404">
        <v>712.34199999999998</v>
      </c>
      <c r="D427" s="404">
        <v>826.08100000000002</v>
      </c>
      <c r="E427" s="404">
        <v>1717.3820000000001</v>
      </c>
      <c r="F427" s="404">
        <v>3.4830000000000001</v>
      </c>
      <c r="G427" s="404">
        <v>0.311</v>
      </c>
      <c r="H427" s="404">
        <v>0</v>
      </c>
      <c r="I427" s="404">
        <v>0</v>
      </c>
      <c r="J427" s="404">
        <v>149.185</v>
      </c>
      <c r="K427" s="404">
        <v>152.97900000000001</v>
      </c>
      <c r="L427" s="404">
        <v>1870.3610000000001</v>
      </c>
      <c r="M427" s="404">
        <v>287.25799999999998</v>
      </c>
      <c r="N427" s="404">
        <v>637.96699999999998</v>
      </c>
      <c r="O427" s="404">
        <v>2795.587</v>
      </c>
    </row>
    <row r="428" spans="1:15" x14ac:dyDescent="0.2">
      <c r="A428" s="404" t="s">
        <v>1540</v>
      </c>
      <c r="B428" s="404">
        <v>175.14599999999999</v>
      </c>
      <c r="C428" s="404">
        <v>770.48500000000001</v>
      </c>
      <c r="D428" s="404">
        <v>828.20500000000004</v>
      </c>
      <c r="E428" s="404">
        <v>1781.3489999999999</v>
      </c>
      <c r="F428" s="404">
        <v>4.016</v>
      </c>
      <c r="G428" s="404">
        <v>0.32200000000000001</v>
      </c>
      <c r="H428" s="404">
        <v>0</v>
      </c>
      <c r="I428" s="404">
        <v>0</v>
      </c>
      <c r="J428" s="404">
        <v>161.221</v>
      </c>
      <c r="K428" s="404">
        <v>165.55799999999999</v>
      </c>
      <c r="L428" s="404">
        <v>1946.9069999999999</v>
      </c>
      <c r="M428" s="404">
        <v>284.78800000000001</v>
      </c>
      <c r="N428" s="404">
        <v>650.10599999999999</v>
      </c>
      <c r="O428" s="404">
        <v>2881.8020000000001</v>
      </c>
    </row>
    <row r="429" spans="1:15" x14ac:dyDescent="0.2">
      <c r="A429" s="404" t="s">
        <v>1541</v>
      </c>
      <c r="B429" s="404">
        <v>2046.877</v>
      </c>
      <c r="C429" s="404">
        <v>8549.8320000000003</v>
      </c>
      <c r="D429" s="404">
        <v>9824.6689999999999</v>
      </c>
      <c r="E429" s="404">
        <v>20559.14</v>
      </c>
      <c r="F429" s="404">
        <v>32.536999999999999</v>
      </c>
      <c r="G429" s="404">
        <v>3.8</v>
      </c>
      <c r="H429" s="404">
        <v>0</v>
      </c>
      <c r="I429" s="404">
        <v>0</v>
      </c>
      <c r="J429" s="404">
        <v>1816.5609999999999</v>
      </c>
      <c r="K429" s="404">
        <v>1852.8979999999999</v>
      </c>
      <c r="L429" s="404">
        <v>22412.037</v>
      </c>
      <c r="M429" s="404">
        <v>3472.9029999999998</v>
      </c>
      <c r="N429" s="404">
        <v>7634.3149999999996</v>
      </c>
      <c r="O429" s="404">
        <v>33519.254999999997</v>
      </c>
    </row>
    <row r="430" spans="1:15" x14ac:dyDescent="0.2">
      <c r="A430" s="404" t="s">
        <v>1542</v>
      </c>
      <c r="B430" s="404">
        <v>164.08699999999999</v>
      </c>
      <c r="C430" s="404">
        <v>767.04499999999996</v>
      </c>
      <c r="D430" s="404">
        <v>807.61099999999999</v>
      </c>
      <c r="E430" s="404">
        <v>1749.4480000000001</v>
      </c>
      <c r="F430" s="404">
        <v>3.3879999999999999</v>
      </c>
      <c r="G430" s="404">
        <v>0.36499999999999999</v>
      </c>
      <c r="H430" s="404">
        <v>0</v>
      </c>
      <c r="I430" s="404">
        <v>0</v>
      </c>
      <c r="J430" s="404">
        <v>158.96899999999999</v>
      </c>
      <c r="K430" s="404">
        <v>162.72300000000001</v>
      </c>
      <c r="L430" s="404">
        <v>1912.171</v>
      </c>
      <c r="M430" s="404">
        <v>280.60899999999998</v>
      </c>
      <c r="N430" s="404">
        <v>618.899</v>
      </c>
      <c r="O430" s="404">
        <v>2811.6779999999999</v>
      </c>
    </row>
    <row r="431" spans="1:15" x14ac:dyDescent="0.2">
      <c r="A431" s="404" t="s">
        <v>1543</v>
      </c>
      <c r="B431" s="404">
        <v>162.09700000000001</v>
      </c>
      <c r="C431" s="404">
        <v>696.92600000000004</v>
      </c>
      <c r="D431" s="404">
        <v>736.78599999999994</v>
      </c>
      <c r="E431" s="404">
        <v>1608.8679999999999</v>
      </c>
      <c r="F431" s="404">
        <v>2.6459999999999999</v>
      </c>
      <c r="G431" s="404">
        <v>0.33</v>
      </c>
      <c r="H431" s="404">
        <v>0</v>
      </c>
      <c r="I431" s="404">
        <v>0</v>
      </c>
      <c r="J431" s="404">
        <v>150.96799999999999</v>
      </c>
      <c r="K431" s="404">
        <v>153.94300000000001</v>
      </c>
      <c r="L431" s="404">
        <v>1762.8119999999999</v>
      </c>
      <c r="M431" s="404">
        <v>269.32600000000002</v>
      </c>
      <c r="N431" s="404">
        <v>556.30399999999997</v>
      </c>
      <c r="O431" s="404">
        <v>2588.4430000000002</v>
      </c>
    </row>
    <row r="432" spans="1:15" x14ac:dyDescent="0.2">
      <c r="A432" s="404" t="s">
        <v>1544</v>
      </c>
      <c r="B432" s="404">
        <v>166.10400000000001</v>
      </c>
      <c r="C432" s="404">
        <v>721.46199999999999</v>
      </c>
      <c r="D432" s="404">
        <v>865.30899999999997</v>
      </c>
      <c r="E432" s="404">
        <v>1761.828</v>
      </c>
      <c r="F432" s="404">
        <v>2.9540000000000002</v>
      </c>
      <c r="G432" s="404">
        <v>0.36499999999999999</v>
      </c>
      <c r="H432" s="404">
        <v>0</v>
      </c>
      <c r="I432" s="404">
        <v>0</v>
      </c>
      <c r="J432" s="404">
        <v>153.87100000000001</v>
      </c>
      <c r="K432" s="404">
        <v>157.19</v>
      </c>
      <c r="L432" s="404">
        <v>1919.018</v>
      </c>
      <c r="M432" s="404">
        <v>283.82600000000002</v>
      </c>
      <c r="N432" s="404">
        <v>612.02599999999995</v>
      </c>
      <c r="O432" s="404">
        <v>2814.8710000000001</v>
      </c>
    </row>
    <row r="433" spans="1:15" x14ac:dyDescent="0.2">
      <c r="A433" s="404" t="s">
        <v>1545</v>
      </c>
      <c r="B433" s="404">
        <v>164.27099999999999</v>
      </c>
      <c r="C433" s="404">
        <v>676.88900000000001</v>
      </c>
      <c r="D433" s="404">
        <v>746.08299999999997</v>
      </c>
      <c r="E433" s="404">
        <v>1593.607</v>
      </c>
      <c r="F433" s="404">
        <v>2.7490000000000001</v>
      </c>
      <c r="G433" s="404">
        <v>0.35299999999999998</v>
      </c>
      <c r="H433" s="404">
        <v>0</v>
      </c>
      <c r="I433" s="404">
        <v>0</v>
      </c>
      <c r="J433" s="404">
        <v>148.09800000000001</v>
      </c>
      <c r="K433" s="404">
        <v>151.19999999999999</v>
      </c>
      <c r="L433" s="404">
        <v>1744.808</v>
      </c>
      <c r="M433" s="404">
        <v>281.11200000000002</v>
      </c>
      <c r="N433" s="404">
        <v>595.58399999999995</v>
      </c>
      <c r="O433" s="404">
        <v>2621.5039999999999</v>
      </c>
    </row>
    <row r="434" spans="1:15" x14ac:dyDescent="0.2">
      <c r="A434" s="404" t="s">
        <v>1546</v>
      </c>
      <c r="B434" s="404">
        <v>158.24100000000001</v>
      </c>
      <c r="C434" s="404">
        <v>652.71500000000003</v>
      </c>
      <c r="D434" s="404">
        <v>827.62699999999995</v>
      </c>
      <c r="E434" s="404">
        <v>1643.414</v>
      </c>
      <c r="F434" s="404">
        <v>2.6240000000000001</v>
      </c>
      <c r="G434" s="404">
        <v>0.36499999999999999</v>
      </c>
      <c r="H434" s="404">
        <v>0</v>
      </c>
      <c r="I434" s="404">
        <v>0</v>
      </c>
      <c r="J434" s="404">
        <v>151.34899999999999</v>
      </c>
      <c r="K434" s="404">
        <v>154.33799999999999</v>
      </c>
      <c r="L434" s="404">
        <v>1797.752</v>
      </c>
      <c r="M434" s="404">
        <v>292.92700000000002</v>
      </c>
      <c r="N434" s="404">
        <v>674.82899999999995</v>
      </c>
      <c r="O434" s="404">
        <v>2765.5079999999998</v>
      </c>
    </row>
    <row r="435" spans="1:15" x14ac:dyDescent="0.2">
      <c r="A435" s="404" t="s">
        <v>1547</v>
      </c>
      <c r="B435" s="404">
        <v>156.53700000000001</v>
      </c>
      <c r="C435" s="404">
        <v>625.45399999999995</v>
      </c>
      <c r="D435" s="404">
        <v>850.83299999999997</v>
      </c>
      <c r="E435" s="404">
        <v>1633.857</v>
      </c>
      <c r="F435" s="404">
        <v>2.96</v>
      </c>
      <c r="G435" s="404">
        <v>0.35299999999999998</v>
      </c>
      <c r="H435" s="404">
        <v>0</v>
      </c>
      <c r="I435" s="404">
        <v>0</v>
      </c>
      <c r="J435" s="404">
        <v>148.46</v>
      </c>
      <c r="K435" s="404">
        <v>151.773</v>
      </c>
      <c r="L435" s="404">
        <v>1785.63</v>
      </c>
      <c r="M435" s="404">
        <v>300.36799999999999</v>
      </c>
      <c r="N435" s="404">
        <v>673.7</v>
      </c>
      <c r="O435" s="404">
        <v>2759.6990000000001</v>
      </c>
    </row>
    <row r="436" spans="1:15" x14ac:dyDescent="0.2">
      <c r="A436" s="404" t="s">
        <v>1548</v>
      </c>
      <c r="B436" s="404">
        <v>158.489</v>
      </c>
      <c r="C436" s="404">
        <v>631.65700000000004</v>
      </c>
      <c r="D436" s="404">
        <v>783.02300000000002</v>
      </c>
      <c r="E436" s="404">
        <v>1578.42</v>
      </c>
      <c r="F436" s="404">
        <v>2.9129999999999998</v>
      </c>
      <c r="G436" s="404">
        <v>0.36499999999999999</v>
      </c>
      <c r="H436" s="404">
        <v>0</v>
      </c>
      <c r="I436" s="404">
        <v>0</v>
      </c>
      <c r="J436" s="404">
        <v>156.13800000000001</v>
      </c>
      <c r="K436" s="404">
        <v>159.416</v>
      </c>
      <c r="L436" s="404">
        <v>1737.836</v>
      </c>
      <c r="M436" s="404">
        <v>301.572</v>
      </c>
      <c r="N436" s="404">
        <v>674.37400000000002</v>
      </c>
      <c r="O436" s="404">
        <v>2713.7820000000002</v>
      </c>
    </row>
    <row r="437" spans="1:15" x14ac:dyDescent="0.2">
      <c r="A437" s="404" t="s">
        <v>1549</v>
      </c>
      <c r="B437" s="404">
        <v>161.84800000000001</v>
      </c>
      <c r="C437" s="404">
        <v>636.08900000000006</v>
      </c>
      <c r="D437" s="404">
        <v>854.46400000000006</v>
      </c>
      <c r="E437" s="404">
        <v>1648.893</v>
      </c>
      <c r="F437" s="404">
        <v>2.2160000000000002</v>
      </c>
      <c r="G437" s="404">
        <v>0.36499999999999999</v>
      </c>
      <c r="H437" s="404">
        <v>0</v>
      </c>
      <c r="I437" s="404">
        <v>0</v>
      </c>
      <c r="J437" s="404">
        <v>156.28100000000001</v>
      </c>
      <c r="K437" s="404">
        <v>158.86199999999999</v>
      </c>
      <c r="L437" s="404">
        <v>1807.7560000000001</v>
      </c>
      <c r="M437" s="404">
        <v>308.90899999999999</v>
      </c>
      <c r="N437" s="404">
        <v>673.89099999999996</v>
      </c>
      <c r="O437" s="404">
        <v>2790.5549999999998</v>
      </c>
    </row>
    <row r="438" spans="1:15" x14ac:dyDescent="0.2">
      <c r="A438" s="404" t="s">
        <v>1550</v>
      </c>
      <c r="B438" s="404">
        <v>162.72300000000001</v>
      </c>
      <c r="C438" s="404">
        <v>574.29700000000003</v>
      </c>
      <c r="D438" s="404">
        <v>748.17600000000004</v>
      </c>
      <c r="E438" s="404">
        <v>1482.4079999999999</v>
      </c>
      <c r="F438" s="404">
        <v>2.181</v>
      </c>
      <c r="G438" s="404">
        <v>0.35299999999999998</v>
      </c>
      <c r="H438" s="404">
        <v>0</v>
      </c>
      <c r="I438" s="404">
        <v>0</v>
      </c>
      <c r="J438" s="404">
        <v>150.47399999999999</v>
      </c>
      <c r="K438" s="404">
        <v>153.00899999999999</v>
      </c>
      <c r="L438" s="404">
        <v>1635.4169999999999</v>
      </c>
      <c r="M438" s="404">
        <v>297.71800000000002</v>
      </c>
      <c r="N438" s="404">
        <v>604.39200000000005</v>
      </c>
      <c r="O438" s="404">
        <v>2537.527</v>
      </c>
    </row>
    <row r="439" spans="1:15" x14ac:dyDescent="0.2">
      <c r="A439" s="404" t="s">
        <v>1551</v>
      </c>
      <c r="B439" s="404">
        <v>167.184</v>
      </c>
      <c r="C439" s="404">
        <v>604.04200000000003</v>
      </c>
      <c r="D439" s="404">
        <v>776.79700000000003</v>
      </c>
      <c r="E439" s="404">
        <v>1546.7860000000001</v>
      </c>
      <c r="F439" s="404">
        <v>2.2069999999999999</v>
      </c>
      <c r="G439" s="404">
        <v>0.36499999999999999</v>
      </c>
      <c r="H439" s="404">
        <v>0</v>
      </c>
      <c r="I439" s="404">
        <v>0</v>
      </c>
      <c r="J439" s="404">
        <v>154.86000000000001</v>
      </c>
      <c r="K439" s="404">
        <v>157.43199999999999</v>
      </c>
      <c r="L439" s="404">
        <v>1704.2180000000001</v>
      </c>
      <c r="M439" s="404">
        <v>292.94099999999997</v>
      </c>
      <c r="N439" s="404">
        <v>604.298</v>
      </c>
      <c r="O439" s="404">
        <v>2601.4569999999999</v>
      </c>
    </row>
    <row r="440" spans="1:15" x14ac:dyDescent="0.2">
      <c r="A440" s="404" t="s">
        <v>1552</v>
      </c>
      <c r="B440" s="404">
        <v>164.27600000000001</v>
      </c>
      <c r="C440" s="404">
        <v>632.30899999999997</v>
      </c>
      <c r="D440" s="404">
        <v>807.26499999999999</v>
      </c>
      <c r="E440" s="404">
        <v>1604.99</v>
      </c>
      <c r="F440" s="404">
        <v>2.2240000000000002</v>
      </c>
      <c r="G440" s="404">
        <v>0.35299999999999998</v>
      </c>
      <c r="H440" s="404">
        <v>0</v>
      </c>
      <c r="I440" s="404">
        <v>0</v>
      </c>
      <c r="J440" s="404">
        <v>150.17500000000001</v>
      </c>
      <c r="K440" s="404">
        <v>152.75299999999999</v>
      </c>
      <c r="L440" s="404">
        <v>1757.7439999999999</v>
      </c>
      <c r="M440" s="404">
        <v>284.94400000000002</v>
      </c>
      <c r="N440" s="404">
        <v>626.86599999999999</v>
      </c>
      <c r="O440" s="404">
        <v>2669.5529999999999</v>
      </c>
    </row>
    <row r="441" spans="1:15" x14ac:dyDescent="0.2">
      <c r="A441" s="404" t="s">
        <v>1553</v>
      </c>
      <c r="B441" s="404">
        <v>168.18600000000001</v>
      </c>
      <c r="C441" s="404">
        <v>687.9</v>
      </c>
      <c r="D441" s="404">
        <v>828.53899999999999</v>
      </c>
      <c r="E441" s="404">
        <v>1685.009</v>
      </c>
      <c r="F441" s="404">
        <v>2.8889999999999998</v>
      </c>
      <c r="G441" s="404">
        <v>0.36499999999999999</v>
      </c>
      <c r="H441" s="404">
        <v>0</v>
      </c>
      <c r="I441" s="404">
        <v>0</v>
      </c>
      <c r="J441" s="404">
        <v>157.27799999999999</v>
      </c>
      <c r="K441" s="404">
        <v>160.53200000000001</v>
      </c>
      <c r="L441" s="404">
        <v>1845.5409999999999</v>
      </c>
      <c r="M441" s="404">
        <v>283.108</v>
      </c>
      <c r="N441" s="404">
        <v>641.62</v>
      </c>
      <c r="O441" s="404">
        <v>2770.2689999999998</v>
      </c>
    </row>
    <row r="442" spans="1:15" x14ac:dyDescent="0.2">
      <c r="A442" s="404" t="s">
        <v>1554</v>
      </c>
      <c r="B442" s="404">
        <v>1954.0419999999999</v>
      </c>
      <c r="C442" s="404">
        <v>7907.3440000000001</v>
      </c>
      <c r="D442" s="404">
        <v>9632.5130000000008</v>
      </c>
      <c r="E442" s="404">
        <v>19538.091</v>
      </c>
      <c r="F442" s="404">
        <v>31.951000000000001</v>
      </c>
      <c r="G442" s="404">
        <v>4.3</v>
      </c>
      <c r="H442" s="404">
        <v>0</v>
      </c>
      <c r="I442" s="404">
        <v>0</v>
      </c>
      <c r="J442" s="404">
        <v>1836.921</v>
      </c>
      <c r="K442" s="404">
        <v>1873.172</v>
      </c>
      <c r="L442" s="404">
        <v>21411.262999999999</v>
      </c>
      <c r="M442" s="404">
        <v>3477.36</v>
      </c>
      <c r="N442" s="404">
        <v>7557.2330000000002</v>
      </c>
      <c r="O442" s="404">
        <v>32445.856</v>
      </c>
    </row>
    <row r="443" spans="1:15" x14ac:dyDescent="0.2">
      <c r="A443" s="404" t="s">
        <v>1555</v>
      </c>
      <c r="B443" s="404">
        <v>161.42099999999999</v>
      </c>
      <c r="C443" s="404">
        <v>692.62</v>
      </c>
      <c r="D443" s="404">
        <v>831.28399999999999</v>
      </c>
      <c r="E443" s="404">
        <v>1687.336</v>
      </c>
      <c r="F443" s="404">
        <v>3.5379999999999998</v>
      </c>
      <c r="G443" s="404">
        <v>0.374</v>
      </c>
      <c r="H443" s="404">
        <v>0</v>
      </c>
      <c r="I443" s="404">
        <v>0</v>
      </c>
      <c r="J443" s="404">
        <v>167.33099999999999</v>
      </c>
      <c r="K443" s="404">
        <v>171.24299999999999</v>
      </c>
      <c r="L443" s="404">
        <v>1858.578</v>
      </c>
      <c r="M443" s="404">
        <v>279.322</v>
      </c>
      <c r="N443" s="404">
        <v>586.42100000000005</v>
      </c>
      <c r="O443" s="404">
        <v>2724.3209999999999</v>
      </c>
    </row>
    <row r="444" spans="1:15" x14ac:dyDescent="0.2">
      <c r="A444" s="404" t="s">
        <v>1556</v>
      </c>
      <c r="B444" s="404">
        <v>159.34100000000001</v>
      </c>
      <c r="C444" s="404">
        <v>662.01599999999996</v>
      </c>
      <c r="D444" s="404">
        <v>719.08900000000006</v>
      </c>
      <c r="E444" s="404">
        <v>1544.1569999999999</v>
      </c>
      <c r="F444" s="404">
        <v>2.79</v>
      </c>
      <c r="G444" s="404">
        <v>0.33800000000000002</v>
      </c>
      <c r="H444" s="404">
        <v>0</v>
      </c>
      <c r="I444" s="404">
        <v>0</v>
      </c>
      <c r="J444" s="404">
        <v>146.827</v>
      </c>
      <c r="K444" s="404">
        <v>149.95400000000001</v>
      </c>
      <c r="L444" s="404">
        <v>1694.1110000000001</v>
      </c>
      <c r="M444" s="404">
        <v>273.66699999999997</v>
      </c>
      <c r="N444" s="404">
        <v>578.34299999999996</v>
      </c>
      <c r="O444" s="404">
        <v>2546.1210000000001</v>
      </c>
    </row>
    <row r="445" spans="1:15" x14ac:dyDescent="0.2">
      <c r="A445" s="404" t="s">
        <v>1557</v>
      </c>
      <c r="B445" s="404">
        <v>164.249</v>
      </c>
      <c r="C445" s="404">
        <v>698.13900000000001</v>
      </c>
      <c r="D445" s="404">
        <v>815.66899999999998</v>
      </c>
      <c r="E445" s="404">
        <v>1684.6559999999999</v>
      </c>
      <c r="F445" s="404">
        <v>2.0880000000000001</v>
      </c>
      <c r="G445" s="404">
        <v>0.374</v>
      </c>
      <c r="H445" s="404">
        <v>0</v>
      </c>
      <c r="I445" s="404">
        <v>0</v>
      </c>
      <c r="J445" s="404">
        <v>156.072</v>
      </c>
      <c r="K445" s="404">
        <v>158.53299999999999</v>
      </c>
      <c r="L445" s="404">
        <v>1843.19</v>
      </c>
      <c r="M445" s="404">
        <v>284.09699999999998</v>
      </c>
      <c r="N445" s="404">
        <v>601.72299999999996</v>
      </c>
      <c r="O445" s="404">
        <v>2729.009</v>
      </c>
    </row>
    <row r="446" spans="1:15" x14ac:dyDescent="0.2">
      <c r="A446" s="404" t="s">
        <v>1558</v>
      </c>
      <c r="B446" s="404">
        <v>154.57</v>
      </c>
      <c r="C446" s="404">
        <v>642.49900000000002</v>
      </c>
      <c r="D446" s="404">
        <v>747.524</v>
      </c>
      <c r="E446" s="404">
        <v>1548.098</v>
      </c>
      <c r="F446" s="404">
        <v>1.84</v>
      </c>
      <c r="G446" s="404">
        <v>0.36199999999999999</v>
      </c>
      <c r="H446" s="404">
        <v>0</v>
      </c>
      <c r="I446" s="404">
        <v>0</v>
      </c>
      <c r="J446" s="404">
        <v>150.274</v>
      </c>
      <c r="K446" s="404">
        <v>152.476</v>
      </c>
      <c r="L446" s="404">
        <v>1700.5740000000001</v>
      </c>
      <c r="M446" s="404">
        <v>278.74799999999999</v>
      </c>
      <c r="N446" s="404">
        <v>598.76800000000003</v>
      </c>
      <c r="O446" s="404">
        <v>2578.09</v>
      </c>
    </row>
    <row r="447" spans="1:15" x14ac:dyDescent="0.2">
      <c r="A447" s="404" t="s">
        <v>1559</v>
      </c>
      <c r="B447" s="404">
        <v>157.399</v>
      </c>
      <c r="C447" s="404">
        <v>631.07399999999996</v>
      </c>
      <c r="D447" s="404">
        <v>820.86099999999999</v>
      </c>
      <c r="E447" s="404">
        <v>1612.9190000000001</v>
      </c>
      <c r="F447" s="404">
        <v>1.8009999999999999</v>
      </c>
      <c r="G447" s="404">
        <v>0.374</v>
      </c>
      <c r="H447" s="404">
        <v>0</v>
      </c>
      <c r="I447" s="404">
        <v>0</v>
      </c>
      <c r="J447" s="404">
        <v>154.16499999999999</v>
      </c>
      <c r="K447" s="404">
        <v>156.34</v>
      </c>
      <c r="L447" s="404">
        <v>1769.259</v>
      </c>
      <c r="M447" s="404">
        <v>294.04300000000001</v>
      </c>
      <c r="N447" s="404">
        <v>665.55399999999997</v>
      </c>
      <c r="O447" s="404">
        <v>2728.8560000000002</v>
      </c>
    </row>
    <row r="448" spans="1:15" x14ac:dyDescent="0.2">
      <c r="A448" s="404" t="s">
        <v>1560</v>
      </c>
      <c r="B448" s="404">
        <v>157.08500000000001</v>
      </c>
      <c r="C448" s="404">
        <v>617.20799999999997</v>
      </c>
      <c r="D448" s="404">
        <v>833.81</v>
      </c>
      <c r="E448" s="404">
        <v>1613.7090000000001</v>
      </c>
      <c r="F448" s="404">
        <v>1.752</v>
      </c>
      <c r="G448" s="404">
        <v>0.36199999999999999</v>
      </c>
      <c r="H448" s="404">
        <v>0</v>
      </c>
      <c r="I448" s="404">
        <v>0</v>
      </c>
      <c r="J448" s="404">
        <v>153.483</v>
      </c>
      <c r="K448" s="404">
        <v>155.596</v>
      </c>
      <c r="L448" s="404">
        <v>1769.3050000000001</v>
      </c>
      <c r="M448" s="404">
        <v>295.58100000000002</v>
      </c>
      <c r="N448" s="404">
        <v>652.49099999999999</v>
      </c>
      <c r="O448" s="404">
        <v>2717.377</v>
      </c>
    </row>
    <row r="449" spans="1:15" x14ac:dyDescent="0.2">
      <c r="A449" s="404" t="s">
        <v>1561</v>
      </c>
      <c r="B449" s="404">
        <v>158.22999999999999</v>
      </c>
      <c r="C449" s="404">
        <v>623.70100000000002</v>
      </c>
      <c r="D449" s="404">
        <v>782.51800000000003</v>
      </c>
      <c r="E449" s="404">
        <v>1568.174</v>
      </c>
      <c r="F449" s="404">
        <v>2.177</v>
      </c>
      <c r="G449" s="404">
        <v>0.374</v>
      </c>
      <c r="H449" s="404">
        <v>0</v>
      </c>
      <c r="I449" s="404">
        <v>0</v>
      </c>
      <c r="J449" s="404">
        <v>162.30000000000001</v>
      </c>
      <c r="K449" s="404">
        <v>164.851</v>
      </c>
      <c r="L449" s="404">
        <v>1733.0250000000001</v>
      </c>
      <c r="M449" s="404">
        <v>303.25799999999998</v>
      </c>
      <c r="N449" s="404">
        <v>671.70500000000004</v>
      </c>
      <c r="O449" s="404">
        <v>2707.9879999999998</v>
      </c>
    </row>
    <row r="450" spans="1:15" x14ac:dyDescent="0.2">
      <c r="A450" s="404" t="s">
        <v>1562</v>
      </c>
      <c r="B450" s="404">
        <v>157.74199999999999</v>
      </c>
      <c r="C450" s="404">
        <v>643.29300000000001</v>
      </c>
      <c r="D450" s="404">
        <v>878.52499999999998</v>
      </c>
      <c r="E450" s="404">
        <v>1682.1590000000001</v>
      </c>
      <c r="F450" s="404">
        <v>1.81</v>
      </c>
      <c r="G450" s="404">
        <v>0.374</v>
      </c>
      <c r="H450" s="404">
        <v>0</v>
      </c>
      <c r="I450" s="404">
        <v>0</v>
      </c>
      <c r="J450" s="404">
        <v>161.71899999999999</v>
      </c>
      <c r="K450" s="404">
        <v>163.90299999999999</v>
      </c>
      <c r="L450" s="404">
        <v>1846.0609999999999</v>
      </c>
      <c r="M450" s="404">
        <v>308.05200000000002</v>
      </c>
      <c r="N450" s="404">
        <v>658.44899999999996</v>
      </c>
      <c r="O450" s="404">
        <v>2812.5619999999999</v>
      </c>
    </row>
    <row r="451" spans="1:15" x14ac:dyDescent="0.2">
      <c r="A451" s="404" t="s">
        <v>1563</v>
      </c>
      <c r="B451" s="404">
        <v>158.44999999999999</v>
      </c>
      <c r="C451" s="404">
        <v>630.03200000000004</v>
      </c>
      <c r="D451" s="404">
        <v>836.16600000000005</v>
      </c>
      <c r="E451" s="404">
        <v>1637.4960000000001</v>
      </c>
      <c r="F451" s="404">
        <v>2.0059999999999998</v>
      </c>
      <c r="G451" s="404">
        <v>0.36199999999999999</v>
      </c>
      <c r="H451" s="404">
        <v>0</v>
      </c>
      <c r="I451" s="404">
        <v>0</v>
      </c>
      <c r="J451" s="404">
        <v>157.24600000000001</v>
      </c>
      <c r="K451" s="404">
        <v>159.614</v>
      </c>
      <c r="L451" s="404">
        <v>1797.11</v>
      </c>
      <c r="M451" s="404">
        <v>294.67399999999998</v>
      </c>
      <c r="N451" s="404">
        <v>581.45299999999997</v>
      </c>
      <c r="O451" s="404">
        <v>2673.2379999999998</v>
      </c>
    </row>
    <row r="452" spans="1:15" x14ac:dyDescent="0.2">
      <c r="A452" s="404" t="s">
        <v>1564</v>
      </c>
      <c r="B452" s="404">
        <v>167.58</v>
      </c>
      <c r="C452" s="404">
        <v>658.52099999999996</v>
      </c>
      <c r="D452" s="404">
        <v>853.80499999999995</v>
      </c>
      <c r="E452" s="404">
        <v>1692.6189999999999</v>
      </c>
      <c r="F452" s="404">
        <v>2.7629999999999999</v>
      </c>
      <c r="G452" s="404">
        <v>0.374</v>
      </c>
      <c r="H452" s="404">
        <v>0</v>
      </c>
      <c r="I452" s="404">
        <v>0</v>
      </c>
      <c r="J452" s="404">
        <v>162.381</v>
      </c>
      <c r="K452" s="404">
        <v>165.517</v>
      </c>
      <c r="L452" s="404">
        <v>1858.136</v>
      </c>
      <c r="M452" s="404">
        <v>291.17200000000003</v>
      </c>
      <c r="N452" s="404">
        <v>617.00900000000001</v>
      </c>
      <c r="O452" s="404">
        <v>2766.317</v>
      </c>
    </row>
    <row r="453" spans="1:15" x14ac:dyDescent="0.2">
      <c r="A453" s="404" t="s">
        <v>1565</v>
      </c>
      <c r="B453" s="404">
        <v>160.745</v>
      </c>
      <c r="C453" s="404">
        <v>665.98500000000001</v>
      </c>
      <c r="D453" s="404">
        <v>836.89499999999998</v>
      </c>
      <c r="E453" s="404">
        <v>1664.644</v>
      </c>
      <c r="F453" s="404">
        <v>3.5529999999999999</v>
      </c>
      <c r="G453" s="404">
        <v>0.36199999999999999</v>
      </c>
      <c r="H453" s="404">
        <v>0</v>
      </c>
      <c r="I453" s="404">
        <v>0</v>
      </c>
      <c r="J453" s="404">
        <v>158.608</v>
      </c>
      <c r="K453" s="404">
        <v>162.52199999999999</v>
      </c>
      <c r="L453" s="404">
        <v>1827.1659999999999</v>
      </c>
      <c r="M453" s="404">
        <v>275.18799999999999</v>
      </c>
      <c r="N453" s="404">
        <v>599.74699999999996</v>
      </c>
      <c r="O453" s="404">
        <v>2702.1019999999999</v>
      </c>
    </row>
    <row r="454" spans="1:15" x14ac:dyDescent="0.2">
      <c r="A454" s="404" t="s">
        <v>1566</v>
      </c>
      <c r="B454" s="404">
        <v>157.654</v>
      </c>
      <c r="C454" s="404">
        <v>695.72299999999996</v>
      </c>
      <c r="D454" s="404">
        <v>813.76800000000003</v>
      </c>
      <c r="E454" s="404">
        <v>1670.009</v>
      </c>
      <c r="F454" s="404">
        <v>2.6379999999999999</v>
      </c>
      <c r="G454" s="404">
        <v>0.374</v>
      </c>
      <c r="H454" s="404">
        <v>0</v>
      </c>
      <c r="I454" s="404">
        <v>0</v>
      </c>
      <c r="J454" s="404">
        <v>166.26400000000001</v>
      </c>
      <c r="K454" s="404">
        <v>169.27500000000001</v>
      </c>
      <c r="L454" s="404">
        <v>1839.2840000000001</v>
      </c>
      <c r="M454" s="404">
        <v>272.74599999999998</v>
      </c>
      <c r="N454" s="404">
        <v>602.61699999999996</v>
      </c>
      <c r="O454" s="404">
        <v>2714.6469999999999</v>
      </c>
    </row>
    <row r="455" spans="1:15" x14ac:dyDescent="0.2">
      <c r="A455" s="404" t="s">
        <v>1567</v>
      </c>
      <c r="B455" s="404">
        <v>1914.4659999999999</v>
      </c>
      <c r="C455" s="404">
        <v>7861.0249999999996</v>
      </c>
      <c r="D455" s="404">
        <v>9769.9140000000007</v>
      </c>
      <c r="E455" s="404">
        <v>19606.190999999999</v>
      </c>
      <c r="F455" s="404">
        <v>28.756</v>
      </c>
      <c r="G455" s="404">
        <v>4.4000000000000004</v>
      </c>
      <c r="H455" s="404">
        <v>0</v>
      </c>
      <c r="I455" s="404">
        <v>0</v>
      </c>
      <c r="J455" s="404">
        <v>1896.67</v>
      </c>
      <c r="K455" s="404">
        <v>1929.825</v>
      </c>
      <c r="L455" s="404">
        <v>21536.016</v>
      </c>
      <c r="M455" s="404">
        <v>3450.547</v>
      </c>
      <c r="N455" s="404">
        <v>7414.5169999999998</v>
      </c>
      <c r="O455" s="404">
        <v>32401.080999999998</v>
      </c>
    </row>
    <row r="456" spans="1:15" x14ac:dyDescent="0.2">
      <c r="A456" s="404" t="s">
        <v>1568</v>
      </c>
      <c r="B456" s="404">
        <v>156.678</v>
      </c>
      <c r="C456" s="404">
        <v>740.04300000000001</v>
      </c>
      <c r="D456" s="404">
        <v>828.86900000000003</v>
      </c>
      <c r="E456" s="404">
        <v>1728.7950000000001</v>
      </c>
      <c r="F456" s="404">
        <v>1.7829999999999999</v>
      </c>
      <c r="G456" s="404">
        <v>0.39900000000000002</v>
      </c>
      <c r="H456" s="404">
        <v>0</v>
      </c>
      <c r="I456" s="404">
        <v>0</v>
      </c>
      <c r="J456" s="404">
        <v>164.70699999999999</v>
      </c>
      <c r="K456" s="404">
        <v>166.88900000000001</v>
      </c>
      <c r="L456" s="404">
        <v>1895.684</v>
      </c>
      <c r="M456" s="404">
        <v>281.096</v>
      </c>
      <c r="N456" s="404">
        <v>623.31799999999998</v>
      </c>
      <c r="O456" s="404">
        <v>2800.0970000000002</v>
      </c>
    </row>
    <row r="457" spans="1:15" x14ac:dyDescent="0.2">
      <c r="A457" s="404" t="s">
        <v>1569</v>
      </c>
      <c r="B457" s="404">
        <v>154.15799999999999</v>
      </c>
      <c r="C457" s="404">
        <v>708.85799999999995</v>
      </c>
      <c r="D457" s="404">
        <v>763.75300000000004</v>
      </c>
      <c r="E457" s="404">
        <v>1627.49</v>
      </c>
      <c r="F457" s="404">
        <v>1.365</v>
      </c>
      <c r="G457" s="404">
        <v>0.36099999999999999</v>
      </c>
      <c r="H457" s="404">
        <v>0</v>
      </c>
      <c r="I457" s="404">
        <v>0</v>
      </c>
      <c r="J457" s="404">
        <v>150.369</v>
      </c>
      <c r="K457" s="404">
        <v>152.095</v>
      </c>
      <c r="L457" s="404">
        <v>1779.585</v>
      </c>
      <c r="M457" s="404">
        <v>267.47300000000001</v>
      </c>
      <c r="N457" s="404">
        <v>549.52300000000002</v>
      </c>
      <c r="O457" s="404">
        <v>2596.5810000000001</v>
      </c>
    </row>
    <row r="458" spans="1:15" x14ac:dyDescent="0.2">
      <c r="A458" s="404" t="s">
        <v>1570</v>
      </c>
      <c r="B458" s="404">
        <v>162.083</v>
      </c>
      <c r="C458" s="404">
        <v>698.50800000000004</v>
      </c>
      <c r="D458" s="404">
        <v>796.93100000000004</v>
      </c>
      <c r="E458" s="404">
        <v>1656.3330000000001</v>
      </c>
      <c r="F458" s="404">
        <v>1.81</v>
      </c>
      <c r="G458" s="404">
        <v>0.39900000000000002</v>
      </c>
      <c r="H458" s="404">
        <v>0</v>
      </c>
      <c r="I458" s="404">
        <v>0</v>
      </c>
      <c r="J458" s="404">
        <v>162.16999999999999</v>
      </c>
      <c r="K458" s="404">
        <v>164.37899999999999</v>
      </c>
      <c r="L458" s="404">
        <v>1820.712</v>
      </c>
      <c r="M458" s="404">
        <v>281.77100000000002</v>
      </c>
      <c r="N458" s="404">
        <v>596.61300000000006</v>
      </c>
      <c r="O458" s="404">
        <v>2699.096</v>
      </c>
    </row>
    <row r="459" spans="1:15" x14ac:dyDescent="0.2">
      <c r="A459" s="404" t="s">
        <v>1571</v>
      </c>
      <c r="B459" s="404">
        <v>153.84800000000001</v>
      </c>
      <c r="C459" s="404">
        <v>654.02</v>
      </c>
      <c r="D459" s="404">
        <v>785.36300000000006</v>
      </c>
      <c r="E459" s="404">
        <v>1594.6769999999999</v>
      </c>
      <c r="F459" s="404">
        <v>1.8280000000000001</v>
      </c>
      <c r="G459" s="404">
        <v>0.38600000000000001</v>
      </c>
      <c r="H459" s="404">
        <v>0</v>
      </c>
      <c r="I459" s="404">
        <v>0</v>
      </c>
      <c r="J459" s="404">
        <v>158.999</v>
      </c>
      <c r="K459" s="404">
        <v>161.214</v>
      </c>
      <c r="L459" s="404">
        <v>1755.8910000000001</v>
      </c>
      <c r="M459" s="404">
        <v>284.42899999999997</v>
      </c>
      <c r="N459" s="404">
        <v>606.60400000000004</v>
      </c>
      <c r="O459" s="404">
        <v>2646.924</v>
      </c>
    </row>
    <row r="460" spans="1:15" x14ac:dyDescent="0.2">
      <c r="A460" s="404" t="s">
        <v>1572</v>
      </c>
      <c r="B460" s="404">
        <v>156.124</v>
      </c>
      <c r="C460" s="404">
        <v>641.17999999999995</v>
      </c>
      <c r="D460" s="404">
        <v>822.10299999999995</v>
      </c>
      <c r="E460" s="404">
        <v>1622.17</v>
      </c>
      <c r="F460" s="404">
        <v>1.657</v>
      </c>
      <c r="G460" s="404">
        <v>0.39900000000000002</v>
      </c>
      <c r="H460" s="404">
        <v>0</v>
      </c>
      <c r="I460" s="404">
        <v>0</v>
      </c>
      <c r="J460" s="404">
        <v>160.702</v>
      </c>
      <c r="K460" s="404">
        <v>162.75800000000001</v>
      </c>
      <c r="L460" s="404">
        <v>1784.9280000000001</v>
      </c>
      <c r="M460" s="404">
        <v>297.66699999999997</v>
      </c>
      <c r="N460" s="404">
        <v>657.93200000000002</v>
      </c>
      <c r="O460" s="404">
        <v>2740.527</v>
      </c>
    </row>
    <row r="461" spans="1:15" x14ac:dyDescent="0.2">
      <c r="A461" s="404" t="s">
        <v>1573</v>
      </c>
      <c r="B461" s="404">
        <v>155.893</v>
      </c>
      <c r="C461" s="404">
        <v>626.601</v>
      </c>
      <c r="D461" s="404">
        <v>761.24300000000005</v>
      </c>
      <c r="E461" s="404">
        <v>1549.306</v>
      </c>
      <c r="F461" s="404">
        <v>1.1950000000000001</v>
      </c>
      <c r="G461" s="404">
        <v>0.38600000000000001</v>
      </c>
      <c r="H461" s="404">
        <v>0</v>
      </c>
      <c r="I461" s="404">
        <v>0</v>
      </c>
      <c r="J461" s="404">
        <v>156.971</v>
      </c>
      <c r="K461" s="404">
        <v>158.553</v>
      </c>
      <c r="L461" s="404">
        <v>1707.8589999999999</v>
      </c>
      <c r="M461" s="404">
        <v>298.79599999999999</v>
      </c>
      <c r="N461" s="404">
        <v>655.25</v>
      </c>
      <c r="O461" s="404">
        <v>2661.9050000000002</v>
      </c>
    </row>
    <row r="462" spans="1:15" x14ac:dyDescent="0.2">
      <c r="A462" s="404" t="s">
        <v>1574</v>
      </c>
      <c r="B462" s="404">
        <v>153.01</v>
      </c>
      <c r="C462" s="404">
        <v>628.74800000000005</v>
      </c>
      <c r="D462" s="404">
        <v>783.23299999999995</v>
      </c>
      <c r="E462" s="404">
        <v>1563.539</v>
      </c>
      <c r="F462" s="404">
        <v>0.88</v>
      </c>
      <c r="G462" s="404">
        <v>0.39900000000000002</v>
      </c>
      <c r="H462" s="404">
        <v>0</v>
      </c>
      <c r="I462" s="404">
        <v>0</v>
      </c>
      <c r="J462" s="404">
        <v>164.684</v>
      </c>
      <c r="K462" s="404">
        <v>165.964</v>
      </c>
      <c r="L462" s="404">
        <v>1729.5029999999999</v>
      </c>
      <c r="M462" s="404">
        <v>303.72699999999998</v>
      </c>
      <c r="N462" s="404">
        <v>661.66300000000001</v>
      </c>
      <c r="O462" s="404">
        <v>2694.8919999999998</v>
      </c>
    </row>
    <row r="463" spans="1:15" x14ac:dyDescent="0.2">
      <c r="A463" s="404" t="s">
        <v>1575</v>
      </c>
      <c r="B463" s="404">
        <v>151.79400000000001</v>
      </c>
      <c r="C463" s="404">
        <v>650.58500000000004</v>
      </c>
      <c r="D463" s="404">
        <v>802.05799999999999</v>
      </c>
      <c r="E463" s="404">
        <v>1606.8720000000001</v>
      </c>
      <c r="F463" s="404">
        <v>0.754</v>
      </c>
      <c r="G463" s="404">
        <v>0.39900000000000002</v>
      </c>
      <c r="H463" s="404">
        <v>0</v>
      </c>
      <c r="I463" s="404">
        <v>0</v>
      </c>
      <c r="J463" s="404">
        <v>162.49199999999999</v>
      </c>
      <c r="K463" s="404">
        <v>163.64599999999999</v>
      </c>
      <c r="L463" s="404">
        <v>1770.518</v>
      </c>
      <c r="M463" s="404">
        <v>314.29700000000003</v>
      </c>
      <c r="N463" s="404">
        <v>693.54100000000005</v>
      </c>
      <c r="O463" s="404">
        <v>2778.3560000000002</v>
      </c>
    </row>
    <row r="464" spans="1:15" x14ac:dyDescent="0.2">
      <c r="A464" s="404" t="s">
        <v>1576</v>
      </c>
      <c r="B464" s="404">
        <v>151.749</v>
      </c>
      <c r="C464" s="404">
        <v>633.98199999999997</v>
      </c>
      <c r="D464" s="404">
        <v>778.36800000000005</v>
      </c>
      <c r="E464" s="404">
        <v>1567.509</v>
      </c>
      <c r="F464" s="404">
        <v>0.75</v>
      </c>
      <c r="G464" s="404">
        <v>0.38600000000000001</v>
      </c>
      <c r="H464" s="404">
        <v>0</v>
      </c>
      <c r="I464" s="404">
        <v>0</v>
      </c>
      <c r="J464" s="404">
        <v>158.108</v>
      </c>
      <c r="K464" s="404">
        <v>159.244</v>
      </c>
      <c r="L464" s="404">
        <v>1726.7539999999999</v>
      </c>
      <c r="M464" s="404">
        <v>298.303</v>
      </c>
      <c r="N464" s="404">
        <v>591.226</v>
      </c>
      <c r="O464" s="404">
        <v>2616.2829999999999</v>
      </c>
    </row>
    <row r="465" spans="1:15" x14ac:dyDescent="0.2">
      <c r="A465" s="404" t="s">
        <v>1577</v>
      </c>
      <c r="B465" s="404">
        <v>157.77000000000001</v>
      </c>
      <c r="C465" s="404">
        <v>661.69200000000001</v>
      </c>
      <c r="D465" s="404">
        <v>795.93700000000001</v>
      </c>
      <c r="E465" s="404">
        <v>1615.2449999999999</v>
      </c>
      <c r="F465" s="404">
        <v>0.95499999999999996</v>
      </c>
      <c r="G465" s="404">
        <v>0.39900000000000002</v>
      </c>
      <c r="H465" s="404">
        <v>0</v>
      </c>
      <c r="I465" s="404">
        <v>0</v>
      </c>
      <c r="J465" s="404">
        <v>165.999</v>
      </c>
      <c r="K465" s="404">
        <v>167.35300000000001</v>
      </c>
      <c r="L465" s="404">
        <v>1782.598</v>
      </c>
      <c r="M465" s="404">
        <v>303.31299999999999</v>
      </c>
      <c r="N465" s="404">
        <v>625.24400000000003</v>
      </c>
      <c r="O465" s="404">
        <v>2711.1550000000002</v>
      </c>
    </row>
    <row r="466" spans="1:15" x14ac:dyDescent="0.2">
      <c r="A466" s="404" t="s">
        <v>1578</v>
      </c>
      <c r="B466" s="404">
        <v>153.83000000000001</v>
      </c>
      <c r="C466" s="404">
        <v>688.30100000000004</v>
      </c>
      <c r="D466" s="404">
        <v>758.76300000000003</v>
      </c>
      <c r="E466" s="404">
        <v>1605.7940000000001</v>
      </c>
      <c r="F466" s="404">
        <v>1.212</v>
      </c>
      <c r="G466" s="404">
        <v>0.38600000000000001</v>
      </c>
      <c r="H466" s="404">
        <v>0</v>
      </c>
      <c r="I466" s="404">
        <v>0</v>
      </c>
      <c r="J466" s="404">
        <v>164.95599999999999</v>
      </c>
      <c r="K466" s="404">
        <v>166.55500000000001</v>
      </c>
      <c r="L466" s="404">
        <v>1772.3489999999999</v>
      </c>
      <c r="M466" s="404">
        <v>290.423</v>
      </c>
      <c r="N466" s="404">
        <v>616.76800000000003</v>
      </c>
      <c r="O466" s="404">
        <v>2679.54</v>
      </c>
    </row>
    <row r="467" spans="1:15" x14ac:dyDescent="0.2">
      <c r="A467" s="404" t="s">
        <v>1579</v>
      </c>
      <c r="B467" s="404">
        <v>157.67500000000001</v>
      </c>
      <c r="C467" s="404">
        <v>740.65599999999995</v>
      </c>
      <c r="D467" s="404">
        <v>773.97699999999998</v>
      </c>
      <c r="E467" s="404">
        <v>1675.8440000000001</v>
      </c>
      <c r="F467" s="404">
        <v>1.5249999999999999</v>
      </c>
      <c r="G467" s="404">
        <v>0.39900000000000002</v>
      </c>
      <c r="H467" s="404">
        <v>0</v>
      </c>
      <c r="I467" s="404">
        <v>0</v>
      </c>
      <c r="J467" s="404">
        <v>174.18199999999999</v>
      </c>
      <c r="K467" s="404">
        <v>176.10599999999999</v>
      </c>
      <c r="L467" s="404">
        <v>1851.9490000000001</v>
      </c>
      <c r="M467" s="404">
        <v>285.66800000000001</v>
      </c>
      <c r="N467" s="404">
        <v>637.99699999999996</v>
      </c>
      <c r="O467" s="404">
        <v>2775.6149999999998</v>
      </c>
    </row>
    <row r="468" spans="1:15" x14ac:dyDescent="0.2">
      <c r="A468" s="404" t="s">
        <v>1580</v>
      </c>
      <c r="B468" s="404">
        <v>1864.6120000000001</v>
      </c>
      <c r="C468" s="404">
        <v>8073.57</v>
      </c>
      <c r="D468" s="404">
        <v>9450.5969999999998</v>
      </c>
      <c r="E468" s="404">
        <v>19413.97</v>
      </c>
      <c r="F468" s="404">
        <v>15.715</v>
      </c>
      <c r="G468" s="404">
        <v>4.7</v>
      </c>
      <c r="H468" s="404">
        <v>0</v>
      </c>
      <c r="I468" s="404">
        <v>0</v>
      </c>
      <c r="J468" s="404">
        <v>1944.3389999999999</v>
      </c>
      <c r="K468" s="404">
        <v>1964.7550000000001</v>
      </c>
      <c r="L468" s="404">
        <v>21378.724999999999</v>
      </c>
      <c r="M468" s="404">
        <v>3506.9630000000002</v>
      </c>
      <c r="N468" s="404">
        <v>7517.0119999999997</v>
      </c>
      <c r="O468" s="404">
        <v>32402.7</v>
      </c>
    </row>
    <row r="469" spans="1:15" x14ac:dyDescent="0.2">
      <c r="A469" s="404" t="s">
        <v>1581</v>
      </c>
      <c r="B469" s="404">
        <v>153.233</v>
      </c>
      <c r="C469" s="404">
        <v>781.04100000000005</v>
      </c>
      <c r="D469" s="404">
        <v>809.92</v>
      </c>
      <c r="E469" s="404">
        <v>1747.999</v>
      </c>
      <c r="F469" s="404">
        <v>1.607</v>
      </c>
      <c r="G469" s="404">
        <v>0.42299999999999999</v>
      </c>
      <c r="H469" s="404">
        <v>0</v>
      </c>
      <c r="I469" s="404">
        <v>0</v>
      </c>
      <c r="J469" s="404">
        <v>184.99299999999999</v>
      </c>
      <c r="K469" s="404">
        <v>187.024</v>
      </c>
      <c r="L469" s="404">
        <v>1935.0219999999999</v>
      </c>
      <c r="M469" s="404">
        <v>285.18299999999999</v>
      </c>
      <c r="N469" s="404">
        <v>610.42399999999998</v>
      </c>
      <c r="O469" s="404">
        <v>2830.63</v>
      </c>
    </row>
    <row r="470" spans="1:15" x14ac:dyDescent="0.2">
      <c r="A470" s="404" t="s">
        <v>1582</v>
      </c>
      <c r="B470" s="404">
        <v>151.24600000000001</v>
      </c>
      <c r="C470" s="404">
        <v>731.96500000000003</v>
      </c>
      <c r="D470" s="404">
        <v>728.60900000000004</v>
      </c>
      <c r="E470" s="404">
        <v>1613.654</v>
      </c>
      <c r="F470" s="404">
        <v>1.552</v>
      </c>
      <c r="G470" s="404">
        <v>0.39600000000000002</v>
      </c>
      <c r="H470" s="404">
        <v>0</v>
      </c>
      <c r="I470" s="404">
        <v>0</v>
      </c>
      <c r="J470" s="404">
        <v>162.54</v>
      </c>
      <c r="K470" s="404">
        <v>164.488</v>
      </c>
      <c r="L470" s="404">
        <v>1778.143</v>
      </c>
      <c r="M470" s="404">
        <v>278.43099999999998</v>
      </c>
      <c r="N470" s="404">
        <v>565.024</v>
      </c>
      <c r="O470" s="404">
        <v>2621.5970000000002</v>
      </c>
    </row>
    <row r="471" spans="1:15" x14ac:dyDescent="0.2">
      <c r="A471" s="404" t="s">
        <v>1583</v>
      </c>
      <c r="B471" s="404">
        <v>154.69499999999999</v>
      </c>
      <c r="C471" s="404">
        <v>731.89200000000005</v>
      </c>
      <c r="D471" s="404">
        <v>737.93</v>
      </c>
      <c r="E471" s="404">
        <v>1632.1120000000001</v>
      </c>
      <c r="F471" s="404">
        <v>1.718</v>
      </c>
      <c r="G471" s="404">
        <v>0.42299999999999999</v>
      </c>
      <c r="H471" s="404">
        <v>0</v>
      </c>
      <c r="I471" s="404">
        <v>0</v>
      </c>
      <c r="J471" s="404">
        <v>169.654</v>
      </c>
      <c r="K471" s="404">
        <v>171.79499999999999</v>
      </c>
      <c r="L471" s="404">
        <v>1803.9079999999999</v>
      </c>
      <c r="M471" s="404">
        <v>285.63099999999997</v>
      </c>
      <c r="N471" s="404">
        <v>605.72</v>
      </c>
      <c r="O471" s="404">
        <v>2695.259</v>
      </c>
    </row>
    <row r="472" spans="1:15" x14ac:dyDescent="0.2">
      <c r="A472" s="404" t="s">
        <v>1584</v>
      </c>
      <c r="B472" s="404">
        <v>152.10599999999999</v>
      </c>
      <c r="C472" s="404">
        <v>673.93899999999996</v>
      </c>
      <c r="D472" s="404">
        <v>712.48800000000006</v>
      </c>
      <c r="E472" s="404">
        <v>1546.106</v>
      </c>
      <c r="F472" s="404">
        <v>1.712</v>
      </c>
      <c r="G472" s="404">
        <v>0.41</v>
      </c>
      <c r="H472" s="404">
        <v>0</v>
      </c>
      <c r="I472" s="404">
        <v>0</v>
      </c>
      <c r="J472" s="404">
        <v>167.94800000000001</v>
      </c>
      <c r="K472" s="404">
        <v>170.07</v>
      </c>
      <c r="L472" s="404">
        <v>1716.1759999999999</v>
      </c>
      <c r="M472" s="404">
        <v>286.60599999999999</v>
      </c>
      <c r="N472" s="404">
        <v>605.28700000000003</v>
      </c>
      <c r="O472" s="404">
        <v>2608.0680000000002</v>
      </c>
    </row>
    <row r="473" spans="1:15" x14ac:dyDescent="0.2">
      <c r="A473" s="404" t="s">
        <v>1585</v>
      </c>
      <c r="B473" s="404">
        <v>153.226</v>
      </c>
      <c r="C473" s="404">
        <v>661.904</v>
      </c>
      <c r="D473" s="404">
        <v>739.005</v>
      </c>
      <c r="E473" s="404">
        <v>1556.8779999999999</v>
      </c>
      <c r="F473" s="404">
        <v>1.6719999999999999</v>
      </c>
      <c r="G473" s="404">
        <v>0.42299999999999999</v>
      </c>
      <c r="H473" s="404">
        <v>0</v>
      </c>
      <c r="I473" s="404">
        <v>0</v>
      </c>
      <c r="J473" s="404">
        <v>171.54900000000001</v>
      </c>
      <c r="K473" s="404">
        <v>173.64400000000001</v>
      </c>
      <c r="L473" s="404">
        <v>1730.5219999999999</v>
      </c>
      <c r="M473" s="404">
        <v>300.822</v>
      </c>
      <c r="N473" s="404">
        <v>669.35699999999997</v>
      </c>
      <c r="O473" s="404">
        <v>2700.701</v>
      </c>
    </row>
    <row r="474" spans="1:15" x14ac:dyDescent="0.2">
      <c r="A474" s="404" t="s">
        <v>1586</v>
      </c>
      <c r="B474" s="404">
        <v>150.251</v>
      </c>
      <c r="C474" s="404">
        <v>629.91</v>
      </c>
      <c r="D474" s="404">
        <v>701.33799999999997</v>
      </c>
      <c r="E474" s="404">
        <v>1490.4349999999999</v>
      </c>
      <c r="F474" s="404">
        <v>1.266</v>
      </c>
      <c r="G474" s="404">
        <v>0.41</v>
      </c>
      <c r="H474" s="404">
        <v>0</v>
      </c>
      <c r="I474" s="404">
        <v>0</v>
      </c>
      <c r="J474" s="404">
        <v>163.023</v>
      </c>
      <c r="K474" s="404">
        <v>164.69800000000001</v>
      </c>
      <c r="L474" s="404">
        <v>1655.133</v>
      </c>
      <c r="M474" s="404">
        <v>298.02199999999999</v>
      </c>
      <c r="N474" s="404">
        <v>666.76700000000005</v>
      </c>
      <c r="O474" s="404">
        <v>2619.922</v>
      </c>
    </row>
    <row r="475" spans="1:15" x14ac:dyDescent="0.2">
      <c r="A475" s="404" t="s">
        <v>1587</v>
      </c>
      <c r="B475" s="404">
        <v>151.56</v>
      </c>
      <c r="C475" s="404">
        <v>647.86900000000003</v>
      </c>
      <c r="D475" s="404">
        <v>712.43899999999996</v>
      </c>
      <c r="E475" s="404">
        <v>1517.502</v>
      </c>
      <c r="F475" s="404">
        <v>1.198</v>
      </c>
      <c r="G475" s="404">
        <v>0.42299999999999999</v>
      </c>
      <c r="H475" s="404">
        <v>0</v>
      </c>
      <c r="I475" s="404">
        <v>0</v>
      </c>
      <c r="J475" s="404">
        <v>170.07400000000001</v>
      </c>
      <c r="K475" s="404">
        <v>171.696</v>
      </c>
      <c r="L475" s="404">
        <v>1689.1990000000001</v>
      </c>
      <c r="M475" s="404">
        <v>301.315</v>
      </c>
      <c r="N475" s="404">
        <v>657.20799999999997</v>
      </c>
      <c r="O475" s="404">
        <v>2647.7220000000002</v>
      </c>
    </row>
    <row r="476" spans="1:15" x14ac:dyDescent="0.2">
      <c r="A476" s="404" t="s">
        <v>1588</v>
      </c>
      <c r="B476" s="404">
        <v>154.48400000000001</v>
      </c>
      <c r="C476" s="404">
        <v>649.51199999999994</v>
      </c>
      <c r="D476" s="404">
        <v>680.27099999999996</v>
      </c>
      <c r="E476" s="404">
        <v>1485.049</v>
      </c>
      <c r="F476" s="404">
        <v>1.1559999999999999</v>
      </c>
      <c r="G476" s="404">
        <v>0.42299999999999999</v>
      </c>
      <c r="H476" s="404">
        <v>0</v>
      </c>
      <c r="I476" s="404">
        <v>0</v>
      </c>
      <c r="J476" s="404">
        <v>170.23500000000001</v>
      </c>
      <c r="K476" s="404">
        <v>171.815</v>
      </c>
      <c r="L476" s="404">
        <v>1656.864</v>
      </c>
      <c r="M476" s="404">
        <v>300.22300000000001</v>
      </c>
      <c r="N476" s="404">
        <v>642.53300000000002</v>
      </c>
      <c r="O476" s="404">
        <v>2599.62</v>
      </c>
    </row>
    <row r="477" spans="1:15" x14ac:dyDescent="0.2">
      <c r="A477" s="404" t="s">
        <v>1589</v>
      </c>
      <c r="B477" s="404">
        <v>148.09899999999999</v>
      </c>
      <c r="C477" s="404">
        <v>581.51800000000003</v>
      </c>
      <c r="D477" s="404">
        <v>607.755</v>
      </c>
      <c r="E477" s="404">
        <v>1339.5309999999999</v>
      </c>
      <c r="F477" s="404">
        <v>0.94399999999999995</v>
      </c>
      <c r="G477" s="404">
        <v>0.41</v>
      </c>
      <c r="H477" s="404">
        <v>0</v>
      </c>
      <c r="I477" s="404">
        <v>0</v>
      </c>
      <c r="J477" s="404">
        <v>162.84399999999999</v>
      </c>
      <c r="K477" s="404">
        <v>164.19800000000001</v>
      </c>
      <c r="L477" s="404">
        <v>1503.729</v>
      </c>
      <c r="M477" s="404">
        <v>291.94900000000001</v>
      </c>
      <c r="N477" s="404">
        <v>581.43899999999996</v>
      </c>
      <c r="O477" s="404">
        <v>2377.1170000000002</v>
      </c>
    </row>
    <row r="478" spans="1:15" x14ac:dyDescent="0.2">
      <c r="A478" s="404" t="s">
        <v>1590</v>
      </c>
      <c r="B478" s="404">
        <v>157.76599999999999</v>
      </c>
      <c r="C478" s="404">
        <v>654.38699999999994</v>
      </c>
      <c r="D478" s="404">
        <v>788.57299999999998</v>
      </c>
      <c r="E478" s="404">
        <v>1601.61</v>
      </c>
      <c r="F478" s="404">
        <v>0.93799999999999994</v>
      </c>
      <c r="G478" s="404">
        <v>0.42299999999999999</v>
      </c>
      <c r="H478" s="404">
        <v>0</v>
      </c>
      <c r="I478" s="404">
        <v>0</v>
      </c>
      <c r="J478" s="404">
        <v>171.58699999999999</v>
      </c>
      <c r="K478" s="404">
        <v>172.94900000000001</v>
      </c>
      <c r="L478" s="404">
        <v>1774.559</v>
      </c>
      <c r="M478" s="404">
        <v>286.71699999999998</v>
      </c>
      <c r="N478" s="404">
        <v>599.21199999999999</v>
      </c>
      <c r="O478" s="404">
        <v>2660.4879999999998</v>
      </c>
    </row>
    <row r="479" spans="1:15" x14ac:dyDescent="0.2">
      <c r="A479" s="404" t="s">
        <v>1591</v>
      </c>
      <c r="B479" s="404">
        <v>139.64400000000001</v>
      </c>
      <c r="C479" s="404">
        <v>663.67</v>
      </c>
      <c r="D479" s="404">
        <v>693.46799999999996</v>
      </c>
      <c r="E479" s="404">
        <v>1498.182</v>
      </c>
      <c r="F479" s="404">
        <v>1.171</v>
      </c>
      <c r="G479" s="404">
        <v>0.41</v>
      </c>
      <c r="H479" s="404">
        <v>0</v>
      </c>
      <c r="I479" s="404">
        <v>0</v>
      </c>
      <c r="J479" s="404">
        <v>168.358</v>
      </c>
      <c r="K479" s="404">
        <v>169.93899999999999</v>
      </c>
      <c r="L479" s="404">
        <v>1668.1210000000001</v>
      </c>
      <c r="M479" s="404">
        <v>270.822</v>
      </c>
      <c r="N479" s="404">
        <v>589.84400000000005</v>
      </c>
      <c r="O479" s="404">
        <v>2528.7869999999998</v>
      </c>
    </row>
    <row r="480" spans="1:15" x14ac:dyDescent="0.2">
      <c r="A480" s="404" t="s">
        <v>1592</v>
      </c>
      <c r="B480" s="404">
        <v>129.274</v>
      </c>
      <c r="C480" s="404">
        <v>675.245</v>
      </c>
      <c r="D480" s="404">
        <v>676.43100000000004</v>
      </c>
      <c r="E480" s="404">
        <v>1478.376</v>
      </c>
      <c r="F480" s="404">
        <v>1.579</v>
      </c>
      <c r="G480" s="404">
        <v>0.42299999999999999</v>
      </c>
      <c r="H480" s="404">
        <v>0</v>
      </c>
      <c r="I480" s="404">
        <v>0</v>
      </c>
      <c r="J480" s="404">
        <v>162.739</v>
      </c>
      <c r="K480" s="404">
        <v>164.74199999999999</v>
      </c>
      <c r="L480" s="404">
        <v>1643.1179999999999</v>
      </c>
      <c r="M480" s="404">
        <v>258.012</v>
      </c>
      <c r="N480" s="404">
        <v>571.25900000000001</v>
      </c>
      <c r="O480" s="404">
        <v>2472.3890000000001</v>
      </c>
    </row>
    <row r="481" spans="1:15" x14ac:dyDescent="0.2">
      <c r="A481" s="404" t="s">
        <v>1593</v>
      </c>
      <c r="B481" s="404">
        <v>1795.585</v>
      </c>
      <c r="C481" s="404">
        <v>8083.4049999999997</v>
      </c>
      <c r="D481" s="404">
        <v>8588.2270000000008</v>
      </c>
      <c r="E481" s="404">
        <v>18507.989000000001</v>
      </c>
      <c r="F481" s="404">
        <v>16.513999999999999</v>
      </c>
      <c r="G481" s="404">
        <v>5</v>
      </c>
      <c r="H481" s="404">
        <v>0</v>
      </c>
      <c r="I481" s="404">
        <v>0</v>
      </c>
      <c r="J481" s="404">
        <v>2025.5440000000001</v>
      </c>
      <c r="K481" s="404">
        <v>2047.059</v>
      </c>
      <c r="L481" s="404">
        <v>20555.047999999999</v>
      </c>
      <c r="M481" s="404">
        <v>3443.7330000000002</v>
      </c>
      <c r="N481" s="404">
        <v>7365.4459999999999</v>
      </c>
      <c r="O481" s="404">
        <v>31364.226999999999</v>
      </c>
    </row>
    <row r="482" spans="1:15" x14ac:dyDescent="0.2">
      <c r="A482" s="404" t="s">
        <v>1594</v>
      </c>
      <c r="B482" s="404">
        <v>124.586</v>
      </c>
      <c r="C482" s="404">
        <v>709.18200000000002</v>
      </c>
      <c r="D482" s="404">
        <v>717.55100000000004</v>
      </c>
      <c r="E482" s="404">
        <v>1549.683</v>
      </c>
      <c r="F482" s="404">
        <v>1.6120000000000001</v>
      </c>
      <c r="G482" s="404">
        <v>0.35699999999999998</v>
      </c>
      <c r="H482" s="404">
        <v>0</v>
      </c>
      <c r="I482" s="404">
        <v>0</v>
      </c>
      <c r="J482" s="404">
        <v>157.80500000000001</v>
      </c>
      <c r="K482" s="404">
        <v>159.773</v>
      </c>
      <c r="L482" s="404">
        <v>1709.4559999999999</v>
      </c>
      <c r="M482" s="404">
        <v>255.91200000000001</v>
      </c>
      <c r="N482" s="404">
        <v>548.41499999999996</v>
      </c>
      <c r="O482" s="404">
        <v>2513.7820000000002</v>
      </c>
    </row>
    <row r="483" spans="1:15" x14ac:dyDescent="0.2">
      <c r="A483" s="404" t="s">
        <v>1595</v>
      </c>
      <c r="B483" s="404">
        <v>127.371</v>
      </c>
      <c r="C483" s="404">
        <v>638.447</v>
      </c>
      <c r="D483" s="404">
        <v>625.06500000000005</v>
      </c>
      <c r="E483" s="404">
        <v>1389.7860000000001</v>
      </c>
      <c r="F483" s="404">
        <v>1.4019999999999999</v>
      </c>
      <c r="G483" s="404">
        <v>0.32200000000000001</v>
      </c>
      <c r="H483" s="404">
        <v>0</v>
      </c>
      <c r="I483" s="404">
        <v>0</v>
      </c>
      <c r="J483" s="404">
        <v>147.56899999999999</v>
      </c>
      <c r="K483" s="404">
        <v>149.29300000000001</v>
      </c>
      <c r="L483" s="404">
        <v>1539.079</v>
      </c>
      <c r="M483" s="404">
        <v>243.28899999999999</v>
      </c>
      <c r="N483" s="404">
        <v>477.86900000000003</v>
      </c>
      <c r="O483" s="404">
        <v>2260.2379999999998</v>
      </c>
    </row>
    <row r="484" spans="1:15" x14ac:dyDescent="0.2">
      <c r="A484" s="404" t="s">
        <v>1596</v>
      </c>
      <c r="B484" s="404">
        <v>128.21199999999999</v>
      </c>
      <c r="C484" s="404">
        <v>660.72299999999996</v>
      </c>
      <c r="D484" s="404">
        <v>646.70600000000002</v>
      </c>
      <c r="E484" s="404">
        <v>1434.2070000000001</v>
      </c>
      <c r="F484" s="404">
        <v>1.8859999999999999</v>
      </c>
      <c r="G484" s="404">
        <v>0.35699999999999998</v>
      </c>
      <c r="H484" s="404">
        <v>0</v>
      </c>
      <c r="I484" s="404">
        <v>0</v>
      </c>
      <c r="J484" s="404">
        <v>158.315</v>
      </c>
      <c r="K484" s="404">
        <v>160.55799999999999</v>
      </c>
      <c r="L484" s="404">
        <v>1594.7650000000001</v>
      </c>
      <c r="M484" s="404">
        <v>252.19</v>
      </c>
      <c r="N484" s="404">
        <v>526.19100000000003</v>
      </c>
      <c r="O484" s="404">
        <v>2373.1460000000002</v>
      </c>
    </row>
    <row r="485" spans="1:15" x14ac:dyDescent="0.2">
      <c r="A485" s="404" t="s">
        <v>1597</v>
      </c>
      <c r="B485" s="404">
        <v>107.408</v>
      </c>
      <c r="C485" s="404">
        <v>610.68200000000002</v>
      </c>
      <c r="D485" s="404">
        <v>607.65899999999999</v>
      </c>
      <c r="E485" s="404">
        <v>1323.2539999999999</v>
      </c>
      <c r="F485" s="404">
        <v>1.8620000000000001</v>
      </c>
      <c r="G485" s="404">
        <v>0.34499999999999997</v>
      </c>
      <c r="H485" s="404">
        <v>0</v>
      </c>
      <c r="I485" s="404">
        <v>0</v>
      </c>
      <c r="J485" s="404">
        <v>151.1</v>
      </c>
      <c r="K485" s="404">
        <v>153.30699999999999</v>
      </c>
      <c r="L485" s="404">
        <v>1476.5609999999999</v>
      </c>
      <c r="M485" s="404">
        <v>251.334</v>
      </c>
      <c r="N485" s="404">
        <v>523.45000000000005</v>
      </c>
      <c r="O485" s="404">
        <v>2251.3449999999998</v>
      </c>
    </row>
    <row r="486" spans="1:15" x14ac:dyDescent="0.2">
      <c r="A486" s="404" t="s">
        <v>1598</v>
      </c>
      <c r="B486" s="404">
        <v>106.444</v>
      </c>
      <c r="C486" s="404">
        <v>588.70000000000005</v>
      </c>
      <c r="D486" s="404">
        <v>622.69399999999996</v>
      </c>
      <c r="E486" s="404">
        <v>1316.184</v>
      </c>
      <c r="F486" s="404">
        <v>1.825</v>
      </c>
      <c r="G486" s="404">
        <v>0.35699999999999998</v>
      </c>
      <c r="H486" s="404">
        <v>0</v>
      </c>
      <c r="I486" s="404">
        <v>0</v>
      </c>
      <c r="J486" s="404">
        <v>157.84899999999999</v>
      </c>
      <c r="K486" s="404">
        <v>160.03</v>
      </c>
      <c r="L486" s="404">
        <v>1476.2149999999999</v>
      </c>
      <c r="M486" s="404">
        <v>256.57600000000002</v>
      </c>
      <c r="N486" s="404">
        <v>569.17700000000002</v>
      </c>
      <c r="O486" s="404">
        <v>2301.9679999999998</v>
      </c>
    </row>
    <row r="487" spans="1:15" x14ac:dyDescent="0.2">
      <c r="A487" s="404" t="s">
        <v>1599</v>
      </c>
      <c r="B487" s="404">
        <v>106.545</v>
      </c>
      <c r="C487" s="404">
        <v>576.94299999999998</v>
      </c>
      <c r="D487" s="404">
        <v>646.38699999999994</v>
      </c>
      <c r="E487" s="404">
        <v>1328.327</v>
      </c>
      <c r="F487" s="404">
        <v>1.653</v>
      </c>
      <c r="G487" s="404">
        <v>0.34499999999999997</v>
      </c>
      <c r="H487" s="404">
        <v>0</v>
      </c>
      <c r="I487" s="404">
        <v>0</v>
      </c>
      <c r="J487" s="404">
        <v>158.577</v>
      </c>
      <c r="K487" s="404">
        <v>160.57499999999999</v>
      </c>
      <c r="L487" s="404">
        <v>1488.902</v>
      </c>
      <c r="M487" s="404">
        <v>256.738</v>
      </c>
      <c r="N487" s="404">
        <v>572.01199999999994</v>
      </c>
      <c r="O487" s="404">
        <v>2317.652</v>
      </c>
    </row>
    <row r="488" spans="1:15" x14ac:dyDescent="0.2">
      <c r="A488" s="404" t="s">
        <v>1600</v>
      </c>
      <c r="B488" s="404">
        <v>107.081</v>
      </c>
      <c r="C488" s="404">
        <v>596.74900000000002</v>
      </c>
      <c r="D488" s="404">
        <v>635.447</v>
      </c>
      <c r="E488" s="404">
        <v>1337.414</v>
      </c>
      <c r="F488" s="404">
        <v>1.3640000000000001</v>
      </c>
      <c r="G488" s="404">
        <v>0.35699999999999998</v>
      </c>
      <c r="H488" s="404">
        <v>0</v>
      </c>
      <c r="I488" s="404">
        <v>0</v>
      </c>
      <c r="J488" s="404">
        <v>170.001</v>
      </c>
      <c r="K488" s="404">
        <v>171.721</v>
      </c>
      <c r="L488" s="404">
        <v>1509.135</v>
      </c>
      <c r="M488" s="404">
        <v>266.28899999999999</v>
      </c>
      <c r="N488" s="404">
        <v>559.91399999999999</v>
      </c>
      <c r="O488" s="404">
        <v>2335.3380000000002</v>
      </c>
    </row>
    <row r="489" spans="1:15" x14ac:dyDescent="0.2">
      <c r="A489" s="404" t="s">
        <v>1601</v>
      </c>
      <c r="B489" s="404">
        <v>111.99299999999999</v>
      </c>
      <c r="C489" s="404">
        <v>617.24599999999998</v>
      </c>
      <c r="D489" s="404">
        <v>653.09100000000001</v>
      </c>
      <c r="E489" s="404">
        <v>1379</v>
      </c>
      <c r="F489" s="404">
        <v>1.33</v>
      </c>
      <c r="G489" s="404">
        <v>0.35699999999999998</v>
      </c>
      <c r="H489" s="404">
        <v>0</v>
      </c>
      <c r="I489" s="404">
        <v>0</v>
      </c>
      <c r="J489" s="404">
        <v>173.46199999999999</v>
      </c>
      <c r="K489" s="404">
        <v>175.149</v>
      </c>
      <c r="L489" s="404">
        <v>1554.1489999999999</v>
      </c>
      <c r="M489" s="404">
        <v>280.8</v>
      </c>
      <c r="N489" s="404">
        <v>590.55799999999999</v>
      </c>
      <c r="O489" s="404">
        <v>2425.5079999999998</v>
      </c>
    </row>
    <row r="490" spans="1:15" x14ac:dyDescent="0.2">
      <c r="A490" s="404" t="s">
        <v>1602</v>
      </c>
      <c r="B490" s="404">
        <v>114.94199999999999</v>
      </c>
      <c r="C490" s="404">
        <v>598.77099999999996</v>
      </c>
      <c r="D490" s="404">
        <v>663.92499999999995</v>
      </c>
      <c r="E490" s="404">
        <v>1375.873</v>
      </c>
      <c r="F490" s="404">
        <v>0.92800000000000005</v>
      </c>
      <c r="G490" s="404">
        <v>0.34499999999999997</v>
      </c>
      <c r="H490" s="404">
        <v>0</v>
      </c>
      <c r="I490" s="404">
        <v>0</v>
      </c>
      <c r="J490" s="404">
        <v>165.54499999999999</v>
      </c>
      <c r="K490" s="404">
        <v>166.81899999999999</v>
      </c>
      <c r="L490" s="404">
        <v>1542.691</v>
      </c>
      <c r="M490" s="404">
        <v>273.03399999999999</v>
      </c>
      <c r="N490" s="404">
        <v>532.16</v>
      </c>
      <c r="O490" s="404">
        <v>2347.8850000000002</v>
      </c>
    </row>
    <row r="491" spans="1:15" x14ac:dyDescent="0.2">
      <c r="A491" s="404" t="s">
        <v>1603</v>
      </c>
      <c r="B491" s="404">
        <v>121.774</v>
      </c>
      <c r="C491" s="404">
        <v>642.57299999999998</v>
      </c>
      <c r="D491" s="404">
        <v>667.553</v>
      </c>
      <c r="E491" s="404">
        <v>1428.3209999999999</v>
      </c>
      <c r="F491" s="404">
        <v>1.323</v>
      </c>
      <c r="G491" s="404">
        <v>0.35699999999999998</v>
      </c>
      <c r="H491" s="404">
        <v>0</v>
      </c>
      <c r="I491" s="404">
        <v>0</v>
      </c>
      <c r="J491" s="404">
        <v>173.38900000000001</v>
      </c>
      <c r="K491" s="404">
        <v>175.06899999999999</v>
      </c>
      <c r="L491" s="404">
        <v>1603.39</v>
      </c>
      <c r="M491" s="404">
        <v>271.54000000000002</v>
      </c>
      <c r="N491" s="404">
        <v>546.12300000000005</v>
      </c>
      <c r="O491" s="404">
        <v>2421.0540000000001</v>
      </c>
    </row>
    <row r="492" spans="1:15" x14ac:dyDescent="0.2">
      <c r="A492" s="404" t="s">
        <v>1604</v>
      </c>
      <c r="B492" s="404">
        <v>118.465</v>
      </c>
      <c r="C492" s="404">
        <v>650.34500000000003</v>
      </c>
      <c r="D492" s="404">
        <v>647.68899999999996</v>
      </c>
      <c r="E492" s="404">
        <v>1415.5450000000001</v>
      </c>
      <c r="F492" s="404">
        <v>1.339</v>
      </c>
      <c r="G492" s="404">
        <v>0.34499999999999997</v>
      </c>
      <c r="H492" s="404">
        <v>0</v>
      </c>
      <c r="I492" s="404">
        <v>0</v>
      </c>
      <c r="J492" s="404">
        <v>171.95599999999999</v>
      </c>
      <c r="K492" s="404">
        <v>173.64</v>
      </c>
      <c r="L492" s="404">
        <v>1589.1859999999999</v>
      </c>
      <c r="M492" s="404">
        <v>259.029</v>
      </c>
      <c r="N492" s="404">
        <v>551.60400000000004</v>
      </c>
      <c r="O492" s="404">
        <v>2399.8180000000002</v>
      </c>
    </row>
    <row r="493" spans="1:15" x14ac:dyDescent="0.2">
      <c r="A493" s="404" t="s">
        <v>1605</v>
      </c>
      <c r="B493" s="404">
        <v>120.85</v>
      </c>
      <c r="C493" s="404">
        <v>718.053</v>
      </c>
      <c r="D493" s="404">
        <v>679.14700000000005</v>
      </c>
      <c r="E493" s="404">
        <v>1515.596</v>
      </c>
      <c r="F493" s="404">
        <v>1.712</v>
      </c>
      <c r="G493" s="404">
        <v>0.35699999999999998</v>
      </c>
      <c r="H493" s="404">
        <v>0</v>
      </c>
      <c r="I493" s="404">
        <v>0</v>
      </c>
      <c r="J493" s="404">
        <v>176.959</v>
      </c>
      <c r="K493" s="404">
        <v>179.02699999999999</v>
      </c>
      <c r="L493" s="404">
        <v>1694.623</v>
      </c>
      <c r="M493" s="404">
        <v>263.58100000000002</v>
      </c>
      <c r="N493" s="404">
        <v>582.14800000000002</v>
      </c>
      <c r="O493" s="404">
        <v>2540.3519999999999</v>
      </c>
    </row>
    <row r="494" spans="1:15" x14ac:dyDescent="0.2">
      <c r="A494" s="404" t="s">
        <v>1606</v>
      </c>
      <c r="B494" s="404">
        <v>1395.671</v>
      </c>
      <c r="C494" s="404">
        <v>7608.9719999999998</v>
      </c>
      <c r="D494" s="404">
        <v>7812.915</v>
      </c>
      <c r="E494" s="404">
        <v>16793.746999999999</v>
      </c>
      <c r="F494" s="404">
        <v>18.234999999999999</v>
      </c>
      <c r="G494" s="404">
        <v>4.2</v>
      </c>
      <c r="H494" s="404">
        <v>0</v>
      </c>
      <c r="I494" s="404">
        <v>0</v>
      </c>
      <c r="J494" s="404">
        <v>1962.528</v>
      </c>
      <c r="K494" s="404">
        <v>1984.963</v>
      </c>
      <c r="L494" s="404">
        <v>18778.71</v>
      </c>
      <c r="M494" s="404">
        <v>3130.3119999999999</v>
      </c>
      <c r="N494" s="404">
        <v>6581.8990000000003</v>
      </c>
      <c r="O494" s="404">
        <v>28490.921999999999</v>
      </c>
    </row>
    <row r="495" spans="1:15" x14ac:dyDescent="0.2">
      <c r="A495" s="404" t="s">
        <v>1607</v>
      </c>
      <c r="B495" s="404">
        <v>126.462</v>
      </c>
      <c r="C495" s="404">
        <v>765.80499999999995</v>
      </c>
      <c r="D495" s="404">
        <v>646.80200000000002</v>
      </c>
      <c r="E495" s="404">
        <v>1534.854</v>
      </c>
      <c r="F495" s="404">
        <v>1.653</v>
      </c>
      <c r="G495" s="404">
        <v>0.35699999999999998</v>
      </c>
      <c r="H495" s="404">
        <v>0</v>
      </c>
      <c r="I495" s="404">
        <v>0</v>
      </c>
      <c r="J495" s="404">
        <v>182.399</v>
      </c>
      <c r="K495" s="404">
        <v>184.40899999999999</v>
      </c>
      <c r="L495" s="404">
        <v>1719.2629999999999</v>
      </c>
      <c r="M495" s="404">
        <v>257.62599999999998</v>
      </c>
      <c r="N495" s="404">
        <v>535.15099999999995</v>
      </c>
      <c r="O495" s="404">
        <v>2512.04</v>
      </c>
    </row>
    <row r="496" spans="1:15" x14ac:dyDescent="0.2">
      <c r="A496" s="404" t="s">
        <v>1608</v>
      </c>
      <c r="B496" s="404">
        <v>129.72999999999999</v>
      </c>
      <c r="C496" s="404">
        <v>707.69799999999998</v>
      </c>
      <c r="D496" s="404">
        <v>611.96299999999997</v>
      </c>
      <c r="E496" s="404">
        <v>1453.34</v>
      </c>
      <c r="F496" s="404">
        <v>1.585</v>
      </c>
      <c r="G496" s="404">
        <v>0.32200000000000001</v>
      </c>
      <c r="H496" s="404">
        <v>0</v>
      </c>
      <c r="I496" s="404">
        <v>0</v>
      </c>
      <c r="J496" s="404">
        <v>168.14099999999999</v>
      </c>
      <c r="K496" s="404">
        <v>170.048</v>
      </c>
      <c r="L496" s="404">
        <v>1623.3879999999999</v>
      </c>
      <c r="M496" s="404">
        <v>253.048</v>
      </c>
      <c r="N496" s="404">
        <v>510.72300000000001</v>
      </c>
      <c r="O496" s="404">
        <v>2387.16</v>
      </c>
    </row>
    <row r="497" spans="1:15" x14ac:dyDescent="0.2">
      <c r="A497" s="404" t="s">
        <v>1609</v>
      </c>
      <c r="B497" s="404">
        <v>136.19399999999999</v>
      </c>
      <c r="C497" s="404">
        <v>721.64599999999996</v>
      </c>
      <c r="D497" s="404">
        <v>722.06600000000003</v>
      </c>
      <c r="E497" s="404">
        <v>1582.155</v>
      </c>
      <c r="F497" s="404">
        <v>1.831</v>
      </c>
      <c r="G497" s="404">
        <v>0.35699999999999998</v>
      </c>
      <c r="H497" s="404">
        <v>1E-3</v>
      </c>
      <c r="I497" s="404">
        <v>0</v>
      </c>
      <c r="J497" s="404">
        <v>185.19399999999999</v>
      </c>
      <c r="K497" s="404">
        <v>187.38300000000001</v>
      </c>
      <c r="L497" s="404">
        <v>1769.538</v>
      </c>
      <c r="M497" s="404">
        <v>267.17099999999999</v>
      </c>
      <c r="N497" s="404">
        <v>538.14300000000003</v>
      </c>
      <c r="O497" s="404">
        <v>2574.8519999999999</v>
      </c>
    </row>
    <row r="498" spans="1:15" x14ac:dyDescent="0.2">
      <c r="A498" s="404" t="s">
        <v>1610</v>
      </c>
      <c r="B498" s="404">
        <v>130.34399999999999</v>
      </c>
      <c r="C498" s="404">
        <v>655.41399999999999</v>
      </c>
      <c r="D498" s="404">
        <v>674.90700000000004</v>
      </c>
      <c r="E498" s="404">
        <v>1461.2249999999999</v>
      </c>
      <c r="F498" s="404">
        <v>1.8280000000000001</v>
      </c>
      <c r="G498" s="404">
        <v>0.34499999999999997</v>
      </c>
      <c r="H498" s="404">
        <v>1E-3</v>
      </c>
      <c r="I498" s="404">
        <v>0</v>
      </c>
      <c r="J498" s="404">
        <v>178.184</v>
      </c>
      <c r="K498" s="404">
        <v>180.358</v>
      </c>
      <c r="L498" s="404">
        <v>1641.5830000000001</v>
      </c>
      <c r="M498" s="404">
        <v>268.17200000000003</v>
      </c>
      <c r="N498" s="404">
        <v>542.67499999999995</v>
      </c>
      <c r="O498" s="404">
        <v>2452.4299999999998</v>
      </c>
    </row>
    <row r="499" spans="1:15" x14ac:dyDescent="0.2">
      <c r="A499" s="404" t="s">
        <v>1611</v>
      </c>
      <c r="B499" s="404">
        <v>130.887</v>
      </c>
      <c r="C499" s="404">
        <v>664.79300000000001</v>
      </c>
      <c r="D499" s="404">
        <v>653.702</v>
      </c>
      <c r="E499" s="404">
        <v>1451.3920000000001</v>
      </c>
      <c r="F499" s="404">
        <v>1.603</v>
      </c>
      <c r="G499" s="404">
        <v>0.35699999999999998</v>
      </c>
      <c r="H499" s="404">
        <v>2E-3</v>
      </c>
      <c r="I499" s="404">
        <v>0</v>
      </c>
      <c r="J499" s="404">
        <v>180.59899999999999</v>
      </c>
      <c r="K499" s="404">
        <v>182.56</v>
      </c>
      <c r="L499" s="404">
        <v>1633.952</v>
      </c>
      <c r="M499" s="404">
        <v>280.08499999999998</v>
      </c>
      <c r="N499" s="404">
        <v>635.22400000000005</v>
      </c>
      <c r="O499" s="404">
        <v>2549.261</v>
      </c>
    </row>
    <row r="500" spans="1:15" x14ac:dyDescent="0.2">
      <c r="A500" s="404" t="s">
        <v>1612</v>
      </c>
      <c r="B500" s="404">
        <v>129.768</v>
      </c>
      <c r="C500" s="404">
        <v>644.673</v>
      </c>
      <c r="D500" s="404">
        <v>674.71500000000003</v>
      </c>
      <c r="E500" s="404">
        <v>1450.239</v>
      </c>
      <c r="F500" s="404">
        <v>1.2929999999999999</v>
      </c>
      <c r="G500" s="404">
        <v>0.34499999999999997</v>
      </c>
      <c r="H500" s="404">
        <v>2E-3</v>
      </c>
      <c r="I500" s="404">
        <v>0</v>
      </c>
      <c r="J500" s="404">
        <v>179.376</v>
      </c>
      <c r="K500" s="404">
        <v>181.01599999999999</v>
      </c>
      <c r="L500" s="404">
        <v>1631.2550000000001</v>
      </c>
      <c r="M500" s="404">
        <v>284.38099999999997</v>
      </c>
      <c r="N500" s="404">
        <v>625.21400000000006</v>
      </c>
      <c r="O500" s="404">
        <v>2540.85</v>
      </c>
    </row>
    <row r="501" spans="1:15" x14ac:dyDescent="0.2">
      <c r="A501" s="404" t="s">
        <v>1613</v>
      </c>
      <c r="B501" s="404">
        <v>132.29499999999999</v>
      </c>
      <c r="C501" s="404">
        <v>656.90200000000004</v>
      </c>
      <c r="D501" s="404">
        <v>666.66399999999999</v>
      </c>
      <c r="E501" s="404">
        <v>1455.9880000000001</v>
      </c>
      <c r="F501" s="404">
        <v>1.048</v>
      </c>
      <c r="G501" s="404">
        <v>0.35699999999999998</v>
      </c>
      <c r="H501" s="404">
        <v>2E-3</v>
      </c>
      <c r="I501" s="404">
        <v>0</v>
      </c>
      <c r="J501" s="404">
        <v>185.91</v>
      </c>
      <c r="K501" s="404">
        <v>187.316</v>
      </c>
      <c r="L501" s="404">
        <v>1643.3040000000001</v>
      </c>
      <c r="M501" s="404">
        <v>292.495</v>
      </c>
      <c r="N501" s="404">
        <v>621.39400000000001</v>
      </c>
      <c r="O501" s="404">
        <v>2557.1930000000002</v>
      </c>
    </row>
    <row r="502" spans="1:15" x14ac:dyDescent="0.2">
      <c r="A502" s="404" t="s">
        <v>1614</v>
      </c>
      <c r="B502" s="404">
        <v>133.88900000000001</v>
      </c>
      <c r="C502" s="404">
        <v>660.49599999999998</v>
      </c>
      <c r="D502" s="404">
        <v>742.30200000000002</v>
      </c>
      <c r="E502" s="404">
        <v>1538.1210000000001</v>
      </c>
      <c r="F502" s="404">
        <v>0.96599999999999997</v>
      </c>
      <c r="G502" s="404">
        <v>0.35699999999999998</v>
      </c>
      <c r="H502" s="404">
        <v>2E-3</v>
      </c>
      <c r="I502" s="404">
        <v>0</v>
      </c>
      <c r="J502" s="404">
        <v>187.41300000000001</v>
      </c>
      <c r="K502" s="404">
        <v>188.738</v>
      </c>
      <c r="L502" s="404">
        <v>1726.86</v>
      </c>
      <c r="M502" s="404">
        <v>299.928</v>
      </c>
      <c r="N502" s="404">
        <v>626.33900000000006</v>
      </c>
      <c r="O502" s="404">
        <v>2653.127</v>
      </c>
    </row>
    <row r="503" spans="1:15" x14ac:dyDescent="0.2">
      <c r="A503" s="404" t="s">
        <v>1615</v>
      </c>
      <c r="B503" s="404">
        <v>136.25299999999999</v>
      </c>
      <c r="C503" s="404">
        <v>655.72900000000004</v>
      </c>
      <c r="D503" s="404">
        <v>711.40800000000002</v>
      </c>
      <c r="E503" s="404">
        <v>1502.835</v>
      </c>
      <c r="F503" s="404">
        <v>0.74299999999999999</v>
      </c>
      <c r="G503" s="404">
        <v>0.34499999999999997</v>
      </c>
      <c r="H503" s="404">
        <v>2E-3</v>
      </c>
      <c r="I503" s="404">
        <v>0</v>
      </c>
      <c r="J503" s="404">
        <v>183.05799999999999</v>
      </c>
      <c r="K503" s="404">
        <v>184.148</v>
      </c>
      <c r="L503" s="404">
        <v>1686.9829999999999</v>
      </c>
      <c r="M503" s="404">
        <v>284.399</v>
      </c>
      <c r="N503" s="404">
        <v>556.54899999999998</v>
      </c>
      <c r="O503" s="404">
        <v>2527.9319999999998</v>
      </c>
    </row>
    <row r="504" spans="1:15" x14ac:dyDescent="0.2">
      <c r="A504" s="404" t="s">
        <v>1616</v>
      </c>
      <c r="B504" s="404">
        <v>132.37899999999999</v>
      </c>
      <c r="C504" s="404">
        <v>672.40099999999995</v>
      </c>
      <c r="D504" s="404">
        <v>671.654</v>
      </c>
      <c r="E504" s="404">
        <v>1474.431</v>
      </c>
      <c r="F504" s="404">
        <v>1.1459999999999999</v>
      </c>
      <c r="G504" s="404">
        <v>0.35699999999999998</v>
      </c>
      <c r="H504" s="404">
        <v>1E-3</v>
      </c>
      <c r="I504" s="404">
        <v>0</v>
      </c>
      <c r="J504" s="404">
        <v>187.95599999999999</v>
      </c>
      <c r="K504" s="404">
        <v>189.46100000000001</v>
      </c>
      <c r="L504" s="404">
        <v>1663.8920000000001</v>
      </c>
      <c r="M504" s="404">
        <v>279.94200000000001</v>
      </c>
      <c r="N504" s="404">
        <v>558.62199999999996</v>
      </c>
      <c r="O504" s="404">
        <v>2502.4549999999999</v>
      </c>
    </row>
    <row r="505" spans="1:15" x14ac:dyDescent="0.2">
      <c r="A505" s="404" t="s">
        <v>1617</v>
      </c>
      <c r="B505" s="404">
        <v>134.18600000000001</v>
      </c>
      <c r="C505" s="404">
        <v>699.774</v>
      </c>
      <c r="D505" s="404">
        <v>673.13499999999999</v>
      </c>
      <c r="E505" s="404">
        <v>1501.3510000000001</v>
      </c>
      <c r="F505" s="404">
        <v>1.266</v>
      </c>
      <c r="G505" s="404">
        <v>0.34499999999999997</v>
      </c>
      <c r="H505" s="404">
        <v>1E-3</v>
      </c>
      <c r="I505" s="404">
        <v>0</v>
      </c>
      <c r="J505" s="404">
        <v>187.31800000000001</v>
      </c>
      <c r="K505" s="404">
        <v>188.93100000000001</v>
      </c>
      <c r="L505" s="404">
        <v>1690.2809999999999</v>
      </c>
      <c r="M505" s="404">
        <v>271.50900000000001</v>
      </c>
      <c r="N505" s="404">
        <v>580.71199999999999</v>
      </c>
      <c r="O505" s="404">
        <v>2542.502</v>
      </c>
    </row>
    <row r="506" spans="1:15" x14ac:dyDescent="0.2">
      <c r="A506" s="404" t="s">
        <v>1618</v>
      </c>
      <c r="B506" s="404">
        <v>137.55799999999999</v>
      </c>
      <c r="C506" s="404">
        <v>772.02499999999998</v>
      </c>
      <c r="D506" s="404">
        <v>722.29100000000005</v>
      </c>
      <c r="E506" s="404">
        <v>1626.807</v>
      </c>
      <c r="F506" s="404">
        <v>1.3089999999999999</v>
      </c>
      <c r="G506" s="404">
        <v>0.35699999999999998</v>
      </c>
      <c r="H506" s="404">
        <v>2E-3</v>
      </c>
      <c r="I506" s="404">
        <v>0</v>
      </c>
      <c r="J506" s="404">
        <v>195.053</v>
      </c>
      <c r="K506" s="404">
        <v>196.72</v>
      </c>
      <c r="L506" s="404">
        <v>1823.527</v>
      </c>
      <c r="M506" s="404">
        <v>273.86200000000002</v>
      </c>
      <c r="N506" s="404">
        <v>603.80100000000004</v>
      </c>
      <c r="O506" s="404">
        <v>2701.19</v>
      </c>
    </row>
    <row r="507" spans="1:15" x14ac:dyDescent="0.2">
      <c r="A507" s="404" t="s">
        <v>1619</v>
      </c>
      <c r="B507" s="404">
        <v>1589.9449999999999</v>
      </c>
      <c r="C507" s="404">
        <v>8277.9850000000006</v>
      </c>
      <c r="D507" s="404">
        <v>8171.61</v>
      </c>
      <c r="E507" s="404">
        <v>18033.368999999999</v>
      </c>
      <c r="F507" s="404">
        <v>16.27</v>
      </c>
      <c r="G507" s="404">
        <v>4.2</v>
      </c>
      <c r="H507" s="404">
        <v>1.7999999999999999E-2</v>
      </c>
      <c r="I507" s="404">
        <v>0</v>
      </c>
      <c r="J507" s="404">
        <v>2200.6010000000001</v>
      </c>
      <c r="K507" s="404">
        <v>2221.0889999999999</v>
      </c>
      <c r="L507" s="404">
        <v>20254.457999999999</v>
      </c>
      <c r="M507" s="404">
        <v>3312.6179999999999</v>
      </c>
      <c r="N507" s="404">
        <v>6934.4579999999996</v>
      </c>
      <c r="O507" s="404">
        <v>30501.532999999999</v>
      </c>
    </row>
    <row r="508" spans="1:15" x14ac:dyDescent="0.2">
      <c r="A508" s="404" t="s">
        <v>1620</v>
      </c>
      <c r="B508" s="404">
        <v>136.59800000000001</v>
      </c>
      <c r="C508" s="404">
        <v>774.77300000000002</v>
      </c>
      <c r="D508" s="404">
        <v>732.93200000000002</v>
      </c>
      <c r="E508" s="404">
        <v>1644.423</v>
      </c>
      <c r="F508" s="404">
        <v>1.3859999999999999</v>
      </c>
      <c r="G508" s="404">
        <v>0.35699999999999998</v>
      </c>
      <c r="H508" s="404">
        <v>1E-3</v>
      </c>
      <c r="I508" s="404">
        <v>2E-3</v>
      </c>
      <c r="J508" s="404">
        <v>197.40899999999999</v>
      </c>
      <c r="K508" s="404">
        <v>199.15600000000001</v>
      </c>
      <c r="L508" s="404">
        <v>1843.579</v>
      </c>
      <c r="M508" s="404">
        <v>273.22199999999998</v>
      </c>
      <c r="N508" s="404">
        <v>560.12900000000002</v>
      </c>
      <c r="O508" s="404">
        <v>2676.9290000000001</v>
      </c>
    </row>
    <row r="509" spans="1:15" x14ac:dyDescent="0.2">
      <c r="A509" s="404" t="s">
        <v>1621</v>
      </c>
      <c r="B509" s="404">
        <v>132.803</v>
      </c>
      <c r="C509" s="404">
        <v>704.77200000000005</v>
      </c>
      <c r="D509" s="404">
        <v>609.28300000000002</v>
      </c>
      <c r="E509" s="404">
        <v>1447.2840000000001</v>
      </c>
      <c r="F509" s="404">
        <v>1.5509999999999999</v>
      </c>
      <c r="G509" s="404">
        <v>0.32200000000000001</v>
      </c>
      <c r="H509" s="404">
        <v>3.0000000000000001E-3</v>
      </c>
      <c r="I509" s="404">
        <v>2E-3</v>
      </c>
      <c r="J509" s="404">
        <v>175.48599999999999</v>
      </c>
      <c r="K509" s="404">
        <v>177.36500000000001</v>
      </c>
      <c r="L509" s="404">
        <v>1624.6489999999999</v>
      </c>
      <c r="M509" s="404">
        <v>260.44600000000003</v>
      </c>
      <c r="N509" s="404">
        <v>512.34699999999998</v>
      </c>
      <c r="O509" s="404">
        <v>2397.4409999999998</v>
      </c>
    </row>
    <row r="510" spans="1:15" x14ac:dyDescent="0.2">
      <c r="A510" s="404" t="s">
        <v>1622</v>
      </c>
      <c r="B510" s="404">
        <v>138.53399999999999</v>
      </c>
      <c r="C510" s="404">
        <v>733.64099999999996</v>
      </c>
      <c r="D510" s="404">
        <v>743.86699999999996</v>
      </c>
      <c r="E510" s="404">
        <v>1618.1659999999999</v>
      </c>
      <c r="F510" s="404">
        <v>1.819</v>
      </c>
      <c r="G510" s="404">
        <v>0.35699999999999998</v>
      </c>
      <c r="H510" s="404">
        <v>4.0000000000000001E-3</v>
      </c>
      <c r="I510" s="404">
        <v>2E-3</v>
      </c>
      <c r="J510" s="404">
        <v>190.89099999999999</v>
      </c>
      <c r="K510" s="404">
        <v>193.07300000000001</v>
      </c>
      <c r="L510" s="404">
        <v>1811.239</v>
      </c>
      <c r="M510" s="404">
        <v>280.45299999999997</v>
      </c>
      <c r="N510" s="404">
        <v>583.28099999999995</v>
      </c>
      <c r="O510" s="404">
        <v>2674.973</v>
      </c>
    </row>
    <row r="511" spans="1:15" x14ac:dyDescent="0.2">
      <c r="A511" s="404" t="s">
        <v>1623</v>
      </c>
      <c r="B511" s="404">
        <v>124.05500000000001</v>
      </c>
      <c r="C511" s="404">
        <v>683.471</v>
      </c>
      <c r="D511" s="404">
        <v>650.07799999999997</v>
      </c>
      <c r="E511" s="404">
        <v>1457.8820000000001</v>
      </c>
      <c r="F511" s="404">
        <v>1.788</v>
      </c>
      <c r="G511" s="404">
        <v>0.34499999999999997</v>
      </c>
      <c r="H511" s="404">
        <v>5.0000000000000001E-3</v>
      </c>
      <c r="I511" s="404">
        <v>3.0000000000000001E-3</v>
      </c>
      <c r="J511" s="404">
        <v>180.23400000000001</v>
      </c>
      <c r="K511" s="404">
        <v>182.375</v>
      </c>
      <c r="L511" s="404">
        <v>1640.2570000000001</v>
      </c>
      <c r="M511" s="404">
        <v>274.17500000000001</v>
      </c>
      <c r="N511" s="404">
        <v>571.13</v>
      </c>
      <c r="O511" s="404">
        <v>2485.5619999999999</v>
      </c>
    </row>
    <row r="512" spans="1:15" x14ac:dyDescent="0.2">
      <c r="A512" s="404" t="s">
        <v>1624</v>
      </c>
      <c r="B512" s="404">
        <v>129.202</v>
      </c>
      <c r="C512" s="404">
        <v>680.07299999999998</v>
      </c>
      <c r="D512" s="404">
        <v>652.21400000000006</v>
      </c>
      <c r="E512" s="404">
        <v>1463.3140000000001</v>
      </c>
      <c r="F512" s="404">
        <v>1.9259999999999999</v>
      </c>
      <c r="G512" s="404">
        <v>0.35699999999999998</v>
      </c>
      <c r="H512" s="404">
        <v>6.0000000000000001E-3</v>
      </c>
      <c r="I512" s="404">
        <v>3.0000000000000001E-3</v>
      </c>
      <c r="J512" s="404">
        <v>182.315</v>
      </c>
      <c r="K512" s="404">
        <v>184.607</v>
      </c>
      <c r="L512" s="404">
        <v>1647.921</v>
      </c>
      <c r="M512" s="404">
        <v>280.10700000000003</v>
      </c>
      <c r="N512" s="404">
        <v>606.51599999999996</v>
      </c>
      <c r="O512" s="404">
        <v>2534.5439999999999</v>
      </c>
    </row>
    <row r="513" spans="1:15" x14ac:dyDescent="0.2">
      <c r="A513" s="404" t="s">
        <v>1625</v>
      </c>
      <c r="B513" s="404">
        <v>128.45500000000001</v>
      </c>
      <c r="C513" s="404">
        <v>647.06600000000003</v>
      </c>
      <c r="D513" s="404">
        <v>664.649</v>
      </c>
      <c r="E513" s="404">
        <v>1441.595</v>
      </c>
      <c r="F513" s="404">
        <v>1.458</v>
      </c>
      <c r="G513" s="404">
        <v>0.34499999999999997</v>
      </c>
      <c r="H513" s="404">
        <v>0.01</v>
      </c>
      <c r="I513" s="404">
        <v>2E-3</v>
      </c>
      <c r="J513" s="404">
        <v>186.71700000000001</v>
      </c>
      <c r="K513" s="404">
        <v>188.53200000000001</v>
      </c>
      <c r="L513" s="404">
        <v>1630.127</v>
      </c>
      <c r="M513" s="404">
        <v>286.40699999999998</v>
      </c>
      <c r="N513" s="404">
        <v>613.279</v>
      </c>
      <c r="O513" s="404">
        <v>2529.8130000000001</v>
      </c>
    </row>
    <row r="514" spans="1:15" x14ac:dyDescent="0.2">
      <c r="A514" s="404" t="s">
        <v>1626</v>
      </c>
      <c r="B514" s="404">
        <v>124.74</v>
      </c>
      <c r="C514" s="404">
        <v>656.93200000000002</v>
      </c>
      <c r="D514" s="404">
        <v>666.98699999999997</v>
      </c>
      <c r="E514" s="404">
        <v>1448.6890000000001</v>
      </c>
      <c r="F514" s="404">
        <v>1.0629999999999999</v>
      </c>
      <c r="G514" s="404">
        <v>0.35699999999999998</v>
      </c>
      <c r="H514" s="404">
        <v>8.0000000000000002E-3</v>
      </c>
      <c r="I514" s="404">
        <v>3.0000000000000001E-3</v>
      </c>
      <c r="J514" s="404">
        <v>189.61500000000001</v>
      </c>
      <c r="K514" s="404">
        <v>191.04599999999999</v>
      </c>
      <c r="L514" s="404">
        <v>1639.7339999999999</v>
      </c>
      <c r="M514" s="404">
        <v>297.678</v>
      </c>
      <c r="N514" s="404">
        <v>645.70100000000002</v>
      </c>
      <c r="O514" s="404">
        <v>2583.1129999999998</v>
      </c>
    </row>
    <row r="515" spans="1:15" x14ac:dyDescent="0.2">
      <c r="A515" s="404" t="s">
        <v>1627</v>
      </c>
      <c r="B515" s="404">
        <v>129.75399999999999</v>
      </c>
      <c r="C515" s="404">
        <v>669.49300000000005</v>
      </c>
      <c r="D515" s="404">
        <v>737.09100000000001</v>
      </c>
      <c r="E515" s="404">
        <v>1540.4680000000001</v>
      </c>
      <c r="F515" s="404">
        <v>0.93200000000000005</v>
      </c>
      <c r="G515" s="404">
        <v>0.35699999999999998</v>
      </c>
      <c r="H515" s="404">
        <v>8.9999999999999993E-3</v>
      </c>
      <c r="I515" s="404">
        <v>3.0000000000000001E-3</v>
      </c>
      <c r="J515" s="404">
        <v>190.852</v>
      </c>
      <c r="K515" s="404">
        <v>192.15299999999999</v>
      </c>
      <c r="L515" s="404">
        <v>1732.6210000000001</v>
      </c>
      <c r="M515" s="404">
        <v>303.71600000000001</v>
      </c>
      <c r="N515" s="404">
        <v>623.44899999999996</v>
      </c>
      <c r="O515" s="404">
        <v>2659.7849999999999</v>
      </c>
    </row>
    <row r="516" spans="1:15" x14ac:dyDescent="0.2">
      <c r="A516" s="404" t="s">
        <v>1628</v>
      </c>
      <c r="B516" s="404">
        <v>130.48500000000001</v>
      </c>
      <c r="C516" s="404">
        <v>663.25599999999997</v>
      </c>
      <c r="D516" s="404">
        <v>674.59500000000003</v>
      </c>
      <c r="E516" s="404">
        <v>1468.8779999999999</v>
      </c>
      <c r="F516" s="404">
        <v>1.1830000000000001</v>
      </c>
      <c r="G516" s="404">
        <v>0.34499999999999997</v>
      </c>
      <c r="H516" s="404">
        <v>6.0000000000000001E-3</v>
      </c>
      <c r="I516" s="404">
        <v>4.0000000000000001E-3</v>
      </c>
      <c r="J516" s="404">
        <v>185.03899999999999</v>
      </c>
      <c r="K516" s="404">
        <v>186.578</v>
      </c>
      <c r="L516" s="404">
        <v>1655.4559999999999</v>
      </c>
      <c r="M516" s="404">
        <v>289.87900000000002</v>
      </c>
      <c r="N516" s="404">
        <v>552.26400000000001</v>
      </c>
      <c r="O516" s="404">
        <v>2497.5990000000002</v>
      </c>
    </row>
    <row r="517" spans="1:15" x14ac:dyDescent="0.2">
      <c r="A517" s="404" t="s">
        <v>1629</v>
      </c>
      <c r="B517" s="404">
        <v>130.32599999999999</v>
      </c>
      <c r="C517" s="404">
        <v>692.73500000000001</v>
      </c>
      <c r="D517" s="404">
        <v>707.45899999999995</v>
      </c>
      <c r="E517" s="404">
        <v>1530.1690000000001</v>
      </c>
      <c r="F517" s="404">
        <v>1.224</v>
      </c>
      <c r="G517" s="404">
        <v>0.35699999999999998</v>
      </c>
      <c r="H517" s="404">
        <v>5.0000000000000001E-3</v>
      </c>
      <c r="I517" s="404">
        <v>6.0000000000000001E-3</v>
      </c>
      <c r="J517" s="404">
        <v>188.785</v>
      </c>
      <c r="K517" s="404">
        <v>190.37799999999999</v>
      </c>
      <c r="L517" s="404">
        <v>1720.548</v>
      </c>
      <c r="M517" s="404">
        <v>287.58600000000001</v>
      </c>
      <c r="N517" s="404">
        <v>579.28</v>
      </c>
      <c r="O517" s="404">
        <v>2587.413</v>
      </c>
    </row>
    <row r="518" spans="1:15" x14ac:dyDescent="0.2">
      <c r="A518" s="404" t="s">
        <v>1630</v>
      </c>
      <c r="B518" s="404">
        <v>129.69399999999999</v>
      </c>
      <c r="C518" s="404">
        <v>715.03599999999994</v>
      </c>
      <c r="D518" s="404">
        <v>717.96799999999996</v>
      </c>
      <c r="E518" s="404">
        <v>1560.982</v>
      </c>
      <c r="F518" s="404">
        <v>1.421</v>
      </c>
      <c r="G518" s="404">
        <v>0.34499999999999997</v>
      </c>
      <c r="H518" s="404">
        <v>3.0000000000000001E-3</v>
      </c>
      <c r="I518" s="404">
        <v>8.9999999999999993E-3</v>
      </c>
      <c r="J518" s="404">
        <v>192.34399999999999</v>
      </c>
      <c r="K518" s="404">
        <v>194.12200000000001</v>
      </c>
      <c r="L518" s="404">
        <v>1755.1030000000001</v>
      </c>
      <c r="M518" s="404">
        <v>275.88799999999998</v>
      </c>
      <c r="N518" s="404">
        <v>580.90499999999997</v>
      </c>
      <c r="O518" s="404">
        <v>2611.8969999999999</v>
      </c>
    </row>
    <row r="519" spans="1:15" x14ac:dyDescent="0.2">
      <c r="A519" s="404" t="s">
        <v>1631</v>
      </c>
      <c r="B519" s="404">
        <v>134.17699999999999</v>
      </c>
      <c r="C519" s="404">
        <v>767.68899999999996</v>
      </c>
      <c r="D519" s="404">
        <v>644.29499999999996</v>
      </c>
      <c r="E519" s="404">
        <v>1548.43</v>
      </c>
      <c r="F519" s="404">
        <v>1.726</v>
      </c>
      <c r="G519" s="404">
        <v>0.35699999999999998</v>
      </c>
      <c r="H519" s="404">
        <v>3.0000000000000001E-3</v>
      </c>
      <c r="I519" s="404">
        <v>8.0000000000000002E-3</v>
      </c>
      <c r="J519" s="404">
        <v>201.28200000000001</v>
      </c>
      <c r="K519" s="404">
        <v>203.374</v>
      </c>
      <c r="L519" s="404">
        <v>1751.8040000000001</v>
      </c>
      <c r="M519" s="404">
        <v>272.81099999999998</v>
      </c>
      <c r="N519" s="404">
        <v>578.76599999999996</v>
      </c>
      <c r="O519" s="404">
        <v>2603.38</v>
      </c>
    </row>
    <row r="520" spans="1:15" x14ac:dyDescent="0.2">
      <c r="A520" s="404" t="s">
        <v>1632</v>
      </c>
      <c r="B520" s="404">
        <v>1568.8230000000001</v>
      </c>
      <c r="C520" s="404">
        <v>8389.4590000000007</v>
      </c>
      <c r="D520" s="404">
        <v>8201.4159999999993</v>
      </c>
      <c r="E520" s="404">
        <v>18170.800999999999</v>
      </c>
      <c r="F520" s="404">
        <v>17.477</v>
      </c>
      <c r="G520" s="404">
        <v>4.2</v>
      </c>
      <c r="H520" s="404">
        <v>6.5000000000000002E-2</v>
      </c>
      <c r="I520" s="404">
        <v>4.7E-2</v>
      </c>
      <c r="J520" s="404">
        <v>2260.9699999999998</v>
      </c>
      <c r="K520" s="404">
        <v>2282.759</v>
      </c>
      <c r="L520" s="404">
        <v>20453.559000000001</v>
      </c>
      <c r="M520" s="404">
        <v>3382.3690000000001</v>
      </c>
      <c r="N520" s="404">
        <v>7007.201</v>
      </c>
      <c r="O520" s="404">
        <v>30843.13</v>
      </c>
    </row>
    <row r="521" spans="1:15" x14ac:dyDescent="0.2">
      <c r="A521" s="404" t="s">
        <v>1633</v>
      </c>
      <c r="B521" s="404">
        <v>126.554</v>
      </c>
      <c r="C521" s="404">
        <v>791.52200000000005</v>
      </c>
      <c r="D521" s="404">
        <v>703.94399999999996</v>
      </c>
      <c r="E521" s="404">
        <v>1624.17</v>
      </c>
      <c r="F521" s="404">
        <v>1.6970000000000001</v>
      </c>
      <c r="G521" s="404">
        <v>0.35599999999999998</v>
      </c>
      <c r="H521" s="404">
        <v>3.0000000000000001E-3</v>
      </c>
      <c r="I521" s="404">
        <v>0.02</v>
      </c>
      <c r="J521" s="404">
        <v>195.90700000000001</v>
      </c>
      <c r="K521" s="404">
        <v>197.98099999999999</v>
      </c>
      <c r="L521" s="404">
        <v>1822.1510000000001</v>
      </c>
      <c r="M521" s="404">
        <v>268.93799999999999</v>
      </c>
      <c r="N521" s="404">
        <v>548.26099999999997</v>
      </c>
      <c r="O521" s="404">
        <v>2639.35</v>
      </c>
    </row>
    <row r="522" spans="1:15" x14ac:dyDescent="0.2">
      <c r="A522" s="404" t="s">
        <v>1634</v>
      </c>
      <c r="B522" s="404">
        <v>126.45399999999999</v>
      </c>
      <c r="C522" s="404">
        <v>741</v>
      </c>
      <c r="D522" s="404">
        <v>668.54700000000003</v>
      </c>
      <c r="E522" s="404">
        <v>1536.096</v>
      </c>
      <c r="F522" s="404">
        <v>1.5209999999999999</v>
      </c>
      <c r="G522" s="404">
        <v>0.33300000000000002</v>
      </c>
      <c r="H522" s="404">
        <v>5.0000000000000001E-3</v>
      </c>
      <c r="I522" s="404">
        <v>1.6E-2</v>
      </c>
      <c r="J522" s="404">
        <v>181.42699999999999</v>
      </c>
      <c r="K522" s="404">
        <v>183.30099999999999</v>
      </c>
      <c r="L522" s="404">
        <v>1719.3969999999999</v>
      </c>
      <c r="M522" s="404">
        <v>265.78899999999999</v>
      </c>
      <c r="N522" s="404">
        <v>527.82600000000002</v>
      </c>
      <c r="O522" s="404">
        <v>2513.011</v>
      </c>
    </row>
    <row r="523" spans="1:15" x14ac:dyDescent="0.2">
      <c r="A523" s="404" t="s">
        <v>1635</v>
      </c>
      <c r="B523" s="404">
        <v>130.857</v>
      </c>
      <c r="C523" s="404">
        <v>732.47</v>
      </c>
      <c r="D523" s="404">
        <v>646.38599999999997</v>
      </c>
      <c r="E523" s="404">
        <v>1512.2550000000001</v>
      </c>
      <c r="F523" s="404">
        <v>1.806</v>
      </c>
      <c r="G523" s="404">
        <v>0.35599999999999998</v>
      </c>
      <c r="H523" s="404">
        <v>8.0000000000000002E-3</v>
      </c>
      <c r="I523" s="404">
        <v>2.8000000000000001E-2</v>
      </c>
      <c r="J523" s="404">
        <v>182.613</v>
      </c>
      <c r="K523" s="404">
        <v>184.81100000000001</v>
      </c>
      <c r="L523" s="404">
        <v>1697.066</v>
      </c>
      <c r="M523" s="404">
        <v>276.07</v>
      </c>
      <c r="N523" s="404">
        <v>553.43100000000004</v>
      </c>
      <c r="O523" s="404">
        <v>2526.567</v>
      </c>
    </row>
    <row r="524" spans="1:15" x14ac:dyDescent="0.2">
      <c r="A524" s="404" t="s">
        <v>1636</v>
      </c>
      <c r="B524" s="404">
        <v>120.90900000000001</v>
      </c>
      <c r="C524" s="404">
        <v>701.75199999999995</v>
      </c>
      <c r="D524" s="404">
        <v>631.13</v>
      </c>
      <c r="E524" s="404">
        <v>1459.7190000000001</v>
      </c>
      <c r="F524" s="404">
        <v>1.556</v>
      </c>
      <c r="G524" s="404">
        <v>0.34399999999999997</v>
      </c>
      <c r="H524" s="404">
        <v>0.01</v>
      </c>
      <c r="I524" s="404">
        <v>2.5999999999999999E-2</v>
      </c>
      <c r="J524" s="404">
        <v>176.18600000000001</v>
      </c>
      <c r="K524" s="404">
        <v>178.12200000000001</v>
      </c>
      <c r="L524" s="404">
        <v>1637.84</v>
      </c>
      <c r="M524" s="404">
        <v>275.02100000000002</v>
      </c>
      <c r="N524" s="404">
        <v>549.27800000000002</v>
      </c>
      <c r="O524" s="404">
        <v>2462.14</v>
      </c>
    </row>
    <row r="525" spans="1:15" x14ac:dyDescent="0.2">
      <c r="A525" s="404" t="s">
        <v>1637</v>
      </c>
      <c r="B525" s="404">
        <v>122.396</v>
      </c>
      <c r="C525" s="404">
        <v>699.74</v>
      </c>
      <c r="D525" s="404">
        <v>680.37599999999998</v>
      </c>
      <c r="E525" s="404">
        <v>1503.1669999999999</v>
      </c>
      <c r="F525" s="404">
        <v>1.7709999999999999</v>
      </c>
      <c r="G525" s="404">
        <v>0.35599999999999998</v>
      </c>
      <c r="H525" s="404">
        <v>1.6E-2</v>
      </c>
      <c r="I525" s="404">
        <v>2.4E-2</v>
      </c>
      <c r="J525" s="404">
        <v>187.536</v>
      </c>
      <c r="K525" s="404">
        <v>189.70400000000001</v>
      </c>
      <c r="L525" s="404">
        <v>1692.8710000000001</v>
      </c>
      <c r="M525" s="404">
        <v>287.541</v>
      </c>
      <c r="N525" s="404">
        <v>617.95000000000005</v>
      </c>
      <c r="O525" s="404">
        <v>2598.3620000000001</v>
      </c>
    </row>
    <row r="526" spans="1:15" x14ac:dyDescent="0.2">
      <c r="A526" s="404" t="s">
        <v>1638</v>
      </c>
      <c r="B526" s="404">
        <v>117.032</v>
      </c>
      <c r="C526" s="404">
        <v>685.66800000000001</v>
      </c>
      <c r="D526" s="404">
        <v>651.60299999999995</v>
      </c>
      <c r="E526" s="404">
        <v>1454.15</v>
      </c>
      <c r="F526" s="404">
        <v>1.27</v>
      </c>
      <c r="G526" s="404">
        <v>0.34399999999999997</v>
      </c>
      <c r="H526" s="404">
        <v>1.6E-2</v>
      </c>
      <c r="I526" s="404">
        <v>2.1999999999999999E-2</v>
      </c>
      <c r="J526" s="404">
        <v>182.11099999999999</v>
      </c>
      <c r="K526" s="404">
        <v>183.76400000000001</v>
      </c>
      <c r="L526" s="404">
        <v>1637.915</v>
      </c>
      <c r="M526" s="404">
        <v>283.88400000000001</v>
      </c>
      <c r="N526" s="404">
        <v>593.60799999999995</v>
      </c>
      <c r="O526" s="404">
        <v>2515.4070000000002</v>
      </c>
    </row>
    <row r="527" spans="1:15" x14ac:dyDescent="0.2">
      <c r="A527" s="404" t="s">
        <v>1639</v>
      </c>
      <c r="B527" s="404">
        <v>119.64100000000001</v>
      </c>
      <c r="C527" s="404">
        <v>698.70699999999999</v>
      </c>
      <c r="D527" s="404">
        <v>665.76400000000001</v>
      </c>
      <c r="E527" s="404">
        <v>1483.9280000000001</v>
      </c>
      <c r="F527" s="404">
        <v>1.0580000000000001</v>
      </c>
      <c r="G527" s="404">
        <v>0.35599999999999998</v>
      </c>
      <c r="H527" s="404">
        <v>1.7999999999999999E-2</v>
      </c>
      <c r="I527" s="404">
        <v>1.4999999999999999E-2</v>
      </c>
      <c r="J527" s="404">
        <v>183.678</v>
      </c>
      <c r="K527" s="404">
        <v>185.124</v>
      </c>
      <c r="L527" s="404">
        <v>1669.0530000000001</v>
      </c>
      <c r="M527" s="404">
        <v>296.03300000000002</v>
      </c>
      <c r="N527" s="404">
        <v>627.86800000000005</v>
      </c>
      <c r="O527" s="404">
        <v>2592.9540000000002</v>
      </c>
    </row>
    <row r="528" spans="1:15" x14ac:dyDescent="0.2">
      <c r="A528" s="404" t="s">
        <v>1640</v>
      </c>
      <c r="B528" s="404">
        <v>123.1</v>
      </c>
      <c r="C528" s="404">
        <v>710.48900000000003</v>
      </c>
      <c r="D528" s="404">
        <v>701.71600000000001</v>
      </c>
      <c r="E528" s="404">
        <v>1535.16</v>
      </c>
      <c r="F528" s="404">
        <v>0.94599999999999995</v>
      </c>
      <c r="G528" s="404">
        <v>0.35599999999999998</v>
      </c>
      <c r="H528" s="404">
        <v>1.6E-2</v>
      </c>
      <c r="I528" s="404">
        <v>1.4999999999999999E-2</v>
      </c>
      <c r="J528" s="404">
        <v>183.351</v>
      </c>
      <c r="K528" s="404">
        <v>184.68299999999999</v>
      </c>
      <c r="L528" s="404">
        <v>1719.8430000000001</v>
      </c>
      <c r="M528" s="404">
        <v>298.99099999999999</v>
      </c>
      <c r="N528" s="404">
        <v>601.697</v>
      </c>
      <c r="O528" s="404">
        <v>2620.5309999999999</v>
      </c>
    </row>
    <row r="529" spans="1:15" x14ac:dyDescent="0.2">
      <c r="A529" s="404" t="s">
        <v>1641</v>
      </c>
      <c r="B529" s="404">
        <v>116.432</v>
      </c>
      <c r="C529" s="404">
        <v>695.923</v>
      </c>
      <c r="D529" s="404">
        <v>643.08500000000004</v>
      </c>
      <c r="E529" s="404">
        <v>1454.1590000000001</v>
      </c>
      <c r="F529" s="404">
        <v>0.89700000000000002</v>
      </c>
      <c r="G529" s="404">
        <v>0.34399999999999997</v>
      </c>
      <c r="H529" s="404">
        <v>1.4999999999999999E-2</v>
      </c>
      <c r="I529" s="404">
        <v>1.6E-2</v>
      </c>
      <c r="J529" s="404">
        <v>176.881</v>
      </c>
      <c r="K529" s="404">
        <v>178.154</v>
      </c>
      <c r="L529" s="404">
        <v>1632.3130000000001</v>
      </c>
      <c r="M529" s="404">
        <v>278.28300000000002</v>
      </c>
      <c r="N529" s="404">
        <v>534.48699999999997</v>
      </c>
      <c r="O529" s="404">
        <v>2445.0830000000001</v>
      </c>
    </row>
    <row r="530" spans="1:15" x14ac:dyDescent="0.2">
      <c r="A530" s="404" t="s">
        <v>1642</v>
      </c>
      <c r="B530" s="404">
        <v>122.47799999999999</v>
      </c>
      <c r="C530" s="404">
        <v>728.37300000000005</v>
      </c>
      <c r="D530" s="404">
        <v>727.20299999999997</v>
      </c>
      <c r="E530" s="404">
        <v>1574.913</v>
      </c>
      <c r="F530" s="404">
        <v>1.0429999999999999</v>
      </c>
      <c r="G530" s="404">
        <v>0.35599999999999998</v>
      </c>
      <c r="H530" s="404">
        <v>1.4E-2</v>
      </c>
      <c r="I530" s="404">
        <v>2.4E-2</v>
      </c>
      <c r="J530" s="404">
        <v>180.03200000000001</v>
      </c>
      <c r="K530" s="404">
        <v>181.46799999999999</v>
      </c>
      <c r="L530" s="404">
        <v>1756.3810000000001</v>
      </c>
      <c r="M530" s="404">
        <v>281.83</v>
      </c>
      <c r="N530" s="404">
        <v>558.06600000000003</v>
      </c>
      <c r="O530" s="404">
        <v>2596.277</v>
      </c>
    </row>
    <row r="531" spans="1:15" x14ac:dyDescent="0.2">
      <c r="A531" s="404" t="s">
        <v>1643</v>
      </c>
      <c r="B531" s="404">
        <v>125.276</v>
      </c>
      <c r="C531" s="404">
        <v>739.505</v>
      </c>
      <c r="D531" s="404">
        <v>697.53099999999995</v>
      </c>
      <c r="E531" s="404">
        <v>1559.67</v>
      </c>
      <c r="F531" s="404">
        <v>2.294</v>
      </c>
      <c r="G531" s="404">
        <v>0.34399999999999997</v>
      </c>
      <c r="H531" s="404">
        <v>8.9999999999999993E-3</v>
      </c>
      <c r="I531" s="404">
        <v>0.02</v>
      </c>
      <c r="J531" s="404">
        <v>179.54599999999999</v>
      </c>
      <c r="K531" s="404">
        <v>182.21299999999999</v>
      </c>
      <c r="L531" s="404">
        <v>1741.883</v>
      </c>
      <c r="M531" s="404">
        <v>269.13</v>
      </c>
      <c r="N531" s="404">
        <v>550.072</v>
      </c>
      <c r="O531" s="404">
        <v>2561.085</v>
      </c>
    </row>
    <row r="532" spans="1:15" x14ac:dyDescent="0.2">
      <c r="A532" s="404" t="s">
        <v>1644</v>
      </c>
      <c r="B532" s="404">
        <v>127.836</v>
      </c>
      <c r="C532" s="404">
        <v>773.99400000000003</v>
      </c>
      <c r="D532" s="404">
        <v>698.70899999999995</v>
      </c>
      <c r="E532" s="404">
        <v>1600.6959999999999</v>
      </c>
      <c r="F532" s="404">
        <v>2.12</v>
      </c>
      <c r="G532" s="404">
        <v>0.35599999999999998</v>
      </c>
      <c r="H532" s="404">
        <v>6.0000000000000001E-3</v>
      </c>
      <c r="I532" s="404">
        <v>2.4E-2</v>
      </c>
      <c r="J532" s="404">
        <v>187.666</v>
      </c>
      <c r="K532" s="404">
        <v>190.17099999999999</v>
      </c>
      <c r="L532" s="404">
        <v>1790.867</v>
      </c>
      <c r="M532" s="404">
        <v>265.10700000000003</v>
      </c>
      <c r="N532" s="404">
        <v>565.82799999999997</v>
      </c>
      <c r="O532" s="404">
        <v>2621.8009999999999</v>
      </c>
    </row>
    <row r="533" spans="1:15" x14ac:dyDescent="0.2">
      <c r="A533" s="404" t="s">
        <v>1645</v>
      </c>
      <c r="B533" s="404">
        <v>1478.9639999999999</v>
      </c>
      <c r="C533" s="404">
        <v>8699.2990000000009</v>
      </c>
      <c r="D533" s="404">
        <v>8115.9930000000004</v>
      </c>
      <c r="E533" s="404">
        <v>18298.239000000001</v>
      </c>
      <c r="F533" s="404">
        <v>17.98</v>
      </c>
      <c r="G533" s="404">
        <v>4.2</v>
      </c>
      <c r="H533" s="404">
        <v>0.13500000000000001</v>
      </c>
      <c r="I533" s="404">
        <v>0.249</v>
      </c>
      <c r="J533" s="404">
        <v>2196.933</v>
      </c>
      <c r="K533" s="404">
        <v>2219.4960000000001</v>
      </c>
      <c r="L533" s="404">
        <v>20517.735000000001</v>
      </c>
      <c r="M533" s="404">
        <v>3346.6170000000002</v>
      </c>
      <c r="N533" s="404">
        <v>6831.69</v>
      </c>
      <c r="O533" s="404">
        <v>30696.042000000001</v>
      </c>
    </row>
    <row r="534" spans="1:15" x14ac:dyDescent="0.2">
      <c r="A534" s="404" t="s">
        <v>1646</v>
      </c>
      <c r="B534" s="404">
        <v>128.45699999999999</v>
      </c>
      <c r="C534" s="404">
        <v>807.89099999999996</v>
      </c>
      <c r="D534" s="404">
        <v>754.79700000000003</v>
      </c>
      <c r="E534" s="404">
        <v>1690.576</v>
      </c>
      <c r="F534" s="404">
        <v>3.339</v>
      </c>
      <c r="G534" s="404">
        <v>0.35699999999999998</v>
      </c>
      <c r="H534" s="404">
        <v>5.0000000000000001E-3</v>
      </c>
      <c r="I534" s="404">
        <v>2.8000000000000001E-2</v>
      </c>
      <c r="J534" s="404">
        <v>185.94</v>
      </c>
      <c r="K534" s="404">
        <v>189.66800000000001</v>
      </c>
      <c r="L534" s="404">
        <v>1880.2439999999999</v>
      </c>
      <c r="M534" s="404">
        <v>266.65600000000001</v>
      </c>
      <c r="N534" s="404">
        <v>546.75900000000001</v>
      </c>
      <c r="O534" s="404">
        <v>2693.6590000000001</v>
      </c>
    </row>
    <row r="535" spans="1:15" x14ac:dyDescent="0.2">
      <c r="A535" s="404" t="s">
        <v>1647</v>
      </c>
      <c r="B535" s="404">
        <v>123.949</v>
      </c>
      <c r="C535" s="404">
        <v>743.10900000000004</v>
      </c>
      <c r="D535" s="404">
        <v>651.34400000000005</v>
      </c>
      <c r="E535" s="404">
        <v>1519.0309999999999</v>
      </c>
      <c r="F535" s="404">
        <v>3.605</v>
      </c>
      <c r="G535" s="404">
        <v>0.32200000000000001</v>
      </c>
      <c r="H535" s="404">
        <v>8.9999999999999993E-3</v>
      </c>
      <c r="I535" s="404">
        <v>2.5000000000000001E-2</v>
      </c>
      <c r="J535" s="404">
        <v>167.511</v>
      </c>
      <c r="K535" s="404">
        <v>171.47300000000001</v>
      </c>
      <c r="L535" s="404">
        <v>1690.5039999999999</v>
      </c>
      <c r="M535" s="404">
        <v>253.86099999999999</v>
      </c>
      <c r="N535" s="404">
        <v>499.274</v>
      </c>
      <c r="O535" s="404">
        <v>2443.6379999999999</v>
      </c>
    </row>
    <row r="536" spans="1:15" x14ac:dyDescent="0.2">
      <c r="A536" s="404" t="s">
        <v>1648</v>
      </c>
      <c r="B536" s="404">
        <v>127.68</v>
      </c>
      <c r="C536" s="404">
        <v>785.37699999999995</v>
      </c>
      <c r="D536" s="404">
        <v>663.827</v>
      </c>
      <c r="E536" s="404">
        <v>1574.0820000000001</v>
      </c>
      <c r="F536" s="404">
        <v>2.883</v>
      </c>
      <c r="G536" s="404">
        <v>0.35699999999999998</v>
      </c>
      <c r="H536" s="404">
        <v>1.2E-2</v>
      </c>
      <c r="I536" s="404">
        <v>2.7E-2</v>
      </c>
      <c r="J536" s="404">
        <v>184.73099999999999</v>
      </c>
      <c r="K536" s="404">
        <v>188.01</v>
      </c>
      <c r="L536" s="404">
        <v>1762.0920000000001</v>
      </c>
      <c r="M536" s="404">
        <v>266.40699999999998</v>
      </c>
      <c r="N536" s="404">
        <v>545.76499999999999</v>
      </c>
      <c r="O536" s="404">
        <v>2574.2629999999999</v>
      </c>
    </row>
    <row r="537" spans="1:15" x14ac:dyDescent="0.2">
      <c r="A537" s="404" t="s">
        <v>1649</v>
      </c>
      <c r="B537" s="404">
        <v>117.396</v>
      </c>
      <c r="C537" s="404">
        <v>724.96400000000006</v>
      </c>
      <c r="D537" s="404">
        <v>659.096</v>
      </c>
      <c r="E537" s="404">
        <v>1499.998</v>
      </c>
      <c r="F537" s="404">
        <v>2.4510000000000001</v>
      </c>
      <c r="G537" s="404">
        <v>0.34499999999999997</v>
      </c>
      <c r="H537" s="404">
        <v>1.4999999999999999E-2</v>
      </c>
      <c r="I537" s="404">
        <v>3.1E-2</v>
      </c>
      <c r="J537" s="404">
        <v>176.77500000000001</v>
      </c>
      <c r="K537" s="404">
        <v>179.61699999999999</v>
      </c>
      <c r="L537" s="404">
        <v>1679.615</v>
      </c>
      <c r="M537" s="404">
        <v>265.08199999999999</v>
      </c>
      <c r="N537" s="404">
        <v>532.79200000000003</v>
      </c>
      <c r="O537" s="404">
        <v>2477.489</v>
      </c>
    </row>
    <row r="538" spans="1:15" x14ac:dyDescent="0.2">
      <c r="A538" s="404" t="s">
        <v>1650</v>
      </c>
      <c r="B538" s="404">
        <v>113.941</v>
      </c>
      <c r="C538" s="404">
        <v>725.01900000000001</v>
      </c>
      <c r="D538" s="404">
        <v>678.75</v>
      </c>
      <c r="E538" s="404">
        <v>1517.9860000000001</v>
      </c>
      <c r="F538" s="404">
        <v>3.1030000000000002</v>
      </c>
      <c r="G538" s="404">
        <v>0.35699999999999998</v>
      </c>
      <c r="H538" s="404">
        <v>1.6E-2</v>
      </c>
      <c r="I538" s="404">
        <v>3.5000000000000003E-2</v>
      </c>
      <c r="J538" s="404">
        <v>184.874</v>
      </c>
      <c r="K538" s="404">
        <v>188.38499999999999</v>
      </c>
      <c r="L538" s="404">
        <v>1706.3710000000001</v>
      </c>
      <c r="M538" s="404">
        <v>280.017</v>
      </c>
      <c r="N538" s="404">
        <v>596.70799999999997</v>
      </c>
      <c r="O538" s="404">
        <v>2583.0949999999998</v>
      </c>
    </row>
    <row r="539" spans="1:15" x14ac:dyDescent="0.2">
      <c r="A539" s="404" t="s">
        <v>1651</v>
      </c>
      <c r="B539" s="404">
        <v>113.905</v>
      </c>
      <c r="C539" s="404">
        <v>688.54700000000003</v>
      </c>
      <c r="D539" s="404">
        <v>679.00900000000001</v>
      </c>
      <c r="E539" s="404">
        <v>1478.4090000000001</v>
      </c>
      <c r="F539" s="404">
        <v>2.8639999999999999</v>
      </c>
      <c r="G539" s="404">
        <v>0.34499999999999997</v>
      </c>
      <c r="H539" s="404">
        <v>1.7999999999999999E-2</v>
      </c>
      <c r="I539" s="404">
        <v>3.1E-2</v>
      </c>
      <c r="J539" s="404">
        <v>184.57599999999999</v>
      </c>
      <c r="K539" s="404">
        <v>187.834</v>
      </c>
      <c r="L539" s="404">
        <v>1666.2429999999999</v>
      </c>
      <c r="M539" s="404">
        <v>277.65499999999997</v>
      </c>
      <c r="N539" s="404">
        <v>589.74400000000003</v>
      </c>
      <c r="O539" s="404">
        <v>2533.6410000000001</v>
      </c>
    </row>
    <row r="541" spans="1:15" x14ac:dyDescent="0.2">
      <c r="B541" s="405">
        <f>B455</f>
        <v>1914.4659999999999</v>
      </c>
      <c r="C541" s="405">
        <f t="shared" ref="C541:N541" si="0">C455</f>
        <v>7861.0249999999996</v>
      </c>
      <c r="D541" s="405">
        <f t="shared" si="0"/>
        <v>9769.9140000000007</v>
      </c>
      <c r="E541" s="405">
        <f t="shared" si="0"/>
        <v>19606.190999999999</v>
      </c>
      <c r="F541" s="405">
        <f t="shared" si="0"/>
        <v>28.756</v>
      </c>
      <c r="G541" s="405">
        <f t="shared" si="0"/>
        <v>4.4000000000000004</v>
      </c>
      <c r="H541" s="405">
        <f t="shared" si="0"/>
        <v>0</v>
      </c>
      <c r="I541" s="405">
        <f t="shared" si="0"/>
        <v>0</v>
      </c>
      <c r="J541" s="405">
        <f t="shared" si="0"/>
        <v>1896.67</v>
      </c>
      <c r="K541" s="405">
        <f t="shared" si="0"/>
        <v>1929.825</v>
      </c>
      <c r="L541" s="405">
        <f t="shared" si="0"/>
        <v>21536.016</v>
      </c>
      <c r="M541" s="405">
        <f t="shared" si="0"/>
        <v>3450.547</v>
      </c>
      <c r="N541" s="405">
        <f t="shared" si="0"/>
        <v>7414.5169999999998</v>
      </c>
      <c r="O541" s="405">
        <f t="shared" ref="O541" si="1">O455</f>
        <v>32401.080999999998</v>
      </c>
    </row>
    <row r="542" spans="1:15" x14ac:dyDescent="0.2">
      <c r="B542" s="405">
        <f>B468</f>
        <v>1864.6120000000001</v>
      </c>
      <c r="C542" s="405">
        <f t="shared" ref="C542:N542" si="2">C468</f>
        <v>8073.57</v>
      </c>
      <c r="D542" s="405">
        <f t="shared" si="2"/>
        <v>9450.5969999999998</v>
      </c>
      <c r="E542" s="405">
        <f t="shared" si="2"/>
        <v>19413.97</v>
      </c>
      <c r="F542" s="405">
        <f t="shared" si="2"/>
        <v>15.715</v>
      </c>
      <c r="G542" s="405">
        <f t="shared" si="2"/>
        <v>4.7</v>
      </c>
      <c r="H542" s="405">
        <f t="shared" si="2"/>
        <v>0</v>
      </c>
      <c r="I542" s="405">
        <f t="shared" si="2"/>
        <v>0</v>
      </c>
      <c r="J542" s="405">
        <f t="shared" si="2"/>
        <v>1944.3389999999999</v>
      </c>
      <c r="K542" s="405">
        <f t="shared" si="2"/>
        <v>1964.7550000000001</v>
      </c>
      <c r="L542" s="405">
        <f t="shared" si="2"/>
        <v>21378.724999999999</v>
      </c>
      <c r="M542" s="405">
        <f t="shared" si="2"/>
        <v>3506.9630000000002</v>
      </c>
      <c r="N542" s="405">
        <f t="shared" si="2"/>
        <v>7517.0119999999997</v>
      </c>
      <c r="O542" s="405">
        <f t="shared" ref="O542" si="3">O468</f>
        <v>32402.7</v>
      </c>
    </row>
    <row r="543" spans="1:15" x14ac:dyDescent="0.2">
      <c r="B543" s="405">
        <f>B481</f>
        <v>1795.585</v>
      </c>
      <c r="C543" s="405">
        <f t="shared" ref="C543:N543" si="4">C481</f>
        <v>8083.4049999999997</v>
      </c>
      <c r="D543" s="405">
        <f t="shared" si="4"/>
        <v>8588.2270000000008</v>
      </c>
      <c r="E543" s="405">
        <f t="shared" si="4"/>
        <v>18507.989000000001</v>
      </c>
      <c r="F543" s="405">
        <f t="shared" si="4"/>
        <v>16.513999999999999</v>
      </c>
      <c r="G543" s="405">
        <f t="shared" si="4"/>
        <v>5</v>
      </c>
      <c r="H543" s="405">
        <f t="shared" si="4"/>
        <v>0</v>
      </c>
      <c r="I543" s="405">
        <f t="shared" si="4"/>
        <v>0</v>
      </c>
      <c r="J543" s="405">
        <f t="shared" si="4"/>
        <v>2025.5440000000001</v>
      </c>
      <c r="K543" s="405">
        <f t="shared" si="4"/>
        <v>2047.059</v>
      </c>
      <c r="L543" s="405">
        <f t="shared" si="4"/>
        <v>20555.047999999999</v>
      </c>
      <c r="M543" s="405">
        <f t="shared" si="4"/>
        <v>3443.7330000000002</v>
      </c>
      <c r="N543" s="405">
        <f t="shared" si="4"/>
        <v>7365.4459999999999</v>
      </c>
      <c r="O543" s="405">
        <f t="shared" ref="O543" si="5">O481</f>
        <v>31364.226999999999</v>
      </c>
    </row>
    <row r="544" spans="1:15" x14ac:dyDescent="0.2">
      <c r="B544" s="405">
        <f>B494</f>
        <v>1395.671</v>
      </c>
      <c r="C544" s="405">
        <f t="shared" ref="C544:N544" si="6">C494</f>
        <v>7608.9719999999998</v>
      </c>
      <c r="D544" s="405">
        <f t="shared" si="6"/>
        <v>7812.915</v>
      </c>
      <c r="E544" s="405">
        <f t="shared" si="6"/>
        <v>16793.746999999999</v>
      </c>
      <c r="F544" s="405">
        <f t="shared" si="6"/>
        <v>18.234999999999999</v>
      </c>
      <c r="G544" s="405">
        <f t="shared" si="6"/>
        <v>4.2</v>
      </c>
      <c r="H544" s="405">
        <f t="shared" si="6"/>
        <v>0</v>
      </c>
      <c r="I544" s="405">
        <f t="shared" si="6"/>
        <v>0</v>
      </c>
      <c r="J544" s="405">
        <f t="shared" si="6"/>
        <v>1962.528</v>
      </c>
      <c r="K544" s="405">
        <f t="shared" si="6"/>
        <v>1984.963</v>
      </c>
      <c r="L544" s="405">
        <f t="shared" si="6"/>
        <v>18778.71</v>
      </c>
      <c r="M544" s="405">
        <f t="shared" si="6"/>
        <v>3130.3119999999999</v>
      </c>
      <c r="N544" s="405">
        <f t="shared" si="6"/>
        <v>6581.8990000000003</v>
      </c>
      <c r="O544" s="405">
        <f t="shared" ref="O544" si="7">O494</f>
        <v>28490.921999999999</v>
      </c>
    </row>
    <row r="545" spans="2:15" x14ac:dyDescent="0.2">
      <c r="B545" s="405">
        <f>B507</f>
        <v>1589.9449999999999</v>
      </c>
      <c r="C545" s="405">
        <f t="shared" ref="C545:N545" si="8">C507</f>
        <v>8277.9850000000006</v>
      </c>
      <c r="D545" s="405">
        <f t="shared" si="8"/>
        <v>8171.61</v>
      </c>
      <c r="E545" s="405">
        <f t="shared" si="8"/>
        <v>18033.368999999999</v>
      </c>
      <c r="F545" s="405">
        <f t="shared" si="8"/>
        <v>16.27</v>
      </c>
      <c r="G545" s="405">
        <f t="shared" si="8"/>
        <v>4.2</v>
      </c>
      <c r="H545" s="405">
        <f t="shared" si="8"/>
        <v>1.7999999999999999E-2</v>
      </c>
      <c r="I545" s="405">
        <f t="shared" si="8"/>
        <v>0</v>
      </c>
      <c r="J545" s="405">
        <f t="shared" si="8"/>
        <v>2200.6010000000001</v>
      </c>
      <c r="K545" s="405">
        <f t="shared" si="8"/>
        <v>2221.0889999999999</v>
      </c>
      <c r="L545" s="405">
        <f t="shared" si="8"/>
        <v>20254.457999999999</v>
      </c>
      <c r="M545" s="405">
        <f t="shared" si="8"/>
        <v>3312.6179999999999</v>
      </c>
      <c r="N545" s="405">
        <f t="shared" si="8"/>
        <v>6934.4579999999996</v>
      </c>
      <c r="O545" s="405">
        <f t="shared" ref="O545" si="9">O507</f>
        <v>30501.532999999999</v>
      </c>
    </row>
    <row r="546" spans="2:15" x14ac:dyDescent="0.2">
      <c r="B546" s="405">
        <f>B520</f>
        <v>1568.8230000000001</v>
      </c>
      <c r="C546" s="405">
        <f t="shared" ref="C546:N546" si="10">C520</f>
        <v>8389.4590000000007</v>
      </c>
      <c r="D546" s="405">
        <f t="shared" si="10"/>
        <v>8201.4159999999993</v>
      </c>
      <c r="E546" s="405">
        <f t="shared" si="10"/>
        <v>18170.800999999999</v>
      </c>
      <c r="F546" s="405">
        <f t="shared" si="10"/>
        <v>17.477</v>
      </c>
      <c r="G546" s="405">
        <f t="shared" si="10"/>
        <v>4.2</v>
      </c>
      <c r="H546" s="405">
        <f t="shared" si="10"/>
        <v>6.5000000000000002E-2</v>
      </c>
      <c r="I546" s="405">
        <f t="shared" si="10"/>
        <v>4.7E-2</v>
      </c>
      <c r="J546" s="405">
        <f t="shared" si="10"/>
        <v>2260.9699999999998</v>
      </c>
      <c r="K546" s="405">
        <f t="shared" si="10"/>
        <v>2282.759</v>
      </c>
      <c r="L546" s="405">
        <f t="shared" si="10"/>
        <v>20453.559000000001</v>
      </c>
      <c r="M546" s="405">
        <f t="shared" si="10"/>
        <v>3382.3690000000001</v>
      </c>
      <c r="N546" s="405">
        <f t="shared" si="10"/>
        <v>7007.201</v>
      </c>
      <c r="O546" s="405">
        <f t="shared" ref="O546" si="11">O520</f>
        <v>30843.13</v>
      </c>
    </row>
    <row r="547" spans="2:15" x14ac:dyDescent="0.2">
      <c r="B547" s="405">
        <f>B533</f>
        <v>1478.9639999999999</v>
      </c>
      <c r="C547" s="405">
        <f t="shared" ref="C547:N547" si="12">C533</f>
        <v>8699.2990000000009</v>
      </c>
      <c r="D547" s="405">
        <f t="shared" si="12"/>
        <v>8115.9930000000004</v>
      </c>
      <c r="E547" s="405">
        <f t="shared" si="12"/>
        <v>18298.239000000001</v>
      </c>
      <c r="F547" s="405">
        <f t="shared" si="12"/>
        <v>17.98</v>
      </c>
      <c r="G547" s="405">
        <f t="shared" si="12"/>
        <v>4.2</v>
      </c>
      <c r="H547" s="405">
        <f t="shared" si="12"/>
        <v>0.13500000000000001</v>
      </c>
      <c r="I547" s="405">
        <f t="shared" si="12"/>
        <v>0.249</v>
      </c>
      <c r="J547" s="405">
        <f t="shared" si="12"/>
        <v>2196.933</v>
      </c>
      <c r="K547" s="405">
        <f t="shared" si="12"/>
        <v>2219.4960000000001</v>
      </c>
      <c r="L547" s="405">
        <f t="shared" si="12"/>
        <v>20517.735000000001</v>
      </c>
      <c r="M547" s="405">
        <f t="shared" si="12"/>
        <v>3346.6170000000002</v>
      </c>
      <c r="N547" s="405">
        <f t="shared" si="12"/>
        <v>6831.69</v>
      </c>
      <c r="O547" s="405">
        <f t="shared" ref="O547" si="13">O533</f>
        <v>30696.042000000001</v>
      </c>
    </row>
  </sheetData>
  <mergeCells count="1">
    <mergeCell ref="A12:A13"/>
  </mergeCells>
  <hyperlinks>
    <hyperlink ref="A4" r:id="rId1" display="http://www.eia.doe.gov/totalenergy/data/monthly/dataunits.cfm"/>
  </hyperlink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2"/>
  <sheetViews>
    <sheetView showGridLines="0" workbookViewId="0">
      <pane xSplit="1" ySplit="13" topLeftCell="G526" activePane="bottomRight" state="frozen"/>
      <selection pane="topRight" activeCell="B1" sqref="B1"/>
      <selection pane="bottomLeft" activeCell="A14" sqref="A14"/>
      <selection pane="bottomRight" activeCell="G4" sqref="G4"/>
    </sheetView>
  </sheetViews>
  <sheetFormatPr defaultRowHeight="12.75" x14ac:dyDescent="0.2"/>
  <cols>
    <col min="1" max="1" width="14.7109375" style="398" bestFit="1" customWidth="1"/>
    <col min="2" max="10" width="36.5703125" style="398" bestFit="1" customWidth="1"/>
    <col min="11" max="16384" width="9.140625" style="398"/>
  </cols>
  <sheetData>
    <row r="1" spans="1:10" ht="18" x14ac:dyDescent="0.25">
      <c r="A1" s="397" t="s">
        <v>1106</v>
      </c>
    </row>
    <row r="2" spans="1:10" ht="18.75" x14ac:dyDescent="0.3">
      <c r="A2" s="399" t="s">
        <v>1107</v>
      </c>
    </row>
    <row r="4" spans="1:10" x14ac:dyDescent="0.2">
      <c r="A4" s="400" t="s">
        <v>1108</v>
      </c>
    </row>
    <row r="6" spans="1:10" x14ac:dyDescent="0.2">
      <c r="A6" s="398" t="s">
        <v>1109</v>
      </c>
    </row>
    <row r="7" spans="1:10" x14ac:dyDescent="0.2">
      <c r="A7" s="398" t="s">
        <v>1110</v>
      </c>
    </row>
    <row r="9" spans="1:10" ht="15" x14ac:dyDescent="0.2">
      <c r="A9" s="401" t="s">
        <v>1682</v>
      </c>
    </row>
    <row r="12" spans="1:10" ht="38.25" x14ac:dyDescent="0.2">
      <c r="A12" s="722" t="s">
        <v>284</v>
      </c>
      <c r="B12" s="402" t="s">
        <v>1683</v>
      </c>
      <c r="C12" s="402" t="s">
        <v>1684</v>
      </c>
      <c r="D12" s="402" t="s">
        <v>1685</v>
      </c>
      <c r="E12" s="402" t="s">
        <v>1686</v>
      </c>
      <c r="F12" s="402" t="s">
        <v>1687</v>
      </c>
      <c r="G12" s="402" t="s">
        <v>1688</v>
      </c>
      <c r="H12" s="402" t="s">
        <v>1689</v>
      </c>
      <c r="I12" s="402" t="s">
        <v>1690</v>
      </c>
      <c r="J12" s="402" t="s">
        <v>1691</v>
      </c>
    </row>
    <row r="13" spans="1:10" x14ac:dyDescent="0.2">
      <c r="A13" s="723"/>
      <c r="B13" s="403" t="s">
        <v>1124</v>
      </c>
      <c r="C13" s="403" t="s">
        <v>1124</v>
      </c>
      <c r="D13" s="403" t="s">
        <v>1124</v>
      </c>
      <c r="E13" s="403" t="s">
        <v>1124</v>
      </c>
      <c r="F13" s="403" t="s">
        <v>1124</v>
      </c>
      <c r="G13" s="403" t="s">
        <v>1124</v>
      </c>
      <c r="H13" s="403" t="s">
        <v>1124</v>
      </c>
      <c r="I13" s="403" t="s">
        <v>1124</v>
      </c>
      <c r="J13" s="403" t="s">
        <v>1124</v>
      </c>
    </row>
    <row r="14" spans="1:10" x14ac:dyDescent="0.2">
      <c r="A14" s="404" t="s">
        <v>1125</v>
      </c>
      <c r="B14" s="404">
        <v>0</v>
      </c>
      <c r="C14" s="404">
        <v>79.094999999999999</v>
      </c>
      <c r="D14" s="404">
        <v>1427.2850000000001</v>
      </c>
      <c r="E14" s="404">
        <v>1506.38</v>
      </c>
      <c r="F14" s="404" t="s">
        <v>1126</v>
      </c>
      <c r="G14" s="404">
        <v>1506.38</v>
      </c>
      <c r="H14" s="404">
        <v>0.92500000000000004</v>
      </c>
      <c r="I14" s="404">
        <v>2.2469999999999999</v>
      </c>
      <c r="J14" s="404">
        <v>1509.5519999999999</v>
      </c>
    </row>
    <row r="15" spans="1:10" x14ac:dyDescent="0.2">
      <c r="A15" s="404" t="s">
        <v>1127</v>
      </c>
      <c r="B15" s="404">
        <v>0</v>
      </c>
      <c r="C15" s="404">
        <v>71.616</v>
      </c>
      <c r="D15" s="404">
        <v>1367.7449999999999</v>
      </c>
      <c r="E15" s="404">
        <v>1439.3610000000001</v>
      </c>
      <c r="F15" s="404" t="s">
        <v>1126</v>
      </c>
      <c r="G15" s="404">
        <v>1439.3610000000001</v>
      </c>
      <c r="H15" s="404">
        <v>0.871</v>
      </c>
      <c r="I15" s="404">
        <v>1.895</v>
      </c>
      <c r="J15" s="404">
        <v>1442.127</v>
      </c>
    </row>
    <row r="16" spans="1:10" x14ac:dyDescent="0.2">
      <c r="A16" s="404" t="s">
        <v>1128</v>
      </c>
      <c r="B16" s="404">
        <v>4.4999999999999998E-2</v>
      </c>
      <c r="C16" s="404">
        <v>67.876999999999995</v>
      </c>
      <c r="D16" s="404">
        <v>1493.24</v>
      </c>
      <c r="E16" s="404">
        <v>1561.162</v>
      </c>
      <c r="F16" s="404" t="s">
        <v>1126</v>
      </c>
      <c r="G16" s="404">
        <v>1561.162</v>
      </c>
      <c r="H16" s="404">
        <v>0.85599999999999998</v>
      </c>
      <c r="I16" s="404">
        <v>1.9970000000000001</v>
      </c>
      <c r="J16" s="404">
        <v>1564.0160000000001</v>
      </c>
    </row>
    <row r="17" spans="1:10" x14ac:dyDescent="0.2">
      <c r="A17" s="404" t="s">
        <v>1129</v>
      </c>
      <c r="B17" s="404">
        <v>0.29399999999999998</v>
      </c>
      <c r="C17" s="404">
        <v>61.814</v>
      </c>
      <c r="D17" s="404">
        <v>1417.8630000000001</v>
      </c>
      <c r="E17" s="404">
        <v>1479.971</v>
      </c>
      <c r="F17" s="404" t="s">
        <v>1126</v>
      </c>
      <c r="G17" s="404">
        <v>1479.971</v>
      </c>
      <c r="H17" s="404">
        <v>0.81100000000000005</v>
      </c>
      <c r="I17" s="404">
        <v>1.85</v>
      </c>
      <c r="J17" s="404">
        <v>1482.6320000000001</v>
      </c>
    </row>
    <row r="18" spans="1:10" x14ac:dyDescent="0.2">
      <c r="A18" s="404" t="s">
        <v>1130</v>
      </c>
      <c r="B18" s="404">
        <v>0.38400000000000001</v>
      </c>
      <c r="C18" s="404">
        <v>58.243000000000002</v>
      </c>
      <c r="D18" s="404">
        <v>1562.9580000000001</v>
      </c>
      <c r="E18" s="404">
        <v>1621.585</v>
      </c>
      <c r="F18" s="404" t="s">
        <v>1126</v>
      </c>
      <c r="G18" s="404">
        <v>1621.585</v>
      </c>
      <c r="H18" s="404">
        <v>0.82299999999999995</v>
      </c>
      <c r="I18" s="404">
        <v>2.0270000000000001</v>
      </c>
      <c r="J18" s="404">
        <v>1624.4359999999999</v>
      </c>
    </row>
    <row r="19" spans="1:10" x14ac:dyDescent="0.2">
      <c r="A19" s="404" t="s">
        <v>1131</v>
      </c>
      <c r="B19" s="404">
        <v>0.33900000000000002</v>
      </c>
      <c r="C19" s="404">
        <v>51.673999999999999</v>
      </c>
      <c r="D19" s="404">
        <v>1488.519</v>
      </c>
      <c r="E19" s="404">
        <v>1540.5319999999999</v>
      </c>
      <c r="F19" s="404" t="s">
        <v>1126</v>
      </c>
      <c r="G19" s="404">
        <v>1540.5319999999999</v>
      </c>
      <c r="H19" s="404">
        <v>0.84599999999999997</v>
      </c>
      <c r="I19" s="404">
        <v>2.1749999999999998</v>
      </c>
      <c r="J19" s="404">
        <v>1543.5530000000001</v>
      </c>
    </row>
    <row r="20" spans="1:10" x14ac:dyDescent="0.2">
      <c r="A20" s="404" t="s">
        <v>1132</v>
      </c>
      <c r="B20" s="404">
        <v>0.29399999999999998</v>
      </c>
      <c r="C20" s="404">
        <v>52.482999999999997</v>
      </c>
      <c r="D20" s="404">
        <v>1531.1880000000001</v>
      </c>
      <c r="E20" s="404">
        <v>1583.9649999999999</v>
      </c>
      <c r="F20" s="404" t="s">
        <v>1126</v>
      </c>
      <c r="G20" s="404">
        <v>1583.9649999999999</v>
      </c>
      <c r="H20" s="404">
        <v>0.91300000000000003</v>
      </c>
      <c r="I20" s="404">
        <v>2.3239999999999998</v>
      </c>
      <c r="J20" s="404">
        <v>1587.202</v>
      </c>
    </row>
    <row r="21" spans="1:10" x14ac:dyDescent="0.2">
      <c r="A21" s="404" t="s">
        <v>1133</v>
      </c>
      <c r="B21" s="404">
        <v>0.316</v>
      </c>
      <c r="C21" s="404">
        <v>53.290999999999997</v>
      </c>
      <c r="D21" s="404">
        <v>1592.787</v>
      </c>
      <c r="E21" s="404">
        <v>1646.394</v>
      </c>
      <c r="F21" s="404" t="s">
        <v>1126</v>
      </c>
      <c r="G21" s="404">
        <v>1646.394</v>
      </c>
      <c r="H21" s="404">
        <v>0.89700000000000002</v>
      </c>
      <c r="I21" s="404">
        <v>2.2589999999999999</v>
      </c>
      <c r="J21" s="404">
        <v>1649.55</v>
      </c>
    </row>
    <row r="22" spans="1:10" x14ac:dyDescent="0.2">
      <c r="A22" s="404" t="s">
        <v>1134</v>
      </c>
      <c r="B22" s="404">
        <v>0.27100000000000002</v>
      </c>
      <c r="C22" s="404">
        <v>51.439</v>
      </c>
      <c r="D22" s="404">
        <v>1451.278</v>
      </c>
      <c r="E22" s="404">
        <v>1502.9880000000001</v>
      </c>
      <c r="F22" s="404" t="s">
        <v>1126</v>
      </c>
      <c r="G22" s="404">
        <v>1502.9880000000001</v>
      </c>
      <c r="H22" s="404">
        <v>0.92500000000000004</v>
      </c>
      <c r="I22" s="404">
        <v>1.944</v>
      </c>
      <c r="J22" s="404">
        <v>1505.857</v>
      </c>
    </row>
    <row r="23" spans="1:10" x14ac:dyDescent="0.2">
      <c r="A23" s="404" t="s">
        <v>1135</v>
      </c>
      <c r="B23" s="404">
        <v>0.27100000000000002</v>
      </c>
      <c r="C23" s="404">
        <v>57.534999999999997</v>
      </c>
      <c r="D23" s="404">
        <v>1519.998</v>
      </c>
      <c r="E23" s="404">
        <v>1577.8040000000001</v>
      </c>
      <c r="F23" s="404" t="s">
        <v>1126</v>
      </c>
      <c r="G23" s="404">
        <v>1577.8040000000001</v>
      </c>
      <c r="H23" s="404">
        <v>0.89300000000000002</v>
      </c>
      <c r="I23" s="404">
        <v>2.0449999999999999</v>
      </c>
      <c r="J23" s="404">
        <v>1580.742</v>
      </c>
    </row>
    <row r="24" spans="1:10" x14ac:dyDescent="0.2">
      <c r="A24" s="404" t="s">
        <v>1136</v>
      </c>
      <c r="B24" s="404">
        <v>0.248</v>
      </c>
      <c r="C24" s="404">
        <v>64.171000000000006</v>
      </c>
      <c r="D24" s="404">
        <v>1517.8009999999999</v>
      </c>
      <c r="E24" s="404">
        <v>1582.22</v>
      </c>
      <c r="F24" s="404" t="s">
        <v>1126</v>
      </c>
      <c r="G24" s="404">
        <v>1582.22</v>
      </c>
      <c r="H24" s="404">
        <v>0.90100000000000002</v>
      </c>
      <c r="I24" s="404">
        <v>2.0960000000000001</v>
      </c>
      <c r="J24" s="404">
        <v>1585.2170000000001</v>
      </c>
    </row>
    <row r="25" spans="1:10" x14ac:dyDescent="0.2">
      <c r="A25" s="404" t="s">
        <v>1137</v>
      </c>
      <c r="B25" s="404">
        <v>0.158</v>
      </c>
      <c r="C25" s="404">
        <v>73.501999999999995</v>
      </c>
      <c r="D25" s="404">
        <v>1461.202</v>
      </c>
      <c r="E25" s="404">
        <v>1534.8620000000001</v>
      </c>
      <c r="F25" s="404" t="s">
        <v>1126</v>
      </c>
      <c r="G25" s="404">
        <v>1534.8620000000001</v>
      </c>
      <c r="H25" s="404">
        <v>0.87</v>
      </c>
      <c r="I25" s="404">
        <v>2.1589999999999998</v>
      </c>
      <c r="J25" s="404">
        <v>1537.8910000000001</v>
      </c>
    </row>
    <row r="26" spans="1:10" x14ac:dyDescent="0.2">
      <c r="A26" s="404" t="s">
        <v>1138</v>
      </c>
      <c r="B26" s="404">
        <v>2.62</v>
      </c>
      <c r="C26" s="404">
        <v>742.74099999999999</v>
      </c>
      <c r="D26" s="404">
        <v>17831.864000000001</v>
      </c>
      <c r="E26" s="404">
        <v>18577.223999999998</v>
      </c>
      <c r="F26" s="404" t="s">
        <v>1126</v>
      </c>
      <c r="G26" s="404">
        <v>18577.223999999998</v>
      </c>
      <c r="H26" s="404">
        <v>10.532</v>
      </c>
      <c r="I26" s="404">
        <v>25.024000000000001</v>
      </c>
      <c r="J26" s="404">
        <v>18612.78</v>
      </c>
    </row>
    <row r="27" spans="1:10" x14ac:dyDescent="0.2">
      <c r="A27" s="404" t="s">
        <v>1139</v>
      </c>
      <c r="B27" s="404">
        <v>0</v>
      </c>
      <c r="C27" s="404">
        <v>71.959999999999994</v>
      </c>
      <c r="D27" s="404">
        <v>1367.123</v>
      </c>
      <c r="E27" s="404">
        <v>1439.0830000000001</v>
      </c>
      <c r="F27" s="404" t="s">
        <v>1126</v>
      </c>
      <c r="G27" s="404">
        <v>1439.0830000000001</v>
      </c>
      <c r="H27" s="404">
        <v>0.83799999999999997</v>
      </c>
      <c r="I27" s="404">
        <v>2</v>
      </c>
      <c r="J27" s="404">
        <v>1441.921</v>
      </c>
    </row>
    <row r="28" spans="1:10" x14ac:dyDescent="0.2">
      <c r="A28" s="404" t="s">
        <v>1140</v>
      </c>
      <c r="B28" s="404">
        <v>0</v>
      </c>
      <c r="C28" s="404">
        <v>66.28</v>
      </c>
      <c r="D28" s="404">
        <v>1273.059</v>
      </c>
      <c r="E28" s="404">
        <v>1339.3389999999999</v>
      </c>
      <c r="F28" s="404" t="s">
        <v>1126</v>
      </c>
      <c r="G28" s="404">
        <v>1339.3389999999999</v>
      </c>
      <c r="H28" s="404">
        <v>0.77</v>
      </c>
      <c r="I28" s="404">
        <v>1.7170000000000001</v>
      </c>
      <c r="J28" s="404">
        <v>1341.826</v>
      </c>
    </row>
    <row r="29" spans="1:10" x14ac:dyDescent="0.2">
      <c r="A29" s="404" t="s">
        <v>1141</v>
      </c>
      <c r="B29" s="404">
        <v>6.7000000000000004E-2</v>
      </c>
      <c r="C29" s="404">
        <v>64.635000000000005</v>
      </c>
      <c r="D29" s="404">
        <v>1415.797</v>
      </c>
      <c r="E29" s="404">
        <v>1480.5</v>
      </c>
      <c r="F29" s="404" t="s">
        <v>1126</v>
      </c>
      <c r="G29" s="404">
        <v>1480.5</v>
      </c>
      <c r="H29" s="404">
        <v>0.78700000000000003</v>
      </c>
      <c r="I29" s="404">
        <v>1.909</v>
      </c>
      <c r="J29" s="404">
        <v>1483.1949999999999</v>
      </c>
    </row>
    <row r="30" spans="1:10" x14ac:dyDescent="0.2">
      <c r="A30" s="404" t="s">
        <v>1142</v>
      </c>
      <c r="B30" s="404">
        <v>0.224</v>
      </c>
      <c r="C30" s="404">
        <v>54.567</v>
      </c>
      <c r="D30" s="404">
        <v>1412.4770000000001</v>
      </c>
      <c r="E30" s="404">
        <v>1467.268</v>
      </c>
      <c r="F30" s="404" t="s">
        <v>1126</v>
      </c>
      <c r="G30" s="404">
        <v>1467.268</v>
      </c>
      <c r="H30" s="404">
        <v>0.77200000000000002</v>
      </c>
      <c r="I30" s="404">
        <v>1.802</v>
      </c>
      <c r="J30" s="404">
        <v>1469.8420000000001</v>
      </c>
    </row>
    <row r="31" spans="1:10" x14ac:dyDescent="0.2">
      <c r="A31" s="404" t="s">
        <v>1143</v>
      </c>
      <c r="B31" s="404">
        <v>0.17899999999999999</v>
      </c>
      <c r="C31" s="404">
        <v>51.887999999999998</v>
      </c>
      <c r="D31" s="404">
        <v>1504.5070000000001</v>
      </c>
      <c r="E31" s="404">
        <v>1556.5740000000001</v>
      </c>
      <c r="F31" s="404" t="s">
        <v>1126</v>
      </c>
      <c r="G31" s="404">
        <v>1556.5740000000001</v>
      </c>
      <c r="H31" s="404">
        <v>0.78500000000000003</v>
      </c>
      <c r="I31" s="404">
        <v>2.0329999999999999</v>
      </c>
      <c r="J31" s="404">
        <v>1559.3920000000001</v>
      </c>
    </row>
    <row r="32" spans="1:10" x14ac:dyDescent="0.2">
      <c r="A32" s="404" t="s">
        <v>1144</v>
      </c>
      <c r="B32" s="404">
        <v>0.13500000000000001</v>
      </c>
      <c r="C32" s="404">
        <v>46.435000000000002</v>
      </c>
      <c r="D32" s="404">
        <v>1478.8710000000001</v>
      </c>
      <c r="E32" s="404">
        <v>1525.441</v>
      </c>
      <c r="F32" s="404" t="s">
        <v>1126</v>
      </c>
      <c r="G32" s="404">
        <v>1525.441</v>
      </c>
      <c r="H32" s="404">
        <v>0.77800000000000002</v>
      </c>
      <c r="I32" s="404">
        <v>1.899</v>
      </c>
      <c r="J32" s="404">
        <v>1528.1179999999999</v>
      </c>
    </row>
    <row r="33" spans="1:10" x14ac:dyDescent="0.2">
      <c r="A33" s="404" t="s">
        <v>1145</v>
      </c>
      <c r="B33" s="404">
        <v>0.157</v>
      </c>
      <c r="C33" s="404">
        <v>48.854999999999997</v>
      </c>
      <c r="D33" s="404">
        <v>1529.3720000000001</v>
      </c>
      <c r="E33" s="404">
        <v>1578.384</v>
      </c>
      <c r="F33" s="404" t="s">
        <v>1126</v>
      </c>
      <c r="G33" s="404">
        <v>1578.384</v>
      </c>
      <c r="H33" s="404">
        <v>0.83199999999999996</v>
      </c>
      <c r="I33" s="404">
        <v>2.2400000000000002</v>
      </c>
      <c r="J33" s="404">
        <v>1581.4559999999999</v>
      </c>
    </row>
    <row r="34" spans="1:10" x14ac:dyDescent="0.2">
      <c r="A34" s="404" t="s">
        <v>1146</v>
      </c>
      <c r="B34" s="404">
        <v>0.20200000000000001</v>
      </c>
      <c r="C34" s="404">
        <v>48.725999999999999</v>
      </c>
      <c r="D34" s="404">
        <v>1552.3579999999999</v>
      </c>
      <c r="E34" s="404">
        <v>1601.2860000000001</v>
      </c>
      <c r="F34" s="404" t="s">
        <v>1126</v>
      </c>
      <c r="G34" s="404">
        <v>1601.2860000000001</v>
      </c>
      <c r="H34" s="404">
        <v>0.84899999999999998</v>
      </c>
      <c r="I34" s="404">
        <v>2.0880000000000001</v>
      </c>
      <c r="J34" s="404">
        <v>1604.223</v>
      </c>
    </row>
    <row r="35" spans="1:10" x14ac:dyDescent="0.2">
      <c r="A35" s="404" t="s">
        <v>1147</v>
      </c>
      <c r="B35" s="404">
        <v>0.20200000000000001</v>
      </c>
      <c r="C35" s="404">
        <v>49.597000000000001</v>
      </c>
      <c r="D35" s="404">
        <v>1406.5039999999999</v>
      </c>
      <c r="E35" s="404">
        <v>1456.3030000000001</v>
      </c>
      <c r="F35" s="404" t="s">
        <v>1126</v>
      </c>
      <c r="G35" s="404">
        <v>1456.3030000000001</v>
      </c>
      <c r="H35" s="404">
        <v>0.83399999999999996</v>
      </c>
      <c r="I35" s="404">
        <v>1.7529999999999999</v>
      </c>
      <c r="J35" s="404">
        <v>1458.89</v>
      </c>
    </row>
    <row r="36" spans="1:10" x14ac:dyDescent="0.2">
      <c r="A36" s="404" t="s">
        <v>1148</v>
      </c>
      <c r="B36" s="404">
        <v>0.17899999999999999</v>
      </c>
      <c r="C36" s="404">
        <v>55.051000000000002</v>
      </c>
      <c r="D36" s="404">
        <v>1514.693</v>
      </c>
      <c r="E36" s="404">
        <v>1569.924</v>
      </c>
      <c r="F36" s="404" t="s">
        <v>1126</v>
      </c>
      <c r="G36" s="404">
        <v>1569.924</v>
      </c>
      <c r="H36" s="404">
        <v>0.80400000000000005</v>
      </c>
      <c r="I36" s="404">
        <v>1.905</v>
      </c>
      <c r="J36" s="404">
        <v>1572.633</v>
      </c>
    </row>
    <row r="37" spans="1:10" x14ac:dyDescent="0.2">
      <c r="A37" s="404" t="s">
        <v>1149</v>
      </c>
      <c r="B37" s="404">
        <v>0.33600000000000002</v>
      </c>
      <c r="C37" s="404">
        <v>58.956000000000003</v>
      </c>
      <c r="D37" s="404">
        <v>1448.4069999999999</v>
      </c>
      <c r="E37" s="404">
        <v>1507.6990000000001</v>
      </c>
      <c r="F37" s="404" t="s">
        <v>1126</v>
      </c>
      <c r="G37" s="404">
        <v>1507.6990000000001</v>
      </c>
      <c r="H37" s="404">
        <v>0.82899999999999996</v>
      </c>
      <c r="I37" s="404">
        <v>2.0350000000000001</v>
      </c>
      <c r="J37" s="404">
        <v>1510.5630000000001</v>
      </c>
    </row>
    <row r="38" spans="1:10" x14ac:dyDescent="0.2">
      <c r="A38" s="404" t="s">
        <v>1150</v>
      </c>
      <c r="B38" s="404">
        <v>0.112</v>
      </c>
      <c r="C38" s="404">
        <v>67.894000000000005</v>
      </c>
      <c r="D38" s="404">
        <v>1497.37</v>
      </c>
      <c r="E38" s="404">
        <v>1565.376</v>
      </c>
      <c r="F38" s="404" t="s">
        <v>1126</v>
      </c>
      <c r="G38" s="404">
        <v>1565.376</v>
      </c>
      <c r="H38" s="404">
        <v>0.84399999999999997</v>
      </c>
      <c r="I38" s="404">
        <v>2.1579999999999999</v>
      </c>
      <c r="J38" s="404">
        <v>1568.3779999999999</v>
      </c>
    </row>
    <row r="39" spans="1:10" x14ac:dyDescent="0.2">
      <c r="A39" s="404" t="s">
        <v>1151</v>
      </c>
      <c r="B39" s="404">
        <v>1.794</v>
      </c>
      <c r="C39" s="404">
        <v>684.84299999999996</v>
      </c>
      <c r="D39" s="404">
        <v>17400.538</v>
      </c>
      <c r="E39" s="404">
        <v>18087.174999999999</v>
      </c>
      <c r="F39" s="404" t="s">
        <v>1126</v>
      </c>
      <c r="G39" s="404">
        <v>18087.174999999999</v>
      </c>
      <c r="H39" s="404">
        <v>9.7210000000000001</v>
      </c>
      <c r="I39" s="404">
        <v>23.524000000000001</v>
      </c>
      <c r="J39" s="404">
        <v>18120.419000000002</v>
      </c>
    </row>
    <row r="40" spans="1:10" x14ac:dyDescent="0.2">
      <c r="A40" s="404" t="s">
        <v>1152</v>
      </c>
      <c r="B40" s="404">
        <v>2.1999999999999999E-2</v>
      </c>
      <c r="C40" s="404">
        <v>68.415000000000006</v>
      </c>
      <c r="D40" s="404">
        <v>1474.117</v>
      </c>
      <c r="E40" s="404">
        <v>1542.5550000000001</v>
      </c>
      <c r="F40" s="404" t="s">
        <v>1126</v>
      </c>
      <c r="G40" s="404">
        <v>1542.5550000000001</v>
      </c>
      <c r="H40" s="404">
        <v>0.88700000000000001</v>
      </c>
      <c r="I40" s="404">
        <v>2.1419999999999999</v>
      </c>
      <c r="J40" s="404">
        <v>1545.5840000000001</v>
      </c>
    </row>
    <row r="41" spans="1:10" x14ac:dyDescent="0.2">
      <c r="A41" s="404" t="s">
        <v>1153</v>
      </c>
      <c r="B41" s="404">
        <v>2.1999999999999999E-2</v>
      </c>
      <c r="C41" s="404">
        <v>59.012</v>
      </c>
      <c r="D41" s="404">
        <v>1300.2909999999999</v>
      </c>
      <c r="E41" s="404">
        <v>1359.325</v>
      </c>
      <c r="F41" s="404" t="s">
        <v>1126</v>
      </c>
      <c r="G41" s="404">
        <v>1359.325</v>
      </c>
      <c r="H41" s="404">
        <v>0.82599999999999996</v>
      </c>
      <c r="I41" s="404">
        <v>1.8029999999999999</v>
      </c>
      <c r="J41" s="404">
        <v>1361.954</v>
      </c>
    </row>
    <row r="42" spans="1:10" x14ac:dyDescent="0.2">
      <c r="A42" s="404" t="s">
        <v>1154</v>
      </c>
      <c r="B42" s="404">
        <v>0</v>
      </c>
      <c r="C42" s="404">
        <v>57.917000000000002</v>
      </c>
      <c r="D42" s="404">
        <v>1458.921</v>
      </c>
      <c r="E42" s="404">
        <v>1516.838</v>
      </c>
      <c r="F42" s="404" t="s">
        <v>1126</v>
      </c>
      <c r="G42" s="404">
        <v>1516.838</v>
      </c>
      <c r="H42" s="404">
        <v>0.84</v>
      </c>
      <c r="I42" s="404">
        <v>2.0249999999999999</v>
      </c>
      <c r="J42" s="404">
        <v>1519.702</v>
      </c>
    </row>
    <row r="43" spans="1:10" x14ac:dyDescent="0.2">
      <c r="A43" s="404" t="s">
        <v>1155</v>
      </c>
      <c r="B43" s="404">
        <v>6.7000000000000004E-2</v>
      </c>
      <c r="C43" s="404">
        <v>47.933999999999997</v>
      </c>
      <c r="D43" s="404">
        <v>1460.2270000000001</v>
      </c>
      <c r="E43" s="404">
        <v>1508.229</v>
      </c>
      <c r="F43" s="404" t="s">
        <v>1126</v>
      </c>
      <c r="G43" s="404">
        <v>1508.229</v>
      </c>
      <c r="H43" s="404">
        <v>0.78500000000000003</v>
      </c>
      <c r="I43" s="404">
        <v>1.823</v>
      </c>
      <c r="J43" s="404">
        <v>1510.837</v>
      </c>
    </row>
    <row r="44" spans="1:10" x14ac:dyDescent="0.2">
      <c r="A44" s="404" t="s">
        <v>1156</v>
      </c>
      <c r="B44" s="404">
        <v>0.09</v>
      </c>
      <c r="C44" s="404">
        <v>40.508000000000003</v>
      </c>
      <c r="D44" s="404">
        <v>1501.78</v>
      </c>
      <c r="E44" s="404">
        <v>1542.3779999999999</v>
      </c>
      <c r="F44" s="404" t="s">
        <v>1126</v>
      </c>
      <c r="G44" s="404">
        <v>1542.3779999999999</v>
      </c>
      <c r="H44" s="404">
        <v>0.80500000000000005</v>
      </c>
      <c r="I44" s="404">
        <v>2.0550000000000002</v>
      </c>
      <c r="J44" s="404">
        <v>1545.2380000000001</v>
      </c>
    </row>
    <row r="45" spans="1:10" x14ac:dyDescent="0.2">
      <c r="A45" s="404" t="s">
        <v>1157</v>
      </c>
      <c r="B45" s="404">
        <v>6.7000000000000004E-2</v>
      </c>
      <c r="C45" s="404">
        <v>38.256</v>
      </c>
      <c r="D45" s="404">
        <v>1488.502</v>
      </c>
      <c r="E45" s="404">
        <v>1526.826</v>
      </c>
      <c r="F45" s="404" t="s">
        <v>1126</v>
      </c>
      <c r="G45" s="404">
        <v>1526.826</v>
      </c>
      <c r="H45" s="404">
        <v>0.80200000000000005</v>
      </c>
      <c r="I45" s="404">
        <v>2.0299999999999998</v>
      </c>
      <c r="J45" s="404">
        <v>1529.6579999999999</v>
      </c>
    </row>
    <row r="46" spans="1:10" x14ac:dyDescent="0.2">
      <c r="A46" s="404" t="s">
        <v>1158</v>
      </c>
      <c r="B46" s="404">
        <v>4.4999999999999998E-2</v>
      </c>
      <c r="C46" s="404">
        <v>39.96</v>
      </c>
      <c r="D46" s="404">
        <v>1517.242</v>
      </c>
      <c r="E46" s="404">
        <v>1557.2460000000001</v>
      </c>
      <c r="F46" s="404" t="s">
        <v>1126</v>
      </c>
      <c r="G46" s="404">
        <v>1557.2460000000001</v>
      </c>
      <c r="H46" s="404">
        <v>0.84099999999999997</v>
      </c>
      <c r="I46" s="404">
        <v>2.1629999999999998</v>
      </c>
      <c r="J46" s="404">
        <v>1560.25</v>
      </c>
    </row>
    <row r="47" spans="1:10" x14ac:dyDescent="0.2">
      <c r="A47" s="404" t="s">
        <v>1159</v>
      </c>
      <c r="B47" s="404">
        <v>4.4999999999999998E-2</v>
      </c>
      <c r="C47" s="404">
        <v>41.664000000000001</v>
      </c>
      <c r="D47" s="404">
        <v>1515.7619999999999</v>
      </c>
      <c r="E47" s="404">
        <v>1557.471</v>
      </c>
      <c r="F47" s="404" t="s">
        <v>1126</v>
      </c>
      <c r="G47" s="404">
        <v>1557.471</v>
      </c>
      <c r="H47" s="404">
        <v>0.85</v>
      </c>
      <c r="I47" s="404">
        <v>2.1150000000000002</v>
      </c>
      <c r="J47" s="404">
        <v>1560.4359999999999</v>
      </c>
    </row>
    <row r="48" spans="1:10" x14ac:dyDescent="0.2">
      <c r="A48" s="404" t="s">
        <v>1160</v>
      </c>
      <c r="B48" s="404">
        <v>4.4999999999999998E-2</v>
      </c>
      <c r="C48" s="404">
        <v>41.695</v>
      </c>
      <c r="D48" s="404">
        <v>1449.104</v>
      </c>
      <c r="E48" s="404">
        <v>1490.8440000000001</v>
      </c>
      <c r="F48" s="404" t="s">
        <v>1126</v>
      </c>
      <c r="G48" s="404">
        <v>1490.8440000000001</v>
      </c>
      <c r="H48" s="404">
        <v>0.89</v>
      </c>
      <c r="I48" s="404">
        <v>1.82</v>
      </c>
      <c r="J48" s="404">
        <v>1493.5540000000001</v>
      </c>
    </row>
    <row r="49" spans="1:10" x14ac:dyDescent="0.2">
      <c r="A49" s="404" t="s">
        <v>1161</v>
      </c>
      <c r="B49" s="404">
        <v>6.7000000000000004E-2</v>
      </c>
      <c r="C49" s="404">
        <v>46.99</v>
      </c>
      <c r="D49" s="404">
        <v>1521.3030000000001</v>
      </c>
      <c r="E49" s="404">
        <v>1568.36</v>
      </c>
      <c r="F49" s="404" t="s">
        <v>1126</v>
      </c>
      <c r="G49" s="404">
        <v>1568.36</v>
      </c>
      <c r="H49" s="404">
        <v>0.85599999999999998</v>
      </c>
      <c r="I49" s="404">
        <v>2.0329999999999999</v>
      </c>
      <c r="J49" s="404">
        <v>1571.249</v>
      </c>
    </row>
    <row r="50" spans="1:10" x14ac:dyDescent="0.2">
      <c r="A50" s="404" t="s">
        <v>1162</v>
      </c>
      <c r="B50" s="404">
        <v>4.4999999999999998E-2</v>
      </c>
      <c r="C50" s="404">
        <v>49.911999999999999</v>
      </c>
      <c r="D50" s="404">
        <v>1392.3420000000001</v>
      </c>
      <c r="E50" s="404">
        <v>1442.298</v>
      </c>
      <c r="F50" s="404" t="s">
        <v>1126</v>
      </c>
      <c r="G50" s="404">
        <v>1442.298</v>
      </c>
      <c r="H50" s="404">
        <v>0.89</v>
      </c>
      <c r="I50" s="404">
        <v>2.117</v>
      </c>
      <c r="J50" s="404">
        <v>1445.3050000000001</v>
      </c>
    </row>
    <row r="51" spans="1:10" x14ac:dyDescent="0.2">
      <c r="A51" s="404" t="s">
        <v>1163</v>
      </c>
      <c r="B51" s="404">
        <v>2.1999999999999999E-2</v>
      </c>
      <c r="C51" s="404">
        <v>62.36</v>
      </c>
      <c r="D51" s="404">
        <v>1535.741</v>
      </c>
      <c r="E51" s="404">
        <v>1598.123</v>
      </c>
      <c r="F51" s="404" t="s">
        <v>1126</v>
      </c>
      <c r="G51" s="404">
        <v>1598.123</v>
      </c>
      <c r="H51" s="404">
        <v>0.88</v>
      </c>
      <c r="I51" s="404">
        <v>2.23</v>
      </c>
      <c r="J51" s="404">
        <v>1601.232</v>
      </c>
    </row>
    <row r="52" spans="1:10" x14ac:dyDescent="0.2">
      <c r="A52" s="404" t="s">
        <v>1164</v>
      </c>
      <c r="B52" s="404">
        <v>0.53800000000000003</v>
      </c>
      <c r="C52" s="404">
        <v>594.62199999999996</v>
      </c>
      <c r="D52" s="404">
        <v>17615.331999999999</v>
      </c>
      <c r="E52" s="404">
        <v>18210.491999999998</v>
      </c>
      <c r="F52" s="404" t="s">
        <v>1126</v>
      </c>
      <c r="G52" s="404">
        <v>18210.491999999998</v>
      </c>
      <c r="H52" s="404">
        <v>10.148999999999999</v>
      </c>
      <c r="I52" s="404">
        <v>24.361999999999998</v>
      </c>
      <c r="J52" s="404">
        <v>18245.003000000001</v>
      </c>
    </row>
    <row r="53" spans="1:10" x14ac:dyDescent="0.2">
      <c r="A53" s="404" t="s">
        <v>1165</v>
      </c>
      <c r="B53" s="404">
        <v>0</v>
      </c>
      <c r="C53" s="404">
        <v>64.177000000000007</v>
      </c>
      <c r="D53" s="404">
        <v>1468.069</v>
      </c>
      <c r="E53" s="404">
        <v>1532.2449999999999</v>
      </c>
      <c r="F53" s="404" t="s">
        <v>1126</v>
      </c>
      <c r="G53" s="404">
        <v>1532.2449999999999</v>
      </c>
      <c r="H53" s="404">
        <v>0.92</v>
      </c>
      <c r="I53" s="404">
        <v>2.2410000000000001</v>
      </c>
      <c r="J53" s="404">
        <v>1535.4059999999999</v>
      </c>
    </row>
    <row r="54" spans="1:10" x14ac:dyDescent="0.2">
      <c r="A54" s="404" t="s">
        <v>1166</v>
      </c>
      <c r="B54" s="404">
        <v>0</v>
      </c>
      <c r="C54" s="404">
        <v>54.287999999999997</v>
      </c>
      <c r="D54" s="404">
        <v>1364.884</v>
      </c>
      <c r="E54" s="404">
        <v>1419.173</v>
      </c>
      <c r="F54" s="404" t="s">
        <v>1126</v>
      </c>
      <c r="G54" s="404">
        <v>1419.173</v>
      </c>
      <c r="H54" s="404">
        <v>0.84699999999999998</v>
      </c>
      <c r="I54" s="404">
        <v>1.821</v>
      </c>
      <c r="J54" s="404">
        <v>1421.8409999999999</v>
      </c>
    </row>
    <row r="55" spans="1:10" x14ac:dyDescent="0.2">
      <c r="A55" s="404" t="s">
        <v>1167</v>
      </c>
      <c r="B55" s="404">
        <v>0</v>
      </c>
      <c r="C55" s="404">
        <v>48.21</v>
      </c>
      <c r="D55" s="404">
        <v>1556.404</v>
      </c>
      <c r="E55" s="404">
        <v>1604.614</v>
      </c>
      <c r="F55" s="404" t="s">
        <v>1126</v>
      </c>
      <c r="G55" s="404">
        <v>1604.614</v>
      </c>
      <c r="H55" s="404">
        <v>0.86299999999999999</v>
      </c>
      <c r="I55" s="404">
        <v>2.09</v>
      </c>
      <c r="J55" s="404">
        <v>1607.566</v>
      </c>
    </row>
    <row r="56" spans="1:10" x14ac:dyDescent="0.2">
      <c r="A56" s="404" t="s">
        <v>1168</v>
      </c>
      <c r="B56" s="404">
        <v>2.3E-2</v>
      </c>
      <c r="C56" s="404">
        <v>42.243000000000002</v>
      </c>
      <c r="D56" s="404">
        <v>1539.722</v>
      </c>
      <c r="E56" s="404">
        <v>1581.9870000000001</v>
      </c>
      <c r="F56" s="404" t="s">
        <v>1126</v>
      </c>
      <c r="G56" s="404">
        <v>1581.9870000000001</v>
      </c>
      <c r="H56" s="404">
        <v>0.77900000000000003</v>
      </c>
      <c r="I56" s="404">
        <v>1.7789999999999999</v>
      </c>
      <c r="J56" s="404">
        <v>1584.5450000000001</v>
      </c>
    </row>
    <row r="57" spans="1:10" x14ac:dyDescent="0.2">
      <c r="A57" s="404" t="s">
        <v>1169</v>
      </c>
      <c r="B57" s="404">
        <v>4.4999999999999998E-2</v>
      </c>
      <c r="C57" s="404">
        <v>40.17</v>
      </c>
      <c r="D57" s="404">
        <v>1524.2619999999999</v>
      </c>
      <c r="E57" s="404">
        <v>1564.4770000000001</v>
      </c>
      <c r="F57" s="404" t="s">
        <v>1126</v>
      </c>
      <c r="G57" s="404">
        <v>1564.4770000000001</v>
      </c>
      <c r="H57" s="404">
        <v>0.79200000000000004</v>
      </c>
      <c r="I57" s="404">
        <v>1.9039999999999999</v>
      </c>
      <c r="J57" s="404">
        <v>1567.172</v>
      </c>
    </row>
    <row r="58" spans="1:10" x14ac:dyDescent="0.2">
      <c r="A58" s="404" t="s">
        <v>1170</v>
      </c>
      <c r="B58" s="404">
        <v>2.3E-2</v>
      </c>
      <c r="C58" s="404">
        <v>37.396999999999998</v>
      </c>
      <c r="D58" s="404">
        <v>1573.0889999999999</v>
      </c>
      <c r="E58" s="404">
        <v>1610.508</v>
      </c>
      <c r="F58" s="404" t="s">
        <v>1126</v>
      </c>
      <c r="G58" s="404">
        <v>1610.508</v>
      </c>
      <c r="H58" s="404">
        <v>0.77700000000000002</v>
      </c>
      <c r="I58" s="404">
        <v>2.0139999999999998</v>
      </c>
      <c r="J58" s="404">
        <v>1613.299</v>
      </c>
    </row>
    <row r="59" spans="1:10" x14ac:dyDescent="0.2">
      <c r="A59" s="404" t="s">
        <v>1171</v>
      </c>
      <c r="B59" s="404">
        <v>2.3E-2</v>
      </c>
      <c r="C59" s="404">
        <v>38.433999999999997</v>
      </c>
      <c r="D59" s="404">
        <v>1609.7260000000001</v>
      </c>
      <c r="E59" s="404">
        <v>1648.182</v>
      </c>
      <c r="F59" s="404" t="s">
        <v>1126</v>
      </c>
      <c r="G59" s="404">
        <v>1648.182</v>
      </c>
      <c r="H59" s="404">
        <v>0.84699999999999998</v>
      </c>
      <c r="I59" s="404">
        <v>2.1619999999999999</v>
      </c>
      <c r="J59" s="404">
        <v>1651.192</v>
      </c>
    </row>
    <row r="60" spans="1:10" x14ac:dyDescent="0.2">
      <c r="A60" s="404" t="s">
        <v>1172</v>
      </c>
      <c r="B60" s="404">
        <v>2.3E-2</v>
      </c>
      <c r="C60" s="404">
        <v>36.893000000000001</v>
      </c>
      <c r="D60" s="404">
        <v>1569.366</v>
      </c>
      <c r="E60" s="404">
        <v>1606.2819999999999</v>
      </c>
      <c r="F60" s="404" t="s">
        <v>1126</v>
      </c>
      <c r="G60" s="404">
        <v>1606.2819999999999</v>
      </c>
      <c r="H60" s="404">
        <v>0.84299999999999997</v>
      </c>
      <c r="I60" s="404">
        <v>2.0499999999999998</v>
      </c>
      <c r="J60" s="404">
        <v>1609.175</v>
      </c>
    </row>
    <row r="61" spans="1:10" x14ac:dyDescent="0.2">
      <c r="A61" s="404" t="s">
        <v>1173</v>
      </c>
      <c r="B61" s="404">
        <v>4.4999999999999998E-2</v>
      </c>
      <c r="C61" s="404">
        <v>36.472000000000001</v>
      </c>
      <c r="D61" s="404">
        <v>1543.0029999999999</v>
      </c>
      <c r="E61" s="404">
        <v>1579.52</v>
      </c>
      <c r="F61" s="404" t="s">
        <v>1126</v>
      </c>
      <c r="G61" s="404">
        <v>1579.52</v>
      </c>
      <c r="H61" s="404">
        <v>0.88600000000000001</v>
      </c>
      <c r="I61" s="404">
        <v>1.867</v>
      </c>
      <c r="J61" s="404">
        <v>1582.2729999999999</v>
      </c>
    </row>
    <row r="62" spans="1:10" x14ac:dyDescent="0.2">
      <c r="A62" s="404" t="s">
        <v>1174</v>
      </c>
      <c r="B62" s="404">
        <v>4.4999999999999998E-2</v>
      </c>
      <c r="C62" s="404">
        <v>45.408999999999999</v>
      </c>
      <c r="D62" s="404">
        <v>1554.271</v>
      </c>
      <c r="E62" s="404">
        <v>1599.7249999999999</v>
      </c>
      <c r="F62" s="404" t="s">
        <v>1126</v>
      </c>
      <c r="G62" s="404">
        <v>1599.7249999999999</v>
      </c>
      <c r="H62" s="404">
        <v>0.81699999999999995</v>
      </c>
      <c r="I62" s="404">
        <v>1.931</v>
      </c>
      <c r="J62" s="404">
        <v>1602.472</v>
      </c>
    </row>
    <row r="63" spans="1:10" x14ac:dyDescent="0.2">
      <c r="A63" s="404" t="s">
        <v>1175</v>
      </c>
      <c r="B63" s="404">
        <v>2.3E-2</v>
      </c>
      <c r="C63" s="404">
        <v>52.523000000000003</v>
      </c>
      <c r="D63" s="404">
        <v>1547.1669999999999</v>
      </c>
      <c r="E63" s="404">
        <v>1599.713</v>
      </c>
      <c r="F63" s="404" t="s">
        <v>1126</v>
      </c>
      <c r="G63" s="404">
        <v>1599.713</v>
      </c>
      <c r="H63" s="404">
        <v>0.83899999999999997</v>
      </c>
      <c r="I63" s="404">
        <v>2.0649999999999999</v>
      </c>
      <c r="J63" s="404">
        <v>1602.617</v>
      </c>
    </row>
    <row r="64" spans="1:10" x14ac:dyDescent="0.2">
      <c r="A64" s="404" t="s">
        <v>1176</v>
      </c>
      <c r="B64" s="404">
        <v>2.3E-2</v>
      </c>
      <c r="C64" s="404">
        <v>62.524999999999999</v>
      </c>
      <c r="D64" s="404">
        <v>1657.702</v>
      </c>
      <c r="E64" s="404">
        <v>1720.249</v>
      </c>
      <c r="F64" s="404" t="s">
        <v>1126</v>
      </c>
      <c r="G64" s="404">
        <v>1720.249</v>
      </c>
      <c r="H64" s="404">
        <v>0.85099999999999998</v>
      </c>
      <c r="I64" s="404">
        <v>2.1240000000000001</v>
      </c>
      <c r="J64" s="404">
        <v>1723.2249999999999</v>
      </c>
    </row>
    <row r="65" spans="1:10" x14ac:dyDescent="0.2">
      <c r="A65" s="404" t="s">
        <v>1177</v>
      </c>
      <c r="B65" s="404">
        <v>0.27</v>
      </c>
      <c r="C65" s="404">
        <v>558.74099999999999</v>
      </c>
      <c r="D65" s="404">
        <v>18507.664000000001</v>
      </c>
      <c r="E65" s="404">
        <v>19066.675999999999</v>
      </c>
      <c r="F65" s="404" t="s">
        <v>1126</v>
      </c>
      <c r="G65" s="404">
        <v>19066.675999999999</v>
      </c>
      <c r="H65" s="404">
        <v>10.058999999999999</v>
      </c>
      <c r="I65" s="404">
        <v>24.062999999999999</v>
      </c>
      <c r="J65" s="404">
        <v>19100.797999999999</v>
      </c>
    </row>
    <row r="66" spans="1:10" x14ac:dyDescent="0.2">
      <c r="A66" s="404" t="s">
        <v>1178</v>
      </c>
      <c r="B66" s="404">
        <v>0</v>
      </c>
      <c r="C66" s="404">
        <v>66.927999999999997</v>
      </c>
      <c r="D66" s="404">
        <v>1515.2249999999999</v>
      </c>
      <c r="E66" s="404">
        <v>1582.153</v>
      </c>
      <c r="F66" s="404" t="s">
        <v>1126</v>
      </c>
      <c r="G66" s="404">
        <v>1582.153</v>
      </c>
      <c r="H66" s="404">
        <v>0.92800000000000005</v>
      </c>
      <c r="I66" s="404">
        <v>2.351</v>
      </c>
      <c r="J66" s="404">
        <v>1585.432</v>
      </c>
    </row>
    <row r="67" spans="1:10" x14ac:dyDescent="0.2">
      <c r="A67" s="404" t="s">
        <v>1179</v>
      </c>
      <c r="B67" s="404">
        <v>0</v>
      </c>
      <c r="C67" s="404">
        <v>50.494999999999997</v>
      </c>
      <c r="D67" s="404">
        <v>1476.655</v>
      </c>
      <c r="E67" s="404">
        <v>1527.15</v>
      </c>
      <c r="F67" s="404" t="s">
        <v>1126</v>
      </c>
      <c r="G67" s="404">
        <v>1527.15</v>
      </c>
      <c r="H67" s="404">
        <v>0.85399999999999998</v>
      </c>
      <c r="I67" s="404">
        <v>1.7370000000000001</v>
      </c>
      <c r="J67" s="404">
        <v>1529.74</v>
      </c>
    </row>
    <row r="68" spans="1:10" x14ac:dyDescent="0.2">
      <c r="A68" s="404" t="s">
        <v>1180</v>
      </c>
      <c r="B68" s="404">
        <v>0</v>
      </c>
      <c r="C68" s="404">
        <v>47.686</v>
      </c>
      <c r="D68" s="404">
        <v>1608.8689999999999</v>
      </c>
      <c r="E68" s="404">
        <v>1656.5550000000001</v>
      </c>
      <c r="F68" s="404" t="s">
        <v>1126</v>
      </c>
      <c r="G68" s="404">
        <v>1656.5550000000001</v>
      </c>
      <c r="H68" s="404">
        <v>0.91100000000000003</v>
      </c>
      <c r="I68" s="404">
        <v>2.1360000000000001</v>
      </c>
      <c r="J68" s="404">
        <v>1659.6020000000001</v>
      </c>
    </row>
    <row r="69" spans="1:10" x14ac:dyDescent="0.2">
      <c r="A69" s="404" t="s">
        <v>1181</v>
      </c>
      <c r="B69" s="404">
        <v>2.1999999999999999E-2</v>
      </c>
      <c r="C69" s="404">
        <v>40.012</v>
      </c>
      <c r="D69" s="404">
        <v>1598.127</v>
      </c>
      <c r="E69" s="404">
        <v>1638.1610000000001</v>
      </c>
      <c r="F69" s="404" t="s">
        <v>1126</v>
      </c>
      <c r="G69" s="404">
        <v>1638.1610000000001</v>
      </c>
      <c r="H69" s="404">
        <v>0.80300000000000005</v>
      </c>
      <c r="I69" s="404">
        <v>1.8320000000000001</v>
      </c>
      <c r="J69" s="404">
        <v>1640.796</v>
      </c>
    </row>
    <row r="70" spans="1:10" x14ac:dyDescent="0.2">
      <c r="A70" s="404" t="s">
        <v>1182</v>
      </c>
      <c r="B70" s="404">
        <v>2.1999999999999999E-2</v>
      </c>
      <c r="C70" s="404">
        <v>38.344000000000001</v>
      </c>
      <c r="D70" s="404">
        <v>1579.299</v>
      </c>
      <c r="E70" s="404">
        <v>1617.665</v>
      </c>
      <c r="F70" s="404" t="s">
        <v>1126</v>
      </c>
      <c r="G70" s="404">
        <v>1617.665</v>
      </c>
      <c r="H70" s="404">
        <v>0.83099999999999996</v>
      </c>
      <c r="I70" s="404">
        <v>2.1110000000000002</v>
      </c>
      <c r="J70" s="404">
        <v>1620.607</v>
      </c>
    </row>
    <row r="71" spans="1:10" x14ac:dyDescent="0.2">
      <c r="A71" s="404" t="s">
        <v>1183</v>
      </c>
      <c r="B71" s="404">
        <v>4.4999999999999998E-2</v>
      </c>
      <c r="C71" s="404">
        <v>37.064999999999998</v>
      </c>
      <c r="D71" s="404">
        <v>1638.008</v>
      </c>
      <c r="E71" s="404">
        <v>1675.1179999999999</v>
      </c>
      <c r="F71" s="404" t="s">
        <v>1126</v>
      </c>
      <c r="G71" s="404">
        <v>1675.1179999999999</v>
      </c>
      <c r="H71" s="404">
        <v>0.82899999999999996</v>
      </c>
      <c r="I71" s="404">
        <v>2.097</v>
      </c>
      <c r="J71" s="404">
        <v>1678.0440000000001</v>
      </c>
    </row>
    <row r="72" spans="1:10" x14ac:dyDescent="0.2">
      <c r="A72" s="404" t="s">
        <v>1184</v>
      </c>
      <c r="B72" s="404">
        <v>2.1999999999999999E-2</v>
      </c>
      <c r="C72" s="404">
        <v>36.841999999999999</v>
      </c>
      <c r="D72" s="404">
        <v>1629.288</v>
      </c>
      <c r="E72" s="404">
        <v>1666.152</v>
      </c>
      <c r="F72" s="404" t="s">
        <v>1126</v>
      </c>
      <c r="G72" s="404">
        <v>1666.152</v>
      </c>
      <c r="H72" s="404">
        <v>0.877</v>
      </c>
      <c r="I72" s="404">
        <v>2.2549999999999999</v>
      </c>
      <c r="J72" s="404">
        <v>1669.2840000000001</v>
      </c>
    </row>
    <row r="73" spans="1:10" x14ac:dyDescent="0.2">
      <c r="A73" s="404" t="s">
        <v>1185</v>
      </c>
      <c r="B73" s="404">
        <v>2.1999999999999999E-2</v>
      </c>
      <c r="C73" s="404">
        <v>37.926000000000002</v>
      </c>
      <c r="D73" s="404">
        <v>1674.95</v>
      </c>
      <c r="E73" s="404">
        <v>1712.8989999999999</v>
      </c>
      <c r="F73" s="404" t="s">
        <v>1126</v>
      </c>
      <c r="G73" s="404">
        <v>1712.8989999999999</v>
      </c>
      <c r="H73" s="404">
        <v>0.86299999999999999</v>
      </c>
      <c r="I73" s="404">
        <v>2.0990000000000002</v>
      </c>
      <c r="J73" s="404">
        <v>1715.8610000000001</v>
      </c>
    </row>
    <row r="74" spans="1:10" x14ac:dyDescent="0.2">
      <c r="A74" s="404" t="s">
        <v>1186</v>
      </c>
      <c r="B74" s="404">
        <v>2.1999999999999999E-2</v>
      </c>
      <c r="C74" s="404">
        <v>39.679000000000002</v>
      </c>
      <c r="D74" s="404">
        <v>1604.8620000000001</v>
      </c>
      <c r="E74" s="404">
        <v>1644.5630000000001</v>
      </c>
      <c r="F74" s="404" t="s">
        <v>1126</v>
      </c>
      <c r="G74" s="404">
        <v>1644.5630000000001</v>
      </c>
      <c r="H74" s="404">
        <v>0.88</v>
      </c>
      <c r="I74" s="404">
        <v>1.929</v>
      </c>
      <c r="J74" s="404">
        <v>1647.3720000000001</v>
      </c>
    </row>
    <row r="75" spans="1:10" x14ac:dyDescent="0.2">
      <c r="A75" s="404" t="s">
        <v>1187</v>
      </c>
      <c r="B75" s="404">
        <v>2.1999999999999999E-2</v>
      </c>
      <c r="C75" s="404">
        <v>42.209000000000003</v>
      </c>
      <c r="D75" s="404">
        <v>1624.6980000000001</v>
      </c>
      <c r="E75" s="404">
        <v>1666.93</v>
      </c>
      <c r="F75" s="404" t="s">
        <v>1126</v>
      </c>
      <c r="G75" s="404">
        <v>1666.93</v>
      </c>
      <c r="H75" s="404">
        <v>0.88500000000000001</v>
      </c>
      <c r="I75" s="404">
        <v>1.9830000000000001</v>
      </c>
      <c r="J75" s="404">
        <v>1669.798</v>
      </c>
    </row>
    <row r="76" spans="1:10" x14ac:dyDescent="0.2">
      <c r="A76" s="404" t="s">
        <v>1188</v>
      </c>
      <c r="B76" s="404">
        <v>2.1999999999999999E-2</v>
      </c>
      <c r="C76" s="404">
        <v>46.991</v>
      </c>
      <c r="D76" s="404">
        <v>1600.3920000000001</v>
      </c>
      <c r="E76" s="404">
        <v>1647.4059999999999</v>
      </c>
      <c r="F76" s="404" t="s">
        <v>1126</v>
      </c>
      <c r="G76" s="404">
        <v>1647.4059999999999</v>
      </c>
      <c r="H76" s="404">
        <v>0.871</v>
      </c>
      <c r="I76" s="404">
        <v>2.1219999999999999</v>
      </c>
      <c r="J76" s="404">
        <v>1650.3989999999999</v>
      </c>
    </row>
    <row r="77" spans="1:10" x14ac:dyDescent="0.2">
      <c r="A77" s="404" t="s">
        <v>1189</v>
      </c>
      <c r="B77" s="404">
        <v>0</v>
      </c>
      <c r="C77" s="404">
        <v>58.613999999999997</v>
      </c>
      <c r="D77" s="404">
        <v>1692.8510000000001</v>
      </c>
      <c r="E77" s="404">
        <v>1751.4649999999999</v>
      </c>
      <c r="F77" s="404" t="s">
        <v>1126</v>
      </c>
      <c r="G77" s="404">
        <v>1751.4649999999999</v>
      </c>
      <c r="H77" s="404">
        <v>0.89800000000000002</v>
      </c>
      <c r="I77" s="404">
        <v>2.3010000000000002</v>
      </c>
      <c r="J77" s="404">
        <v>1754.664</v>
      </c>
    </row>
    <row r="78" spans="1:10" x14ac:dyDescent="0.2">
      <c r="A78" s="404" t="s">
        <v>1190</v>
      </c>
      <c r="B78" s="404">
        <v>0.20100000000000001</v>
      </c>
      <c r="C78" s="404">
        <v>542.79</v>
      </c>
      <c r="D78" s="404">
        <v>19243.223999999998</v>
      </c>
      <c r="E78" s="404">
        <v>19786.215</v>
      </c>
      <c r="F78" s="404" t="s">
        <v>1126</v>
      </c>
      <c r="G78" s="404">
        <v>19786.215</v>
      </c>
      <c r="H78" s="404">
        <v>10.429</v>
      </c>
      <c r="I78" s="404">
        <v>24.946999999999999</v>
      </c>
      <c r="J78" s="404">
        <v>19821.59</v>
      </c>
    </row>
    <row r="79" spans="1:10" x14ac:dyDescent="0.2">
      <c r="A79" s="404" t="s">
        <v>1191</v>
      </c>
      <c r="B79" s="404">
        <v>0</v>
      </c>
      <c r="C79" s="404">
        <v>65.406999999999996</v>
      </c>
      <c r="D79" s="404">
        <v>1583.1489999999999</v>
      </c>
      <c r="E79" s="404">
        <v>1648.556</v>
      </c>
      <c r="F79" s="404" t="s">
        <v>1126</v>
      </c>
      <c r="G79" s="404">
        <v>1648.556</v>
      </c>
      <c r="H79" s="404">
        <v>0.90200000000000002</v>
      </c>
      <c r="I79" s="404">
        <v>2.2879999999999998</v>
      </c>
      <c r="J79" s="404">
        <v>1651.7460000000001</v>
      </c>
    </row>
    <row r="80" spans="1:10" x14ac:dyDescent="0.2">
      <c r="A80" s="404" t="s">
        <v>1192</v>
      </c>
      <c r="B80" s="404">
        <v>0</v>
      </c>
      <c r="C80" s="404">
        <v>58.734999999999999</v>
      </c>
      <c r="D80" s="404">
        <v>1517.74</v>
      </c>
      <c r="E80" s="404">
        <v>1576.4749999999999</v>
      </c>
      <c r="F80" s="404" t="s">
        <v>1126</v>
      </c>
      <c r="G80" s="404">
        <v>1576.4749999999999</v>
      </c>
      <c r="H80" s="404">
        <v>0.86</v>
      </c>
      <c r="I80" s="404">
        <v>1.9279999999999999</v>
      </c>
      <c r="J80" s="404">
        <v>1579.2639999999999</v>
      </c>
    </row>
    <row r="81" spans="1:10" x14ac:dyDescent="0.2">
      <c r="A81" s="404" t="s">
        <v>1193</v>
      </c>
      <c r="B81" s="404">
        <v>0</v>
      </c>
      <c r="C81" s="404">
        <v>52.665999999999997</v>
      </c>
      <c r="D81" s="404">
        <v>1709.5840000000001</v>
      </c>
      <c r="E81" s="404">
        <v>1762.251</v>
      </c>
      <c r="F81" s="404" t="s">
        <v>1126</v>
      </c>
      <c r="G81" s="404">
        <v>1762.251</v>
      </c>
      <c r="H81" s="404">
        <v>0.82699999999999996</v>
      </c>
      <c r="I81" s="404">
        <v>1.9550000000000001</v>
      </c>
      <c r="J81" s="404">
        <v>1765.0329999999999</v>
      </c>
    </row>
    <row r="82" spans="1:10" x14ac:dyDescent="0.2">
      <c r="A82" s="404" t="s">
        <v>1194</v>
      </c>
      <c r="B82" s="404">
        <v>0</v>
      </c>
      <c r="C82" s="404">
        <v>42.26</v>
      </c>
      <c r="D82" s="404">
        <v>1626.5239999999999</v>
      </c>
      <c r="E82" s="404">
        <v>1668.7840000000001</v>
      </c>
      <c r="F82" s="404" t="s">
        <v>1126</v>
      </c>
      <c r="G82" s="404">
        <v>1668.7840000000001</v>
      </c>
      <c r="H82" s="404">
        <v>0.73399999999999999</v>
      </c>
      <c r="I82" s="404">
        <v>1.6990000000000001</v>
      </c>
      <c r="J82" s="404">
        <v>1671.2159999999999</v>
      </c>
    </row>
    <row r="83" spans="1:10" x14ac:dyDescent="0.2">
      <c r="A83" s="404" t="s">
        <v>1195</v>
      </c>
      <c r="B83" s="404">
        <v>0</v>
      </c>
      <c r="C83" s="404">
        <v>37.893999999999998</v>
      </c>
      <c r="D83" s="404">
        <v>1746.3409999999999</v>
      </c>
      <c r="E83" s="404">
        <v>1784.2349999999999</v>
      </c>
      <c r="F83" s="404" t="s">
        <v>1126</v>
      </c>
      <c r="G83" s="404">
        <v>1784.2349999999999</v>
      </c>
      <c r="H83" s="404">
        <v>0.76600000000000001</v>
      </c>
      <c r="I83" s="404">
        <v>1.986</v>
      </c>
      <c r="J83" s="404">
        <v>1786.9870000000001</v>
      </c>
    </row>
    <row r="84" spans="1:10" x14ac:dyDescent="0.2">
      <c r="A84" s="404" t="s">
        <v>1196</v>
      </c>
      <c r="B84" s="404">
        <v>0</v>
      </c>
      <c r="C84" s="404">
        <v>34.295999999999999</v>
      </c>
      <c r="D84" s="404">
        <v>1707.079</v>
      </c>
      <c r="E84" s="404">
        <v>1741.375</v>
      </c>
      <c r="F84" s="404" t="s">
        <v>1126</v>
      </c>
      <c r="G84" s="404">
        <v>1741.375</v>
      </c>
      <c r="H84" s="404">
        <v>0.79900000000000004</v>
      </c>
      <c r="I84" s="404">
        <v>2.032</v>
      </c>
      <c r="J84" s="404">
        <v>1744.2070000000001</v>
      </c>
    </row>
    <row r="85" spans="1:10" x14ac:dyDescent="0.2">
      <c r="A85" s="404" t="s">
        <v>1197</v>
      </c>
      <c r="B85" s="404">
        <v>0</v>
      </c>
      <c r="C85" s="404">
        <v>36.601999999999997</v>
      </c>
      <c r="D85" s="404">
        <v>1684.5540000000001</v>
      </c>
      <c r="E85" s="404">
        <v>1721.1569999999999</v>
      </c>
      <c r="F85" s="404" t="s">
        <v>1126</v>
      </c>
      <c r="G85" s="404">
        <v>1721.1569999999999</v>
      </c>
      <c r="H85" s="404">
        <v>0.872</v>
      </c>
      <c r="I85" s="404">
        <v>2.2229999999999999</v>
      </c>
      <c r="J85" s="404">
        <v>1724.251</v>
      </c>
    </row>
    <row r="86" spans="1:10" x14ac:dyDescent="0.2">
      <c r="A86" s="404" t="s">
        <v>1198</v>
      </c>
      <c r="B86" s="404">
        <v>0</v>
      </c>
      <c r="C86" s="404">
        <v>35.284999999999997</v>
      </c>
      <c r="D86" s="404">
        <v>1763.8879999999999</v>
      </c>
      <c r="E86" s="404">
        <v>1799.173</v>
      </c>
      <c r="F86" s="404" t="s">
        <v>1126</v>
      </c>
      <c r="G86" s="404">
        <v>1799.173</v>
      </c>
      <c r="H86" s="404">
        <v>0.84099999999999997</v>
      </c>
      <c r="I86" s="404">
        <v>2.1070000000000002</v>
      </c>
      <c r="J86" s="404">
        <v>1802.1210000000001</v>
      </c>
    </row>
    <row r="87" spans="1:10" x14ac:dyDescent="0.2">
      <c r="A87" s="404" t="s">
        <v>1199</v>
      </c>
      <c r="B87" s="404">
        <v>0</v>
      </c>
      <c r="C87" s="404">
        <v>33.911999999999999</v>
      </c>
      <c r="D87" s="404">
        <v>1620.3610000000001</v>
      </c>
      <c r="E87" s="404">
        <v>1654.2729999999999</v>
      </c>
      <c r="F87" s="404" t="s">
        <v>1126</v>
      </c>
      <c r="G87" s="404">
        <v>1654.2729999999999</v>
      </c>
      <c r="H87" s="404">
        <v>0.88100000000000001</v>
      </c>
      <c r="I87" s="404">
        <v>1.9139999999999999</v>
      </c>
      <c r="J87" s="404">
        <v>1657.069</v>
      </c>
    </row>
    <row r="88" spans="1:10" x14ac:dyDescent="0.2">
      <c r="A88" s="404" t="s">
        <v>1200</v>
      </c>
      <c r="B88" s="404">
        <v>0</v>
      </c>
      <c r="C88" s="404">
        <v>39.540999999999997</v>
      </c>
      <c r="D88" s="404">
        <v>1695.4829999999999</v>
      </c>
      <c r="E88" s="404">
        <v>1735.0239999999999</v>
      </c>
      <c r="F88" s="404" t="s">
        <v>1126</v>
      </c>
      <c r="G88" s="404">
        <v>1735.0239999999999</v>
      </c>
      <c r="H88" s="404">
        <v>0.82199999999999995</v>
      </c>
      <c r="I88" s="404">
        <v>1.863</v>
      </c>
      <c r="J88" s="404">
        <v>1737.7090000000001</v>
      </c>
    </row>
    <row r="89" spans="1:10" x14ac:dyDescent="0.2">
      <c r="A89" s="404" t="s">
        <v>1201</v>
      </c>
      <c r="B89" s="404">
        <v>0</v>
      </c>
      <c r="C89" s="404">
        <v>45.527000000000001</v>
      </c>
      <c r="D89" s="404">
        <v>1677.2670000000001</v>
      </c>
      <c r="E89" s="404">
        <v>1722.7929999999999</v>
      </c>
      <c r="F89" s="404" t="s">
        <v>1126</v>
      </c>
      <c r="G89" s="404">
        <v>1722.7929999999999</v>
      </c>
      <c r="H89" s="404">
        <v>0.86799999999999999</v>
      </c>
      <c r="I89" s="404">
        <v>2.11</v>
      </c>
      <c r="J89" s="404">
        <v>1725.7719999999999</v>
      </c>
    </row>
    <row r="90" spans="1:10" x14ac:dyDescent="0.2">
      <c r="A90" s="404" t="s">
        <v>1202</v>
      </c>
      <c r="B90" s="404">
        <v>0</v>
      </c>
      <c r="C90" s="404">
        <v>56.813000000000002</v>
      </c>
      <c r="D90" s="404">
        <v>1711.8530000000001</v>
      </c>
      <c r="E90" s="404">
        <v>1768.665</v>
      </c>
      <c r="F90" s="404" t="s">
        <v>1126</v>
      </c>
      <c r="G90" s="404">
        <v>1768.665</v>
      </c>
      <c r="H90" s="404">
        <v>0.85399999999999998</v>
      </c>
      <c r="I90" s="404">
        <v>2.1709999999999998</v>
      </c>
      <c r="J90" s="404">
        <v>1771.69</v>
      </c>
    </row>
    <row r="91" spans="1:10" x14ac:dyDescent="0.2">
      <c r="A91" s="404" t="s">
        <v>1203</v>
      </c>
      <c r="B91" s="404">
        <v>0</v>
      </c>
      <c r="C91" s="404">
        <v>538.93799999999999</v>
      </c>
      <c r="D91" s="404">
        <v>20043.823</v>
      </c>
      <c r="E91" s="404">
        <v>20582.760999999999</v>
      </c>
      <c r="F91" s="404" t="s">
        <v>1126</v>
      </c>
      <c r="G91" s="404">
        <v>20582.760999999999</v>
      </c>
      <c r="H91" s="404">
        <v>10.026999999999999</v>
      </c>
      <c r="I91" s="404">
        <v>24.274999999999999</v>
      </c>
      <c r="J91" s="404">
        <v>20617.063999999998</v>
      </c>
    </row>
    <row r="92" spans="1:10" x14ac:dyDescent="0.2">
      <c r="A92" s="404" t="s">
        <v>1204</v>
      </c>
      <c r="B92" s="404">
        <v>0</v>
      </c>
      <c r="C92" s="404">
        <v>73.325999999999993</v>
      </c>
      <c r="D92" s="404">
        <v>1662.729</v>
      </c>
      <c r="E92" s="404">
        <v>1736.0550000000001</v>
      </c>
      <c r="F92" s="404" t="s">
        <v>1126</v>
      </c>
      <c r="G92" s="404">
        <v>1736.0550000000001</v>
      </c>
      <c r="H92" s="404">
        <v>0.93600000000000005</v>
      </c>
      <c r="I92" s="404">
        <v>2.3759999999999999</v>
      </c>
      <c r="J92" s="404">
        <v>1739.367</v>
      </c>
    </row>
    <row r="93" spans="1:10" x14ac:dyDescent="0.2">
      <c r="A93" s="404" t="s">
        <v>1205</v>
      </c>
      <c r="B93" s="404">
        <v>0</v>
      </c>
      <c r="C93" s="404">
        <v>66.616</v>
      </c>
      <c r="D93" s="404">
        <v>1602.604</v>
      </c>
      <c r="E93" s="404">
        <v>1669.22</v>
      </c>
      <c r="F93" s="404" t="s">
        <v>1126</v>
      </c>
      <c r="G93" s="404">
        <v>1669.22</v>
      </c>
      <c r="H93" s="404">
        <v>0.85499999999999998</v>
      </c>
      <c r="I93" s="404">
        <v>1.899</v>
      </c>
      <c r="J93" s="404">
        <v>1671.9739999999999</v>
      </c>
    </row>
    <row r="94" spans="1:10" x14ac:dyDescent="0.2">
      <c r="A94" s="404" t="s">
        <v>1206</v>
      </c>
      <c r="B94" s="404">
        <v>0</v>
      </c>
      <c r="C94" s="404">
        <v>56.853000000000002</v>
      </c>
      <c r="D94" s="404">
        <v>1776.357</v>
      </c>
      <c r="E94" s="404">
        <v>1833.211</v>
      </c>
      <c r="F94" s="404" t="s">
        <v>1126</v>
      </c>
      <c r="G94" s="404">
        <v>1833.211</v>
      </c>
      <c r="H94" s="404">
        <v>0.83499999999999996</v>
      </c>
      <c r="I94" s="404">
        <v>1.9119999999999999</v>
      </c>
      <c r="J94" s="404">
        <v>1835.9580000000001</v>
      </c>
    </row>
    <row r="95" spans="1:10" x14ac:dyDescent="0.2">
      <c r="A95" s="404" t="s">
        <v>1207</v>
      </c>
      <c r="B95" s="404">
        <v>0</v>
      </c>
      <c r="C95" s="404">
        <v>48.179000000000002</v>
      </c>
      <c r="D95" s="404">
        <v>1602.4369999999999</v>
      </c>
      <c r="E95" s="404">
        <v>1650.616</v>
      </c>
      <c r="F95" s="404" t="s">
        <v>1126</v>
      </c>
      <c r="G95" s="404">
        <v>1650.616</v>
      </c>
      <c r="H95" s="404">
        <v>0.77600000000000002</v>
      </c>
      <c r="I95" s="404">
        <v>1.7549999999999999</v>
      </c>
      <c r="J95" s="404">
        <v>1653.1469999999999</v>
      </c>
    </row>
    <row r="96" spans="1:10" x14ac:dyDescent="0.2">
      <c r="A96" s="404" t="s">
        <v>1208</v>
      </c>
      <c r="B96" s="404">
        <v>0</v>
      </c>
      <c r="C96" s="404">
        <v>43.192</v>
      </c>
      <c r="D96" s="404">
        <v>1695.4</v>
      </c>
      <c r="E96" s="404">
        <v>1738.5920000000001</v>
      </c>
      <c r="F96" s="404" t="s">
        <v>1126</v>
      </c>
      <c r="G96" s="404">
        <v>1738.5920000000001</v>
      </c>
      <c r="H96" s="404">
        <v>0.77900000000000003</v>
      </c>
      <c r="I96" s="404">
        <v>1.913</v>
      </c>
      <c r="J96" s="404">
        <v>1741.2829999999999</v>
      </c>
    </row>
    <row r="97" spans="1:10" x14ac:dyDescent="0.2">
      <c r="A97" s="404" t="s">
        <v>1209</v>
      </c>
      <c r="B97" s="404">
        <v>0</v>
      </c>
      <c r="C97" s="404">
        <v>39.564999999999998</v>
      </c>
      <c r="D97" s="404">
        <v>1635.0909999999999</v>
      </c>
      <c r="E97" s="404">
        <v>1674.6559999999999</v>
      </c>
      <c r="F97" s="404" t="s">
        <v>1126</v>
      </c>
      <c r="G97" s="404">
        <v>1674.6559999999999</v>
      </c>
      <c r="H97" s="404">
        <v>0.78900000000000003</v>
      </c>
      <c r="I97" s="404">
        <v>1.948</v>
      </c>
      <c r="J97" s="404">
        <v>1677.3920000000001</v>
      </c>
    </row>
    <row r="98" spans="1:10" x14ac:dyDescent="0.2">
      <c r="A98" s="404" t="s">
        <v>1210</v>
      </c>
      <c r="B98" s="404">
        <v>0</v>
      </c>
      <c r="C98" s="404">
        <v>40.198999999999998</v>
      </c>
      <c r="D98" s="404">
        <v>1618.8409999999999</v>
      </c>
      <c r="E98" s="404">
        <v>1659.04</v>
      </c>
      <c r="F98" s="404" t="s">
        <v>1126</v>
      </c>
      <c r="G98" s="404">
        <v>1659.04</v>
      </c>
      <c r="H98" s="404">
        <v>0.82699999999999996</v>
      </c>
      <c r="I98" s="404">
        <v>2.113</v>
      </c>
      <c r="J98" s="404">
        <v>1661.98</v>
      </c>
    </row>
    <row r="99" spans="1:10" x14ac:dyDescent="0.2">
      <c r="A99" s="404" t="s">
        <v>1211</v>
      </c>
      <c r="B99" s="404">
        <v>0</v>
      </c>
      <c r="C99" s="404">
        <v>40.561999999999998</v>
      </c>
      <c r="D99" s="404">
        <v>1703.008</v>
      </c>
      <c r="E99" s="404">
        <v>1743.57</v>
      </c>
      <c r="F99" s="404" t="s">
        <v>1126</v>
      </c>
      <c r="G99" s="404">
        <v>1743.57</v>
      </c>
      <c r="H99" s="404">
        <v>0.879</v>
      </c>
      <c r="I99" s="404">
        <v>2.1469999999999998</v>
      </c>
      <c r="J99" s="404">
        <v>1746.596</v>
      </c>
    </row>
    <row r="100" spans="1:10" x14ac:dyDescent="0.2">
      <c r="A100" s="404" t="s">
        <v>1212</v>
      </c>
      <c r="B100" s="404">
        <v>0</v>
      </c>
      <c r="C100" s="404">
        <v>40.168999999999997</v>
      </c>
      <c r="D100" s="404">
        <v>1588.816</v>
      </c>
      <c r="E100" s="404">
        <v>1628.9849999999999</v>
      </c>
      <c r="F100" s="404" t="s">
        <v>1126</v>
      </c>
      <c r="G100" s="404">
        <v>1628.9849999999999</v>
      </c>
      <c r="H100" s="404">
        <v>0.89</v>
      </c>
      <c r="I100" s="404">
        <v>1.92</v>
      </c>
      <c r="J100" s="404">
        <v>1631.7950000000001</v>
      </c>
    </row>
    <row r="101" spans="1:10" x14ac:dyDescent="0.2">
      <c r="A101" s="404" t="s">
        <v>1213</v>
      </c>
      <c r="B101" s="404">
        <v>0</v>
      </c>
      <c r="C101" s="404">
        <v>47.06</v>
      </c>
      <c r="D101" s="404">
        <v>1688.3</v>
      </c>
      <c r="E101" s="404">
        <v>1735.36</v>
      </c>
      <c r="F101" s="404" t="s">
        <v>1126</v>
      </c>
      <c r="G101" s="404">
        <v>1735.36</v>
      </c>
      <c r="H101" s="404">
        <v>0.85199999999999998</v>
      </c>
      <c r="I101" s="404">
        <v>2.0310000000000001</v>
      </c>
      <c r="J101" s="404">
        <v>1738.242</v>
      </c>
    </row>
    <row r="102" spans="1:10" x14ac:dyDescent="0.2">
      <c r="A102" s="404" t="s">
        <v>1214</v>
      </c>
      <c r="B102" s="404">
        <v>0</v>
      </c>
      <c r="C102" s="404">
        <v>53.438000000000002</v>
      </c>
      <c r="D102" s="404">
        <v>1589.5609999999999</v>
      </c>
      <c r="E102" s="404">
        <v>1642.999</v>
      </c>
      <c r="F102" s="404" t="s">
        <v>1126</v>
      </c>
      <c r="G102" s="404">
        <v>1642.999</v>
      </c>
      <c r="H102" s="404">
        <v>0.85299999999999998</v>
      </c>
      <c r="I102" s="404">
        <v>2.0579999999999998</v>
      </c>
      <c r="J102" s="404">
        <v>1645.91</v>
      </c>
    </row>
    <row r="103" spans="1:10" x14ac:dyDescent="0.2">
      <c r="A103" s="404" t="s">
        <v>1215</v>
      </c>
      <c r="B103" s="404">
        <v>0</v>
      </c>
      <c r="C103" s="404">
        <v>62.625999999999998</v>
      </c>
      <c r="D103" s="404">
        <v>1662.327</v>
      </c>
      <c r="E103" s="404">
        <v>1724.954</v>
      </c>
      <c r="F103" s="404" t="s">
        <v>1126</v>
      </c>
      <c r="G103" s="404">
        <v>1724.954</v>
      </c>
      <c r="H103" s="404">
        <v>0.84699999999999998</v>
      </c>
      <c r="I103" s="404">
        <v>2.0920000000000001</v>
      </c>
      <c r="J103" s="404">
        <v>1727.893</v>
      </c>
    </row>
    <row r="104" spans="1:10" x14ac:dyDescent="0.2">
      <c r="A104" s="404" t="s">
        <v>1216</v>
      </c>
      <c r="B104" s="404">
        <v>0</v>
      </c>
      <c r="C104" s="404">
        <v>611.78099999999995</v>
      </c>
      <c r="D104" s="404">
        <v>19825.471000000001</v>
      </c>
      <c r="E104" s="404">
        <v>20437.252</v>
      </c>
      <c r="F104" s="404" t="s">
        <v>1126</v>
      </c>
      <c r="G104" s="404">
        <v>20437.252</v>
      </c>
      <c r="H104" s="404">
        <v>10.117000000000001</v>
      </c>
      <c r="I104" s="404">
        <v>24.161999999999999</v>
      </c>
      <c r="J104" s="404">
        <v>20471.531999999999</v>
      </c>
    </row>
    <row r="105" spans="1:10" x14ac:dyDescent="0.2">
      <c r="A105" s="404" t="s">
        <v>1217</v>
      </c>
      <c r="B105" s="404">
        <v>0</v>
      </c>
      <c r="C105" s="404">
        <v>72.703999999999994</v>
      </c>
      <c r="D105" s="404">
        <v>1607.271</v>
      </c>
      <c r="E105" s="404">
        <v>1679.9749999999999</v>
      </c>
      <c r="F105" s="404" t="s">
        <v>1126</v>
      </c>
      <c r="G105" s="404">
        <v>1679.9749999999999</v>
      </c>
      <c r="H105" s="404">
        <v>0.996</v>
      </c>
      <c r="I105" s="404">
        <v>2.4409999999999998</v>
      </c>
      <c r="J105" s="404">
        <v>1683.412</v>
      </c>
    </row>
    <row r="106" spans="1:10" x14ac:dyDescent="0.2">
      <c r="A106" s="404" t="s">
        <v>1218</v>
      </c>
      <c r="B106" s="404">
        <v>0</v>
      </c>
      <c r="C106" s="404">
        <v>69.632000000000005</v>
      </c>
      <c r="D106" s="404">
        <v>1556.394</v>
      </c>
      <c r="E106" s="404">
        <v>1626.0260000000001</v>
      </c>
      <c r="F106" s="404" t="s">
        <v>1126</v>
      </c>
      <c r="G106" s="404">
        <v>1626.0260000000001</v>
      </c>
      <c r="H106" s="404">
        <v>0.92600000000000005</v>
      </c>
      <c r="I106" s="404">
        <v>2.0950000000000002</v>
      </c>
      <c r="J106" s="404">
        <v>1629.048</v>
      </c>
    </row>
    <row r="107" spans="1:10" x14ac:dyDescent="0.2">
      <c r="A107" s="404" t="s">
        <v>1219</v>
      </c>
      <c r="B107" s="404">
        <v>0</v>
      </c>
      <c r="C107" s="404">
        <v>67.584000000000003</v>
      </c>
      <c r="D107" s="404">
        <v>1620.001</v>
      </c>
      <c r="E107" s="404">
        <v>1687.585</v>
      </c>
      <c r="F107" s="404" t="s">
        <v>1126</v>
      </c>
      <c r="G107" s="404">
        <v>1687.585</v>
      </c>
      <c r="H107" s="404">
        <v>0.90500000000000003</v>
      </c>
      <c r="I107" s="404">
        <v>2.1150000000000002</v>
      </c>
      <c r="J107" s="404">
        <v>1690.604</v>
      </c>
    </row>
    <row r="108" spans="1:10" x14ac:dyDescent="0.2">
      <c r="A108" s="404" t="s">
        <v>1220</v>
      </c>
      <c r="B108" s="404">
        <v>0</v>
      </c>
      <c r="C108" s="404">
        <v>50.176000000000002</v>
      </c>
      <c r="D108" s="404">
        <v>1624.7360000000001</v>
      </c>
      <c r="E108" s="404">
        <v>1674.912</v>
      </c>
      <c r="F108" s="404" t="s">
        <v>1126</v>
      </c>
      <c r="G108" s="404">
        <v>1674.912</v>
      </c>
      <c r="H108" s="404">
        <v>0.83899999999999997</v>
      </c>
      <c r="I108" s="404">
        <v>1.8759999999999999</v>
      </c>
      <c r="J108" s="404">
        <v>1677.6279999999999</v>
      </c>
    </row>
    <row r="109" spans="1:10" x14ac:dyDescent="0.2">
      <c r="A109" s="404" t="s">
        <v>1221</v>
      </c>
      <c r="B109" s="404">
        <v>0</v>
      </c>
      <c r="C109" s="404">
        <v>44.031999999999996</v>
      </c>
      <c r="D109" s="404">
        <v>1609.0509999999999</v>
      </c>
      <c r="E109" s="404">
        <v>1653.0830000000001</v>
      </c>
      <c r="F109" s="404" t="s">
        <v>1126</v>
      </c>
      <c r="G109" s="404">
        <v>1653.0830000000001</v>
      </c>
      <c r="H109" s="404">
        <v>0.872</v>
      </c>
      <c r="I109" s="404">
        <v>2.194</v>
      </c>
      <c r="J109" s="404">
        <v>1656.1479999999999</v>
      </c>
    </row>
    <row r="110" spans="1:10" x14ac:dyDescent="0.2">
      <c r="A110" s="404" t="s">
        <v>1222</v>
      </c>
      <c r="B110" s="404">
        <v>0</v>
      </c>
      <c r="C110" s="404">
        <v>40.96</v>
      </c>
      <c r="D110" s="404">
        <v>1546.2639999999999</v>
      </c>
      <c r="E110" s="404">
        <v>1587.2239999999999</v>
      </c>
      <c r="F110" s="404" t="s">
        <v>1126</v>
      </c>
      <c r="G110" s="404">
        <v>1587.2239999999999</v>
      </c>
      <c r="H110" s="404">
        <v>0.86099999999999999</v>
      </c>
      <c r="I110" s="404">
        <v>2.218</v>
      </c>
      <c r="J110" s="404">
        <v>1590.3030000000001</v>
      </c>
    </row>
    <row r="111" spans="1:10" x14ac:dyDescent="0.2">
      <c r="A111" s="404" t="s">
        <v>1223</v>
      </c>
      <c r="B111" s="404">
        <v>0</v>
      </c>
      <c r="C111" s="404">
        <v>41.984000000000002</v>
      </c>
      <c r="D111" s="404">
        <v>1599.3340000000001</v>
      </c>
      <c r="E111" s="404">
        <v>1641.318</v>
      </c>
      <c r="F111" s="404" t="s">
        <v>1126</v>
      </c>
      <c r="G111" s="404">
        <v>1641.318</v>
      </c>
      <c r="H111" s="404">
        <v>0.93300000000000005</v>
      </c>
      <c r="I111" s="404">
        <v>2.4780000000000002</v>
      </c>
      <c r="J111" s="404">
        <v>1644.729</v>
      </c>
    </row>
    <row r="112" spans="1:10" x14ac:dyDescent="0.2">
      <c r="A112" s="404" t="s">
        <v>1224</v>
      </c>
      <c r="B112" s="404">
        <v>0</v>
      </c>
      <c r="C112" s="404">
        <v>41.984000000000002</v>
      </c>
      <c r="D112" s="404">
        <v>1555.703</v>
      </c>
      <c r="E112" s="404">
        <v>1597.6869999999999</v>
      </c>
      <c r="F112" s="404" t="s">
        <v>1126</v>
      </c>
      <c r="G112" s="404">
        <v>1597.6869999999999</v>
      </c>
      <c r="H112" s="404">
        <v>0.94099999999999995</v>
      </c>
      <c r="I112" s="404">
        <v>2.2959999999999998</v>
      </c>
      <c r="J112" s="404">
        <v>1600.924</v>
      </c>
    </row>
    <row r="113" spans="1:10" x14ac:dyDescent="0.2">
      <c r="A113" s="404" t="s">
        <v>1225</v>
      </c>
      <c r="B113" s="404">
        <v>0</v>
      </c>
      <c r="C113" s="404">
        <v>41.984000000000002</v>
      </c>
      <c r="D113" s="404">
        <v>1549.461</v>
      </c>
      <c r="E113" s="404">
        <v>1591.4449999999999</v>
      </c>
      <c r="F113" s="404" t="s">
        <v>1126</v>
      </c>
      <c r="G113" s="404">
        <v>1591.4449999999999</v>
      </c>
      <c r="H113" s="404">
        <v>0.98699999999999999</v>
      </c>
      <c r="I113" s="404">
        <v>2.1139999999999999</v>
      </c>
      <c r="J113" s="404">
        <v>1594.546</v>
      </c>
    </row>
    <row r="114" spans="1:10" x14ac:dyDescent="0.2">
      <c r="A114" s="404" t="s">
        <v>1226</v>
      </c>
      <c r="B114" s="404">
        <v>0</v>
      </c>
      <c r="C114" s="404">
        <v>50.176000000000002</v>
      </c>
      <c r="D114" s="404">
        <v>1626.59</v>
      </c>
      <c r="E114" s="404">
        <v>1676.7660000000001</v>
      </c>
      <c r="F114" s="404" t="s">
        <v>1126</v>
      </c>
      <c r="G114" s="404">
        <v>1676.7660000000001</v>
      </c>
      <c r="H114" s="404">
        <v>0.92700000000000005</v>
      </c>
      <c r="I114" s="404">
        <v>2.113</v>
      </c>
      <c r="J114" s="404">
        <v>1679.806</v>
      </c>
    </row>
    <row r="115" spans="1:10" x14ac:dyDescent="0.2">
      <c r="A115" s="404" t="s">
        <v>1227</v>
      </c>
      <c r="B115" s="404">
        <v>0</v>
      </c>
      <c r="C115" s="404">
        <v>57.344000000000001</v>
      </c>
      <c r="D115" s="404">
        <v>1484.1379999999999</v>
      </c>
      <c r="E115" s="404">
        <v>1541.482</v>
      </c>
      <c r="F115" s="404" t="s">
        <v>1126</v>
      </c>
      <c r="G115" s="404">
        <v>1541.482</v>
      </c>
      <c r="H115" s="404">
        <v>0.91100000000000003</v>
      </c>
      <c r="I115" s="404">
        <v>2.198</v>
      </c>
      <c r="J115" s="404">
        <v>1544.5909999999999</v>
      </c>
    </row>
    <row r="116" spans="1:10" x14ac:dyDescent="0.2">
      <c r="A116" s="404" t="s">
        <v>1228</v>
      </c>
      <c r="B116" s="404">
        <v>0</v>
      </c>
      <c r="C116" s="404">
        <v>69.632000000000005</v>
      </c>
      <c r="D116" s="404">
        <v>1630.3019999999999</v>
      </c>
      <c r="E116" s="404">
        <v>1699.934</v>
      </c>
      <c r="F116" s="404" t="s">
        <v>1126</v>
      </c>
      <c r="G116" s="404">
        <v>1699.934</v>
      </c>
      <c r="H116" s="404">
        <v>0.97099999999999997</v>
      </c>
      <c r="I116" s="404">
        <v>2.3849999999999998</v>
      </c>
      <c r="J116" s="404">
        <v>1703.29</v>
      </c>
    </row>
    <row r="117" spans="1:10" x14ac:dyDescent="0.2">
      <c r="A117" s="404" t="s">
        <v>1229</v>
      </c>
      <c r="B117" s="404">
        <v>0</v>
      </c>
      <c r="C117" s="404">
        <v>649.85299999999995</v>
      </c>
      <c r="D117" s="404">
        <v>19009.244999999999</v>
      </c>
      <c r="E117" s="404">
        <v>19659.098000000002</v>
      </c>
      <c r="F117" s="404" t="s">
        <v>1126</v>
      </c>
      <c r="G117" s="404">
        <v>19659.098000000002</v>
      </c>
      <c r="H117" s="404">
        <v>11.069000000000001</v>
      </c>
      <c r="I117" s="404">
        <v>26.523</v>
      </c>
      <c r="J117" s="404">
        <v>19696.689999999999</v>
      </c>
    </row>
    <row r="118" spans="1:10" x14ac:dyDescent="0.2">
      <c r="A118" s="404" t="s">
        <v>1230</v>
      </c>
      <c r="B118" s="404">
        <v>0</v>
      </c>
      <c r="C118" s="404">
        <v>76.875</v>
      </c>
      <c r="D118" s="404">
        <v>1628.1669999999999</v>
      </c>
      <c r="E118" s="404">
        <v>1705.0419999999999</v>
      </c>
      <c r="F118" s="404">
        <v>0.57099999999999995</v>
      </c>
      <c r="G118" s="404">
        <v>1705.6130000000001</v>
      </c>
      <c r="H118" s="404">
        <v>0.96899999999999997</v>
      </c>
      <c r="I118" s="404">
        <v>2.2519999999999998</v>
      </c>
      <c r="J118" s="404">
        <v>1708.8340000000001</v>
      </c>
    </row>
    <row r="119" spans="1:10" x14ac:dyDescent="0.2">
      <c r="A119" s="404" t="s">
        <v>1231</v>
      </c>
      <c r="B119" s="404">
        <v>0</v>
      </c>
      <c r="C119" s="404">
        <v>64.575000000000003</v>
      </c>
      <c r="D119" s="404">
        <v>1442.7860000000001</v>
      </c>
      <c r="E119" s="404">
        <v>1507.3610000000001</v>
      </c>
      <c r="F119" s="404">
        <v>0.51600000000000001</v>
      </c>
      <c r="G119" s="404">
        <v>1507.877</v>
      </c>
      <c r="H119" s="404">
        <v>0.91</v>
      </c>
      <c r="I119" s="404">
        <v>1.871</v>
      </c>
      <c r="J119" s="404">
        <v>1510.6569999999999</v>
      </c>
    </row>
    <row r="120" spans="1:10" x14ac:dyDescent="0.2">
      <c r="A120" s="404" t="s">
        <v>1232</v>
      </c>
      <c r="B120" s="404">
        <v>0</v>
      </c>
      <c r="C120" s="404">
        <v>64.575000000000003</v>
      </c>
      <c r="D120" s="404">
        <v>1573.9480000000001</v>
      </c>
      <c r="E120" s="404">
        <v>1638.5229999999999</v>
      </c>
      <c r="F120" s="404">
        <v>0.57099999999999995</v>
      </c>
      <c r="G120" s="404">
        <v>1639.0940000000001</v>
      </c>
      <c r="H120" s="404">
        <v>0.90200000000000002</v>
      </c>
      <c r="I120" s="404">
        <v>2.093</v>
      </c>
      <c r="J120" s="404">
        <v>1642.0889999999999</v>
      </c>
    </row>
    <row r="121" spans="1:10" x14ac:dyDescent="0.2">
      <c r="A121" s="404" t="s">
        <v>1233</v>
      </c>
      <c r="B121" s="404">
        <v>0</v>
      </c>
      <c r="C121" s="404">
        <v>50.225000000000001</v>
      </c>
      <c r="D121" s="404">
        <v>1541.373</v>
      </c>
      <c r="E121" s="404">
        <v>1591.598</v>
      </c>
      <c r="F121" s="404">
        <v>0.55300000000000005</v>
      </c>
      <c r="G121" s="404">
        <v>1592.15</v>
      </c>
      <c r="H121" s="404">
        <v>0.84199999999999997</v>
      </c>
      <c r="I121" s="404">
        <v>1.929</v>
      </c>
      <c r="J121" s="404">
        <v>1594.921</v>
      </c>
    </row>
    <row r="122" spans="1:10" x14ac:dyDescent="0.2">
      <c r="A122" s="404" t="s">
        <v>1234</v>
      </c>
      <c r="B122" s="404">
        <v>0</v>
      </c>
      <c r="C122" s="404">
        <v>48.174999999999997</v>
      </c>
      <c r="D122" s="404">
        <v>1568.4970000000001</v>
      </c>
      <c r="E122" s="404">
        <v>1616.672</v>
      </c>
      <c r="F122" s="404">
        <v>0.57099999999999995</v>
      </c>
      <c r="G122" s="404">
        <v>1617.2439999999999</v>
      </c>
      <c r="H122" s="404">
        <v>0.87</v>
      </c>
      <c r="I122" s="404">
        <v>2.1179999999999999</v>
      </c>
      <c r="J122" s="404">
        <v>1620.232</v>
      </c>
    </row>
    <row r="123" spans="1:10" x14ac:dyDescent="0.2">
      <c r="A123" s="404" t="s">
        <v>1235</v>
      </c>
      <c r="B123" s="404">
        <v>0</v>
      </c>
      <c r="C123" s="404">
        <v>44.075000000000003</v>
      </c>
      <c r="D123" s="404">
        <v>1603.1020000000001</v>
      </c>
      <c r="E123" s="404">
        <v>1647.1769999999999</v>
      </c>
      <c r="F123" s="404">
        <v>0.55300000000000005</v>
      </c>
      <c r="G123" s="404">
        <v>1647.729</v>
      </c>
      <c r="H123" s="404">
        <v>0.86899999999999999</v>
      </c>
      <c r="I123" s="404">
        <v>2.2250000000000001</v>
      </c>
      <c r="J123" s="404">
        <v>1650.8240000000001</v>
      </c>
    </row>
    <row r="124" spans="1:10" x14ac:dyDescent="0.2">
      <c r="A124" s="404" t="s">
        <v>1236</v>
      </c>
      <c r="B124" s="404">
        <v>0</v>
      </c>
      <c r="C124" s="404">
        <v>44.075000000000003</v>
      </c>
      <c r="D124" s="404">
        <v>1626.171</v>
      </c>
      <c r="E124" s="404">
        <v>1670.2460000000001</v>
      </c>
      <c r="F124" s="404">
        <v>0.57099999999999995</v>
      </c>
      <c r="G124" s="404">
        <v>1670.817</v>
      </c>
      <c r="H124" s="404">
        <v>0.91400000000000003</v>
      </c>
      <c r="I124" s="404">
        <v>2.2690000000000001</v>
      </c>
      <c r="J124" s="404">
        <v>1674</v>
      </c>
    </row>
    <row r="125" spans="1:10" x14ac:dyDescent="0.2">
      <c r="A125" s="404" t="s">
        <v>1237</v>
      </c>
      <c r="B125" s="404">
        <v>0</v>
      </c>
      <c r="C125" s="404">
        <v>44.075000000000003</v>
      </c>
      <c r="D125" s="404">
        <v>1588.2919999999999</v>
      </c>
      <c r="E125" s="404">
        <v>1632.367</v>
      </c>
      <c r="F125" s="404">
        <v>0.57099999999999995</v>
      </c>
      <c r="G125" s="404">
        <v>1632.9380000000001</v>
      </c>
      <c r="H125" s="404">
        <v>0.91700000000000004</v>
      </c>
      <c r="I125" s="404">
        <v>2.1379999999999999</v>
      </c>
      <c r="J125" s="404">
        <v>1635.9929999999999</v>
      </c>
    </row>
    <row r="126" spans="1:10" x14ac:dyDescent="0.2">
      <c r="A126" s="404" t="s">
        <v>1238</v>
      </c>
      <c r="B126" s="404">
        <v>0</v>
      </c>
      <c r="C126" s="404">
        <v>43.05</v>
      </c>
      <c r="D126" s="404">
        <v>1550.0719999999999</v>
      </c>
      <c r="E126" s="404">
        <v>1593.1220000000001</v>
      </c>
      <c r="F126" s="404">
        <v>0.55300000000000005</v>
      </c>
      <c r="G126" s="404">
        <v>1593.675</v>
      </c>
      <c r="H126" s="404">
        <v>0.91900000000000004</v>
      </c>
      <c r="I126" s="404">
        <v>1.9590000000000001</v>
      </c>
      <c r="J126" s="404">
        <v>1596.5530000000001</v>
      </c>
    </row>
    <row r="127" spans="1:10" x14ac:dyDescent="0.2">
      <c r="A127" s="404" t="s">
        <v>1239</v>
      </c>
      <c r="B127" s="404">
        <v>0</v>
      </c>
      <c r="C127" s="404">
        <v>51.25</v>
      </c>
      <c r="D127" s="404">
        <v>1562.673</v>
      </c>
      <c r="E127" s="404">
        <v>1613.923</v>
      </c>
      <c r="F127" s="404">
        <v>0.57099999999999995</v>
      </c>
      <c r="G127" s="404">
        <v>1614.4939999999999</v>
      </c>
      <c r="H127" s="404">
        <v>0.90100000000000002</v>
      </c>
      <c r="I127" s="404">
        <v>2.056</v>
      </c>
      <c r="J127" s="404">
        <v>1617.451</v>
      </c>
    </row>
    <row r="128" spans="1:10" x14ac:dyDescent="0.2">
      <c r="A128" s="404" t="s">
        <v>1240</v>
      </c>
      <c r="B128" s="404">
        <v>0</v>
      </c>
      <c r="C128" s="404">
        <v>55.35</v>
      </c>
      <c r="D128" s="404">
        <v>1498.884</v>
      </c>
      <c r="E128" s="404">
        <v>1554.2339999999999</v>
      </c>
      <c r="F128" s="404">
        <v>0.55300000000000005</v>
      </c>
      <c r="G128" s="404">
        <v>1554.787</v>
      </c>
      <c r="H128" s="404">
        <v>0.91600000000000004</v>
      </c>
      <c r="I128" s="404">
        <v>2.12</v>
      </c>
      <c r="J128" s="404">
        <v>1557.8219999999999</v>
      </c>
    </row>
    <row r="129" spans="1:10" x14ac:dyDescent="0.2">
      <c r="A129" s="404" t="s">
        <v>1241</v>
      </c>
      <c r="B129" s="404">
        <v>0</v>
      </c>
      <c r="C129" s="404">
        <v>70.724999999999994</v>
      </c>
      <c r="D129" s="404">
        <v>1628.6980000000001</v>
      </c>
      <c r="E129" s="404">
        <v>1699.423</v>
      </c>
      <c r="F129" s="404">
        <v>0.57099999999999995</v>
      </c>
      <c r="G129" s="404">
        <v>1699.9939999999999</v>
      </c>
      <c r="H129" s="404">
        <v>0.94299999999999995</v>
      </c>
      <c r="I129" s="404">
        <v>2.3359999999999999</v>
      </c>
      <c r="J129" s="404">
        <v>1703.2729999999999</v>
      </c>
    </row>
    <row r="130" spans="1:10" x14ac:dyDescent="0.2">
      <c r="A130" s="404" t="s">
        <v>1242</v>
      </c>
      <c r="B130" s="404">
        <v>0</v>
      </c>
      <c r="C130" s="404">
        <v>658.38300000000004</v>
      </c>
      <c r="D130" s="404">
        <v>18812.664000000001</v>
      </c>
      <c r="E130" s="404">
        <v>19471.046999999999</v>
      </c>
      <c r="F130" s="404">
        <v>6.7229999999999999</v>
      </c>
      <c r="G130" s="404">
        <v>19477.771000000001</v>
      </c>
      <c r="H130" s="404">
        <v>10.871</v>
      </c>
      <c r="I130" s="404">
        <v>25.372</v>
      </c>
      <c r="J130" s="404">
        <v>19514.012999999999</v>
      </c>
    </row>
    <row r="131" spans="1:10" x14ac:dyDescent="0.2">
      <c r="A131" s="404" t="s">
        <v>1243</v>
      </c>
      <c r="B131" s="404">
        <v>0</v>
      </c>
      <c r="C131" s="404">
        <v>81.054000000000002</v>
      </c>
      <c r="D131" s="404">
        <v>1487.11</v>
      </c>
      <c r="E131" s="404">
        <v>1568.164</v>
      </c>
      <c r="F131" s="404">
        <v>1.5529999999999999</v>
      </c>
      <c r="G131" s="404">
        <v>1569.7170000000001</v>
      </c>
      <c r="H131" s="404">
        <v>1.0189999999999999</v>
      </c>
      <c r="I131" s="404">
        <v>2.4780000000000002</v>
      </c>
      <c r="J131" s="404">
        <v>1573.2139999999999</v>
      </c>
    </row>
    <row r="132" spans="1:10" x14ac:dyDescent="0.2">
      <c r="A132" s="404" t="s">
        <v>1244</v>
      </c>
      <c r="B132" s="404">
        <v>0</v>
      </c>
      <c r="C132" s="404">
        <v>67.715999999999994</v>
      </c>
      <c r="D132" s="404">
        <v>1421.6590000000001</v>
      </c>
      <c r="E132" s="404">
        <v>1489.375</v>
      </c>
      <c r="F132" s="404">
        <v>1.403</v>
      </c>
      <c r="G132" s="404">
        <v>1490.778</v>
      </c>
      <c r="H132" s="404">
        <v>0.95699999999999996</v>
      </c>
      <c r="I132" s="404">
        <v>2.0150000000000001</v>
      </c>
      <c r="J132" s="404">
        <v>1493.75</v>
      </c>
    </row>
    <row r="133" spans="1:10" x14ac:dyDescent="0.2">
      <c r="A133" s="404" t="s">
        <v>1245</v>
      </c>
      <c r="B133" s="404">
        <v>0</v>
      </c>
      <c r="C133" s="404">
        <v>62.585999999999999</v>
      </c>
      <c r="D133" s="404">
        <v>1566.076</v>
      </c>
      <c r="E133" s="404">
        <v>1628.662</v>
      </c>
      <c r="F133" s="404">
        <v>1.5529999999999999</v>
      </c>
      <c r="G133" s="404">
        <v>1630.2149999999999</v>
      </c>
      <c r="H133" s="404">
        <v>0.93300000000000005</v>
      </c>
      <c r="I133" s="404">
        <v>2.1880000000000002</v>
      </c>
      <c r="J133" s="404">
        <v>1633.336</v>
      </c>
    </row>
    <row r="134" spans="1:10" x14ac:dyDescent="0.2">
      <c r="A134" s="404" t="s">
        <v>1246</v>
      </c>
      <c r="B134" s="404">
        <v>0</v>
      </c>
      <c r="C134" s="404">
        <v>50.274000000000001</v>
      </c>
      <c r="D134" s="404">
        <v>1595.2829999999999</v>
      </c>
      <c r="E134" s="404">
        <v>1645.557</v>
      </c>
      <c r="F134" s="404">
        <v>1.5029999999999999</v>
      </c>
      <c r="G134" s="404">
        <v>1647.06</v>
      </c>
      <c r="H134" s="404">
        <v>0.879</v>
      </c>
      <c r="I134" s="404">
        <v>1.9970000000000001</v>
      </c>
      <c r="J134" s="404">
        <v>1649.9359999999999</v>
      </c>
    </row>
    <row r="135" spans="1:10" x14ac:dyDescent="0.2">
      <c r="A135" s="404" t="s">
        <v>1247</v>
      </c>
      <c r="B135" s="404">
        <v>0</v>
      </c>
      <c r="C135" s="404">
        <v>38.988</v>
      </c>
      <c r="D135" s="404">
        <v>1567.1020000000001</v>
      </c>
      <c r="E135" s="404">
        <v>1606.09</v>
      </c>
      <c r="F135" s="404">
        <v>1.5529999999999999</v>
      </c>
      <c r="G135" s="404">
        <v>1607.643</v>
      </c>
      <c r="H135" s="404">
        <v>0.89700000000000002</v>
      </c>
      <c r="I135" s="404">
        <v>2.222</v>
      </c>
      <c r="J135" s="404">
        <v>1610.761</v>
      </c>
    </row>
    <row r="136" spans="1:10" x14ac:dyDescent="0.2">
      <c r="A136" s="404" t="s">
        <v>1248</v>
      </c>
      <c r="B136" s="404">
        <v>0</v>
      </c>
      <c r="C136" s="404">
        <v>37.962000000000003</v>
      </c>
      <c r="D136" s="404">
        <v>1559.97</v>
      </c>
      <c r="E136" s="404">
        <v>1597.932</v>
      </c>
      <c r="F136" s="404">
        <v>1.5029999999999999</v>
      </c>
      <c r="G136" s="404">
        <v>1599.434</v>
      </c>
      <c r="H136" s="404">
        <v>0.87</v>
      </c>
      <c r="I136" s="404">
        <v>2.1309999999999998</v>
      </c>
      <c r="J136" s="404">
        <v>1602.4349999999999</v>
      </c>
    </row>
    <row r="137" spans="1:10" x14ac:dyDescent="0.2">
      <c r="A137" s="404" t="s">
        <v>1249</v>
      </c>
      <c r="B137" s="404">
        <v>0</v>
      </c>
      <c r="C137" s="404">
        <v>38.988</v>
      </c>
      <c r="D137" s="404">
        <v>1569.3389999999999</v>
      </c>
      <c r="E137" s="404">
        <v>1608.327</v>
      </c>
      <c r="F137" s="404">
        <v>1.5529999999999999</v>
      </c>
      <c r="G137" s="404">
        <v>1609.88</v>
      </c>
      <c r="H137" s="404">
        <v>0.90400000000000003</v>
      </c>
      <c r="I137" s="404">
        <v>2.3530000000000002</v>
      </c>
      <c r="J137" s="404">
        <v>1613.1369999999999</v>
      </c>
    </row>
    <row r="138" spans="1:10" x14ac:dyDescent="0.2">
      <c r="A138" s="404" t="s">
        <v>1250</v>
      </c>
      <c r="B138" s="404">
        <v>0</v>
      </c>
      <c r="C138" s="404">
        <v>38.988</v>
      </c>
      <c r="D138" s="404">
        <v>1549.278</v>
      </c>
      <c r="E138" s="404">
        <v>1588.2660000000001</v>
      </c>
      <c r="F138" s="404">
        <v>1.5529999999999999</v>
      </c>
      <c r="G138" s="404">
        <v>1589.819</v>
      </c>
      <c r="H138" s="404">
        <v>0.875</v>
      </c>
      <c r="I138" s="404">
        <v>2.1</v>
      </c>
      <c r="J138" s="404">
        <v>1592.7940000000001</v>
      </c>
    </row>
    <row r="139" spans="1:10" x14ac:dyDescent="0.2">
      <c r="A139" s="404" t="s">
        <v>1251</v>
      </c>
      <c r="B139" s="404">
        <v>0</v>
      </c>
      <c r="C139" s="404">
        <v>38.988</v>
      </c>
      <c r="D139" s="404">
        <v>1504.13</v>
      </c>
      <c r="E139" s="404">
        <v>1543.1179999999999</v>
      </c>
      <c r="F139" s="404">
        <v>1.5029999999999999</v>
      </c>
      <c r="G139" s="404">
        <v>1544.6210000000001</v>
      </c>
      <c r="H139" s="404">
        <v>0.92500000000000004</v>
      </c>
      <c r="I139" s="404">
        <v>2.0270000000000001</v>
      </c>
      <c r="J139" s="404">
        <v>1547.5730000000001</v>
      </c>
    </row>
    <row r="140" spans="1:10" x14ac:dyDescent="0.2">
      <c r="A140" s="404" t="s">
        <v>1252</v>
      </c>
      <c r="B140" s="404">
        <v>0</v>
      </c>
      <c r="C140" s="404">
        <v>44.118000000000002</v>
      </c>
      <c r="D140" s="404">
        <v>1517.8489999999999</v>
      </c>
      <c r="E140" s="404">
        <v>1561.9670000000001</v>
      </c>
      <c r="F140" s="404">
        <v>1.5529999999999999</v>
      </c>
      <c r="G140" s="404">
        <v>1563.52</v>
      </c>
      <c r="H140" s="404">
        <v>0.91100000000000003</v>
      </c>
      <c r="I140" s="404">
        <v>2.109</v>
      </c>
      <c r="J140" s="404">
        <v>1566.54</v>
      </c>
    </row>
    <row r="141" spans="1:10" x14ac:dyDescent="0.2">
      <c r="A141" s="404" t="s">
        <v>1253</v>
      </c>
      <c r="B141" s="404">
        <v>0</v>
      </c>
      <c r="C141" s="404">
        <v>53.351999999999997</v>
      </c>
      <c r="D141" s="404">
        <v>1528.5139999999999</v>
      </c>
      <c r="E141" s="404">
        <v>1581.866</v>
      </c>
      <c r="F141" s="404">
        <v>1.5029999999999999</v>
      </c>
      <c r="G141" s="404">
        <v>1583.3689999999999</v>
      </c>
      <c r="H141" s="404">
        <v>0.91600000000000004</v>
      </c>
      <c r="I141" s="404">
        <v>2.1989999999999998</v>
      </c>
      <c r="J141" s="404">
        <v>1586.4829999999999</v>
      </c>
    </row>
    <row r="142" spans="1:10" x14ac:dyDescent="0.2">
      <c r="A142" s="404" t="s">
        <v>1254</v>
      </c>
      <c r="B142" s="404">
        <v>0</v>
      </c>
      <c r="C142" s="404">
        <v>59.508000000000003</v>
      </c>
      <c r="D142" s="404">
        <v>1555.6579999999999</v>
      </c>
      <c r="E142" s="404">
        <v>1615.1659999999999</v>
      </c>
      <c r="F142" s="404">
        <v>1.5529999999999999</v>
      </c>
      <c r="G142" s="404">
        <v>1616.7190000000001</v>
      </c>
      <c r="H142" s="404">
        <v>0.91600000000000004</v>
      </c>
      <c r="I142" s="404">
        <v>2.2280000000000002</v>
      </c>
      <c r="J142" s="404">
        <v>1619.8630000000001</v>
      </c>
    </row>
    <row r="143" spans="1:10" x14ac:dyDescent="0.2">
      <c r="A143" s="404" t="s">
        <v>1255</v>
      </c>
      <c r="B143" s="404">
        <v>0</v>
      </c>
      <c r="C143" s="404">
        <v>611.91800000000001</v>
      </c>
      <c r="D143" s="404">
        <v>18421.966</v>
      </c>
      <c r="E143" s="404">
        <v>19033.883999999998</v>
      </c>
      <c r="F143" s="404">
        <v>18.285</v>
      </c>
      <c r="G143" s="404">
        <v>19052.169000000002</v>
      </c>
      <c r="H143" s="404">
        <v>11.002000000000001</v>
      </c>
      <c r="I143" s="404">
        <v>26.056999999999999</v>
      </c>
      <c r="J143" s="404">
        <v>19089.227999999999</v>
      </c>
    </row>
    <row r="144" spans="1:10" x14ac:dyDescent="0.2">
      <c r="A144" s="404" t="s">
        <v>1256</v>
      </c>
      <c r="B144" s="404">
        <v>0</v>
      </c>
      <c r="C144" s="404">
        <v>52.529000000000003</v>
      </c>
      <c r="D144" s="404">
        <v>1451.973</v>
      </c>
      <c r="E144" s="404">
        <v>1504.502</v>
      </c>
      <c r="F144" s="404">
        <v>2.8639999999999999</v>
      </c>
      <c r="G144" s="404">
        <v>1507.366</v>
      </c>
      <c r="H144" s="404">
        <v>1.1459999999999999</v>
      </c>
      <c r="I144" s="404">
        <v>2.74</v>
      </c>
      <c r="J144" s="404">
        <v>1511.252</v>
      </c>
    </row>
    <row r="145" spans="1:10" x14ac:dyDescent="0.2">
      <c r="A145" s="404" t="s">
        <v>1257</v>
      </c>
      <c r="B145" s="404">
        <v>0</v>
      </c>
      <c r="C145" s="404">
        <v>42.023000000000003</v>
      </c>
      <c r="D145" s="404">
        <v>1326.0309999999999</v>
      </c>
      <c r="E145" s="404">
        <v>1368.0540000000001</v>
      </c>
      <c r="F145" s="404">
        <v>2.5870000000000002</v>
      </c>
      <c r="G145" s="404">
        <v>1370.6410000000001</v>
      </c>
      <c r="H145" s="404">
        <v>1.093</v>
      </c>
      <c r="I145" s="404">
        <v>2.2909999999999999</v>
      </c>
      <c r="J145" s="404">
        <v>1374.0250000000001</v>
      </c>
    </row>
    <row r="146" spans="1:10" x14ac:dyDescent="0.2">
      <c r="A146" s="404" t="s">
        <v>1258</v>
      </c>
      <c r="B146" s="404">
        <v>0</v>
      </c>
      <c r="C146" s="404">
        <v>43.933</v>
      </c>
      <c r="D146" s="404">
        <v>1625.4069999999999</v>
      </c>
      <c r="E146" s="404">
        <v>1669.3409999999999</v>
      </c>
      <c r="F146" s="404">
        <v>2.8639999999999999</v>
      </c>
      <c r="G146" s="404">
        <v>1672.204</v>
      </c>
      <c r="H146" s="404">
        <v>1.089</v>
      </c>
      <c r="I146" s="404">
        <v>2.5960000000000001</v>
      </c>
      <c r="J146" s="404">
        <v>1675.8889999999999</v>
      </c>
    </row>
    <row r="147" spans="1:10" x14ac:dyDescent="0.2">
      <c r="A147" s="404" t="s">
        <v>1259</v>
      </c>
      <c r="B147" s="404">
        <v>0</v>
      </c>
      <c r="C147" s="404">
        <v>39.158000000000001</v>
      </c>
      <c r="D147" s="404">
        <v>1495.7339999999999</v>
      </c>
      <c r="E147" s="404">
        <v>1534.8920000000001</v>
      </c>
      <c r="F147" s="404">
        <v>2.7719999999999998</v>
      </c>
      <c r="G147" s="404">
        <v>1537.664</v>
      </c>
      <c r="H147" s="404">
        <v>0.995</v>
      </c>
      <c r="I147" s="404">
        <v>2.2290000000000001</v>
      </c>
      <c r="J147" s="404">
        <v>1540.8869999999999</v>
      </c>
    </row>
    <row r="148" spans="1:10" x14ac:dyDescent="0.2">
      <c r="A148" s="404" t="s">
        <v>1260</v>
      </c>
      <c r="B148" s="404">
        <v>0</v>
      </c>
      <c r="C148" s="404">
        <v>40.113</v>
      </c>
      <c r="D148" s="404">
        <v>1572</v>
      </c>
      <c r="E148" s="404">
        <v>1612.1130000000001</v>
      </c>
      <c r="F148" s="404">
        <v>2.8639999999999999</v>
      </c>
      <c r="G148" s="404">
        <v>1614.9770000000001</v>
      </c>
      <c r="H148" s="404">
        <v>0.98199999999999998</v>
      </c>
      <c r="I148" s="404">
        <v>2.3959999999999999</v>
      </c>
      <c r="J148" s="404">
        <v>1618.355</v>
      </c>
    </row>
    <row r="149" spans="1:10" x14ac:dyDescent="0.2">
      <c r="A149" s="404" t="s">
        <v>1261</v>
      </c>
      <c r="B149" s="404">
        <v>0</v>
      </c>
      <c r="C149" s="404">
        <v>40.113</v>
      </c>
      <c r="D149" s="404">
        <v>1595.86</v>
      </c>
      <c r="E149" s="404">
        <v>1635.973</v>
      </c>
      <c r="F149" s="404">
        <v>2.7719999999999998</v>
      </c>
      <c r="G149" s="404">
        <v>1638.7449999999999</v>
      </c>
      <c r="H149" s="404">
        <v>0.98399999999999999</v>
      </c>
      <c r="I149" s="404">
        <v>2.4380000000000002</v>
      </c>
      <c r="J149" s="404">
        <v>1642.1669999999999</v>
      </c>
    </row>
    <row r="150" spans="1:10" x14ac:dyDescent="0.2">
      <c r="A150" s="404" t="s">
        <v>1262</v>
      </c>
      <c r="B150" s="404">
        <v>0</v>
      </c>
      <c r="C150" s="404">
        <v>42.023000000000003</v>
      </c>
      <c r="D150" s="404">
        <v>1576.029</v>
      </c>
      <c r="E150" s="404">
        <v>1618.0519999999999</v>
      </c>
      <c r="F150" s="404">
        <v>2.8639999999999999</v>
      </c>
      <c r="G150" s="404">
        <v>1620.9159999999999</v>
      </c>
      <c r="H150" s="404">
        <v>1.0669999999999999</v>
      </c>
      <c r="I150" s="404">
        <v>2.7090000000000001</v>
      </c>
      <c r="J150" s="404">
        <v>1624.692</v>
      </c>
    </row>
    <row r="151" spans="1:10" x14ac:dyDescent="0.2">
      <c r="A151" s="404" t="s">
        <v>1263</v>
      </c>
      <c r="B151" s="404">
        <v>0</v>
      </c>
      <c r="C151" s="404">
        <v>41.067999999999998</v>
      </c>
      <c r="D151" s="404">
        <v>1619.577</v>
      </c>
      <c r="E151" s="404">
        <v>1660.645</v>
      </c>
      <c r="F151" s="404">
        <v>2.8639999999999999</v>
      </c>
      <c r="G151" s="404">
        <v>1663.509</v>
      </c>
      <c r="H151" s="404">
        <v>1.0880000000000001</v>
      </c>
      <c r="I151" s="404">
        <v>2.6520000000000001</v>
      </c>
      <c r="J151" s="404">
        <v>1667.249</v>
      </c>
    </row>
    <row r="152" spans="1:10" x14ac:dyDescent="0.2">
      <c r="A152" s="404" t="s">
        <v>1264</v>
      </c>
      <c r="B152" s="404">
        <v>0</v>
      </c>
      <c r="C152" s="404">
        <v>38.203000000000003</v>
      </c>
      <c r="D152" s="404">
        <v>1562.357</v>
      </c>
      <c r="E152" s="404">
        <v>1600.56</v>
      </c>
      <c r="F152" s="404">
        <v>2.7719999999999998</v>
      </c>
      <c r="G152" s="404">
        <v>1603.3309999999999</v>
      </c>
      <c r="H152" s="404">
        <v>1.1000000000000001</v>
      </c>
      <c r="I152" s="404">
        <v>2.242</v>
      </c>
      <c r="J152" s="404">
        <v>1606.672</v>
      </c>
    </row>
    <row r="153" spans="1:10" x14ac:dyDescent="0.2">
      <c r="A153" s="404" t="s">
        <v>1265</v>
      </c>
      <c r="B153" s="404">
        <v>0</v>
      </c>
      <c r="C153" s="404">
        <v>40.113</v>
      </c>
      <c r="D153" s="404">
        <v>1573.5250000000001</v>
      </c>
      <c r="E153" s="404">
        <v>1613.6379999999999</v>
      </c>
      <c r="F153" s="404">
        <v>2.8639999999999999</v>
      </c>
      <c r="G153" s="404">
        <v>1616.502</v>
      </c>
      <c r="H153" s="404">
        <v>1.026</v>
      </c>
      <c r="I153" s="404">
        <v>2.3039999999999998</v>
      </c>
      <c r="J153" s="404">
        <v>1619.8320000000001</v>
      </c>
    </row>
    <row r="154" spans="1:10" x14ac:dyDescent="0.2">
      <c r="A154" s="404" t="s">
        <v>1266</v>
      </c>
      <c r="B154" s="404">
        <v>0</v>
      </c>
      <c r="C154" s="404">
        <v>40.113</v>
      </c>
      <c r="D154" s="404">
        <v>1537.037</v>
      </c>
      <c r="E154" s="404">
        <v>1577.15</v>
      </c>
      <c r="F154" s="404">
        <v>2.7719999999999998</v>
      </c>
      <c r="G154" s="404">
        <v>1579.921</v>
      </c>
      <c r="H154" s="404">
        <v>1.0369999999999999</v>
      </c>
      <c r="I154" s="404">
        <v>2.4359999999999999</v>
      </c>
      <c r="J154" s="404">
        <v>1583.394</v>
      </c>
    </row>
    <row r="155" spans="1:10" x14ac:dyDescent="0.2">
      <c r="A155" s="404" t="s">
        <v>1267</v>
      </c>
      <c r="B155" s="404">
        <v>0</v>
      </c>
      <c r="C155" s="404">
        <v>45.843000000000004</v>
      </c>
      <c r="D155" s="404">
        <v>1659.6220000000001</v>
      </c>
      <c r="E155" s="404">
        <v>1705.4649999999999</v>
      </c>
      <c r="F155" s="404">
        <v>2.8639999999999999</v>
      </c>
      <c r="G155" s="404">
        <v>1708.329</v>
      </c>
      <c r="H155" s="404">
        <v>1.069</v>
      </c>
      <c r="I155" s="404">
        <v>2.7839999999999998</v>
      </c>
      <c r="J155" s="404">
        <v>1712.182</v>
      </c>
    </row>
    <row r="156" spans="1:10" x14ac:dyDescent="0.2">
      <c r="A156" s="404" t="s">
        <v>1268</v>
      </c>
      <c r="B156" s="404">
        <v>0</v>
      </c>
      <c r="C156" s="404">
        <v>505.233</v>
      </c>
      <c r="D156" s="404">
        <v>18595.150000000001</v>
      </c>
      <c r="E156" s="404">
        <v>19100.383999999998</v>
      </c>
      <c r="F156" s="404">
        <v>33.72</v>
      </c>
      <c r="G156" s="404">
        <v>19134.103999999999</v>
      </c>
      <c r="H156" s="404">
        <v>12.675000000000001</v>
      </c>
      <c r="I156" s="404">
        <v>29.835000000000001</v>
      </c>
      <c r="J156" s="404">
        <v>19176.615000000002</v>
      </c>
    </row>
    <row r="157" spans="1:10" x14ac:dyDescent="0.2">
      <c r="A157" s="404" t="s">
        <v>1269</v>
      </c>
      <c r="B157" s="404">
        <v>0</v>
      </c>
      <c r="C157" s="404">
        <v>56.624000000000002</v>
      </c>
      <c r="D157" s="404">
        <v>1559.075</v>
      </c>
      <c r="E157" s="404">
        <v>1615.6980000000001</v>
      </c>
      <c r="F157" s="404">
        <v>3.4950000000000001</v>
      </c>
      <c r="G157" s="404">
        <v>1619.193</v>
      </c>
      <c r="H157" s="404">
        <v>1.2729999999999999</v>
      </c>
      <c r="I157" s="404">
        <v>2.8769999999999998</v>
      </c>
      <c r="J157" s="404">
        <v>1623.3440000000001</v>
      </c>
    </row>
    <row r="158" spans="1:10" x14ac:dyDescent="0.2">
      <c r="A158" s="404" t="s">
        <v>1270</v>
      </c>
      <c r="B158" s="404">
        <v>0</v>
      </c>
      <c r="C158" s="404">
        <v>45.298999999999999</v>
      </c>
      <c r="D158" s="404">
        <v>1426.65</v>
      </c>
      <c r="E158" s="404">
        <v>1471.9490000000001</v>
      </c>
      <c r="F158" s="404">
        <v>3.27</v>
      </c>
      <c r="G158" s="404">
        <v>1475.2180000000001</v>
      </c>
      <c r="H158" s="404">
        <v>1.1679999999999999</v>
      </c>
      <c r="I158" s="404">
        <v>2.4529999999999998</v>
      </c>
      <c r="J158" s="404">
        <v>1478.84</v>
      </c>
    </row>
    <row r="159" spans="1:10" x14ac:dyDescent="0.2">
      <c r="A159" s="404" t="s">
        <v>1271</v>
      </c>
      <c r="B159" s="404">
        <v>0</v>
      </c>
      <c r="C159" s="404">
        <v>47.357999999999997</v>
      </c>
      <c r="D159" s="404">
        <v>1592.145</v>
      </c>
      <c r="E159" s="404">
        <v>1639.5029999999999</v>
      </c>
      <c r="F159" s="404">
        <v>3.4950000000000001</v>
      </c>
      <c r="G159" s="404">
        <v>1642.998</v>
      </c>
      <c r="H159" s="404">
        <v>1.2050000000000001</v>
      </c>
      <c r="I159" s="404">
        <v>2.7989999999999999</v>
      </c>
      <c r="J159" s="404">
        <v>1647.0029999999999</v>
      </c>
    </row>
    <row r="160" spans="1:10" x14ac:dyDescent="0.2">
      <c r="A160" s="404" t="s">
        <v>1272</v>
      </c>
      <c r="B160" s="404">
        <v>0</v>
      </c>
      <c r="C160" s="404">
        <v>42.21</v>
      </c>
      <c r="D160" s="404">
        <v>1576.6220000000001</v>
      </c>
      <c r="E160" s="404">
        <v>1618.8320000000001</v>
      </c>
      <c r="F160" s="404">
        <v>3.3820000000000001</v>
      </c>
      <c r="G160" s="404">
        <v>1622.2149999999999</v>
      </c>
      <c r="H160" s="404">
        <v>1.107</v>
      </c>
      <c r="I160" s="404">
        <v>2.415</v>
      </c>
      <c r="J160" s="404">
        <v>1625.7370000000001</v>
      </c>
    </row>
    <row r="161" spans="1:10" x14ac:dyDescent="0.2">
      <c r="A161" s="404" t="s">
        <v>1273</v>
      </c>
      <c r="B161" s="404">
        <v>0</v>
      </c>
      <c r="C161" s="404">
        <v>43.24</v>
      </c>
      <c r="D161" s="404">
        <v>1647.1590000000001</v>
      </c>
      <c r="E161" s="404">
        <v>1690.3989999999999</v>
      </c>
      <c r="F161" s="404">
        <v>3.4950000000000001</v>
      </c>
      <c r="G161" s="404">
        <v>1693.894</v>
      </c>
      <c r="H161" s="404">
        <v>1.145</v>
      </c>
      <c r="I161" s="404">
        <v>2.7509999999999999</v>
      </c>
      <c r="J161" s="404">
        <v>1697.7909999999999</v>
      </c>
    </row>
    <row r="162" spans="1:10" x14ac:dyDescent="0.2">
      <c r="A162" s="404" t="s">
        <v>1274</v>
      </c>
      <c r="B162" s="404">
        <v>0</v>
      </c>
      <c r="C162" s="404">
        <v>43.24</v>
      </c>
      <c r="D162" s="404">
        <v>1615.69</v>
      </c>
      <c r="E162" s="404">
        <v>1658.9290000000001</v>
      </c>
      <c r="F162" s="404">
        <v>3.3820000000000001</v>
      </c>
      <c r="G162" s="404">
        <v>1662.3119999999999</v>
      </c>
      <c r="H162" s="404">
        <v>1.1719999999999999</v>
      </c>
      <c r="I162" s="404">
        <v>2.8490000000000002</v>
      </c>
      <c r="J162" s="404">
        <v>1666.3330000000001</v>
      </c>
    </row>
    <row r="163" spans="1:10" x14ac:dyDescent="0.2">
      <c r="A163" s="404" t="s">
        <v>1275</v>
      </c>
      <c r="B163" s="404">
        <v>0</v>
      </c>
      <c r="C163" s="404">
        <v>45.298999999999999</v>
      </c>
      <c r="D163" s="404">
        <v>1628.922</v>
      </c>
      <c r="E163" s="404">
        <v>1674.221</v>
      </c>
      <c r="F163" s="404">
        <v>3.4950000000000001</v>
      </c>
      <c r="G163" s="404">
        <v>1677.7170000000001</v>
      </c>
      <c r="H163" s="404">
        <v>1.2230000000000001</v>
      </c>
      <c r="I163" s="404">
        <v>2.9089999999999998</v>
      </c>
      <c r="J163" s="404">
        <v>1681.8489999999999</v>
      </c>
    </row>
    <row r="164" spans="1:10" x14ac:dyDescent="0.2">
      <c r="A164" s="404" t="s">
        <v>1276</v>
      </c>
      <c r="B164" s="404">
        <v>0</v>
      </c>
      <c r="C164" s="404">
        <v>44.268999999999998</v>
      </c>
      <c r="D164" s="404">
        <v>1675.356</v>
      </c>
      <c r="E164" s="404">
        <v>1719.626</v>
      </c>
      <c r="F164" s="404">
        <v>3.4950000000000001</v>
      </c>
      <c r="G164" s="404">
        <v>1723.1210000000001</v>
      </c>
      <c r="H164" s="404">
        <v>1.238</v>
      </c>
      <c r="I164" s="404">
        <v>2.9969999999999999</v>
      </c>
      <c r="J164" s="404">
        <v>1727.355</v>
      </c>
    </row>
    <row r="165" spans="1:10" x14ac:dyDescent="0.2">
      <c r="A165" s="404" t="s">
        <v>1277</v>
      </c>
      <c r="B165" s="404">
        <v>0</v>
      </c>
      <c r="C165" s="404">
        <v>41.180999999999997</v>
      </c>
      <c r="D165" s="404">
        <v>1543.057</v>
      </c>
      <c r="E165" s="404">
        <v>1584.2380000000001</v>
      </c>
      <c r="F165" s="404">
        <v>3.3820000000000001</v>
      </c>
      <c r="G165" s="404">
        <v>1587.6210000000001</v>
      </c>
      <c r="H165" s="404">
        <v>1.1839999999999999</v>
      </c>
      <c r="I165" s="404">
        <v>2.4359999999999999</v>
      </c>
      <c r="J165" s="404">
        <v>1591.241</v>
      </c>
    </row>
    <row r="166" spans="1:10" x14ac:dyDescent="0.2">
      <c r="A166" s="404" t="s">
        <v>1278</v>
      </c>
      <c r="B166" s="404">
        <v>0</v>
      </c>
      <c r="C166" s="404">
        <v>43.24</v>
      </c>
      <c r="D166" s="404">
        <v>1617.9110000000001</v>
      </c>
      <c r="E166" s="404">
        <v>1661.1510000000001</v>
      </c>
      <c r="F166" s="404">
        <v>3.4950000000000001</v>
      </c>
      <c r="G166" s="404">
        <v>1664.646</v>
      </c>
      <c r="H166" s="404">
        <v>1.1759999999999999</v>
      </c>
      <c r="I166" s="404">
        <v>2.653</v>
      </c>
      <c r="J166" s="404">
        <v>1668.4739999999999</v>
      </c>
    </row>
    <row r="167" spans="1:10" x14ac:dyDescent="0.2">
      <c r="A167" s="404" t="s">
        <v>1279</v>
      </c>
      <c r="B167" s="404">
        <v>0</v>
      </c>
      <c r="C167" s="404">
        <v>43.24</v>
      </c>
      <c r="D167" s="404">
        <v>1569.075</v>
      </c>
      <c r="E167" s="404">
        <v>1612.3150000000001</v>
      </c>
      <c r="F167" s="404">
        <v>3.3820000000000001</v>
      </c>
      <c r="G167" s="404">
        <v>1615.6969999999999</v>
      </c>
      <c r="H167" s="404">
        <v>1.194</v>
      </c>
      <c r="I167" s="404">
        <v>2.7519999999999998</v>
      </c>
      <c r="J167" s="404">
        <v>1619.644</v>
      </c>
    </row>
    <row r="168" spans="1:10" x14ac:dyDescent="0.2">
      <c r="A168" s="404" t="s">
        <v>1280</v>
      </c>
      <c r="B168" s="404">
        <v>0</v>
      </c>
      <c r="C168" s="404">
        <v>49.417000000000002</v>
      </c>
      <c r="D168" s="404">
        <v>1571.0429999999999</v>
      </c>
      <c r="E168" s="404">
        <v>1620.46</v>
      </c>
      <c r="F168" s="404">
        <v>3.4950000000000001</v>
      </c>
      <c r="G168" s="404">
        <v>1623.9549999999999</v>
      </c>
      <c r="H168" s="404">
        <v>1.206</v>
      </c>
      <c r="I168" s="404">
        <v>2.8029999999999999</v>
      </c>
      <c r="J168" s="404">
        <v>1627.9649999999999</v>
      </c>
    </row>
    <row r="169" spans="1:10" x14ac:dyDescent="0.2">
      <c r="A169" s="404" t="s">
        <v>1281</v>
      </c>
      <c r="B169" s="404">
        <v>0</v>
      </c>
      <c r="C169" s="404">
        <v>544.61699999999996</v>
      </c>
      <c r="D169" s="404">
        <v>19022.704000000002</v>
      </c>
      <c r="E169" s="404">
        <v>19567.321</v>
      </c>
      <c r="F169" s="404">
        <v>41.265000000000001</v>
      </c>
      <c r="G169" s="404">
        <v>19608.585999999999</v>
      </c>
      <c r="H169" s="404">
        <v>14.292999999999999</v>
      </c>
      <c r="I169" s="404">
        <v>32.686999999999998</v>
      </c>
      <c r="J169" s="404">
        <v>19655.565999999999</v>
      </c>
    </row>
    <row r="170" spans="1:10" x14ac:dyDescent="0.2">
      <c r="A170" s="404" t="s">
        <v>1282</v>
      </c>
      <c r="B170" s="404">
        <v>0</v>
      </c>
      <c r="C170" s="404">
        <v>55.648000000000003</v>
      </c>
      <c r="D170" s="404">
        <v>1583.748</v>
      </c>
      <c r="E170" s="404">
        <v>1639.396</v>
      </c>
      <c r="F170" s="404">
        <v>4.2240000000000002</v>
      </c>
      <c r="G170" s="404">
        <v>1643.6210000000001</v>
      </c>
      <c r="H170" s="404">
        <v>1.2090000000000001</v>
      </c>
      <c r="I170" s="404">
        <v>2.972</v>
      </c>
      <c r="J170" s="404">
        <v>1647.8009999999999</v>
      </c>
    </row>
    <row r="171" spans="1:10" x14ac:dyDescent="0.2">
      <c r="A171" s="404" t="s">
        <v>1283</v>
      </c>
      <c r="B171" s="404">
        <v>0</v>
      </c>
      <c r="C171" s="404">
        <v>47.404000000000003</v>
      </c>
      <c r="D171" s="404">
        <v>1450.0229999999999</v>
      </c>
      <c r="E171" s="404">
        <v>1497.4269999999999</v>
      </c>
      <c r="F171" s="404">
        <v>3.8159999999999998</v>
      </c>
      <c r="G171" s="404">
        <v>1501.2429999999999</v>
      </c>
      <c r="H171" s="404">
        <v>1.1719999999999999</v>
      </c>
      <c r="I171" s="404">
        <v>2.3730000000000002</v>
      </c>
      <c r="J171" s="404">
        <v>1504.787</v>
      </c>
    </row>
    <row r="172" spans="1:10" x14ac:dyDescent="0.2">
      <c r="A172" s="404" t="s">
        <v>1284</v>
      </c>
      <c r="B172" s="404">
        <v>0</v>
      </c>
      <c r="C172" s="404">
        <v>43.281999999999996</v>
      </c>
      <c r="D172" s="404">
        <v>1627.0329999999999</v>
      </c>
      <c r="E172" s="404">
        <v>1670.3150000000001</v>
      </c>
      <c r="F172" s="404">
        <v>4.2240000000000002</v>
      </c>
      <c r="G172" s="404">
        <v>1674.539</v>
      </c>
      <c r="H172" s="404">
        <v>1.143</v>
      </c>
      <c r="I172" s="404">
        <v>2.5459999999999998</v>
      </c>
      <c r="J172" s="404">
        <v>1678.2280000000001</v>
      </c>
    </row>
    <row r="173" spans="1:10" x14ac:dyDescent="0.2">
      <c r="A173" s="404" t="s">
        <v>1285</v>
      </c>
      <c r="B173" s="404">
        <v>0</v>
      </c>
      <c r="C173" s="404">
        <v>40.19</v>
      </c>
      <c r="D173" s="404">
        <v>1637.99</v>
      </c>
      <c r="E173" s="404">
        <v>1678.181</v>
      </c>
      <c r="F173" s="404">
        <v>4.0880000000000001</v>
      </c>
      <c r="G173" s="404">
        <v>1682.269</v>
      </c>
      <c r="H173" s="404">
        <v>1.1719999999999999</v>
      </c>
      <c r="I173" s="404">
        <v>2.5369999999999999</v>
      </c>
      <c r="J173" s="404">
        <v>1685.9780000000001</v>
      </c>
    </row>
    <row r="174" spans="1:10" x14ac:dyDescent="0.2">
      <c r="A174" s="404" t="s">
        <v>1286</v>
      </c>
      <c r="B174" s="404">
        <v>0</v>
      </c>
      <c r="C174" s="404">
        <v>41.220999999999997</v>
      </c>
      <c r="D174" s="404">
        <v>1685.0550000000001</v>
      </c>
      <c r="E174" s="404">
        <v>1726.2760000000001</v>
      </c>
      <c r="F174" s="404">
        <v>4.2240000000000002</v>
      </c>
      <c r="G174" s="404">
        <v>1730.5</v>
      </c>
      <c r="H174" s="404">
        <v>1.1479999999999999</v>
      </c>
      <c r="I174" s="404">
        <v>2.734</v>
      </c>
      <c r="J174" s="404">
        <v>1734.3820000000001</v>
      </c>
    </row>
    <row r="175" spans="1:10" x14ac:dyDescent="0.2">
      <c r="A175" s="404" t="s">
        <v>1287</v>
      </c>
      <c r="B175" s="404">
        <v>0</v>
      </c>
      <c r="C175" s="404">
        <v>39.159999999999997</v>
      </c>
      <c r="D175" s="404">
        <v>1613.7940000000001</v>
      </c>
      <c r="E175" s="404">
        <v>1652.954</v>
      </c>
      <c r="F175" s="404">
        <v>4.0880000000000001</v>
      </c>
      <c r="G175" s="404">
        <v>1657.0419999999999</v>
      </c>
      <c r="H175" s="404">
        <v>1.139</v>
      </c>
      <c r="I175" s="404">
        <v>2.68</v>
      </c>
      <c r="J175" s="404">
        <v>1660.8610000000001</v>
      </c>
    </row>
    <row r="176" spans="1:10" x14ac:dyDescent="0.2">
      <c r="A176" s="404" t="s">
        <v>1288</v>
      </c>
      <c r="B176" s="404">
        <v>0</v>
      </c>
      <c r="C176" s="404">
        <v>41.220999999999997</v>
      </c>
      <c r="D176" s="404">
        <v>1671.394</v>
      </c>
      <c r="E176" s="404">
        <v>1712.615</v>
      </c>
      <c r="F176" s="404">
        <v>4.2240000000000002</v>
      </c>
      <c r="G176" s="404">
        <v>1716.8389999999999</v>
      </c>
      <c r="H176" s="404">
        <v>1.1870000000000001</v>
      </c>
      <c r="I176" s="404">
        <v>2.8839999999999999</v>
      </c>
      <c r="J176" s="404">
        <v>1720.91</v>
      </c>
    </row>
    <row r="177" spans="1:10" x14ac:dyDescent="0.2">
      <c r="A177" s="404" t="s">
        <v>1289</v>
      </c>
      <c r="B177" s="404">
        <v>0</v>
      </c>
      <c r="C177" s="404">
        <v>40.19</v>
      </c>
      <c r="D177" s="404">
        <v>1723.26</v>
      </c>
      <c r="E177" s="404">
        <v>1763.451</v>
      </c>
      <c r="F177" s="404">
        <v>4.2240000000000002</v>
      </c>
      <c r="G177" s="404">
        <v>1767.675</v>
      </c>
      <c r="H177" s="404">
        <v>1.21</v>
      </c>
      <c r="I177" s="404">
        <v>2.8250000000000002</v>
      </c>
      <c r="J177" s="404">
        <v>1771.71</v>
      </c>
    </row>
    <row r="178" spans="1:10" x14ac:dyDescent="0.2">
      <c r="A178" s="404" t="s">
        <v>1290</v>
      </c>
      <c r="B178" s="404">
        <v>0</v>
      </c>
      <c r="C178" s="404">
        <v>38.128999999999998</v>
      </c>
      <c r="D178" s="404">
        <v>1550.5160000000001</v>
      </c>
      <c r="E178" s="404">
        <v>1588.645</v>
      </c>
      <c r="F178" s="404">
        <v>4.0880000000000001</v>
      </c>
      <c r="G178" s="404">
        <v>1592.7329999999999</v>
      </c>
      <c r="H178" s="404">
        <v>1.208</v>
      </c>
      <c r="I178" s="404">
        <v>2.4630000000000001</v>
      </c>
      <c r="J178" s="404">
        <v>1596.404</v>
      </c>
    </row>
    <row r="179" spans="1:10" x14ac:dyDescent="0.2">
      <c r="A179" s="404" t="s">
        <v>1291</v>
      </c>
      <c r="B179" s="404">
        <v>0</v>
      </c>
      <c r="C179" s="404">
        <v>40.19</v>
      </c>
      <c r="D179" s="404">
        <v>1668.337</v>
      </c>
      <c r="E179" s="404">
        <v>1708.527</v>
      </c>
      <c r="F179" s="404">
        <v>4.2240000000000002</v>
      </c>
      <c r="G179" s="404">
        <v>1712.752</v>
      </c>
      <c r="H179" s="404">
        <v>1.1479999999999999</v>
      </c>
      <c r="I179" s="404">
        <v>2.589</v>
      </c>
      <c r="J179" s="404">
        <v>1716.489</v>
      </c>
    </row>
    <row r="180" spans="1:10" x14ac:dyDescent="0.2">
      <c r="A180" s="404" t="s">
        <v>1292</v>
      </c>
      <c r="B180" s="404">
        <v>0</v>
      </c>
      <c r="C180" s="404">
        <v>40.19</v>
      </c>
      <c r="D180" s="404">
        <v>1592.606</v>
      </c>
      <c r="E180" s="404">
        <v>1632.796</v>
      </c>
      <c r="F180" s="404">
        <v>4.0880000000000001</v>
      </c>
      <c r="G180" s="404">
        <v>1636.884</v>
      </c>
      <c r="H180" s="404">
        <v>1.208</v>
      </c>
      <c r="I180" s="404">
        <v>2.7850000000000001</v>
      </c>
      <c r="J180" s="404">
        <v>1640.877</v>
      </c>
    </row>
    <row r="181" spans="1:10" x14ac:dyDescent="0.2">
      <c r="A181" s="404" t="s">
        <v>1293</v>
      </c>
      <c r="B181" s="404">
        <v>0</v>
      </c>
      <c r="C181" s="404">
        <v>52.557000000000002</v>
      </c>
      <c r="D181" s="404">
        <v>1668.5889999999999</v>
      </c>
      <c r="E181" s="404">
        <v>1721.145</v>
      </c>
      <c r="F181" s="404">
        <v>4.2240000000000002</v>
      </c>
      <c r="G181" s="404">
        <v>1725.37</v>
      </c>
      <c r="H181" s="404">
        <v>1.204</v>
      </c>
      <c r="I181" s="404">
        <v>2.911</v>
      </c>
      <c r="J181" s="404">
        <v>1729.4849999999999</v>
      </c>
    </row>
    <row r="182" spans="1:10" x14ac:dyDescent="0.2">
      <c r="A182" s="404" t="s">
        <v>1294</v>
      </c>
      <c r="B182" s="404">
        <v>0</v>
      </c>
      <c r="C182" s="404">
        <v>519.38300000000004</v>
      </c>
      <c r="D182" s="404">
        <v>19472.345000000001</v>
      </c>
      <c r="E182" s="404">
        <v>19991.727999999999</v>
      </c>
      <c r="F182" s="404">
        <v>49.738</v>
      </c>
      <c r="G182" s="404">
        <v>20041.466</v>
      </c>
      <c r="H182" s="404">
        <v>14.148</v>
      </c>
      <c r="I182" s="404">
        <v>32.298999999999999</v>
      </c>
      <c r="J182" s="404">
        <v>20087.913</v>
      </c>
    </row>
    <row r="183" spans="1:10" x14ac:dyDescent="0.2">
      <c r="A183" s="404" t="s">
        <v>1295</v>
      </c>
      <c r="B183" s="404">
        <v>0</v>
      </c>
      <c r="C183" s="404">
        <v>51.881999999999998</v>
      </c>
      <c r="D183" s="404">
        <v>1596.0550000000001</v>
      </c>
      <c r="E183" s="404">
        <v>1647.9369999999999</v>
      </c>
      <c r="F183" s="404">
        <v>4.8780000000000001</v>
      </c>
      <c r="G183" s="404">
        <v>1652.8150000000001</v>
      </c>
      <c r="H183" s="404">
        <v>1.3080000000000001</v>
      </c>
      <c r="I183" s="404">
        <v>2.8650000000000002</v>
      </c>
      <c r="J183" s="404">
        <v>1656.9880000000001</v>
      </c>
    </row>
    <row r="184" spans="1:10" x14ac:dyDescent="0.2">
      <c r="A184" s="404" t="s">
        <v>1296</v>
      </c>
      <c r="B184" s="404">
        <v>0</v>
      </c>
      <c r="C184" s="404">
        <v>44.619</v>
      </c>
      <c r="D184" s="404">
        <v>1456.27</v>
      </c>
      <c r="E184" s="404">
        <v>1500.8889999999999</v>
      </c>
      <c r="F184" s="404">
        <v>4.4059999999999997</v>
      </c>
      <c r="G184" s="404">
        <v>1505.2950000000001</v>
      </c>
      <c r="H184" s="404">
        <v>1.2390000000000001</v>
      </c>
      <c r="I184" s="404">
        <v>2.54</v>
      </c>
      <c r="J184" s="404">
        <v>1509.0740000000001</v>
      </c>
    </row>
    <row r="185" spans="1:10" x14ac:dyDescent="0.2">
      <c r="A185" s="404" t="s">
        <v>1297</v>
      </c>
      <c r="B185" s="404">
        <v>0</v>
      </c>
      <c r="C185" s="404">
        <v>43.581000000000003</v>
      </c>
      <c r="D185" s="404">
        <v>1692.0930000000001</v>
      </c>
      <c r="E185" s="404">
        <v>1735.674</v>
      </c>
      <c r="F185" s="404">
        <v>4.8780000000000001</v>
      </c>
      <c r="G185" s="404">
        <v>1740.5519999999999</v>
      </c>
      <c r="H185" s="404">
        <v>1.234</v>
      </c>
      <c r="I185" s="404">
        <v>2.7069999999999999</v>
      </c>
      <c r="J185" s="404">
        <v>1744.4939999999999</v>
      </c>
    </row>
    <row r="186" spans="1:10" x14ac:dyDescent="0.2">
      <c r="A186" s="404" t="s">
        <v>1298</v>
      </c>
      <c r="B186" s="404">
        <v>0</v>
      </c>
      <c r="C186" s="404">
        <v>37.354999999999997</v>
      </c>
      <c r="D186" s="404">
        <v>1676.9</v>
      </c>
      <c r="E186" s="404">
        <v>1714.2550000000001</v>
      </c>
      <c r="F186" s="404">
        <v>4.7210000000000001</v>
      </c>
      <c r="G186" s="404">
        <v>1718.9760000000001</v>
      </c>
      <c r="H186" s="404">
        <v>1.133</v>
      </c>
      <c r="I186" s="404">
        <v>2.4809999999999999</v>
      </c>
      <c r="J186" s="404">
        <v>1722.59</v>
      </c>
    </row>
    <row r="187" spans="1:10" x14ac:dyDescent="0.2">
      <c r="A187" s="404" t="s">
        <v>1299</v>
      </c>
      <c r="B187" s="404">
        <v>0</v>
      </c>
      <c r="C187" s="404">
        <v>39.430999999999997</v>
      </c>
      <c r="D187" s="404">
        <v>1721.6679999999999</v>
      </c>
      <c r="E187" s="404">
        <v>1761.0989999999999</v>
      </c>
      <c r="F187" s="404">
        <v>4.8780000000000001</v>
      </c>
      <c r="G187" s="404">
        <v>1765.9770000000001</v>
      </c>
      <c r="H187" s="404">
        <v>1.228</v>
      </c>
      <c r="I187" s="404">
        <v>2.927</v>
      </c>
      <c r="J187" s="404">
        <v>1770.133</v>
      </c>
    </row>
    <row r="188" spans="1:10" x14ac:dyDescent="0.2">
      <c r="A188" s="404" t="s">
        <v>1300</v>
      </c>
      <c r="B188" s="404">
        <v>0</v>
      </c>
      <c r="C188" s="404">
        <v>38.393000000000001</v>
      </c>
      <c r="D188" s="404">
        <v>1687.79</v>
      </c>
      <c r="E188" s="404">
        <v>1726.183</v>
      </c>
      <c r="F188" s="404">
        <v>4.7210000000000001</v>
      </c>
      <c r="G188" s="404">
        <v>1730.903</v>
      </c>
      <c r="H188" s="404">
        <v>1.2410000000000001</v>
      </c>
      <c r="I188" s="404">
        <v>2.9159999999999999</v>
      </c>
      <c r="J188" s="404">
        <v>1735.06</v>
      </c>
    </row>
    <row r="189" spans="1:10" x14ac:dyDescent="0.2">
      <c r="A189" s="404" t="s">
        <v>1301</v>
      </c>
      <c r="B189" s="404">
        <v>0</v>
      </c>
      <c r="C189" s="404">
        <v>39.430999999999997</v>
      </c>
      <c r="D189" s="404">
        <v>1772.905</v>
      </c>
      <c r="E189" s="404">
        <v>1812.336</v>
      </c>
      <c r="F189" s="404">
        <v>4.8780000000000001</v>
      </c>
      <c r="G189" s="404">
        <v>1817.2139999999999</v>
      </c>
      <c r="H189" s="404">
        <v>1.36</v>
      </c>
      <c r="I189" s="404">
        <v>3.3079999999999998</v>
      </c>
      <c r="J189" s="404">
        <v>1821.8820000000001</v>
      </c>
    </row>
    <row r="190" spans="1:10" x14ac:dyDescent="0.2">
      <c r="A190" s="404" t="s">
        <v>1302</v>
      </c>
      <c r="B190" s="404">
        <v>0</v>
      </c>
      <c r="C190" s="404">
        <v>39.430999999999997</v>
      </c>
      <c r="D190" s="404">
        <v>1781.5719999999999</v>
      </c>
      <c r="E190" s="404">
        <v>1821.002</v>
      </c>
      <c r="F190" s="404">
        <v>4.8780000000000001</v>
      </c>
      <c r="G190" s="404">
        <v>1825.88</v>
      </c>
      <c r="H190" s="404">
        <v>1.3089999999999999</v>
      </c>
      <c r="I190" s="404">
        <v>2.8879999999999999</v>
      </c>
      <c r="J190" s="404">
        <v>1830.078</v>
      </c>
    </row>
    <row r="191" spans="1:10" x14ac:dyDescent="0.2">
      <c r="A191" s="404" t="s">
        <v>1303</v>
      </c>
      <c r="B191" s="404">
        <v>0</v>
      </c>
      <c r="C191" s="404">
        <v>37.354999999999997</v>
      </c>
      <c r="D191" s="404">
        <v>1623.7729999999999</v>
      </c>
      <c r="E191" s="404">
        <v>1661.1279999999999</v>
      </c>
      <c r="F191" s="404">
        <v>4.7210000000000001</v>
      </c>
      <c r="G191" s="404">
        <v>1665.8489999999999</v>
      </c>
      <c r="H191" s="404">
        <v>1.292</v>
      </c>
      <c r="I191" s="404">
        <v>2.7629999999999999</v>
      </c>
      <c r="J191" s="404">
        <v>1669.904</v>
      </c>
    </row>
    <row r="192" spans="1:10" x14ac:dyDescent="0.2">
      <c r="A192" s="404" t="s">
        <v>1304</v>
      </c>
      <c r="B192" s="404">
        <v>0</v>
      </c>
      <c r="C192" s="404">
        <v>39.430999999999997</v>
      </c>
      <c r="D192" s="404">
        <v>1743.4010000000001</v>
      </c>
      <c r="E192" s="404">
        <v>1782.8309999999999</v>
      </c>
      <c r="F192" s="404">
        <v>4.8780000000000001</v>
      </c>
      <c r="G192" s="404">
        <v>1787.7090000000001</v>
      </c>
      <c r="H192" s="404">
        <v>1.268</v>
      </c>
      <c r="I192" s="404">
        <v>2.7370000000000001</v>
      </c>
      <c r="J192" s="404">
        <v>1791.7149999999999</v>
      </c>
    </row>
    <row r="193" spans="1:10" x14ac:dyDescent="0.2">
      <c r="A193" s="404" t="s">
        <v>1305</v>
      </c>
      <c r="B193" s="404">
        <v>0</v>
      </c>
      <c r="C193" s="404">
        <v>39.430999999999997</v>
      </c>
      <c r="D193" s="404">
        <v>1645.5440000000001</v>
      </c>
      <c r="E193" s="404">
        <v>1684.9739999999999</v>
      </c>
      <c r="F193" s="404">
        <v>4.7210000000000001</v>
      </c>
      <c r="G193" s="404">
        <v>1689.6949999999999</v>
      </c>
      <c r="H193" s="404">
        <v>1.129</v>
      </c>
      <c r="I193" s="404">
        <v>2.6469999999999998</v>
      </c>
      <c r="J193" s="404">
        <v>1693.472</v>
      </c>
    </row>
    <row r="194" spans="1:10" x14ac:dyDescent="0.2">
      <c r="A194" s="404" t="s">
        <v>1306</v>
      </c>
      <c r="B194" s="404">
        <v>0</v>
      </c>
      <c r="C194" s="404">
        <v>48.768999999999998</v>
      </c>
      <c r="D194" s="404">
        <v>1785.41</v>
      </c>
      <c r="E194" s="404">
        <v>1834.1790000000001</v>
      </c>
      <c r="F194" s="404">
        <v>4.8780000000000001</v>
      </c>
      <c r="G194" s="404">
        <v>1839.057</v>
      </c>
      <c r="H194" s="404">
        <v>1.3160000000000001</v>
      </c>
      <c r="I194" s="404">
        <v>3.0259999999999998</v>
      </c>
      <c r="J194" s="404">
        <v>1843.4</v>
      </c>
    </row>
    <row r="195" spans="1:10" x14ac:dyDescent="0.2">
      <c r="A195" s="404" t="s">
        <v>1307</v>
      </c>
      <c r="B195" s="404">
        <v>0</v>
      </c>
      <c r="C195" s="404">
        <v>499.10700000000003</v>
      </c>
      <c r="D195" s="404">
        <v>20183.38</v>
      </c>
      <c r="E195" s="404">
        <v>20682.487000000001</v>
      </c>
      <c r="F195" s="404">
        <v>57.436999999999998</v>
      </c>
      <c r="G195" s="404">
        <v>20739.923999999999</v>
      </c>
      <c r="H195" s="404">
        <v>15.057</v>
      </c>
      <c r="I195" s="404">
        <v>33.802999999999997</v>
      </c>
      <c r="J195" s="404">
        <v>20788.785</v>
      </c>
    </row>
    <row r="196" spans="1:10" x14ac:dyDescent="0.2">
      <c r="A196" s="404" t="s">
        <v>1308</v>
      </c>
      <c r="B196" s="404">
        <v>0</v>
      </c>
      <c r="C196" s="404">
        <v>54.872</v>
      </c>
      <c r="D196" s="404">
        <v>1656.087</v>
      </c>
      <c r="E196" s="404">
        <v>1710.9590000000001</v>
      </c>
      <c r="F196" s="404">
        <v>5.6120000000000001</v>
      </c>
      <c r="G196" s="404">
        <v>1716.5709999999999</v>
      </c>
      <c r="H196" s="404">
        <v>1.333</v>
      </c>
      <c r="I196" s="404">
        <v>3.0310000000000001</v>
      </c>
      <c r="J196" s="404">
        <v>1720.934</v>
      </c>
    </row>
    <row r="197" spans="1:10" x14ac:dyDescent="0.2">
      <c r="A197" s="404" t="s">
        <v>1309</v>
      </c>
      <c r="B197" s="404">
        <v>0</v>
      </c>
      <c r="C197" s="404">
        <v>46.59</v>
      </c>
      <c r="D197" s="404">
        <v>1561.203</v>
      </c>
      <c r="E197" s="404">
        <v>1607.7929999999999</v>
      </c>
      <c r="F197" s="404">
        <v>5.0679999999999996</v>
      </c>
      <c r="G197" s="404">
        <v>1612.8610000000001</v>
      </c>
      <c r="H197" s="404">
        <v>1.2829999999999999</v>
      </c>
      <c r="I197" s="404">
        <v>2.581</v>
      </c>
      <c r="J197" s="404">
        <v>1616.7249999999999</v>
      </c>
    </row>
    <row r="198" spans="1:10" x14ac:dyDescent="0.2">
      <c r="A198" s="404" t="s">
        <v>1310</v>
      </c>
      <c r="B198" s="404">
        <v>0</v>
      </c>
      <c r="C198" s="404">
        <v>45.554000000000002</v>
      </c>
      <c r="D198" s="404">
        <v>1716.6880000000001</v>
      </c>
      <c r="E198" s="404">
        <v>1762.242</v>
      </c>
      <c r="F198" s="404">
        <v>5.6120000000000001</v>
      </c>
      <c r="G198" s="404">
        <v>1767.854</v>
      </c>
      <c r="H198" s="404">
        <v>1.258</v>
      </c>
      <c r="I198" s="404">
        <v>2.77</v>
      </c>
      <c r="J198" s="404">
        <v>1771.8820000000001</v>
      </c>
    </row>
    <row r="199" spans="1:10" x14ac:dyDescent="0.2">
      <c r="A199" s="404" t="s">
        <v>1311</v>
      </c>
      <c r="B199" s="404">
        <v>0</v>
      </c>
      <c r="C199" s="404">
        <v>43.484000000000002</v>
      </c>
      <c r="D199" s="404">
        <v>1730.923</v>
      </c>
      <c r="E199" s="404">
        <v>1774.4069999999999</v>
      </c>
      <c r="F199" s="404">
        <v>5.431</v>
      </c>
      <c r="G199" s="404">
        <v>1779.837</v>
      </c>
      <c r="H199" s="404">
        <v>1.228</v>
      </c>
      <c r="I199" s="404">
        <v>2.645</v>
      </c>
      <c r="J199" s="404">
        <v>1783.711</v>
      </c>
    </row>
    <row r="200" spans="1:10" x14ac:dyDescent="0.2">
      <c r="A200" s="404" t="s">
        <v>1312</v>
      </c>
      <c r="B200" s="404">
        <v>0</v>
      </c>
      <c r="C200" s="404">
        <v>43.484000000000002</v>
      </c>
      <c r="D200" s="404">
        <v>1775.616</v>
      </c>
      <c r="E200" s="404">
        <v>1819.1</v>
      </c>
      <c r="F200" s="404">
        <v>5.6120000000000001</v>
      </c>
      <c r="G200" s="404">
        <v>1824.711</v>
      </c>
      <c r="H200" s="404">
        <v>1.264</v>
      </c>
      <c r="I200" s="404">
        <v>2.97</v>
      </c>
      <c r="J200" s="404">
        <v>1828.9449999999999</v>
      </c>
    </row>
    <row r="201" spans="1:10" x14ac:dyDescent="0.2">
      <c r="A201" s="404" t="s">
        <v>1313</v>
      </c>
      <c r="B201" s="404">
        <v>0</v>
      </c>
      <c r="C201" s="404">
        <v>41.412999999999997</v>
      </c>
      <c r="D201" s="404">
        <v>1759.837</v>
      </c>
      <c r="E201" s="404">
        <v>1801.25</v>
      </c>
      <c r="F201" s="404">
        <v>5.431</v>
      </c>
      <c r="G201" s="404">
        <v>1806.681</v>
      </c>
      <c r="H201" s="404">
        <v>1.31</v>
      </c>
      <c r="I201" s="404">
        <v>3.0640000000000001</v>
      </c>
      <c r="J201" s="404">
        <v>1811.0550000000001</v>
      </c>
    </row>
    <row r="202" spans="1:10" x14ac:dyDescent="0.2">
      <c r="A202" s="404" t="s">
        <v>1314</v>
      </c>
      <c r="B202" s="404">
        <v>0</v>
      </c>
      <c r="C202" s="404">
        <v>39.341999999999999</v>
      </c>
      <c r="D202" s="404">
        <v>1831.097</v>
      </c>
      <c r="E202" s="404">
        <v>1870.4390000000001</v>
      </c>
      <c r="F202" s="404">
        <v>5.6120000000000001</v>
      </c>
      <c r="G202" s="404">
        <v>1876.0509999999999</v>
      </c>
      <c r="H202" s="404">
        <v>1.36</v>
      </c>
      <c r="I202" s="404">
        <v>3.1789999999999998</v>
      </c>
      <c r="J202" s="404">
        <v>1880.5889999999999</v>
      </c>
    </row>
    <row r="203" spans="1:10" x14ac:dyDescent="0.2">
      <c r="A203" s="404" t="s">
        <v>1315</v>
      </c>
      <c r="B203" s="404">
        <v>0</v>
      </c>
      <c r="C203" s="404">
        <v>41.412999999999997</v>
      </c>
      <c r="D203" s="404">
        <v>1779.7260000000001</v>
      </c>
      <c r="E203" s="404">
        <v>1821.1389999999999</v>
      </c>
      <c r="F203" s="404">
        <v>5.6120000000000001</v>
      </c>
      <c r="G203" s="404">
        <v>1826.751</v>
      </c>
      <c r="H203" s="404">
        <v>1.3740000000000001</v>
      </c>
      <c r="I203" s="404">
        <v>3.0710000000000002</v>
      </c>
      <c r="J203" s="404">
        <v>1831.1959999999999</v>
      </c>
    </row>
    <row r="204" spans="1:10" x14ac:dyDescent="0.2">
      <c r="A204" s="404" t="s">
        <v>1316</v>
      </c>
      <c r="B204" s="404">
        <v>0</v>
      </c>
      <c r="C204" s="404">
        <v>39.341999999999999</v>
      </c>
      <c r="D204" s="404">
        <v>1726.663</v>
      </c>
      <c r="E204" s="404">
        <v>1766.0060000000001</v>
      </c>
      <c r="F204" s="404">
        <v>5.431</v>
      </c>
      <c r="G204" s="404">
        <v>1771.4359999999999</v>
      </c>
      <c r="H204" s="404">
        <v>1.3049999999999999</v>
      </c>
      <c r="I204" s="404">
        <v>2.641</v>
      </c>
      <c r="J204" s="404">
        <v>1775.383</v>
      </c>
    </row>
    <row r="205" spans="1:10" x14ac:dyDescent="0.2">
      <c r="A205" s="404" t="s">
        <v>1317</v>
      </c>
      <c r="B205" s="404">
        <v>0</v>
      </c>
      <c r="C205" s="404">
        <v>42.448</v>
      </c>
      <c r="D205" s="404">
        <v>1805.883</v>
      </c>
      <c r="E205" s="404">
        <v>1848.3309999999999</v>
      </c>
      <c r="F205" s="404">
        <v>5.6120000000000001</v>
      </c>
      <c r="G205" s="404">
        <v>1853.943</v>
      </c>
      <c r="H205" s="404">
        <v>1.2789999999999999</v>
      </c>
      <c r="I205" s="404">
        <v>2.738</v>
      </c>
      <c r="J205" s="404">
        <v>1857.96</v>
      </c>
    </row>
    <row r="206" spans="1:10" x14ac:dyDescent="0.2">
      <c r="A206" s="404" t="s">
        <v>1318</v>
      </c>
      <c r="B206" s="404">
        <v>0</v>
      </c>
      <c r="C206" s="404">
        <v>44.518999999999998</v>
      </c>
      <c r="D206" s="404">
        <v>1675.5820000000001</v>
      </c>
      <c r="E206" s="404">
        <v>1720.1010000000001</v>
      </c>
      <c r="F206" s="404">
        <v>5.431</v>
      </c>
      <c r="G206" s="404">
        <v>1725.5319999999999</v>
      </c>
      <c r="H206" s="404">
        <v>1.2729999999999999</v>
      </c>
      <c r="I206" s="404">
        <v>2.8330000000000002</v>
      </c>
      <c r="J206" s="404">
        <v>1729.6389999999999</v>
      </c>
    </row>
    <row r="207" spans="1:10" x14ac:dyDescent="0.2">
      <c r="A207" s="404" t="s">
        <v>1319</v>
      </c>
      <c r="B207" s="404">
        <v>0</v>
      </c>
      <c r="C207" s="404">
        <v>52.802</v>
      </c>
      <c r="D207" s="404">
        <v>1798.1320000000001</v>
      </c>
      <c r="E207" s="404">
        <v>1850.934</v>
      </c>
      <c r="F207" s="404">
        <v>5.6120000000000001</v>
      </c>
      <c r="G207" s="404">
        <v>1856.546</v>
      </c>
      <c r="H207" s="404">
        <v>1.3</v>
      </c>
      <c r="I207" s="404">
        <v>3.0110000000000001</v>
      </c>
      <c r="J207" s="404">
        <v>1860.857</v>
      </c>
    </row>
    <row r="208" spans="1:10" x14ac:dyDescent="0.2">
      <c r="A208" s="404" t="s">
        <v>1320</v>
      </c>
      <c r="B208" s="404">
        <v>0</v>
      </c>
      <c r="C208" s="404">
        <v>535.26400000000001</v>
      </c>
      <c r="D208" s="404">
        <v>20817.437999999998</v>
      </c>
      <c r="E208" s="404">
        <v>21352.702000000001</v>
      </c>
      <c r="F208" s="404">
        <v>66.070999999999998</v>
      </c>
      <c r="G208" s="404">
        <v>21418.773000000001</v>
      </c>
      <c r="H208" s="404">
        <v>15.567</v>
      </c>
      <c r="I208" s="404">
        <v>34.54</v>
      </c>
      <c r="J208" s="404">
        <v>21468.880000000001</v>
      </c>
    </row>
    <row r="209" spans="1:10" x14ac:dyDescent="0.2">
      <c r="A209" s="404" t="s">
        <v>1321</v>
      </c>
      <c r="B209" s="404">
        <v>0</v>
      </c>
      <c r="C209" s="404">
        <v>64.817999999999998</v>
      </c>
      <c r="D209" s="404">
        <v>1740.1990000000001</v>
      </c>
      <c r="E209" s="404">
        <v>1805.0170000000001</v>
      </c>
      <c r="F209" s="404">
        <v>5.6849999999999996</v>
      </c>
      <c r="G209" s="404">
        <v>1810.703</v>
      </c>
      <c r="H209" s="404">
        <v>1.331</v>
      </c>
      <c r="I209" s="404">
        <v>2.9569999999999999</v>
      </c>
      <c r="J209" s="404">
        <v>1814.99</v>
      </c>
    </row>
    <row r="210" spans="1:10" x14ac:dyDescent="0.2">
      <c r="A210" s="404" t="s">
        <v>1322</v>
      </c>
      <c r="B210" s="404">
        <v>0</v>
      </c>
      <c r="C210" s="404">
        <v>56.587000000000003</v>
      </c>
      <c r="D210" s="404">
        <v>1704.2249999999999</v>
      </c>
      <c r="E210" s="404">
        <v>1760.8119999999999</v>
      </c>
      <c r="F210" s="404">
        <v>5.319</v>
      </c>
      <c r="G210" s="404">
        <v>1766.1310000000001</v>
      </c>
      <c r="H210" s="404">
        <v>1.3149999999999999</v>
      </c>
      <c r="I210" s="404">
        <v>2.7069999999999999</v>
      </c>
      <c r="J210" s="404">
        <v>1770.153</v>
      </c>
    </row>
    <row r="211" spans="1:10" x14ac:dyDescent="0.2">
      <c r="A211" s="404" t="s">
        <v>1323</v>
      </c>
      <c r="B211" s="404">
        <v>0</v>
      </c>
      <c r="C211" s="404">
        <v>54.529000000000003</v>
      </c>
      <c r="D211" s="404">
        <v>1858.232</v>
      </c>
      <c r="E211" s="404">
        <v>1912.761</v>
      </c>
      <c r="F211" s="404">
        <v>5.6849999999999996</v>
      </c>
      <c r="G211" s="404">
        <v>1918.4459999999999</v>
      </c>
      <c r="H211" s="404">
        <v>1.272</v>
      </c>
      <c r="I211" s="404">
        <v>2.774</v>
      </c>
      <c r="J211" s="404">
        <v>1922.4929999999999</v>
      </c>
    </row>
    <row r="212" spans="1:10" x14ac:dyDescent="0.2">
      <c r="A212" s="404" t="s">
        <v>1324</v>
      </c>
      <c r="B212" s="404">
        <v>0</v>
      </c>
      <c r="C212" s="404">
        <v>47.326999999999998</v>
      </c>
      <c r="D212" s="404">
        <v>1784.9870000000001</v>
      </c>
      <c r="E212" s="404">
        <v>1832.3140000000001</v>
      </c>
      <c r="F212" s="404">
        <v>5.5019999999999998</v>
      </c>
      <c r="G212" s="404">
        <v>1837.816</v>
      </c>
      <c r="H212" s="404">
        <v>1.2350000000000001</v>
      </c>
      <c r="I212" s="404">
        <v>2.6259999999999999</v>
      </c>
      <c r="J212" s="404">
        <v>1841.6769999999999</v>
      </c>
    </row>
    <row r="213" spans="1:10" x14ac:dyDescent="0.2">
      <c r="A213" s="404" t="s">
        <v>1325</v>
      </c>
      <c r="B213" s="404">
        <v>0</v>
      </c>
      <c r="C213" s="404">
        <v>50.414000000000001</v>
      </c>
      <c r="D213" s="404">
        <v>1785.432</v>
      </c>
      <c r="E213" s="404">
        <v>1835.845</v>
      </c>
      <c r="F213" s="404">
        <v>5.6849999999999996</v>
      </c>
      <c r="G213" s="404">
        <v>1841.5309999999999</v>
      </c>
      <c r="H213" s="404">
        <v>1.2450000000000001</v>
      </c>
      <c r="I213" s="404">
        <v>2.891</v>
      </c>
      <c r="J213" s="404">
        <v>1845.6669999999999</v>
      </c>
    </row>
    <row r="214" spans="1:10" x14ac:dyDescent="0.2">
      <c r="A214" s="404" t="s">
        <v>1326</v>
      </c>
      <c r="B214" s="404">
        <v>0</v>
      </c>
      <c r="C214" s="404">
        <v>48.356000000000002</v>
      </c>
      <c r="D214" s="404">
        <v>1826.556</v>
      </c>
      <c r="E214" s="404">
        <v>1874.912</v>
      </c>
      <c r="F214" s="404">
        <v>5.5019999999999998</v>
      </c>
      <c r="G214" s="404">
        <v>1880.414</v>
      </c>
      <c r="H214" s="404">
        <v>1.343</v>
      </c>
      <c r="I214" s="404">
        <v>3.1619999999999999</v>
      </c>
      <c r="J214" s="404">
        <v>1884.9179999999999</v>
      </c>
    </row>
    <row r="215" spans="1:10" x14ac:dyDescent="0.2">
      <c r="A215" s="404" t="s">
        <v>1327</v>
      </c>
      <c r="B215" s="404">
        <v>0</v>
      </c>
      <c r="C215" s="404">
        <v>50.414000000000001</v>
      </c>
      <c r="D215" s="404">
        <v>1802.348</v>
      </c>
      <c r="E215" s="404">
        <v>1852.7619999999999</v>
      </c>
      <c r="F215" s="404">
        <v>5.6849999999999996</v>
      </c>
      <c r="G215" s="404">
        <v>1858.4469999999999</v>
      </c>
      <c r="H215" s="404">
        <v>1.4019999999999999</v>
      </c>
      <c r="I215" s="404">
        <v>3.2829999999999999</v>
      </c>
      <c r="J215" s="404">
        <v>1863.1320000000001</v>
      </c>
    </row>
    <row r="216" spans="1:10" x14ac:dyDescent="0.2">
      <c r="A216" s="404" t="s">
        <v>1328</v>
      </c>
      <c r="B216" s="404">
        <v>0</v>
      </c>
      <c r="C216" s="404">
        <v>50.414000000000001</v>
      </c>
      <c r="D216" s="404">
        <v>1836.05</v>
      </c>
      <c r="E216" s="404">
        <v>1886.4639999999999</v>
      </c>
      <c r="F216" s="404">
        <v>5.6849999999999996</v>
      </c>
      <c r="G216" s="404">
        <v>1892.15</v>
      </c>
      <c r="H216" s="404">
        <v>1.425</v>
      </c>
      <c r="I216" s="404">
        <v>3.26</v>
      </c>
      <c r="J216" s="404">
        <v>1896.835</v>
      </c>
    </row>
    <row r="217" spans="1:10" x14ac:dyDescent="0.2">
      <c r="A217" s="404" t="s">
        <v>1329</v>
      </c>
      <c r="B217" s="404">
        <v>0</v>
      </c>
      <c r="C217" s="404">
        <v>48.356000000000002</v>
      </c>
      <c r="D217" s="404">
        <v>1765.3140000000001</v>
      </c>
      <c r="E217" s="404">
        <v>1813.67</v>
      </c>
      <c r="F217" s="404">
        <v>5.5019999999999998</v>
      </c>
      <c r="G217" s="404">
        <v>1819.172</v>
      </c>
      <c r="H217" s="404">
        <v>1.385</v>
      </c>
      <c r="I217" s="404">
        <v>2.75</v>
      </c>
      <c r="J217" s="404">
        <v>1823.307</v>
      </c>
    </row>
    <row r="218" spans="1:10" x14ac:dyDescent="0.2">
      <c r="A218" s="404" t="s">
        <v>1330</v>
      </c>
      <c r="B218" s="404">
        <v>0</v>
      </c>
      <c r="C218" s="404">
        <v>50.414000000000001</v>
      </c>
      <c r="D218" s="404">
        <v>1830.8150000000001</v>
      </c>
      <c r="E218" s="404">
        <v>1881.2280000000001</v>
      </c>
      <c r="F218" s="404">
        <v>5.6849999999999996</v>
      </c>
      <c r="G218" s="404">
        <v>1886.914</v>
      </c>
      <c r="H218" s="404">
        <v>1.35</v>
      </c>
      <c r="I218" s="404">
        <v>2.875</v>
      </c>
      <c r="J218" s="404">
        <v>1891.1389999999999</v>
      </c>
    </row>
    <row r="219" spans="1:10" x14ac:dyDescent="0.2">
      <c r="A219" s="404" t="s">
        <v>1331</v>
      </c>
      <c r="B219" s="404">
        <v>0</v>
      </c>
      <c r="C219" s="404">
        <v>52.470999999999997</v>
      </c>
      <c r="D219" s="404">
        <v>1771.2260000000001</v>
      </c>
      <c r="E219" s="404">
        <v>1823.6969999999999</v>
      </c>
      <c r="F219" s="404">
        <v>5.5019999999999998</v>
      </c>
      <c r="G219" s="404">
        <v>1829.1990000000001</v>
      </c>
      <c r="H219" s="404">
        <v>1.2869999999999999</v>
      </c>
      <c r="I219" s="404">
        <v>2.83</v>
      </c>
      <c r="J219" s="404">
        <v>1833.316</v>
      </c>
    </row>
    <row r="220" spans="1:10" x14ac:dyDescent="0.2">
      <c r="A220" s="404" t="s">
        <v>1332</v>
      </c>
      <c r="B220" s="404">
        <v>0</v>
      </c>
      <c r="C220" s="404">
        <v>57.616</v>
      </c>
      <c r="D220" s="404">
        <v>1862.3779999999999</v>
      </c>
      <c r="E220" s="404">
        <v>1919.9939999999999</v>
      </c>
      <c r="F220" s="404">
        <v>5.6849999999999996</v>
      </c>
      <c r="G220" s="404">
        <v>1925.6790000000001</v>
      </c>
      <c r="H220" s="404">
        <v>1.341</v>
      </c>
      <c r="I220" s="404">
        <v>3.0609999999999999</v>
      </c>
      <c r="J220" s="404">
        <v>1930.0809999999999</v>
      </c>
    </row>
    <row r="221" spans="1:10" x14ac:dyDescent="0.2">
      <c r="A221" s="404" t="s">
        <v>1333</v>
      </c>
      <c r="B221" s="404">
        <v>0</v>
      </c>
      <c r="C221" s="404">
        <v>631.71500000000003</v>
      </c>
      <c r="D221" s="404">
        <v>21567.761999999999</v>
      </c>
      <c r="E221" s="404">
        <v>22199.476999999999</v>
      </c>
      <c r="F221" s="404">
        <v>67.125</v>
      </c>
      <c r="G221" s="404">
        <v>22266.601999999999</v>
      </c>
      <c r="H221" s="404">
        <v>15.93</v>
      </c>
      <c r="I221" s="404">
        <v>35.189</v>
      </c>
      <c r="J221" s="404">
        <v>22317.722000000002</v>
      </c>
    </row>
    <row r="222" spans="1:10" x14ac:dyDescent="0.2">
      <c r="A222" s="404" t="s">
        <v>1334</v>
      </c>
      <c r="B222" s="404">
        <v>0</v>
      </c>
      <c r="C222" s="404">
        <v>58.701999999999998</v>
      </c>
      <c r="D222" s="404">
        <v>1751.4</v>
      </c>
      <c r="E222" s="404">
        <v>1810.1020000000001</v>
      </c>
      <c r="F222" s="404">
        <v>5.7830000000000004</v>
      </c>
      <c r="G222" s="404">
        <v>1815.885</v>
      </c>
      <c r="H222" s="404">
        <v>1.3580000000000001</v>
      </c>
      <c r="I222" s="404">
        <v>3.0209999999999999</v>
      </c>
      <c r="J222" s="404">
        <v>1820.2639999999999</v>
      </c>
    </row>
    <row r="223" spans="1:10" x14ac:dyDescent="0.2">
      <c r="A223" s="404" t="s">
        <v>1335</v>
      </c>
      <c r="B223" s="404">
        <v>0</v>
      </c>
      <c r="C223" s="404">
        <v>58.701999999999998</v>
      </c>
      <c r="D223" s="404">
        <v>1638.579</v>
      </c>
      <c r="E223" s="404">
        <v>1697.2809999999999</v>
      </c>
      <c r="F223" s="404">
        <v>5.2229999999999999</v>
      </c>
      <c r="G223" s="404">
        <v>1702.5050000000001</v>
      </c>
      <c r="H223" s="404">
        <v>1.2849999999999999</v>
      </c>
      <c r="I223" s="404">
        <v>2.8279999999999998</v>
      </c>
      <c r="J223" s="404">
        <v>1706.6179999999999</v>
      </c>
    </row>
    <row r="224" spans="1:10" x14ac:dyDescent="0.2">
      <c r="A224" s="404" t="s">
        <v>1336</v>
      </c>
      <c r="B224" s="404">
        <v>0</v>
      </c>
      <c r="C224" s="404">
        <v>55.613</v>
      </c>
      <c r="D224" s="404">
        <v>1865.9870000000001</v>
      </c>
      <c r="E224" s="404">
        <v>1921.6</v>
      </c>
      <c r="F224" s="404">
        <v>5.7830000000000004</v>
      </c>
      <c r="G224" s="404">
        <v>1927.383</v>
      </c>
      <c r="H224" s="404">
        <v>1.3380000000000001</v>
      </c>
      <c r="I224" s="404">
        <v>3.032</v>
      </c>
      <c r="J224" s="404">
        <v>1931.752</v>
      </c>
    </row>
    <row r="225" spans="1:10" x14ac:dyDescent="0.2">
      <c r="A225" s="404" t="s">
        <v>1337</v>
      </c>
      <c r="B225" s="404">
        <v>0</v>
      </c>
      <c r="C225" s="404">
        <v>50.463999999999999</v>
      </c>
      <c r="D225" s="404">
        <v>1746.604</v>
      </c>
      <c r="E225" s="404">
        <v>1797.067</v>
      </c>
      <c r="F225" s="404">
        <v>5.5970000000000004</v>
      </c>
      <c r="G225" s="404">
        <v>1802.664</v>
      </c>
      <c r="H225" s="404">
        <v>1.268</v>
      </c>
      <c r="I225" s="404">
        <v>2.8069999999999999</v>
      </c>
      <c r="J225" s="404">
        <v>1806.7380000000001</v>
      </c>
    </row>
    <row r="226" spans="1:10" x14ac:dyDescent="0.2">
      <c r="A226" s="404" t="s">
        <v>1338</v>
      </c>
      <c r="B226" s="404">
        <v>0</v>
      </c>
      <c r="C226" s="404">
        <v>52.523000000000003</v>
      </c>
      <c r="D226" s="404">
        <v>1823.3</v>
      </c>
      <c r="E226" s="404">
        <v>1875.8230000000001</v>
      </c>
      <c r="F226" s="404">
        <v>5.7830000000000004</v>
      </c>
      <c r="G226" s="404">
        <v>1881.606</v>
      </c>
      <c r="H226" s="404">
        <v>1.3009999999999999</v>
      </c>
      <c r="I226" s="404">
        <v>3.1629999999999998</v>
      </c>
      <c r="J226" s="404">
        <v>1886.07</v>
      </c>
    </row>
    <row r="227" spans="1:10" x14ac:dyDescent="0.2">
      <c r="A227" s="404" t="s">
        <v>1339</v>
      </c>
      <c r="B227" s="404">
        <v>0</v>
      </c>
      <c r="C227" s="404">
        <v>51.493000000000002</v>
      </c>
      <c r="D227" s="404">
        <v>1850.941</v>
      </c>
      <c r="E227" s="404">
        <v>1902.434</v>
      </c>
      <c r="F227" s="404">
        <v>5.5970000000000004</v>
      </c>
      <c r="G227" s="404">
        <v>1908.0309999999999</v>
      </c>
      <c r="H227" s="404">
        <v>1.3859999999999999</v>
      </c>
      <c r="I227" s="404">
        <v>3.2639999999999998</v>
      </c>
      <c r="J227" s="404">
        <v>1912.681</v>
      </c>
    </row>
    <row r="228" spans="1:10" x14ac:dyDescent="0.2">
      <c r="A228" s="404" t="s">
        <v>1340</v>
      </c>
      <c r="B228" s="404">
        <v>0</v>
      </c>
      <c r="C228" s="404">
        <v>51.493000000000002</v>
      </c>
      <c r="D228" s="404">
        <v>1810.329</v>
      </c>
      <c r="E228" s="404">
        <v>1861.8219999999999</v>
      </c>
      <c r="F228" s="404">
        <v>5.7830000000000004</v>
      </c>
      <c r="G228" s="404">
        <v>1867.605</v>
      </c>
      <c r="H228" s="404">
        <v>1.4359999999999999</v>
      </c>
      <c r="I228" s="404">
        <v>3.4689999999999999</v>
      </c>
      <c r="J228" s="404">
        <v>1872.51</v>
      </c>
    </row>
    <row r="229" spans="1:10" x14ac:dyDescent="0.2">
      <c r="A229" s="404" t="s">
        <v>1341</v>
      </c>
      <c r="B229" s="404">
        <v>0</v>
      </c>
      <c r="C229" s="404">
        <v>51.493000000000002</v>
      </c>
      <c r="D229" s="404">
        <v>1892.954</v>
      </c>
      <c r="E229" s="404">
        <v>1944.4469999999999</v>
      </c>
      <c r="F229" s="404">
        <v>5.7830000000000004</v>
      </c>
      <c r="G229" s="404">
        <v>1950.23</v>
      </c>
      <c r="H229" s="404">
        <v>1.4379999999999999</v>
      </c>
      <c r="I229" s="404">
        <v>3.3919999999999999</v>
      </c>
      <c r="J229" s="404">
        <v>1955.06</v>
      </c>
    </row>
    <row r="230" spans="1:10" x14ac:dyDescent="0.2">
      <c r="A230" s="404" t="s">
        <v>1342</v>
      </c>
      <c r="B230" s="404">
        <v>0</v>
      </c>
      <c r="C230" s="404">
        <v>49.433999999999997</v>
      </c>
      <c r="D230" s="404">
        <v>1737.7639999999999</v>
      </c>
      <c r="E230" s="404">
        <v>1787.1980000000001</v>
      </c>
      <c r="F230" s="404">
        <v>5.5970000000000004</v>
      </c>
      <c r="G230" s="404">
        <v>1792.7950000000001</v>
      </c>
      <c r="H230" s="404">
        <v>1.3979999999999999</v>
      </c>
      <c r="I230" s="404">
        <v>2.9369999999999998</v>
      </c>
      <c r="J230" s="404">
        <v>1797.13</v>
      </c>
    </row>
    <row r="231" spans="1:10" x14ac:dyDescent="0.2">
      <c r="A231" s="404" t="s">
        <v>1343</v>
      </c>
      <c r="B231" s="404">
        <v>0</v>
      </c>
      <c r="C231" s="404">
        <v>50.463999999999999</v>
      </c>
      <c r="D231" s="404">
        <v>1875.9639999999999</v>
      </c>
      <c r="E231" s="404">
        <v>1926.4280000000001</v>
      </c>
      <c r="F231" s="404">
        <v>5.7830000000000004</v>
      </c>
      <c r="G231" s="404">
        <v>1932.211</v>
      </c>
      <c r="H231" s="404">
        <v>1.357</v>
      </c>
      <c r="I231" s="404">
        <v>3.089</v>
      </c>
      <c r="J231" s="404">
        <v>1936.6569999999999</v>
      </c>
    </row>
    <row r="232" spans="1:10" x14ac:dyDescent="0.2">
      <c r="A232" s="404" t="s">
        <v>1344</v>
      </c>
      <c r="B232" s="404">
        <v>0</v>
      </c>
      <c r="C232" s="404">
        <v>51.493000000000002</v>
      </c>
      <c r="D232" s="404">
        <v>1791.2619999999999</v>
      </c>
      <c r="E232" s="404">
        <v>1842.7550000000001</v>
      </c>
      <c r="F232" s="404">
        <v>5.5970000000000004</v>
      </c>
      <c r="G232" s="404">
        <v>1848.3520000000001</v>
      </c>
      <c r="H232" s="404">
        <v>1.321</v>
      </c>
      <c r="I232" s="404">
        <v>3.0830000000000002</v>
      </c>
      <c r="J232" s="404">
        <v>1852.7560000000001</v>
      </c>
    </row>
    <row r="233" spans="1:10" x14ac:dyDescent="0.2">
      <c r="A233" s="404" t="s">
        <v>1345</v>
      </c>
      <c r="B233" s="404">
        <v>0</v>
      </c>
      <c r="C233" s="404">
        <v>66.941000000000003</v>
      </c>
      <c r="D233" s="404">
        <v>1922.125</v>
      </c>
      <c r="E233" s="404">
        <v>1989.066</v>
      </c>
      <c r="F233" s="404">
        <v>5.7830000000000004</v>
      </c>
      <c r="G233" s="404">
        <v>1994.8489999999999</v>
      </c>
      <c r="H233" s="404">
        <v>1.39</v>
      </c>
      <c r="I233" s="404">
        <v>3.4740000000000002</v>
      </c>
      <c r="J233" s="404">
        <v>1999.713</v>
      </c>
    </row>
    <row r="234" spans="1:10" x14ac:dyDescent="0.2">
      <c r="A234" s="404" t="s">
        <v>1346</v>
      </c>
      <c r="B234" s="404">
        <v>0</v>
      </c>
      <c r="C234" s="404">
        <v>648.81700000000001</v>
      </c>
      <c r="D234" s="404">
        <v>21707.207999999999</v>
      </c>
      <c r="E234" s="404">
        <v>22356.024000000001</v>
      </c>
      <c r="F234" s="404">
        <v>68.090999999999994</v>
      </c>
      <c r="G234" s="404">
        <v>22424.115000000002</v>
      </c>
      <c r="H234" s="404">
        <v>16.276</v>
      </c>
      <c r="I234" s="404">
        <v>37.555</v>
      </c>
      <c r="J234" s="404">
        <v>22477.945</v>
      </c>
    </row>
    <row r="235" spans="1:10" x14ac:dyDescent="0.2">
      <c r="A235" s="404" t="s">
        <v>1347</v>
      </c>
      <c r="B235" s="404">
        <v>0</v>
      </c>
      <c r="C235" s="404">
        <v>78.896000000000001</v>
      </c>
      <c r="D235" s="404">
        <v>1779.231</v>
      </c>
      <c r="E235" s="404">
        <v>1858.127</v>
      </c>
      <c r="F235" s="404">
        <v>5.1319999999999997</v>
      </c>
      <c r="G235" s="404">
        <v>1863.258</v>
      </c>
      <c r="H235" s="404">
        <v>1.367</v>
      </c>
      <c r="I235" s="404">
        <v>2.9129999999999998</v>
      </c>
      <c r="J235" s="404">
        <v>1867.538</v>
      </c>
    </row>
    <row r="236" spans="1:10" x14ac:dyDescent="0.2">
      <c r="A236" s="404" t="s">
        <v>1348</v>
      </c>
      <c r="B236" s="404">
        <v>0</v>
      </c>
      <c r="C236" s="404">
        <v>67.796999999999997</v>
      </c>
      <c r="D236" s="404">
        <v>1678.037</v>
      </c>
      <c r="E236" s="404">
        <v>1745.8340000000001</v>
      </c>
      <c r="F236" s="404">
        <v>4.6349999999999998</v>
      </c>
      <c r="G236" s="404">
        <v>1750.4690000000001</v>
      </c>
      <c r="H236" s="404">
        <v>1.2909999999999999</v>
      </c>
      <c r="I236" s="404">
        <v>2.802</v>
      </c>
      <c r="J236" s="404">
        <v>1754.5619999999999</v>
      </c>
    </row>
    <row r="237" spans="1:10" x14ac:dyDescent="0.2">
      <c r="A237" s="404" t="s">
        <v>1349</v>
      </c>
      <c r="B237" s="404">
        <v>0</v>
      </c>
      <c r="C237" s="404">
        <v>65.855999999999995</v>
      </c>
      <c r="D237" s="404">
        <v>1850.9690000000001</v>
      </c>
      <c r="E237" s="404">
        <v>1916.825</v>
      </c>
      <c r="F237" s="404">
        <v>5.1319999999999997</v>
      </c>
      <c r="G237" s="404">
        <v>1921.9570000000001</v>
      </c>
      <c r="H237" s="404">
        <v>1.29</v>
      </c>
      <c r="I237" s="404">
        <v>3.012</v>
      </c>
      <c r="J237" s="404">
        <v>1926.259</v>
      </c>
    </row>
    <row r="238" spans="1:10" x14ac:dyDescent="0.2">
      <c r="A238" s="404" t="s">
        <v>1350</v>
      </c>
      <c r="B238" s="404">
        <v>0</v>
      </c>
      <c r="C238" s="404">
        <v>58.283999999999999</v>
      </c>
      <c r="D238" s="404">
        <v>1751.981</v>
      </c>
      <c r="E238" s="404">
        <v>1810.2650000000001</v>
      </c>
      <c r="F238" s="404">
        <v>4.9660000000000002</v>
      </c>
      <c r="G238" s="404">
        <v>1815.231</v>
      </c>
      <c r="H238" s="404">
        <v>1.264</v>
      </c>
      <c r="I238" s="404">
        <v>2.8650000000000002</v>
      </c>
      <c r="J238" s="404">
        <v>1819.3589999999999</v>
      </c>
    </row>
    <row r="239" spans="1:10" x14ac:dyDescent="0.2">
      <c r="A239" s="404" t="s">
        <v>1351</v>
      </c>
      <c r="B239" s="404">
        <v>0</v>
      </c>
      <c r="C239" s="404">
        <v>49.74</v>
      </c>
      <c r="D239" s="404">
        <v>1862.9069999999999</v>
      </c>
      <c r="E239" s="404">
        <v>1912.6469999999999</v>
      </c>
      <c r="F239" s="404">
        <v>5.1319999999999997</v>
      </c>
      <c r="G239" s="404">
        <v>1917.779</v>
      </c>
      <c r="H239" s="404">
        <v>1.337</v>
      </c>
      <c r="I239" s="404">
        <v>3.2229999999999999</v>
      </c>
      <c r="J239" s="404">
        <v>1922.3389999999999</v>
      </c>
    </row>
    <row r="240" spans="1:10" x14ac:dyDescent="0.2">
      <c r="A240" s="404" t="s">
        <v>1352</v>
      </c>
      <c r="B240" s="404">
        <v>0</v>
      </c>
      <c r="C240" s="404">
        <v>45.686</v>
      </c>
      <c r="D240" s="404">
        <v>1799.7860000000001</v>
      </c>
      <c r="E240" s="404">
        <v>1845.472</v>
      </c>
      <c r="F240" s="404">
        <v>4.9660000000000002</v>
      </c>
      <c r="G240" s="404">
        <v>1850.4380000000001</v>
      </c>
      <c r="H240" s="404">
        <v>1.385</v>
      </c>
      <c r="I240" s="404">
        <v>3.4390000000000001</v>
      </c>
      <c r="J240" s="404">
        <v>1855.261</v>
      </c>
    </row>
    <row r="241" spans="1:10" x14ac:dyDescent="0.2">
      <c r="A241" s="404" t="s">
        <v>1353</v>
      </c>
      <c r="B241" s="404">
        <v>0</v>
      </c>
      <c r="C241" s="404">
        <v>45.109000000000002</v>
      </c>
      <c r="D241" s="404">
        <v>1842.298</v>
      </c>
      <c r="E241" s="404">
        <v>1887.4069999999999</v>
      </c>
      <c r="F241" s="404">
        <v>5.1319999999999997</v>
      </c>
      <c r="G241" s="404">
        <v>1892.539</v>
      </c>
      <c r="H241" s="404">
        <v>1.522</v>
      </c>
      <c r="I241" s="404">
        <v>3.62</v>
      </c>
      <c r="J241" s="404">
        <v>1897.681</v>
      </c>
    </row>
    <row r="242" spans="1:10" x14ac:dyDescent="0.2">
      <c r="A242" s="404" t="s">
        <v>1354</v>
      </c>
      <c r="B242" s="404">
        <v>0</v>
      </c>
      <c r="C242" s="404">
        <v>46.113</v>
      </c>
      <c r="D242" s="404">
        <v>1956.355</v>
      </c>
      <c r="E242" s="404">
        <v>2002.4680000000001</v>
      </c>
      <c r="F242" s="404">
        <v>5.1319999999999997</v>
      </c>
      <c r="G242" s="404">
        <v>2007.6</v>
      </c>
      <c r="H242" s="404">
        <v>1.4810000000000001</v>
      </c>
      <c r="I242" s="404">
        <v>3.5609999999999999</v>
      </c>
      <c r="J242" s="404">
        <v>2012.6420000000001</v>
      </c>
    </row>
    <row r="243" spans="1:10" x14ac:dyDescent="0.2">
      <c r="A243" s="404" t="s">
        <v>1355</v>
      </c>
      <c r="B243" s="404">
        <v>0</v>
      </c>
      <c r="C243" s="404">
        <v>45.054000000000002</v>
      </c>
      <c r="D243" s="404">
        <v>1705.8989999999999</v>
      </c>
      <c r="E243" s="404">
        <v>1750.953</v>
      </c>
      <c r="F243" s="404">
        <v>4.9660000000000002</v>
      </c>
      <c r="G243" s="404">
        <v>1755.9190000000001</v>
      </c>
      <c r="H243" s="404">
        <v>1.42</v>
      </c>
      <c r="I243" s="404">
        <v>2.9889999999999999</v>
      </c>
      <c r="J243" s="404">
        <v>1760.328</v>
      </c>
    </row>
    <row r="244" spans="1:10" x14ac:dyDescent="0.2">
      <c r="A244" s="404" t="s">
        <v>1356</v>
      </c>
      <c r="B244" s="404">
        <v>0</v>
      </c>
      <c r="C244" s="404">
        <v>49.747</v>
      </c>
      <c r="D244" s="404">
        <v>1836.7139999999999</v>
      </c>
      <c r="E244" s="404">
        <v>1886.461</v>
      </c>
      <c r="F244" s="404">
        <v>5.1319999999999997</v>
      </c>
      <c r="G244" s="404">
        <v>1891.5930000000001</v>
      </c>
      <c r="H244" s="404">
        <v>1.3480000000000001</v>
      </c>
      <c r="I244" s="404">
        <v>3.0019999999999998</v>
      </c>
      <c r="J244" s="404">
        <v>1895.943</v>
      </c>
    </row>
    <row r="245" spans="1:10" x14ac:dyDescent="0.2">
      <c r="A245" s="404" t="s">
        <v>1357</v>
      </c>
      <c r="B245" s="404">
        <v>0</v>
      </c>
      <c r="C245" s="404">
        <v>55.962000000000003</v>
      </c>
      <c r="D245" s="404">
        <v>1772.66</v>
      </c>
      <c r="E245" s="404">
        <v>1828.6220000000001</v>
      </c>
      <c r="F245" s="404">
        <v>4.9660000000000002</v>
      </c>
      <c r="G245" s="404">
        <v>1833.5889999999999</v>
      </c>
      <c r="H245" s="404">
        <v>1.2549999999999999</v>
      </c>
      <c r="I245" s="404">
        <v>2.7919999999999998</v>
      </c>
      <c r="J245" s="404">
        <v>1837.635</v>
      </c>
    </row>
    <row r="246" spans="1:10" x14ac:dyDescent="0.2">
      <c r="A246" s="404" t="s">
        <v>1358</v>
      </c>
      <c r="B246" s="404">
        <v>0</v>
      </c>
      <c r="C246" s="404">
        <v>71.644000000000005</v>
      </c>
      <c r="D246" s="404">
        <v>1789.0640000000001</v>
      </c>
      <c r="E246" s="404">
        <v>1860.7080000000001</v>
      </c>
      <c r="F246" s="404">
        <v>5.1319999999999997</v>
      </c>
      <c r="G246" s="404">
        <v>1865.8389999999999</v>
      </c>
      <c r="H246" s="404">
        <v>1.2509999999999999</v>
      </c>
      <c r="I246" s="404">
        <v>3.0070000000000001</v>
      </c>
      <c r="J246" s="404">
        <v>1870.097</v>
      </c>
    </row>
    <row r="247" spans="1:10" x14ac:dyDescent="0.2">
      <c r="A247" s="404" t="s">
        <v>1359</v>
      </c>
      <c r="B247" s="404">
        <v>0</v>
      </c>
      <c r="C247" s="404">
        <v>679.88900000000001</v>
      </c>
      <c r="D247" s="404">
        <v>21625.901000000002</v>
      </c>
      <c r="E247" s="404">
        <v>22305.79</v>
      </c>
      <c r="F247" s="404">
        <v>60.420999999999999</v>
      </c>
      <c r="G247" s="404">
        <v>22366.210999999999</v>
      </c>
      <c r="H247" s="404">
        <v>16.210999999999999</v>
      </c>
      <c r="I247" s="404">
        <v>37.203000000000003</v>
      </c>
      <c r="J247" s="404">
        <v>22419.624</v>
      </c>
    </row>
    <row r="248" spans="1:10" x14ac:dyDescent="0.2">
      <c r="A248" s="404" t="s">
        <v>1360</v>
      </c>
      <c r="B248" s="404">
        <v>0</v>
      </c>
      <c r="C248" s="404">
        <v>76.078999999999994</v>
      </c>
      <c r="D248" s="404">
        <v>1733.365</v>
      </c>
      <c r="E248" s="404">
        <v>1809.444</v>
      </c>
      <c r="F248" s="404">
        <v>5.9530000000000003</v>
      </c>
      <c r="G248" s="404">
        <v>1815.3969999999999</v>
      </c>
      <c r="H248" s="404">
        <v>1.33</v>
      </c>
      <c r="I248" s="404">
        <v>3.052</v>
      </c>
      <c r="J248" s="404">
        <v>1819.779</v>
      </c>
    </row>
    <row r="249" spans="1:10" x14ac:dyDescent="0.2">
      <c r="A249" s="404" t="s">
        <v>1361</v>
      </c>
      <c r="B249" s="404">
        <v>0</v>
      </c>
      <c r="C249" s="404">
        <v>63.100999999999999</v>
      </c>
      <c r="D249" s="404">
        <v>1587.6089999999999</v>
      </c>
      <c r="E249" s="404">
        <v>1650.71</v>
      </c>
      <c r="F249" s="404">
        <v>5.3769999999999998</v>
      </c>
      <c r="G249" s="404">
        <v>1656.087</v>
      </c>
      <c r="H249" s="404">
        <v>1.2490000000000001</v>
      </c>
      <c r="I249" s="404">
        <v>2.5720000000000001</v>
      </c>
      <c r="J249" s="404">
        <v>1659.9079999999999</v>
      </c>
    </row>
    <row r="250" spans="1:10" x14ac:dyDescent="0.2">
      <c r="A250" s="404" t="s">
        <v>1362</v>
      </c>
      <c r="B250" s="404">
        <v>0</v>
      </c>
      <c r="C250" s="404">
        <v>60.341000000000001</v>
      </c>
      <c r="D250" s="404">
        <v>1795.8530000000001</v>
      </c>
      <c r="E250" s="404">
        <v>1856.194</v>
      </c>
      <c r="F250" s="404">
        <v>5.9530000000000003</v>
      </c>
      <c r="G250" s="404">
        <v>1862.1469999999999</v>
      </c>
      <c r="H250" s="404">
        <v>1.2549999999999999</v>
      </c>
      <c r="I250" s="404">
        <v>2.8959999999999999</v>
      </c>
      <c r="J250" s="404">
        <v>1866.298</v>
      </c>
    </row>
    <row r="251" spans="1:10" x14ac:dyDescent="0.2">
      <c r="A251" s="404" t="s">
        <v>1363</v>
      </c>
      <c r="B251" s="404">
        <v>0</v>
      </c>
      <c r="C251" s="404">
        <v>50.195999999999998</v>
      </c>
      <c r="D251" s="404">
        <v>1727.857</v>
      </c>
      <c r="E251" s="404">
        <v>1778.0519999999999</v>
      </c>
      <c r="F251" s="404">
        <v>5.7610000000000001</v>
      </c>
      <c r="G251" s="404">
        <v>1783.8140000000001</v>
      </c>
      <c r="H251" s="404">
        <v>1.2789999999999999</v>
      </c>
      <c r="I251" s="404">
        <v>2.851</v>
      </c>
      <c r="J251" s="404">
        <v>1787.944</v>
      </c>
    </row>
    <row r="252" spans="1:10" x14ac:dyDescent="0.2">
      <c r="A252" s="404" t="s">
        <v>1364</v>
      </c>
      <c r="B252" s="404">
        <v>0</v>
      </c>
      <c r="C252" s="404">
        <v>43.104999999999997</v>
      </c>
      <c r="D252" s="404">
        <v>1797.2439999999999</v>
      </c>
      <c r="E252" s="404">
        <v>1840.348</v>
      </c>
      <c r="F252" s="404">
        <v>5.9530000000000003</v>
      </c>
      <c r="G252" s="404">
        <v>1846.3019999999999</v>
      </c>
      <c r="H252" s="404">
        <v>1.409</v>
      </c>
      <c r="I252" s="404">
        <v>3.448</v>
      </c>
      <c r="J252" s="404">
        <v>1851.1590000000001</v>
      </c>
    </row>
    <row r="253" spans="1:10" x14ac:dyDescent="0.2">
      <c r="A253" s="404" t="s">
        <v>1365</v>
      </c>
      <c r="B253" s="404">
        <v>0</v>
      </c>
      <c r="C253" s="404">
        <v>38.460999999999999</v>
      </c>
      <c r="D253" s="404">
        <v>1807.885</v>
      </c>
      <c r="E253" s="404">
        <v>1846.346</v>
      </c>
      <c r="F253" s="404">
        <v>5.7610000000000001</v>
      </c>
      <c r="G253" s="404">
        <v>1852.107</v>
      </c>
      <c r="H253" s="404">
        <v>1.43</v>
      </c>
      <c r="I253" s="404">
        <v>3.3490000000000002</v>
      </c>
      <c r="J253" s="404">
        <v>1856.886</v>
      </c>
    </row>
    <row r="254" spans="1:10" x14ac:dyDescent="0.2">
      <c r="A254" s="404" t="s">
        <v>1366</v>
      </c>
      <c r="B254" s="404">
        <v>0</v>
      </c>
      <c r="C254" s="404">
        <v>41.354999999999997</v>
      </c>
      <c r="D254" s="404">
        <v>1856.5920000000001</v>
      </c>
      <c r="E254" s="404">
        <v>1897.9469999999999</v>
      </c>
      <c r="F254" s="404">
        <v>5.9530000000000003</v>
      </c>
      <c r="G254" s="404">
        <v>1903.9</v>
      </c>
      <c r="H254" s="404">
        <v>1.4930000000000001</v>
      </c>
      <c r="I254" s="404">
        <v>3.5840000000000001</v>
      </c>
      <c r="J254" s="404">
        <v>1908.9770000000001</v>
      </c>
    </row>
    <row r="255" spans="1:10" x14ac:dyDescent="0.2">
      <c r="A255" s="404" t="s">
        <v>1367</v>
      </c>
      <c r="B255" s="404">
        <v>0</v>
      </c>
      <c r="C255" s="404">
        <v>41.03</v>
      </c>
      <c r="D255" s="404">
        <v>1881.74</v>
      </c>
      <c r="E255" s="404">
        <v>1922.771</v>
      </c>
      <c r="F255" s="404">
        <v>5.9530000000000003</v>
      </c>
      <c r="G255" s="404">
        <v>1928.7239999999999</v>
      </c>
      <c r="H255" s="404">
        <v>1.512</v>
      </c>
      <c r="I255" s="404">
        <v>3.5329999999999999</v>
      </c>
      <c r="J255" s="404">
        <v>1933.768</v>
      </c>
    </row>
    <row r="256" spans="1:10" x14ac:dyDescent="0.2">
      <c r="A256" s="404" t="s">
        <v>1368</v>
      </c>
      <c r="B256" s="404">
        <v>0</v>
      </c>
      <c r="C256" s="404">
        <v>39.564999999999998</v>
      </c>
      <c r="D256" s="404">
        <v>1747.2149999999999</v>
      </c>
      <c r="E256" s="404">
        <v>1786.78</v>
      </c>
      <c r="F256" s="404">
        <v>5.7610000000000001</v>
      </c>
      <c r="G256" s="404">
        <v>1792.5409999999999</v>
      </c>
      <c r="H256" s="404">
        <v>1.4259999999999999</v>
      </c>
      <c r="I256" s="404">
        <v>2.9620000000000002</v>
      </c>
      <c r="J256" s="404">
        <v>1796.9290000000001</v>
      </c>
    </row>
    <row r="257" spans="1:10" x14ac:dyDescent="0.2">
      <c r="A257" s="404" t="s">
        <v>1369</v>
      </c>
      <c r="B257" s="404">
        <v>0</v>
      </c>
      <c r="C257" s="404">
        <v>45.805999999999997</v>
      </c>
      <c r="D257" s="404">
        <v>1854.191</v>
      </c>
      <c r="E257" s="404">
        <v>1899.9970000000001</v>
      </c>
      <c r="F257" s="404">
        <v>5.9530000000000003</v>
      </c>
      <c r="G257" s="404">
        <v>1905.951</v>
      </c>
      <c r="H257" s="404">
        <v>1.288</v>
      </c>
      <c r="I257" s="404">
        <v>2.8639999999999999</v>
      </c>
      <c r="J257" s="404">
        <v>1910.1020000000001</v>
      </c>
    </row>
    <row r="258" spans="1:10" x14ac:dyDescent="0.2">
      <c r="A258" s="404" t="s">
        <v>1370</v>
      </c>
      <c r="B258" s="404">
        <v>0</v>
      </c>
      <c r="C258" s="404">
        <v>55.210999999999999</v>
      </c>
      <c r="D258" s="404">
        <v>1735.819</v>
      </c>
      <c r="E258" s="404">
        <v>1791.03</v>
      </c>
      <c r="F258" s="404">
        <v>5.7610000000000001</v>
      </c>
      <c r="G258" s="404">
        <v>1796.7919999999999</v>
      </c>
      <c r="H258" s="404">
        <v>1.2549999999999999</v>
      </c>
      <c r="I258" s="404">
        <v>2.8359999999999999</v>
      </c>
      <c r="J258" s="404">
        <v>1800.883</v>
      </c>
    </row>
    <row r="259" spans="1:10" x14ac:dyDescent="0.2">
      <c r="A259" s="404" t="s">
        <v>1371</v>
      </c>
      <c r="B259" s="404">
        <v>0</v>
      </c>
      <c r="C259" s="404">
        <v>66.073999999999998</v>
      </c>
      <c r="D259" s="404">
        <v>1849.04</v>
      </c>
      <c r="E259" s="404">
        <v>1915.1130000000001</v>
      </c>
      <c r="F259" s="404">
        <v>5.9530000000000003</v>
      </c>
      <c r="G259" s="404">
        <v>1921.067</v>
      </c>
      <c r="H259" s="404">
        <v>1.3109999999999999</v>
      </c>
      <c r="I259" s="404">
        <v>3.004</v>
      </c>
      <c r="J259" s="404">
        <v>1925.3810000000001</v>
      </c>
    </row>
    <row r="260" spans="1:10" x14ac:dyDescent="0.2">
      <c r="A260" s="404" t="s">
        <v>1372</v>
      </c>
      <c r="B260" s="404">
        <v>0</v>
      </c>
      <c r="C260" s="404">
        <v>620.32399999999996</v>
      </c>
      <c r="D260" s="404">
        <v>21374.407999999999</v>
      </c>
      <c r="E260" s="404">
        <v>21994.732</v>
      </c>
      <c r="F260" s="404">
        <v>70.094999999999999</v>
      </c>
      <c r="G260" s="404">
        <v>22064.827000000001</v>
      </c>
      <c r="H260" s="404">
        <v>16.236000000000001</v>
      </c>
      <c r="I260" s="404">
        <v>36.923999999999999</v>
      </c>
      <c r="J260" s="404">
        <v>22117.987000000001</v>
      </c>
    </row>
    <row r="261" spans="1:10" x14ac:dyDescent="0.2">
      <c r="A261" s="404" t="s">
        <v>1373</v>
      </c>
      <c r="B261" s="404">
        <v>0</v>
      </c>
      <c r="C261" s="404">
        <v>70.593999999999994</v>
      </c>
      <c r="D261" s="404">
        <v>1762.7950000000001</v>
      </c>
      <c r="E261" s="404">
        <v>1833.3889999999999</v>
      </c>
      <c r="F261" s="404">
        <v>6.7539999999999996</v>
      </c>
      <c r="G261" s="404">
        <v>1840.143</v>
      </c>
      <c r="H261" s="404">
        <v>1.319</v>
      </c>
      <c r="I261" s="404">
        <v>3.0019999999999998</v>
      </c>
      <c r="J261" s="404">
        <v>1844.4639999999999</v>
      </c>
    </row>
    <row r="262" spans="1:10" x14ac:dyDescent="0.2">
      <c r="A262" s="404" t="s">
        <v>1374</v>
      </c>
      <c r="B262" s="404">
        <v>0</v>
      </c>
      <c r="C262" s="404">
        <v>64.096999999999994</v>
      </c>
      <c r="D262" s="404">
        <v>1681.425</v>
      </c>
      <c r="E262" s="404">
        <v>1745.5219999999999</v>
      </c>
      <c r="F262" s="404">
        <v>6.319</v>
      </c>
      <c r="G262" s="404">
        <v>1751.8409999999999</v>
      </c>
      <c r="H262" s="404">
        <v>1.282</v>
      </c>
      <c r="I262" s="404">
        <v>2.6749999999999998</v>
      </c>
      <c r="J262" s="404">
        <v>1755.798</v>
      </c>
    </row>
    <row r="263" spans="1:10" x14ac:dyDescent="0.2">
      <c r="A263" s="404" t="s">
        <v>1375</v>
      </c>
      <c r="B263" s="404">
        <v>0</v>
      </c>
      <c r="C263" s="404">
        <v>60.491999999999997</v>
      </c>
      <c r="D263" s="404">
        <v>1807.306</v>
      </c>
      <c r="E263" s="404">
        <v>1867.798</v>
      </c>
      <c r="F263" s="404">
        <v>6.7539999999999996</v>
      </c>
      <c r="G263" s="404">
        <v>1874.5519999999999</v>
      </c>
      <c r="H263" s="404">
        <v>1.288</v>
      </c>
      <c r="I263" s="404">
        <v>2.9180000000000001</v>
      </c>
      <c r="J263" s="404">
        <v>1878.759</v>
      </c>
    </row>
    <row r="264" spans="1:10" x14ac:dyDescent="0.2">
      <c r="A264" s="404" t="s">
        <v>1376</v>
      </c>
      <c r="B264" s="404">
        <v>0</v>
      </c>
      <c r="C264" s="404">
        <v>52.598999999999997</v>
      </c>
      <c r="D264" s="404">
        <v>1774.8620000000001</v>
      </c>
      <c r="E264" s="404">
        <v>1827.461</v>
      </c>
      <c r="F264" s="404">
        <v>6.5369999999999999</v>
      </c>
      <c r="G264" s="404">
        <v>1833.9970000000001</v>
      </c>
      <c r="H264" s="404">
        <v>1.272</v>
      </c>
      <c r="I264" s="404">
        <v>2.7850000000000001</v>
      </c>
      <c r="J264" s="404">
        <v>1838.0550000000001</v>
      </c>
    </row>
    <row r="265" spans="1:10" x14ac:dyDescent="0.2">
      <c r="A265" s="404" t="s">
        <v>1377</v>
      </c>
      <c r="B265" s="404">
        <v>0</v>
      </c>
      <c r="C265" s="404">
        <v>43.723999999999997</v>
      </c>
      <c r="D265" s="404">
        <v>1840.53</v>
      </c>
      <c r="E265" s="404">
        <v>1884.2539999999999</v>
      </c>
      <c r="F265" s="404">
        <v>6.7539999999999996</v>
      </c>
      <c r="G265" s="404">
        <v>1891.008</v>
      </c>
      <c r="H265" s="404">
        <v>1.327</v>
      </c>
      <c r="I265" s="404">
        <v>3.0510000000000002</v>
      </c>
      <c r="J265" s="404">
        <v>1895.385</v>
      </c>
    </row>
    <row r="266" spans="1:10" x14ac:dyDescent="0.2">
      <c r="A266" s="404" t="s">
        <v>1378</v>
      </c>
      <c r="B266" s="404">
        <v>0</v>
      </c>
      <c r="C266" s="404">
        <v>38.731999999999999</v>
      </c>
      <c r="D266" s="404">
        <v>1787.479</v>
      </c>
      <c r="E266" s="404">
        <v>1826.21</v>
      </c>
      <c r="F266" s="404">
        <v>6.5369999999999999</v>
      </c>
      <c r="G266" s="404">
        <v>1832.7470000000001</v>
      </c>
      <c r="H266" s="404">
        <v>1.35</v>
      </c>
      <c r="I266" s="404">
        <v>3.1859999999999999</v>
      </c>
      <c r="J266" s="404">
        <v>1837.2819999999999</v>
      </c>
    </row>
    <row r="267" spans="1:10" x14ac:dyDescent="0.2">
      <c r="A267" s="404" t="s">
        <v>1379</v>
      </c>
      <c r="B267" s="404">
        <v>0</v>
      </c>
      <c r="C267" s="404">
        <v>40.212000000000003</v>
      </c>
      <c r="D267" s="404">
        <v>1869.029</v>
      </c>
      <c r="E267" s="404">
        <v>1909.241</v>
      </c>
      <c r="F267" s="404">
        <v>6.7539999999999996</v>
      </c>
      <c r="G267" s="404">
        <v>1915.9960000000001</v>
      </c>
      <c r="H267" s="404">
        <v>1.4330000000000001</v>
      </c>
      <c r="I267" s="404">
        <v>3.4409999999999998</v>
      </c>
      <c r="J267" s="404">
        <v>1920.87</v>
      </c>
    </row>
    <row r="268" spans="1:10" x14ac:dyDescent="0.2">
      <c r="A268" s="404" t="s">
        <v>1380</v>
      </c>
      <c r="B268" s="404">
        <v>0</v>
      </c>
      <c r="C268" s="404">
        <v>38.719000000000001</v>
      </c>
      <c r="D268" s="404">
        <v>1862.7660000000001</v>
      </c>
      <c r="E268" s="404">
        <v>1901.4849999999999</v>
      </c>
      <c r="F268" s="404">
        <v>6.7539999999999996</v>
      </c>
      <c r="G268" s="404">
        <v>1908.24</v>
      </c>
      <c r="H268" s="404">
        <v>1.4219999999999999</v>
      </c>
      <c r="I268" s="404">
        <v>3.2349999999999999</v>
      </c>
      <c r="J268" s="404">
        <v>1912.8969999999999</v>
      </c>
    </row>
    <row r="269" spans="1:10" x14ac:dyDescent="0.2">
      <c r="A269" s="404" t="s">
        <v>1381</v>
      </c>
      <c r="B269" s="404">
        <v>0</v>
      </c>
      <c r="C269" s="404">
        <v>38.246000000000002</v>
      </c>
      <c r="D269" s="404">
        <v>1754.6990000000001</v>
      </c>
      <c r="E269" s="404">
        <v>1792.9459999999999</v>
      </c>
      <c r="F269" s="404">
        <v>6.5369999999999999</v>
      </c>
      <c r="G269" s="404">
        <v>1799.482</v>
      </c>
      <c r="H269" s="404">
        <v>1.4419999999999999</v>
      </c>
      <c r="I269" s="404">
        <v>3.121</v>
      </c>
      <c r="J269" s="404">
        <v>1804.0450000000001</v>
      </c>
    </row>
    <row r="270" spans="1:10" x14ac:dyDescent="0.2">
      <c r="A270" s="404" t="s">
        <v>1382</v>
      </c>
      <c r="B270" s="404">
        <v>0</v>
      </c>
      <c r="C270" s="404">
        <v>41.994999999999997</v>
      </c>
      <c r="D270" s="404">
        <v>1873.0350000000001</v>
      </c>
      <c r="E270" s="404">
        <v>1915.0309999999999</v>
      </c>
      <c r="F270" s="404">
        <v>6.7539999999999996</v>
      </c>
      <c r="G270" s="404">
        <v>1921.7850000000001</v>
      </c>
      <c r="H270" s="404">
        <v>1.3260000000000001</v>
      </c>
      <c r="I270" s="404">
        <v>2.863</v>
      </c>
      <c r="J270" s="404">
        <v>1925.9749999999999</v>
      </c>
    </row>
    <row r="271" spans="1:10" x14ac:dyDescent="0.2">
      <c r="A271" s="404" t="s">
        <v>1383</v>
      </c>
      <c r="B271" s="404">
        <v>0</v>
      </c>
      <c r="C271" s="404">
        <v>52.058</v>
      </c>
      <c r="D271" s="404">
        <v>1748.3989999999999</v>
      </c>
      <c r="E271" s="404">
        <v>1800.4580000000001</v>
      </c>
      <c r="F271" s="404">
        <v>6.5369999999999999</v>
      </c>
      <c r="G271" s="404">
        <v>1806.9939999999999</v>
      </c>
      <c r="H271" s="404">
        <v>1.2749999999999999</v>
      </c>
      <c r="I271" s="404">
        <v>2.89</v>
      </c>
      <c r="J271" s="404">
        <v>1811.1590000000001</v>
      </c>
    </row>
    <row r="272" spans="1:10" x14ac:dyDescent="0.2">
      <c r="A272" s="404" t="s">
        <v>1384</v>
      </c>
      <c r="B272" s="404">
        <v>0</v>
      </c>
      <c r="C272" s="404">
        <v>66.638999999999996</v>
      </c>
      <c r="D272" s="404">
        <v>1912.577</v>
      </c>
      <c r="E272" s="404">
        <v>1979.2149999999999</v>
      </c>
      <c r="F272" s="404">
        <v>6.7539999999999996</v>
      </c>
      <c r="G272" s="404">
        <v>1985.97</v>
      </c>
      <c r="H272" s="404">
        <v>1.319</v>
      </c>
      <c r="I272" s="404">
        <v>3.085</v>
      </c>
      <c r="J272" s="404">
        <v>1990.374</v>
      </c>
    </row>
    <row r="273" spans="1:10" x14ac:dyDescent="0.2">
      <c r="A273" s="404" t="s">
        <v>1385</v>
      </c>
      <c r="B273" s="404">
        <v>0</v>
      </c>
      <c r="C273" s="404">
        <v>608.10599999999999</v>
      </c>
      <c r="D273" s="404">
        <v>21674.901999999998</v>
      </c>
      <c r="E273" s="404">
        <v>22283.008999999998</v>
      </c>
      <c r="F273" s="404">
        <v>79.745999999999995</v>
      </c>
      <c r="G273" s="404">
        <v>22362.755000000001</v>
      </c>
      <c r="H273" s="404">
        <v>16.056000000000001</v>
      </c>
      <c r="I273" s="404">
        <v>36.262</v>
      </c>
      <c r="J273" s="404">
        <v>22415.073</v>
      </c>
    </row>
    <row r="274" spans="1:10" x14ac:dyDescent="0.2">
      <c r="A274" s="404" t="s">
        <v>1386</v>
      </c>
      <c r="B274" s="404">
        <v>0</v>
      </c>
      <c r="C274" s="404">
        <v>73.8</v>
      </c>
      <c r="D274" s="404">
        <v>1701.3140000000001</v>
      </c>
      <c r="E274" s="404">
        <v>1775.114</v>
      </c>
      <c r="F274" s="404">
        <v>7.3959999999999999</v>
      </c>
      <c r="G274" s="404">
        <v>1782.51</v>
      </c>
      <c r="H274" s="404">
        <v>1.3440000000000001</v>
      </c>
      <c r="I274" s="404">
        <v>3.0590000000000002</v>
      </c>
      <c r="J274" s="404">
        <v>1786.913</v>
      </c>
    </row>
    <row r="275" spans="1:10" x14ac:dyDescent="0.2">
      <c r="A275" s="404" t="s">
        <v>1387</v>
      </c>
      <c r="B275" s="404">
        <v>0</v>
      </c>
      <c r="C275" s="404">
        <v>70.168999999999997</v>
      </c>
      <c r="D275" s="404">
        <v>1643.47</v>
      </c>
      <c r="E275" s="404">
        <v>1713.6389999999999</v>
      </c>
      <c r="F275" s="404">
        <v>7.3680000000000003</v>
      </c>
      <c r="G275" s="404">
        <v>1721.0070000000001</v>
      </c>
      <c r="H275" s="404">
        <v>1.3140000000000001</v>
      </c>
      <c r="I275" s="404">
        <v>2.8180000000000001</v>
      </c>
      <c r="J275" s="404">
        <v>1725.1389999999999</v>
      </c>
    </row>
    <row r="276" spans="1:10" x14ac:dyDescent="0.2">
      <c r="A276" s="404" t="s">
        <v>1388</v>
      </c>
      <c r="B276" s="404">
        <v>0</v>
      </c>
      <c r="C276" s="404">
        <v>68.927999999999997</v>
      </c>
      <c r="D276" s="404">
        <v>1852.2560000000001</v>
      </c>
      <c r="E276" s="404">
        <v>1921.1849999999999</v>
      </c>
      <c r="F276" s="404">
        <v>8.4450000000000003</v>
      </c>
      <c r="G276" s="404">
        <v>1929.63</v>
      </c>
      <c r="H276" s="404">
        <v>1.3109999999999999</v>
      </c>
      <c r="I276" s="404">
        <v>2.9449999999999998</v>
      </c>
      <c r="J276" s="404">
        <v>1933.886</v>
      </c>
    </row>
    <row r="277" spans="1:10" x14ac:dyDescent="0.2">
      <c r="A277" s="404" t="s">
        <v>1389</v>
      </c>
      <c r="B277" s="404">
        <v>0</v>
      </c>
      <c r="C277" s="404">
        <v>53.59</v>
      </c>
      <c r="D277" s="404">
        <v>1806.4929999999999</v>
      </c>
      <c r="E277" s="404">
        <v>1860.0840000000001</v>
      </c>
      <c r="F277" s="404">
        <v>7.1189999999999998</v>
      </c>
      <c r="G277" s="404">
        <v>1867.203</v>
      </c>
      <c r="H277" s="404">
        <v>1.2729999999999999</v>
      </c>
      <c r="I277" s="404">
        <v>2.7530000000000001</v>
      </c>
      <c r="J277" s="404">
        <v>1871.2280000000001</v>
      </c>
    </row>
    <row r="278" spans="1:10" x14ac:dyDescent="0.2">
      <c r="A278" s="404" t="s">
        <v>1390</v>
      </c>
      <c r="B278" s="404">
        <v>0</v>
      </c>
      <c r="C278" s="404">
        <v>40.713000000000001</v>
      </c>
      <c r="D278" s="404">
        <v>1879.1179999999999</v>
      </c>
      <c r="E278" s="404">
        <v>1919.8309999999999</v>
      </c>
      <c r="F278" s="404">
        <v>7.03</v>
      </c>
      <c r="G278" s="404">
        <v>1926.8610000000001</v>
      </c>
      <c r="H278" s="404">
        <v>1.27</v>
      </c>
      <c r="I278" s="404">
        <v>2.968</v>
      </c>
      <c r="J278" s="404">
        <v>1931.0989999999999</v>
      </c>
    </row>
    <row r="279" spans="1:10" x14ac:dyDescent="0.2">
      <c r="A279" s="404" t="s">
        <v>1391</v>
      </c>
      <c r="B279" s="404">
        <v>0</v>
      </c>
      <c r="C279" s="404">
        <v>40.508000000000003</v>
      </c>
      <c r="D279" s="404">
        <v>1826.3889999999999</v>
      </c>
      <c r="E279" s="404">
        <v>1866.8969999999999</v>
      </c>
      <c r="F279" s="404">
        <v>7.2859999999999996</v>
      </c>
      <c r="G279" s="404">
        <v>1874.184</v>
      </c>
      <c r="H279" s="404">
        <v>1.371</v>
      </c>
      <c r="I279" s="404">
        <v>3.2829999999999999</v>
      </c>
      <c r="J279" s="404">
        <v>1878.837</v>
      </c>
    </row>
    <row r="280" spans="1:10" x14ac:dyDescent="0.2">
      <c r="A280" s="404" t="s">
        <v>1392</v>
      </c>
      <c r="B280" s="404">
        <v>0</v>
      </c>
      <c r="C280" s="404">
        <v>42.389000000000003</v>
      </c>
      <c r="D280" s="404">
        <v>1883.94</v>
      </c>
      <c r="E280" s="404">
        <v>1926.33</v>
      </c>
      <c r="F280" s="404">
        <v>7.5090000000000003</v>
      </c>
      <c r="G280" s="404">
        <v>1933.838</v>
      </c>
      <c r="H280" s="404">
        <v>1.415</v>
      </c>
      <c r="I280" s="404">
        <v>3.3959999999999999</v>
      </c>
      <c r="J280" s="404">
        <v>1938.65</v>
      </c>
    </row>
    <row r="281" spans="1:10" x14ac:dyDescent="0.2">
      <c r="A281" s="404" t="s">
        <v>1393</v>
      </c>
      <c r="B281" s="404">
        <v>0</v>
      </c>
      <c r="C281" s="404">
        <v>42.942999999999998</v>
      </c>
      <c r="D281" s="404">
        <v>1891.989</v>
      </c>
      <c r="E281" s="404">
        <v>1934.932</v>
      </c>
      <c r="F281" s="404">
        <v>5.9020000000000001</v>
      </c>
      <c r="G281" s="404">
        <v>1940.8340000000001</v>
      </c>
      <c r="H281" s="404">
        <v>1.4490000000000001</v>
      </c>
      <c r="I281" s="404">
        <v>3.3849999999999998</v>
      </c>
      <c r="J281" s="404">
        <v>1945.6679999999999</v>
      </c>
    </row>
    <row r="282" spans="1:10" x14ac:dyDescent="0.2">
      <c r="A282" s="404" t="s">
        <v>1394</v>
      </c>
      <c r="B282" s="404">
        <v>0</v>
      </c>
      <c r="C282" s="404">
        <v>40.036999999999999</v>
      </c>
      <c r="D282" s="404">
        <v>1838.354</v>
      </c>
      <c r="E282" s="404">
        <v>1878.3910000000001</v>
      </c>
      <c r="F282" s="404">
        <v>7.8540000000000001</v>
      </c>
      <c r="G282" s="404">
        <v>1886.2439999999999</v>
      </c>
      <c r="H282" s="404">
        <v>1.4450000000000001</v>
      </c>
      <c r="I282" s="404">
        <v>2.96</v>
      </c>
      <c r="J282" s="404">
        <v>1890.6489999999999</v>
      </c>
    </row>
    <row r="283" spans="1:10" x14ac:dyDescent="0.2">
      <c r="A283" s="404" t="s">
        <v>1395</v>
      </c>
      <c r="B283" s="404">
        <v>0</v>
      </c>
      <c r="C283" s="404">
        <v>47.005000000000003</v>
      </c>
      <c r="D283" s="404">
        <v>1875.1790000000001</v>
      </c>
      <c r="E283" s="404">
        <v>1922.184</v>
      </c>
      <c r="F283" s="404">
        <v>8.1750000000000007</v>
      </c>
      <c r="G283" s="404">
        <v>1930.3589999999999</v>
      </c>
      <c r="H283" s="404">
        <v>1.4019999999999999</v>
      </c>
      <c r="I283" s="404">
        <v>3.0680000000000001</v>
      </c>
      <c r="J283" s="404">
        <v>1934.828</v>
      </c>
    </row>
    <row r="284" spans="1:10" x14ac:dyDescent="0.2">
      <c r="A284" s="404" t="s">
        <v>1396</v>
      </c>
      <c r="B284" s="404">
        <v>0</v>
      </c>
      <c r="C284" s="404">
        <v>56.287999999999997</v>
      </c>
      <c r="D284" s="404">
        <v>1845.85</v>
      </c>
      <c r="E284" s="404">
        <v>1902.1379999999999</v>
      </c>
      <c r="F284" s="404">
        <v>9.9209999999999994</v>
      </c>
      <c r="G284" s="404">
        <v>1912.059</v>
      </c>
      <c r="H284" s="404">
        <v>1.321</v>
      </c>
      <c r="I284" s="404">
        <v>3.0179999999999998</v>
      </c>
      <c r="J284" s="404">
        <v>1916.3979999999999</v>
      </c>
    </row>
    <row r="285" spans="1:10" x14ac:dyDescent="0.2">
      <c r="A285" s="404" t="s">
        <v>1397</v>
      </c>
      <c r="B285" s="404">
        <v>0</v>
      </c>
      <c r="C285" s="404">
        <v>68.356999999999999</v>
      </c>
      <c r="D285" s="404">
        <v>1932.36</v>
      </c>
      <c r="E285" s="404">
        <v>2000.7170000000001</v>
      </c>
      <c r="F285" s="404">
        <v>9.6549999999999994</v>
      </c>
      <c r="G285" s="404">
        <v>2010.3720000000001</v>
      </c>
      <c r="H285" s="404">
        <v>1.3660000000000001</v>
      </c>
      <c r="I285" s="404">
        <v>3.1339999999999999</v>
      </c>
      <c r="J285" s="404">
        <v>2014.8720000000001</v>
      </c>
    </row>
    <row r="286" spans="1:10" x14ac:dyDescent="0.2">
      <c r="A286" s="404" t="s">
        <v>1398</v>
      </c>
      <c r="B286" s="404">
        <v>0</v>
      </c>
      <c r="C286" s="404">
        <v>644.72900000000004</v>
      </c>
      <c r="D286" s="404">
        <v>21976.713</v>
      </c>
      <c r="E286" s="404">
        <v>22621.440999999999</v>
      </c>
      <c r="F286" s="404">
        <v>93.66</v>
      </c>
      <c r="G286" s="404">
        <v>22715.100999999999</v>
      </c>
      <c r="H286" s="404">
        <v>16.277999999999999</v>
      </c>
      <c r="I286" s="404">
        <v>36.82</v>
      </c>
      <c r="J286" s="404">
        <v>22768.2</v>
      </c>
    </row>
    <row r="287" spans="1:10" x14ac:dyDescent="0.2">
      <c r="A287" s="404" t="s">
        <v>1399</v>
      </c>
      <c r="B287" s="404">
        <v>0</v>
      </c>
      <c r="C287" s="404">
        <v>88.177000000000007</v>
      </c>
      <c r="D287" s="404">
        <v>1773.8440000000001</v>
      </c>
      <c r="E287" s="404">
        <v>1862.021</v>
      </c>
      <c r="F287" s="404">
        <v>10.16</v>
      </c>
      <c r="G287" s="404">
        <v>1872.181</v>
      </c>
      <c r="H287" s="404">
        <v>1.4379999999999999</v>
      </c>
      <c r="I287" s="404">
        <v>3.2370000000000001</v>
      </c>
      <c r="J287" s="404">
        <v>1876.856</v>
      </c>
    </row>
    <row r="288" spans="1:10" x14ac:dyDescent="0.2">
      <c r="A288" s="404" t="s">
        <v>1400</v>
      </c>
      <c r="B288" s="404">
        <v>0</v>
      </c>
      <c r="C288" s="404">
        <v>80.484999999999999</v>
      </c>
      <c r="D288" s="404">
        <v>1705.88</v>
      </c>
      <c r="E288" s="404">
        <v>1786.364</v>
      </c>
      <c r="F288" s="404">
        <v>7.98</v>
      </c>
      <c r="G288" s="404">
        <v>1794.345</v>
      </c>
      <c r="H288" s="404">
        <v>1.385</v>
      </c>
      <c r="I288" s="404">
        <v>2.83</v>
      </c>
      <c r="J288" s="404">
        <v>1798.559</v>
      </c>
    </row>
    <row r="289" spans="1:10" x14ac:dyDescent="0.2">
      <c r="A289" s="404" t="s">
        <v>1401</v>
      </c>
      <c r="B289" s="404">
        <v>0</v>
      </c>
      <c r="C289" s="404">
        <v>70.468000000000004</v>
      </c>
      <c r="D289" s="404">
        <v>1870.1780000000001</v>
      </c>
      <c r="E289" s="404">
        <v>1940.646</v>
      </c>
      <c r="F289" s="404">
        <v>9.0730000000000004</v>
      </c>
      <c r="G289" s="404">
        <v>1949.7190000000001</v>
      </c>
      <c r="H289" s="404">
        <v>1.3720000000000001</v>
      </c>
      <c r="I289" s="404">
        <v>3.0649999999999999</v>
      </c>
      <c r="J289" s="404">
        <v>1954.1569999999999</v>
      </c>
    </row>
    <row r="290" spans="1:10" x14ac:dyDescent="0.2">
      <c r="A290" s="404" t="s">
        <v>1402</v>
      </c>
      <c r="B290" s="404">
        <v>0</v>
      </c>
      <c r="C290" s="404">
        <v>55.960999999999999</v>
      </c>
      <c r="D290" s="404">
        <v>1859.511</v>
      </c>
      <c r="E290" s="404">
        <v>1915.471</v>
      </c>
      <c r="F290" s="404">
        <v>8.0619999999999994</v>
      </c>
      <c r="G290" s="404">
        <v>1923.5340000000001</v>
      </c>
      <c r="H290" s="404">
        <v>1.321</v>
      </c>
      <c r="I290" s="404">
        <v>2.883</v>
      </c>
      <c r="J290" s="404">
        <v>1927.7380000000001</v>
      </c>
    </row>
    <row r="291" spans="1:10" x14ac:dyDescent="0.2">
      <c r="A291" s="404" t="s">
        <v>1403</v>
      </c>
      <c r="B291" s="404">
        <v>0</v>
      </c>
      <c r="C291" s="404">
        <v>47.203000000000003</v>
      </c>
      <c r="D291" s="404">
        <v>1908.1310000000001</v>
      </c>
      <c r="E291" s="404">
        <v>1955.3340000000001</v>
      </c>
      <c r="F291" s="404">
        <v>8.2539999999999996</v>
      </c>
      <c r="G291" s="404">
        <v>1963.588</v>
      </c>
      <c r="H291" s="404">
        <v>1.323</v>
      </c>
      <c r="I291" s="404">
        <v>3.0960000000000001</v>
      </c>
      <c r="J291" s="404">
        <v>1968.0070000000001</v>
      </c>
    </row>
    <row r="292" spans="1:10" x14ac:dyDescent="0.2">
      <c r="A292" s="404" t="s">
        <v>1404</v>
      </c>
      <c r="B292" s="404">
        <v>0</v>
      </c>
      <c r="C292" s="404">
        <v>46.784999999999997</v>
      </c>
      <c r="D292" s="404">
        <v>1889.7159999999999</v>
      </c>
      <c r="E292" s="404">
        <v>1936.501</v>
      </c>
      <c r="F292" s="404">
        <v>7.3410000000000002</v>
      </c>
      <c r="G292" s="404">
        <v>1943.8420000000001</v>
      </c>
      <c r="H292" s="404">
        <v>1.468</v>
      </c>
      <c r="I292" s="404">
        <v>3.536</v>
      </c>
      <c r="J292" s="404">
        <v>1948.847</v>
      </c>
    </row>
    <row r="293" spans="1:10" x14ac:dyDescent="0.2">
      <c r="A293" s="404" t="s">
        <v>1405</v>
      </c>
      <c r="B293" s="404">
        <v>0</v>
      </c>
      <c r="C293" s="404">
        <v>46.527000000000001</v>
      </c>
      <c r="D293" s="404">
        <v>1918.896</v>
      </c>
      <c r="E293" s="404">
        <v>1965.423</v>
      </c>
      <c r="F293" s="404">
        <v>7.8159999999999998</v>
      </c>
      <c r="G293" s="404">
        <v>1973.239</v>
      </c>
      <c r="H293" s="404">
        <v>1.5249999999999999</v>
      </c>
      <c r="I293" s="404">
        <v>3.5019999999999998</v>
      </c>
      <c r="J293" s="404">
        <v>1978.2660000000001</v>
      </c>
    </row>
    <row r="294" spans="1:10" x14ac:dyDescent="0.2">
      <c r="A294" s="404" t="s">
        <v>1406</v>
      </c>
      <c r="B294" s="404">
        <v>0</v>
      </c>
      <c r="C294" s="404">
        <v>47.436999999999998</v>
      </c>
      <c r="D294" s="404">
        <v>2008.125</v>
      </c>
      <c r="E294" s="404">
        <v>2055.5630000000001</v>
      </c>
      <c r="F294" s="404">
        <v>8.6910000000000007</v>
      </c>
      <c r="G294" s="404">
        <v>2064.2539999999999</v>
      </c>
      <c r="H294" s="404">
        <v>1.5089999999999999</v>
      </c>
      <c r="I294" s="404">
        <v>3.4780000000000002</v>
      </c>
      <c r="J294" s="404">
        <v>2069.241</v>
      </c>
    </row>
    <row r="295" spans="1:10" x14ac:dyDescent="0.2">
      <c r="A295" s="404" t="s">
        <v>1407</v>
      </c>
      <c r="B295" s="404">
        <v>0</v>
      </c>
      <c r="C295" s="404">
        <v>45.67</v>
      </c>
      <c r="D295" s="404">
        <v>1846.557</v>
      </c>
      <c r="E295" s="404">
        <v>1892.2270000000001</v>
      </c>
      <c r="F295" s="404">
        <v>6.9180000000000001</v>
      </c>
      <c r="G295" s="404">
        <v>1899.144</v>
      </c>
      <c r="H295" s="404">
        <v>1.4690000000000001</v>
      </c>
      <c r="I295" s="404">
        <v>3.0350000000000001</v>
      </c>
      <c r="J295" s="404">
        <v>1903.6489999999999</v>
      </c>
    </row>
    <row r="296" spans="1:10" x14ac:dyDescent="0.2">
      <c r="A296" s="404" t="s">
        <v>1408</v>
      </c>
      <c r="B296" s="404">
        <v>0</v>
      </c>
      <c r="C296" s="404">
        <v>49.652999999999999</v>
      </c>
      <c r="D296" s="404">
        <v>1916.5450000000001</v>
      </c>
      <c r="E296" s="404">
        <v>1966.1980000000001</v>
      </c>
      <c r="F296" s="404">
        <v>10.446999999999999</v>
      </c>
      <c r="G296" s="404">
        <v>1976.645</v>
      </c>
      <c r="H296" s="404">
        <v>1.431</v>
      </c>
      <c r="I296" s="404">
        <v>3.13</v>
      </c>
      <c r="J296" s="404">
        <v>1981.2049999999999</v>
      </c>
    </row>
    <row r="297" spans="1:10" x14ac:dyDescent="0.2">
      <c r="A297" s="404" t="s">
        <v>1409</v>
      </c>
      <c r="B297" s="404">
        <v>0</v>
      </c>
      <c r="C297" s="404">
        <v>58.325000000000003</v>
      </c>
      <c r="D297" s="404">
        <v>1831.508</v>
      </c>
      <c r="E297" s="404">
        <v>1889.8320000000001</v>
      </c>
      <c r="F297" s="404">
        <v>9.5380000000000003</v>
      </c>
      <c r="G297" s="404">
        <v>1899.37</v>
      </c>
      <c r="H297" s="404">
        <v>1.381</v>
      </c>
      <c r="I297" s="404">
        <v>3.1</v>
      </c>
      <c r="J297" s="404">
        <v>1903.8520000000001</v>
      </c>
    </row>
    <row r="298" spans="1:10" x14ac:dyDescent="0.2">
      <c r="A298" s="404" t="s">
        <v>1410</v>
      </c>
      <c r="B298" s="404">
        <v>0</v>
      </c>
      <c r="C298" s="404">
        <v>71.849000000000004</v>
      </c>
      <c r="D298" s="404">
        <v>1968.454</v>
      </c>
      <c r="E298" s="404">
        <v>2040.3030000000001</v>
      </c>
      <c r="F298" s="404">
        <v>10.558999999999999</v>
      </c>
      <c r="G298" s="404">
        <v>2050.8629999999998</v>
      </c>
      <c r="H298" s="404">
        <v>1.417</v>
      </c>
      <c r="I298" s="404">
        <v>3.1930000000000001</v>
      </c>
      <c r="J298" s="404">
        <v>2055.473</v>
      </c>
    </row>
    <row r="299" spans="1:10" x14ac:dyDescent="0.2">
      <c r="A299" s="404" t="s">
        <v>1411</v>
      </c>
      <c r="B299" s="404">
        <v>0</v>
      </c>
      <c r="C299" s="404">
        <v>708.53800000000001</v>
      </c>
      <c r="D299" s="404">
        <v>22497.345000000001</v>
      </c>
      <c r="E299" s="404">
        <v>23205.883000000002</v>
      </c>
      <c r="F299" s="404">
        <v>104.84</v>
      </c>
      <c r="G299" s="404">
        <v>23310.723000000002</v>
      </c>
      <c r="H299" s="404">
        <v>17.04</v>
      </c>
      <c r="I299" s="404">
        <v>38.097999999999999</v>
      </c>
      <c r="J299" s="404">
        <v>23365.862000000001</v>
      </c>
    </row>
    <row r="300" spans="1:10" x14ac:dyDescent="0.2">
      <c r="A300" s="404" t="s">
        <v>1412</v>
      </c>
      <c r="B300" s="404">
        <v>0</v>
      </c>
      <c r="C300" s="404">
        <v>81.566000000000003</v>
      </c>
      <c r="D300" s="404">
        <v>1839.3789999999999</v>
      </c>
      <c r="E300" s="404">
        <v>1920.9449999999999</v>
      </c>
      <c r="F300" s="404">
        <v>9.2370000000000001</v>
      </c>
      <c r="G300" s="404">
        <v>1930.182</v>
      </c>
      <c r="H300" s="404">
        <v>1.4119999999999999</v>
      </c>
      <c r="I300" s="404">
        <v>3.125</v>
      </c>
      <c r="J300" s="404">
        <v>1934.7190000000001</v>
      </c>
    </row>
    <row r="301" spans="1:10" x14ac:dyDescent="0.2">
      <c r="A301" s="404" t="s">
        <v>1413</v>
      </c>
      <c r="B301" s="404">
        <v>0</v>
      </c>
      <c r="C301" s="404">
        <v>75.018000000000001</v>
      </c>
      <c r="D301" s="404">
        <v>1714.309</v>
      </c>
      <c r="E301" s="404">
        <v>1789.327</v>
      </c>
      <c r="F301" s="404">
        <v>8.42</v>
      </c>
      <c r="G301" s="404">
        <v>1797.7470000000001</v>
      </c>
      <c r="H301" s="404">
        <v>1.3620000000000001</v>
      </c>
      <c r="I301" s="404">
        <v>2.8119999999999998</v>
      </c>
      <c r="J301" s="404">
        <v>1801.921</v>
      </c>
    </row>
    <row r="302" spans="1:10" x14ac:dyDescent="0.2">
      <c r="A302" s="404" t="s">
        <v>1414</v>
      </c>
      <c r="B302" s="404">
        <v>0</v>
      </c>
      <c r="C302" s="404">
        <v>70.855999999999995</v>
      </c>
      <c r="D302" s="404">
        <v>1951.694</v>
      </c>
      <c r="E302" s="404">
        <v>2022.55</v>
      </c>
      <c r="F302" s="404">
        <v>10.343999999999999</v>
      </c>
      <c r="G302" s="404">
        <v>2032.894</v>
      </c>
      <c r="H302" s="404">
        <v>1.3660000000000001</v>
      </c>
      <c r="I302" s="404">
        <v>3.0289999999999999</v>
      </c>
      <c r="J302" s="404">
        <v>2037.289</v>
      </c>
    </row>
    <row r="303" spans="1:10" x14ac:dyDescent="0.2">
      <c r="A303" s="404" t="s">
        <v>1415</v>
      </c>
      <c r="B303" s="404">
        <v>0</v>
      </c>
      <c r="C303" s="404">
        <v>59.722000000000001</v>
      </c>
      <c r="D303" s="404">
        <v>1849.768</v>
      </c>
      <c r="E303" s="404">
        <v>1909.49</v>
      </c>
      <c r="F303" s="404">
        <v>9.5540000000000003</v>
      </c>
      <c r="G303" s="404">
        <v>1919.0450000000001</v>
      </c>
      <c r="H303" s="404">
        <v>1.3080000000000001</v>
      </c>
      <c r="I303" s="404">
        <v>2.8740000000000001</v>
      </c>
      <c r="J303" s="404">
        <v>1923.2260000000001</v>
      </c>
    </row>
    <row r="304" spans="1:10" x14ac:dyDescent="0.2">
      <c r="A304" s="404" t="s">
        <v>1416</v>
      </c>
      <c r="B304" s="404">
        <v>0</v>
      </c>
      <c r="C304" s="404">
        <v>52.12</v>
      </c>
      <c r="D304" s="404">
        <v>1952.8050000000001</v>
      </c>
      <c r="E304" s="404">
        <v>2004.925</v>
      </c>
      <c r="F304" s="404">
        <v>8.0030000000000001</v>
      </c>
      <c r="G304" s="404">
        <v>2012.9280000000001</v>
      </c>
      <c r="H304" s="404">
        <v>1.325</v>
      </c>
      <c r="I304" s="404">
        <v>3.113</v>
      </c>
      <c r="J304" s="404">
        <v>2017.365</v>
      </c>
    </row>
    <row r="305" spans="1:10" x14ac:dyDescent="0.2">
      <c r="A305" s="404" t="s">
        <v>1417</v>
      </c>
      <c r="B305" s="404">
        <v>0</v>
      </c>
      <c r="C305" s="404">
        <v>46.191000000000003</v>
      </c>
      <c r="D305" s="404">
        <v>1976.7750000000001</v>
      </c>
      <c r="E305" s="404">
        <v>2022.9659999999999</v>
      </c>
      <c r="F305" s="404">
        <v>10.163</v>
      </c>
      <c r="G305" s="404">
        <v>2033.1289999999999</v>
      </c>
      <c r="H305" s="404">
        <v>1.423</v>
      </c>
      <c r="I305" s="404">
        <v>3.28</v>
      </c>
      <c r="J305" s="404">
        <v>2037.8320000000001</v>
      </c>
    </row>
    <row r="306" spans="1:10" x14ac:dyDescent="0.2">
      <c r="A306" s="404" t="s">
        <v>1418</v>
      </c>
      <c r="B306" s="404">
        <v>0</v>
      </c>
      <c r="C306" s="404">
        <v>49.692</v>
      </c>
      <c r="D306" s="404">
        <v>1921.4290000000001</v>
      </c>
      <c r="E306" s="404">
        <v>1971.1210000000001</v>
      </c>
      <c r="F306" s="404">
        <v>7.5789999999999997</v>
      </c>
      <c r="G306" s="404">
        <v>1978.7</v>
      </c>
      <c r="H306" s="404">
        <v>1.4790000000000001</v>
      </c>
      <c r="I306" s="404">
        <v>3.6179999999999999</v>
      </c>
      <c r="J306" s="404">
        <v>1983.797</v>
      </c>
    </row>
    <row r="307" spans="1:10" x14ac:dyDescent="0.2">
      <c r="A307" s="404" t="s">
        <v>1419</v>
      </c>
      <c r="B307" s="404">
        <v>0</v>
      </c>
      <c r="C307" s="404">
        <v>51.517000000000003</v>
      </c>
      <c r="D307" s="404">
        <v>1999.6869999999999</v>
      </c>
      <c r="E307" s="404">
        <v>2051.2040000000002</v>
      </c>
      <c r="F307" s="404">
        <v>6.2670000000000003</v>
      </c>
      <c r="G307" s="404">
        <v>2057.471</v>
      </c>
      <c r="H307" s="404">
        <v>1.5249999999999999</v>
      </c>
      <c r="I307" s="404">
        <v>3.661</v>
      </c>
      <c r="J307" s="404">
        <v>2062.6570000000002</v>
      </c>
    </row>
    <row r="308" spans="1:10" x14ac:dyDescent="0.2">
      <c r="A308" s="404" t="s">
        <v>1420</v>
      </c>
      <c r="B308" s="404">
        <v>0</v>
      </c>
      <c r="C308" s="404">
        <v>46.115000000000002</v>
      </c>
      <c r="D308" s="404">
        <v>1919.9590000000001</v>
      </c>
      <c r="E308" s="404">
        <v>1966.0740000000001</v>
      </c>
      <c r="F308" s="404">
        <v>8.4610000000000003</v>
      </c>
      <c r="G308" s="404">
        <v>1974.5350000000001</v>
      </c>
      <c r="H308" s="404">
        <v>1.544</v>
      </c>
      <c r="I308" s="404">
        <v>3.1909999999999998</v>
      </c>
      <c r="J308" s="404">
        <v>1979.27</v>
      </c>
    </row>
    <row r="309" spans="1:10" x14ac:dyDescent="0.2">
      <c r="A309" s="404" t="s">
        <v>1421</v>
      </c>
      <c r="B309" s="404">
        <v>0</v>
      </c>
      <c r="C309" s="404">
        <v>49.289000000000001</v>
      </c>
      <c r="D309" s="404">
        <v>1968.7070000000001</v>
      </c>
      <c r="E309" s="404">
        <v>2017.9960000000001</v>
      </c>
      <c r="F309" s="404">
        <v>11.239000000000001</v>
      </c>
      <c r="G309" s="404">
        <v>2029.2349999999999</v>
      </c>
      <c r="H309" s="404">
        <v>1.4359999999999999</v>
      </c>
      <c r="I309" s="404">
        <v>3.1760000000000002</v>
      </c>
      <c r="J309" s="404">
        <v>2033.847</v>
      </c>
    </row>
    <row r="310" spans="1:10" x14ac:dyDescent="0.2">
      <c r="A310" s="404" t="s">
        <v>1422</v>
      </c>
      <c r="B310" s="404">
        <v>0</v>
      </c>
      <c r="C310" s="404">
        <v>63.307000000000002</v>
      </c>
      <c r="D310" s="404">
        <v>1906.431</v>
      </c>
      <c r="E310" s="404">
        <v>1969.7380000000001</v>
      </c>
      <c r="F310" s="404">
        <v>13.138999999999999</v>
      </c>
      <c r="G310" s="404">
        <v>1982.877</v>
      </c>
      <c r="H310" s="404">
        <v>1.3919999999999999</v>
      </c>
      <c r="I310" s="404">
        <v>3.1259999999999999</v>
      </c>
      <c r="J310" s="404">
        <v>1987.395</v>
      </c>
    </row>
    <row r="311" spans="1:10" x14ac:dyDescent="0.2">
      <c r="A311" s="404" t="s">
        <v>1423</v>
      </c>
      <c r="B311" s="404">
        <v>0</v>
      </c>
      <c r="C311" s="404">
        <v>78.558000000000007</v>
      </c>
      <c r="D311" s="404">
        <v>1953.674</v>
      </c>
      <c r="E311" s="404">
        <v>2032.232</v>
      </c>
      <c r="F311" s="404">
        <v>10.084</v>
      </c>
      <c r="G311" s="404">
        <v>2042.316</v>
      </c>
      <c r="H311" s="404">
        <v>1.401</v>
      </c>
      <c r="I311" s="404">
        <v>3.23</v>
      </c>
      <c r="J311" s="404">
        <v>2046.9469999999999</v>
      </c>
    </row>
    <row r="312" spans="1:10" x14ac:dyDescent="0.2">
      <c r="A312" s="404" t="s">
        <v>1424</v>
      </c>
      <c r="B312" s="404">
        <v>0</v>
      </c>
      <c r="C312" s="404">
        <v>723.952</v>
      </c>
      <c r="D312" s="404">
        <v>22954.616000000002</v>
      </c>
      <c r="E312" s="404">
        <v>23678.567999999999</v>
      </c>
      <c r="F312" s="404">
        <v>112.49</v>
      </c>
      <c r="G312" s="404">
        <v>23791.058000000001</v>
      </c>
      <c r="H312" s="404">
        <v>16.972999999999999</v>
      </c>
      <c r="I312" s="404">
        <v>38.295999999999999</v>
      </c>
      <c r="J312" s="404">
        <v>23846.327000000001</v>
      </c>
    </row>
    <row r="313" spans="1:10" x14ac:dyDescent="0.2">
      <c r="A313" s="404" t="s">
        <v>1425</v>
      </c>
      <c r="B313" s="404">
        <v>0</v>
      </c>
      <c r="C313" s="404">
        <v>87.548000000000002</v>
      </c>
      <c r="D313" s="404">
        <v>1886.492</v>
      </c>
      <c r="E313" s="404">
        <v>1974.04</v>
      </c>
      <c r="F313" s="404">
        <v>10.006</v>
      </c>
      <c r="G313" s="404">
        <v>1984.046</v>
      </c>
      <c r="H313" s="404">
        <v>1.407</v>
      </c>
      <c r="I313" s="404">
        <v>3.1030000000000002</v>
      </c>
      <c r="J313" s="404">
        <v>1988.556</v>
      </c>
    </row>
    <row r="314" spans="1:10" x14ac:dyDescent="0.2">
      <c r="A314" s="404" t="s">
        <v>1426</v>
      </c>
      <c r="B314" s="404">
        <v>0</v>
      </c>
      <c r="C314" s="404">
        <v>79.302999999999997</v>
      </c>
      <c r="D314" s="404">
        <v>1814.2439999999999</v>
      </c>
      <c r="E314" s="404">
        <v>1893.548</v>
      </c>
      <c r="F314" s="404">
        <v>8.7620000000000005</v>
      </c>
      <c r="G314" s="404">
        <v>1902.31</v>
      </c>
      <c r="H314" s="404">
        <v>1.37</v>
      </c>
      <c r="I314" s="404">
        <v>2.88</v>
      </c>
      <c r="J314" s="404">
        <v>1906.56</v>
      </c>
    </row>
    <row r="315" spans="1:10" x14ac:dyDescent="0.2">
      <c r="A315" s="404" t="s">
        <v>1427</v>
      </c>
      <c r="B315" s="404">
        <v>0</v>
      </c>
      <c r="C315" s="404">
        <v>74.682000000000002</v>
      </c>
      <c r="D315" s="404">
        <v>1962.2080000000001</v>
      </c>
      <c r="E315" s="404">
        <v>2036.89</v>
      </c>
      <c r="F315" s="404">
        <v>8.5950000000000006</v>
      </c>
      <c r="G315" s="404">
        <v>2045.4849999999999</v>
      </c>
      <c r="H315" s="404">
        <v>1.339</v>
      </c>
      <c r="I315" s="404">
        <v>2.9689999999999999</v>
      </c>
      <c r="J315" s="404">
        <v>2049.7930000000001</v>
      </c>
    </row>
    <row r="316" spans="1:10" x14ac:dyDescent="0.2">
      <c r="A316" s="404" t="s">
        <v>1428</v>
      </c>
      <c r="B316" s="404">
        <v>0</v>
      </c>
      <c r="C316" s="404">
        <v>61.243000000000002</v>
      </c>
      <c r="D316" s="404">
        <v>1930.7670000000001</v>
      </c>
      <c r="E316" s="404">
        <v>1992.009</v>
      </c>
      <c r="F316" s="404">
        <v>6.8049999999999997</v>
      </c>
      <c r="G316" s="404">
        <v>1998.8140000000001</v>
      </c>
      <c r="H316" s="404">
        <v>1.3069999999999999</v>
      </c>
      <c r="I316" s="404">
        <v>2.8479999999999999</v>
      </c>
      <c r="J316" s="404">
        <v>2002.9690000000001</v>
      </c>
    </row>
    <row r="317" spans="1:10" x14ac:dyDescent="0.2">
      <c r="A317" s="404" t="s">
        <v>1429</v>
      </c>
      <c r="B317" s="404">
        <v>0</v>
      </c>
      <c r="C317" s="404">
        <v>52.389000000000003</v>
      </c>
      <c r="D317" s="404">
        <v>2030.5129999999999</v>
      </c>
      <c r="E317" s="404">
        <v>2082.902</v>
      </c>
      <c r="F317" s="404">
        <v>5.9059999999999997</v>
      </c>
      <c r="G317" s="404">
        <v>2088.808</v>
      </c>
      <c r="H317" s="404">
        <v>1.353</v>
      </c>
      <c r="I317" s="404">
        <v>3.31</v>
      </c>
      <c r="J317" s="404">
        <v>2093.471</v>
      </c>
    </row>
    <row r="318" spans="1:10" x14ac:dyDescent="0.2">
      <c r="A318" s="404" t="s">
        <v>1430</v>
      </c>
      <c r="B318" s="404">
        <v>0</v>
      </c>
      <c r="C318" s="404">
        <v>48.182000000000002</v>
      </c>
      <c r="D318" s="404">
        <v>1954.0920000000001</v>
      </c>
      <c r="E318" s="404">
        <v>2002.2739999999999</v>
      </c>
      <c r="F318" s="404">
        <v>4.2969999999999997</v>
      </c>
      <c r="G318" s="404">
        <v>2006.5709999999999</v>
      </c>
      <c r="H318" s="404">
        <v>1.411</v>
      </c>
      <c r="I318" s="404">
        <v>3.3069999999999999</v>
      </c>
      <c r="J318" s="404">
        <v>2011.289</v>
      </c>
    </row>
    <row r="319" spans="1:10" x14ac:dyDescent="0.2">
      <c r="A319" s="404" t="s">
        <v>1431</v>
      </c>
      <c r="B319" s="404">
        <v>0</v>
      </c>
      <c r="C319" s="404">
        <v>47.457000000000001</v>
      </c>
      <c r="D319" s="404">
        <v>2036.2760000000001</v>
      </c>
      <c r="E319" s="404">
        <v>2083.7330000000002</v>
      </c>
      <c r="F319" s="404">
        <v>4.1269999999999998</v>
      </c>
      <c r="G319" s="404">
        <v>2087.86</v>
      </c>
      <c r="H319" s="404">
        <v>1.4410000000000001</v>
      </c>
      <c r="I319" s="404">
        <v>3.4350000000000001</v>
      </c>
      <c r="J319" s="404">
        <v>2092.7359999999999</v>
      </c>
    </row>
    <row r="320" spans="1:10" x14ac:dyDescent="0.2">
      <c r="A320" s="404" t="s">
        <v>1432</v>
      </c>
      <c r="B320" s="404">
        <v>0</v>
      </c>
      <c r="C320" s="404">
        <v>48.465000000000003</v>
      </c>
      <c r="D320" s="404">
        <v>2089.1909999999998</v>
      </c>
      <c r="E320" s="404">
        <v>2137.6559999999999</v>
      </c>
      <c r="F320" s="404">
        <v>5.1509999999999998</v>
      </c>
      <c r="G320" s="404">
        <v>2142.8069999999998</v>
      </c>
      <c r="H320" s="404">
        <v>1.48</v>
      </c>
      <c r="I320" s="404">
        <v>3.4540000000000002</v>
      </c>
      <c r="J320" s="404">
        <v>2147.741</v>
      </c>
    </row>
    <row r="321" spans="1:10" x14ac:dyDescent="0.2">
      <c r="A321" s="404" t="s">
        <v>1433</v>
      </c>
      <c r="B321" s="404">
        <v>0</v>
      </c>
      <c r="C321" s="404">
        <v>46.267000000000003</v>
      </c>
      <c r="D321" s="404">
        <v>1894.62</v>
      </c>
      <c r="E321" s="404">
        <v>1940.8869999999999</v>
      </c>
      <c r="F321" s="404">
        <v>4.7789999999999999</v>
      </c>
      <c r="G321" s="404">
        <v>1945.6659999999999</v>
      </c>
      <c r="H321" s="404">
        <v>1.542</v>
      </c>
      <c r="I321" s="404">
        <v>3.254</v>
      </c>
      <c r="J321" s="404">
        <v>1950.461</v>
      </c>
    </row>
    <row r="322" spans="1:10" x14ac:dyDescent="0.2">
      <c r="A322" s="404" t="s">
        <v>1434</v>
      </c>
      <c r="B322" s="404">
        <v>0</v>
      </c>
      <c r="C322" s="404">
        <v>50.851999999999997</v>
      </c>
      <c r="D322" s="404">
        <v>2083.3310000000001</v>
      </c>
      <c r="E322" s="404">
        <v>2134.183</v>
      </c>
      <c r="F322" s="404">
        <v>6.8940000000000001</v>
      </c>
      <c r="G322" s="404">
        <v>2141.0770000000002</v>
      </c>
      <c r="H322" s="404">
        <v>1.4019999999999999</v>
      </c>
      <c r="I322" s="404">
        <v>3.1309999999999998</v>
      </c>
      <c r="J322" s="404">
        <v>2145.6089999999999</v>
      </c>
    </row>
    <row r="323" spans="1:10" x14ac:dyDescent="0.2">
      <c r="A323" s="404" t="s">
        <v>1435</v>
      </c>
      <c r="B323" s="404">
        <v>0</v>
      </c>
      <c r="C323" s="404">
        <v>63.768999999999998</v>
      </c>
      <c r="D323" s="404">
        <v>1925.68</v>
      </c>
      <c r="E323" s="404">
        <v>1989.4490000000001</v>
      </c>
      <c r="F323" s="404">
        <v>7.8470000000000004</v>
      </c>
      <c r="G323" s="404">
        <v>1997.2950000000001</v>
      </c>
      <c r="H323" s="404">
        <v>1.357</v>
      </c>
      <c r="I323" s="404">
        <v>3.0979999999999999</v>
      </c>
      <c r="J323" s="404">
        <v>2001.75</v>
      </c>
    </row>
    <row r="324" spans="1:10" x14ac:dyDescent="0.2">
      <c r="A324" s="404" t="s">
        <v>1436</v>
      </c>
      <c r="B324" s="404">
        <v>0</v>
      </c>
      <c r="C324" s="404">
        <v>76.73</v>
      </c>
      <c r="D324" s="404">
        <v>1957.6510000000001</v>
      </c>
      <c r="E324" s="404">
        <v>2034.3810000000001</v>
      </c>
      <c r="F324" s="404">
        <v>7.4909999999999997</v>
      </c>
      <c r="G324" s="404">
        <v>2041.873</v>
      </c>
      <c r="H324" s="404">
        <v>1.3879999999999999</v>
      </c>
      <c r="I324" s="404">
        <v>3.133</v>
      </c>
      <c r="J324" s="404">
        <v>2046.394</v>
      </c>
    </row>
    <row r="325" spans="1:10" x14ac:dyDescent="0.2">
      <c r="A325" s="404" t="s">
        <v>1437</v>
      </c>
      <c r="B325" s="404">
        <v>0</v>
      </c>
      <c r="C325" s="404">
        <v>736.88599999999997</v>
      </c>
      <c r="D325" s="404">
        <v>23565.065999999999</v>
      </c>
      <c r="E325" s="404">
        <v>24301.952000000001</v>
      </c>
      <c r="F325" s="404">
        <v>80.661000000000001</v>
      </c>
      <c r="G325" s="404">
        <v>24382.612000000001</v>
      </c>
      <c r="H325" s="404">
        <v>16.797000000000001</v>
      </c>
      <c r="I325" s="404">
        <v>37.945999999999998</v>
      </c>
      <c r="J325" s="404">
        <v>24437.355</v>
      </c>
    </row>
    <row r="326" spans="1:10" x14ac:dyDescent="0.2">
      <c r="A326" s="404" t="s">
        <v>1438</v>
      </c>
      <c r="B326" s="404">
        <v>0</v>
      </c>
      <c r="C326" s="404">
        <v>90.418999999999997</v>
      </c>
      <c r="D326" s="404">
        <v>1890.3240000000001</v>
      </c>
      <c r="E326" s="404">
        <v>1980.7439999999999</v>
      </c>
      <c r="F326" s="404">
        <v>7.51</v>
      </c>
      <c r="G326" s="404">
        <v>1988.2529999999999</v>
      </c>
      <c r="H326" s="404">
        <v>1.397</v>
      </c>
      <c r="I326" s="404">
        <v>3.0670000000000002</v>
      </c>
      <c r="J326" s="404">
        <v>1992.7180000000001</v>
      </c>
    </row>
    <row r="327" spans="1:10" x14ac:dyDescent="0.2">
      <c r="A327" s="404" t="s">
        <v>1439</v>
      </c>
      <c r="B327" s="404">
        <v>0</v>
      </c>
      <c r="C327" s="404">
        <v>80.671999999999997</v>
      </c>
      <c r="D327" s="404">
        <v>1780.616</v>
      </c>
      <c r="E327" s="404">
        <v>1861.288</v>
      </c>
      <c r="F327" s="404">
        <v>7.9359999999999999</v>
      </c>
      <c r="G327" s="404">
        <v>1869.2239999999999</v>
      </c>
      <c r="H327" s="404">
        <v>1.34</v>
      </c>
      <c r="I327" s="404">
        <v>2.698</v>
      </c>
      <c r="J327" s="404">
        <v>1873.2619999999999</v>
      </c>
    </row>
    <row r="328" spans="1:10" x14ac:dyDescent="0.2">
      <c r="A328" s="404" t="s">
        <v>1440</v>
      </c>
      <c r="B328" s="404">
        <v>0</v>
      </c>
      <c r="C328" s="404">
        <v>75.421000000000006</v>
      </c>
      <c r="D328" s="404">
        <v>1975.4179999999999</v>
      </c>
      <c r="E328" s="404">
        <v>2050.8389999999999</v>
      </c>
      <c r="F328" s="404">
        <v>8.69</v>
      </c>
      <c r="G328" s="404">
        <v>2059.5279999999998</v>
      </c>
      <c r="H328" s="404">
        <v>1.2889999999999999</v>
      </c>
      <c r="I328" s="404">
        <v>2.91</v>
      </c>
      <c r="J328" s="404">
        <v>2063.7280000000001</v>
      </c>
    </row>
    <row r="329" spans="1:10" x14ac:dyDescent="0.2">
      <c r="A329" s="404" t="s">
        <v>1441</v>
      </c>
      <c r="B329" s="404">
        <v>0</v>
      </c>
      <c r="C329" s="404">
        <v>63.789000000000001</v>
      </c>
      <c r="D329" s="404">
        <v>1993.2619999999999</v>
      </c>
      <c r="E329" s="404">
        <v>2057.0509999999999</v>
      </c>
      <c r="F329" s="404">
        <v>7.84</v>
      </c>
      <c r="G329" s="404">
        <v>2064.8910000000001</v>
      </c>
      <c r="H329" s="404">
        <v>1.2889999999999999</v>
      </c>
      <c r="I329" s="404">
        <v>2.81</v>
      </c>
      <c r="J329" s="404">
        <v>2068.991</v>
      </c>
    </row>
    <row r="330" spans="1:10" x14ac:dyDescent="0.2">
      <c r="A330" s="404" t="s">
        <v>1442</v>
      </c>
      <c r="B330" s="404">
        <v>0</v>
      </c>
      <c r="C330" s="404">
        <v>56.002000000000002</v>
      </c>
      <c r="D330" s="404">
        <v>2049.3310000000001</v>
      </c>
      <c r="E330" s="404">
        <v>2105.3330000000001</v>
      </c>
      <c r="F330" s="404">
        <v>8.1170000000000009</v>
      </c>
      <c r="G330" s="404">
        <v>2113.4499999999998</v>
      </c>
      <c r="H330" s="404">
        <v>1.3089999999999999</v>
      </c>
      <c r="I330" s="404">
        <v>3.093</v>
      </c>
      <c r="J330" s="404">
        <v>2117.8519999999999</v>
      </c>
    </row>
    <row r="331" spans="1:10" x14ac:dyDescent="0.2">
      <c r="A331" s="404" t="s">
        <v>1443</v>
      </c>
      <c r="B331" s="404">
        <v>0</v>
      </c>
      <c r="C331" s="404">
        <v>51.09</v>
      </c>
      <c r="D331" s="404">
        <v>1991.2860000000001</v>
      </c>
      <c r="E331" s="404">
        <v>2042.376</v>
      </c>
      <c r="F331" s="404">
        <v>6.8040000000000003</v>
      </c>
      <c r="G331" s="404">
        <v>2049.1799999999998</v>
      </c>
      <c r="H331" s="404">
        <v>1.39</v>
      </c>
      <c r="I331" s="404">
        <v>3.2919999999999998</v>
      </c>
      <c r="J331" s="404">
        <v>2053.8620000000001</v>
      </c>
    </row>
    <row r="332" spans="1:10" x14ac:dyDescent="0.2">
      <c r="A332" s="404" t="s">
        <v>1444</v>
      </c>
      <c r="B332" s="404">
        <v>0</v>
      </c>
      <c r="C332" s="404">
        <v>54.271999999999998</v>
      </c>
      <c r="D332" s="404">
        <v>2102.3809999999999</v>
      </c>
      <c r="E332" s="404">
        <v>2156.6529999999998</v>
      </c>
      <c r="F332" s="404">
        <v>9.2759999999999998</v>
      </c>
      <c r="G332" s="404">
        <v>2165.9290000000001</v>
      </c>
      <c r="H332" s="404">
        <v>1.494</v>
      </c>
      <c r="I332" s="404">
        <v>3.6459999999999999</v>
      </c>
      <c r="J332" s="404">
        <v>2171.069</v>
      </c>
    </row>
    <row r="333" spans="1:10" x14ac:dyDescent="0.2">
      <c r="A333" s="404" t="s">
        <v>1445</v>
      </c>
      <c r="B333" s="404">
        <v>0</v>
      </c>
      <c r="C333" s="404">
        <v>53.57</v>
      </c>
      <c r="D333" s="404">
        <v>2053.84</v>
      </c>
      <c r="E333" s="404">
        <v>2107.41</v>
      </c>
      <c r="F333" s="404">
        <v>7.0490000000000004</v>
      </c>
      <c r="G333" s="404">
        <v>2114.4589999999998</v>
      </c>
      <c r="H333" s="404">
        <v>1.4830000000000001</v>
      </c>
      <c r="I333" s="404">
        <v>3.468</v>
      </c>
      <c r="J333" s="404">
        <v>2119.41</v>
      </c>
    </row>
    <row r="334" spans="1:10" x14ac:dyDescent="0.2">
      <c r="A334" s="404" t="s">
        <v>1446</v>
      </c>
      <c r="B334" s="404">
        <v>0</v>
      </c>
      <c r="C334" s="404">
        <v>50.677999999999997</v>
      </c>
      <c r="D334" s="404">
        <v>1948.3610000000001</v>
      </c>
      <c r="E334" s="404">
        <v>1999.039</v>
      </c>
      <c r="F334" s="404">
        <v>7.9119999999999999</v>
      </c>
      <c r="G334" s="404">
        <v>2006.951</v>
      </c>
      <c r="H334" s="404">
        <v>1.522</v>
      </c>
      <c r="I334" s="404">
        <v>3.286</v>
      </c>
      <c r="J334" s="404">
        <v>2011.76</v>
      </c>
    </row>
    <row r="335" spans="1:10" x14ac:dyDescent="0.2">
      <c r="A335" s="404" t="s">
        <v>1447</v>
      </c>
      <c r="B335" s="404">
        <v>0</v>
      </c>
      <c r="C335" s="404">
        <v>53.95</v>
      </c>
      <c r="D335" s="404">
        <v>2052.6880000000001</v>
      </c>
      <c r="E335" s="404">
        <v>2106.6370000000002</v>
      </c>
      <c r="F335" s="404">
        <v>11.012</v>
      </c>
      <c r="G335" s="404">
        <v>2117.6489999999999</v>
      </c>
      <c r="H335" s="404">
        <v>1.4850000000000001</v>
      </c>
      <c r="I335" s="404">
        <v>3.206</v>
      </c>
      <c r="J335" s="404">
        <v>2122.34</v>
      </c>
    </row>
    <row r="336" spans="1:10" x14ac:dyDescent="0.2">
      <c r="A336" s="404" t="s">
        <v>1448</v>
      </c>
      <c r="B336" s="404">
        <v>0</v>
      </c>
      <c r="C336" s="404">
        <v>67.286000000000001</v>
      </c>
      <c r="D336" s="404">
        <v>1947.895</v>
      </c>
      <c r="E336" s="404">
        <v>2015.181</v>
      </c>
      <c r="F336" s="404">
        <v>8.6180000000000003</v>
      </c>
      <c r="G336" s="404">
        <v>2023.799</v>
      </c>
      <c r="H336" s="404">
        <v>1.3720000000000001</v>
      </c>
      <c r="I336" s="404">
        <v>3.0419999999999998</v>
      </c>
      <c r="J336" s="404">
        <v>2028.213</v>
      </c>
    </row>
    <row r="337" spans="1:10" x14ac:dyDescent="0.2">
      <c r="A337" s="404" t="s">
        <v>1449</v>
      </c>
      <c r="B337" s="404">
        <v>0</v>
      </c>
      <c r="C337" s="404">
        <v>83.164000000000001</v>
      </c>
      <c r="D337" s="404">
        <v>2027.48</v>
      </c>
      <c r="E337" s="404">
        <v>2110.6439999999998</v>
      </c>
      <c r="F337" s="404">
        <v>11.202999999999999</v>
      </c>
      <c r="G337" s="404">
        <v>2121.8470000000002</v>
      </c>
      <c r="H337" s="404">
        <v>1.3720000000000001</v>
      </c>
      <c r="I337" s="404">
        <v>3.129</v>
      </c>
      <c r="J337" s="404">
        <v>2126.348</v>
      </c>
    </row>
    <row r="338" spans="1:10" x14ac:dyDescent="0.2">
      <c r="A338" s="404" t="s">
        <v>1450</v>
      </c>
      <c r="B338" s="404">
        <v>0</v>
      </c>
      <c r="C338" s="404">
        <v>780.31200000000001</v>
      </c>
      <c r="D338" s="404">
        <v>23812.891</v>
      </c>
      <c r="E338" s="404">
        <v>24593.204000000002</v>
      </c>
      <c r="F338" s="404">
        <v>101.96599999999999</v>
      </c>
      <c r="G338" s="404">
        <v>24695.169000000002</v>
      </c>
      <c r="H338" s="404">
        <v>16.744</v>
      </c>
      <c r="I338" s="404">
        <v>37.680999999999997</v>
      </c>
      <c r="J338" s="404">
        <v>24749.594000000001</v>
      </c>
    </row>
    <row r="339" spans="1:10" x14ac:dyDescent="0.2">
      <c r="A339" s="404" t="s">
        <v>1451</v>
      </c>
      <c r="B339" s="404">
        <v>0</v>
      </c>
      <c r="C339" s="404">
        <v>75.936999999999998</v>
      </c>
      <c r="D339" s="404">
        <v>1962.922</v>
      </c>
      <c r="E339" s="404">
        <v>2038.8589999999999</v>
      </c>
      <c r="F339" s="404">
        <v>10.568</v>
      </c>
      <c r="G339" s="404">
        <v>2049.4270000000001</v>
      </c>
      <c r="H339" s="404">
        <v>1.3979999999999999</v>
      </c>
      <c r="I339" s="404">
        <v>3.0659999999999998</v>
      </c>
      <c r="J339" s="404">
        <v>2053.89</v>
      </c>
    </row>
    <row r="340" spans="1:10" x14ac:dyDescent="0.2">
      <c r="A340" s="404" t="s">
        <v>1452</v>
      </c>
      <c r="B340" s="404">
        <v>0</v>
      </c>
      <c r="C340" s="404">
        <v>66.745999999999995</v>
      </c>
      <c r="D340" s="404">
        <v>1791.626</v>
      </c>
      <c r="E340" s="404">
        <v>1858.3720000000001</v>
      </c>
      <c r="F340" s="404">
        <v>8.5350000000000001</v>
      </c>
      <c r="G340" s="404">
        <v>1866.9079999999999</v>
      </c>
      <c r="H340" s="404">
        <v>1.2709999999999999</v>
      </c>
      <c r="I340" s="404">
        <v>2.617</v>
      </c>
      <c r="J340" s="404">
        <v>1870.796</v>
      </c>
    </row>
    <row r="341" spans="1:10" x14ac:dyDescent="0.2">
      <c r="A341" s="404" t="s">
        <v>1453</v>
      </c>
      <c r="B341" s="404">
        <v>0</v>
      </c>
      <c r="C341" s="404">
        <v>66.873000000000005</v>
      </c>
      <c r="D341" s="404">
        <v>2012.9849999999999</v>
      </c>
      <c r="E341" s="404">
        <v>2079.8580000000002</v>
      </c>
      <c r="F341" s="404">
        <v>9.7720000000000002</v>
      </c>
      <c r="G341" s="404">
        <v>2089.63</v>
      </c>
      <c r="H341" s="404">
        <v>1.333</v>
      </c>
      <c r="I341" s="404">
        <v>3.0329999999999999</v>
      </c>
      <c r="J341" s="404">
        <v>2093.9960000000001</v>
      </c>
    </row>
    <row r="342" spans="1:10" x14ac:dyDescent="0.2">
      <c r="A342" s="404" t="s">
        <v>1454</v>
      </c>
      <c r="B342" s="404">
        <v>0</v>
      </c>
      <c r="C342" s="404">
        <v>53.341000000000001</v>
      </c>
      <c r="D342" s="404">
        <v>2075.0369999999998</v>
      </c>
      <c r="E342" s="404">
        <v>2128.377</v>
      </c>
      <c r="F342" s="404">
        <v>8.4809999999999999</v>
      </c>
      <c r="G342" s="404">
        <v>2136.8580000000002</v>
      </c>
      <c r="H342" s="404">
        <v>1.2869999999999999</v>
      </c>
      <c r="I342" s="404">
        <v>2.8029999999999999</v>
      </c>
      <c r="J342" s="404">
        <v>2140.9479999999999</v>
      </c>
    </row>
    <row r="343" spans="1:10" x14ac:dyDescent="0.2">
      <c r="A343" s="404" t="s">
        <v>1455</v>
      </c>
      <c r="B343" s="404">
        <v>0</v>
      </c>
      <c r="C343" s="404">
        <v>46.573999999999998</v>
      </c>
      <c r="D343" s="404">
        <v>2038.79</v>
      </c>
      <c r="E343" s="404">
        <v>2085.364</v>
      </c>
      <c r="F343" s="404">
        <v>7.5620000000000003</v>
      </c>
      <c r="G343" s="404">
        <v>2092.9259999999999</v>
      </c>
      <c r="H343" s="404">
        <v>1.36</v>
      </c>
      <c r="I343" s="404">
        <v>3.3490000000000002</v>
      </c>
      <c r="J343" s="404">
        <v>2097.6350000000002</v>
      </c>
    </row>
    <row r="344" spans="1:10" x14ac:dyDescent="0.2">
      <c r="A344" s="404" t="s">
        <v>1456</v>
      </c>
      <c r="B344" s="404">
        <v>0</v>
      </c>
      <c r="C344" s="404">
        <v>45.406999999999996</v>
      </c>
      <c r="D344" s="404">
        <v>2037.9290000000001</v>
      </c>
      <c r="E344" s="404">
        <v>2083.3359999999998</v>
      </c>
      <c r="F344" s="404">
        <v>8.1630000000000003</v>
      </c>
      <c r="G344" s="404">
        <v>2091.4989999999998</v>
      </c>
      <c r="H344" s="404">
        <v>1.4370000000000001</v>
      </c>
      <c r="I344" s="404">
        <v>3.4780000000000002</v>
      </c>
      <c r="J344" s="404">
        <v>2096.4140000000002</v>
      </c>
    </row>
    <row r="345" spans="1:10" x14ac:dyDescent="0.2">
      <c r="A345" s="404" t="s">
        <v>1457</v>
      </c>
      <c r="B345" s="404">
        <v>0</v>
      </c>
      <c r="C345" s="404">
        <v>48.976999999999997</v>
      </c>
      <c r="D345" s="404">
        <v>2152.567</v>
      </c>
      <c r="E345" s="404">
        <v>2201.5439999999999</v>
      </c>
      <c r="F345" s="404">
        <v>8.5660000000000007</v>
      </c>
      <c r="G345" s="404">
        <v>2210.11</v>
      </c>
      <c r="H345" s="404">
        <v>1.4550000000000001</v>
      </c>
      <c r="I345" s="404">
        <v>3.5059999999999998</v>
      </c>
      <c r="J345" s="404">
        <v>2215.0709999999999</v>
      </c>
    </row>
    <row r="346" spans="1:10" x14ac:dyDescent="0.2">
      <c r="A346" s="404" t="s">
        <v>1458</v>
      </c>
      <c r="B346" s="404">
        <v>0</v>
      </c>
      <c r="C346" s="404">
        <v>49.302</v>
      </c>
      <c r="D346" s="404">
        <v>2114.8180000000002</v>
      </c>
      <c r="E346" s="404">
        <v>2164.12</v>
      </c>
      <c r="F346" s="404">
        <v>9.1329999999999991</v>
      </c>
      <c r="G346" s="404">
        <v>2173.2530000000002</v>
      </c>
      <c r="H346" s="404">
        <v>1.5329999999999999</v>
      </c>
      <c r="I346" s="404">
        <v>3.5510000000000002</v>
      </c>
      <c r="J346" s="404">
        <v>2178.337</v>
      </c>
    </row>
    <row r="347" spans="1:10" x14ac:dyDescent="0.2">
      <c r="A347" s="404" t="s">
        <v>1459</v>
      </c>
      <c r="B347" s="404">
        <v>0</v>
      </c>
      <c r="C347" s="404">
        <v>45.881</v>
      </c>
      <c r="D347" s="404">
        <v>2017.8109999999999</v>
      </c>
      <c r="E347" s="404">
        <v>2063.692</v>
      </c>
      <c r="F347" s="404">
        <v>9.3930000000000007</v>
      </c>
      <c r="G347" s="404">
        <v>2073.0839999999998</v>
      </c>
      <c r="H347" s="404">
        <v>1.593</v>
      </c>
      <c r="I347" s="404">
        <v>3.4249999999999998</v>
      </c>
      <c r="J347" s="404">
        <v>2078.1030000000001</v>
      </c>
    </row>
    <row r="348" spans="1:10" x14ac:dyDescent="0.2">
      <c r="A348" s="404" t="s">
        <v>1460</v>
      </c>
      <c r="B348" s="404">
        <v>0</v>
      </c>
      <c r="C348" s="404">
        <v>46.018999999999998</v>
      </c>
      <c r="D348" s="404">
        <v>2114.9009999999998</v>
      </c>
      <c r="E348" s="404">
        <v>2160.92</v>
      </c>
      <c r="F348" s="404">
        <v>10.779</v>
      </c>
      <c r="G348" s="404">
        <v>2171.6990000000001</v>
      </c>
      <c r="H348" s="404">
        <v>1.4339999999999999</v>
      </c>
      <c r="I348" s="404">
        <v>3.0569999999999999</v>
      </c>
      <c r="J348" s="404">
        <v>2176.1909999999998</v>
      </c>
    </row>
    <row r="349" spans="1:10" x14ac:dyDescent="0.2">
      <c r="A349" s="404" t="s">
        <v>1461</v>
      </c>
      <c r="B349" s="404">
        <v>0</v>
      </c>
      <c r="C349" s="404">
        <v>53.805</v>
      </c>
      <c r="D349" s="404">
        <v>1994.0640000000001</v>
      </c>
      <c r="E349" s="404">
        <v>2047.8689999999999</v>
      </c>
      <c r="F349" s="404">
        <v>9.6050000000000004</v>
      </c>
      <c r="G349" s="404">
        <v>2057.473</v>
      </c>
      <c r="H349" s="404">
        <v>1.444</v>
      </c>
      <c r="I349" s="404">
        <v>3.0619999999999998</v>
      </c>
      <c r="J349" s="404">
        <v>2061.98</v>
      </c>
    </row>
    <row r="350" spans="1:10" x14ac:dyDescent="0.2">
      <c r="A350" s="404" t="s">
        <v>1462</v>
      </c>
      <c r="B350" s="404">
        <v>0</v>
      </c>
      <c r="C350" s="404">
        <v>67.234999999999999</v>
      </c>
      <c r="D350" s="404">
        <v>2108.7069999999999</v>
      </c>
      <c r="E350" s="404">
        <v>2175.942</v>
      </c>
      <c r="F350" s="404">
        <v>12.286</v>
      </c>
      <c r="G350" s="404">
        <v>2188.2280000000001</v>
      </c>
      <c r="H350" s="404">
        <v>1.3839999999999999</v>
      </c>
      <c r="I350" s="404">
        <v>3.1240000000000001</v>
      </c>
      <c r="J350" s="404">
        <v>2192.7359999999999</v>
      </c>
    </row>
    <row r="351" spans="1:10" x14ac:dyDescent="0.2">
      <c r="A351" s="404" t="s">
        <v>1463</v>
      </c>
      <c r="B351" s="404">
        <v>0</v>
      </c>
      <c r="C351" s="404">
        <v>666.09699999999998</v>
      </c>
      <c r="D351" s="404">
        <v>24422.168000000001</v>
      </c>
      <c r="E351" s="404">
        <v>25088.264999999999</v>
      </c>
      <c r="F351" s="404">
        <v>112.843</v>
      </c>
      <c r="G351" s="404">
        <v>25201.108</v>
      </c>
      <c r="H351" s="404">
        <v>16.928999999999998</v>
      </c>
      <c r="I351" s="404">
        <v>38.133000000000003</v>
      </c>
      <c r="J351" s="404">
        <v>25256.17</v>
      </c>
    </row>
    <row r="352" spans="1:10" x14ac:dyDescent="0.2">
      <c r="A352" s="404" t="s">
        <v>1464</v>
      </c>
      <c r="B352" s="404">
        <v>0</v>
      </c>
      <c r="C352" s="404">
        <v>79.739000000000004</v>
      </c>
      <c r="D352" s="404">
        <v>1968.039</v>
      </c>
      <c r="E352" s="404">
        <v>2047.779</v>
      </c>
      <c r="F352" s="404">
        <v>10.305</v>
      </c>
      <c r="G352" s="404">
        <v>2058.0839999999998</v>
      </c>
      <c r="H352" s="404">
        <v>1.421</v>
      </c>
      <c r="I352" s="404">
        <v>3.2010000000000001</v>
      </c>
      <c r="J352" s="404">
        <v>2062.7060000000001</v>
      </c>
    </row>
    <row r="353" spans="1:10" x14ac:dyDescent="0.2">
      <c r="A353" s="404" t="s">
        <v>1465</v>
      </c>
      <c r="B353" s="404">
        <v>0</v>
      </c>
      <c r="C353" s="404">
        <v>66.914000000000001</v>
      </c>
      <c r="D353" s="404">
        <v>1833.29</v>
      </c>
      <c r="E353" s="404">
        <v>1900.204</v>
      </c>
      <c r="F353" s="404">
        <v>8.6449999999999996</v>
      </c>
      <c r="G353" s="404">
        <v>1908.8489999999999</v>
      </c>
      <c r="H353" s="404">
        <v>1.3540000000000001</v>
      </c>
      <c r="I353" s="404">
        <v>2.964</v>
      </c>
      <c r="J353" s="404">
        <v>1913.1669999999999</v>
      </c>
    </row>
    <row r="354" spans="1:10" x14ac:dyDescent="0.2">
      <c r="A354" s="404" t="s">
        <v>1466</v>
      </c>
      <c r="B354" s="404">
        <v>0</v>
      </c>
      <c r="C354" s="404">
        <v>68.052999999999997</v>
      </c>
      <c r="D354" s="404">
        <v>2086.17</v>
      </c>
      <c r="E354" s="404">
        <v>2154.223</v>
      </c>
      <c r="F354" s="404">
        <v>9.2210000000000001</v>
      </c>
      <c r="G354" s="404">
        <v>2163.444</v>
      </c>
      <c r="H354" s="404">
        <v>1.397</v>
      </c>
      <c r="I354" s="404">
        <v>3.2370000000000001</v>
      </c>
      <c r="J354" s="404">
        <v>2168.078</v>
      </c>
    </row>
    <row r="355" spans="1:10" x14ac:dyDescent="0.2">
      <c r="A355" s="404" t="s">
        <v>1467</v>
      </c>
      <c r="B355" s="404">
        <v>0</v>
      </c>
      <c r="C355" s="404">
        <v>55.915999999999997</v>
      </c>
      <c r="D355" s="404">
        <v>2046.55</v>
      </c>
      <c r="E355" s="404">
        <v>2102.4659999999999</v>
      </c>
      <c r="F355" s="404">
        <v>8.5109999999999992</v>
      </c>
      <c r="G355" s="404">
        <v>2110.9769999999999</v>
      </c>
      <c r="H355" s="404">
        <v>1.347</v>
      </c>
      <c r="I355" s="404">
        <v>3.1110000000000002</v>
      </c>
      <c r="J355" s="404">
        <v>2115.4349999999999</v>
      </c>
    </row>
    <row r="356" spans="1:10" x14ac:dyDescent="0.2">
      <c r="A356" s="404" t="s">
        <v>1468</v>
      </c>
      <c r="B356" s="404">
        <v>0</v>
      </c>
      <c r="C356" s="404">
        <v>46.77</v>
      </c>
      <c r="D356" s="404">
        <v>2130.0279999999998</v>
      </c>
      <c r="E356" s="404">
        <v>2176.7979999999998</v>
      </c>
      <c r="F356" s="404">
        <v>8.57</v>
      </c>
      <c r="G356" s="404">
        <v>2185.3670000000002</v>
      </c>
      <c r="H356" s="404">
        <v>1.415</v>
      </c>
      <c r="I356" s="404">
        <v>3.4689999999999999</v>
      </c>
      <c r="J356" s="404">
        <v>2190.2510000000002</v>
      </c>
    </row>
    <row r="357" spans="1:10" x14ac:dyDescent="0.2">
      <c r="A357" s="404" t="s">
        <v>1469</v>
      </c>
      <c r="B357" s="404">
        <v>0</v>
      </c>
      <c r="C357" s="404">
        <v>44.219000000000001</v>
      </c>
      <c r="D357" s="404">
        <v>2111.5070000000001</v>
      </c>
      <c r="E357" s="404">
        <v>2155.7260000000001</v>
      </c>
      <c r="F357" s="404">
        <v>9.42</v>
      </c>
      <c r="G357" s="404">
        <v>2165.1460000000002</v>
      </c>
      <c r="H357" s="404">
        <v>1.4850000000000001</v>
      </c>
      <c r="I357" s="404">
        <v>3.5529999999999999</v>
      </c>
      <c r="J357" s="404">
        <v>2170.1840000000002</v>
      </c>
    </row>
    <row r="358" spans="1:10" x14ac:dyDescent="0.2">
      <c r="A358" s="404" t="s">
        <v>1470</v>
      </c>
      <c r="B358" s="404">
        <v>0</v>
      </c>
      <c r="C358" s="404">
        <v>47.53</v>
      </c>
      <c r="D358" s="404">
        <v>2175.203</v>
      </c>
      <c r="E358" s="404">
        <v>2222.7330000000002</v>
      </c>
      <c r="F358" s="404">
        <v>8.0549999999999997</v>
      </c>
      <c r="G358" s="404">
        <v>2230.788</v>
      </c>
      <c r="H358" s="404">
        <v>1.6319999999999999</v>
      </c>
      <c r="I358" s="404">
        <v>3.968</v>
      </c>
      <c r="J358" s="404">
        <v>2236.3879999999999</v>
      </c>
    </row>
    <row r="359" spans="1:10" x14ac:dyDescent="0.2">
      <c r="A359" s="404" t="s">
        <v>1471</v>
      </c>
      <c r="B359" s="404">
        <v>0</v>
      </c>
      <c r="C359" s="404">
        <v>48.948999999999998</v>
      </c>
      <c r="D359" s="404">
        <v>2192.8330000000001</v>
      </c>
      <c r="E359" s="404">
        <v>2241.7829999999999</v>
      </c>
      <c r="F359" s="404">
        <v>9.2279999999999998</v>
      </c>
      <c r="G359" s="404">
        <v>2251.011</v>
      </c>
      <c r="H359" s="404">
        <v>1.5649999999999999</v>
      </c>
      <c r="I359" s="404">
        <v>3.657</v>
      </c>
      <c r="J359" s="404">
        <v>2256.232</v>
      </c>
    </row>
    <row r="360" spans="1:10" x14ac:dyDescent="0.2">
      <c r="A360" s="404" t="s">
        <v>1472</v>
      </c>
      <c r="B360" s="404">
        <v>0</v>
      </c>
      <c r="C360" s="404">
        <v>45.274000000000001</v>
      </c>
      <c r="D360" s="404">
        <v>2047.133</v>
      </c>
      <c r="E360" s="404">
        <v>2092.4070000000002</v>
      </c>
      <c r="F360" s="404">
        <v>9.2490000000000006</v>
      </c>
      <c r="G360" s="404">
        <v>2101.6559999999999</v>
      </c>
      <c r="H360" s="404">
        <v>1.5680000000000001</v>
      </c>
      <c r="I360" s="404">
        <v>3.2120000000000002</v>
      </c>
      <c r="J360" s="404">
        <v>2106.4360000000001</v>
      </c>
    </row>
    <row r="361" spans="1:10" x14ac:dyDescent="0.2">
      <c r="A361" s="404" t="s">
        <v>1473</v>
      </c>
      <c r="B361" s="404">
        <v>0</v>
      </c>
      <c r="C361" s="404">
        <v>49.023000000000003</v>
      </c>
      <c r="D361" s="404">
        <v>2188.2649999999999</v>
      </c>
      <c r="E361" s="404">
        <v>2237.2890000000002</v>
      </c>
      <c r="F361" s="404">
        <v>11.484999999999999</v>
      </c>
      <c r="G361" s="404">
        <v>2248.7730000000001</v>
      </c>
      <c r="H361" s="404">
        <v>1.5009999999999999</v>
      </c>
      <c r="I361" s="404">
        <v>3.2040000000000002</v>
      </c>
      <c r="J361" s="404">
        <v>2253.4789999999998</v>
      </c>
    </row>
    <row r="362" spans="1:10" x14ac:dyDescent="0.2">
      <c r="A362" s="404" t="s">
        <v>1474</v>
      </c>
      <c r="B362" s="404">
        <v>0</v>
      </c>
      <c r="C362" s="404">
        <v>53.478000000000002</v>
      </c>
      <c r="D362" s="404">
        <v>2054.163</v>
      </c>
      <c r="E362" s="404">
        <v>2107.64</v>
      </c>
      <c r="F362" s="404">
        <v>11.804</v>
      </c>
      <c r="G362" s="404">
        <v>2119.444</v>
      </c>
      <c r="H362" s="404">
        <v>1.425</v>
      </c>
      <c r="I362" s="404">
        <v>3.0760000000000001</v>
      </c>
      <c r="J362" s="404">
        <v>2123.9450000000002</v>
      </c>
    </row>
    <row r="363" spans="1:10" x14ac:dyDescent="0.2">
      <c r="A363" s="404" t="s">
        <v>1475</v>
      </c>
      <c r="B363" s="404">
        <v>0</v>
      </c>
      <c r="C363" s="404">
        <v>69.47</v>
      </c>
      <c r="D363" s="404">
        <v>2265.0059999999999</v>
      </c>
      <c r="E363" s="404">
        <v>2334.4760000000001</v>
      </c>
      <c r="F363" s="404">
        <v>13.302</v>
      </c>
      <c r="G363" s="404">
        <v>2347.7779999999998</v>
      </c>
      <c r="H363" s="404">
        <v>1.3819999999999999</v>
      </c>
      <c r="I363" s="404">
        <v>3.0510000000000002</v>
      </c>
      <c r="J363" s="404">
        <v>2352.2109999999998</v>
      </c>
    </row>
    <row r="364" spans="1:10" x14ac:dyDescent="0.2">
      <c r="A364" s="404" t="s">
        <v>1476</v>
      </c>
      <c r="B364" s="404">
        <v>0</v>
      </c>
      <c r="C364" s="404">
        <v>675.33500000000004</v>
      </c>
      <c r="D364" s="404">
        <v>25098.197</v>
      </c>
      <c r="E364" s="404">
        <v>25773.531999999999</v>
      </c>
      <c r="F364" s="404">
        <v>117.795</v>
      </c>
      <c r="G364" s="404">
        <v>25891.327000000001</v>
      </c>
      <c r="H364" s="404">
        <v>17.491</v>
      </c>
      <c r="I364" s="404">
        <v>39.738</v>
      </c>
      <c r="J364" s="404">
        <v>25948.556</v>
      </c>
    </row>
    <row r="365" spans="1:10" x14ac:dyDescent="0.2">
      <c r="A365" s="404" t="s">
        <v>1477</v>
      </c>
      <c r="B365" s="404">
        <v>0</v>
      </c>
      <c r="C365" s="404">
        <v>75.412000000000006</v>
      </c>
      <c r="D365" s="404">
        <v>1988.4590000000001</v>
      </c>
      <c r="E365" s="404">
        <v>2063.87</v>
      </c>
      <c r="F365" s="404">
        <v>11.348000000000001</v>
      </c>
      <c r="G365" s="404">
        <v>2075.2179999999998</v>
      </c>
      <c r="H365" s="404">
        <v>1.4870000000000001</v>
      </c>
      <c r="I365" s="404">
        <v>3.488</v>
      </c>
      <c r="J365" s="404">
        <v>2080.194</v>
      </c>
    </row>
    <row r="366" spans="1:10" x14ac:dyDescent="0.2">
      <c r="A366" s="404" t="s">
        <v>1478</v>
      </c>
      <c r="B366" s="404">
        <v>0</v>
      </c>
      <c r="C366" s="404">
        <v>70.021000000000001</v>
      </c>
      <c r="D366" s="404">
        <v>1990.1379999999999</v>
      </c>
      <c r="E366" s="404">
        <v>2060.1590000000001</v>
      </c>
      <c r="F366" s="404">
        <v>9.4120000000000008</v>
      </c>
      <c r="G366" s="404">
        <v>2069.5709999999999</v>
      </c>
      <c r="H366" s="404">
        <v>1.444</v>
      </c>
      <c r="I366" s="404">
        <v>3.137</v>
      </c>
      <c r="J366" s="404">
        <v>2074.1529999999998</v>
      </c>
    </row>
    <row r="367" spans="1:10" x14ac:dyDescent="0.2">
      <c r="A367" s="404" t="s">
        <v>1479</v>
      </c>
      <c r="B367" s="404">
        <v>0</v>
      </c>
      <c r="C367" s="404">
        <v>61.223999999999997</v>
      </c>
      <c r="D367" s="404">
        <v>2127.67</v>
      </c>
      <c r="E367" s="404">
        <v>2188.8939999999998</v>
      </c>
      <c r="F367" s="404">
        <v>11.537000000000001</v>
      </c>
      <c r="G367" s="404">
        <v>2200.431</v>
      </c>
      <c r="H367" s="404">
        <v>1.419</v>
      </c>
      <c r="I367" s="404">
        <v>3.3340000000000001</v>
      </c>
      <c r="J367" s="404">
        <v>2205.183</v>
      </c>
    </row>
    <row r="368" spans="1:10" x14ac:dyDescent="0.2">
      <c r="A368" s="404" t="s">
        <v>1480</v>
      </c>
      <c r="B368" s="404">
        <v>0</v>
      </c>
      <c r="C368" s="404">
        <v>53.13</v>
      </c>
      <c r="D368" s="404">
        <v>2089.0369999999998</v>
      </c>
      <c r="E368" s="404">
        <v>2142.1669999999999</v>
      </c>
      <c r="F368" s="404">
        <v>9.9879999999999995</v>
      </c>
      <c r="G368" s="404">
        <v>2152.1550000000002</v>
      </c>
      <c r="H368" s="404">
        <v>1.3640000000000001</v>
      </c>
      <c r="I368" s="404">
        <v>3.169</v>
      </c>
      <c r="J368" s="404">
        <v>2156.6880000000001</v>
      </c>
    </row>
    <row r="369" spans="1:10" x14ac:dyDescent="0.2">
      <c r="A369" s="404" t="s">
        <v>1481</v>
      </c>
      <c r="B369" s="404">
        <v>0</v>
      </c>
      <c r="C369" s="404">
        <v>48.457999999999998</v>
      </c>
      <c r="D369" s="404">
        <v>2183.96</v>
      </c>
      <c r="E369" s="404">
        <v>2232.4189999999999</v>
      </c>
      <c r="F369" s="404">
        <v>11.441000000000001</v>
      </c>
      <c r="G369" s="404">
        <v>2243.86</v>
      </c>
      <c r="H369" s="404">
        <v>1.5049999999999999</v>
      </c>
      <c r="I369" s="404">
        <v>3.782</v>
      </c>
      <c r="J369" s="404">
        <v>2249.1460000000002</v>
      </c>
    </row>
    <row r="370" spans="1:10" x14ac:dyDescent="0.2">
      <c r="A370" s="404" t="s">
        <v>1482</v>
      </c>
      <c r="B370" s="404">
        <v>0</v>
      </c>
      <c r="C370" s="404">
        <v>44.796999999999997</v>
      </c>
      <c r="D370" s="404">
        <v>2164.2550000000001</v>
      </c>
      <c r="E370" s="404">
        <v>2209.0520000000001</v>
      </c>
      <c r="F370" s="404">
        <v>8.6829999999999998</v>
      </c>
      <c r="G370" s="404">
        <v>2217.7339999999999</v>
      </c>
      <c r="H370" s="404">
        <v>1.5669999999999999</v>
      </c>
      <c r="I370" s="404">
        <v>3.653</v>
      </c>
      <c r="J370" s="404">
        <v>2222.9540000000002</v>
      </c>
    </row>
    <row r="371" spans="1:10" x14ac:dyDescent="0.2">
      <c r="A371" s="404" t="s">
        <v>1483</v>
      </c>
      <c r="B371" s="404">
        <v>0</v>
      </c>
      <c r="C371" s="404">
        <v>45.136000000000003</v>
      </c>
      <c r="D371" s="404">
        <v>2242.221</v>
      </c>
      <c r="E371" s="404">
        <v>2287.3580000000002</v>
      </c>
      <c r="F371" s="404">
        <v>10.646000000000001</v>
      </c>
      <c r="G371" s="404">
        <v>2298.0030000000002</v>
      </c>
      <c r="H371" s="404">
        <v>1.633</v>
      </c>
      <c r="I371" s="404">
        <v>3.7959999999999998</v>
      </c>
      <c r="J371" s="404">
        <v>2303.4319999999998</v>
      </c>
    </row>
    <row r="372" spans="1:10" x14ac:dyDescent="0.2">
      <c r="A372" s="404" t="s">
        <v>1484</v>
      </c>
      <c r="B372" s="404">
        <v>0</v>
      </c>
      <c r="C372" s="404">
        <v>49.036000000000001</v>
      </c>
      <c r="D372" s="404">
        <v>2267.1419999999998</v>
      </c>
      <c r="E372" s="404">
        <v>2316.1779999999999</v>
      </c>
      <c r="F372" s="404">
        <v>11.746</v>
      </c>
      <c r="G372" s="404">
        <v>2327.924</v>
      </c>
      <c r="H372" s="404">
        <v>1.7130000000000001</v>
      </c>
      <c r="I372" s="404">
        <v>3.94</v>
      </c>
      <c r="J372" s="404">
        <v>2333.5770000000002</v>
      </c>
    </row>
    <row r="373" spans="1:10" x14ac:dyDescent="0.2">
      <c r="A373" s="404" t="s">
        <v>1485</v>
      </c>
      <c r="B373" s="404">
        <v>0</v>
      </c>
      <c r="C373" s="404">
        <v>43.61</v>
      </c>
      <c r="D373" s="404">
        <v>2111.3919999999998</v>
      </c>
      <c r="E373" s="404">
        <v>2155.002</v>
      </c>
      <c r="F373" s="404">
        <v>10.807</v>
      </c>
      <c r="G373" s="404">
        <v>2165.8090000000002</v>
      </c>
      <c r="H373" s="404">
        <v>1.6930000000000001</v>
      </c>
      <c r="I373" s="404">
        <v>3.4060000000000001</v>
      </c>
      <c r="J373" s="404">
        <v>2170.9079999999999</v>
      </c>
    </row>
    <row r="374" spans="1:10" x14ac:dyDescent="0.2">
      <c r="A374" s="404" t="s">
        <v>1486</v>
      </c>
      <c r="B374" s="404">
        <v>0</v>
      </c>
      <c r="C374" s="404">
        <v>46.357999999999997</v>
      </c>
      <c r="D374" s="404">
        <v>2220.9839999999999</v>
      </c>
      <c r="E374" s="404">
        <v>2267.3420000000001</v>
      </c>
      <c r="F374" s="404">
        <v>12.955</v>
      </c>
      <c r="G374" s="404">
        <v>2280.297</v>
      </c>
      <c r="H374" s="404">
        <v>1.5529999999999999</v>
      </c>
      <c r="I374" s="404">
        <v>3.2559999999999998</v>
      </c>
      <c r="J374" s="404">
        <v>2285.1060000000002</v>
      </c>
    </row>
    <row r="375" spans="1:10" x14ac:dyDescent="0.2">
      <c r="A375" s="404" t="s">
        <v>1487</v>
      </c>
      <c r="B375" s="404">
        <v>0</v>
      </c>
      <c r="C375" s="404">
        <v>56.957999999999998</v>
      </c>
      <c r="D375" s="404">
        <v>2093.4270000000001</v>
      </c>
      <c r="E375" s="404">
        <v>2150.3850000000002</v>
      </c>
      <c r="F375" s="404">
        <v>12.842000000000001</v>
      </c>
      <c r="G375" s="404">
        <v>2163.2269999999999</v>
      </c>
      <c r="H375" s="404">
        <v>1.492</v>
      </c>
      <c r="I375" s="404">
        <v>3.2509999999999999</v>
      </c>
      <c r="J375" s="404">
        <v>2167.971</v>
      </c>
    </row>
    <row r="376" spans="1:10" x14ac:dyDescent="0.2">
      <c r="A376" s="404" t="s">
        <v>1488</v>
      </c>
      <c r="B376" s="404">
        <v>0</v>
      </c>
      <c r="C376" s="404">
        <v>77.849999999999994</v>
      </c>
      <c r="D376" s="404">
        <v>2202.951</v>
      </c>
      <c r="E376" s="404">
        <v>2280.8009999999999</v>
      </c>
      <c r="F376" s="404">
        <v>13.483000000000001</v>
      </c>
      <c r="G376" s="404">
        <v>2294.2840000000001</v>
      </c>
      <c r="H376" s="404">
        <v>1.4930000000000001</v>
      </c>
      <c r="I376" s="404">
        <v>3.2679999999999998</v>
      </c>
      <c r="J376" s="404">
        <v>2299.0450000000001</v>
      </c>
    </row>
    <row r="377" spans="1:10" x14ac:dyDescent="0.2">
      <c r="A377" s="404" t="s">
        <v>1489</v>
      </c>
      <c r="B377" s="404">
        <v>0</v>
      </c>
      <c r="C377" s="404">
        <v>671.99099999999999</v>
      </c>
      <c r="D377" s="404">
        <v>25681.648000000001</v>
      </c>
      <c r="E377" s="404">
        <v>26353.638999999999</v>
      </c>
      <c r="F377" s="404">
        <v>134.887</v>
      </c>
      <c r="G377" s="404">
        <v>26488.526000000002</v>
      </c>
      <c r="H377" s="404">
        <v>18.363</v>
      </c>
      <c r="I377" s="404">
        <v>41.506999999999998</v>
      </c>
      <c r="J377" s="404">
        <v>26548.396000000001</v>
      </c>
    </row>
    <row r="378" spans="1:10" x14ac:dyDescent="0.2">
      <c r="A378" s="404" t="s">
        <v>1490</v>
      </c>
      <c r="B378" s="404">
        <v>0</v>
      </c>
      <c r="C378" s="404">
        <v>79.872</v>
      </c>
      <c r="D378" s="404">
        <v>2047.46</v>
      </c>
      <c r="E378" s="404">
        <v>2127.3319999999999</v>
      </c>
      <c r="F378" s="404">
        <v>14.295</v>
      </c>
      <c r="G378" s="404">
        <v>2141.627</v>
      </c>
      <c r="H378" s="404">
        <v>1.63</v>
      </c>
      <c r="I378" s="404">
        <v>3.44</v>
      </c>
      <c r="J378" s="404">
        <v>2146.6970000000001</v>
      </c>
    </row>
    <row r="379" spans="1:10" x14ac:dyDescent="0.2">
      <c r="A379" s="404" t="s">
        <v>1491</v>
      </c>
      <c r="B379" s="404">
        <v>0</v>
      </c>
      <c r="C379" s="404">
        <v>68.825000000000003</v>
      </c>
      <c r="D379" s="404">
        <v>1901.508</v>
      </c>
      <c r="E379" s="404">
        <v>1970.3330000000001</v>
      </c>
      <c r="F379" s="404">
        <v>11.529</v>
      </c>
      <c r="G379" s="404">
        <v>1981.8620000000001</v>
      </c>
      <c r="H379" s="404">
        <v>1.5089999999999999</v>
      </c>
      <c r="I379" s="404">
        <v>3.069</v>
      </c>
      <c r="J379" s="404">
        <v>1986.44</v>
      </c>
    </row>
    <row r="380" spans="1:10" x14ac:dyDescent="0.2">
      <c r="A380" s="404" t="s">
        <v>1492</v>
      </c>
      <c r="B380" s="404">
        <v>0</v>
      </c>
      <c r="C380" s="404">
        <v>66.742000000000004</v>
      </c>
      <c r="D380" s="404">
        <v>2148.3879999999999</v>
      </c>
      <c r="E380" s="404">
        <v>2215.13</v>
      </c>
      <c r="F380" s="404">
        <v>12.335000000000001</v>
      </c>
      <c r="G380" s="404">
        <v>2227.4650000000001</v>
      </c>
      <c r="H380" s="404">
        <v>1.5369999999999999</v>
      </c>
      <c r="I380" s="404">
        <v>3.4550000000000001</v>
      </c>
      <c r="J380" s="404">
        <v>2232.4580000000001</v>
      </c>
    </row>
    <row r="381" spans="1:10" x14ac:dyDescent="0.2">
      <c r="A381" s="404" t="s">
        <v>1493</v>
      </c>
      <c r="B381" s="404">
        <v>0</v>
      </c>
      <c r="C381" s="404">
        <v>53.436999999999998</v>
      </c>
      <c r="D381" s="404">
        <v>2101.069</v>
      </c>
      <c r="E381" s="404">
        <v>2154.5050000000001</v>
      </c>
      <c r="F381" s="404">
        <v>10.24</v>
      </c>
      <c r="G381" s="404">
        <v>2164.7460000000001</v>
      </c>
      <c r="H381" s="404">
        <v>1.488</v>
      </c>
      <c r="I381" s="404">
        <v>3.2429999999999999</v>
      </c>
      <c r="J381" s="404">
        <v>2169.4769999999999</v>
      </c>
    </row>
    <row r="382" spans="1:10" x14ac:dyDescent="0.2">
      <c r="A382" s="404" t="s">
        <v>1494</v>
      </c>
      <c r="B382" s="404">
        <v>0</v>
      </c>
      <c r="C382" s="404">
        <v>44.734000000000002</v>
      </c>
      <c r="D382" s="404">
        <v>2205.1579999999999</v>
      </c>
      <c r="E382" s="404">
        <v>2249.8919999999998</v>
      </c>
      <c r="F382" s="404">
        <v>10.805999999999999</v>
      </c>
      <c r="G382" s="404">
        <v>2260.6970000000001</v>
      </c>
      <c r="H382" s="404">
        <v>1.5860000000000001</v>
      </c>
      <c r="I382" s="404">
        <v>3.694</v>
      </c>
      <c r="J382" s="404">
        <v>2265.9769999999999</v>
      </c>
    </row>
    <row r="383" spans="1:10" x14ac:dyDescent="0.2">
      <c r="A383" s="404" t="s">
        <v>1495</v>
      </c>
      <c r="B383" s="404">
        <v>0</v>
      </c>
      <c r="C383" s="404">
        <v>42.432000000000002</v>
      </c>
      <c r="D383" s="404">
        <v>2131.8539999999998</v>
      </c>
      <c r="E383" s="404">
        <v>2174.2860000000001</v>
      </c>
      <c r="F383" s="404">
        <v>8.0519999999999996</v>
      </c>
      <c r="G383" s="404">
        <v>2182.3389999999999</v>
      </c>
      <c r="H383" s="404">
        <v>1.669</v>
      </c>
      <c r="I383" s="404">
        <v>3.8610000000000002</v>
      </c>
      <c r="J383" s="404">
        <v>2187.8690000000001</v>
      </c>
    </row>
    <row r="384" spans="1:10" x14ac:dyDescent="0.2">
      <c r="A384" s="404" t="s">
        <v>1496</v>
      </c>
      <c r="B384" s="404">
        <v>0</v>
      </c>
      <c r="C384" s="404">
        <v>47.079000000000001</v>
      </c>
      <c r="D384" s="404">
        <v>2261.444</v>
      </c>
      <c r="E384" s="404">
        <v>2308.5230000000001</v>
      </c>
      <c r="F384" s="404">
        <v>14.215999999999999</v>
      </c>
      <c r="G384" s="404">
        <v>2322.739</v>
      </c>
      <c r="H384" s="404">
        <v>1.6839999999999999</v>
      </c>
      <c r="I384" s="404">
        <v>3.9089999999999998</v>
      </c>
      <c r="J384" s="404">
        <v>2328.3330000000001</v>
      </c>
    </row>
    <row r="385" spans="1:10" x14ac:dyDescent="0.2">
      <c r="A385" s="404" t="s">
        <v>1497</v>
      </c>
      <c r="B385" s="404">
        <v>0</v>
      </c>
      <c r="C385" s="404">
        <v>49.231000000000002</v>
      </c>
      <c r="D385" s="404">
        <v>2228.7330000000002</v>
      </c>
      <c r="E385" s="404">
        <v>2277.9630000000002</v>
      </c>
      <c r="F385" s="404">
        <v>9.74</v>
      </c>
      <c r="G385" s="404">
        <v>2287.703</v>
      </c>
      <c r="H385" s="404">
        <v>1.8240000000000001</v>
      </c>
      <c r="I385" s="404">
        <v>4.1429999999999998</v>
      </c>
      <c r="J385" s="404">
        <v>2293.6689999999999</v>
      </c>
    </row>
    <row r="386" spans="1:10" x14ac:dyDescent="0.2">
      <c r="A386" s="404" t="s">
        <v>1498</v>
      </c>
      <c r="B386" s="404">
        <v>0</v>
      </c>
      <c r="C386" s="404">
        <v>43.93</v>
      </c>
      <c r="D386" s="404">
        <v>2058.9270000000001</v>
      </c>
      <c r="E386" s="404">
        <v>2102.857</v>
      </c>
      <c r="F386" s="404">
        <v>11.256</v>
      </c>
      <c r="G386" s="404">
        <v>2114.1129999999998</v>
      </c>
      <c r="H386" s="404">
        <v>1.837</v>
      </c>
      <c r="I386" s="404">
        <v>3.74</v>
      </c>
      <c r="J386" s="404">
        <v>2119.69</v>
      </c>
    </row>
    <row r="387" spans="1:10" x14ac:dyDescent="0.2">
      <c r="A387" s="404" t="s">
        <v>1499</v>
      </c>
      <c r="B387" s="404">
        <v>0</v>
      </c>
      <c r="C387" s="404">
        <v>48.57</v>
      </c>
      <c r="D387" s="404">
        <v>2182.4899999999998</v>
      </c>
      <c r="E387" s="404">
        <v>2231.06</v>
      </c>
      <c r="F387" s="404">
        <v>15.119</v>
      </c>
      <c r="G387" s="404">
        <v>2246.1790000000001</v>
      </c>
      <c r="H387" s="404">
        <v>1.66</v>
      </c>
      <c r="I387" s="404">
        <v>3.637</v>
      </c>
      <c r="J387" s="404">
        <v>2251.4749999999999</v>
      </c>
    </row>
    <row r="388" spans="1:10" x14ac:dyDescent="0.2">
      <c r="A388" s="404" t="s">
        <v>1500</v>
      </c>
      <c r="B388" s="404">
        <v>0</v>
      </c>
      <c r="C388" s="404">
        <v>50.24</v>
      </c>
      <c r="D388" s="404">
        <v>2065.4749999999999</v>
      </c>
      <c r="E388" s="404">
        <v>2115.7150000000001</v>
      </c>
      <c r="F388" s="404">
        <v>12.241</v>
      </c>
      <c r="G388" s="404">
        <v>2127.9560000000001</v>
      </c>
      <c r="H388" s="404">
        <v>1.5680000000000001</v>
      </c>
      <c r="I388" s="404">
        <v>3.4580000000000002</v>
      </c>
      <c r="J388" s="404">
        <v>2132.982</v>
      </c>
    </row>
    <row r="389" spans="1:10" x14ac:dyDescent="0.2">
      <c r="A389" s="404" t="s">
        <v>1501</v>
      </c>
      <c r="B389" s="404">
        <v>0</v>
      </c>
      <c r="C389" s="404">
        <v>62.954999999999998</v>
      </c>
      <c r="D389" s="404">
        <v>2079.846</v>
      </c>
      <c r="E389" s="404">
        <v>2142.8000000000002</v>
      </c>
      <c r="F389" s="404">
        <v>12.295999999999999</v>
      </c>
      <c r="G389" s="404">
        <v>2155.096</v>
      </c>
      <c r="H389" s="404">
        <v>1.538</v>
      </c>
      <c r="I389" s="404">
        <v>3.5640000000000001</v>
      </c>
      <c r="J389" s="404">
        <v>2160.1979999999999</v>
      </c>
    </row>
    <row r="390" spans="1:10" x14ac:dyDescent="0.2">
      <c r="A390" s="404" t="s">
        <v>1502</v>
      </c>
      <c r="B390" s="404">
        <v>0</v>
      </c>
      <c r="C390" s="404">
        <v>658.04600000000005</v>
      </c>
      <c r="D390" s="404">
        <v>25412.350999999999</v>
      </c>
      <c r="E390" s="404">
        <v>26070.397000000001</v>
      </c>
      <c r="F390" s="404">
        <v>142.125</v>
      </c>
      <c r="G390" s="404">
        <v>26212.522000000001</v>
      </c>
      <c r="H390" s="404">
        <v>19.530999999999999</v>
      </c>
      <c r="I390" s="404">
        <v>43.228000000000002</v>
      </c>
      <c r="J390" s="404">
        <v>26275.280999999999</v>
      </c>
    </row>
    <row r="391" spans="1:10" x14ac:dyDescent="0.2">
      <c r="A391" s="404" t="s">
        <v>1503</v>
      </c>
      <c r="B391" s="404">
        <v>0</v>
      </c>
      <c r="C391" s="404">
        <v>75.98</v>
      </c>
      <c r="D391" s="404">
        <v>2072.86</v>
      </c>
      <c r="E391" s="404">
        <v>2148.84</v>
      </c>
      <c r="F391" s="404">
        <v>12.824</v>
      </c>
      <c r="G391" s="404">
        <v>2161.6640000000002</v>
      </c>
      <c r="H391" s="404">
        <v>1.4990000000000001</v>
      </c>
      <c r="I391" s="404">
        <v>3.2490000000000001</v>
      </c>
      <c r="J391" s="404">
        <v>2166.4119999999998</v>
      </c>
    </row>
    <row r="392" spans="1:10" x14ac:dyDescent="0.2">
      <c r="A392" s="404" t="s">
        <v>1504</v>
      </c>
      <c r="B392" s="404">
        <v>0</v>
      </c>
      <c r="C392" s="404">
        <v>68.441999999999993</v>
      </c>
      <c r="D392" s="404">
        <v>1911.229</v>
      </c>
      <c r="E392" s="404">
        <v>1979.67</v>
      </c>
      <c r="F392" s="404">
        <v>12.172000000000001</v>
      </c>
      <c r="G392" s="404">
        <v>1991.8420000000001</v>
      </c>
      <c r="H392" s="404">
        <v>1.4490000000000001</v>
      </c>
      <c r="I392" s="404">
        <v>3.0049999999999999</v>
      </c>
      <c r="J392" s="404">
        <v>1996.296</v>
      </c>
    </row>
    <row r="393" spans="1:10" x14ac:dyDescent="0.2">
      <c r="A393" s="404" t="s">
        <v>1505</v>
      </c>
      <c r="B393" s="404">
        <v>0</v>
      </c>
      <c r="C393" s="404">
        <v>68.817999999999998</v>
      </c>
      <c r="D393" s="404">
        <v>2166.1799999999998</v>
      </c>
      <c r="E393" s="404">
        <v>2234.998</v>
      </c>
      <c r="F393" s="404">
        <v>10.679</v>
      </c>
      <c r="G393" s="404">
        <v>2245.6779999999999</v>
      </c>
      <c r="H393" s="404">
        <v>1.4510000000000001</v>
      </c>
      <c r="I393" s="404">
        <v>3.2549999999999999</v>
      </c>
      <c r="J393" s="404">
        <v>2250.3829999999998</v>
      </c>
    </row>
    <row r="394" spans="1:10" x14ac:dyDescent="0.2">
      <c r="A394" s="404" t="s">
        <v>1506</v>
      </c>
      <c r="B394" s="404">
        <v>0</v>
      </c>
      <c r="C394" s="404">
        <v>57.061999999999998</v>
      </c>
      <c r="D394" s="404">
        <v>2144.0120000000002</v>
      </c>
      <c r="E394" s="404">
        <v>2201.0740000000001</v>
      </c>
      <c r="F394" s="404">
        <v>12.494999999999999</v>
      </c>
      <c r="G394" s="404">
        <v>2213.569</v>
      </c>
      <c r="H394" s="404">
        <v>1.4570000000000001</v>
      </c>
      <c r="I394" s="404">
        <v>3.2589999999999999</v>
      </c>
      <c r="J394" s="404">
        <v>2218.2849999999999</v>
      </c>
    </row>
    <row r="395" spans="1:10" x14ac:dyDescent="0.2">
      <c r="A395" s="404" t="s">
        <v>1507</v>
      </c>
      <c r="B395" s="404">
        <v>0</v>
      </c>
      <c r="C395" s="404">
        <v>48.601999999999997</v>
      </c>
      <c r="D395" s="404">
        <v>2233.4430000000002</v>
      </c>
      <c r="E395" s="404">
        <v>2282.0450000000001</v>
      </c>
      <c r="F395" s="404">
        <v>13.326000000000001</v>
      </c>
      <c r="G395" s="404">
        <v>2295.3710000000001</v>
      </c>
      <c r="H395" s="404">
        <v>1.5289999999999999</v>
      </c>
      <c r="I395" s="404">
        <v>3.512</v>
      </c>
      <c r="J395" s="404">
        <v>2300.4119999999998</v>
      </c>
    </row>
    <row r="396" spans="1:10" x14ac:dyDescent="0.2">
      <c r="A396" s="404" t="s">
        <v>1508</v>
      </c>
      <c r="B396" s="404">
        <v>0</v>
      </c>
      <c r="C396" s="404">
        <v>48</v>
      </c>
      <c r="D396" s="404">
        <v>2193.4830000000002</v>
      </c>
      <c r="E396" s="404">
        <v>2241.4830000000002</v>
      </c>
      <c r="F396" s="404">
        <v>12.132999999999999</v>
      </c>
      <c r="G396" s="404">
        <v>2253.616</v>
      </c>
      <c r="H396" s="404">
        <v>1.607</v>
      </c>
      <c r="I396" s="404">
        <v>3.75</v>
      </c>
      <c r="J396" s="404">
        <v>2258.973</v>
      </c>
    </row>
    <row r="397" spans="1:10" x14ac:dyDescent="0.2">
      <c r="A397" s="404" t="s">
        <v>1509</v>
      </c>
      <c r="B397" s="404">
        <v>0</v>
      </c>
      <c r="C397" s="404">
        <v>52.918999999999997</v>
      </c>
      <c r="D397" s="404">
        <v>2256.8009999999999</v>
      </c>
      <c r="E397" s="404">
        <v>2309.721</v>
      </c>
      <c r="F397" s="404">
        <v>14.128</v>
      </c>
      <c r="G397" s="404">
        <v>2323.848</v>
      </c>
      <c r="H397" s="404">
        <v>1.6910000000000001</v>
      </c>
      <c r="I397" s="404">
        <v>3.8719999999999999</v>
      </c>
      <c r="J397" s="404">
        <v>2329.4110000000001</v>
      </c>
    </row>
    <row r="398" spans="1:10" x14ac:dyDescent="0.2">
      <c r="A398" s="404" t="s">
        <v>1510</v>
      </c>
      <c r="B398" s="404">
        <v>0</v>
      </c>
      <c r="C398" s="404">
        <v>52.177999999999997</v>
      </c>
      <c r="D398" s="404">
        <v>2275.1179999999999</v>
      </c>
      <c r="E398" s="404">
        <v>2327.2950000000001</v>
      </c>
      <c r="F398" s="404">
        <v>13.955</v>
      </c>
      <c r="G398" s="404">
        <v>2341.25</v>
      </c>
      <c r="H398" s="404">
        <v>1.73</v>
      </c>
      <c r="I398" s="404">
        <v>3.827</v>
      </c>
      <c r="J398" s="404">
        <v>2346.8069999999998</v>
      </c>
    </row>
    <row r="399" spans="1:10" x14ac:dyDescent="0.2">
      <c r="A399" s="404" t="s">
        <v>1511</v>
      </c>
      <c r="B399" s="404">
        <v>0</v>
      </c>
      <c r="C399" s="404">
        <v>46.622</v>
      </c>
      <c r="D399" s="404">
        <v>2102.7750000000001</v>
      </c>
      <c r="E399" s="404">
        <v>2149.3969999999999</v>
      </c>
      <c r="F399" s="404">
        <v>13.986000000000001</v>
      </c>
      <c r="G399" s="404">
        <v>2163.3829999999998</v>
      </c>
      <c r="H399" s="404">
        <v>1.696</v>
      </c>
      <c r="I399" s="404">
        <v>3.5329999999999999</v>
      </c>
      <c r="J399" s="404">
        <v>2168.6120000000001</v>
      </c>
    </row>
    <row r="400" spans="1:10" x14ac:dyDescent="0.2">
      <c r="A400" s="404" t="s">
        <v>1512</v>
      </c>
      <c r="B400" s="404">
        <v>0</v>
      </c>
      <c r="C400" s="404">
        <v>49.747999999999998</v>
      </c>
      <c r="D400" s="404">
        <v>2195.2179999999998</v>
      </c>
      <c r="E400" s="404">
        <v>2244.9659999999999</v>
      </c>
      <c r="F400" s="404">
        <v>16.791</v>
      </c>
      <c r="G400" s="404">
        <v>2261.7570000000001</v>
      </c>
      <c r="H400" s="404">
        <v>1.667</v>
      </c>
      <c r="I400" s="404">
        <v>3.532</v>
      </c>
      <c r="J400" s="404">
        <v>2266.9569999999999</v>
      </c>
    </row>
    <row r="401" spans="1:10" x14ac:dyDescent="0.2">
      <c r="A401" s="404" t="s">
        <v>1513</v>
      </c>
      <c r="B401" s="404">
        <v>0</v>
      </c>
      <c r="C401" s="404">
        <v>58.037999999999997</v>
      </c>
      <c r="D401" s="404">
        <v>2147.0949999999998</v>
      </c>
      <c r="E401" s="404">
        <v>2205.1329999999998</v>
      </c>
      <c r="F401" s="404">
        <v>19.125</v>
      </c>
      <c r="G401" s="404">
        <v>2224.2579999999998</v>
      </c>
      <c r="H401" s="404">
        <v>1.5</v>
      </c>
      <c r="I401" s="404">
        <v>3.375</v>
      </c>
      <c r="J401" s="404">
        <v>2229.1329999999998</v>
      </c>
    </row>
    <row r="402" spans="1:10" x14ac:dyDescent="0.2">
      <c r="A402" s="404" t="s">
        <v>1514</v>
      </c>
      <c r="B402" s="404">
        <v>0</v>
      </c>
      <c r="C402" s="404">
        <v>72.507000000000005</v>
      </c>
      <c r="D402" s="404">
        <v>2214.491</v>
      </c>
      <c r="E402" s="404">
        <v>2286.998</v>
      </c>
      <c r="F402" s="404">
        <v>18.036999999999999</v>
      </c>
      <c r="G402" s="404">
        <v>2305.0349999999999</v>
      </c>
      <c r="H402" s="404">
        <v>1.5489999999999999</v>
      </c>
      <c r="I402" s="404">
        <v>3.5150000000000001</v>
      </c>
      <c r="J402" s="404">
        <v>2310.0990000000002</v>
      </c>
    </row>
    <row r="403" spans="1:10" x14ac:dyDescent="0.2">
      <c r="A403" s="404" t="s">
        <v>1515</v>
      </c>
      <c r="B403" s="404">
        <v>0</v>
      </c>
      <c r="C403" s="404">
        <v>698.91600000000005</v>
      </c>
      <c r="D403" s="404">
        <v>25912.704000000002</v>
      </c>
      <c r="E403" s="404">
        <v>26611.62</v>
      </c>
      <c r="F403" s="404">
        <v>169.65</v>
      </c>
      <c r="G403" s="404">
        <v>26781.271000000001</v>
      </c>
      <c r="H403" s="404">
        <v>18.824999999999999</v>
      </c>
      <c r="I403" s="404">
        <v>41.698999999999998</v>
      </c>
      <c r="J403" s="404">
        <v>26841.794000000002</v>
      </c>
    </row>
    <row r="404" spans="1:10" x14ac:dyDescent="0.2">
      <c r="A404" s="404" t="s">
        <v>1516</v>
      </c>
      <c r="B404" s="404">
        <v>0</v>
      </c>
      <c r="C404" s="404">
        <v>76.525000000000006</v>
      </c>
      <c r="D404" s="404">
        <v>2061.973</v>
      </c>
      <c r="E404" s="404">
        <v>2138.498</v>
      </c>
      <c r="F404" s="404">
        <v>16.513000000000002</v>
      </c>
      <c r="G404" s="404">
        <v>2155.011</v>
      </c>
      <c r="H404" s="404">
        <v>2.0619999999999998</v>
      </c>
      <c r="I404" s="404">
        <v>4.5650000000000004</v>
      </c>
      <c r="J404" s="404">
        <v>2161.6370000000002</v>
      </c>
    </row>
    <row r="405" spans="1:10" x14ac:dyDescent="0.2">
      <c r="A405" s="404" t="s">
        <v>1517</v>
      </c>
      <c r="B405" s="404">
        <v>0</v>
      </c>
      <c r="C405" s="404">
        <v>70.86</v>
      </c>
      <c r="D405" s="404">
        <v>1927.4880000000001</v>
      </c>
      <c r="E405" s="404">
        <v>1998.3489999999999</v>
      </c>
      <c r="F405" s="404">
        <v>19.533999999999999</v>
      </c>
      <c r="G405" s="404">
        <v>2017.883</v>
      </c>
      <c r="H405" s="404">
        <v>1.865</v>
      </c>
      <c r="I405" s="404">
        <v>3.8130000000000002</v>
      </c>
      <c r="J405" s="404">
        <v>2023.5609999999999</v>
      </c>
    </row>
    <row r="406" spans="1:10" x14ac:dyDescent="0.2">
      <c r="A406" s="404" t="s">
        <v>1518</v>
      </c>
      <c r="B406" s="404">
        <v>0</v>
      </c>
      <c r="C406" s="404">
        <v>61.991</v>
      </c>
      <c r="D406" s="404">
        <v>2158.69</v>
      </c>
      <c r="E406" s="404">
        <v>2220.681</v>
      </c>
      <c r="F406" s="404">
        <v>16.515000000000001</v>
      </c>
      <c r="G406" s="404">
        <v>2237.1959999999999</v>
      </c>
      <c r="H406" s="404">
        <v>1.9590000000000001</v>
      </c>
      <c r="I406" s="404">
        <v>4.26</v>
      </c>
      <c r="J406" s="404">
        <v>2243.415</v>
      </c>
    </row>
    <row r="407" spans="1:10" x14ac:dyDescent="0.2">
      <c r="A407" s="404" t="s">
        <v>1519</v>
      </c>
      <c r="B407" s="404">
        <v>0</v>
      </c>
      <c r="C407" s="404">
        <v>48.991</v>
      </c>
      <c r="D407" s="404">
        <v>2125.9659999999999</v>
      </c>
      <c r="E407" s="404">
        <v>2174.9569999999999</v>
      </c>
      <c r="F407" s="404">
        <v>18.614999999999998</v>
      </c>
      <c r="G407" s="404">
        <v>2193.5720000000001</v>
      </c>
      <c r="H407" s="404">
        <v>1.772</v>
      </c>
      <c r="I407" s="404">
        <v>3.8769999999999998</v>
      </c>
      <c r="J407" s="404">
        <v>2199.2199999999998</v>
      </c>
    </row>
    <row r="408" spans="1:10" x14ac:dyDescent="0.2">
      <c r="A408" s="404" t="s">
        <v>1520</v>
      </c>
      <c r="B408" s="404">
        <v>0</v>
      </c>
      <c r="C408" s="404">
        <v>42.404000000000003</v>
      </c>
      <c r="D408" s="404">
        <v>2204.6999999999998</v>
      </c>
      <c r="E408" s="404">
        <v>2247.1039999999998</v>
      </c>
      <c r="F408" s="404">
        <v>18.614999999999998</v>
      </c>
      <c r="G408" s="404">
        <v>2265.7190000000001</v>
      </c>
      <c r="H408" s="404">
        <v>1.8620000000000001</v>
      </c>
      <c r="I408" s="404">
        <v>4.2720000000000002</v>
      </c>
      <c r="J408" s="404">
        <v>2271.8530000000001</v>
      </c>
    </row>
    <row r="409" spans="1:10" x14ac:dyDescent="0.2">
      <c r="A409" s="404" t="s">
        <v>1521</v>
      </c>
      <c r="B409" s="404">
        <v>0</v>
      </c>
      <c r="C409" s="404">
        <v>38.231000000000002</v>
      </c>
      <c r="D409" s="404">
        <v>2166.3850000000002</v>
      </c>
      <c r="E409" s="404">
        <v>2204.616</v>
      </c>
      <c r="F409" s="404">
        <v>17.75</v>
      </c>
      <c r="G409" s="404">
        <v>2222.366</v>
      </c>
      <c r="H409" s="404">
        <v>1.8660000000000001</v>
      </c>
      <c r="I409" s="404">
        <v>4.2370000000000001</v>
      </c>
      <c r="J409" s="404">
        <v>2228.4690000000001</v>
      </c>
    </row>
    <row r="410" spans="1:10" x14ac:dyDescent="0.2">
      <c r="A410" s="404" t="s">
        <v>1522</v>
      </c>
      <c r="B410" s="404">
        <v>0</v>
      </c>
      <c r="C410" s="404">
        <v>44.924999999999997</v>
      </c>
      <c r="D410" s="404">
        <v>2253.6320000000001</v>
      </c>
      <c r="E410" s="404">
        <v>2298.5569999999998</v>
      </c>
      <c r="F410" s="404">
        <v>18.146000000000001</v>
      </c>
      <c r="G410" s="404">
        <v>2316.7040000000002</v>
      </c>
      <c r="H410" s="404">
        <v>1.944</v>
      </c>
      <c r="I410" s="404">
        <v>4.319</v>
      </c>
      <c r="J410" s="404">
        <v>2322.9659999999999</v>
      </c>
    </row>
    <row r="411" spans="1:10" x14ac:dyDescent="0.2">
      <c r="A411" s="404" t="s">
        <v>1523</v>
      </c>
      <c r="B411" s="404">
        <v>0</v>
      </c>
      <c r="C411" s="404">
        <v>46.34</v>
      </c>
      <c r="D411" s="404">
        <v>2320.904</v>
      </c>
      <c r="E411" s="404">
        <v>2367.2440000000001</v>
      </c>
      <c r="F411" s="404">
        <v>19.931000000000001</v>
      </c>
      <c r="G411" s="404">
        <v>2387.1750000000002</v>
      </c>
      <c r="H411" s="404">
        <v>2.016</v>
      </c>
      <c r="I411" s="404">
        <v>4.4429999999999996</v>
      </c>
      <c r="J411" s="404">
        <v>2393.634</v>
      </c>
    </row>
    <row r="412" spans="1:10" x14ac:dyDescent="0.2">
      <c r="A412" s="404" t="s">
        <v>1524</v>
      </c>
      <c r="B412" s="404">
        <v>0</v>
      </c>
      <c r="C412" s="404">
        <v>39.975000000000001</v>
      </c>
      <c r="D412" s="404">
        <v>2138.8009999999999</v>
      </c>
      <c r="E412" s="404">
        <v>2178.7759999999998</v>
      </c>
      <c r="F412" s="404">
        <v>17.763999999999999</v>
      </c>
      <c r="G412" s="404">
        <v>2196.54</v>
      </c>
      <c r="H412" s="404">
        <v>2</v>
      </c>
      <c r="I412" s="404">
        <v>4.0389999999999997</v>
      </c>
      <c r="J412" s="404">
        <v>2202.5790000000002</v>
      </c>
    </row>
    <row r="413" spans="1:10" x14ac:dyDescent="0.2">
      <c r="A413" s="404" t="s">
        <v>1525</v>
      </c>
      <c r="B413" s="404">
        <v>0</v>
      </c>
      <c r="C413" s="404">
        <v>43.521000000000001</v>
      </c>
      <c r="D413" s="404">
        <v>2252.4969999999998</v>
      </c>
      <c r="E413" s="404">
        <v>2296.018</v>
      </c>
      <c r="F413" s="404">
        <v>20.100999999999999</v>
      </c>
      <c r="G413" s="404">
        <v>2316.1190000000001</v>
      </c>
      <c r="H413" s="404">
        <v>1.984</v>
      </c>
      <c r="I413" s="404">
        <v>4.2699999999999996</v>
      </c>
      <c r="J413" s="404">
        <v>2322.3719999999998</v>
      </c>
    </row>
    <row r="414" spans="1:10" x14ac:dyDescent="0.2">
      <c r="A414" s="404" t="s">
        <v>1526</v>
      </c>
      <c r="B414" s="404">
        <v>0</v>
      </c>
      <c r="C414" s="404">
        <v>49.354999999999997</v>
      </c>
      <c r="D414" s="404">
        <v>2151.7130000000002</v>
      </c>
      <c r="E414" s="404">
        <v>2201.0680000000002</v>
      </c>
      <c r="F414" s="404">
        <v>22.745000000000001</v>
      </c>
      <c r="G414" s="404">
        <v>2223.8130000000001</v>
      </c>
      <c r="H414" s="404">
        <v>1.875</v>
      </c>
      <c r="I414" s="404">
        <v>4.2270000000000003</v>
      </c>
      <c r="J414" s="404">
        <v>2229.915</v>
      </c>
    </row>
    <row r="415" spans="1:10" x14ac:dyDescent="0.2">
      <c r="A415" s="404" t="s">
        <v>1527</v>
      </c>
      <c r="B415" s="404">
        <v>0</v>
      </c>
      <c r="C415" s="404">
        <v>64.328000000000003</v>
      </c>
      <c r="D415" s="404">
        <v>2224.5549999999998</v>
      </c>
      <c r="E415" s="404">
        <v>2288.8829999999998</v>
      </c>
      <c r="F415" s="404">
        <v>23.582999999999998</v>
      </c>
      <c r="G415" s="404">
        <v>2312.4659999999999</v>
      </c>
      <c r="H415" s="404">
        <v>2.0299999999999998</v>
      </c>
      <c r="I415" s="404">
        <v>4.5670000000000002</v>
      </c>
      <c r="J415" s="404">
        <v>2319.0639999999999</v>
      </c>
    </row>
    <row r="416" spans="1:10" x14ac:dyDescent="0.2">
      <c r="A416" s="404" t="s">
        <v>1528</v>
      </c>
      <c r="B416" s="404">
        <v>0</v>
      </c>
      <c r="C416" s="404">
        <v>627.44600000000003</v>
      </c>
      <c r="D416" s="404">
        <v>25987.305</v>
      </c>
      <c r="E416" s="404">
        <v>26614.751</v>
      </c>
      <c r="F416" s="404">
        <v>229.81299999999999</v>
      </c>
      <c r="G416" s="404">
        <v>26844.563999999998</v>
      </c>
      <c r="H416" s="404">
        <v>23.234999999999999</v>
      </c>
      <c r="I416" s="404">
        <v>50.886000000000003</v>
      </c>
      <c r="J416" s="404">
        <v>26918.685000000001</v>
      </c>
    </row>
    <row r="417" spans="1:10" x14ac:dyDescent="0.2">
      <c r="A417" s="404" t="s">
        <v>1529</v>
      </c>
      <c r="B417" s="404">
        <v>0</v>
      </c>
      <c r="C417" s="404">
        <v>72.171000000000006</v>
      </c>
      <c r="D417" s="404">
        <v>2139.3330000000001</v>
      </c>
      <c r="E417" s="404">
        <v>2211.5039999999999</v>
      </c>
      <c r="F417" s="404">
        <v>23.376000000000001</v>
      </c>
      <c r="G417" s="404">
        <v>2234.88</v>
      </c>
      <c r="H417" s="404">
        <v>2.153</v>
      </c>
      <c r="I417" s="404">
        <v>4.7629999999999999</v>
      </c>
      <c r="J417" s="404">
        <v>2241.7950000000001</v>
      </c>
    </row>
    <row r="418" spans="1:10" x14ac:dyDescent="0.2">
      <c r="A418" s="404" t="s">
        <v>1530</v>
      </c>
      <c r="B418" s="404">
        <v>0</v>
      </c>
      <c r="C418" s="404">
        <v>67.747</v>
      </c>
      <c r="D418" s="404">
        <v>2083.3119999999999</v>
      </c>
      <c r="E418" s="404">
        <v>2151.0590000000002</v>
      </c>
      <c r="F418" s="404">
        <v>22.925999999999998</v>
      </c>
      <c r="G418" s="404">
        <v>2173.9850000000001</v>
      </c>
      <c r="H418" s="404">
        <v>2.13</v>
      </c>
      <c r="I418" s="404">
        <v>4.5179999999999998</v>
      </c>
      <c r="J418" s="404">
        <v>2180.6329999999998</v>
      </c>
    </row>
    <row r="419" spans="1:10" x14ac:dyDescent="0.2">
      <c r="A419" s="404" t="s">
        <v>1531</v>
      </c>
      <c r="B419" s="404">
        <v>0</v>
      </c>
      <c r="C419" s="404">
        <v>56.475999999999999</v>
      </c>
      <c r="D419" s="404">
        <v>2253.6060000000002</v>
      </c>
      <c r="E419" s="404">
        <v>2310.0819999999999</v>
      </c>
      <c r="F419" s="404">
        <v>22.902000000000001</v>
      </c>
      <c r="G419" s="404">
        <v>2332.9839999999999</v>
      </c>
      <c r="H419" s="404">
        <v>1.9650000000000001</v>
      </c>
      <c r="I419" s="404">
        <v>4.2130000000000001</v>
      </c>
      <c r="J419" s="404">
        <v>2339.163</v>
      </c>
    </row>
    <row r="420" spans="1:10" x14ac:dyDescent="0.2">
      <c r="A420" s="404" t="s">
        <v>1532</v>
      </c>
      <c r="B420" s="404">
        <v>0</v>
      </c>
      <c r="C420" s="404">
        <v>46.814999999999998</v>
      </c>
      <c r="D420" s="404">
        <v>2214.9989999999998</v>
      </c>
      <c r="E420" s="404">
        <v>2261.8130000000001</v>
      </c>
      <c r="F420" s="404">
        <v>23.510999999999999</v>
      </c>
      <c r="G420" s="404">
        <v>2285.3240000000001</v>
      </c>
      <c r="H420" s="404">
        <v>1.9550000000000001</v>
      </c>
      <c r="I420" s="404">
        <v>4.1630000000000003</v>
      </c>
      <c r="J420" s="404">
        <v>2291.442</v>
      </c>
    </row>
    <row r="421" spans="1:10" x14ac:dyDescent="0.2">
      <c r="A421" s="404" t="s">
        <v>1533</v>
      </c>
      <c r="B421" s="404">
        <v>0</v>
      </c>
      <c r="C421" s="404">
        <v>42.161999999999999</v>
      </c>
      <c r="D421" s="404">
        <v>2278.1990000000001</v>
      </c>
      <c r="E421" s="404">
        <v>2320.3609999999999</v>
      </c>
      <c r="F421" s="404">
        <v>24.081</v>
      </c>
      <c r="G421" s="404">
        <v>2344.4409999999998</v>
      </c>
      <c r="H421" s="404">
        <v>1.9450000000000001</v>
      </c>
      <c r="I421" s="404">
        <v>4.5620000000000003</v>
      </c>
      <c r="J421" s="404">
        <v>2350.9479999999999</v>
      </c>
    </row>
    <row r="422" spans="1:10" x14ac:dyDescent="0.2">
      <c r="A422" s="404" t="s">
        <v>1534</v>
      </c>
      <c r="B422" s="404">
        <v>0</v>
      </c>
      <c r="C422" s="404">
        <v>39.719000000000001</v>
      </c>
      <c r="D422" s="404">
        <v>2252.1390000000001</v>
      </c>
      <c r="E422" s="404">
        <v>2291.8580000000002</v>
      </c>
      <c r="F422" s="404">
        <v>25.411999999999999</v>
      </c>
      <c r="G422" s="404">
        <v>2317.27</v>
      </c>
      <c r="H422" s="404">
        <v>1.988</v>
      </c>
      <c r="I422" s="404">
        <v>4.3789999999999996</v>
      </c>
      <c r="J422" s="404">
        <v>2323.636</v>
      </c>
    </row>
    <row r="423" spans="1:10" x14ac:dyDescent="0.2">
      <c r="A423" s="404" t="s">
        <v>1535</v>
      </c>
      <c r="B423" s="404">
        <v>0</v>
      </c>
      <c r="C423" s="404">
        <v>42.465000000000003</v>
      </c>
      <c r="D423" s="404">
        <v>2337.8530000000001</v>
      </c>
      <c r="E423" s="404">
        <v>2380.3180000000002</v>
      </c>
      <c r="F423" s="404">
        <v>23.294</v>
      </c>
      <c r="G423" s="404">
        <v>2403.6120000000001</v>
      </c>
      <c r="H423" s="404">
        <v>2.1389999999999998</v>
      </c>
      <c r="I423" s="404">
        <v>4.7750000000000004</v>
      </c>
      <c r="J423" s="404">
        <v>2410.5250000000001</v>
      </c>
    </row>
    <row r="424" spans="1:10" x14ac:dyDescent="0.2">
      <c r="A424" s="404" t="s">
        <v>1536</v>
      </c>
      <c r="B424" s="404">
        <v>0</v>
      </c>
      <c r="C424" s="404">
        <v>42.286000000000001</v>
      </c>
      <c r="D424" s="404">
        <v>2335.2370000000001</v>
      </c>
      <c r="E424" s="404">
        <v>2377.5230000000001</v>
      </c>
      <c r="F424" s="404">
        <v>23.864000000000001</v>
      </c>
      <c r="G424" s="404">
        <v>2401.3870000000002</v>
      </c>
      <c r="H424" s="404">
        <v>2.0830000000000002</v>
      </c>
      <c r="I424" s="404">
        <v>4.5640000000000001</v>
      </c>
      <c r="J424" s="404">
        <v>2408.0340000000001</v>
      </c>
    </row>
    <row r="425" spans="1:10" x14ac:dyDescent="0.2">
      <c r="A425" s="404" t="s">
        <v>1537</v>
      </c>
      <c r="B425" s="404">
        <v>0</v>
      </c>
      <c r="C425" s="404">
        <v>39.756</v>
      </c>
      <c r="D425" s="404">
        <v>2208.962</v>
      </c>
      <c r="E425" s="404">
        <v>2248.7179999999998</v>
      </c>
      <c r="F425" s="404">
        <v>24.009</v>
      </c>
      <c r="G425" s="404">
        <v>2272.7269999999999</v>
      </c>
      <c r="H425" s="404">
        <v>2.0950000000000002</v>
      </c>
      <c r="I425" s="404">
        <v>4.4370000000000003</v>
      </c>
      <c r="J425" s="404">
        <v>2279.259</v>
      </c>
    </row>
    <row r="426" spans="1:10" x14ac:dyDescent="0.2">
      <c r="A426" s="404" t="s">
        <v>1538</v>
      </c>
      <c r="B426" s="404">
        <v>0</v>
      </c>
      <c r="C426" s="404">
        <v>41.737000000000002</v>
      </c>
      <c r="D426" s="404">
        <v>2320.8760000000002</v>
      </c>
      <c r="E426" s="404">
        <v>2362.6120000000001</v>
      </c>
      <c r="F426" s="404">
        <v>25.233000000000001</v>
      </c>
      <c r="G426" s="404">
        <v>2387.8449999999998</v>
      </c>
      <c r="H426" s="404">
        <v>2.044</v>
      </c>
      <c r="I426" s="404">
        <v>4.4390000000000001</v>
      </c>
      <c r="J426" s="404">
        <v>2394.328</v>
      </c>
    </row>
    <row r="427" spans="1:10" x14ac:dyDescent="0.2">
      <c r="A427" s="404" t="s">
        <v>1539</v>
      </c>
      <c r="B427" s="404">
        <v>0</v>
      </c>
      <c r="C427" s="404">
        <v>47.884999999999998</v>
      </c>
      <c r="D427" s="404">
        <v>2223.7130000000002</v>
      </c>
      <c r="E427" s="404">
        <v>2271.5970000000002</v>
      </c>
      <c r="F427" s="404">
        <v>24.681999999999999</v>
      </c>
      <c r="G427" s="404">
        <v>2296.2800000000002</v>
      </c>
      <c r="H427" s="404">
        <v>1.9450000000000001</v>
      </c>
      <c r="I427" s="404">
        <v>4.319</v>
      </c>
      <c r="J427" s="404">
        <v>2302.5430000000001</v>
      </c>
    </row>
    <row r="428" spans="1:10" x14ac:dyDescent="0.2">
      <c r="A428" s="404" t="s">
        <v>1540</v>
      </c>
      <c r="B428" s="404">
        <v>0</v>
      </c>
      <c r="C428" s="404">
        <v>62.738</v>
      </c>
      <c r="D428" s="404">
        <v>2276.7330000000002</v>
      </c>
      <c r="E428" s="404">
        <v>2339.471</v>
      </c>
      <c r="F428" s="404">
        <v>26.43</v>
      </c>
      <c r="G428" s="404">
        <v>2365.902</v>
      </c>
      <c r="H428" s="404">
        <v>2.2069999999999999</v>
      </c>
      <c r="I428" s="404">
        <v>5.0369999999999999</v>
      </c>
      <c r="J428" s="404">
        <v>2373.145</v>
      </c>
    </row>
    <row r="429" spans="1:10" x14ac:dyDescent="0.2">
      <c r="A429" s="404" t="s">
        <v>1541</v>
      </c>
      <c r="B429" s="404">
        <v>0</v>
      </c>
      <c r="C429" s="404">
        <v>601.95500000000004</v>
      </c>
      <c r="D429" s="404">
        <v>26924.960999999999</v>
      </c>
      <c r="E429" s="404">
        <v>27526.916000000001</v>
      </c>
      <c r="F429" s="404">
        <v>289.72000000000003</v>
      </c>
      <c r="G429" s="404">
        <v>27816.635999999999</v>
      </c>
      <c r="H429" s="404">
        <v>24.646999999999998</v>
      </c>
      <c r="I429" s="404">
        <v>54.18</v>
      </c>
      <c r="J429" s="404">
        <v>27895.464</v>
      </c>
    </row>
    <row r="430" spans="1:10" x14ac:dyDescent="0.2">
      <c r="A430" s="404" t="s">
        <v>1542</v>
      </c>
      <c r="B430" s="404">
        <v>0</v>
      </c>
      <c r="C430" s="404">
        <v>72.816000000000003</v>
      </c>
      <c r="D430" s="404">
        <v>2196.3420000000001</v>
      </c>
      <c r="E430" s="404">
        <v>2269.1579999999999</v>
      </c>
      <c r="F430" s="404">
        <v>27.154</v>
      </c>
      <c r="G430" s="404">
        <v>2296.3119999999999</v>
      </c>
      <c r="H430" s="404">
        <v>2.3450000000000002</v>
      </c>
      <c r="I430" s="404">
        <v>5.1710000000000003</v>
      </c>
      <c r="J430" s="404">
        <v>2303.828</v>
      </c>
    </row>
    <row r="431" spans="1:10" x14ac:dyDescent="0.2">
      <c r="A431" s="404" t="s">
        <v>1543</v>
      </c>
      <c r="B431" s="404">
        <v>0</v>
      </c>
      <c r="C431" s="404">
        <v>63.69</v>
      </c>
      <c r="D431" s="404">
        <v>2047.616</v>
      </c>
      <c r="E431" s="404">
        <v>2111.306</v>
      </c>
      <c r="F431" s="404">
        <v>23.863</v>
      </c>
      <c r="G431" s="404">
        <v>2135.1680000000001</v>
      </c>
      <c r="H431" s="404">
        <v>2.2360000000000002</v>
      </c>
      <c r="I431" s="404">
        <v>4.6180000000000003</v>
      </c>
      <c r="J431" s="404">
        <v>2142.0219999999999</v>
      </c>
    </row>
    <row r="432" spans="1:10" x14ac:dyDescent="0.2">
      <c r="A432" s="404" t="s">
        <v>1544</v>
      </c>
      <c r="B432" s="404">
        <v>0</v>
      </c>
      <c r="C432" s="404">
        <v>62.517000000000003</v>
      </c>
      <c r="D432" s="404">
        <v>2292.009</v>
      </c>
      <c r="E432" s="404">
        <v>2354.5259999999998</v>
      </c>
      <c r="F432" s="404">
        <v>25.966999999999999</v>
      </c>
      <c r="G432" s="404">
        <v>2380.4929999999999</v>
      </c>
      <c r="H432" s="404">
        <v>2.1070000000000002</v>
      </c>
      <c r="I432" s="404">
        <v>4.5439999999999996</v>
      </c>
      <c r="J432" s="404">
        <v>2387.143</v>
      </c>
    </row>
    <row r="433" spans="1:10" x14ac:dyDescent="0.2">
      <c r="A433" s="404" t="s">
        <v>1545</v>
      </c>
      <c r="B433" s="404">
        <v>0</v>
      </c>
      <c r="C433" s="404">
        <v>48.773000000000003</v>
      </c>
      <c r="D433" s="404">
        <v>2242.4090000000001</v>
      </c>
      <c r="E433" s="404">
        <v>2291.1819999999998</v>
      </c>
      <c r="F433" s="404">
        <v>24.536000000000001</v>
      </c>
      <c r="G433" s="404">
        <v>2315.7179999999998</v>
      </c>
      <c r="H433" s="404">
        <v>2.0129999999999999</v>
      </c>
      <c r="I433" s="404">
        <v>4.2649999999999997</v>
      </c>
      <c r="J433" s="404">
        <v>2321.9960000000001</v>
      </c>
    </row>
    <row r="434" spans="1:10" x14ac:dyDescent="0.2">
      <c r="A434" s="404" t="s">
        <v>1546</v>
      </c>
      <c r="B434" s="404">
        <v>0</v>
      </c>
      <c r="C434" s="404">
        <v>42.978000000000002</v>
      </c>
      <c r="D434" s="404">
        <v>2355.596</v>
      </c>
      <c r="E434" s="404">
        <v>2398.5729999999999</v>
      </c>
      <c r="F434" s="404">
        <v>26.786999999999999</v>
      </c>
      <c r="G434" s="404">
        <v>2425.36</v>
      </c>
      <c r="H434" s="404">
        <v>1.919</v>
      </c>
      <c r="I434" s="404">
        <v>4.4210000000000003</v>
      </c>
      <c r="J434" s="404">
        <v>2431.6999999999998</v>
      </c>
    </row>
    <row r="435" spans="1:10" x14ac:dyDescent="0.2">
      <c r="A435" s="404" t="s">
        <v>1547</v>
      </c>
      <c r="B435" s="404">
        <v>0</v>
      </c>
      <c r="C435" s="404">
        <v>43.302</v>
      </c>
      <c r="D435" s="404">
        <v>2277.9369999999999</v>
      </c>
      <c r="E435" s="404">
        <v>2321.239</v>
      </c>
      <c r="F435" s="404">
        <v>28.826000000000001</v>
      </c>
      <c r="G435" s="404">
        <v>2350.0650000000001</v>
      </c>
      <c r="H435" s="404">
        <v>2.1150000000000002</v>
      </c>
      <c r="I435" s="404">
        <v>4.7430000000000003</v>
      </c>
      <c r="J435" s="404">
        <v>2356.9229999999998</v>
      </c>
    </row>
    <row r="436" spans="1:10" x14ac:dyDescent="0.2">
      <c r="A436" s="404" t="s">
        <v>1548</v>
      </c>
      <c r="B436" s="404">
        <v>0</v>
      </c>
      <c r="C436" s="404">
        <v>47.728000000000002</v>
      </c>
      <c r="D436" s="404">
        <v>2377.2440000000001</v>
      </c>
      <c r="E436" s="404">
        <v>2424.973</v>
      </c>
      <c r="F436" s="404">
        <v>28.795000000000002</v>
      </c>
      <c r="G436" s="404">
        <v>2453.7669999999998</v>
      </c>
      <c r="H436" s="404">
        <v>2.0990000000000002</v>
      </c>
      <c r="I436" s="404">
        <v>4.6929999999999996</v>
      </c>
      <c r="J436" s="404">
        <v>2460.558</v>
      </c>
    </row>
    <row r="437" spans="1:10" x14ac:dyDescent="0.2">
      <c r="A437" s="404" t="s">
        <v>1549</v>
      </c>
      <c r="B437" s="404">
        <v>0</v>
      </c>
      <c r="C437" s="404">
        <v>47.970999999999997</v>
      </c>
      <c r="D437" s="404">
        <v>2401.13</v>
      </c>
      <c r="E437" s="404">
        <v>2449.1010000000001</v>
      </c>
      <c r="F437" s="404">
        <v>30.831</v>
      </c>
      <c r="G437" s="404">
        <v>2479.9319999999998</v>
      </c>
      <c r="H437" s="404">
        <v>2.2749999999999999</v>
      </c>
      <c r="I437" s="404">
        <v>4.9630000000000001</v>
      </c>
      <c r="J437" s="404">
        <v>2487.1709999999998</v>
      </c>
    </row>
    <row r="438" spans="1:10" x14ac:dyDescent="0.2">
      <c r="A438" s="404" t="s">
        <v>1550</v>
      </c>
      <c r="B438" s="404">
        <v>0</v>
      </c>
      <c r="C438" s="404">
        <v>40.396000000000001</v>
      </c>
      <c r="D438" s="404">
        <v>2220.2890000000002</v>
      </c>
      <c r="E438" s="404">
        <v>2260.6840000000002</v>
      </c>
      <c r="F438" s="404">
        <v>27.995999999999999</v>
      </c>
      <c r="G438" s="404">
        <v>2288.681</v>
      </c>
      <c r="H438" s="404">
        <v>2.1659999999999999</v>
      </c>
      <c r="I438" s="404">
        <v>4.3970000000000002</v>
      </c>
      <c r="J438" s="404">
        <v>2295.2440000000001</v>
      </c>
    </row>
    <row r="439" spans="1:10" x14ac:dyDescent="0.2">
      <c r="A439" s="404" t="s">
        <v>1551</v>
      </c>
      <c r="B439" s="404">
        <v>0</v>
      </c>
      <c r="C439" s="404">
        <v>40.488999999999997</v>
      </c>
      <c r="D439" s="404">
        <v>2315.86</v>
      </c>
      <c r="E439" s="404">
        <v>2356.3490000000002</v>
      </c>
      <c r="F439" s="404">
        <v>30.465</v>
      </c>
      <c r="G439" s="404">
        <v>2386.8139999999999</v>
      </c>
      <c r="H439" s="404">
        <v>2.081</v>
      </c>
      <c r="I439" s="404">
        <v>4.2930000000000001</v>
      </c>
      <c r="J439" s="404">
        <v>2393.1889999999999</v>
      </c>
    </row>
    <row r="440" spans="1:10" x14ac:dyDescent="0.2">
      <c r="A440" s="404" t="s">
        <v>1552</v>
      </c>
      <c r="B440" s="404">
        <v>0</v>
      </c>
      <c r="C440" s="404">
        <v>47.131999999999998</v>
      </c>
      <c r="D440" s="404">
        <v>2248.0340000000001</v>
      </c>
      <c r="E440" s="404">
        <v>2295.1660000000002</v>
      </c>
      <c r="F440" s="404">
        <v>30.934000000000001</v>
      </c>
      <c r="G440" s="404">
        <v>2326.1</v>
      </c>
      <c r="H440" s="404">
        <v>2.004</v>
      </c>
      <c r="I440" s="404">
        <v>4.41</v>
      </c>
      <c r="J440" s="404">
        <v>2332.5140000000001</v>
      </c>
    </row>
    <row r="441" spans="1:10" x14ac:dyDescent="0.2">
      <c r="A441" s="404" t="s">
        <v>1553</v>
      </c>
      <c r="B441" s="404">
        <v>0</v>
      </c>
      <c r="C441" s="404">
        <v>66.111999999999995</v>
      </c>
      <c r="D441" s="404">
        <v>2334.3409999999999</v>
      </c>
      <c r="E441" s="404">
        <v>2400.453</v>
      </c>
      <c r="F441" s="404">
        <v>32.862000000000002</v>
      </c>
      <c r="G441" s="404">
        <v>2433.3150000000001</v>
      </c>
      <c r="H441" s="404">
        <v>2.2519999999999998</v>
      </c>
      <c r="I441" s="404">
        <v>5.1040000000000001</v>
      </c>
      <c r="J441" s="404">
        <v>2440.672</v>
      </c>
    </row>
    <row r="442" spans="1:10" x14ac:dyDescent="0.2">
      <c r="A442" s="404" t="s">
        <v>1554</v>
      </c>
      <c r="B442" s="404">
        <v>0</v>
      </c>
      <c r="C442" s="404">
        <v>623.90300000000002</v>
      </c>
      <c r="D442" s="404">
        <v>27308.807000000001</v>
      </c>
      <c r="E442" s="404">
        <v>27932.71</v>
      </c>
      <c r="F442" s="404">
        <v>339.01499999999999</v>
      </c>
      <c r="G442" s="404">
        <v>28271.724999999999</v>
      </c>
      <c r="H442" s="404">
        <v>25.611999999999998</v>
      </c>
      <c r="I442" s="404">
        <v>55.661000000000001</v>
      </c>
      <c r="J442" s="404">
        <v>28352.996999999999</v>
      </c>
    </row>
    <row r="443" spans="1:10" x14ac:dyDescent="0.2">
      <c r="A443" s="404" t="s">
        <v>1555</v>
      </c>
      <c r="B443" s="404">
        <v>0</v>
      </c>
      <c r="C443" s="404">
        <v>62.554000000000002</v>
      </c>
      <c r="D443" s="404">
        <v>2262.1129999999998</v>
      </c>
      <c r="E443" s="404">
        <v>2324.6669999999999</v>
      </c>
      <c r="F443" s="404">
        <v>30.52</v>
      </c>
      <c r="G443" s="404">
        <v>2355.1860000000001</v>
      </c>
      <c r="H443" s="404">
        <v>2.2149999999999999</v>
      </c>
      <c r="I443" s="404">
        <v>4.6500000000000004</v>
      </c>
      <c r="J443" s="404">
        <v>2362.0509999999999</v>
      </c>
    </row>
    <row r="444" spans="1:10" x14ac:dyDescent="0.2">
      <c r="A444" s="404" t="s">
        <v>1556</v>
      </c>
      <c r="B444" s="404">
        <v>0</v>
      </c>
      <c r="C444" s="404">
        <v>62</v>
      </c>
      <c r="D444" s="404">
        <v>2057.123</v>
      </c>
      <c r="E444" s="404">
        <v>2119.123</v>
      </c>
      <c r="F444" s="404">
        <v>27.914000000000001</v>
      </c>
      <c r="G444" s="404">
        <v>2147.0360000000001</v>
      </c>
      <c r="H444" s="404">
        <v>2.0979999999999999</v>
      </c>
      <c r="I444" s="404">
        <v>4.4340000000000002</v>
      </c>
      <c r="J444" s="404">
        <v>2153.569</v>
      </c>
    </row>
    <row r="445" spans="1:10" x14ac:dyDescent="0.2">
      <c r="A445" s="404" t="s">
        <v>1557</v>
      </c>
      <c r="B445" s="404">
        <v>0</v>
      </c>
      <c r="C445" s="404">
        <v>61.365000000000002</v>
      </c>
      <c r="D445" s="404">
        <v>2328.5279999999998</v>
      </c>
      <c r="E445" s="404">
        <v>2389.8919999999998</v>
      </c>
      <c r="F445" s="404">
        <v>32.137</v>
      </c>
      <c r="G445" s="404">
        <v>2422.029</v>
      </c>
      <c r="H445" s="404">
        <v>2.169</v>
      </c>
      <c r="I445" s="404">
        <v>4.593</v>
      </c>
      <c r="J445" s="404">
        <v>2428.7910000000002</v>
      </c>
    </row>
    <row r="446" spans="1:10" x14ac:dyDescent="0.2">
      <c r="A446" s="404" t="s">
        <v>1558</v>
      </c>
      <c r="B446" s="404">
        <v>0</v>
      </c>
      <c r="C446" s="404">
        <v>48.414999999999999</v>
      </c>
      <c r="D446" s="404">
        <v>2271.3330000000001</v>
      </c>
      <c r="E446" s="404">
        <v>2319.7469999999998</v>
      </c>
      <c r="F446" s="404">
        <v>33.220999999999997</v>
      </c>
      <c r="G446" s="404">
        <v>2352.9679999999998</v>
      </c>
      <c r="H446" s="404">
        <v>2.0019999999999998</v>
      </c>
      <c r="I446" s="404">
        <v>4.3</v>
      </c>
      <c r="J446" s="404">
        <v>2359.27</v>
      </c>
    </row>
    <row r="447" spans="1:10" x14ac:dyDescent="0.2">
      <c r="A447" s="404" t="s">
        <v>1559</v>
      </c>
      <c r="B447" s="404">
        <v>0</v>
      </c>
      <c r="C447" s="404">
        <v>43.877000000000002</v>
      </c>
      <c r="D447" s="404">
        <v>2357.7959999999998</v>
      </c>
      <c r="E447" s="404">
        <v>2401.6729999999998</v>
      </c>
      <c r="F447" s="404">
        <v>40.159999999999997</v>
      </c>
      <c r="G447" s="404">
        <v>2441.8330000000001</v>
      </c>
      <c r="H447" s="404">
        <v>1.97</v>
      </c>
      <c r="I447" s="404">
        <v>4.4580000000000002</v>
      </c>
      <c r="J447" s="404">
        <v>2448.261</v>
      </c>
    </row>
    <row r="448" spans="1:10" x14ac:dyDescent="0.2">
      <c r="A448" s="404" t="s">
        <v>1560</v>
      </c>
      <c r="B448" s="404">
        <v>0</v>
      </c>
      <c r="C448" s="404">
        <v>44.555</v>
      </c>
      <c r="D448" s="404">
        <v>2319.8029999999999</v>
      </c>
      <c r="E448" s="404">
        <v>2364.3589999999999</v>
      </c>
      <c r="F448" s="404">
        <v>44.978999999999999</v>
      </c>
      <c r="G448" s="404">
        <v>2409.3380000000002</v>
      </c>
      <c r="H448" s="404">
        <v>2.0790000000000002</v>
      </c>
      <c r="I448" s="404">
        <v>4.5890000000000004</v>
      </c>
      <c r="J448" s="404">
        <v>2416.0059999999999</v>
      </c>
    </row>
    <row r="449" spans="1:10" x14ac:dyDescent="0.2">
      <c r="A449" s="404" t="s">
        <v>1561</v>
      </c>
      <c r="B449" s="404">
        <v>0</v>
      </c>
      <c r="C449" s="404">
        <v>50.651000000000003</v>
      </c>
      <c r="D449" s="404">
        <v>2421.2939999999999</v>
      </c>
      <c r="E449" s="404">
        <v>2471.9450000000002</v>
      </c>
      <c r="F449" s="404">
        <v>41.296999999999997</v>
      </c>
      <c r="G449" s="404">
        <v>2513.2420000000002</v>
      </c>
      <c r="H449" s="404">
        <v>2.14</v>
      </c>
      <c r="I449" s="404">
        <v>4.7409999999999997</v>
      </c>
      <c r="J449" s="404">
        <v>2520.123</v>
      </c>
    </row>
    <row r="450" spans="1:10" x14ac:dyDescent="0.2">
      <c r="A450" s="404" t="s">
        <v>1562</v>
      </c>
      <c r="B450" s="404">
        <v>0</v>
      </c>
      <c r="C450" s="404">
        <v>50.427</v>
      </c>
      <c r="D450" s="404">
        <v>2434.049</v>
      </c>
      <c r="E450" s="404">
        <v>2484.4760000000001</v>
      </c>
      <c r="F450" s="404">
        <v>43.872999999999998</v>
      </c>
      <c r="G450" s="404">
        <v>2528.3490000000002</v>
      </c>
      <c r="H450" s="404">
        <v>2.149</v>
      </c>
      <c r="I450" s="404">
        <v>4.593</v>
      </c>
      <c r="J450" s="404">
        <v>2535.0920000000001</v>
      </c>
    </row>
    <row r="451" spans="1:10" x14ac:dyDescent="0.2">
      <c r="A451" s="404" t="s">
        <v>1563</v>
      </c>
      <c r="B451" s="404">
        <v>0</v>
      </c>
      <c r="C451" s="404">
        <v>41.938000000000002</v>
      </c>
      <c r="D451" s="404">
        <v>2256.9760000000001</v>
      </c>
      <c r="E451" s="404">
        <v>2298.9140000000002</v>
      </c>
      <c r="F451" s="404">
        <v>43.15</v>
      </c>
      <c r="G451" s="404">
        <v>2342.0639999999999</v>
      </c>
      <c r="H451" s="404">
        <v>2.0990000000000002</v>
      </c>
      <c r="I451" s="404">
        <v>4.1429999999999998</v>
      </c>
      <c r="J451" s="404">
        <v>2348.306</v>
      </c>
    </row>
    <row r="452" spans="1:10" x14ac:dyDescent="0.2">
      <c r="A452" s="404" t="s">
        <v>1564</v>
      </c>
      <c r="B452" s="404">
        <v>0</v>
      </c>
      <c r="C452" s="404">
        <v>47.225999999999999</v>
      </c>
      <c r="D452" s="404">
        <v>2360.0639999999999</v>
      </c>
      <c r="E452" s="404">
        <v>2407.29</v>
      </c>
      <c r="F452" s="404">
        <v>45.677</v>
      </c>
      <c r="G452" s="404">
        <v>2452.9670000000001</v>
      </c>
      <c r="H452" s="404">
        <v>2.0550000000000002</v>
      </c>
      <c r="I452" s="404">
        <v>4.3550000000000004</v>
      </c>
      <c r="J452" s="404">
        <v>2459.3780000000002</v>
      </c>
    </row>
    <row r="453" spans="1:10" x14ac:dyDescent="0.2">
      <c r="A453" s="404" t="s">
        <v>1565</v>
      </c>
      <c r="B453" s="404">
        <v>0</v>
      </c>
      <c r="C453" s="404">
        <v>50.784999999999997</v>
      </c>
      <c r="D453" s="404">
        <v>2233.105</v>
      </c>
      <c r="E453" s="404">
        <v>2283.89</v>
      </c>
      <c r="F453" s="404">
        <v>44.738</v>
      </c>
      <c r="G453" s="404">
        <v>2328.6280000000002</v>
      </c>
      <c r="H453" s="404">
        <v>1.9870000000000001</v>
      </c>
      <c r="I453" s="404">
        <v>4.3310000000000004</v>
      </c>
      <c r="J453" s="404">
        <v>2334.9450000000002</v>
      </c>
    </row>
    <row r="454" spans="1:10" x14ac:dyDescent="0.2">
      <c r="A454" s="404" t="s">
        <v>1566</v>
      </c>
      <c r="B454" s="404">
        <v>0</v>
      </c>
      <c r="C454" s="404">
        <v>61.183</v>
      </c>
      <c r="D454" s="404">
        <v>2348.6819999999998</v>
      </c>
      <c r="E454" s="404">
        <v>2409.866</v>
      </c>
      <c r="F454" s="404">
        <v>47.286000000000001</v>
      </c>
      <c r="G454" s="404">
        <v>2457.152</v>
      </c>
      <c r="H454" s="404">
        <v>2.141</v>
      </c>
      <c r="I454" s="404">
        <v>4.7300000000000004</v>
      </c>
      <c r="J454" s="404">
        <v>2464.0219999999999</v>
      </c>
    </row>
    <row r="455" spans="1:10" x14ac:dyDescent="0.2">
      <c r="A455" s="404" t="s">
        <v>1567</v>
      </c>
      <c r="B455" s="404">
        <v>0</v>
      </c>
      <c r="C455" s="404">
        <v>624.97500000000002</v>
      </c>
      <c r="D455" s="404">
        <v>27650.866999999998</v>
      </c>
      <c r="E455" s="404">
        <v>28275.842000000001</v>
      </c>
      <c r="F455" s="404">
        <v>474.95100000000002</v>
      </c>
      <c r="G455" s="404">
        <v>28750.793000000001</v>
      </c>
      <c r="H455" s="404">
        <v>25.103999999999999</v>
      </c>
      <c r="I455" s="404">
        <v>53.942999999999998</v>
      </c>
      <c r="J455" s="404">
        <v>28829.84</v>
      </c>
    </row>
    <row r="456" spans="1:10" x14ac:dyDescent="0.2">
      <c r="A456" s="404" t="s">
        <v>1568</v>
      </c>
      <c r="B456" s="404">
        <v>0</v>
      </c>
      <c r="C456" s="404">
        <v>71.41</v>
      </c>
      <c r="D456" s="404">
        <v>2254.2249999999999</v>
      </c>
      <c r="E456" s="404">
        <v>2325.6350000000002</v>
      </c>
      <c r="F456" s="404">
        <v>47.911000000000001</v>
      </c>
      <c r="G456" s="404">
        <v>2373.5459999999998</v>
      </c>
      <c r="H456" s="404">
        <v>2.6120000000000001</v>
      </c>
      <c r="I456" s="404">
        <v>5.7919999999999998</v>
      </c>
      <c r="J456" s="404">
        <v>2381.951</v>
      </c>
    </row>
    <row r="457" spans="1:10" x14ac:dyDescent="0.2">
      <c r="A457" s="404" t="s">
        <v>1569</v>
      </c>
      <c r="B457" s="404">
        <v>0</v>
      </c>
      <c r="C457" s="404">
        <v>74.113</v>
      </c>
      <c r="D457" s="404">
        <v>2075.2779999999998</v>
      </c>
      <c r="E457" s="404">
        <v>2149.3910000000001</v>
      </c>
      <c r="F457" s="404">
        <v>42.61</v>
      </c>
      <c r="G457" s="404">
        <v>2192</v>
      </c>
      <c r="H457" s="404">
        <v>2.4529999999999998</v>
      </c>
      <c r="I457" s="404">
        <v>5.0389999999999997</v>
      </c>
      <c r="J457" s="404">
        <v>2199.4920000000002</v>
      </c>
    </row>
    <row r="458" spans="1:10" x14ac:dyDescent="0.2">
      <c r="A458" s="404" t="s">
        <v>1570</v>
      </c>
      <c r="B458" s="404">
        <v>0</v>
      </c>
      <c r="C458" s="404">
        <v>61.228999999999999</v>
      </c>
      <c r="D458" s="404">
        <v>2312.1999999999998</v>
      </c>
      <c r="E458" s="404">
        <v>2373.4299999999998</v>
      </c>
      <c r="F458" s="404">
        <v>46.792999999999999</v>
      </c>
      <c r="G458" s="404">
        <v>2420.223</v>
      </c>
      <c r="H458" s="404">
        <v>2.5350000000000001</v>
      </c>
      <c r="I458" s="404">
        <v>5.3680000000000003</v>
      </c>
      <c r="J458" s="404">
        <v>2428.125</v>
      </c>
    </row>
    <row r="459" spans="1:10" x14ac:dyDescent="0.2">
      <c r="A459" s="404" t="s">
        <v>1571</v>
      </c>
      <c r="B459" s="404">
        <v>0</v>
      </c>
      <c r="C459" s="404">
        <v>51.988</v>
      </c>
      <c r="D459" s="404">
        <v>2287.0259999999998</v>
      </c>
      <c r="E459" s="404">
        <v>2339.0140000000001</v>
      </c>
      <c r="F459" s="404">
        <v>43.186</v>
      </c>
      <c r="G459" s="404">
        <v>2382.1999999999998</v>
      </c>
      <c r="H459" s="404">
        <v>2.2040000000000002</v>
      </c>
      <c r="I459" s="404">
        <v>4.7</v>
      </c>
      <c r="J459" s="404">
        <v>2389.1039999999998</v>
      </c>
    </row>
    <row r="460" spans="1:10" x14ac:dyDescent="0.2">
      <c r="A460" s="404" t="s">
        <v>1572</v>
      </c>
      <c r="B460" s="404">
        <v>0</v>
      </c>
      <c r="C460" s="404">
        <v>44.609000000000002</v>
      </c>
      <c r="D460" s="404">
        <v>2405.3290000000002</v>
      </c>
      <c r="E460" s="404">
        <v>2449.9380000000001</v>
      </c>
      <c r="F460" s="404">
        <v>47.23</v>
      </c>
      <c r="G460" s="404">
        <v>2497.1680000000001</v>
      </c>
      <c r="H460" s="404">
        <v>2.0859999999999999</v>
      </c>
      <c r="I460" s="404">
        <v>4.6109999999999998</v>
      </c>
      <c r="J460" s="404">
        <v>2503.8649999999998</v>
      </c>
    </row>
    <row r="461" spans="1:10" x14ac:dyDescent="0.2">
      <c r="A461" s="404" t="s">
        <v>1573</v>
      </c>
      <c r="B461" s="404">
        <v>0</v>
      </c>
      <c r="C461" s="404">
        <v>44.506</v>
      </c>
      <c r="D461" s="404">
        <v>2350.6550000000002</v>
      </c>
      <c r="E461" s="404">
        <v>2395.1610000000001</v>
      </c>
      <c r="F461" s="404">
        <v>49.831000000000003</v>
      </c>
      <c r="G461" s="404">
        <v>2444.9920000000002</v>
      </c>
      <c r="H461" s="404">
        <v>2.2690000000000001</v>
      </c>
      <c r="I461" s="404">
        <v>4.976</v>
      </c>
      <c r="J461" s="404">
        <v>2452.2370000000001</v>
      </c>
    </row>
    <row r="462" spans="1:10" x14ac:dyDescent="0.2">
      <c r="A462" s="404" t="s">
        <v>1574</v>
      </c>
      <c r="B462" s="404">
        <v>0</v>
      </c>
      <c r="C462" s="404">
        <v>47.576000000000001</v>
      </c>
      <c r="D462" s="404">
        <v>2441.6410000000001</v>
      </c>
      <c r="E462" s="404">
        <v>2489.2170000000001</v>
      </c>
      <c r="F462" s="404">
        <v>50.555</v>
      </c>
      <c r="G462" s="404">
        <v>2539.7719999999999</v>
      </c>
      <c r="H462" s="404">
        <v>2.3029999999999999</v>
      </c>
      <c r="I462" s="404">
        <v>5.016</v>
      </c>
      <c r="J462" s="404">
        <v>2547.0909999999999</v>
      </c>
    </row>
    <row r="463" spans="1:10" x14ac:dyDescent="0.2">
      <c r="A463" s="404" t="s">
        <v>1575</v>
      </c>
      <c r="B463" s="404">
        <v>0</v>
      </c>
      <c r="C463" s="404">
        <v>54.44</v>
      </c>
      <c r="D463" s="404">
        <v>2448.895</v>
      </c>
      <c r="E463" s="404">
        <v>2503.335</v>
      </c>
      <c r="F463" s="404">
        <v>53.313000000000002</v>
      </c>
      <c r="G463" s="404">
        <v>2556.6469999999999</v>
      </c>
      <c r="H463" s="404">
        <v>2.298</v>
      </c>
      <c r="I463" s="404">
        <v>5.07</v>
      </c>
      <c r="J463" s="404">
        <v>2564.0149999999999</v>
      </c>
    </row>
    <row r="464" spans="1:10" x14ac:dyDescent="0.2">
      <c r="A464" s="404" t="s">
        <v>1576</v>
      </c>
      <c r="B464" s="404">
        <v>0</v>
      </c>
      <c r="C464" s="404">
        <v>45.509</v>
      </c>
      <c r="D464" s="404">
        <v>2273.5230000000001</v>
      </c>
      <c r="E464" s="404">
        <v>2319.0329999999999</v>
      </c>
      <c r="F464" s="404">
        <v>51.143999999999998</v>
      </c>
      <c r="G464" s="404">
        <v>2370.1770000000001</v>
      </c>
      <c r="H464" s="404">
        <v>2.3420000000000001</v>
      </c>
      <c r="I464" s="404">
        <v>4.6429999999999998</v>
      </c>
      <c r="J464" s="404">
        <v>2377.1619999999998</v>
      </c>
    </row>
    <row r="465" spans="1:10" x14ac:dyDescent="0.2">
      <c r="A465" s="404" t="s">
        <v>1577</v>
      </c>
      <c r="B465" s="404">
        <v>0</v>
      </c>
      <c r="C465" s="404">
        <v>46.554000000000002</v>
      </c>
      <c r="D465" s="404">
        <v>2353.922</v>
      </c>
      <c r="E465" s="404">
        <v>2400.4760000000001</v>
      </c>
      <c r="F465" s="404">
        <v>57.582999999999998</v>
      </c>
      <c r="G465" s="404">
        <v>2458.0590000000002</v>
      </c>
      <c r="H465" s="404">
        <v>2.2229999999999999</v>
      </c>
      <c r="I465" s="404">
        <v>4.5830000000000002</v>
      </c>
      <c r="J465" s="404">
        <v>2464.866</v>
      </c>
    </row>
    <row r="466" spans="1:10" x14ac:dyDescent="0.2">
      <c r="A466" s="404" t="s">
        <v>1578</v>
      </c>
      <c r="B466" s="404">
        <v>0</v>
      </c>
      <c r="C466" s="404">
        <v>52.548000000000002</v>
      </c>
      <c r="D466" s="404">
        <v>2265.8939999999998</v>
      </c>
      <c r="E466" s="404">
        <v>2318.442</v>
      </c>
      <c r="F466" s="404">
        <v>53.06</v>
      </c>
      <c r="G466" s="404">
        <v>2371.502</v>
      </c>
      <c r="H466" s="404">
        <v>2.2970000000000002</v>
      </c>
      <c r="I466" s="404">
        <v>4.8780000000000001</v>
      </c>
      <c r="J466" s="404">
        <v>2378.6770000000001</v>
      </c>
    </row>
    <row r="467" spans="1:10" x14ac:dyDescent="0.2">
      <c r="A467" s="404" t="s">
        <v>1579</v>
      </c>
      <c r="B467" s="404">
        <v>0</v>
      </c>
      <c r="C467" s="404">
        <v>68.98</v>
      </c>
      <c r="D467" s="404">
        <v>2294.5830000000001</v>
      </c>
      <c r="E467" s="404">
        <v>2363.5630000000001</v>
      </c>
      <c r="F467" s="404">
        <v>59.276000000000003</v>
      </c>
      <c r="G467" s="404">
        <v>2422.8389999999999</v>
      </c>
      <c r="H467" s="404">
        <v>2.2629999999999999</v>
      </c>
      <c r="I467" s="404">
        <v>5.0540000000000003</v>
      </c>
      <c r="J467" s="404">
        <v>2430.1559999999999</v>
      </c>
    </row>
    <row r="468" spans="1:10" x14ac:dyDescent="0.2">
      <c r="A468" s="404" t="s">
        <v>1580</v>
      </c>
      <c r="B468" s="404">
        <v>0</v>
      </c>
      <c r="C468" s="404">
        <v>663.46199999999999</v>
      </c>
      <c r="D468" s="404">
        <v>27763.172999999999</v>
      </c>
      <c r="E468" s="404">
        <v>28426.634999999998</v>
      </c>
      <c r="F468" s="404">
        <v>602.49</v>
      </c>
      <c r="G468" s="404">
        <v>29029.125</v>
      </c>
      <c r="H468" s="404">
        <v>27.885000000000002</v>
      </c>
      <c r="I468" s="404">
        <v>59.77</v>
      </c>
      <c r="J468" s="404">
        <v>29116.78</v>
      </c>
    </row>
    <row r="469" spans="1:10" x14ac:dyDescent="0.2">
      <c r="A469" s="404" t="s">
        <v>1581</v>
      </c>
      <c r="B469" s="404">
        <v>0</v>
      </c>
      <c r="C469" s="404">
        <v>81.661000000000001</v>
      </c>
      <c r="D469" s="404">
        <v>2173.73</v>
      </c>
      <c r="E469" s="404">
        <v>2255.3910000000001</v>
      </c>
      <c r="F469" s="404">
        <v>57.308</v>
      </c>
      <c r="G469" s="404">
        <v>2312.6990000000001</v>
      </c>
      <c r="H469" s="404">
        <v>2.4369999999999998</v>
      </c>
      <c r="I469" s="404">
        <v>5.2169999999999996</v>
      </c>
      <c r="J469" s="404">
        <v>2320.3530000000001</v>
      </c>
    </row>
    <row r="470" spans="1:10" x14ac:dyDescent="0.2">
      <c r="A470" s="404" t="s">
        <v>1582</v>
      </c>
      <c r="B470" s="404">
        <v>0</v>
      </c>
      <c r="C470" s="404">
        <v>74.721999999999994</v>
      </c>
      <c r="D470" s="404">
        <v>2019.9490000000001</v>
      </c>
      <c r="E470" s="404">
        <v>2094.6709999999998</v>
      </c>
      <c r="F470" s="404">
        <v>58.191000000000003</v>
      </c>
      <c r="G470" s="404">
        <v>2152.8620000000001</v>
      </c>
      <c r="H470" s="404">
        <v>2.246</v>
      </c>
      <c r="I470" s="404">
        <v>4.5590000000000002</v>
      </c>
      <c r="J470" s="404">
        <v>2159.6669999999999</v>
      </c>
    </row>
    <row r="471" spans="1:10" x14ac:dyDescent="0.2">
      <c r="A471" s="404" t="s">
        <v>1583</v>
      </c>
      <c r="B471" s="404">
        <v>0</v>
      </c>
      <c r="C471" s="404">
        <v>67.834000000000003</v>
      </c>
      <c r="D471" s="404">
        <v>2238.1660000000002</v>
      </c>
      <c r="E471" s="404">
        <v>2306</v>
      </c>
      <c r="F471" s="404">
        <v>58.747</v>
      </c>
      <c r="G471" s="404">
        <v>2364.7469999999998</v>
      </c>
      <c r="H471" s="404">
        <v>2.177</v>
      </c>
      <c r="I471" s="404">
        <v>4.6159999999999997</v>
      </c>
      <c r="J471" s="404">
        <v>2371.54</v>
      </c>
    </row>
    <row r="472" spans="1:10" x14ac:dyDescent="0.2">
      <c r="A472" s="404" t="s">
        <v>1584</v>
      </c>
      <c r="B472" s="404">
        <v>0</v>
      </c>
      <c r="C472" s="404">
        <v>54.177</v>
      </c>
      <c r="D472" s="404">
        <v>2217.3490000000002</v>
      </c>
      <c r="E472" s="404">
        <v>2271.5259999999998</v>
      </c>
      <c r="F472" s="404">
        <v>64.528999999999996</v>
      </c>
      <c r="G472" s="404">
        <v>2336.0549999999998</v>
      </c>
      <c r="H472" s="404">
        <v>2.105</v>
      </c>
      <c r="I472" s="404">
        <v>4.4450000000000003</v>
      </c>
      <c r="J472" s="404">
        <v>2342.6039999999998</v>
      </c>
    </row>
    <row r="473" spans="1:10" x14ac:dyDescent="0.2">
      <c r="A473" s="404" t="s">
        <v>1585</v>
      </c>
      <c r="B473" s="404">
        <v>0</v>
      </c>
      <c r="C473" s="404">
        <v>46.710999999999999</v>
      </c>
      <c r="D473" s="404">
        <v>2309.3319999999999</v>
      </c>
      <c r="E473" s="404">
        <v>2356.0430000000001</v>
      </c>
      <c r="F473" s="404">
        <v>67.105000000000004</v>
      </c>
      <c r="G473" s="404">
        <v>2423.1480000000001</v>
      </c>
      <c r="H473" s="404">
        <v>2.0419999999999998</v>
      </c>
      <c r="I473" s="404">
        <v>4.5430000000000001</v>
      </c>
      <c r="J473" s="404">
        <v>2429.7339999999999</v>
      </c>
    </row>
    <row r="474" spans="1:10" x14ac:dyDescent="0.2">
      <c r="A474" s="404" t="s">
        <v>1586</v>
      </c>
      <c r="B474" s="404">
        <v>0</v>
      </c>
      <c r="C474" s="404">
        <v>47.534999999999997</v>
      </c>
      <c r="D474" s="404">
        <v>2202.8339999999998</v>
      </c>
      <c r="E474" s="404">
        <v>2250.37</v>
      </c>
      <c r="F474" s="404">
        <v>66.492000000000004</v>
      </c>
      <c r="G474" s="404">
        <v>2316.8620000000001</v>
      </c>
      <c r="H474" s="404">
        <v>2.1339999999999999</v>
      </c>
      <c r="I474" s="404">
        <v>4.774</v>
      </c>
      <c r="J474" s="404">
        <v>2323.7689999999998</v>
      </c>
    </row>
    <row r="475" spans="1:10" x14ac:dyDescent="0.2">
      <c r="A475" s="404" t="s">
        <v>1587</v>
      </c>
      <c r="B475" s="404">
        <v>0</v>
      </c>
      <c r="C475" s="404">
        <v>50.624000000000002</v>
      </c>
      <c r="D475" s="404">
        <v>2279.511</v>
      </c>
      <c r="E475" s="404">
        <v>2330.1350000000002</v>
      </c>
      <c r="F475" s="404">
        <v>73.248000000000005</v>
      </c>
      <c r="G475" s="404">
        <v>2403.3829999999998</v>
      </c>
      <c r="H475" s="404">
        <v>2.2290000000000001</v>
      </c>
      <c r="I475" s="404">
        <v>4.8609999999999998</v>
      </c>
      <c r="J475" s="404">
        <v>2410.473</v>
      </c>
    </row>
    <row r="476" spans="1:10" x14ac:dyDescent="0.2">
      <c r="A476" s="404" t="s">
        <v>1588</v>
      </c>
      <c r="B476" s="404">
        <v>0</v>
      </c>
      <c r="C476" s="404">
        <v>49.872999999999998</v>
      </c>
      <c r="D476" s="404">
        <v>2267.1709999999998</v>
      </c>
      <c r="E476" s="404">
        <v>2317.0439999999999</v>
      </c>
      <c r="F476" s="404">
        <v>75.39</v>
      </c>
      <c r="G476" s="404">
        <v>2392.4340000000002</v>
      </c>
      <c r="H476" s="404">
        <v>2.2090000000000001</v>
      </c>
      <c r="I476" s="404">
        <v>4.7279999999999998</v>
      </c>
      <c r="J476" s="404">
        <v>2399.3719999999998</v>
      </c>
    </row>
    <row r="477" spans="1:10" x14ac:dyDescent="0.2">
      <c r="A477" s="404" t="s">
        <v>1589</v>
      </c>
      <c r="B477" s="404">
        <v>0</v>
      </c>
      <c r="C477" s="404">
        <v>43.512999999999998</v>
      </c>
      <c r="D477" s="404">
        <v>2044.886</v>
      </c>
      <c r="E477" s="404">
        <v>2088.3980000000001</v>
      </c>
      <c r="F477" s="404">
        <v>74.881</v>
      </c>
      <c r="G477" s="404">
        <v>2163.2800000000002</v>
      </c>
      <c r="H477" s="404">
        <v>2.1339999999999999</v>
      </c>
      <c r="I477" s="404">
        <v>4.2510000000000003</v>
      </c>
      <c r="J477" s="404">
        <v>2169.665</v>
      </c>
    </row>
    <row r="478" spans="1:10" x14ac:dyDescent="0.2">
      <c r="A478" s="404" t="s">
        <v>1590</v>
      </c>
      <c r="B478" s="404">
        <v>0</v>
      </c>
      <c r="C478" s="404">
        <v>48.527999999999999</v>
      </c>
      <c r="D478" s="404">
        <v>2234.9549999999999</v>
      </c>
      <c r="E478" s="404">
        <v>2283.4830000000002</v>
      </c>
      <c r="F478" s="404">
        <v>78.024000000000001</v>
      </c>
      <c r="G478" s="404">
        <v>2361.5070000000001</v>
      </c>
      <c r="H478" s="404">
        <v>2.1659999999999999</v>
      </c>
      <c r="I478" s="404">
        <v>4.5279999999999996</v>
      </c>
      <c r="J478" s="404">
        <v>2368.201</v>
      </c>
    </row>
    <row r="479" spans="1:10" x14ac:dyDescent="0.2">
      <c r="A479" s="404" t="s">
        <v>1591</v>
      </c>
      <c r="B479" s="404">
        <v>0</v>
      </c>
      <c r="C479" s="404">
        <v>55.491</v>
      </c>
      <c r="D479" s="404">
        <v>2089.9949999999999</v>
      </c>
      <c r="E479" s="404">
        <v>2145.4859999999999</v>
      </c>
      <c r="F479" s="404">
        <v>74.001999999999995</v>
      </c>
      <c r="G479" s="404">
        <v>2219.4870000000001</v>
      </c>
      <c r="H479" s="404">
        <v>2.097</v>
      </c>
      <c r="I479" s="404">
        <v>4.5679999999999996</v>
      </c>
      <c r="J479" s="404">
        <v>2226.1529999999998</v>
      </c>
    </row>
    <row r="480" spans="1:10" x14ac:dyDescent="0.2">
      <c r="A480" s="404" t="s">
        <v>1592</v>
      </c>
      <c r="B480" s="404">
        <v>0</v>
      </c>
      <c r="C480" s="404">
        <v>71.465999999999994</v>
      </c>
      <c r="D480" s="404">
        <v>2152.308</v>
      </c>
      <c r="E480" s="404">
        <v>2223.7739999999999</v>
      </c>
      <c r="F480" s="404">
        <v>78.22</v>
      </c>
      <c r="G480" s="404">
        <v>2301.9940000000001</v>
      </c>
      <c r="H480" s="404">
        <v>2.294</v>
      </c>
      <c r="I480" s="404">
        <v>5.08</v>
      </c>
      <c r="J480" s="404">
        <v>2309.3679999999999</v>
      </c>
    </row>
    <row r="481" spans="1:10" x14ac:dyDescent="0.2">
      <c r="A481" s="404" t="s">
        <v>1593</v>
      </c>
      <c r="B481" s="404">
        <v>0</v>
      </c>
      <c r="C481" s="404">
        <v>692.13400000000001</v>
      </c>
      <c r="D481" s="404">
        <v>26230.187000000002</v>
      </c>
      <c r="E481" s="404">
        <v>26922.321</v>
      </c>
      <c r="F481" s="404">
        <v>826.13800000000003</v>
      </c>
      <c r="G481" s="404">
        <v>27748.458999999999</v>
      </c>
      <c r="H481" s="404">
        <v>26.271000000000001</v>
      </c>
      <c r="I481" s="404">
        <v>56.189</v>
      </c>
      <c r="J481" s="404">
        <v>27830.918000000001</v>
      </c>
    </row>
    <row r="482" spans="1:10" x14ac:dyDescent="0.2">
      <c r="A482" s="404" t="s">
        <v>1594</v>
      </c>
      <c r="B482" s="404">
        <v>0</v>
      </c>
      <c r="C482" s="404">
        <v>85.545000000000002</v>
      </c>
      <c r="D482" s="404">
        <v>2085.0189999999998</v>
      </c>
      <c r="E482" s="404">
        <v>2170.5650000000001</v>
      </c>
      <c r="F482" s="404">
        <v>67.39</v>
      </c>
      <c r="G482" s="404">
        <v>2237.9549999999999</v>
      </c>
      <c r="H482" s="404">
        <v>2.64</v>
      </c>
      <c r="I482" s="404">
        <v>5.6580000000000004</v>
      </c>
      <c r="J482" s="404">
        <v>2246.2530000000002</v>
      </c>
    </row>
    <row r="483" spans="1:10" x14ac:dyDescent="0.2">
      <c r="A483" s="404" t="s">
        <v>1595</v>
      </c>
      <c r="B483" s="404">
        <v>0</v>
      </c>
      <c r="C483" s="404">
        <v>72.991</v>
      </c>
      <c r="D483" s="404">
        <v>1892.0619999999999</v>
      </c>
      <c r="E483" s="404">
        <v>1965.0519999999999</v>
      </c>
      <c r="F483" s="404">
        <v>58.156999999999996</v>
      </c>
      <c r="G483" s="404">
        <v>2023.2090000000001</v>
      </c>
      <c r="H483" s="404">
        <v>2.2930000000000001</v>
      </c>
      <c r="I483" s="404">
        <v>4.5049999999999999</v>
      </c>
      <c r="J483" s="404">
        <v>2030.008</v>
      </c>
    </row>
    <row r="484" spans="1:10" x14ac:dyDescent="0.2">
      <c r="A484" s="404" t="s">
        <v>1596</v>
      </c>
      <c r="B484" s="404">
        <v>0</v>
      </c>
      <c r="C484" s="404">
        <v>67.781999999999996</v>
      </c>
      <c r="D484" s="404">
        <v>2151.1570000000002</v>
      </c>
      <c r="E484" s="404">
        <v>2218.9389999999999</v>
      </c>
      <c r="F484" s="404">
        <v>69.777000000000001</v>
      </c>
      <c r="G484" s="404">
        <v>2288.7159999999999</v>
      </c>
      <c r="H484" s="404">
        <v>2.29</v>
      </c>
      <c r="I484" s="404">
        <v>4.7789999999999999</v>
      </c>
      <c r="J484" s="404">
        <v>2295.7860000000001</v>
      </c>
    </row>
    <row r="485" spans="1:10" x14ac:dyDescent="0.2">
      <c r="A485" s="404" t="s">
        <v>1597</v>
      </c>
      <c r="B485" s="404">
        <v>0</v>
      </c>
      <c r="C485" s="404">
        <v>54.247999999999998</v>
      </c>
      <c r="D485" s="404">
        <v>2122.598</v>
      </c>
      <c r="E485" s="404">
        <v>2176.846</v>
      </c>
      <c r="F485" s="404">
        <v>73.382999999999996</v>
      </c>
      <c r="G485" s="404">
        <v>2250.2289999999998</v>
      </c>
      <c r="H485" s="404">
        <v>2.085</v>
      </c>
      <c r="I485" s="404">
        <v>4.3419999999999996</v>
      </c>
      <c r="J485" s="404">
        <v>2256.6559999999999</v>
      </c>
    </row>
    <row r="486" spans="1:10" x14ac:dyDescent="0.2">
      <c r="A486" s="404" t="s">
        <v>1598</v>
      </c>
      <c r="B486" s="404">
        <v>0</v>
      </c>
      <c r="C486" s="404">
        <v>46.710999999999999</v>
      </c>
      <c r="D486" s="404">
        <v>2148.1869999999999</v>
      </c>
      <c r="E486" s="404">
        <v>2194.8969999999999</v>
      </c>
      <c r="F486" s="404">
        <v>79.811999999999998</v>
      </c>
      <c r="G486" s="404">
        <v>2274.7089999999998</v>
      </c>
      <c r="H486" s="404">
        <v>2.044</v>
      </c>
      <c r="I486" s="404">
        <v>4.5350000000000001</v>
      </c>
      <c r="J486" s="404">
        <v>2281.2890000000002</v>
      </c>
    </row>
    <row r="487" spans="1:10" x14ac:dyDescent="0.2">
      <c r="A487" s="404" t="s">
        <v>1599</v>
      </c>
      <c r="B487" s="404">
        <v>0</v>
      </c>
      <c r="C487" s="404">
        <v>47.473999999999997</v>
      </c>
      <c r="D487" s="404">
        <v>2150.6170000000002</v>
      </c>
      <c r="E487" s="404">
        <v>2198.0909999999999</v>
      </c>
      <c r="F487" s="404">
        <v>78.125</v>
      </c>
      <c r="G487" s="404">
        <v>2276.2159999999999</v>
      </c>
      <c r="H487" s="404">
        <v>2.0840000000000001</v>
      </c>
      <c r="I487" s="404">
        <v>4.6440000000000001</v>
      </c>
      <c r="J487" s="404">
        <v>2282.944</v>
      </c>
    </row>
    <row r="488" spans="1:10" x14ac:dyDescent="0.2">
      <c r="A488" s="404" t="s">
        <v>1600</v>
      </c>
      <c r="B488" s="404">
        <v>0</v>
      </c>
      <c r="C488" s="404">
        <v>51.631</v>
      </c>
      <c r="D488" s="404">
        <v>2195.8780000000002</v>
      </c>
      <c r="E488" s="404">
        <v>2247.509</v>
      </c>
      <c r="F488" s="404">
        <v>83.352999999999994</v>
      </c>
      <c r="G488" s="404">
        <v>2330.8629999999998</v>
      </c>
      <c r="H488" s="404">
        <v>2.3010000000000002</v>
      </c>
      <c r="I488" s="404">
        <v>4.8390000000000004</v>
      </c>
      <c r="J488" s="404">
        <v>2338.0030000000002</v>
      </c>
    </row>
    <row r="489" spans="1:10" x14ac:dyDescent="0.2">
      <c r="A489" s="404" t="s">
        <v>1601</v>
      </c>
      <c r="B489" s="404">
        <v>0</v>
      </c>
      <c r="C489" s="404">
        <v>54.09</v>
      </c>
      <c r="D489" s="404">
        <v>2218.806</v>
      </c>
      <c r="E489" s="404">
        <v>2272.895</v>
      </c>
      <c r="F489" s="404">
        <v>84.850999999999999</v>
      </c>
      <c r="G489" s="404">
        <v>2357.7469999999998</v>
      </c>
      <c r="H489" s="404">
        <v>2.1970000000000001</v>
      </c>
      <c r="I489" s="404">
        <v>4.62</v>
      </c>
      <c r="J489" s="404">
        <v>2364.5639999999999</v>
      </c>
    </row>
    <row r="490" spans="1:10" x14ac:dyDescent="0.2">
      <c r="A490" s="404" t="s">
        <v>1602</v>
      </c>
      <c r="B490" s="404">
        <v>0</v>
      </c>
      <c r="C490" s="404">
        <v>49.058</v>
      </c>
      <c r="D490" s="404">
        <v>2057.6410000000001</v>
      </c>
      <c r="E490" s="404">
        <v>2106.6990000000001</v>
      </c>
      <c r="F490" s="404">
        <v>80.162999999999997</v>
      </c>
      <c r="G490" s="404">
        <v>2186.8620000000001</v>
      </c>
      <c r="H490" s="404">
        <v>2.1749999999999998</v>
      </c>
      <c r="I490" s="404">
        <v>4.24</v>
      </c>
      <c r="J490" s="404">
        <v>2193.277</v>
      </c>
    </row>
    <row r="491" spans="1:10" x14ac:dyDescent="0.2">
      <c r="A491" s="404" t="s">
        <v>1603</v>
      </c>
      <c r="B491" s="404">
        <v>0</v>
      </c>
      <c r="C491" s="404">
        <v>51.878</v>
      </c>
      <c r="D491" s="404">
        <v>2159.2800000000002</v>
      </c>
      <c r="E491" s="404">
        <v>2211.1590000000001</v>
      </c>
      <c r="F491" s="404">
        <v>87.697999999999993</v>
      </c>
      <c r="G491" s="404">
        <v>2298.8560000000002</v>
      </c>
      <c r="H491" s="404">
        <v>2.0699999999999998</v>
      </c>
      <c r="I491" s="404">
        <v>4.1630000000000003</v>
      </c>
      <c r="J491" s="404">
        <v>2305.09</v>
      </c>
    </row>
    <row r="492" spans="1:10" x14ac:dyDescent="0.2">
      <c r="A492" s="404" t="s">
        <v>1604</v>
      </c>
      <c r="B492" s="404">
        <v>0</v>
      </c>
      <c r="C492" s="404">
        <v>55.372999999999998</v>
      </c>
      <c r="D492" s="404">
        <v>2051.59</v>
      </c>
      <c r="E492" s="404">
        <v>2106.9630000000002</v>
      </c>
      <c r="F492" s="404">
        <v>85.26</v>
      </c>
      <c r="G492" s="404">
        <v>2192.223</v>
      </c>
      <c r="H492" s="404">
        <v>2.0190000000000001</v>
      </c>
      <c r="I492" s="404">
        <v>4.3</v>
      </c>
      <c r="J492" s="404">
        <v>2198.5419999999999</v>
      </c>
    </row>
    <row r="493" spans="1:10" x14ac:dyDescent="0.2">
      <c r="A493" s="404" t="s">
        <v>1605</v>
      </c>
      <c r="B493" s="404">
        <v>0</v>
      </c>
      <c r="C493" s="404">
        <v>78.090999999999994</v>
      </c>
      <c r="D493" s="404">
        <v>2142.0940000000001</v>
      </c>
      <c r="E493" s="404">
        <v>2220.1849999999999</v>
      </c>
      <c r="F493" s="404">
        <v>87.471000000000004</v>
      </c>
      <c r="G493" s="404">
        <v>2307.6559999999999</v>
      </c>
      <c r="H493" s="404">
        <v>2.347</v>
      </c>
      <c r="I493" s="404">
        <v>5.1829999999999998</v>
      </c>
      <c r="J493" s="404">
        <v>2315.1869999999999</v>
      </c>
    </row>
    <row r="494" spans="1:10" x14ac:dyDescent="0.2">
      <c r="A494" s="404" t="s">
        <v>1606</v>
      </c>
      <c r="B494" s="404">
        <v>0</v>
      </c>
      <c r="C494" s="404">
        <v>714.87199999999996</v>
      </c>
      <c r="D494" s="404">
        <v>25374.936000000002</v>
      </c>
      <c r="E494" s="404">
        <v>26089.808000000001</v>
      </c>
      <c r="F494" s="404">
        <v>935.43299999999999</v>
      </c>
      <c r="G494" s="404">
        <v>27025.241000000002</v>
      </c>
      <c r="H494" s="404">
        <v>26.547000000000001</v>
      </c>
      <c r="I494" s="404">
        <v>55.819000000000003</v>
      </c>
      <c r="J494" s="404">
        <v>27107.607</v>
      </c>
    </row>
    <row r="495" spans="1:10" x14ac:dyDescent="0.2">
      <c r="A495" s="404" t="s">
        <v>1607</v>
      </c>
      <c r="B495" s="404">
        <v>0</v>
      </c>
      <c r="C495" s="404">
        <v>84.278999999999996</v>
      </c>
      <c r="D495" s="404">
        <v>2034.069</v>
      </c>
      <c r="E495" s="404">
        <v>2118.348</v>
      </c>
      <c r="F495" s="404">
        <v>80.897000000000006</v>
      </c>
      <c r="G495" s="404">
        <v>2199.2449999999999</v>
      </c>
      <c r="H495" s="404">
        <v>2.4409999999999998</v>
      </c>
      <c r="I495" s="404">
        <v>5.07</v>
      </c>
      <c r="J495" s="404">
        <v>2206.7550000000001</v>
      </c>
    </row>
    <row r="496" spans="1:10" x14ac:dyDescent="0.2">
      <c r="A496" s="404" t="s">
        <v>1608</v>
      </c>
      <c r="B496" s="404">
        <v>0</v>
      </c>
      <c r="C496" s="404">
        <v>74.33</v>
      </c>
      <c r="D496" s="404">
        <v>1859.951</v>
      </c>
      <c r="E496" s="404">
        <v>1934.2809999999999</v>
      </c>
      <c r="F496" s="404">
        <v>78.95</v>
      </c>
      <c r="G496" s="404">
        <v>2013.23</v>
      </c>
      <c r="H496" s="404">
        <v>2.35</v>
      </c>
      <c r="I496" s="404">
        <v>4.7430000000000003</v>
      </c>
      <c r="J496" s="404">
        <v>2020.3240000000001</v>
      </c>
    </row>
    <row r="497" spans="1:10" x14ac:dyDescent="0.2">
      <c r="A497" s="404" t="s">
        <v>1609</v>
      </c>
      <c r="B497" s="404">
        <v>0</v>
      </c>
      <c r="C497" s="404">
        <v>64.021000000000001</v>
      </c>
      <c r="D497" s="404">
        <v>2151.5189999999998</v>
      </c>
      <c r="E497" s="404">
        <v>2215.5390000000002</v>
      </c>
      <c r="F497" s="404">
        <v>85.421000000000006</v>
      </c>
      <c r="G497" s="404">
        <v>2300.96</v>
      </c>
      <c r="H497" s="404">
        <v>2.2389999999999999</v>
      </c>
      <c r="I497" s="404">
        <v>4.5090000000000003</v>
      </c>
      <c r="J497" s="404">
        <v>2307.7069999999999</v>
      </c>
    </row>
    <row r="498" spans="1:10" x14ac:dyDescent="0.2">
      <c r="A498" s="404" t="s">
        <v>1610</v>
      </c>
      <c r="B498" s="404">
        <v>0</v>
      </c>
      <c r="C498" s="404">
        <v>50.411000000000001</v>
      </c>
      <c r="D498" s="404">
        <v>2150.5369999999998</v>
      </c>
      <c r="E498" s="404">
        <v>2200.9479999999999</v>
      </c>
      <c r="F498" s="404">
        <v>87.444000000000003</v>
      </c>
      <c r="G498" s="404">
        <v>2288.3910000000001</v>
      </c>
      <c r="H498" s="404">
        <v>2.0470000000000002</v>
      </c>
      <c r="I498" s="404">
        <v>4.1429999999999998</v>
      </c>
      <c r="J498" s="404">
        <v>2294.5819999999999</v>
      </c>
    </row>
    <row r="499" spans="1:10" x14ac:dyDescent="0.2">
      <c r="A499" s="404" t="s">
        <v>1611</v>
      </c>
      <c r="B499" s="404">
        <v>0</v>
      </c>
      <c r="C499" s="404">
        <v>48.152999999999999</v>
      </c>
      <c r="D499" s="404">
        <v>2214.4319999999998</v>
      </c>
      <c r="E499" s="404">
        <v>2262.5839999999998</v>
      </c>
      <c r="F499" s="404">
        <v>91.8</v>
      </c>
      <c r="G499" s="404">
        <v>2354.384</v>
      </c>
      <c r="H499" s="404">
        <v>2.0659999999999998</v>
      </c>
      <c r="I499" s="404">
        <v>4.6859999999999999</v>
      </c>
      <c r="J499" s="404">
        <v>2361.136</v>
      </c>
    </row>
    <row r="500" spans="1:10" x14ac:dyDescent="0.2">
      <c r="A500" s="404" t="s">
        <v>1612</v>
      </c>
      <c r="B500" s="404">
        <v>0</v>
      </c>
      <c r="C500" s="404">
        <v>49.19</v>
      </c>
      <c r="D500" s="404">
        <v>2182.9450000000002</v>
      </c>
      <c r="E500" s="404">
        <v>2232.1350000000002</v>
      </c>
      <c r="F500" s="404">
        <v>92.79</v>
      </c>
      <c r="G500" s="404">
        <v>2324.9250000000002</v>
      </c>
      <c r="H500" s="404">
        <v>2.246</v>
      </c>
      <c r="I500" s="404">
        <v>4.9379999999999997</v>
      </c>
      <c r="J500" s="404">
        <v>2332.1089999999999</v>
      </c>
    </row>
    <row r="501" spans="1:10" x14ac:dyDescent="0.2">
      <c r="A501" s="404" t="s">
        <v>1613</v>
      </c>
      <c r="B501" s="404">
        <v>0</v>
      </c>
      <c r="C501" s="404">
        <v>54.484000000000002</v>
      </c>
      <c r="D501" s="404">
        <v>2257.4319999999998</v>
      </c>
      <c r="E501" s="404">
        <v>2311.9160000000002</v>
      </c>
      <c r="F501" s="404">
        <v>94.406000000000006</v>
      </c>
      <c r="G501" s="404">
        <v>2406.3220000000001</v>
      </c>
      <c r="H501" s="404">
        <v>2.2749999999999999</v>
      </c>
      <c r="I501" s="404">
        <v>4.8330000000000002</v>
      </c>
      <c r="J501" s="404">
        <v>2413.4299999999998</v>
      </c>
    </row>
    <row r="502" spans="1:10" x14ac:dyDescent="0.2">
      <c r="A502" s="404" t="s">
        <v>1614</v>
      </c>
      <c r="B502" s="404">
        <v>0</v>
      </c>
      <c r="C502" s="404">
        <v>56.052</v>
      </c>
      <c r="D502" s="404">
        <v>2255.7759999999998</v>
      </c>
      <c r="E502" s="404">
        <v>2311.8290000000002</v>
      </c>
      <c r="F502" s="404">
        <v>93.756</v>
      </c>
      <c r="G502" s="404">
        <v>2405.585</v>
      </c>
      <c r="H502" s="404">
        <v>2.1419999999999999</v>
      </c>
      <c r="I502" s="404">
        <v>4.4729999999999999</v>
      </c>
      <c r="J502" s="404">
        <v>2412.1999999999998</v>
      </c>
    </row>
    <row r="503" spans="1:10" x14ac:dyDescent="0.2">
      <c r="A503" s="404" t="s">
        <v>1615</v>
      </c>
      <c r="B503" s="404">
        <v>0</v>
      </c>
      <c r="C503" s="404">
        <v>48.695</v>
      </c>
      <c r="D503" s="404">
        <v>2162.3249999999998</v>
      </c>
      <c r="E503" s="404">
        <v>2211.02</v>
      </c>
      <c r="F503" s="404">
        <v>89.888000000000005</v>
      </c>
      <c r="G503" s="404">
        <v>2300.9079999999999</v>
      </c>
      <c r="H503" s="404">
        <v>2.1800000000000002</v>
      </c>
      <c r="I503" s="404">
        <v>4.2649999999999997</v>
      </c>
      <c r="J503" s="404">
        <v>2307.3530000000001</v>
      </c>
    </row>
    <row r="504" spans="1:10" x14ac:dyDescent="0.2">
      <c r="A504" s="404" t="s">
        <v>1616</v>
      </c>
      <c r="B504" s="404">
        <v>0</v>
      </c>
      <c r="C504" s="404">
        <v>49.435000000000002</v>
      </c>
      <c r="D504" s="404">
        <v>2190.569</v>
      </c>
      <c r="E504" s="404">
        <v>2240.0039999999999</v>
      </c>
      <c r="F504" s="404">
        <v>94.344999999999999</v>
      </c>
      <c r="G504" s="404">
        <v>2334.3490000000002</v>
      </c>
      <c r="H504" s="404">
        <v>2.0990000000000002</v>
      </c>
      <c r="I504" s="404">
        <v>4.1879999999999997</v>
      </c>
      <c r="J504" s="404">
        <v>2340.636</v>
      </c>
    </row>
    <row r="505" spans="1:10" x14ac:dyDescent="0.2">
      <c r="A505" s="404" t="s">
        <v>1617</v>
      </c>
      <c r="B505" s="404">
        <v>0</v>
      </c>
      <c r="C505" s="404">
        <v>58.795999999999999</v>
      </c>
      <c r="D505" s="404">
        <v>2081.752</v>
      </c>
      <c r="E505" s="404">
        <v>2140.5479999999998</v>
      </c>
      <c r="F505" s="404">
        <v>90.77</v>
      </c>
      <c r="G505" s="404">
        <v>2231.3180000000002</v>
      </c>
      <c r="H505" s="404">
        <v>2.0710000000000002</v>
      </c>
      <c r="I505" s="404">
        <v>4.43</v>
      </c>
      <c r="J505" s="404">
        <v>2237.819</v>
      </c>
    </row>
    <row r="506" spans="1:10" x14ac:dyDescent="0.2">
      <c r="A506" s="404" t="s">
        <v>1618</v>
      </c>
      <c r="B506" s="404">
        <v>0</v>
      </c>
      <c r="C506" s="404">
        <v>81.106999999999999</v>
      </c>
      <c r="D506" s="404">
        <v>2144.239</v>
      </c>
      <c r="E506" s="404">
        <v>2225.346</v>
      </c>
      <c r="F506" s="404">
        <v>94.432000000000002</v>
      </c>
      <c r="G506" s="404">
        <v>2319.7779999999998</v>
      </c>
      <c r="H506" s="404">
        <v>2.1589999999999998</v>
      </c>
      <c r="I506" s="404">
        <v>4.7610000000000001</v>
      </c>
      <c r="J506" s="404">
        <v>2326.6979999999999</v>
      </c>
    </row>
    <row r="507" spans="1:10" x14ac:dyDescent="0.2">
      <c r="A507" s="404" t="s">
        <v>1619</v>
      </c>
      <c r="B507" s="404">
        <v>0</v>
      </c>
      <c r="C507" s="404">
        <v>718.952</v>
      </c>
      <c r="D507" s="404">
        <v>25685.553</v>
      </c>
      <c r="E507" s="404">
        <v>26404.505000000001</v>
      </c>
      <c r="F507" s="404">
        <v>1074.8900000000001</v>
      </c>
      <c r="G507" s="404">
        <v>27479.395</v>
      </c>
      <c r="H507" s="404">
        <v>26.315000000000001</v>
      </c>
      <c r="I507" s="404">
        <v>55.085999999999999</v>
      </c>
      <c r="J507" s="404">
        <v>27560.795999999998</v>
      </c>
    </row>
    <row r="508" spans="1:10" x14ac:dyDescent="0.2">
      <c r="A508" s="404" t="s">
        <v>1620</v>
      </c>
      <c r="B508" s="404">
        <v>0</v>
      </c>
      <c r="C508" s="404">
        <v>86.882000000000005</v>
      </c>
      <c r="D508" s="404">
        <v>2045.1569999999999</v>
      </c>
      <c r="E508" s="404">
        <v>2132.038</v>
      </c>
      <c r="F508" s="404">
        <v>85.828000000000003</v>
      </c>
      <c r="G508" s="404">
        <v>2217.8670000000002</v>
      </c>
      <c r="H508" s="404">
        <v>2.4239999999999999</v>
      </c>
      <c r="I508" s="404">
        <v>4.97</v>
      </c>
      <c r="J508" s="404">
        <v>2225.2600000000002</v>
      </c>
    </row>
    <row r="509" spans="1:10" x14ac:dyDescent="0.2">
      <c r="A509" s="404" t="s">
        <v>1621</v>
      </c>
      <c r="B509" s="404">
        <v>0</v>
      </c>
      <c r="C509" s="404">
        <v>73.763000000000005</v>
      </c>
      <c r="D509" s="404">
        <v>1883.433</v>
      </c>
      <c r="E509" s="404">
        <v>1957.1969999999999</v>
      </c>
      <c r="F509" s="404">
        <v>84.335999999999999</v>
      </c>
      <c r="G509" s="404">
        <v>2041.5329999999999</v>
      </c>
      <c r="H509" s="404">
        <v>2.173</v>
      </c>
      <c r="I509" s="404">
        <v>4.274</v>
      </c>
      <c r="J509" s="404">
        <v>2047.979</v>
      </c>
    </row>
    <row r="510" spans="1:10" x14ac:dyDescent="0.2">
      <c r="A510" s="404" t="s">
        <v>1622</v>
      </c>
      <c r="B510" s="404">
        <v>0</v>
      </c>
      <c r="C510" s="404">
        <v>67.037000000000006</v>
      </c>
      <c r="D510" s="404">
        <v>2146.1579999999999</v>
      </c>
      <c r="E510" s="404">
        <v>2213.1950000000002</v>
      </c>
      <c r="F510" s="404">
        <v>93.146000000000001</v>
      </c>
      <c r="G510" s="404">
        <v>2306.3420000000001</v>
      </c>
      <c r="H510" s="404">
        <v>2.2639999999999998</v>
      </c>
      <c r="I510" s="404">
        <v>4.7089999999999996</v>
      </c>
      <c r="J510" s="404">
        <v>2313.3150000000001</v>
      </c>
    </row>
    <row r="511" spans="1:10" x14ac:dyDescent="0.2">
      <c r="A511" s="404" t="s">
        <v>1623</v>
      </c>
      <c r="B511" s="404">
        <v>0</v>
      </c>
      <c r="C511" s="404">
        <v>54.802999999999997</v>
      </c>
      <c r="D511" s="404">
        <v>2094.9110000000001</v>
      </c>
      <c r="E511" s="404">
        <v>2149.7139999999999</v>
      </c>
      <c r="F511" s="404">
        <v>90.474000000000004</v>
      </c>
      <c r="G511" s="404">
        <v>2240.1880000000001</v>
      </c>
      <c r="H511" s="404">
        <v>2.145</v>
      </c>
      <c r="I511" s="404">
        <v>4.4690000000000003</v>
      </c>
      <c r="J511" s="404">
        <v>2246.8020000000001</v>
      </c>
    </row>
    <row r="512" spans="1:10" x14ac:dyDescent="0.2">
      <c r="A512" s="404" t="s">
        <v>1624</v>
      </c>
      <c r="B512" s="404">
        <v>0</v>
      </c>
      <c r="C512" s="404">
        <v>49.802999999999997</v>
      </c>
      <c r="D512" s="404">
        <v>2168.4650000000001</v>
      </c>
      <c r="E512" s="404">
        <v>2218.268</v>
      </c>
      <c r="F512" s="404">
        <v>98.179000000000002</v>
      </c>
      <c r="G512" s="404">
        <v>2316.4470000000001</v>
      </c>
      <c r="H512" s="404">
        <v>2.1110000000000002</v>
      </c>
      <c r="I512" s="404">
        <v>4.57</v>
      </c>
      <c r="J512" s="404">
        <v>2323.1280000000002</v>
      </c>
    </row>
    <row r="513" spans="1:14" x14ac:dyDescent="0.2">
      <c r="A513" s="404" t="s">
        <v>1625</v>
      </c>
      <c r="B513" s="404">
        <v>0</v>
      </c>
      <c r="C513" s="404">
        <v>49.533000000000001</v>
      </c>
      <c r="D513" s="404">
        <v>2171.1509999999998</v>
      </c>
      <c r="E513" s="404">
        <v>2220.6840000000002</v>
      </c>
      <c r="F513" s="404">
        <v>102.51600000000001</v>
      </c>
      <c r="G513" s="404">
        <v>2323.1999999999998</v>
      </c>
      <c r="H513" s="404">
        <v>2.1930000000000001</v>
      </c>
      <c r="I513" s="404">
        <v>4.6959999999999997</v>
      </c>
      <c r="J513" s="404">
        <v>2330.09</v>
      </c>
    </row>
    <row r="514" spans="1:14" x14ac:dyDescent="0.2">
      <c r="A514" s="404" t="s">
        <v>1626</v>
      </c>
      <c r="B514" s="404">
        <v>0</v>
      </c>
      <c r="C514" s="404">
        <v>56.353999999999999</v>
      </c>
      <c r="D514" s="404">
        <v>2187.3850000000002</v>
      </c>
      <c r="E514" s="404">
        <v>2243.739</v>
      </c>
      <c r="F514" s="404">
        <v>95.978999999999999</v>
      </c>
      <c r="G514" s="404">
        <v>2339.7179999999998</v>
      </c>
      <c r="H514" s="404">
        <v>2.2189999999999999</v>
      </c>
      <c r="I514" s="404">
        <v>4.8140000000000001</v>
      </c>
      <c r="J514" s="404">
        <v>2346.7510000000002</v>
      </c>
    </row>
    <row r="515" spans="1:14" x14ac:dyDescent="0.2">
      <c r="A515" s="404" t="s">
        <v>1627</v>
      </c>
      <c r="B515" s="404">
        <v>0</v>
      </c>
      <c r="C515" s="404">
        <v>56.323</v>
      </c>
      <c r="D515" s="404">
        <v>2207.116</v>
      </c>
      <c r="E515" s="404">
        <v>2263.4389999999999</v>
      </c>
      <c r="F515" s="404">
        <v>106.871</v>
      </c>
      <c r="G515" s="404">
        <v>2370.3110000000001</v>
      </c>
      <c r="H515" s="404">
        <v>2.133</v>
      </c>
      <c r="I515" s="404">
        <v>4.3789999999999996</v>
      </c>
      <c r="J515" s="404">
        <v>2376.8240000000001</v>
      </c>
    </row>
    <row r="516" spans="1:14" x14ac:dyDescent="0.2">
      <c r="A516" s="404" t="s">
        <v>1628</v>
      </c>
      <c r="B516" s="404">
        <v>0</v>
      </c>
      <c r="C516" s="404">
        <v>49.259</v>
      </c>
      <c r="D516" s="404">
        <v>2092.817</v>
      </c>
      <c r="E516" s="404">
        <v>2142.076</v>
      </c>
      <c r="F516" s="404">
        <v>96.15</v>
      </c>
      <c r="G516" s="404">
        <v>2238.2260000000001</v>
      </c>
      <c r="H516" s="404">
        <v>2.1619999999999999</v>
      </c>
      <c r="I516" s="404">
        <v>4.1189999999999998</v>
      </c>
      <c r="J516" s="404">
        <v>2244.5070000000001</v>
      </c>
    </row>
    <row r="517" spans="1:14" x14ac:dyDescent="0.2">
      <c r="A517" s="404" t="s">
        <v>1629</v>
      </c>
      <c r="B517" s="404">
        <v>0</v>
      </c>
      <c r="C517" s="404">
        <v>52.012</v>
      </c>
      <c r="D517" s="404">
        <v>2124.0010000000002</v>
      </c>
      <c r="E517" s="404">
        <v>2176.0129999999999</v>
      </c>
      <c r="F517" s="404">
        <v>100.014</v>
      </c>
      <c r="G517" s="404">
        <v>2276.027</v>
      </c>
      <c r="H517" s="404">
        <v>2.1030000000000002</v>
      </c>
      <c r="I517" s="404">
        <v>4.2370000000000001</v>
      </c>
      <c r="J517" s="404">
        <v>2282.3670000000002</v>
      </c>
    </row>
    <row r="518" spans="1:14" x14ac:dyDescent="0.2">
      <c r="A518" s="404" t="s">
        <v>1630</v>
      </c>
      <c r="B518" s="404">
        <v>0</v>
      </c>
      <c r="C518" s="404">
        <v>60.258000000000003</v>
      </c>
      <c r="D518" s="404">
        <v>2035.2529999999999</v>
      </c>
      <c r="E518" s="404">
        <v>2095.511</v>
      </c>
      <c r="F518" s="404">
        <v>99.27</v>
      </c>
      <c r="G518" s="404">
        <v>2194.7809999999999</v>
      </c>
      <c r="H518" s="404">
        <v>2.012</v>
      </c>
      <c r="I518" s="404">
        <v>4.2370000000000001</v>
      </c>
      <c r="J518" s="404">
        <v>2201.0300000000002</v>
      </c>
      <c r="N518" s="410"/>
    </row>
    <row r="519" spans="1:14" x14ac:dyDescent="0.2">
      <c r="A519" s="404" t="s">
        <v>1631</v>
      </c>
      <c r="B519" s="404">
        <v>0</v>
      </c>
      <c r="C519" s="404">
        <v>75.686999999999998</v>
      </c>
      <c r="D519" s="404">
        <v>2091.5</v>
      </c>
      <c r="E519" s="404">
        <v>2167.1869999999999</v>
      </c>
      <c r="F519" s="404">
        <v>105.456</v>
      </c>
      <c r="G519" s="404">
        <v>2272.643</v>
      </c>
      <c r="H519" s="404">
        <v>2.2370000000000001</v>
      </c>
      <c r="I519" s="404">
        <v>4.7450000000000001</v>
      </c>
      <c r="J519" s="404">
        <v>2279.6239999999998</v>
      </c>
    </row>
    <row r="520" spans="1:14" x14ac:dyDescent="0.2">
      <c r="A520" s="404" t="s">
        <v>1632</v>
      </c>
      <c r="B520" s="404">
        <v>0</v>
      </c>
      <c r="C520" s="404">
        <v>731.71400000000006</v>
      </c>
      <c r="D520" s="404">
        <v>25247.347000000002</v>
      </c>
      <c r="E520" s="404">
        <v>25979.061000000002</v>
      </c>
      <c r="F520" s="404">
        <v>1158.221</v>
      </c>
      <c r="G520" s="404">
        <v>27137.280999999999</v>
      </c>
      <c r="H520" s="404">
        <v>26.177</v>
      </c>
      <c r="I520" s="404">
        <v>54.231000000000002</v>
      </c>
      <c r="J520" s="404">
        <v>27217.688999999998</v>
      </c>
    </row>
    <row r="521" spans="1:14" x14ac:dyDescent="0.2">
      <c r="A521" s="404" t="s">
        <v>1633</v>
      </c>
      <c r="B521" s="404">
        <v>0</v>
      </c>
      <c r="C521" s="404">
        <v>81.765000000000001</v>
      </c>
      <c r="D521" s="404">
        <v>1964.825</v>
      </c>
      <c r="E521" s="404">
        <v>2046.59</v>
      </c>
      <c r="F521" s="404">
        <v>85.629000000000005</v>
      </c>
      <c r="G521" s="404">
        <v>2132.2179999999998</v>
      </c>
      <c r="H521" s="404">
        <v>2.2719999999999998</v>
      </c>
      <c r="I521" s="404">
        <v>4.6319999999999997</v>
      </c>
      <c r="J521" s="404">
        <v>2139.1219999999998</v>
      </c>
    </row>
    <row r="522" spans="1:14" x14ac:dyDescent="0.2">
      <c r="A522" s="404" t="s">
        <v>1634</v>
      </c>
      <c r="B522" s="404">
        <v>0</v>
      </c>
      <c r="C522" s="404">
        <v>74.409000000000006</v>
      </c>
      <c r="D522" s="404">
        <v>1922.6559999999999</v>
      </c>
      <c r="E522" s="404">
        <v>1997.0650000000001</v>
      </c>
      <c r="F522" s="404">
        <v>89.569000000000003</v>
      </c>
      <c r="G522" s="404">
        <v>2086.6350000000002</v>
      </c>
      <c r="H522" s="404">
        <v>2.2040000000000002</v>
      </c>
      <c r="I522" s="404">
        <v>4.3760000000000003</v>
      </c>
      <c r="J522" s="404">
        <v>2093.2139999999999</v>
      </c>
    </row>
    <row r="523" spans="1:14" x14ac:dyDescent="0.2">
      <c r="A523" s="404" t="s">
        <v>1635</v>
      </c>
      <c r="B523" s="404">
        <v>0</v>
      </c>
      <c r="C523" s="404">
        <v>63.796999999999997</v>
      </c>
      <c r="D523" s="404">
        <v>2072.6080000000002</v>
      </c>
      <c r="E523" s="404">
        <v>2136.4050000000002</v>
      </c>
      <c r="F523" s="404">
        <v>97.858999999999995</v>
      </c>
      <c r="G523" s="404">
        <v>2234.2640000000001</v>
      </c>
      <c r="H523" s="404">
        <v>2.11</v>
      </c>
      <c r="I523" s="404">
        <v>4.2309999999999999</v>
      </c>
      <c r="J523" s="404">
        <v>2240.605</v>
      </c>
    </row>
    <row r="524" spans="1:14" x14ac:dyDescent="0.2">
      <c r="A524" s="404" t="s">
        <v>1636</v>
      </c>
      <c r="B524" s="404">
        <v>0</v>
      </c>
      <c r="C524" s="404">
        <v>58.796999999999997</v>
      </c>
      <c r="D524" s="404">
        <v>2051.7959999999998</v>
      </c>
      <c r="E524" s="404">
        <v>2110.5929999999998</v>
      </c>
      <c r="F524" s="404">
        <v>98.001000000000005</v>
      </c>
      <c r="G524" s="404">
        <v>2208.5940000000001</v>
      </c>
      <c r="H524" s="404">
        <v>2.0619999999999998</v>
      </c>
      <c r="I524" s="404">
        <v>4.1189999999999998</v>
      </c>
      <c r="J524" s="404">
        <v>2214.7759999999998</v>
      </c>
    </row>
    <row r="525" spans="1:14" x14ac:dyDescent="0.2">
      <c r="A525" s="404" t="s">
        <v>1637</v>
      </c>
      <c r="B525" s="404">
        <v>0</v>
      </c>
      <c r="C525" s="404">
        <v>56.453000000000003</v>
      </c>
      <c r="D525" s="404">
        <v>2144.4769999999999</v>
      </c>
      <c r="E525" s="404">
        <v>2200.9299999999998</v>
      </c>
      <c r="F525" s="404">
        <v>106.619</v>
      </c>
      <c r="G525" s="404">
        <v>2307.549</v>
      </c>
      <c r="H525" s="404">
        <v>2.069</v>
      </c>
      <c r="I525" s="404">
        <v>4.4470000000000001</v>
      </c>
      <c r="J525" s="404">
        <v>2314.0659999999998</v>
      </c>
    </row>
    <row r="526" spans="1:14" x14ac:dyDescent="0.2">
      <c r="A526" s="404" t="s">
        <v>1638</v>
      </c>
      <c r="B526" s="404">
        <v>0</v>
      </c>
      <c r="C526" s="404">
        <v>56.274999999999999</v>
      </c>
      <c r="D526" s="404">
        <v>2120.058</v>
      </c>
      <c r="E526" s="404">
        <v>2176.3330000000001</v>
      </c>
      <c r="F526" s="404">
        <v>100.881</v>
      </c>
      <c r="G526" s="404">
        <v>2277.2139999999999</v>
      </c>
      <c r="H526" s="404">
        <v>2.0819999999999999</v>
      </c>
      <c r="I526" s="404">
        <v>4.3540000000000001</v>
      </c>
      <c r="J526" s="404">
        <v>2283.65</v>
      </c>
    </row>
    <row r="527" spans="1:14" x14ac:dyDescent="0.2">
      <c r="A527" s="404" t="s">
        <v>1639</v>
      </c>
      <c r="B527" s="404">
        <v>0</v>
      </c>
      <c r="C527" s="404">
        <v>62.26</v>
      </c>
      <c r="D527" s="404">
        <v>2148.8069999999998</v>
      </c>
      <c r="E527" s="404">
        <v>2211.0680000000002</v>
      </c>
      <c r="F527" s="404">
        <v>98.539000000000001</v>
      </c>
      <c r="G527" s="404">
        <v>2309.607</v>
      </c>
      <c r="H527" s="404">
        <v>2.1890000000000001</v>
      </c>
      <c r="I527" s="404">
        <v>4.6429999999999998</v>
      </c>
      <c r="J527" s="404">
        <v>2316.4380000000001</v>
      </c>
    </row>
    <row r="528" spans="1:14" x14ac:dyDescent="0.2">
      <c r="A528" s="404" t="s">
        <v>1640</v>
      </c>
      <c r="B528" s="404">
        <v>0</v>
      </c>
      <c r="C528" s="404">
        <v>60.290999999999997</v>
      </c>
      <c r="D528" s="404">
        <v>2191.9340000000002</v>
      </c>
      <c r="E528" s="404">
        <v>2252.2249999999999</v>
      </c>
      <c r="F528" s="404">
        <v>105.78400000000001</v>
      </c>
      <c r="G528" s="404">
        <v>2358.009</v>
      </c>
      <c r="H528" s="404">
        <v>2.2189999999999999</v>
      </c>
      <c r="I528" s="404">
        <v>4.4660000000000002</v>
      </c>
      <c r="J528" s="404">
        <v>2364.694</v>
      </c>
    </row>
    <row r="529" spans="1:15" x14ac:dyDescent="0.2">
      <c r="A529" s="404" t="s">
        <v>1641</v>
      </c>
      <c r="B529" s="404">
        <v>0</v>
      </c>
      <c r="C529" s="404">
        <v>54.445999999999998</v>
      </c>
      <c r="D529" s="404">
        <v>2008.296</v>
      </c>
      <c r="E529" s="404">
        <v>2062.7420000000002</v>
      </c>
      <c r="F529" s="404">
        <v>92.468000000000004</v>
      </c>
      <c r="G529" s="404">
        <v>2155.21</v>
      </c>
      <c r="H529" s="404">
        <v>2.1440000000000001</v>
      </c>
      <c r="I529" s="404">
        <v>4.1180000000000003</v>
      </c>
      <c r="J529" s="404">
        <v>2161.4720000000002</v>
      </c>
    </row>
    <row r="530" spans="1:15" x14ac:dyDescent="0.2">
      <c r="A530" s="404" t="s">
        <v>1642</v>
      </c>
      <c r="B530" s="404">
        <v>0</v>
      </c>
      <c r="C530" s="404">
        <v>57.201999999999998</v>
      </c>
      <c r="D530" s="404">
        <v>2090.7559999999999</v>
      </c>
      <c r="E530" s="404">
        <v>2147.9580000000001</v>
      </c>
      <c r="F530" s="404">
        <v>100.65600000000001</v>
      </c>
      <c r="G530" s="404">
        <v>2248.6149999999998</v>
      </c>
      <c r="H530" s="404">
        <v>2.1120000000000001</v>
      </c>
      <c r="I530" s="404">
        <v>4.1820000000000004</v>
      </c>
      <c r="J530" s="404">
        <v>2254.9090000000001</v>
      </c>
    </row>
    <row r="531" spans="1:15" x14ac:dyDescent="0.2">
      <c r="A531" s="404" t="s">
        <v>1643</v>
      </c>
      <c r="B531" s="404">
        <v>0</v>
      </c>
      <c r="C531" s="404">
        <v>64.662000000000006</v>
      </c>
      <c r="D531" s="404">
        <v>2001.9559999999999</v>
      </c>
      <c r="E531" s="404">
        <v>2066.6179999999999</v>
      </c>
      <c r="F531" s="404">
        <v>92.881</v>
      </c>
      <c r="G531" s="404">
        <v>2159.4989999999998</v>
      </c>
      <c r="H531" s="404">
        <v>1.98</v>
      </c>
      <c r="I531" s="404">
        <v>4.048</v>
      </c>
      <c r="J531" s="404">
        <v>2165.527</v>
      </c>
    </row>
    <row r="532" spans="1:15" x14ac:dyDescent="0.2">
      <c r="A532" s="404" t="s">
        <v>1644</v>
      </c>
      <c r="B532" s="404">
        <v>0</v>
      </c>
      <c r="C532" s="404">
        <v>74.093000000000004</v>
      </c>
      <c r="D532" s="404">
        <v>1983.6320000000001</v>
      </c>
      <c r="E532" s="404">
        <v>2057.7249999999999</v>
      </c>
      <c r="F532" s="404">
        <v>91.706000000000003</v>
      </c>
      <c r="G532" s="404">
        <v>2149.431</v>
      </c>
      <c r="H532" s="404">
        <v>2.1579999999999999</v>
      </c>
      <c r="I532" s="404">
        <v>4.6050000000000004</v>
      </c>
      <c r="J532" s="404">
        <v>2156.194</v>
      </c>
    </row>
    <row r="533" spans="1:15" x14ac:dyDescent="0.2">
      <c r="A533" s="404" t="s">
        <v>1645</v>
      </c>
      <c r="B533" s="404">
        <v>0</v>
      </c>
      <c r="C533" s="404">
        <v>764.45</v>
      </c>
      <c r="D533" s="404">
        <v>24701.789000000001</v>
      </c>
      <c r="E533" s="404">
        <v>25466.239000000001</v>
      </c>
      <c r="F533" s="404">
        <v>1160.606</v>
      </c>
      <c r="G533" s="404">
        <v>26626.844000000001</v>
      </c>
      <c r="H533" s="404">
        <v>25.602</v>
      </c>
      <c r="I533" s="404">
        <v>52.264000000000003</v>
      </c>
      <c r="J533" s="404">
        <v>26704.710999999999</v>
      </c>
    </row>
    <row r="534" spans="1:15" x14ac:dyDescent="0.2">
      <c r="A534" s="404" t="s">
        <v>1646</v>
      </c>
      <c r="B534" s="404">
        <v>0</v>
      </c>
      <c r="C534" s="404">
        <v>84.917000000000002</v>
      </c>
      <c r="D534" s="404">
        <v>1976.4490000000001</v>
      </c>
      <c r="E534" s="404">
        <v>2061.366</v>
      </c>
      <c r="F534" s="404">
        <v>92.26</v>
      </c>
      <c r="G534" s="404">
        <v>2153.625</v>
      </c>
      <c r="H534" s="404">
        <v>2.2639999999999998</v>
      </c>
      <c r="I534" s="404">
        <v>4.6420000000000003</v>
      </c>
      <c r="J534" s="404">
        <v>2160.5309999999999</v>
      </c>
    </row>
    <row r="535" spans="1:15" x14ac:dyDescent="0.2">
      <c r="A535" s="404" t="s">
        <v>1647</v>
      </c>
      <c r="B535" s="404">
        <v>0</v>
      </c>
      <c r="C535" s="404">
        <v>75.731999999999999</v>
      </c>
      <c r="D535" s="404">
        <v>1812.6969999999999</v>
      </c>
      <c r="E535" s="404">
        <v>1888.43</v>
      </c>
      <c r="F535" s="404">
        <v>86.518000000000001</v>
      </c>
      <c r="G535" s="404">
        <v>1974.9480000000001</v>
      </c>
      <c r="H535" s="404">
        <v>2.2050000000000001</v>
      </c>
      <c r="I535" s="404">
        <v>4.3369999999999997</v>
      </c>
      <c r="J535" s="404">
        <v>1981.489</v>
      </c>
    </row>
    <row r="536" spans="1:15" x14ac:dyDescent="0.2">
      <c r="A536" s="404" t="s">
        <v>1648</v>
      </c>
      <c r="B536" s="404">
        <v>0</v>
      </c>
      <c r="C536" s="404">
        <v>74.722999999999999</v>
      </c>
      <c r="D536" s="404">
        <v>2074.0390000000002</v>
      </c>
      <c r="E536" s="404">
        <v>2148.7620000000002</v>
      </c>
      <c r="F536" s="404">
        <v>100.65</v>
      </c>
      <c r="G536" s="404">
        <v>2249.4119999999998</v>
      </c>
      <c r="H536" s="404">
        <v>2.153</v>
      </c>
      <c r="I536" s="404">
        <v>4.41</v>
      </c>
      <c r="J536" s="404">
        <v>2255.9749999999999</v>
      </c>
    </row>
    <row r="537" spans="1:15" x14ac:dyDescent="0.2">
      <c r="A537" s="404" t="s">
        <v>1649</v>
      </c>
      <c r="B537" s="404">
        <v>0</v>
      </c>
      <c r="C537" s="404">
        <v>58.554000000000002</v>
      </c>
      <c r="D537" s="404">
        <v>2036.865</v>
      </c>
      <c r="E537" s="404">
        <v>2095.4189999999999</v>
      </c>
      <c r="F537" s="404">
        <v>102.051</v>
      </c>
      <c r="G537" s="404">
        <v>2197.4699999999998</v>
      </c>
      <c r="H537" s="404">
        <v>2.1320000000000001</v>
      </c>
      <c r="I537" s="404">
        <v>4.2839999999999998</v>
      </c>
      <c r="J537" s="404">
        <v>2203.886</v>
      </c>
    </row>
    <row r="538" spans="1:15" x14ac:dyDescent="0.2">
      <c r="A538" s="404" t="s">
        <v>1650</v>
      </c>
      <c r="B538" s="404">
        <v>0</v>
      </c>
      <c r="C538" s="404">
        <v>52.709000000000003</v>
      </c>
      <c r="D538" s="404">
        <v>2139.4</v>
      </c>
      <c r="E538" s="404">
        <v>2192.1089999999999</v>
      </c>
      <c r="F538" s="404">
        <v>106.80200000000001</v>
      </c>
      <c r="G538" s="404">
        <v>2298.9119999999998</v>
      </c>
      <c r="H538" s="404">
        <v>2.1190000000000002</v>
      </c>
      <c r="I538" s="404">
        <v>4.516</v>
      </c>
      <c r="J538" s="404">
        <v>2305.547</v>
      </c>
    </row>
    <row r="539" spans="1:15" x14ac:dyDescent="0.2">
      <c r="A539" s="404" t="s">
        <v>1651</v>
      </c>
      <c r="B539" s="404">
        <v>0</v>
      </c>
      <c r="C539" s="404">
        <v>52.232999999999997</v>
      </c>
      <c r="D539" s="404">
        <v>2088.9699999999998</v>
      </c>
      <c r="E539" s="404">
        <v>2141.203</v>
      </c>
      <c r="F539" s="404">
        <v>106.363</v>
      </c>
      <c r="G539" s="404">
        <v>2247.567</v>
      </c>
      <c r="H539" s="404">
        <v>2.1509999999999998</v>
      </c>
      <c r="I539" s="404">
        <v>4.569</v>
      </c>
      <c r="J539" s="404">
        <v>2254.288</v>
      </c>
    </row>
    <row r="542" spans="1:15" x14ac:dyDescent="0.2">
      <c r="G542" s="405">
        <f>G$416</f>
        <v>26844.563999999998</v>
      </c>
      <c r="H542" s="405">
        <f>H$416</f>
        <v>23.234999999999999</v>
      </c>
      <c r="I542" s="405">
        <f>I$416</f>
        <v>50.886000000000003</v>
      </c>
      <c r="J542" s="405">
        <f>J$416</f>
        <v>26918.685000000001</v>
      </c>
      <c r="K542" s="398">
        <v>2003</v>
      </c>
    </row>
    <row r="543" spans="1:15" x14ac:dyDescent="0.2">
      <c r="G543" s="405">
        <f>G429</f>
        <v>27816.635999999999</v>
      </c>
      <c r="H543" s="405">
        <f>H429</f>
        <v>24.646999999999998</v>
      </c>
      <c r="I543" s="405">
        <f>I429</f>
        <v>54.18</v>
      </c>
      <c r="J543" s="405">
        <f>J429</f>
        <v>27895.464</v>
      </c>
      <c r="K543" s="398">
        <f>K542+1</f>
        <v>2004</v>
      </c>
    </row>
    <row r="544" spans="1:15" x14ac:dyDescent="0.2">
      <c r="B544" s="405">
        <f>B455</f>
        <v>0</v>
      </c>
      <c r="C544" s="405">
        <f t="shared" ref="C544:F544" si="0">C455</f>
        <v>624.97500000000002</v>
      </c>
      <c r="D544" s="405">
        <f t="shared" si="0"/>
        <v>27650.866999999998</v>
      </c>
      <c r="E544" s="405">
        <f t="shared" si="0"/>
        <v>28275.842000000001</v>
      </c>
      <c r="F544" s="405">
        <f t="shared" si="0"/>
        <v>474.95100000000002</v>
      </c>
      <c r="G544" s="405">
        <f>G442</f>
        <v>28271.724999999999</v>
      </c>
      <c r="H544" s="405">
        <f>H442</f>
        <v>25.611999999999998</v>
      </c>
      <c r="I544" s="405">
        <f>I442</f>
        <v>55.661000000000001</v>
      </c>
      <c r="J544" s="405">
        <f>J442</f>
        <v>28352.996999999999</v>
      </c>
      <c r="K544" s="398">
        <f t="shared" ref="K544:K551" si="1">K543+1</f>
        <v>2005</v>
      </c>
      <c r="L544" s="409"/>
      <c r="M544" s="409"/>
      <c r="N544" s="409"/>
      <c r="O544" s="409"/>
    </row>
    <row r="545" spans="2:15" x14ac:dyDescent="0.2">
      <c r="B545" s="405">
        <f>B468</f>
        <v>0</v>
      </c>
      <c r="C545" s="405">
        <f t="shared" ref="C545:F545" si="2">C468</f>
        <v>663.46199999999999</v>
      </c>
      <c r="D545" s="405">
        <f t="shared" si="2"/>
        <v>27763.172999999999</v>
      </c>
      <c r="E545" s="405">
        <f t="shared" si="2"/>
        <v>28426.634999999998</v>
      </c>
      <c r="F545" s="405">
        <f t="shared" si="2"/>
        <v>602.49</v>
      </c>
      <c r="G545" s="405">
        <f>G455</f>
        <v>28750.793000000001</v>
      </c>
      <c r="H545" s="405">
        <f>H455</f>
        <v>25.103999999999999</v>
      </c>
      <c r="I545" s="405">
        <f>I455</f>
        <v>53.942999999999998</v>
      </c>
      <c r="J545" s="405">
        <f>J455</f>
        <v>28829.84</v>
      </c>
      <c r="K545" s="398">
        <f t="shared" si="1"/>
        <v>2006</v>
      </c>
      <c r="L545" s="409"/>
      <c r="M545" s="409"/>
      <c r="N545" s="409"/>
      <c r="O545" s="409"/>
    </row>
    <row r="546" spans="2:15" x14ac:dyDescent="0.2">
      <c r="B546" s="405">
        <f>B481</f>
        <v>0</v>
      </c>
      <c r="C546" s="405">
        <f t="shared" ref="C546:F546" si="3">C481</f>
        <v>692.13400000000001</v>
      </c>
      <c r="D546" s="405">
        <f t="shared" si="3"/>
        <v>26230.187000000002</v>
      </c>
      <c r="E546" s="405">
        <f t="shared" si="3"/>
        <v>26922.321</v>
      </c>
      <c r="F546" s="405">
        <f t="shared" si="3"/>
        <v>826.13800000000003</v>
      </c>
      <c r="G546" s="405">
        <f>G468</f>
        <v>29029.125</v>
      </c>
      <c r="H546" s="405">
        <f>H468</f>
        <v>27.885000000000002</v>
      </c>
      <c r="I546" s="405">
        <f>I468</f>
        <v>59.77</v>
      </c>
      <c r="J546" s="405">
        <f>J468</f>
        <v>29116.78</v>
      </c>
      <c r="K546" s="398">
        <f t="shared" si="1"/>
        <v>2007</v>
      </c>
      <c r="L546" s="409"/>
      <c r="M546" s="409"/>
      <c r="N546" s="409"/>
      <c r="O546" s="409"/>
    </row>
    <row r="547" spans="2:15" x14ac:dyDescent="0.2">
      <c r="B547" s="405">
        <f>B494</f>
        <v>0</v>
      </c>
      <c r="C547" s="405">
        <f t="shared" ref="C547:F547" si="4">C494</f>
        <v>714.87199999999996</v>
      </c>
      <c r="D547" s="405">
        <f t="shared" si="4"/>
        <v>25374.936000000002</v>
      </c>
      <c r="E547" s="405">
        <f t="shared" si="4"/>
        <v>26089.808000000001</v>
      </c>
      <c r="F547" s="405">
        <f t="shared" si="4"/>
        <v>935.43299999999999</v>
      </c>
      <c r="G547" s="405">
        <f>G481</f>
        <v>27748.458999999999</v>
      </c>
      <c r="H547" s="405">
        <f>H481</f>
        <v>26.271000000000001</v>
      </c>
      <c r="I547" s="405">
        <f>I481</f>
        <v>56.189</v>
      </c>
      <c r="J547" s="405">
        <f>J481</f>
        <v>27830.918000000001</v>
      </c>
      <c r="K547" s="398">
        <f t="shared" si="1"/>
        <v>2008</v>
      </c>
      <c r="L547" s="409"/>
      <c r="M547" s="409"/>
      <c r="N547" s="409"/>
      <c r="O547" s="409"/>
    </row>
    <row r="548" spans="2:15" x14ac:dyDescent="0.2">
      <c r="B548" s="405">
        <f>B507</f>
        <v>0</v>
      </c>
      <c r="C548" s="405">
        <f t="shared" ref="C548:F548" si="5">C507</f>
        <v>718.952</v>
      </c>
      <c r="D548" s="405">
        <f t="shared" si="5"/>
        <v>25685.553</v>
      </c>
      <c r="E548" s="405">
        <f t="shared" si="5"/>
        <v>26404.505000000001</v>
      </c>
      <c r="F548" s="405">
        <f t="shared" si="5"/>
        <v>1074.8900000000001</v>
      </c>
      <c r="G548" s="405">
        <f>G494</f>
        <v>27025.241000000002</v>
      </c>
      <c r="H548" s="405">
        <f>H494</f>
        <v>26.547000000000001</v>
      </c>
      <c r="I548" s="405">
        <f>I494</f>
        <v>55.819000000000003</v>
      </c>
      <c r="J548" s="405">
        <f>J494</f>
        <v>27107.607</v>
      </c>
      <c r="K548" s="398">
        <f t="shared" si="1"/>
        <v>2009</v>
      </c>
      <c r="L548" s="409"/>
      <c r="M548" s="409"/>
      <c r="N548" s="409"/>
      <c r="O548" s="409"/>
    </row>
    <row r="549" spans="2:15" x14ac:dyDescent="0.2">
      <c r="B549" s="405">
        <f>B520</f>
        <v>0</v>
      </c>
      <c r="C549" s="405">
        <f t="shared" ref="C549:F549" si="6">C520</f>
        <v>731.71400000000006</v>
      </c>
      <c r="D549" s="405">
        <f t="shared" si="6"/>
        <v>25247.347000000002</v>
      </c>
      <c r="E549" s="405">
        <f t="shared" si="6"/>
        <v>25979.061000000002</v>
      </c>
      <c r="F549" s="405">
        <f t="shared" si="6"/>
        <v>1158.221</v>
      </c>
      <c r="G549" s="405">
        <f>G507</f>
        <v>27479.395</v>
      </c>
      <c r="H549" s="405">
        <f>H507</f>
        <v>26.315000000000001</v>
      </c>
      <c r="I549" s="405">
        <f>I507</f>
        <v>55.085999999999999</v>
      </c>
      <c r="J549" s="405">
        <f>J507</f>
        <v>27560.795999999998</v>
      </c>
      <c r="K549" s="398">
        <f t="shared" si="1"/>
        <v>2010</v>
      </c>
      <c r="L549" s="409"/>
      <c r="M549" s="409"/>
      <c r="N549" s="409"/>
      <c r="O549" s="409"/>
    </row>
    <row r="550" spans="2:15" x14ac:dyDescent="0.2">
      <c r="B550" s="405">
        <f>B533</f>
        <v>0</v>
      </c>
      <c r="C550" s="405">
        <f t="shared" ref="C550:F550" si="7">C533</f>
        <v>764.45</v>
      </c>
      <c r="D550" s="405">
        <f t="shared" si="7"/>
        <v>24701.789000000001</v>
      </c>
      <c r="E550" s="405">
        <f t="shared" si="7"/>
        <v>25466.239000000001</v>
      </c>
      <c r="F550" s="405">
        <f t="shared" si="7"/>
        <v>1160.606</v>
      </c>
      <c r="G550" s="405">
        <f>G520</f>
        <v>27137.280999999999</v>
      </c>
      <c r="H550" s="405">
        <f>H520</f>
        <v>26.177</v>
      </c>
      <c r="I550" s="405">
        <f>I520</f>
        <v>54.231000000000002</v>
      </c>
      <c r="J550" s="405">
        <f>J520</f>
        <v>27217.688999999998</v>
      </c>
      <c r="K550" s="398">
        <f t="shared" si="1"/>
        <v>2011</v>
      </c>
      <c r="L550" s="409"/>
      <c r="M550" s="409"/>
      <c r="N550" s="409"/>
      <c r="O550" s="409"/>
    </row>
    <row r="551" spans="2:15" x14ac:dyDescent="0.2">
      <c r="G551" s="405">
        <f>G533</f>
        <v>26626.844000000001</v>
      </c>
      <c r="H551" s="405">
        <f>H533</f>
        <v>25.602</v>
      </c>
      <c r="I551" s="405">
        <f>I533</f>
        <v>52.264000000000003</v>
      </c>
      <c r="J551" s="405">
        <f>J533</f>
        <v>26704.710999999999</v>
      </c>
      <c r="K551" s="398">
        <f t="shared" si="1"/>
        <v>2012</v>
      </c>
      <c r="L551" s="409"/>
      <c r="M551" s="409"/>
      <c r="N551" s="409"/>
      <c r="O551" s="409"/>
    </row>
    <row r="552" spans="2:15" x14ac:dyDescent="0.2">
      <c r="K552" s="409"/>
      <c r="L552" s="409"/>
      <c r="M552" s="409"/>
      <c r="N552" s="409"/>
      <c r="O552" s="409"/>
    </row>
  </sheetData>
  <mergeCells count="1">
    <mergeCell ref="A12:A13"/>
  </mergeCells>
  <hyperlinks>
    <hyperlink ref="A4" r:id="rId1" display="http://www.eia.doe.gov/totalenergy/data/monthly/dataunits.cfm"/>
  </hyperlink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7"/>
  <sheetViews>
    <sheetView showGridLines="0" topLeftCell="L506" workbookViewId="0">
      <selection activeCell="N541" sqref="N541:N547"/>
    </sheetView>
  </sheetViews>
  <sheetFormatPr defaultRowHeight="12.75" x14ac:dyDescent="0.2"/>
  <cols>
    <col min="1" max="1" width="14.7109375" style="398" bestFit="1" customWidth="1"/>
    <col min="2" max="14" width="36.5703125" style="398" bestFit="1" customWidth="1"/>
    <col min="15" max="16384" width="9.140625" style="398"/>
  </cols>
  <sheetData>
    <row r="1" spans="1:14" ht="18" x14ac:dyDescent="0.25">
      <c r="A1" s="397" t="s">
        <v>1106</v>
      </c>
    </row>
    <row r="2" spans="1:14" ht="18.75" x14ac:dyDescent="0.3">
      <c r="A2" s="399" t="s">
        <v>1107</v>
      </c>
    </row>
    <row r="4" spans="1:14" x14ac:dyDescent="0.2">
      <c r="A4" s="400" t="s">
        <v>1108</v>
      </c>
    </row>
    <row r="6" spans="1:14" x14ac:dyDescent="0.2">
      <c r="A6" s="398" t="s">
        <v>1109</v>
      </c>
    </row>
    <row r="7" spans="1:14" x14ac:dyDescent="0.2">
      <c r="A7" s="398" t="s">
        <v>1110</v>
      </c>
    </row>
    <row r="9" spans="1:14" ht="15" x14ac:dyDescent="0.2">
      <c r="A9" s="401" t="s">
        <v>1692</v>
      </c>
    </row>
    <row r="12" spans="1:14" ht="38.25" x14ac:dyDescent="0.2">
      <c r="A12" s="722" t="s">
        <v>284</v>
      </c>
      <c r="B12" s="402" t="s">
        <v>1693</v>
      </c>
      <c r="C12" s="402" t="s">
        <v>1694</v>
      </c>
      <c r="D12" s="402" t="s">
        <v>1695</v>
      </c>
      <c r="E12" s="402" t="s">
        <v>1696</v>
      </c>
      <c r="F12" s="402" t="s">
        <v>1697</v>
      </c>
      <c r="G12" s="402" t="s">
        <v>1698</v>
      </c>
      <c r="H12" s="402" t="s">
        <v>1699</v>
      </c>
      <c r="I12" s="402" t="s">
        <v>1700</v>
      </c>
      <c r="J12" s="402" t="s">
        <v>1701</v>
      </c>
      <c r="K12" s="402" t="s">
        <v>1702</v>
      </c>
      <c r="L12" s="402" t="s">
        <v>1703</v>
      </c>
      <c r="M12" s="402" t="s">
        <v>1704</v>
      </c>
      <c r="N12" s="402" t="s">
        <v>1705</v>
      </c>
    </row>
    <row r="13" spans="1:14" x14ac:dyDescent="0.2">
      <c r="A13" s="723"/>
      <c r="B13" s="403" t="s">
        <v>1124</v>
      </c>
      <c r="C13" s="403" t="s">
        <v>1124</v>
      </c>
      <c r="D13" s="403" t="s">
        <v>1124</v>
      </c>
      <c r="E13" s="403" t="s">
        <v>1124</v>
      </c>
      <c r="F13" s="403" t="s">
        <v>1124</v>
      </c>
      <c r="G13" s="403" t="s">
        <v>1124</v>
      </c>
      <c r="H13" s="403" t="s">
        <v>1124</v>
      </c>
      <c r="I13" s="403" t="s">
        <v>1124</v>
      </c>
      <c r="J13" s="403" t="s">
        <v>1124</v>
      </c>
      <c r="K13" s="403" t="s">
        <v>1124</v>
      </c>
      <c r="L13" s="403" t="s">
        <v>1124</v>
      </c>
      <c r="M13" s="403" t="s">
        <v>1124</v>
      </c>
      <c r="N13" s="403" t="s">
        <v>1124</v>
      </c>
    </row>
    <row r="14" spans="1:14" x14ac:dyDescent="0.2">
      <c r="A14" s="404" t="s">
        <v>1125</v>
      </c>
      <c r="B14" s="404">
        <v>768.74599999999998</v>
      </c>
      <c r="C14" s="404">
        <v>229.47800000000001</v>
      </c>
      <c r="D14" s="404">
        <v>349.39299999999997</v>
      </c>
      <c r="E14" s="404">
        <v>1347.6179999999999</v>
      </c>
      <c r="F14" s="404">
        <v>68.102999999999994</v>
      </c>
      <c r="G14" s="404">
        <v>269.536</v>
      </c>
      <c r="H14" s="404">
        <v>1.4910000000000001</v>
      </c>
      <c r="I14" s="404" t="s">
        <v>1126</v>
      </c>
      <c r="J14" s="404" t="s">
        <v>1126</v>
      </c>
      <c r="K14" s="404">
        <v>0.21099999999999999</v>
      </c>
      <c r="L14" s="404">
        <v>271.238</v>
      </c>
      <c r="M14" s="404">
        <v>4.1369999999999996</v>
      </c>
      <c r="N14" s="404">
        <v>1691.096</v>
      </c>
    </row>
    <row r="15" spans="1:14" x14ac:dyDescent="0.2">
      <c r="A15" s="404" t="s">
        <v>1127</v>
      </c>
      <c r="B15" s="404">
        <v>687.33</v>
      </c>
      <c r="C15" s="404">
        <v>220.67699999999999</v>
      </c>
      <c r="D15" s="404">
        <v>294.14499999999998</v>
      </c>
      <c r="E15" s="404">
        <v>1202.152</v>
      </c>
      <c r="F15" s="404">
        <v>64.634</v>
      </c>
      <c r="G15" s="404">
        <v>239.27099999999999</v>
      </c>
      <c r="H15" s="404">
        <v>1.363</v>
      </c>
      <c r="I15" s="404" t="s">
        <v>1126</v>
      </c>
      <c r="J15" s="404" t="s">
        <v>1126</v>
      </c>
      <c r="K15" s="404">
        <v>0.30099999999999999</v>
      </c>
      <c r="L15" s="404">
        <v>240.935</v>
      </c>
      <c r="M15" s="404">
        <v>3.7370000000000001</v>
      </c>
      <c r="N15" s="404">
        <v>1511.4580000000001</v>
      </c>
    </row>
    <row r="16" spans="1:14" x14ac:dyDescent="0.2">
      <c r="A16" s="404" t="s">
        <v>1128</v>
      </c>
      <c r="B16" s="404">
        <v>683.50699999999995</v>
      </c>
      <c r="C16" s="404">
        <v>263.75</v>
      </c>
      <c r="D16" s="404">
        <v>267.92599999999999</v>
      </c>
      <c r="E16" s="404">
        <v>1215.183</v>
      </c>
      <c r="F16" s="404">
        <v>72.494</v>
      </c>
      <c r="G16" s="404">
        <v>265.57</v>
      </c>
      <c r="H16" s="404">
        <v>1.4119999999999999</v>
      </c>
      <c r="I16" s="404" t="s">
        <v>1126</v>
      </c>
      <c r="J16" s="404" t="s">
        <v>1126</v>
      </c>
      <c r="K16" s="404">
        <v>0.36199999999999999</v>
      </c>
      <c r="L16" s="404">
        <v>267.34500000000003</v>
      </c>
      <c r="M16" s="404">
        <v>4.1369999999999996</v>
      </c>
      <c r="N16" s="404">
        <v>1559.1590000000001</v>
      </c>
    </row>
    <row r="17" spans="1:14" x14ac:dyDescent="0.2">
      <c r="A17" s="404" t="s">
        <v>1129</v>
      </c>
      <c r="B17" s="404">
        <v>648.92700000000002</v>
      </c>
      <c r="C17" s="404">
        <v>275.69</v>
      </c>
      <c r="D17" s="404">
        <v>225.482</v>
      </c>
      <c r="E17" s="404">
        <v>1150.0989999999999</v>
      </c>
      <c r="F17" s="404">
        <v>64.069999999999993</v>
      </c>
      <c r="G17" s="404">
        <v>250.09</v>
      </c>
      <c r="H17" s="404">
        <v>1.649</v>
      </c>
      <c r="I17" s="404" t="s">
        <v>1126</v>
      </c>
      <c r="J17" s="404" t="s">
        <v>1126</v>
      </c>
      <c r="K17" s="404">
        <v>0.24</v>
      </c>
      <c r="L17" s="404">
        <v>251.97900000000001</v>
      </c>
      <c r="M17" s="404">
        <v>4.0039999999999996</v>
      </c>
      <c r="N17" s="404">
        <v>1470.152</v>
      </c>
    </row>
    <row r="18" spans="1:14" x14ac:dyDescent="0.2">
      <c r="A18" s="404" t="s">
        <v>1130</v>
      </c>
      <c r="B18" s="404">
        <v>659.12099999999998</v>
      </c>
      <c r="C18" s="404">
        <v>326.899</v>
      </c>
      <c r="D18" s="404">
        <v>239.99100000000001</v>
      </c>
      <c r="E18" s="404">
        <v>1226.011</v>
      </c>
      <c r="F18" s="404">
        <v>62.110999999999997</v>
      </c>
      <c r="G18" s="404">
        <v>257.577</v>
      </c>
      <c r="H18" s="404">
        <v>1.5369999999999999</v>
      </c>
      <c r="I18" s="404" t="s">
        <v>1126</v>
      </c>
      <c r="J18" s="404" t="s">
        <v>1126</v>
      </c>
      <c r="K18" s="404">
        <v>0.25800000000000001</v>
      </c>
      <c r="L18" s="404">
        <v>259.37200000000001</v>
      </c>
      <c r="M18" s="404">
        <v>4.1369999999999996</v>
      </c>
      <c r="N18" s="404">
        <v>1551.6310000000001</v>
      </c>
    </row>
    <row r="19" spans="1:14" x14ac:dyDescent="0.2">
      <c r="A19" s="404" t="s">
        <v>1131</v>
      </c>
      <c r="B19" s="404">
        <v>709.68499999999995</v>
      </c>
      <c r="C19" s="404">
        <v>381.95100000000002</v>
      </c>
      <c r="D19" s="404">
        <v>291.40699999999998</v>
      </c>
      <c r="E19" s="404">
        <v>1383.0429999999999</v>
      </c>
      <c r="F19" s="404">
        <v>73.968000000000004</v>
      </c>
      <c r="G19" s="404">
        <v>246.76</v>
      </c>
      <c r="H19" s="404">
        <v>1.7629999999999999</v>
      </c>
      <c r="I19" s="404" t="s">
        <v>1126</v>
      </c>
      <c r="J19" s="404" t="s">
        <v>1126</v>
      </c>
      <c r="K19" s="404">
        <v>0.214</v>
      </c>
      <c r="L19" s="404">
        <v>248.73699999999999</v>
      </c>
      <c r="M19" s="404">
        <v>4.0039999999999996</v>
      </c>
      <c r="N19" s="404">
        <v>1709.752</v>
      </c>
    </row>
    <row r="20" spans="1:14" x14ac:dyDescent="0.2">
      <c r="A20" s="404" t="s">
        <v>1132</v>
      </c>
      <c r="B20" s="404">
        <v>774.61800000000005</v>
      </c>
      <c r="C20" s="404">
        <v>434.75299999999999</v>
      </c>
      <c r="D20" s="404">
        <v>321.94400000000002</v>
      </c>
      <c r="E20" s="404">
        <v>1531.3150000000001</v>
      </c>
      <c r="F20" s="404">
        <v>75.89</v>
      </c>
      <c r="G20" s="404">
        <v>232.91</v>
      </c>
      <c r="H20" s="404">
        <v>1.869</v>
      </c>
      <c r="I20" s="404" t="s">
        <v>1126</v>
      </c>
      <c r="J20" s="404" t="s">
        <v>1126</v>
      </c>
      <c r="K20" s="404">
        <v>0.21</v>
      </c>
      <c r="L20" s="404">
        <v>234.989</v>
      </c>
      <c r="M20" s="404">
        <v>4.1369999999999996</v>
      </c>
      <c r="N20" s="404">
        <v>1846.3309999999999</v>
      </c>
    </row>
    <row r="21" spans="1:14" x14ac:dyDescent="0.2">
      <c r="A21" s="404" t="s">
        <v>1133</v>
      </c>
      <c r="B21" s="404">
        <v>801.86300000000006</v>
      </c>
      <c r="C21" s="404">
        <v>430.678</v>
      </c>
      <c r="D21" s="404">
        <v>346.79500000000002</v>
      </c>
      <c r="E21" s="404">
        <v>1579.336</v>
      </c>
      <c r="F21" s="404">
        <v>84.882999999999996</v>
      </c>
      <c r="G21" s="404">
        <v>219.41200000000001</v>
      </c>
      <c r="H21" s="404">
        <v>1.762</v>
      </c>
      <c r="I21" s="404" t="s">
        <v>1126</v>
      </c>
      <c r="J21" s="404" t="s">
        <v>1126</v>
      </c>
      <c r="K21" s="404">
        <v>0.34100000000000003</v>
      </c>
      <c r="L21" s="404">
        <v>221.51599999999999</v>
      </c>
      <c r="M21" s="404">
        <v>4.1369999999999996</v>
      </c>
      <c r="N21" s="404">
        <v>1889.873</v>
      </c>
    </row>
    <row r="22" spans="1:14" x14ac:dyDescent="0.2">
      <c r="A22" s="404" t="s">
        <v>1134</v>
      </c>
      <c r="B22" s="404">
        <v>729.505</v>
      </c>
      <c r="C22" s="404">
        <v>363.71100000000001</v>
      </c>
      <c r="D22" s="404">
        <v>302.61399999999998</v>
      </c>
      <c r="E22" s="404">
        <v>1395.83</v>
      </c>
      <c r="F22" s="404">
        <v>85.724000000000004</v>
      </c>
      <c r="G22" s="404">
        <v>177.40700000000001</v>
      </c>
      <c r="H22" s="404">
        <v>1.492</v>
      </c>
      <c r="I22" s="404" t="s">
        <v>1126</v>
      </c>
      <c r="J22" s="404" t="s">
        <v>1126</v>
      </c>
      <c r="K22" s="404">
        <v>0.38500000000000001</v>
      </c>
      <c r="L22" s="404">
        <v>179.28399999999999</v>
      </c>
      <c r="M22" s="404">
        <v>4.0039999999999996</v>
      </c>
      <c r="N22" s="404">
        <v>1664.8420000000001</v>
      </c>
    </row>
    <row r="23" spans="1:14" x14ac:dyDescent="0.2">
      <c r="A23" s="404" t="s">
        <v>1135</v>
      </c>
      <c r="B23" s="404">
        <v>721.73199999999997</v>
      </c>
      <c r="C23" s="404">
        <v>337.32499999999999</v>
      </c>
      <c r="D23" s="404">
        <v>302.3</v>
      </c>
      <c r="E23" s="404">
        <v>1361.356</v>
      </c>
      <c r="F23" s="404">
        <v>81.971000000000004</v>
      </c>
      <c r="G23" s="404">
        <v>189.18899999999999</v>
      </c>
      <c r="H23" s="404">
        <v>1.76</v>
      </c>
      <c r="I23" s="404" t="s">
        <v>1126</v>
      </c>
      <c r="J23" s="404" t="s">
        <v>1126</v>
      </c>
      <c r="K23" s="404">
        <v>0.39300000000000002</v>
      </c>
      <c r="L23" s="404">
        <v>191.34299999999999</v>
      </c>
      <c r="M23" s="404">
        <v>4.1369999999999996</v>
      </c>
      <c r="N23" s="404">
        <v>1638.807</v>
      </c>
    </row>
    <row r="24" spans="1:14" x14ac:dyDescent="0.2">
      <c r="A24" s="404" t="s">
        <v>1136</v>
      </c>
      <c r="B24" s="404">
        <v>714.83100000000002</v>
      </c>
      <c r="C24" s="404">
        <v>259.452</v>
      </c>
      <c r="D24" s="404">
        <v>291.13</v>
      </c>
      <c r="E24" s="404">
        <v>1265.413</v>
      </c>
      <c r="F24" s="404">
        <v>88.772999999999996</v>
      </c>
      <c r="G24" s="404">
        <v>207.61699999999999</v>
      </c>
      <c r="H24" s="404">
        <v>1.889</v>
      </c>
      <c r="I24" s="404" t="s">
        <v>1126</v>
      </c>
      <c r="J24" s="404" t="s">
        <v>1126</v>
      </c>
      <c r="K24" s="404">
        <v>0.246</v>
      </c>
      <c r="L24" s="404">
        <v>209.75200000000001</v>
      </c>
      <c r="M24" s="404">
        <v>4.0039999999999996</v>
      </c>
      <c r="N24" s="404">
        <v>1567.941</v>
      </c>
    </row>
    <row r="25" spans="1:14" x14ac:dyDescent="0.2">
      <c r="A25" s="404" t="s">
        <v>1137</v>
      </c>
      <c r="B25" s="404">
        <v>758.53499999999997</v>
      </c>
      <c r="C25" s="404">
        <v>223.65299999999999</v>
      </c>
      <c r="D25" s="404">
        <v>281.69</v>
      </c>
      <c r="E25" s="404">
        <v>1263.8779999999999</v>
      </c>
      <c r="F25" s="404">
        <v>87.557000000000002</v>
      </c>
      <c r="G25" s="404">
        <v>271.33499999999998</v>
      </c>
      <c r="H25" s="404">
        <v>2.4350000000000001</v>
      </c>
      <c r="I25" s="404" t="s">
        <v>1126</v>
      </c>
      <c r="J25" s="404" t="s">
        <v>1126</v>
      </c>
      <c r="K25" s="404">
        <v>0.248</v>
      </c>
      <c r="L25" s="404">
        <v>274.01900000000001</v>
      </c>
      <c r="M25" s="404">
        <v>4.1369999999999996</v>
      </c>
      <c r="N25" s="404">
        <v>1629.5909999999999</v>
      </c>
    </row>
    <row r="26" spans="1:14" x14ac:dyDescent="0.2">
      <c r="A26" s="404" t="s">
        <v>1138</v>
      </c>
      <c r="B26" s="404">
        <v>8658.4009999999998</v>
      </c>
      <c r="C26" s="404">
        <v>3748.0160000000001</v>
      </c>
      <c r="D26" s="404">
        <v>3514.8150000000001</v>
      </c>
      <c r="E26" s="404">
        <v>15921.233</v>
      </c>
      <c r="F26" s="404">
        <v>910.17700000000002</v>
      </c>
      <c r="G26" s="404">
        <v>2826.6750000000002</v>
      </c>
      <c r="H26" s="404">
        <v>20.422000000000001</v>
      </c>
      <c r="I26" s="404" t="s">
        <v>1126</v>
      </c>
      <c r="J26" s="404" t="s">
        <v>1126</v>
      </c>
      <c r="K26" s="404">
        <v>3.411</v>
      </c>
      <c r="L26" s="404">
        <v>2850.5070000000001</v>
      </c>
      <c r="M26" s="404">
        <v>48.715000000000003</v>
      </c>
      <c r="N26" s="404">
        <v>19730.632000000001</v>
      </c>
    </row>
    <row r="27" spans="1:14" x14ac:dyDescent="0.2">
      <c r="A27" s="404" t="s">
        <v>1139</v>
      </c>
      <c r="B27" s="404">
        <v>752.46699999999998</v>
      </c>
      <c r="C27" s="404">
        <v>225.40299999999999</v>
      </c>
      <c r="D27" s="404">
        <v>293.50099999999998</v>
      </c>
      <c r="E27" s="404">
        <v>1271.3710000000001</v>
      </c>
      <c r="F27" s="404">
        <v>84.855000000000004</v>
      </c>
      <c r="G27" s="404">
        <v>301.36799999999999</v>
      </c>
      <c r="H27" s="404">
        <v>2.1539999999999999</v>
      </c>
      <c r="I27" s="404" t="s">
        <v>1126</v>
      </c>
      <c r="J27" s="404" t="s">
        <v>1126</v>
      </c>
      <c r="K27" s="404">
        <v>0.26300000000000001</v>
      </c>
      <c r="L27" s="404">
        <v>303.78500000000003</v>
      </c>
      <c r="M27" s="404">
        <v>3.6779999999999999</v>
      </c>
      <c r="N27" s="404">
        <v>1663.6890000000001</v>
      </c>
    </row>
    <row r="28" spans="1:14" x14ac:dyDescent="0.2">
      <c r="A28" s="404" t="s">
        <v>1140</v>
      </c>
      <c r="B28" s="404">
        <v>671.19100000000003</v>
      </c>
      <c r="C28" s="404">
        <v>207.727</v>
      </c>
      <c r="D28" s="404">
        <v>254.99</v>
      </c>
      <c r="E28" s="404">
        <v>1133.9079999999999</v>
      </c>
      <c r="F28" s="404">
        <v>90.576999999999998</v>
      </c>
      <c r="G28" s="404">
        <v>277.084</v>
      </c>
      <c r="H28" s="404">
        <v>1.901</v>
      </c>
      <c r="I28" s="404" t="s">
        <v>1126</v>
      </c>
      <c r="J28" s="404" t="s">
        <v>1126</v>
      </c>
      <c r="K28" s="404">
        <v>0.18099999999999999</v>
      </c>
      <c r="L28" s="404">
        <v>279.16500000000002</v>
      </c>
      <c r="M28" s="404">
        <v>3.3220000000000001</v>
      </c>
      <c r="N28" s="404">
        <v>1506.973</v>
      </c>
    </row>
    <row r="29" spans="1:14" x14ac:dyDescent="0.2">
      <c r="A29" s="404" t="s">
        <v>1141</v>
      </c>
      <c r="B29" s="404">
        <v>688.14300000000003</v>
      </c>
      <c r="C29" s="404">
        <v>261.22399999999999</v>
      </c>
      <c r="D29" s="404">
        <v>248.63300000000001</v>
      </c>
      <c r="E29" s="404">
        <v>1198</v>
      </c>
      <c r="F29" s="404">
        <v>97.965999999999994</v>
      </c>
      <c r="G29" s="404">
        <v>287.51</v>
      </c>
      <c r="H29" s="404">
        <v>2.165</v>
      </c>
      <c r="I29" s="404" t="s">
        <v>1126</v>
      </c>
      <c r="J29" s="404" t="s">
        <v>1126</v>
      </c>
      <c r="K29" s="404">
        <v>0.184</v>
      </c>
      <c r="L29" s="404">
        <v>289.858</v>
      </c>
      <c r="M29" s="404">
        <v>3.6779999999999999</v>
      </c>
      <c r="N29" s="404">
        <v>1589.502</v>
      </c>
    </row>
    <row r="30" spans="1:14" x14ac:dyDescent="0.2">
      <c r="A30" s="404" t="s">
        <v>1142</v>
      </c>
      <c r="B30" s="404">
        <v>645.75</v>
      </c>
      <c r="C30" s="404">
        <v>265.84399999999999</v>
      </c>
      <c r="D30" s="404">
        <v>225.27799999999999</v>
      </c>
      <c r="E30" s="404">
        <v>1136.8720000000001</v>
      </c>
      <c r="F30" s="404">
        <v>79.566000000000003</v>
      </c>
      <c r="G30" s="404">
        <v>290.666</v>
      </c>
      <c r="H30" s="404">
        <v>2.0390000000000001</v>
      </c>
      <c r="I30" s="404" t="s">
        <v>1126</v>
      </c>
      <c r="J30" s="404" t="s">
        <v>1126</v>
      </c>
      <c r="K30" s="404">
        <v>0.25</v>
      </c>
      <c r="L30" s="404">
        <v>292.95499999999998</v>
      </c>
      <c r="M30" s="404">
        <v>3.56</v>
      </c>
      <c r="N30" s="404">
        <v>1512.953</v>
      </c>
    </row>
    <row r="31" spans="1:14" x14ac:dyDescent="0.2">
      <c r="A31" s="404" t="s">
        <v>1143</v>
      </c>
      <c r="B31" s="404">
        <v>689.94299999999998</v>
      </c>
      <c r="C31" s="404">
        <v>314.31299999999999</v>
      </c>
      <c r="D31" s="404">
        <v>255.40199999999999</v>
      </c>
      <c r="E31" s="404">
        <v>1259.6579999999999</v>
      </c>
      <c r="F31" s="404">
        <v>73.242000000000004</v>
      </c>
      <c r="G31" s="404">
        <v>291.69799999999998</v>
      </c>
      <c r="H31" s="404">
        <v>2.04</v>
      </c>
      <c r="I31" s="404" t="s">
        <v>1126</v>
      </c>
      <c r="J31" s="404" t="s">
        <v>1126</v>
      </c>
      <c r="K31" s="404">
        <v>0.245</v>
      </c>
      <c r="L31" s="404">
        <v>293.983</v>
      </c>
      <c r="M31" s="404">
        <v>3.6779999999999999</v>
      </c>
      <c r="N31" s="404">
        <v>1630.5619999999999</v>
      </c>
    </row>
    <row r="32" spans="1:14" x14ac:dyDescent="0.2">
      <c r="A32" s="404" t="s">
        <v>1144</v>
      </c>
      <c r="B32" s="404">
        <v>690.45699999999999</v>
      </c>
      <c r="C32" s="404">
        <v>355.45299999999997</v>
      </c>
      <c r="D32" s="404">
        <v>258.142</v>
      </c>
      <c r="E32" s="404">
        <v>1304.0519999999999</v>
      </c>
      <c r="F32" s="404">
        <v>79.015000000000001</v>
      </c>
      <c r="G32" s="404">
        <v>277.77800000000002</v>
      </c>
      <c r="H32" s="404">
        <v>1.9750000000000001</v>
      </c>
      <c r="I32" s="404" t="s">
        <v>1126</v>
      </c>
      <c r="J32" s="404" t="s">
        <v>1126</v>
      </c>
      <c r="K32" s="404">
        <v>0.27900000000000003</v>
      </c>
      <c r="L32" s="404">
        <v>280.03199999999998</v>
      </c>
      <c r="M32" s="404">
        <v>3.56</v>
      </c>
      <c r="N32" s="404">
        <v>1666.66</v>
      </c>
    </row>
    <row r="33" spans="1:14" x14ac:dyDescent="0.2">
      <c r="A33" s="404" t="s">
        <v>1145</v>
      </c>
      <c r="B33" s="404">
        <v>786.04499999999996</v>
      </c>
      <c r="C33" s="404">
        <v>414.34500000000003</v>
      </c>
      <c r="D33" s="404">
        <v>313.47800000000001</v>
      </c>
      <c r="E33" s="404">
        <v>1513.8679999999999</v>
      </c>
      <c r="F33" s="404">
        <v>113.953</v>
      </c>
      <c r="G33" s="404">
        <v>274.10500000000002</v>
      </c>
      <c r="H33" s="404">
        <v>2.1909999999999998</v>
      </c>
      <c r="I33" s="404" t="s">
        <v>1126</v>
      </c>
      <c r="J33" s="404" t="s">
        <v>1126</v>
      </c>
      <c r="K33" s="404">
        <v>0.21299999999999999</v>
      </c>
      <c r="L33" s="404">
        <v>276.50799999999998</v>
      </c>
      <c r="M33" s="404">
        <v>3.6779999999999999</v>
      </c>
      <c r="N33" s="404">
        <v>1908.0070000000001</v>
      </c>
    </row>
    <row r="34" spans="1:14" x14ac:dyDescent="0.2">
      <c r="A34" s="404" t="s">
        <v>1146</v>
      </c>
      <c r="B34" s="404">
        <v>773.90300000000002</v>
      </c>
      <c r="C34" s="404">
        <v>391.04700000000003</v>
      </c>
      <c r="D34" s="404">
        <v>306.65800000000002</v>
      </c>
      <c r="E34" s="404">
        <v>1471.607</v>
      </c>
      <c r="F34" s="404">
        <v>137.654</v>
      </c>
      <c r="G34" s="404">
        <v>250.667</v>
      </c>
      <c r="H34" s="404">
        <v>2.1629999999999998</v>
      </c>
      <c r="I34" s="404" t="s">
        <v>1126</v>
      </c>
      <c r="J34" s="404" t="s">
        <v>1126</v>
      </c>
      <c r="K34" s="404">
        <v>0.22</v>
      </c>
      <c r="L34" s="404">
        <v>253.05</v>
      </c>
      <c r="M34" s="404">
        <v>3.6779999999999999</v>
      </c>
      <c r="N34" s="404">
        <v>1865.99</v>
      </c>
    </row>
    <row r="35" spans="1:14" x14ac:dyDescent="0.2">
      <c r="A35" s="404" t="s">
        <v>1147</v>
      </c>
      <c r="B35" s="404">
        <v>674.30600000000004</v>
      </c>
      <c r="C35" s="404">
        <v>320.91500000000002</v>
      </c>
      <c r="D35" s="404">
        <v>279.40499999999997</v>
      </c>
      <c r="E35" s="404">
        <v>1274.625</v>
      </c>
      <c r="F35" s="404">
        <v>122.88</v>
      </c>
      <c r="G35" s="404">
        <v>222.88499999999999</v>
      </c>
      <c r="H35" s="404">
        <v>1.9990000000000001</v>
      </c>
      <c r="I35" s="404" t="s">
        <v>1126</v>
      </c>
      <c r="J35" s="404" t="s">
        <v>1126</v>
      </c>
      <c r="K35" s="404">
        <v>0.30499999999999999</v>
      </c>
      <c r="L35" s="404">
        <v>225.18899999999999</v>
      </c>
      <c r="M35" s="404">
        <v>3.56</v>
      </c>
      <c r="N35" s="404">
        <v>1626.2529999999999</v>
      </c>
    </row>
    <row r="36" spans="1:14" x14ac:dyDescent="0.2">
      <c r="A36" s="404" t="s">
        <v>1148</v>
      </c>
      <c r="B36" s="404">
        <v>697.73299999999995</v>
      </c>
      <c r="C36" s="404">
        <v>306.00400000000002</v>
      </c>
      <c r="D36" s="404">
        <v>285.654</v>
      </c>
      <c r="E36" s="404">
        <v>1289.3910000000001</v>
      </c>
      <c r="F36" s="404">
        <v>121.248</v>
      </c>
      <c r="G36" s="404">
        <v>208.685</v>
      </c>
      <c r="H36" s="404">
        <v>2.0299999999999998</v>
      </c>
      <c r="I36" s="404" t="s">
        <v>1126</v>
      </c>
      <c r="J36" s="404" t="s">
        <v>1126</v>
      </c>
      <c r="K36" s="404">
        <v>0.17399999999999999</v>
      </c>
      <c r="L36" s="404">
        <v>210.88900000000001</v>
      </c>
      <c r="M36" s="404">
        <v>3.6779999999999999</v>
      </c>
      <c r="N36" s="404">
        <v>1625.2059999999999</v>
      </c>
    </row>
    <row r="37" spans="1:14" x14ac:dyDescent="0.2">
      <c r="A37" s="404" t="s">
        <v>1149</v>
      </c>
      <c r="B37" s="404">
        <v>699.59699999999998</v>
      </c>
      <c r="C37" s="404">
        <v>244.995</v>
      </c>
      <c r="D37" s="404">
        <v>306.142</v>
      </c>
      <c r="E37" s="404">
        <v>1250.7339999999999</v>
      </c>
      <c r="F37" s="404">
        <v>122.819</v>
      </c>
      <c r="G37" s="404">
        <v>220.34700000000001</v>
      </c>
      <c r="H37" s="404">
        <v>2.4140000000000001</v>
      </c>
      <c r="I37" s="404" t="s">
        <v>1126</v>
      </c>
      <c r="J37" s="404" t="s">
        <v>1126</v>
      </c>
      <c r="K37" s="404">
        <v>0.17399999999999999</v>
      </c>
      <c r="L37" s="404">
        <v>222.935</v>
      </c>
      <c r="M37" s="404">
        <v>3.56</v>
      </c>
      <c r="N37" s="404">
        <v>1600.048</v>
      </c>
    </row>
    <row r="38" spans="1:14" x14ac:dyDescent="0.2">
      <c r="A38" s="404" t="s">
        <v>1150</v>
      </c>
      <c r="B38" s="404">
        <v>764.495</v>
      </c>
      <c r="C38" s="404">
        <v>211.91499999999999</v>
      </c>
      <c r="D38" s="404">
        <v>337.74799999999999</v>
      </c>
      <c r="E38" s="404">
        <v>1314.1579999999999</v>
      </c>
      <c r="F38" s="404">
        <v>148.309</v>
      </c>
      <c r="G38" s="404">
        <v>240.58500000000001</v>
      </c>
      <c r="H38" s="404">
        <v>2.54</v>
      </c>
      <c r="I38" s="404" t="s">
        <v>1126</v>
      </c>
      <c r="J38" s="404" t="s">
        <v>1126</v>
      </c>
      <c r="K38" s="404">
        <v>0.13</v>
      </c>
      <c r="L38" s="404">
        <v>243.256</v>
      </c>
      <c r="M38" s="404">
        <v>3.6779999999999999</v>
      </c>
      <c r="N38" s="404">
        <v>1709.402</v>
      </c>
    </row>
    <row r="39" spans="1:14" x14ac:dyDescent="0.2">
      <c r="A39" s="404" t="s">
        <v>1151</v>
      </c>
      <c r="B39" s="404">
        <v>8534.0310000000009</v>
      </c>
      <c r="C39" s="404">
        <v>3519.1840000000002</v>
      </c>
      <c r="D39" s="404">
        <v>3365.0309999999999</v>
      </c>
      <c r="E39" s="404">
        <v>15418.245000000001</v>
      </c>
      <c r="F39" s="404">
        <v>1272.0830000000001</v>
      </c>
      <c r="G39" s="404">
        <v>3143.3780000000002</v>
      </c>
      <c r="H39" s="404">
        <v>25.61</v>
      </c>
      <c r="I39" s="404" t="s">
        <v>1126</v>
      </c>
      <c r="J39" s="404" t="s">
        <v>1126</v>
      </c>
      <c r="K39" s="404">
        <v>2.6179999999999999</v>
      </c>
      <c r="L39" s="404">
        <v>3171.6060000000002</v>
      </c>
      <c r="M39" s="404">
        <v>43.311</v>
      </c>
      <c r="N39" s="404">
        <v>19905.244999999999</v>
      </c>
    </row>
    <row r="40" spans="1:14" x14ac:dyDescent="0.2">
      <c r="A40" s="404" t="s">
        <v>1152</v>
      </c>
      <c r="B40" s="404">
        <v>775.48699999999997</v>
      </c>
      <c r="C40" s="404">
        <v>210.428</v>
      </c>
      <c r="D40" s="404">
        <v>337.64100000000002</v>
      </c>
      <c r="E40" s="404">
        <v>1323.5550000000001</v>
      </c>
      <c r="F40" s="404">
        <v>153.50299999999999</v>
      </c>
      <c r="G40" s="404">
        <v>260.26900000000001</v>
      </c>
      <c r="H40" s="404">
        <v>2.117</v>
      </c>
      <c r="I40" s="404" t="s">
        <v>1126</v>
      </c>
      <c r="J40" s="404" t="s">
        <v>1126</v>
      </c>
      <c r="K40" s="404">
        <v>0.14799999999999999</v>
      </c>
      <c r="L40" s="404">
        <v>262.53399999999999</v>
      </c>
      <c r="M40" s="404">
        <v>1.792</v>
      </c>
      <c r="N40" s="404">
        <v>1741.385</v>
      </c>
    </row>
    <row r="41" spans="1:14" x14ac:dyDescent="0.2">
      <c r="A41" s="404" t="s">
        <v>1153</v>
      </c>
      <c r="B41" s="404">
        <v>694.52</v>
      </c>
      <c r="C41" s="404">
        <v>193.84100000000001</v>
      </c>
      <c r="D41" s="404">
        <v>272.22500000000002</v>
      </c>
      <c r="E41" s="404">
        <v>1160.586</v>
      </c>
      <c r="F41" s="404">
        <v>140.232</v>
      </c>
      <c r="G41" s="404">
        <v>248.55600000000001</v>
      </c>
      <c r="H41" s="404">
        <v>2.0190000000000001</v>
      </c>
      <c r="I41" s="404" t="s">
        <v>1126</v>
      </c>
      <c r="J41" s="404" t="s">
        <v>1126</v>
      </c>
      <c r="K41" s="404">
        <v>0.124</v>
      </c>
      <c r="L41" s="404">
        <v>250.69800000000001</v>
      </c>
      <c r="M41" s="404">
        <v>1.619</v>
      </c>
      <c r="N41" s="404">
        <v>1553.135</v>
      </c>
    </row>
    <row r="42" spans="1:14" x14ac:dyDescent="0.2">
      <c r="A42" s="404" t="s">
        <v>1154</v>
      </c>
      <c r="B42" s="404">
        <v>709.62199999999996</v>
      </c>
      <c r="C42" s="404">
        <v>216.67400000000001</v>
      </c>
      <c r="D42" s="404">
        <v>252.79499999999999</v>
      </c>
      <c r="E42" s="404">
        <v>1179.0920000000001</v>
      </c>
      <c r="F42" s="404">
        <v>163.893</v>
      </c>
      <c r="G42" s="404">
        <v>291.05700000000002</v>
      </c>
      <c r="H42" s="404">
        <v>2.2770000000000001</v>
      </c>
      <c r="I42" s="404" t="s">
        <v>1126</v>
      </c>
      <c r="J42" s="404" t="s">
        <v>1126</v>
      </c>
      <c r="K42" s="404">
        <v>0.13</v>
      </c>
      <c r="L42" s="404">
        <v>293.464</v>
      </c>
      <c r="M42" s="404">
        <v>1.792</v>
      </c>
      <c r="N42" s="404">
        <v>1638.241</v>
      </c>
    </row>
    <row r="43" spans="1:14" x14ac:dyDescent="0.2">
      <c r="A43" s="404" t="s">
        <v>1155</v>
      </c>
      <c r="B43" s="404">
        <v>661.01199999999994</v>
      </c>
      <c r="C43" s="404">
        <v>219.822</v>
      </c>
      <c r="D43" s="404">
        <v>231.87700000000001</v>
      </c>
      <c r="E43" s="404">
        <v>1112.712</v>
      </c>
      <c r="F43" s="404">
        <v>146.773</v>
      </c>
      <c r="G43" s="404">
        <v>277.053</v>
      </c>
      <c r="H43" s="404">
        <v>2.2810000000000001</v>
      </c>
      <c r="I43" s="404" t="s">
        <v>1126</v>
      </c>
      <c r="J43" s="404" t="s">
        <v>1126</v>
      </c>
      <c r="K43" s="404">
        <v>0.11899999999999999</v>
      </c>
      <c r="L43" s="404">
        <v>279.45299999999997</v>
      </c>
      <c r="M43" s="404">
        <v>1.734</v>
      </c>
      <c r="N43" s="404">
        <v>1540.673</v>
      </c>
    </row>
    <row r="44" spans="1:14" x14ac:dyDescent="0.2">
      <c r="A44" s="404" t="s">
        <v>1156</v>
      </c>
      <c r="B44" s="404">
        <v>661.61300000000006</v>
      </c>
      <c r="C44" s="404">
        <v>282.25</v>
      </c>
      <c r="D44" s="404">
        <v>231.07300000000001</v>
      </c>
      <c r="E44" s="404">
        <v>1174.9359999999999</v>
      </c>
      <c r="F44" s="404">
        <v>151.58000000000001</v>
      </c>
      <c r="G44" s="404">
        <v>288.38499999999999</v>
      </c>
      <c r="H44" s="404">
        <v>2.4750000000000001</v>
      </c>
      <c r="I44" s="404" t="s">
        <v>1126</v>
      </c>
      <c r="J44" s="404" t="s">
        <v>1126</v>
      </c>
      <c r="K44" s="404">
        <v>0.182</v>
      </c>
      <c r="L44" s="404">
        <v>291.04300000000001</v>
      </c>
      <c r="M44" s="404">
        <v>1.792</v>
      </c>
      <c r="N44" s="404">
        <v>1619.3510000000001</v>
      </c>
    </row>
    <row r="45" spans="1:14" x14ac:dyDescent="0.2">
      <c r="A45" s="404" t="s">
        <v>1157</v>
      </c>
      <c r="B45" s="404">
        <v>723.94200000000001</v>
      </c>
      <c r="C45" s="404">
        <v>315.90699999999998</v>
      </c>
      <c r="D45" s="404">
        <v>255.642</v>
      </c>
      <c r="E45" s="404">
        <v>1295.491</v>
      </c>
      <c r="F45" s="404">
        <v>140.34800000000001</v>
      </c>
      <c r="G45" s="404">
        <v>282.44799999999998</v>
      </c>
      <c r="H45" s="404">
        <v>3.07</v>
      </c>
      <c r="I45" s="404" t="s">
        <v>1126</v>
      </c>
      <c r="J45" s="404" t="s">
        <v>1126</v>
      </c>
      <c r="K45" s="404">
        <v>0.221</v>
      </c>
      <c r="L45" s="404">
        <v>285.73899999999998</v>
      </c>
      <c r="M45" s="404">
        <v>1.734</v>
      </c>
      <c r="N45" s="404">
        <v>1723.3119999999999</v>
      </c>
    </row>
    <row r="46" spans="1:14" x14ac:dyDescent="0.2">
      <c r="A46" s="404" t="s">
        <v>1158</v>
      </c>
      <c r="B46" s="404">
        <v>791.22799999999995</v>
      </c>
      <c r="C46" s="404">
        <v>371.50900000000001</v>
      </c>
      <c r="D46" s="404">
        <v>277.58300000000003</v>
      </c>
      <c r="E46" s="404">
        <v>1440.32</v>
      </c>
      <c r="F46" s="404">
        <v>169.29400000000001</v>
      </c>
      <c r="G46" s="404">
        <v>265.577</v>
      </c>
      <c r="H46" s="404">
        <v>3.0910000000000002</v>
      </c>
      <c r="I46" s="404" t="s">
        <v>1126</v>
      </c>
      <c r="J46" s="404" t="s">
        <v>1126</v>
      </c>
      <c r="K46" s="404">
        <v>0.16700000000000001</v>
      </c>
      <c r="L46" s="404">
        <v>268.83499999999998</v>
      </c>
      <c r="M46" s="404">
        <v>1.792</v>
      </c>
      <c r="N46" s="404">
        <v>1880.241</v>
      </c>
    </row>
    <row r="47" spans="1:14" x14ac:dyDescent="0.2">
      <c r="A47" s="404" t="s">
        <v>1159</v>
      </c>
      <c r="B47" s="404">
        <v>821.572</v>
      </c>
      <c r="C47" s="404">
        <v>369.56400000000002</v>
      </c>
      <c r="D47" s="404">
        <v>307.95999999999998</v>
      </c>
      <c r="E47" s="404">
        <v>1499.096</v>
      </c>
      <c r="F47" s="404">
        <v>174.88300000000001</v>
      </c>
      <c r="G47" s="404">
        <v>235.30199999999999</v>
      </c>
      <c r="H47" s="404">
        <v>3.351</v>
      </c>
      <c r="I47" s="404" t="s">
        <v>1126</v>
      </c>
      <c r="J47" s="404" t="s">
        <v>1126</v>
      </c>
      <c r="K47" s="404">
        <v>0.2</v>
      </c>
      <c r="L47" s="404">
        <v>238.85400000000001</v>
      </c>
      <c r="M47" s="404">
        <v>1.792</v>
      </c>
      <c r="N47" s="404">
        <v>1914.625</v>
      </c>
    </row>
    <row r="48" spans="1:14" x14ac:dyDescent="0.2">
      <c r="A48" s="404" t="s">
        <v>1160</v>
      </c>
      <c r="B48" s="404">
        <v>705.60400000000004</v>
      </c>
      <c r="C48" s="404">
        <v>324.08999999999997</v>
      </c>
      <c r="D48" s="404">
        <v>232.14400000000001</v>
      </c>
      <c r="E48" s="404">
        <v>1261.838</v>
      </c>
      <c r="F48" s="404">
        <v>158.54300000000001</v>
      </c>
      <c r="G48" s="404">
        <v>213.52500000000001</v>
      </c>
      <c r="H48" s="404">
        <v>2.9540000000000002</v>
      </c>
      <c r="I48" s="404" t="s">
        <v>1126</v>
      </c>
      <c r="J48" s="404" t="s">
        <v>1126</v>
      </c>
      <c r="K48" s="404">
        <v>0.19</v>
      </c>
      <c r="L48" s="404">
        <v>216.66900000000001</v>
      </c>
      <c r="M48" s="404">
        <v>1.734</v>
      </c>
      <c r="N48" s="404">
        <v>1638.7840000000001</v>
      </c>
    </row>
    <row r="49" spans="1:14" x14ac:dyDescent="0.2">
      <c r="A49" s="404" t="s">
        <v>1161</v>
      </c>
      <c r="B49" s="404">
        <v>710.89099999999996</v>
      </c>
      <c r="C49" s="404">
        <v>282.49400000000003</v>
      </c>
      <c r="D49" s="404">
        <v>238.35499999999999</v>
      </c>
      <c r="E49" s="404">
        <v>1231.74</v>
      </c>
      <c r="F49" s="404">
        <v>161.078</v>
      </c>
      <c r="G49" s="404">
        <v>235.58099999999999</v>
      </c>
      <c r="H49" s="404">
        <v>3.4060000000000001</v>
      </c>
      <c r="I49" s="404" t="s">
        <v>1126</v>
      </c>
      <c r="J49" s="404" t="s">
        <v>1126</v>
      </c>
      <c r="K49" s="404">
        <v>0.192</v>
      </c>
      <c r="L49" s="404">
        <v>239.178</v>
      </c>
      <c r="M49" s="404">
        <v>1.792</v>
      </c>
      <c r="N49" s="404">
        <v>1633.788</v>
      </c>
    </row>
    <row r="50" spans="1:14" x14ac:dyDescent="0.2">
      <c r="A50" s="404" t="s">
        <v>1162</v>
      </c>
      <c r="B50" s="404">
        <v>721.27099999999996</v>
      </c>
      <c r="C50" s="404">
        <v>233.66900000000001</v>
      </c>
      <c r="D50" s="404">
        <v>235.316</v>
      </c>
      <c r="E50" s="404">
        <v>1190.2560000000001</v>
      </c>
      <c r="F50" s="404">
        <v>155.988</v>
      </c>
      <c r="G50" s="404">
        <v>254.21</v>
      </c>
      <c r="H50" s="404">
        <v>3.31</v>
      </c>
      <c r="I50" s="404" t="s">
        <v>1126</v>
      </c>
      <c r="J50" s="404" t="s">
        <v>1126</v>
      </c>
      <c r="K50" s="404">
        <v>0.16</v>
      </c>
      <c r="L50" s="404">
        <v>257.68</v>
      </c>
      <c r="M50" s="404">
        <v>1.734</v>
      </c>
      <c r="N50" s="404">
        <v>1605.6590000000001</v>
      </c>
    </row>
    <row r="51" spans="1:14" x14ac:dyDescent="0.2">
      <c r="A51" s="404" t="s">
        <v>1163</v>
      </c>
      <c r="B51" s="404">
        <v>809.077</v>
      </c>
      <c r="C51" s="404">
        <v>219.52</v>
      </c>
      <c r="D51" s="404">
        <v>293.065</v>
      </c>
      <c r="E51" s="404">
        <v>1321.662</v>
      </c>
      <c r="F51" s="404">
        <v>183.68199999999999</v>
      </c>
      <c r="G51" s="404">
        <v>270.322</v>
      </c>
      <c r="H51" s="404">
        <v>3.4289999999999998</v>
      </c>
      <c r="I51" s="404" t="s">
        <v>1126</v>
      </c>
      <c r="J51" s="404" t="s">
        <v>1126</v>
      </c>
      <c r="K51" s="404">
        <v>0.156</v>
      </c>
      <c r="L51" s="404">
        <v>273.90699999999998</v>
      </c>
      <c r="M51" s="404">
        <v>1.792</v>
      </c>
      <c r="N51" s="404">
        <v>1781.0429999999999</v>
      </c>
    </row>
    <row r="52" spans="1:14" x14ac:dyDescent="0.2">
      <c r="A52" s="404" t="s">
        <v>1164</v>
      </c>
      <c r="B52" s="404">
        <v>8785.8389999999999</v>
      </c>
      <c r="C52" s="404">
        <v>3239.7689999999998</v>
      </c>
      <c r="D52" s="404">
        <v>3165.6750000000002</v>
      </c>
      <c r="E52" s="404">
        <v>15191.282999999999</v>
      </c>
      <c r="F52" s="404">
        <v>1899.798</v>
      </c>
      <c r="G52" s="404">
        <v>3122.2849999999999</v>
      </c>
      <c r="H52" s="404">
        <v>33.78</v>
      </c>
      <c r="I52" s="404" t="s">
        <v>1126</v>
      </c>
      <c r="J52" s="404" t="s">
        <v>1126</v>
      </c>
      <c r="K52" s="404">
        <v>1.9890000000000001</v>
      </c>
      <c r="L52" s="404">
        <v>3158.0540000000001</v>
      </c>
      <c r="M52" s="404">
        <v>21.103000000000002</v>
      </c>
      <c r="N52" s="404">
        <v>20270.238000000001</v>
      </c>
    </row>
    <row r="53" spans="1:14" x14ac:dyDescent="0.2">
      <c r="A53" s="404" t="s">
        <v>1165</v>
      </c>
      <c r="B53" s="404">
        <v>866.74</v>
      </c>
      <c r="C53" s="404">
        <v>211.279</v>
      </c>
      <c r="D53" s="404">
        <v>350.44400000000002</v>
      </c>
      <c r="E53" s="404">
        <v>1428.463</v>
      </c>
      <c r="F53" s="404">
        <v>177.84399999999999</v>
      </c>
      <c r="G53" s="404">
        <v>270.423</v>
      </c>
      <c r="H53" s="404">
        <v>3.403</v>
      </c>
      <c r="I53" s="404" t="s">
        <v>1126</v>
      </c>
      <c r="J53" s="404" t="s">
        <v>1126</v>
      </c>
      <c r="K53" s="404">
        <v>0.16200000000000001</v>
      </c>
      <c r="L53" s="404">
        <v>273.988</v>
      </c>
      <c r="M53" s="404">
        <v>2.488</v>
      </c>
      <c r="N53" s="404">
        <v>1882.7829999999999</v>
      </c>
    </row>
    <row r="54" spans="1:14" x14ac:dyDescent="0.2">
      <c r="A54" s="404" t="s">
        <v>1166</v>
      </c>
      <c r="B54" s="404">
        <v>757.88499999999999</v>
      </c>
      <c r="C54" s="404">
        <v>204.029</v>
      </c>
      <c r="D54" s="404">
        <v>270.02699999999999</v>
      </c>
      <c r="E54" s="404">
        <v>1231.94</v>
      </c>
      <c r="F54" s="404">
        <v>158.82400000000001</v>
      </c>
      <c r="G54" s="404">
        <v>254.351</v>
      </c>
      <c r="H54" s="404">
        <v>3.2</v>
      </c>
      <c r="I54" s="404" t="s">
        <v>1126</v>
      </c>
      <c r="J54" s="404" t="s">
        <v>1126</v>
      </c>
      <c r="K54" s="404">
        <v>0.155</v>
      </c>
      <c r="L54" s="404">
        <v>257.70600000000002</v>
      </c>
      <c r="M54" s="404">
        <v>2.3279999999999998</v>
      </c>
      <c r="N54" s="404">
        <v>1650.798</v>
      </c>
    </row>
    <row r="55" spans="1:14" x14ac:dyDescent="0.2">
      <c r="A55" s="404" t="s">
        <v>1167</v>
      </c>
      <c r="B55" s="404">
        <v>782.45799999999997</v>
      </c>
      <c r="C55" s="404">
        <v>227.88900000000001</v>
      </c>
      <c r="D55" s="404">
        <v>275.16699999999997</v>
      </c>
      <c r="E55" s="404">
        <v>1285.5129999999999</v>
      </c>
      <c r="F55" s="404">
        <v>154.58000000000001</v>
      </c>
      <c r="G55" s="404">
        <v>275.53500000000003</v>
      </c>
      <c r="H55" s="404">
        <v>3.4260000000000002</v>
      </c>
      <c r="I55" s="404" t="s">
        <v>1126</v>
      </c>
      <c r="J55" s="404" t="s">
        <v>1126</v>
      </c>
      <c r="K55" s="404">
        <v>0.16300000000000001</v>
      </c>
      <c r="L55" s="404">
        <v>279.12400000000002</v>
      </c>
      <c r="M55" s="404">
        <v>2.488</v>
      </c>
      <c r="N55" s="404">
        <v>1721.7049999999999</v>
      </c>
    </row>
    <row r="56" spans="1:14" x14ac:dyDescent="0.2">
      <c r="A56" s="404" t="s">
        <v>1168</v>
      </c>
      <c r="B56" s="404">
        <v>732.77</v>
      </c>
      <c r="C56" s="404">
        <v>233.065</v>
      </c>
      <c r="D56" s="404">
        <v>251.38900000000001</v>
      </c>
      <c r="E56" s="404">
        <v>1217.2239999999999</v>
      </c>
      <c r="F56" s="404">
        <v>121.316</v>
      </c>
      <c r="G56" s="404">
        <v>250.37</v>
      </c>
      <c r="H56" s="404">
        <v>3.0859999999999999</v>
      </c>
      <c r="I56" s="404" t="s">
        <v>1126</v>
      </c>
      <c r="J56" s="404" t="s">
        <v>1126</v>
      </c>
      <c r="K56" s="404">
        <v>0.14899999999999999</v>
      </c>
      <c r="L56" s="404">
        <v>253.60499999999999</v>
      </c>
      <c r="M56" s="404">
        <v>2.4079999999999999</v>
      </c>
      <c r="N56" s="404">
        <v>1594.5530000000001</v>
      </c>
    </row>
    <row r="57" spans="1:14" x14ac:dyDescent="0.2">
      <c r="A57" s="404" t="s">
        <v>1169</v>
      </c>
      <c r="B57" s="404">
        <v>735.78200000000004</v>
      </c>
      <c r="C57" s="404">
        <v>272.76299999999998</v>
      </c>
      <c r="D57" s="404">
        <v>237.18299999999999</v>
      </c>
      <c r="E57" s="404">
        <v>1245.7280000000001</v>
      </c>
      <c r="F57" s="404">
        <v>131.78399999999999</v>
      </c>
      <c r="G57" s="404">
        <v>264.678</v>
      </c>
      <c r="H57" s="404">
        <v>2.9489999999999998</v>
      </c>
      <c r="I57" s="404" t="s">
        <v>1126</v>
      </c>
      <c r="J57" s="404" t="s">
        <v>1126</v>
      </c>
      <c r="K57" s="404">
        <v>0.159</v>
      </c>
      <c r="L57" s="404">
        <v>267.78699999999998</v>
      </c>
      <c r="M57" s="404">
        <v>2.488</v>
      </c>
      <c r="N57" s="404">
        <v>1647.787</v>
      </c>
    </row>
    <row r="58" spans="1:14" x14ac:dyDescent="0.2">
      <c r="A58" s="404" t="s">
        <v>1170</v>
      </c>
      <c r="B58" s="404">
        <v>788.59100000000001</v>
      </c>
      <c r="C58" s="404">
        <v>320.57400000000001</v>
      </c>
      <c r="D58" s="404">
        <v>272.77999999999997</v>
      </c>
      <c r="E58" s="404">
        <v>1381.9449999999999</v>
      </c>
      <c r="F58" s="404">
        <v>174.072</v>
      </c>
      <c r="G58" s="404">
        <v>265.16300000000001</v>
      </c>
      <c r="H58" s="404">
        <v>3.0630000000000002</v>
      </c>
      <c r="I58" s="404" t="s">
        <v>1126</v>
      </c>
      <c r="J58" s="404" t="s">
        <v>1126</v>
      </c>
      <c r="K58" s="404">
        <v>0.191</v>
      </c>
      <c r="L58" s="404">
        <v>268.41699999999997</v>
      </c>
      <c r="M58" s="404">
        <v>2.4079999999999999</v>
      </c>
      <c r="N58" s="404">
        <v>1826.8420000000001</v>
      </c>
    </row>
    <row r="59" spans="1:14" x14ac:dyDescent="0.2">
      <c r="A59" s="404" t="s">
        <v>1171</v>
      </c>
      <c r="B59" s="404">
        <v>863.58500000000004</v>
      </c>
      <c r="C59" s="404">
        <v>345.404</v>
      </c>
      <c r="D59" s="404">
        <v>295.20299999999997</v>
      </c>
      <c r="E59" s="404">
        <v>1504.192</v>
      </c>
      <c r="F59" s="404">
        <v>195.62799999999999</v>
      </c>
      <c r="G59" s="404">
        <v>270.36</v>
      </c>
      <c r="H59" s="404">
        <v>3.3109999999999999</v>
      </c>
      <c r="I59" s="404" t="s">
        <v>1126</v>
      </c>
      <c r="J59" s="404" t="s">
        <v>1126</v>
      </c>
      <c r="K59" s="404">
        <v>0.2</v>
      </c>
      <c r="L59" s="404">
        <v>273.87099999999998</v>
      </c>
      <c r="M59" s="404">
        <v>2.488</v>
      </c>
      <c r="N59" s="404">
        <v>1976.18</v>
      </c>
    </row>
    <row r="60" spans="1:14" x14ac:dyDescent="0.2">
      <c r="A60" s="404" t="s">
        <v>1172</v>
      </c>
      <c r="B60" s="404">
        <v>874.19100000000003</v>
      </c>
      <c r="C60" s="404">
        <v>337.315</v>
      </c>
      <c r="D60" s="404">
        <v>307.06900000000002</v>
      </c>
      <c r="E60" s="404">
        <v>1518.575</v>
      </c>
      <c r="F60" s="404">
        <v>202.851</v>
      </c>
      <c r="G60" s="404">
        <v>247.31899999999999</v>
      </c>
      <c r="H60" s="404">
        <v>3.26</v>
      </c>
      <c r="I60" s="404" t="s">
        <v>1126</v>
      </c>
      <c r="J60" s="404" t="s">
        <v>1126</v>
      </c>
      <c r="K60" s="404">
        <v>0.223</v>
      </c>
      <c r="L60" s="404">
        <v>250.80199999999999</v>
      </c>
      <c r="M60" s="404">
        <v>2.488</v>
      </c>
      <c r="N60" s="404">
        <v>1974.7170000000001</v>
      </c>
    </row>
    <row r="61" spans="1:14" x14ac:dyDescent="0.2">
      <c r="A61" s="404" t="s">
        <v>1173</v>
      </c>
      <c r="B61" s="404">
        <v>778.06600000000003</v>
      </c>
      <c r="C61" s="404">
        <v>301.851</v>
      </c>
      <c r="D61" s="404">
        <v>255.29400000000001</v>
      </c>
      <c r="E61" s="404">
        <v>1335.211</v>
      </c>
      <c r="F61" s="404">
        <v>191.006</v>
      </c>
      <c r="G61" s="404">
        <v>211.27799999999999</v>
      </c>
      <c r="H61" s="404">
        <v>3.173</v>
      </c>
      <c r="I61" s="404" t="s">
        <v>1126</v>
      </c>
      <c r="J61" s="404" t="s">
        <v>1126</v>
      </c>
      <c r="K61" s="404">
        <v>0.222</v>
      </c>
      <c r="L61" s="404">
        <v>214.672</v>
      </c>
      <c r="M61" s="404">
        <v>2.4079999999999999</v>
      </c>
      <c r="N61" s="404">
        <v>1743.297</v>
      </c>
    </row>
    <row r="62" spans="1:14" x14ac:dyDescent="0.2">
      <c r="A62" s="404" t="s">
        <v>1174</v>
      </c>
      <c r="B62" s="404">
        <v>797.22500000000002</v>
      </c>
      <c r="C62" s="404">
        <v>255.70500000000001</v>
      </c>
      <c r="D62" s="404">
        <v>264.11200000000002</v>
      </c>
      <c r="E62" s="404">
        <v>1317.0419999999999</v>
      </c>
      <c r="F62" s="404">
        <v>191.72300000000001</v>
      </c>
      <c r="G62" s="404">
        <v>218.25700000000001</v>
      </c>
      <c r="H62" s="404">
        <v>3.0819999999999999</v>
      </c>
      <c r="I62" s="404" t="s">
        <v>1126</v>
      </c>
      <c r="J62" s="404" t="s">
        <v>1126</v>
      </c>
      <c r="K62" s="404">
        <v>0.22600000000000001</v>
      </c>
      <c r="L62" s="404">
        <v>221.566</v>
      </c>
      <c r="M62" s="404">
        <v>2.488</v>
      </c>
      <c r="N62" s="404">
        <v>1732.819</v>
      </c>
    </row>
    <row r="63" spans="1:14" x14ac:dyDescent="0.2">
      <c r="A63" s="404" t="s">
        <v>1175</v>
      </c>
      <c r="B63" s="404">
        <v>841.78599999999994</v>
      </c>
      <c r="C63" s="404">
        <v>222.26900000000001</v>
      </c>
      <c r="D63" s="404">
        <v>326.774</v>
      </c>
      <c r="E63" s="404">
        <v>1390.83</v>
      </c>
      <c r="F63" s="404">
        <v>178.23500000000001</v>
      </c>
      <c r="G63" s="404">
        <v>205.42500000000001</v>
      </c>
      <c r="H63" s="404">
        <v>2.597</v>
      </c>
      <c r="I63" s="404" t="s">
        <v>1126</v>
      </c>
      <c r="J63" s="404" t="s">
        <v>1126</v>
      </c>
      <c r="K63" s="404">
        <v>0.437</v>
      </c>
      <c r="L63" s="404">
        <v>208.459</v>
      </c>
      <c r="M63" s="404">
        <v>2.4079999999999999</v>
      </c>
      <c r="N63" s="404">
        <v>1779.932</v>
      </c>
    </row>
    <row r="64" spans="1:14" x14ac:dyDescent="0.2">
      <c r="A64" s="404" t="s">
        <v>1176</v>
      </c>
      <c r="B64" s="404">
        <v>901.15499999999997</v>
      </c>
      <c r="C64" s="404">
        <v>219.58600000000001</v>
      </c>
      <c r="D64" s="404">
        <v>371.69099999999997</v>
      </c>
      <c r="E64" s="404">
        <v>1492.433</v>
      </c>
      <c r="F64" s="404">
        <v>233.256</v>
      </c>
      <c r="G64" s="404">
        <v>209.733</v>
      </c>
      <c r="H64" s="404">
        <v>2.9630000000000001</v>
      </c>
      <c r="I64" s="404" t="s">
        <v>1126</v>
      </c>
      <c r="J64" s="404" t="s">
        <v>1126</v>
      </c>
      <c r="K64" s="404">
        <v>0.47599999999999998</v>
      </c>
      <c r="L64" s="404">
        <v>213.173</v>
      </c>
      <c r="M64" s="404">
        <v>2.488</v>
      </c>
      <c r="N64" s="404">
        <v>1941.35</v>
      </c>
    </row>
    <row r="65" spans="1:14" x14ac:dyDescent="0.2">
      <c r="A65" s="404" t="s">
        <v>1177</v>
      </c>
      <c r="B65" s="404">
        <v>9720.2340000000004</v>
      </c>
      <c r="C65" s="404">
        <v>3151.7280000000001</v>
      </c>
      <c r="D65" s="404">
        <v>3477.1329999999998</v>
      </c>
      <c r="E65" s="404">
        <v>16349.094999999999</v>
      </c>
      <c r="F65" s="404">
        <v>2111.1210000000001</v>
      </c>
      <c r="G65" s="404">
        <v>2942.893</v>
      </c>
      <c r="H65" s="404">
        <v>37.512999999999998</v>
      </c>
      <c r="I65" s="404" t="s">
        <v>1126</v>
      </c>
      <c r="J65" s="404" t="s">
        <v>1126</v>
      </c>
      <c r="K65" s="404">
        <v>2.7639999999999998</v>
      </c>
      <c r="L65" s="404">
        <v>2983.17</v>
      </c>
      <c r="M65" s="404">
        <v>29.378</v>
      </c>
      <c r="N65" s="404">
        <v>21472.763999999999</v>
      </c>
    </row>
    <row r="66" spans="1:14" x14ac:dyDescent="0.2">
      <c r="A66" s="404" t="s">
        <v>1178</v>
      </c>
      <c r="B66" s="404">
        <v>930.221</v>
      </c>
      <c r="C66" s="404">
        <v>211.02099999999999</v>
      </c>
      <c r="D66" s="404">
        <v>472.774</v>
      </c>
      <c r="E66" s="404">
        <v>1614.0160000000001</v>
      </c>
      <c r="F66" s="404">
        <v>238.55600000000001</v>
      </c>
      <c r="G66" s="404">
        <v>216.00800000000001</v>
      </c>
      <c r="H66" s="404">
        <v>3.2320000000000002</v>
      </c>
      <c r="I66" s="404" t="s">
        <v>1126</v>
      </c>
      <c r="J66" s="404" t="s">
        <v>1126</v>
      </c>
      <c r="K66" s="404">
        <v>0.51400000000000001</v>
      </c>
      <c r="L66" s="404">
        <v>219.75399999999999</v>
      </c>
      <c r="M66" s="404">
        <v>5.0469999999999997</v>
      </c>
      <c r="N66" s="404">
        <v>2077.373</v>
      </c>
    </row>
    <row r="67" spans="1:14" x14ac:dyDescent="0.2">
      <c r="A67" s="404" t="s">
        <v>1179</v>
      </c>
      <c r="B67" s="404">
        <v>809.99300000000005</v>
      </c>
      <c r="C67" s="404">
        <v>206.22499999999999</v>
      </c>
      <c r="D67" s="404">
        <v>318.084</v>
      </c>
      <c r="E67" s="404">
        <v>1334.3019999999999</v>
      </c>
      <c r="F67" s="404">
        <v>211.078</v>
      </c>
      <c r="G67" s="404">
        <v>158.089</v>
      </c>
      <c r="H67" s="404">
        <v>2.823</v>
      </c>
      <c r="I67" s="404" t="s">
        <v>1126</v>
      </c>
      <c r="J67" s="404" t="s">
        <v>1126</v>
      </c>
      <c r="K67" s="404">
        <v>0.53800000000000003</v>
      </c>
      <c r="L67" s="404">
        <v>161.44999999999999</v>
      </c>
      <c r="M67" s="404">
        <v>4.5579999999999998</v>
      </c>
      <c r="N67" s="404">
        <v>1711.3879999999999</v>
      </c>
    </row>
    <row r="68" spans="1:14" x14ac:dyDescent="0.2">
      <c r="A68" s="404" t="s">
        <v>1180</v>
      </c>
      <c r="B68" s="404">
        <v>800.92100000000005</v>
      </c>
      <c r="C68" s="404">
        <v>238.54900000000001</v>
      </c>
      <c r="D68" s="404">
        <v>304.98200000000003</v>
      </c>
      <c r="E68" s="404">
        <v>1344.452</v>
      </c>
      <c r="F68" s="404">
        <v>222.619</v>
      </c>
      <c r="G68" s="404">
        <v>206.62100000000001</v>
      </c>
      <c r="H68" s="404">
        <v>3.2</v>
      </c>
      <c r="I68" s="404" t="s">
        <v>1126</v>
      </c>
      <c r="J68" s="404" t="s">
        <v>1126</v>
      </c>
      <c r="K68" s="404">
        <v>0.51100000000000001</v>
      </c>
      <c r="L68" s="404">
        <v>210.33199999999999</v>
      </c>
      <c r="M68" s="404">
        <v>5.0469999999999997</v>
      </c>
      <c r="N68" s="404">
        <v>1782.45</v>
      </c>
    </row>
    <row r="69" spans="1:14" x14ac:dyDescent="0.2">
      <c r="A69" s="404" t="s">
        <v>1181</v>
      </c>
      <c r="B69" s="404">
        <v>732.10900000000004</v>
      </c>
      <c r="C69" s="404">
        <v>229.55</v>
      </c>
      <c r="D69" s="404">
        <v>278.64100000000002</v>
      </c>
      <c r="E69" s="404">
        <v>1240.3</v>
      </c>
      <c r="F69" s="404">
        <v>213.94300000000001</v>
      </c>
      <c r="G69" s="404">
        <v>194.53</v>
      </c>
      <c r="H69" s="404">
        <v>2.8540000000000001</v>
      </c>
      <c r="I69" s="404" t="s">
        <v>1126</v>
      </c>
      <c r="J69" s="404" t="s">
        <v>1126</v>
      </c>
      <c r="K69" s="404">
        <v>0.47799999999999998</v>
      </c>
      <c r="L69" s="404">
        <v>197.86099999999999</v>
      </c>
      <c r="M69" s="404">
        <v>4.8840000000000003</v>
      </c>
      <c r="N69" s="404">
        <v>1656.9880000000001</v>
      </c>
    </row>
    <row r="70" spans="1:14" x14ac:dyDescent="0.2">
      <c r="A70" s="404" t="s">
        <v>1182</v>
      </c>
      <c r="B70" s="404">
        <v>799.04399999999998</v>
      </c>
      <c r="C70" s="404">
        <v>267.33199999999999</v>
      </c>
      <c r="D70" s="404">
        <v>304.053</v>
      </c>
      <c r="E70" s="404">
        <v>1370.4280000000001</v>
      </c>
      <c r="F70" s="404">
        <v>221.834</v>
      </c>
      <c r="G70" s="404">
        <v>194.89400000000001</v>
      </c>
      <c r="H70" s="404">
        <v>3.081</v>
      </c>
      <c r="I70" s="404" t="s">
        <v>1126</v>
      </c>
      <c r="J70" s="404" t="s">
        <v>1126</v>
      </c>
      <c r="K70" s="404">
        <v>0.48</v>
      </c>
      <c r="L70" s="404">
        <v>198.45500000000001</v>
      </c>
      <c r="M70" s="404">
        <v>5.0469999999999997</v>
      </c>
      <c r="N70" s="404">
        <v>1795.7639999999999</v>
      </c>
    </row>
    <row r="71" spans="1:14" x14ac:dyDescent="0.2">
      <c r="A71" s="404" t="s">
        <v>1183</v>
      </c>
      <c r="B71" s="404">
        <v>863.31</v>
      </c>
      <c r="C71" s="404">
        <v>319.67899999999997</v>
      </c>
      <c r="D71" s="404">
        <v>316.04199999999997</v>
      </c>
      <c r="E71" s="404">
        <v>1499.0309999999999</v>
      </c>
      <c r="F71" s="404">
        <v>231.72</v>
      </c>
      <c r="G71" s="404">
        <v>179.756</v>
      </c>
      <c r="H71" s="404">
        <v>3.0289999999999999</v>
      </c>
      <c r="I71" s="404" t="s">
        <v>1126</v>
      </c>
      <c r="J71" s="404" t="s">
        <v>1126</v>
      </c>
      <c r="K71" s="404">
        <v>0.46899999999999997</v>
      </c>
      <c r="L71" s="404">
        <v>183.25399999999999</v>
      </c>
      <c r="M71" s="404">
        <v>4.8840000000000003</v>
      </c>
      <c r="N71" s="404">
        <v>1918.8889999999999</v>
      </c>
    </row>
    <row r="72" spans="1:14" x14ac:dyDescent="0.2">
      <c r="A72" s="404" t="s">
        <v>1184</v>
      </c>
      <c r="B72" s="404">
        <v>967.03599999999994</v>
      </c>
      <c r="C72" s="404">
        <v>356.69200000000001</v>
      </c>
      <c r="D72" s="404">
        <v>388.93299999999999</v>
      </c>
      <c r="E72" s="404">
        <v>1712.66</v>
      </c>
      <c r="F72" s="404">
        <v>235.03200000000001</v>
      </c>
      <c r="G72" s="404">
        <v>175.29499999999999</v>
      </c>
      <c r="H72" s="404">
        <v>3.2040000000000002</v>
      </c>
      <c r="I72" s="404" t="s">
        <v>1126</v>
      </c>
      <c r="J72" s="404" t="s">
        <v>1126</v>
      </c>
      <c r="K72" s="404">
        <v>0.214</v>
      </c>
      <c r="L72" s="404">
        <v>178.71299999999999</v>
      </c>
      <c r="M72" s="404">
        <v>5.0469999999999997</v>
      </c>
      <c r="N72" s="404">
        <v>2131.4520000000002</v>
      </c>
    </row>
    <row r="73" spans="1:14" x14ac:dyDescent="0.2">
      <c r="A73" s="404" t="s">
        <v>1185</v>
      </c>
      <c r="B73" s="404">
        <v>949.74300000000005</v>
      </c>
      <c r="C73" s="404">
        <v>360.88900000000001</v>
      </c>
      <c r="D73" s="404">
        <v>353.87099999999998</v>
      </c>
      <c r="E73" s="404">
        <v>1664.5029999999999</v>
      </c>
      <c r="F73" s="404">
        <v>244.99100000000001</v>
      </c>
      <c r="G73" s="404">
        <v>174.392</v>
      </c>
      <c r="H73" s="404">
        <v>2.9369999999999998</v>
      </c>
      <c r="I73" s="404" t="s">
        <v>1126</v>
      </c>
      <c r="J73" s="404" t="s">
        <v>1126</v>
      </c>
      <c r="K73" s="404">
        <v>0.375</v>
      </c>
      <c r="L73" s="404">
        <v>177.703</v>
      </c>
      <c r="M73" s="404">
        <v>5.0469999999999997</v>
      </c>
      <c r="N73" s="404">
        <v>2092.2449999999999</v>
      </c>
    </row>
    <row r="74" spans="1:14" x14ac:dyDescent="0.2">
      <c r="A74" s="404" t="s">
        <v>1186</v>
      </c>
      <c r="B74" s="404">
        <v>863.66200000000003</v>
      </c>
      <c r="C74" s="404">
        <v>333.96100000000001</v>
      </c>
      <c r="D74" s="404">
        <v>287.02999999999997</v>
      </c>
      <c r="E74" s="404">
        <v>1484.653</v>
      </c>
      <c r="F74" s="404">
        <v>211.39500000000001</v>
      </c>
      <c r="G74" s="404">
        <v>171.392</v>
      </c>
      <c r="H74" s="404">
        <v>3.1440000000000001</v>
      </c>
      <c r="I74" s="404" t="s">
        <v>1126</v>
      </c>
      <c r="J74" s="404" t="s">
        <v>1126</v>
      </c>
      <c r="K74" s="404">
        <v>0.42699999999999999</v>
      </c>
      <c r="L74" s="404">
        <v>174.96299999999999</v>
      </c>
      <c r="M74" s="404">
        <v>4.8840000000000003</v>
      </c>
      <c r="N74" s="404">
        <v>1875.895</v>
      </c>
    </row>
    <row r="75" spans="1:14" x14ac:dyDescent="0.2">
      <c r="A75" s="404" t="s">
        <v>1187</v>
      </c>
      <c r="B75" s="404">
        <v>825.20100000000002</v>
      </c>
      <c r="C75" s="404">
        <v>293.04700000000003</v>
      </c>
      <c r="D75" s="404">
        <v>250.511</v>
      </c>
      <c r="E75" s="404">
        <v>1368.759</v>
      </c>
      <c r="F75" s="404">
        <v>205.053</v>
      </c>
      <c r="G75" s="404">
        <v>179.36699999999999</v>
      </c>
      <c r="H75" s="404">
        <v>3.2879999999999998</v>
      </c>
      <c r="I75" s="404" t="s">
        <v>1126</v>
      </c>
      <c r="J75" s="404" t="s">
        <v>1126</v>
      </c>
      <c r="K75" s="404">
        <v>0.46600000000000003</v>
      </c>
      <c r="L75" s="404">
        <v>183.12</v>
      </c>
      <c r="M75" s="404">
        <v>5.0469999999999997</v>
      </c>
      <c r="N75" s="404">
        <v>1761.98</v>
      </c>
    </row>
    <row r="76" spans="1:14" x14ac:dyDescent="0.2">
      <c r="A76" s="404" t="s">
        <v>1188</v>
      </c>
      <c r="B76" s="404">
        <v>832.54700000000003</v>
      </c>
      <c r="C76" s="404">
        <v>240.792</v>
      </c>
      <c r="D76" s="404">
        <v>270.101</v>
      </c>
      <c r="E76" s="404">
        <v>1343.44</v>
      </c>
      <c r="F76" s="404">
        <v>209.548</v>
      </c>
      <c r="G76" s="404">
        <v>212.84800000000001</v>
      </c>
      <c r="H76" s="404">
        <v>3.3029999999999999</v>
      </c>
      <c r="I76" s="404" t="s">
        <v>1126</v>
      </c>
      <c r="J76" s="404" t="s">
        <v>1126</v>
      </c>
      <c r="K76" s="404">
        <v>0.317</v>
      </c>
      <c r="L76" s="404">
        <v>216.46799999999999</v>
      </c>
      <c r="M76" s="404">
        <v>4.8840000000000003</v>
      </c>
      <c r="N76" s="404">
        <v>1774.34</v>
      </c>
    </row>
    <row r="77" spans="1:14" x14ac:dyDescent="0.2">
      <c r="A77" s="404" t="s">
        <v>1189</v>
      </c>
      <c r="B77" s="404">
        <v>888.23800000000006</v>
      </c>
      <c r="C77" s="404">
        <v>226.00800000000001</v>
      </c>
      <c r="D77" s="404">
        <v>355.60199999999998</v>
      </c>
      <c r="E77" s="404">
        <v>1469.848</v>
      </c>
      <c r="F77" s="404">
        <v>255.994</v>
      </c>
      <c r="G77" s="404">
        <v>237.46100000000001</v>
      </c>
      <c r="H77" s="404">
        <v>3.2879999999999998</v>
      </c>
      <c r="I77" s="404" t="s">
        <v>1126</v>
      </c>
      <c r="J77" s="404" t="s">
        <v>1126</v>
      </c>
      <c r="K77" s="404">
        <v>0.22900000000000001</v>
      </c>
      <c r="L77" s="404">
        <v>240.977</v>
      </c>
      <c r="M77" s="404">
        <v>5.0469999999999997</v>
      </c>
      <c r="N77" s="404">
        <v>1971.866</v>
      </c>
    </row>
    <row r="78" spans="1:14" x14ac:dyDescent="0.2">
      <c r="A78" s="404" t="s">
        <v>1190</v>
      </c>
      <c r="B78" s="404">
        <v>10262.025</v>
      </c>
      <c r="C78" s="404">
        <v>3283.7449999999999</v>
      </c>
      <c r="D78" s="404">
        <v>3900.6239999999998</v>
      </c>
      <c r="E78" s="404">
        <v>17446.394</v>
      </c>
      <c r="F78" s="404">
        <v>2701.7620000000002</v>
      </c>
      <c r="G78" s="404">
        <v>2300.652</v>
      </c>
      <c r="H78" s="404">
        <v>37.381999999999998</v>
      </c>
      <c r="I78" s="404" t="s">
        <v>1126</v>
      </c>
      <c r="J78" s="404" t="s">
        <v>1126</v>
      </c>
      <c r="K78" s="404">
        <v>5.0179999999999998</v>
      </c>
      <c r="L78" s="404">
        <v>2343.0509999999999</v>
      </c>
      <c r="M78" s="404">
        <v>59.421999999999997</v>
      </c>
      <c r="N78" s="404">
        <v>22550.63</v>
      </c>
    </row>
    <row r="79" spans="1:14" x14ac:dyDescent="0.2">
      <c r="A79" s="404" t="s">
        <v>1191</v>
      </c>
      <c r="B79" s="404">
        <v>908.62599999999998</v>
      </c>
      <c r="C79" s="404">
        <v>236.98</v>
      </c>
      <c r="D79" s="404">
        <v>433.488</v>
      </c>
      <c r="E79" s="404">
        <v>1579.095</v>
      </c>
      <c r="F79" s="404">
        <v>282.63799999999998</v>
      </c>
      <c r="G79" s="404">
        <v>259.70800000000003</v>
      </c>
      <c r="H79" s="404">
        <v>3.3260000000000001</v>
      </c>
      <c r="I79" s="404" t="s">
        <v>1126</v>
      </c>
      <c r="J79" s="404" t="s">
        <v>1126</v>
      </c>
      <c r="K79" s="404">
        <v>0.36799999999999999</v>
      </c>
      <c r="L79" s="404">
        <v>263.40199999999999</v>
      </c>
      <c r="M79" s="404">
        <v>5.7169999999999996</v>
      </c>
      <c r="N79" s="404">
        <v>2130.8519999999999</v>
      </c>
    </row>
    <row r="80" spans="1:14" x14ac:dyDescent="0.2">
      <c r="A80" s="404" t="s">
        <v>1192</v>
      </c>
      <c r="B80" s="404">
        <v>762.34799999999996</v>
      </c>
      <c r="C80" s="404">
        <v>218.34899999999999</v>
      </c>
      <c r="D80" s="404">
        <v>421.36799999999999</v>
      </c>
      <c r="E80" s="404">
        <v>1402.0650000000001</v>
      </c>
      <c r="F80" s="404">
        <v>238.869</v>
      </c>
      <c r="G80" s="404">
        <v>230.125</v>
      </c>
      <c r="H80" s="404">
        <v>2.8540000000000001</v>
      </c>
      <c r="I80" s="404" t="s">
        <v>1126</v>
      </c>
      <c r="J80" s="404" t="s">
        <v>1126</v>
      </c>
      <c r="K80" s="404">
        <v>0.34599999999999997</v>
      </c>
      <c r="L80" s="404">
        <v>233.32499999999999</v>
      </c>
      <c r="M80" s="404">
        <v>5.1639999999999997</v>
      </c>
      <c r="N80" s="404">
        <v>1879.423</v>
      </c>
    </row>
    <row r="81" spans="1:14" x14ac:dyDescent="0.2">
      <c r="A81" s="404" t="s">
        <v>1193</v>
      </c>
      <c r="B81" s="404">
        <v>723.44600000000003</v>
      </c>
      <c r="C81" s="404">
        <v>240.09399999999999</v>
      </c>
      <c r="D81" s="404">
        <v>402.94799999999998</v>
      </c>
      <c r="E81" s="404">
        <v>1366.489</v>
      </c>
      <c r="F81" s="404">
        <v>245.61099999999999</v>
      </c>
      <c r="G81" s="404">
        <v>255.19200000000001</v>
      </c>
      <c r="H81" s="404">
        <v>2.359</v>
      </c>
      <c r="I81" s="404" t="s">
        <v>1126</v>
      </c>
      <c r="J81" s="404" t="s">
        <v>1126</v>
      </c>
      <c r="K81" s="404">
        <v>0.376</v>
      </c>
      <c r="L81" s="404">
        <v>257.92700000000002</v>
      </c>
      <c r="M81" s="404">
        <v>5.7169999999999996</v>
      </c>
      <c r="N81" s="404">
        <v>1875.7439999999999</v>
      </c>
    </row>
    <row r="82" spans="1:14" x14ac:dyDescent="0.2">
      <c r="A82" s="404" t="s">
        <v>1194</v>
      </c>
      <c r="B82" s="404">
        <v>736.48900000000003</v>
      </c>
      <c r="C82" s="404">
        <v>230.77699999999999</v>
      </c>
      <c r="D82" s="404">
        <v>270.67</v>
      </c>
      <c r="E82" s="404">
        <v>1237.9349999999999</v>
      </c>
      <c r="F82" s="404">
        <v>192.34200000000001</v>
      </c>
      <c r="G82" s="404">
        <v>262.19200000000001</v>
      </c>
      <c r="H82" s="404">
        <v>1.9890000000000001</v>
      </c>
      <c r="I82" s="404" t="s">
        <v>1126</v>
      </c>
      <c r="J82" s="404" t="s">
        <v>1126</v>
      </c>
      <c r="K82" s="404">
        <v>0.16200000000000001</v>
      </c>
      <c r="L82" s="404">
        <v>264.34300000000002</v>
      </c>
      <c r="M82" s="404">
        <v>5.5330000000000004</v>
      </c>
      <c r="N82" s="404">
        <v>1700.153</v>
      </c>
    </row>
    <row r="83" spans="1:14" x14ac:dyDescent="0.2">
      <c r="A83" s="404" t="s">
        <v>1195</v>
      </c>
      <c r="B83" s="404">
        <v>791.41800000000001</v>
      </c>
      <c r="C83" s="404">
        <v>269.66899999999998</v>
      </c>
      <c r="D83" s="404">
        <v>267.173</v>
      </c>
      <c r="E83" s="404">
        <v>1328.26</v>
      </c>
      <c r="F83" s="404">
        <v>223.37299999999999</v>
      </c>
      <c r="G83" s="404">
        <v>297.95100000000002</v>
      </c>
      <c r="H83" s="404">
        <v>1.772</v>
      </c>
      <c r="I83" s="404" t="s">
        <v>1126</v>
      </c>
      <c r="J83" s="404" t="s">
        <v>1126</v>
      </c>
      <c r="K83" s="404">
        <v>0.16300000000000001</v>
      </c>
      <c r="L83" s="404">
        <v>299.88600000000002</v>
      </c>
      <c r="M83" s="404">
        <v>5.7169999999999996</v>
      </c>
      <c r="N83" s="404">
        <v>1857.2370000000001</v>
      </c>
    </row>
    <row r="84" spans="1:14" x14ac:dyDescent="0.2">
      <c r="A84" s="404" t="s">
        <v>1196</v>
      </c>
      <c r="B84" s="404">
        <v>867.89300000000003</v>
      </c>
      <c r="C84" s="404">
        <v>332.351</v>
      </c>
      <c r="D84" s="404">
        <v>290.30799999999999</v>
      </c>
      <c r="E84" s="404">
        <v>1490.5519999999999</v>
      </c>
      <c r="F84" s="404">
        <v>242.72800000000001</v>
      </c>
      <c r="G84" s="404">
        <v>260.28100000000001</v>
      </c>
      <c r="H84" s="404">
        <v>2.1789999999999998</v>
      </c>
      <c r="I84" s="404" t="s">
        <v>1126</v>
      </c>
      <c r="J84" s="404" t="s">
        <v>1126</v>
      </c>
      <c r="K84" s="404">
        <v>0.153</v>
      </c>
      <c r="L84" s="404">
        <v>262.61399999999998</v>
      </c>
      <c r="M84" s="404">
        <v>5.5330000000000004</v>
      </c>
      <c r="N84" s="404">
        <v>2001.4269999999999</v>
      </c>
    </row>
    <row r="85" spans="1:14" x14ac:dyDescent="0.2">
      <c r="A85" s="404" t="s">
        <v>1197</v>
      </c>
      <c r="B85" s="404">
        <v>938.61699999999996</v>
      </c>
      <c r="C85" s="404">
        <v>374.51400000000001</v>
      </c>
      <c r="D85" s="404">
        <v>320.63499999999999</v>
      </c>
      <c r="E85" s="404">
        <v>1633.7670000000001</v>
      </c>
      <c r="F85" s="404">
        <v>273.60300000000001</v>
      </c>
      <c r="G85" s="404">
        <v>253.35499999999999</v>
      </c>
      <c r="H85" s="404">
        <v>2.4409999999999998</v>
      </c>
      <c r="I85" s="404" t="s">
        <v>1126</v>
      </c>
      <c r="J85" s="404" t="s">
        <v>1126</v>
      </c>
      <c r="K85" s="404">
        <v>0.153</v>
      </c>
      <c r="L85" s="404">
        <v>255.94900000000001</v>
      </c>
      <c r="M85" s="404">
        <v>5.7169999999999996</v>
      </c>
      <c r="N85" s="404">
        <v>2169.0360000000001</v>
      </c>
    </row>
    <row r="86" spans="1:14" x14ac:dyDescent="0.2">
      <c r="A86" s="404" t="s">
        <v>1198</v>
      </c>
      <c r="B86" s="404">
        <v>979.5</v>
      </c>
      <c r="C86" s="404">
        <v>351.86900000000003</v>
      </c>
      <c r="D86" s="404">
        <v>352.57499999999999</v>
      </c>
      <c r="E86" s="404">
        <v>1683.944</v>
      </c>
      <c r="F86" s="404">
        <v>280.08199999999999</v>
      </c>
      <c r="G86" s="404">
        <v>229.86</v>
      </c>
      <c r="H86" s="404">
        <v>2.871</v>
      </c>
      <c r="I86" s="404" t="s">
        <v>1126</v>
      </c>
      <c r="J86" s="404" t="s">
        <v>1126</v>
      </c>
      <c r="K86" s="404">
        <v>0.42899999999999999</v>
      </c>
      <c r="L86" s="404">
        <v>233.16</v>
      </c>
      <c r="M86" s="404">
        <v>5.7169999999999996</v>
      </c>
      <c r="N86" s="404">
        <v>2202.9029999999998</v>
      </c>
    </row>
    <row r="87" spans="1:14" x14ac:dyDescent="0.2">
      <c r="A87" s="404" t="s">
        <v>1199</v>
      </c>
      <c r="B87" s="404">
        <v>907.29499999999996</v>
      </c>
      <c r="C87" s="404">
        <v>307.07900000000001</v>
      </c>
      <c r="D87" s="404">
        <v>291.07100000000003</v>
      </c>
      <c r="E87" s="404">
        <v>1505.4459999999999</v>
      </c>
      <c r="F87" s="404">
        <v>242.76900000000001</v>
      </c>
      <c r="G87" s="404">
        <v>219.417</v>
      </c>
      <c r="H87" s="404">
        <v>3.0310000000000001</v>
      </c>
      <c r="I87" s="404" t="s">
        <v>1126</v>
      </c>
      <c r="J87" s="404" t="s">
        <v>1126</v>
      </c>
      <c r="K87" s="404">
        <v>0.26800000000000002</v>
      </c>
      <c r="L87" s="404">
        <v>222.71600000000001</v>
      </c>
      <c r="M87" s="404">
        <v>5.5330000000000004</v>
      </c>
      <c r="N87" s="404">
        <v>1976.4639999999999</v>
      </c>
    </row>
    <row r="88" spans="1:14" x14ac:dyDescent="0.2">
      <c r="A88" s="404" t="s">
        <v>1200</v>
      </c>
      <c r="B88" s="404">
        <v>847.86900000000003</v>
      </c>
      <c r="C88" s="404">
        <v>271.81799999999998</v>
      </c>
      <c r="D88" s="404">
        <v>276.99700000000001</v>
      </c>
      <c r="E88" s="404">
        <v>1396.6849999999999</v>
      </c>
      <c r="F88" s="404">
        <v>251.60499999999999</v>
      </c>
      <c r="G88" s="404">
        <v>201.82</v>
      </c>
      <c r="H88" s="404">
        <v>2.254</v>
      </c>
      <c r="I88" s="404" t="s">
        <v>1126</v>
      </c>
      <c r="J88" s="404" t="s">
        <v>1126</v>
      </c>
      <c r="K88" s="404">
        <v>0.40899999999999997</v>
      </c>
      <c r="L88" s="404">
        <v>204.483</v>
      </c>
      <c r="M88" s="404">
        <v>5.7169999999999996</v>
      </c>
      <c r="N88" s="404">
        <v>1858.491</v>
      </c>
    </row>
    <row r="89" spans="1:14" x14ac:dyDescent="0.2">
      <c r="A89" s="404" t="s">
        <v>1201</v>
      </c>
      <c r="B89" s="404">
        <v>845.70299999999997</v>
      </c>
      <c r="C89" s="404">
        <v>235.78</v>
      </c>
      <c r="D89" s="404">
        <v>293.23700000000002</v>
      </c>
      <c r="E89" s="404">
        <v>1374.721</v>
      </c>
      <c r="F89" s="404">
        <v>272.43799999999999</v>
      </c>
      <c r="G89" s="404">
        <v>206.72800000000001</v>
      </c>
      <c r="H89" s="404">
        <v>2.5470000000000002</v>
      </c>
      <c r="I89" s="404" t="s">
        <v>1126</v>
      </c>
      <c r="J89" s="404" t="s">
        <v>1126</v>
      </c>
      <c r="K89" s="404">
        <v>0.371</v>
      </c>
      <c r="L89" s="404">
        <v>209.64500000000001</v>
      </c>
      <c r="M89" s="404">
        <v>5.5330000000000004</v>
      </c>
      <c r="N89" s="404">
        <v>1862.337</v>
      </c>
    </row>
    <row r="90" spans="1:14" x14ac:dyDescent="0.2">
      <c r="A90" s="404" t="s">
        <v>1202</v>
      </c>
      <c r="B90" s="404">
        <v>929.06500000000005</v>
      </c>
      <c r="C90" s="404">
        <v>227.48599999999999</v>
      </c>
      <c r="D90" s="404">
        <v>366.39299999999997</v>
      </c>
      <c r="E90" s="404">
        <v>1522.944</v>
      </c>
      <c r="F90" s="404">
        <v>278.06700000000001</v>
      </c>
      <c r="G90" s="404">
        <v>228.79</v>
      </c>
      <c r="H90" s="404">
        <v>3.2280000000000002</v>
      </c>
      <c r="I90" s="404" t="s">
        <v>1126</v>
      </c>
      <c r="J90" s="404" t="s">
        <v>1126</v>
      </c>
      <c r="K90" s="404">
        <v>0.30099999999999999</v>
      </c>
      <c r="L90" s="404">
        <v>232.31899999999999</v>
      </c>
      <c r="M90" s="404">
        <v>5.7169999999999996</v>
      </c>
      <c r="N90" s="404">
        <v>2039.047</v>
      </c>
    </row>
    <row r="91" spans="1:14" x14ac:dyDescent="0.2">
      <c r="A91" s="404" t="s">
        <v>1203</v>
      </c>
      <c r="B91" s="404">
        <v>10238.271000000001</v>
      </c>
      <c r="C91" s="404">
        <v>3296.7669999999998</v>
      </c>
      <c r="D91" s="404">
        <v>3986.8629999999998</v>
      </c>
      <c r="E91" s="404">
        <v>17521.901999999998</v>
      </c>
      <c r="F91" s="404">
        <v>3024.1260000000002</v>
      </c>
      <c r="G91" s="404">
        <v>2905.42</v>
      </c>
      <c r="H91" s="404">
        <v>30.850999999999999</v>
      </c>
      <c r="I91" s="404" t="s">
        <v>1126</v>
      </c>
      <c r="J91" s="404" t="s">
        <v>1126</v>
      </c>
      <c r="K91" s="404">
        <v>3.4980000000000002</v>
      </c>
      <c r="L91" s="404">
        <v>2939.7689999999998</v>
      </c>
      <c r="M91" s="404">
        <v>67.317999999999998</v>
      </c>
      <c r="N91" s="404">
        <v>23553.115000000002</v>
      </c>
    </row>
    <row r="92" spans="1:14" x14ac:dyDescent="0.2">
      <c r="A92" s="404" t="s">
        <v>1204</v>
      </c>
      <c r="B92" s="404">
        <v>1002.004</v>
      </c>
      <c r="C92" s="404">
        <v>236.476</v>
      </c>
      <c r="D92" s="404">
        <v>428.50799999999998</v>
      </c>
      <c r="E92" s="404">
        <v>1666.9870000000001</v>
      </c>
      <c r="F92" s="404">
        <v>302.351</v>
      </c>
      <c r="G92" s="404">
        <v>259.04700000000003</v>
      </c>
      <c r="H92" s="404">
        <v>3.0990000000000002</v>
      </c>
      <c r="I92" s="404" t="s">
        <v>1126</v>
      </c>
      <c r="J92" s="404" t="s">
        <v>1126</v>
      </c>
      <c r="K92" s="404">
        <v>0.27300000000000002</v>
      </c>
      <c r="L92" s="404">
        <v>262.42</v>
      </c>
      <c r="M92" s="404">
        <v>5.8929999999999998</v>
      </c>
      <c r="N92" s="404">
        <v>2237.6509999999998</v>
      </c>
    </row>
    <row r="93" spans="1:14" x14ac:dyDescent="0.2">
      <c r="A93" s="404" t="s">
        <v>1205</v>
      </c>
      <c r="B93" s="404">
        <v>894.97</v>
      </c>
      <c r="C93" s="404">
        <v>234.83799999999999</v>
      </c>
      <c r="D93" s="404">
        <v>354.54199999999997</v>
      </c>
      <c r="E93" s="404">
        <v>1484.35</v>
      </c>
      <c r="F93" s="404">
        <v>281.88299999999998</v>
      </c>
      <c r="G93" s="404">
        <v>220.26300000000001</v>
      </c>
      <c r="H93" s="404">
        <v>2.5350000000000001</v>
      </c>
      <c r="I93" s="404" t="s">
        <v>1126</v>
      </c>
      <c r="J93" s="404" t="s">
        <v>1126</v>
      </c>
      <c r="K93" s="404">
        <v>0.41399999999999998</v>
      </c>
      <c r="L93" s="404">
        <v>223.21199999999999</v>
      </c>
      <c r="M93" s="404">
        <v>5.3220000000000001</v>
      </c>
      <c r="N93" s="404">
        <v>1994.768</v>
      </c>
    </row>
    <row r="94" spans="1:14" x14ac:dyDescent="0.2">
      <c r="A94" s="404" t="s">
        <v>1206</v>
      </c>
      <c r="B94" s="404">
        <v>892.61500000000001</v>
      </c>
      <c r="C94" s="404">
        <v>269.46300000000002</v>
      </c>
      <c r="D94" s="404">
        <v>240.17500000000001</v>
      </c>
      <c r="E94" s="404">
        <v>1402.2529999999999</v>
      </c>
      <c r="F94" s="404">
        <v>264.73899999999998</v>
      </c>
      <c r="G94" s="404">
        <v>268.358</v>
      </c>
      <c r="H94" s="404">
        <v>3.4020000000000001</v>
      </c>
      <c r="I94" s="404" t="s">
        <v>1126</v>
      </c>
      <c r="J94" s="404" t="s">
        <v>1126</v>
      </c>
      <c r="K94" s="404">
        <v>0.55400000000000005</v>
      </c>
      <c r="L94" s="404">
        <v>272.31400000000002</v>
      </c>
      <c r="M94" s="404">
        <v>5.8929999999999998</v>
      </c>
      <c r="N94" s="404">
        <v>1945.1980000000001</v>
      </c>
    </row>
    <row r="95" spans="1:14" x14ac:dyDescent="0.2">
      <c r="A95" s="404" t="s">
        <v>1207</v>
      </c>
      <c r="B95" s="404">
        <v>832.75400000000002</v>
      </c>
      <c r="C95" s="404">
        <v>270.108</v>
      </c>
      <c r="D95" s="404">
        <v>222.73500000000001</v>
      </c>
      <c r="E95" s="404">
        <v>1325.596</v>
      </c>
      <c r="F95" s="404">
        <v>200.369</v>
      </c>
      <c r="G95" s="404">
        <v>262.84699999999998</v>
      </c>
      <c r="H95" s="404">
        <v>3.1459999999999999</v>
      </c>
      <c r="I95" s="404" t="s">
        <v>1126</v>
      </c>
      <c r="J95" s="404" t="s">
        <v>1126</v>
      </c>
      <c r="K95" s="404">
        <v>0.39900000000000002</v>
      </c>
      <c r="L95" s="404">
        <v>266.392</v>
      </c>
      <c r="M95" s="404">
        <v>5.7030000000000003</v>
      </c>
      <c r="N95" s="404">
        <v>1798.06</v>
      </c>
    </row>
    <row r="96" spans="1:14" x14ac:dyDescent="0.2">
      <c r="A96" s="404" t="s">
        <v>1208</v>
      </c>
      <c r="B96" s="404">
        <v>887.28499999999997</v>
      </c>
      <c r="C96" s="404">
        <v>287.02499999999998</v>
      </c>
      <c r="D96" s="404">
        <v>234.48699999999999</v>
      </c>
      <c r="E96" s="404">
        <v>1408.797</v>
      </c>
      <c r="F96" s="404">
        <v>163.45500000000001</v>
      </c>
      <c r="G96" s="404">
        <v>299.60700000000003</v>
      </c>
      <c r="H96" s="404">
        <v>3.1640000000000001</v>
      </c>
      <c r="I96" s="404" t="s">
        <v>1126</v>
      </c>
      <c r="J96" s="404" t="s">
        <v>1126</v>
      </c>
      <c r="K96" s="404">
        <v>0.45500000000000002</v>
      </c>
      <c r="L96" s="404">
        <v>303.22699999999998</v>
      </c>
      <c r="M96" s="404">
        <v>5.8929999999999998</v>
      </c>
      <c r="N96" s="404">
        <v>1881.3710000000001</v>
      </c>
    </row>
    <row r="97" spans="1:14" x14ac:dyDescent="0.2">
      <c r="A97" s="404" t="s">
        <v>1209</v>
      </c>
      <c r="B97" s="404">
        <v>940.18899999999996</v>
      </c>
      <c r="C97" s="404">
        <v>331.40199999999999</v>
      </c>
      <c r="D97" s="404">
        <v>261.02</v>
      </c>
      <c r="E97" s="404">
        <v>1532.6110000000001</v>
      </c>
      <c r="F97" s="404">
        <v>174.77600000000001</v>
      </c>
      <c r="G97" s="404">
        <v>258.60300000000001</v>
      </c>
      <c r="H97" s="404">
        <v>3.2040000000000002</v>
      </c>
      <c r="I97" s="404" t="s">
        <v>1126</v>
      </c>
      <c r="J97" s="404" t="s">
        <v>1126</v>
      </c>
      <c r="K97" s="404">
        <v>0.38700000000000001</v>
      </c>
      <c r="L97" s="404">
        <v>262.19400000000002</v>
      </c>
      <c r="M97" s="404">
        <v>5.7030000000000003</v>
      </c>
      <c r="N97" s="404">
        <v>1975.2840000000001</v>
      </c>
    </row>
    <row r="98" spans="1:14" x14ac:dyDescent="0.2">
      <c r="A98" s="404" t="s">
        <v>1210</v>
      </c>
      <c r="B98" s="404">
        <v>1030.095</v>
      </c>
      <c r="C98" s="404">
        <v>382.24400000000003</v>
      </c>
      <c r="D98" s="404">
        <v>278.08699999999999</v>
      </c>
      <c r="E98" s="404">
        <v>1690.4259999999999</v>
      </c>
      <c r="F98" s="404">
        <v>226.55199999999999</v>
      </c>
      <c r="G98" s="404">
        <v>235.64099999999999</v>
      </c>
      <c r="H98" s="404">
        <v>3.3980000000000001</v>
      </c>
      <c r="I98" s="404" t="s">
        <v>1126</v>
      </c>
      <c r="J98" s="404" t="s">
        <v>1126</v>
      </c>
      <c r="K98" s="404">
        <v>0.373</v>
      </c>
      <c r="L98" s="404">
        <v>239.41300000000001</v>
      </c>
      <c r="M98" s="404">
        <v>5.8929999999999998</v>
      </c>
      <c r="N98" s="404">
        <v>2162.2840000000001</v>
      </c>
    </row>
    <row r="99" spans="1:14" x14ac:dyDescent="0.2">
      <c r="A99" s="404" t="s">
        <v>1211</v>
      </c>
      <c r="B99" s="404">
        <v>1037.204</v>
      </c>
      <c r="C99" s="404">
        <v>388.50700000000001</v>
      </c>
      <c r="D99" s="404">
        <v>281.77199999999999</v>
      </c>
      <c r="E99" s="404">
        <v>1707.4829999999999</v>
      </c>
      <c r="F99" s="404">
        <v>263.31599999999997</v>
      </c>
      <c r="G99" s="404">
        <v>220.10400000000001</v>
      </c>
      <c r="H99" s="404">
        <v>3.7069999999999999</v>
      </c>
      <c r="I99" s="404" t="s">
        <v>1126</v>
      </c>
      <c r="J99" s="404" t="s">
        <v>1126</v>
      </c>
      <c r="K99" s="404">
        <v>0.48099999999999998</v>
      </c>
      <c r="L99" s="404">
        <v>224.29300000000001</v>
      </c>
      <c r="M99" s="404">
        <v>5.8929999999999998</v>
      </c>
      <c r="N99" s="404">
        <v>2200.9839999999999</v>
      </c>
    </row>
    <row r="100" spans="1:14" x14ac:dyDescent="0.2">
      <c r="A100" s="404" t="s">
        <v>1212</v>
      </c>
      <c r="B100" s="404">
        <v>900.86500000000001</v>
      </c>
      <c r="C100" s="404">
        <v>350.149</v>
      </c>
      <c r="D100" s="404">
        <v>241.804</v>
      </c>
      <c r="E100" s="404">
        <v>1492.818</v>
      </c>
      <c r="F100" s="404">
        <v>237.20400000000001</v>
      </c>
      <c r="G100" s="404">
        <v>196.482</v>
      </c>
      <c r="H100" s="404">
        <v>3.2170000000000001</v>
      </c>
      <c r="I100" s="404" t="s">
        <v>1126</v>
      </c>
      <c r="J100" s="404" t="s">
        <v>1126</v>
      </c>
      <c r="K100" s="404">
        <v>0.44600000000000001</v>
      </c>
      <c r="L100" s="404">
        <v>200.14500000000001</v>
      </c>
      <c r="M100" s="404">
        <v>5.7030000000000003</v>
      </c>
      <c r="N100" s="404">
        <v>1935.87</v>
      </c>
    </row>
    <row r="101" spans="1:14" x14ac:dyDescent="0.2">
      <c r="A101" s="404" t="s">
        <v>1213</v>
      </c>
      <c r="B101" s="404">
        <v>918.01199999999994</v>
      </c>
      <c r="C101" s="404">
        <v>334.39</v>
      </c>
      <c r="D101" s="404">
        <v>217.31800000000001</v>
      </c>
      <c r="E101" s="404">
        <v>1469.7190000000001</v>
      </c>
      <c r="F101" s="404">
        <v>227.745</v>
      </c>
      <c r="G101" s="404">
        <v>208.786</v>
      </c>
      <c r="H101" s="404">
        <v>3.6070000000000002</v>
      </c>
      <c r="I101" s="404" t="s">
        <v>1126</v>
      </c>
      <c r="J101" s="404" t="s">
        <v>1126</v>
      </c>
      <c r="K101" s="404">
        <v>0.42499999999999999</v>
      </c>
      <c r="L101" s="404">
        <v>212.81800000000001</v>
      </c>
      <c r="M101" s="404">
        <v>5.8929999999999998</v>
      </c>
      <c r="N101" s="404">
        <v>1916.175</v>
      </c>
    </row>
    <row r="102" spans="1:14" x14ac:dyDescent="0.2">
      <c r="A102" s="404" t="s">
        <v>1214</v>
      </c>
      <c r="B102" s="404">
        <v>918.22299999999996</v>
      </c>
      <c r="C102" s="404">
        <v>270.11700000000002</v>
      </c>
      <c r="D102" s="404">
        <v>249.697</v>
      </c>
      <c r="E102" s="404">
        <v>1438.037</v>
      </c>
      <c r="F102" s="404">
        <v>209.477</v>
      </c>
      <c r="G102" s="404">
        <v>231.56100000000001</v>
      </c>
      <c r="H102" s="404">
        <v>3.5049999999999999</v>
      </c>
      <c r="I102" s="404" t="s">
        <v>1126</v>
      </c>
      <c r="J102" s="404" t="s">
        <v>1126</v>
      </c>
      <c r="K102" s="404">
        <v>0.504</v>
      </c>
      <c r="L102" s="404">
        <v>235.56899999999999</v>
      </c>
      <c r="M102" s="404">
        <v>5.7030000000000003</v>
      </c>
      <c r="N102" s="404">
        <v>1888.7850000000001</v>
      </c>
    </row>
    <row r="103" spans="1:14" x14ac:dyDescent="0.2">
      <c r="A103" s="404" t="s">
        <v>1215</v>
      </c>
      <c r="B103" s="404">
        <v>1005.708</v>
      </c>
      <c r="C103" s="404">
        <v>257.97199999999998</v>
      </c>
      <c r="D103" s="404">
        <v>273.22300000000001</v>
      </c>
      <c r="E103" s="404">
        <v>1536.904</v>
      </c>
      <c r="F103" s="404">
        <v>223.959</v>
      </c>
      <c r="G103" s="404">
        <v>235.29300000000001</v>
      </c>
      <c r="H103" s="404">
        <v>4.2750000000000004</v>
      </c>
      <c r="I103" s="404" t="s">
        <v>1126</v>
      </c>
      <c r="J103" s="404" t="s">
        <v>1126</v>
      </c>
      <c r="K103" s="404">
        <v>0.44400000000000001</v>
      </c>
      <c r="L103" s="404">
        <v>240.012</v>
      </c>
      <c r="M103" s="404">
        <v>5.8929999999999998</v>
      </c>
      <c r="N103" s="404">
        <v>2006.768</v>
      </c>
    </row>
    <row r="104" spans="1:14" x14ac:dyDescent="0.2">
      <c r="A104" s="404" t="s">
        <v>1216</v>
      </c>
      <c r="B104" s="404">
        <v>11259.923000000001</v>
      </c>
      <c r="C104" s="404">
        <v>3612.6909999999998</v>
      </c>
      <c r="D104" s="404">
        <v>3283.366</v>
      </c>
      <c r="E104" s="404">
        <v>18155.98</v>
      </c>
      <c r="F104" s="404">
        <v>2775.8270000000002</v>
      </c>
      <c r="G104" s="404">
        <v>2896.5909999999999</v>
      </c>
      <c r="H104" s="404">
        <v>40.262</v>
      </c>
      <c r="I104" s="404" t="s">
        <v>1126</v>
      </c>
      <c r="J104" s="404" t="s">
        <v>1126</v>
      </c>
      <c r="K104" s="404">
        <v>5.1559999999999997</v>
      </c>
      <c r="L104" s="404">
        <v>2942.01</v>
      </c>
      <c r="M104" s="404">
        <v>69.381</v>
      </c>
      <c r="N104" s="404">
        <v>23943.198</v>
      </c>
    </row>
    <row r="105" spans="1:14" x14ac:dyDescent="0.2">
      <c r="A105" s="404" t="s">
        <v>1217</v>
      </c>
      <c r="B105" s="404">
        <v>1072.6410000000001</v>
      </c>
      <c r="C105" s="404">
        <v>284.08100000000002</v>
      </c>
      <c r="D105" s="404">
        <v>269.79700000000003</v>
      </c>
      <c r="E105" s="404">
        <v>1626.519</v>
      </c>
      <c r="F105" s="404">
        <v>215.38900000000001</v>
      </c>
      <c r="G105" s="404">
        <v>262.589</v>
      </c>
      <c r="H105" s="404">
        <v>3.4950000000000001</v>
      </c>
      <c r="I105" s="404" t="s">
        <v>1126</v>
      </c>
      <c r="J105" s="404" t="s">
        <v>1126</v>
      </c>
      <c r="K105" s="404">
        <v>0.53700000000000003</v>
      </c>
      <c r="L105" s="404">
        <v>266.62099999999998</v>
      </c>
      <c r="M105" s="404">
        <v>6.0469999999999997</v>
      </c>
      <c r="N105" s="404">
        <v>2114.576</v>
      </c>
    </row>
    <row r="106" spans="1:14" x14ac:dyDescent="0.2">
      <c r="A106" s="404" t="s">
        <v>1218</v>
      </c>
      <c r="B106" s="404">
        <v>1011.776</v>
      </c>
      <c r="C106" s="404">
        <v>270.80900000000003</v>
      </c>
      <c r="D106" s="404">
        <v>264.33199999999999</v>
      </c>
      <c r="E106" s="404">
        <v>1546.9179999999999</v>
      </c>
      <c r="F106" s="404">
        <v>210.27699999999999</v>
      </c>
      <c r="G106" s="404">
        <v>222.071</v>
      </c>
      <c r="H106" s="404">
        <v>3.3570000000000002</v>
      </c>
      <c r="I106" s="404" t="s">
        <v>1126</v>
      </c>
      <c r="J106" s="404" t="s">
        <v>1126</v>
      </c>
      <c r="K106" s="404">
        <v>0.52100000000000002</v>
      </c>
      <c r="L106" s="404">
        <v>225.94800000000001</v>
      </c>
      <c r="M106" s="404">
        <v>5.657</v>
      </c>
      <c r="N106" s="404">
        <v>1988.8009999999999</v>
      </c>
    </row>
    <row r="107" spans="1:14" x14ac:dyDescent="0.2">
      <c r="A107" s="404" t="s">
        <v>1219</v>
      </c>
      <c r="B107" s="404">
        <v>994.15499999999997</v>
      </c>
      <c r="C107" s="404">
        <v>291.40199999999999</v>
      </c>
      <c r="D107" s="404">
        <v>218.06899999999999</v>
      </c>
      <c r="E107" s="404">
        <v>1503.626</v>
      </c>
      <c r="F107" s="404">
        <v>218.584</v>
      </c>
      <c r="G107" s="404">
        <v>252.762</v>
      </c>
      <c r="H107" s="404">
        <v>3.7309999999999999</v>
      </c>
      <c r="I107" s="404" t="s">
        <v>1126</v>
      </c>
      <c r="J107" s="404" t="s">
        <v>1126</v>
      </c>
      <c r="K107" s="404">
        <v>0.435</v>
      </c>
      <c r="L107" s="404">
        <v>256.928</v>
      </c>
      <c r="M107" s="404">
        <v>6.0469999999999997</v>
      </c>
      <c r="N107" s="404">
        <v>1985.1849999999999</v>
      </c>
    </row>
    <row r="108" spans="1:14" x14ac:dyDescent="0.2">
      <c r="A108" s="404" t="s">
        <v>1220</v>
      </c>
      <c r="B108" s="404">
        <v>866.54200000000003</v>
      </c>
      <c r="C108" s="404">
        <v>263.31099999999998</v>
      </c>
      <c r="D108" s="404">
        <v>172.72399999999999</v>
      </c>
      <c r="E108" s="404">
        <v>1302.578</v>
      </c>
      <c r="F108" s="404">
        <v>205</v>
      </c>
      <c r="G108" s="404">
        <v>267.46899999999999</v>
      </c>
      <c r="H108" s="404">
        <v>3.9089999999999998</v>
      </c>
      <c r="I108" s="404" t="s">
        <v>1126</v>
      </c>
      <c r="J108" s="404" t="s">
        <v>1126</v>
      </c>
      <c r="K108" s="404">
        <v>0.35299999999999998</v>
      </c>
      <c r="L108" s="404">
        <v>271.73200000000003</v>
      </c>
      <c r="M108" s="404">
        <v>5.8520000000000003</v>
      </c>
      <c r="N108" s="404">
        <v>1785.1610000000001</v>
      </c>
    </row>
    <row r="109" spans="1:14" x14ac:dyDescent="0.2">
      <c r="A109" s="404" t="s">
        <v>1221</v>
      </c>
      <c r="B109" s="404">
        <v>882.96799999999996</v>
      </c>
      <c r="C109" s="404">
        <v>289.13900000000001</v>
      </c>
      <c r="D109" s="404">
        <v>174.58600000000001</v>
      </c>
      <c r="E109" s="404">
        <v>1346.692</v>
      </c>
      <c r="F109" s="404">
        <v>200.541</v>
      </c>
      <c r="G109" s="404">
        <v>299.84800000000001</v>
      </c>
      <c r="H109" s="404">
        <v>4.6029999999999998</v>
      </c>
      <c r="I109" s="404" t="s">
        <v>1126</v>
      </c>
      <c r="J109" s="404" t="s">
        <v>1126</v>
      </c>
      <c r="K109" s="404">
        <v>0.25600000000000001</v>
      </c>
      <c r="L109" s="404">
        <v>304.70699999999999</v>
      </c>
      <c r="M109" s="404">
        <v>6.0469999999999997</v>
      </c>
      <c r="N109" s="404">
        <v>1857.9880000000001</v>
      </c>
    </row>
    <row r="110" spans="1:14" x14ac:dyDescent="0.2">
      <c r="A110" s="404" t="s">
        <v>1222</v>
      </c>
      <c r="B110" s="404">
        <v>975.75</v>
      </c>
      <c r="C110" s="404">
        <v>345.61</v>
      </c>
      <c r="D110" s="404">
        <v>192.37200000000001</v>
      </c>
      <c r="E110" s="404">
        <v>1513.732</v>
      </c>
      <c r="F110" s="404">
        <v>199.85900000000001</v>
      </c>
      <c r="G110" s="404">
        <v>287.29199999999997</v>
      </c>
      <c r="H110" s="404">
        <v>4.4409999999999998</v>
      </c>
      <c r="I110" s="404" t="s">
        <v>1126</v>
      </c>
      <c r="J110" s="404" t="s">
        <v>1126</v>
      </c>
      <c r="K110" s="404">
        <v>0.183</v>
      </c>
      <c r="L110" s="404">
        <v>291.91500000000002</v>
      </c>
      <c r="M110" s="404">
        <v>5.8520000000000003</v>
      </c>
      <c r="N110" s="404">
        <v>2011.3589999999999</v>
      </c>
    </row>
    <row r="111" spans="1:14" x14ac:dyDescent="0.2">
      <c r="A111" s="404" t="s">
        <v>1223</v>
      </c>
      <c r="B111" s="404">
        <v>1142.586</v>
      </c>
      <c r="C111" s="404">
        <v>431.34</v>
      </c>
      <c r="D111" s="404">
        <v>250.53299999999999</v>
      </c>
      <c r="E111" s="404">
        <v>1824.4590000000001</v>
      </c>
      <c r="F111" s="404">
        <v>229.32900000000001</v>
      </c>
      <c r="G111" s="404">
        <v>254.18199999999999</v>
      </c>
      <c r="H111" s="404">
        <v>4.67</v>
      </c>
      <c r="I111" s="404" t="s">
        <v>1126</v>
      </c>
      <c r="J111" s="404" t="s">
        <v>1126</v>
      </c>
      <c r="K111" s="404">
        <v>0.26200000000000001</v>
      </c>
      <c r="L111" s="404">
        <v>259.11500000000001</v>
      </c>
      <c r="M111" s="404">
        <v>6.0469999999999997</v>
      </c>
      <c r="N111" s="404">
        <v>2318.9499999999998</v>
      </c>
    </row>
    <row r="112" spans="1:14" x14ac:dyDescent="0.2">
      <c r="A112" s="404" t="s">
        <v>1224</v>
      </c>
      <c r="B112" s="404">
        <v>1133.1890000000001</v>
      </c>
      <c r="C112" s="404">
        <v>415.91800000000001</v>
      </c>
      <c r="D112" s="404">
        <v>267.96300000000002</v>
      </c>
      <c r="E112" s="404">
        <v>1817.07</v>
      </c>
      <c r="F112" s="404">
        <v>265.42399999999998</v>
      </c>
      <c r="G112" s="404">
        <v>212.24</v>
      </c>
      <c r="H112" s="404">
        <v>4.9909999999999997</v>
      </c>
      <c r="I112" s="404" t="s">
        <v>1126</v>
      </c>
      <c r="J112" s="404" t="s">
        <v>1126</v>
      </c>
      <c r="K112" s="404">
        <v>0.38200000000000001</v>
      </c>
      <c r="L112" s="404">
        <v>217.614</v>
      </c>
      <c r="M112" s="404">
        <v>6.0469999999999997</v>
      </c>
      <c r="N112" s="404">
        <v>2306.1550000000002</v>
      </c>
    </row>
    <row r="113" spans="1:14" x14ac:dyDescent="0.2">
      <c r="A113" s="404" t="s">
        <v>1225</v>
      </c>
      <c r="B113" s="404">
        <v>1020.314</v>
      </c>
      <c r="C113" s="404">
        <v>366.65300000000002</v>
      </c>
      <c r="D113" s="404">
        <v>192.06100000000001</v>
      </c>
      <c r="E113" s="404">
        <v>1579.028</v>
      </c>
      <c r="F113" s="404">
        <v>257.12700000000001</v>
      </c>
      <c r="G113" s="404">
        <v>192.08600000000001</v>
      </c>
      <c r="H113" s="404">
        <v>4.5060000000000002</v>
      </c>
      <c r="I113" s="404" t="s">
        <v>1126</v>
      </c>
      <c r="J113" s="404" t="s">
        <v>1126</v>
      </c>
      <c r="K113" s="404">
        <v>0.36399999999999999</v>
      </c>
      <c r="L113" s="404">
        <v>196.95699999999999</v>
      </c>
      <c r="M113" s="404">
        <v>5.8520000000000003</v>
      </c>
      <c r="N113" s="404">
        <v>2038.9639999999999</v>
      </c>
    </row>
    <row r="114" spans="1:14" x14ac:dyDescent="0.2">
      <c r="A114" s="404" t="s">
        <v>1226</v>
      </c>
      <c r="B114" s="404">
        <v>960.23699999999997</v>
      </c>
      <c r="C114" s="404">
        <v>309.11700000000002</v>
      </c>
      <c r="D114" s="404">
        <v>169.04900000000001</v>
      </c>
      <c r="E114" s="404">
        <v>1438.402</v>
      </c>
      <c r="F114" s="404">
        <v>267.351</v>
      </c>
      <c r="G114" s="404">
        <v>185.59</v>
      </c>
      <c r="H114" s="404">
        <v>5.117</v>
      </c>
      <c r="I114" s="404" t="s">
        <v>1126</v>
      </c>
      <c r="J114" s="404" t="s">
        <v>1126</v>
      </c>
      <c r="K114" s="404">
        <v>0.42399999999999999</v>
      </c>
      <c r="L114" s="404">
        <v>191.13200000000001</v>
      </c>
      <c r="M114" s="404">
        <v>6.0469999999999997</v>
      </c>
      <c r="N114" s="404">
        <v>1902.933</v>
      </c>
    </row>
    <row r="115" spans="1:14" x14ac:dyDescent="0.2">
      <c r="A115" s="404" t="s">
        <v>1227</v>
      </c>
      <c r="B115" s="404">
        <v>973.13699999999994</v>
      </c>
      <c r="C115" s="404">
        <v>262.21899999999999</v>
      </c>
      <c r="D115" s="404">
        <v>213.47499999999999</v>
      </c>
      <c r="E115" s="404">
        <v>1448.8309999999999</v>
      </c>
      <c r="F115" s="404">
        <v>228.892</v>
      </c>
      <c r="G115" s="404">
        <v>199.62700000000001</v>
      </c>
      <c r="H115" s="404">
        <v>5.0019999999999998</v>
      </c>
      <c r="I115" s="404" t="s">
        <v>1126</v>
      </c>
      <c r="J115" s="404" t="s">
        <v>1126</v>
      </c>
      <c r="K115" s="404">
        <v>0.40400000000000003</v>
      </c>
      <c r="L115" s="404">
        <v>205.03399999999999</v>
      </c>
      <c r="M115" s="404">
        <v>5.8520000000000003</v>
      </c>
      <c r="N115" s="404">
        <v>1888.61</v>
      </c>
    </row>
    <row r="116" spans="1:14" x14ac:dyDescent="0.2">
      <c r="A116" s="404" t="s">
        <v>1228</v>
      </c>
      <c r="B116" s="404">
        <v>1089.3879999999999</v>
      </c>
      <c r="C116" s="404">
        <v>248.39099999999999</v>
      </c>
      <c r="D116" s="404">
        <v>248.59899999999999</v>
      </c>
      <c r="E116" s="404">
        <v>1586.3789999999999</v>
      </c>
      <c r="F116" s="404">
        <v>241.39599999999999</v>
      </c>
      <c r="G116" s="404">
        <v>231.548</v>
      </c>
      <c r="H116" s="404">
        <v>4.8769999999999998</v>
      </c>
      <c r="I116" s="404" t="s">
        <v>1126</v>
      </c>
      <c r="J116" s="404" t="s">
        <v>1126</v>
      </c>
      <c r="K116" s="404">
        <v>0.379</v>
      </c>
      <c r="L116" s="404">
        <v>236.803</v>
      </c>
      <c r="M116" s="404">
        <v>6.0469999999999997</v>
      </c>
      <c r="N116" s="404">
        <v>2070.6260000000002</v>
      </c>
    </row>
    <row r="117" spans="1:14" x14ac:dyDescent="0.2">
      <c r="A117" s="404" t="s">
        <v>1229</v>
      </c>
      <c r="B117" s="404">
        <v>12122.683999999999</v>
      </c>
      <c r="C117" s="404">
        <v>3778.114</v>
      </c>
      <c r="D117" s="404">
        <v>2633.5610000000001</v>
      </c>
      <c r="E117" s="404">
        <v>18534.359</v>
      </c>
      <c r="F117" s="404">
        <v>2739.1689999999999</v>
      </c>
      <c r="G117" s="404">
        <v>2867.306</v>
      </c>
      <c r="H117" s="404">
        <v>52.698999999999998</v>
      </c>
      <c r="I117" s="404" t="s">
        <v>1126</v>
      </c>
      <c r="J117" s="404" t="s">
        <v>1126</v>
      </c>
      <c r="K117" s="404">
        <v>4.5</v>
      </c>
      <c r="L117" s="404">
        <v>2924.5050000000001</v>
      </c>
      <c r="M117" s="404">
        <v>71.399000000000001</v>
      </c>
      <c r="N117" s="404">
        <v>24269.431</v>
      </c>
    </row>
    <row r="118" spans="1:14" x14ac:dyDescent="0.2">
      <c r="A118" s="404" t="s">
        <v>1230</v>
      </c>
      <c r="B118" s="404">
        <v>1153.098</v>
      </c>
      <c r="C118" s="404">
        <v>237.453</v>
      </c>
      <c r="D118" s="404">
        <v>275.06599999999997</v>
      </c>
      <c r="E118" s="404">
        <v>1665.616</v>
      </c>
      <c r="F118" s="404">
        <v>262.27999999999997</v>
      </c>
      <c r="G118" s="404">
        <v>233.50399999999999</v>
      </c>
      <c r="H118" s="404">
        <v>5.2839999999999998</v>
      </c>
      <c r="I118" s="404" t="s">
        <v>1126</v>
      </c>
      <c r="J118" s="404" t="s">
        <v>1126</v>
      </c>
      <c r="K118" s="404">
        <v>0.36499999999999999</v>
      </c>
      <c r="L118" s="404">
        <v>239.15299999999999</v>
      </c>
      <c r="M118" s="404">
        <v>9.6319999999999997</v>
      </c>
      <c r="N118" s="404">
        <v>2176.681</v>
      </c>
    </row>
    <row r="119" spans="1:14" x14ac:dyDescent="0.2">
      <c r="A119" s="404" t="s">
        <v>1231</v>
      </c>
      <c r="B119" s="404">
        <v>1010.2619999999999</v>
      </c>
      <c r="C119" s="404">
        <v>229.60300000000001</v>
      </c>
      <c r="D119" s="404">
        <v>187.80199999999999</v>
      </c>
      <c r="E119" s="404">
        <v>1427.6669999999999</v>
      </c>
      <c r="F119" s="404">
        <v>238.196</v>
      </c>
      <c r="G119" s="404">
        <v>220.547</v>
      </c>
      <c r="H119" s="404">
        <v>4.6710000000000003</v>
      </c>
      <c r="I119" s="404" t="s">
        <v>1126</v>
      </c>
      <c r="J119" s="404" t="s">
        <v>1126</v>
      </c>
      <c r="K119" s="404">
        <v>0.376</v>
      </c>
      <c r="L119" s="404">
        <v>225.595</v>
      </c>
      <c r="M119" s="404">
        <v>8.6999999999999993</v>
      </c>
      <c r="N119" s="404">
        <v>1900.1569999999999</v>
      </c>
    </row>
    <row r="120" spans="1:14" x14ac:dyDescent="0.2">
      <c r="A120" s="404" t="s">
        <v>1232</v>
      </c>
      <c r="B120" s="404">
        <v>1020.476</v>
      </c>
      <c r="C120" s="404">
        <v>280.26100000000002</v>
      </c>
      <c r="D120" s="404">
        <v>183.62</v>
      </c>
      <c r="E120" s="404">
        <v>1484.356</v>
      </c>
      <c r="F120" s="404">
        <v>242.709</v>
      </c>
      <c r="G120" s="404">
        <v>215.04400000000001</v>
      </c>
      <c r="H120" s="404">
        <v>5.2370000000000001</v>
      </c>
      <c r="I120" s="404" t="s">
        <v>1126</v>
      </c>
      <c r="J120" s="404" t="s">
        <v>1126</v>
      </c>
      <c r="K120" s="404">
        <v>0.41499999999999998</v>
      </c>
      <c r="L120" s="404">
        <v>220.696</v>
      </c>
      <c r="M120" s="404">
        <v>9.6319999999999997</v>
      </c>
      <c r="N120" s="404">
        <v>1957.393</v>
      </c>
    </row>
    <row r="121" spans="1:14" x14ac:dyDescent="0.2">
      <c r="A121" s="404" t="s">
        <v>1233</v>
      </c>
      <c r="B121" s="404">
        <v>920.93399999999997</v>
      </c>
      <c r="C121" s="404">
        <v>296.09199999999998</v>
      </c>
      <c r="D121" s="404">
        <v>160.43700000000001</v>
      </c>
      <c r="E121" s="404">
        <v>1377.4639999999999</v>
      </c>
      <c r="F121" s="404">
        <v>227.726</v>
      </c>
      <c r="G121" s="404">
        <v>216.614</v>
      </c>
      <c r="H121" s="404">
        <v>4.8360000000000003</v>
      </c>
      <c r="I121" s="404" t="s">
        <v>1126</v>
      </c>
      <c r="J121" s="404" t="s">
        <v>1126</v>
      </c>
      <c r="K121" s="404">
        <v>0.39</v>
      </c>
      <c r="L121" s="404">
        <v>221.84</v>
      </c>
      <c r="M121" s="404">
        <v>9.3209999999999997</v>
      </c>
      <c r="N121" s="404">
        <v>1836.3510000000001</v>
      </c>
    </row>
    <row r="122" spans="1:14" x14ac:dyDescent="0.2">
      <c r="A122" s="404" t="s">
        <v>1234</v>
      </c>
      <c r="B122" s="404">
        <v>948.81399999999996</v>
      </c>
      <c r="C122" s="404">
        <v>324.108</v>
      </c>
      <c r="D122" s="404">
        <v>156.28899999999999</v>
      </c>
      <c r="E122" s="404">
        <v>1429.21</v>
      </c>
      <c r="F122" s="404">
        <v>217.54599999999999</v>
      </c>
      <c r="G122" s="404">
        <v>251.721</v>
      </c>
      <c r="H122" s="404">
        <v>4.7910000000000004</v>
      </c>
      <c r="I122" s="404" t="s">
        <v>1126</v>
      </c>
      <c r="J122" s="404" t="s">
        <v>1126</v>
      </c>
      <c r="K122" s="404">
        <v>0.253</v>
      </c>
      <c r="L122" s="404">
        <v>256.76499999999999</v>
      </c>
      <c r="M122" s="404">
        <v>9.6319999999999997</v>
      </c>
      <c r="N122" s="404">
        <v>1913.153</v>
      </c>
    </row>
    <row r="123" spans="1:14" x14ac:dyDescent="0.2">
      <c r="A123" s="404" t="s">
        <v>1235</v>
      </c>
      <c r="B123" s="404">
        <v>1055.931</v>
      </c>
      <c r="C123" s="404">
        <v>390.12799999999999</v>
      </c>
      <c r="D123" s="404">
        <v>202.86799999999999</v>
      </c>
      <c r="E123" s="404">
        <v>1648.9269999999999</v>
      </c>
      <c r="F123" s="404">
        <v>233.45699999999999</v>
      </c>
      <c r="G123" s="404">
        <v>275.64299999999997</v>
      </c>
      <c r="H123" s="404">
        <v>4.782</v>
      </c>
      <c r="I123" s="404" t="s">
        <v>1126</v>
      </c>
      <c r="J123" s="404" t="s">
        <v>1126</v>
      </c>
      <c r="K123" s="404">
        <v>0.16</v>
      </c>
      <c r="L123" s="404">
        <v>280.58499999999998</v>
      </c>
      <c r="M123" s="404">
        <v>9.3209999999999997</v>
      </c>
      <c r="N123" s="404">
        <v>2172.29</v>
      </c>
    </row>
    <row r="124" spans="1:14" x14ac:dyDescent="0.2">
      <c r="A124" s="404" t="s">
        <v>1236</v>
      </c>
      <c r="B124" s="404">
        <v>1183.8019999999999</v>
      </c>
      <c r="C124" s="404">
        <v>420.767</v>
      </c>
      <c r="D124" s="404">
        <v>214.40100000000001</v>
      </c>
      <c r="E124" s="404">
        <v>1818.9690000000001</v>
      </c>
      <c r="F124" s="404">
        <v>254.56899999999999</v>
      </c>
      <c r="G124" s="404">
        <v>262.714</v>
      </c>
      <c r="H124" s="404">
        <v>5.2560000000000002</v>
      </c>
      <c r="I124" s="404" t="s">
        <v>1126</v>
      </c>
      <c r="J124" s="404" t="s">
        <v>1126</v>
      </c>
      <c r="K124" s="404">
        <v>0.21199999999999999</v>
      </c>
      <c r="L124" s="404">
        <v>268.18200000000002</v>
      </c>
      <c r="M124" s="404">
        <v>9.6319999999999997</v>
      </c>
      <c r="N124" s="404">
        <v>2351.3510000000001</v>
      </c>
    </row>
    <row r="125" spans="1:14" x14ac:dyDescent="0.2">
      <c r="A125" s="404" t="s">
        <v>1237</v>
      </c>
      <c r="B125" s="404">
        <v>1148.77</v>
      </c>
      <c r="C125" s="404">
        <v>399.13499999999999</v>
      </c>
      <c r="D125" s="404">
        <v>170.63300000000001</v>
      </c>
      <c r="E125" s="404">
        <v>1718.538</v>
      </c>
      <c r="F125" s="404">
        <v>297.21899999999999</v>
      </c>
      <c r="G125" s="404">
        <v>225.941</v>
      </c>
      <c r="H125" s="404">
        <v>5.1909999999999998</v>
      </c>
      <c r="I125" s="404" t="s">
        <v>1126</v>
      </c>
      <c r="J125" s="404" t="s">
        <v>1126</v>
      </c>
      <c r="K125" s="404">
        <v>0.248</v>
      </c>
      <c r="L125" s="404">
        <v>231.381</v>
      </c>
      <c r="M125" s="404">
        <v>9.6319999999999997</v>
      </c>
      <c r="N125" s="404">
        <v>2256.77</v>
      </c>
    </row>
    <row r="126" spans="1:14" x14ac:dyDescent="0.2">
      <c r="A126" s="404" t="s">
        <v>1238</v>
      </c>
      <c r="B126" s="404">
        <v>1022.256</v>
      </c>
      <c r="C126" s="404">
        <v>332.68799999999999</v>
      </c>
      <c r="D126" s="404">
        <v>165.09399999999999</v>
      </c>
      <c r="E126" s="404">
        <v>1520.039</v>
      </c>
      <c r="F126" s="404">
        <v>269.11500000000001</v>
      </c>
      <c r="G126" s="404">
        <v>186.28800000000001</v>
      </c>
      <c r="H126" s="404">
        <v>5.2240000000000002</v>
      </c>
      <c r="I126" s="404" t="s">
        <v>1126</v>
      </c>
      <c r="J126" s="404" t="s">
        <v>1126</v>
      </c>
      <c r="K126" s="404">
        <v>0.40300000000000002</v>
      </c>
      <c r="L126" s="404">
        <v>191.91499999999999</v>
      </c>
      <c r="M126" s="404">
        <v>9.3209999999999997</v>
      </c>
      <c r="N126" s="404">
        <v>1990.3889999999999</v>
      </c>
    </row>
    <row r="127" spans="1:14" x14ac:dyDescent="0.2">
      <c r="A127" s="404" t="s">
        <v>1239</v>
      </c>
      <c r="B127" s="404">
        <v>1007.873</v>
      </c>
      <c r="C127" s="404">
        <v>309.08999999999997</v>
      </c>
      <c r="D127" s="404">
        <v>170.94900000000001</v>
      </c>
      <c r="E127" s="404">
        <v>1487.9110000000001</v>
      </c>
      <c r="F127" s="404">
        <v>226.73099999999999</v>
      </c>
      <c r="G127" s="404">
        <v>189.078</v>
      </c>
      <c r="H127" s="404">
        <v>5.1529999999999996</v>
      </c>
      <c r="I127" s="404" t="s">
        <v>1126</v>
      </c>
      <c r="J127" s="404" t="s">
        <v>1126</v>
      </c>
      <c r="K127" s="404">
        <v>0.40200000000000002</v>
      </c>
      <c r="L127" s="404">
        <v>194.63300000000001</v>
      </c>
      <c r="M127" s="404">
        <v>9.6319999999999997</v>
      </c>
      <c r="N127" s="404">
        <v>1918.9069999999999</v>
      </c>
    </row>
    <row r="128" spans="1:14" x14ac:dyDescent="0.2">
      <c r="A128" s="404" t="s">
        <v>1240</v>
      </c>
      <c r="B128" s="404">
        <v>991.28599999999994</v>
      </c>
      <c r="C128" s="404">
        <v>265.17399999999998</v>
      </c>
      <c r="D128" s="404">
        <v>145.565</v>
      </c>
      <c r="E128" s="404">
        <v>1402.0250000000001</v>
      </c>
      <c r="F128" s="404">
        <v>251.30099999999999</v>
      </c>
      <c r="G128" s="404">
        <v>198.22499999999999</v>
      </c>
      <c r="H128" s="404">
        <v>4.4980000000000002</v>
      </c>
      <c r="I128" s="404" t="s">
        <v>1126</v>
      </c>
      <c r="J128" s="404" t="s">
        <v>1126</v>
      </c>
      <c r="K128" s="404">
        <v>0.36</v>
      </c>
      <c r="L128" s="404">
        <v>203.083</v>
      </c>
      <c r="M128" s="404">
        <v>9.3209999999999997</v>
      </c>
      <c r="N128" s="404">
        <v>1865.731</v>
      </c>
    </row>
    <row r="129" spans="1:14" x14ac:dyDescent="0.2">
      <c r="A129" s="404" t="s">
        <v>1241</v>
      </c>
      <c r="B129" s="404">
        <v>1119.96</v>
      </c>
      <c r="C129" s="404">
        <v>245.37299999999999</v>
      </c>
      <c r="D129" s="404">
        <v>168.93899999999999</v>
      </c>
      <c r="E129" s="404">
        <v>1534.2719999999999</v>
      </c>
      <c r="F129" s="404">
        <v>286.74299999999999</v>
      </c>
      <c r="G129" s="404">
        <v>249.60499999999999</v>
      </c>
      <c r="H129" s="404">
        <v>4.5129999999999999</v>
      </c>
      <c r="I129" s="404" t="s">
        <v>1126</v>
      </c>
      <c r="J129" s="404" t="s">
        <v>1126</v>
      </c>
      <c r="K129" s="404">
        <v>0.26100000000000001</v>
      </c>
      <c r="L129" s="404">
        <v>254.37899999999999</v>
      </c>
      <c r="M129" s="404">
        <v>9.6319999999999997</v>
      </c>
      <c r="N129" s="404">
        <v>2085.0250000000001</v>
      </c>
    </row>
    <row r="130" spans="1:14" x14ac:dyDescent="0.2">
      <c r="A130" s="404" t="s">
        <v>1242</v>
      </c>
      <c r="B130" s="404">
        <v>12583.460999999999</v>
      </c>
      <c r="C130" s="404">
        <v>3730.4409999999998</v>
      </c>
      <c r="D130" s="404">
        <v>2201.663</v>
      </c>
      <c r="E130" s="404">
        <v>18515.564999999999</v>
      </c>
      <c r="F130" s="404">
        <v>3007.5889999999999</v>
      </c>
      <c r="G130" s="404">
        <v>2724.9250000000002</v>
      </c>
      <c r="H130" s="404">
        <v>59.436999999999998</v>
      </c>
      <c r="I130" s="404" t="s">
        <v>1126</v>
      </c>
      <c r="J130" s="404" t="s">
        <v>1126</v>
      </c>
      <c r="K130" s="404">
        <v>3.8450000000000002</v>
      </c>
      <c r="L130" s="404">
        <v>2788.2069999999999</v>
      </c>
      <c r="M130" s="404">
        <v>113.40600000000001</v>
      </c>
      <c r="N130" s="404">
        <v>24424.767</v>
      </c>
    </row>
    <row r="131" spans="1:14" x14ac:dyDescent="0.2">
      <c r="A131" s="404" t="s">
        <v>1243</v>
      </c>
      <c r="B131" s="404">
        <v>1204.3589999999999</v>
      </c>
      <c r="C131" s="404">
        <v>244.12100000000001</v>
      </c>
      <c r="D131" s="404">
        <v>221.39099999999999</v>
      </c>
      <c r="E131" s="404">
        <v>1669.8710000000001</v>
      </c>
      <c r="F131" s="404">
        <v>284.33100000000002</v>
      </c>
      <c r="G131" s="404">
        <v>281.166</v>
      </c>
      <c r="H131" s="404">
        <v>3.9750000000000001</v>
      </c>
      <c r="I131" s="404" t="s">
        <v>1126</v>
      </c>
      <c r="J131" s="404" t="s">
        <v>1126</v>
      </c>
      <c r="K131" s="404">
        <v>0.32500000000000001</v>
      </c>
      <c r="L131" s="404">
        <v>285.46499999999997</v>
      </c>
      <c r="M131" s="404">
        <v>8.6980000000000004</v>
      </c>
      <c r="N131" s="404">
        <v>2248.3649999999998</v>
      </c>
    </row>
    <row r="132" spans="1:14" x14ac:dyDescent="0.2">
      <c r="A132" s="404" t="s">
        <v>1244</v>
      </c>
      <c r="B132" s="404">
        <v>1035.912</v>
      </c>
      <c r="C132" s="404">
        <v>225.953</v>
      </c>
      <c r="D132" s="404">
        <v>161.64599999999999</v>
      </c>
      <c r="E132" s="404">
        <v>1423.511</v>
      </c>
      <c r="F132" s="404">
        <v>223.53800000000001</v>
      </c>
      <c r="G132" s="404">
        <v>279.017</v>
      </c>
      <c r="H132" s="404">
        <v>3.6560000000000001</v>
      </c>
      <c r="I132" s="404" t="s">
        <v>1126</v>
      </c>
      <c r="J132" s="404" t="s">
        <v>1126</v>
      </c>
      <c r="K132" s="404">
        <v>0.313</v>
      </c>
      <c r="L132" s="404">
        <v>282.98500000000001</v>
      </c>
      <c r="M132" s="404">
        <v>7.556</v>
      </c>
      <c r="N132" s="404">
        <v>1937.5889999999999</v>
      </c>
    </row>
    <row r="133" spans="1:14" x14ac:dyDescent="0.2">
      <c r="A133" s="404" t="s">
        <v>1245</v>
      </c>
      <c r="B133" s="404">
        <v>1014.857</v>
      </c>
      <c r="C133" s="404">
        <v>253.14099999999999</v>
      </c>
      <c r="D133" s="404">
        <v>143.62899999999999</v>
      </c>
      <c r="E133" s="404">
        <v>1411.627</v>
      </c>
      <c r="F133" s="404">
        <v>251.971</v>
      </c>
      <c r="G133" s="404">
        <v>312.41500000000002</v>
      </c>
      <c r="H133" s="404">
        <v>3.22</v>
      </c>
      <c r="I133" s="404" t="s">
        <v>1126</v>
      </c>
      <c r="J133" s="404" t="s">
        <v>1126</v>
      </c>
      <c r="K133" s="404">
        <v>0.23100000000000001</v>
      </c>
      <c r="L133" s="404">
        <v>315.86500000000001</v>
      </c>
      <c r="M133" s="404">
        <v>6.5990000000000002</v>
      </c>
      <c r="N133" s="404">
        <v>1986.0630000000001</v>
      </c>
    </row>
    <row r="134" spans="1:14" x14ac:dyDescent="0.2">
      <c r="A134" s="404" t="s">
        <v>1246</v>
      </c>
      <c r="B134" s="404">
        <v>921.73099999999999</v>
      </c>
      <c r="C134" s="404">
        <v>252.929</v>
      </c>
      <c r="D134" s="404">
        <v>119.53400000000001</v>
      </c>
      <c r="E134" s="404">
        <v>1294.193</v>
      </c>
      <c r="F134" s="404">
        <v>241.22200000000001</v>
      </c>
      <c r="G134" s="404">
        <v>291.95800000000003</v>
      </c>
      <c r="H134" s="404">
        <v>3.2469999999999999</v>
      </c>
      <c r="I134" s="404" t="s">
        <v>1126</v>
      </c>
      <c r="J134" s="404" t="s">
        <v>1126</v>
      </c>
      <c r="K134" s="404">
        <v>0.183</v>
      </c>
      <c r="L134" s="404">
        <v>295.38799999999998</v>
      </c>
      <c r="M134" s="404">
        <v>6.3049999999999997</v>
      </c>
      <c r="N134" s="404">
        <v>1837.1079999999999</v>
      </c>
    </row>
    <row r="135" spans="1:14" x14ac:dyDescent="0.2">
      <c r="A135" s="404" t="s">
        <v>1247</v>
      </c>
      <c r="B135" s="404">
        <v>966.90499999999997</v>
      </c>
      <c r="C135" s="404">
        <v>264.738</v>
      </c>
      <c r="D135" s="404">
        <v>106.345</v>
      </c>
      <c r="E135" s="404">
        <v>1337.9880000000001</v>
      </c>
      <c r="F135" s="404">
        <v>239.60599999999999</v>
      </c>
      <c r="G135" s="404">
        <v>292.40800000000002</v>
      </c>
      <c r="H135" s="404">
        <v>3.7730000000000001</v>
      </c>
      <c r="I135" s="404" t="s">
        <v>1126</v>
      </c>
      <c r="J135" s="404" t="s">
        <v>1126</v>
      </c>
      <c r="K135" s="404">
        <v>0.20899999999999999</v>
      </c>
      <c r="L135" s="404">
        <v>296.39</v>
      </c>
      <c r="M135" s="404">
        <v>7.3019999999999996</v>
      </c>
      <c r="N135" s="404">
        <v>1881.2860000000001</v>
      </c>
    </row>
    <row r="136" spans="1:14" x14ac:dyDescent="0.2">
      <c r="A136" s="404" t="s">
        <v>1248</v>
      </c>
      <c r="B136" s="404">
        <v>1005.107</v>
      </c>
      <c r="C136" s="404">
        <v>303.40600000000001</v>
      </c>
      <c r="D136" s="404">
        <v>110.50700000000001</v>
      </c>
      <c r="E136" s="404">
        <v>1419.021</v>
      </c>
      <c r="F136" s="404">
        <v>266.04000000000002</v>
      </c>
      <c r="G136" s="404">
        <v>292.21899999999999</v>
      </c>
      <c r="H136" s="404">
        <v>4.556</v>
      </c>
      <c r="I136" s="404" t="s">
        <v>1126</v>
      </c>
      <c r="J136" s="404" t="s">
        <v>1126</v>
      </c>
      <c r="K136" s="404">
        <v>0.22800000000000001</v>
      </c>
      <c r="L136" s="404">
        <v>297.00299999999999</v>
      </c>
      <c r="M136" s="404">
        <v>3.7490000000000001</v>
      </c>
      <c r="N136" s="404">
        <v>1985.8130000000001</v>
      </c>
    </row>
    <row r="137" spans="1:14" x14ac:dyDescent="0.2">
      <c r="A137" s="404" t="s">
        <v>1249</v>
      </c>
      <c r="B137" s="404">
        <v>1170.9169999999999</v>
      </c>
      <c r="C137" s="404">
        <v>362.28100000000001</v>
      </c>
      <c r="D137" s="404">
        <v>143.739</v>
      </c>
      <c r="E137" s="404">
        <v>1676.9369999999999</v>
      </c>
      <c r="F137" s="404">
        <v>281.99700000000001</v>
      </c>
      <c r="G137" s="404">
        <v>285.33</v>
      </c>
      <c r="H137" s="404">
        <v>4.7919999999999998</v>
      </c>
      <c r="I137" s="404" t="s">
        <v>1126</v>
      </c>
      <c r="J137" s="404" t="s">
        <v>1126</v>
      </c>
      <c r="K137" s="404">
        <v>0.27600000000000002</v>
      </c>
      <c r="L137" s="404">
        <v>290.39800000000002</v>
      </c>
      <c r="M137" s="404">
        <v>6.2709999999999999</v>
      </c>
      <c r="N137" s="404">
        <v>2255.6030000000001</v>
      </c>
    </row>
    <row r="138" spans="1:14" x14ac:dyDescent="0.2">
      <c r="A138" s="404" t="s">
        <v>1250</v>
      </c>
      <c r="B138" s="404">
        <v>1162.2360000000001</v>
      </c>
      <c r="C138" s="404">
        <v>371.07100000000003</v>
      </c>
      <c r="D138" s="404">
        <v>125.16200000000001</v>
      </c>
      <c r="E138" s="404">
        <v>1658.4690000000001</v>
      </c>
      <c r="F138" s="404">
        <v>276.67099999999999</v>
      </c>
      <c r="G138" s="404">
        <v>249.792</v>
      </c>
      <c r="H138" s="404">
        <v>4.7759999999999998</v>
      </c>
      <c r="I138" s="404" t="s">
        <v>1126</v>
      </c>
      <c r="J138" s="404" t="s">
        <v>1126</v>
      </c>
      <c r="K138" s="404">
        <v>0.24199999999999999</v>
      </c>
      <c r="L138" s="404">
        <v>254.809</v>
      </c>
      <c r="M138" s="404">
        <v>10.911</v>
      </c>
      <c r="N138" s="404">
        <v>2200.8589999999999</v>
      </c>
    </row>
    <row r="139" spans="1:14" x14ac:dyDescent="0.2">
      <c r="A139" s="404" t="s">
        <v>1251</v>
      </c>
      <c r="B139" s="404">
        <v>1026.0940000000001</v>
      </c>
      <c r="C139" s="404">
        <v>301.09800000000001</v>
      </c>
      <c r="D139" s="404">
        <v>109.65300000000001</v>
      </c>
      <c r="E139" s="404">
        <v>1436.846</v>
      </c>
      <c r="F139" s="404">
        <v>281.149</v>
      </c>
      <c r="G139" s="404">
        <v>207.99100000000001</v>
      </c>
      <c r="H139" s="404">
        <v>4.5810000000000004</v>
      </c>
      <c r="I139" s="404" t="s">
        <v>1126</v>
      </c>
      <c r="J139" s="404" t="s">
        <v>1126</v>
      </c>
      <c r="K139" s="404">
        <v>0.309</v>
      </c>
      <c r="L139" s="404">
        <v>212.881</v>
      </c>
      <c r="M139" s="404">
        <v>10.811999999999999</v>
      </c>
      <c r="N139" s="404">
        <v>1941.6880000000001</v>
      </c>
    </row>
    <row r="140" spans="1:14" x14ac:dyDescent="0.2">
      <c r="A140" s="404" t="s">
        <v>1252</v>
      </c>
      <c r="B140" s="404">
        <v>981.91499999999996</v>
      </c>
      <c r="C140" s="404">
        <v>280.19499999999999</v>
      </c>
      <c r="D140" s="404">
        <v>106.08499999999999</v>
      </c>
      <c r="E140" s="404">
        <v>1368.194</v>
      </c>
      <c r="F140" s="404">
        <v>257.42200000000003</v>
      </c>
      <c r="G140" s="404">
        <v>206.47</v>
      </c>
      <c r="H140" s="404">
        <v>4.8769999999999998</v>
      </c>
      <c r="I140" s="404" t="s">
        <v>1126</v>
      </c>
      <c r="J140" s="404" t="s">
        <v>1126</v>
      </c>
      <c r="K140" s="404">
        <v>0.44700000000000001</v>
      </c>
      <c r="L140" s="404">
        <v>211.79400000000001</v>
      </c>
      <c r="M140" s="404">
        <v>11.455</v>
      </c>
      <c r="N140" s="404">
        <v>1848.866</v>
      </c>
    </row>
    <row r="141" spans="1:14" x14ac:dyDescent="0.2">
      <c r="A141" s="404" t="s">
        <v>1253</v>
      </c>
      <c r="B141" s="404">
        <v>1013.052</v>
      </c>
      <c r="C141" s="404">
        <v>232.482</v>
      </c>
      <c r="D141" s="404">
        <v>100.14100000000001</v>
      </c>
      <c r="E141" s="404">
        <v>1345.675</v>
      </c>
      <c r="F141" s="404">
        <v>257.28100000000001</v>
      </c>
      <c r="G141" s="404">
        <v>243.54499999999999</v>
      </c>
      <c r="H141" s="404">
        <v>5.1219999999999999</v>
      </c>
      <c r="I141" s="404" t="s">
        <v>1126</v>
      </c>
      <c r="J141" s="404" t="s">
        <v>1126</v>
      </c>
      <c r="K141" s="404">
        <v>0.309</v>
      </c>
      <c r="L141" s="404">
        <v>248.976</v>
      </c>
      <c r="M141" s="404">
        <v>10.72</v>
      </c>
      <c r="N141" s="404">
        <v>1862.653</v>
      </c>
    </row>
    <row r="142" spans="1:14" x14ac:dyDescent="0.2">
      <c r="A142" s="404" t="s">
        <v>1254</v>
      </c>
      <c r="B142" s="404">
        <v>1079.067</v>
      </c>
      <c r="C142" s="404">
        <v>220.399</v>
      </c>
      <c r="D142" s="404">
        <v>119.82</v>
      </c>
      <c r="E142" s="404">
        <v>1419.287</v>
      </c>
      <c r="F142" s="404">
        <v>269.92099999999999</v>
      </c>
      <c r="G142" s="404">
        <v>290.202</v>
      </c>
      <c r="H142" s="404">
        <v>4.0529999999999999</v>
      </c>
      <c r="I142" s="404" t="s">
        <v>1126</v>
      </c>
      <c r="J142" s="404" t="s">
        <v>1126</v>
      </c>
      <c r="K142" s="404">
        <v>0.28299999999999997</v>
      </c>
      <c r="L142" s="404">
        <v>294.53800000000001</v>
      </c>
      <c r="M142" s="404">
        <v>9.6470000000000002</v>
      </c>
      <c r="N142" s="404">
        <v>1993.393</v>
      </c>
    </row>
    <row r="143" spans="1:14" x14ac:dyDescent="0.2">
      <c r="A143" s="404" t="s">
        <v>1255</v>
      </c>
      <c r="B143" s="404">
        <v>12582.15</v>
      </c>
      <c r="C143" s="404">
        <v>3311.9409999999998</v>
      </c>
      <c r="D143" s="404">
        <v>1567.653</v>
      </c>
      <c r="E143" s="404">
        <v>17461.743999999999</v>
      </c>
      <c r="F143" s="404">
        <v>3131.1480000000001</v>
      </c>
      <c r="G143" s="404">
        <v>3232.5120000000002</v>
      </c>
      <c r="H143" s="404">
        <v>50.627000000000002</v>
      </c>
      <c r="I143" s="404" t="s">
        <v>1126</v>
      </c>
      <c r="J143" s="404" t="s">
        <v>1126</v>
      </c>
      <c r="K143" s="404">
        <v>3.355</v>
      </c>
      <c r="L143" s="404">
        <v>3286.4940000000001</v>
      </c>
      <c r="M143" s="404">
        <v>100.026</v>
      </c>
      <c r="N143" s="404">
        <v>23979.412</v>
      </c>
    </row>
    <row r="144" spans="1:14" x14ac:dyDescent="0.2">
      <c r="A144" s="404" t="s">
        <v>1256</v>
      </c>
      <c r="B144" s="404">
        <v>1127.4770000000001</v>
      </c>
      <c r="C144" s="404">
        <v>212.97499999999999</v>
      </c>
      <c r="D144" s="404">
        <v>137.28399999999999</v>
      </c>
      <c r="E144" s="404">
        <v>1477.7360000000001</v>
      </c>
      <c r="F144" s="404">
        <v>273.42200000000003</v>
      </c>
      <c r="G144" s="404">
        <v>307.54700000000003</v>
      </c>
      <c r="H144" s="404">
        <v>5.0869999999999997</v>
      </c>
      <c r="I144" s="404" t="s">
        <v>1126</v>
      </c>
      <c r="J144" s="404">
        <v>2E-3</v>
      </c>
      <c r="K144" s="404">
        <v>0.23699999999999999</v>
      </c>
      <c r="L144" s="404">
        <v>312.87299999999999</v>
      </c>
      <c r="M144" s="404">
        <v>9.2970000000000006</v>
      </c>
      <c r="N144" s="404">
        <v>2073.3270000000002</v>
      </c>
    </row>
    <row r="145" spans="1:14" x14ac:dyDescent="0.2">
      <c r="A145" s="404" t="s">
        <v>1257</v>
      </c>
      <c r="B145" s="404">
        <v>967.30700000000002</v>
      </c>
      <c r="C145" s="404">
        <v>181.005</v>
      </c>
      <c r="D145" s="404">
        <v>133.94900000000001</v>
      </c>
      <c r="E145" s="404">
        <v>1282.261</v>
      </c>
      <c r="F145" s="404">
        <v>242.06700000000001</v>
      </c>
      <c r="G145" s="404">
        <v>294.03300000000002</v>
      </c>
      <c r="H145" s="404">
        <v>3.9129999999999998</v>
      </c>
      <c r="I145" s="404" t="s">
        <v>1126</v>
      </c>
      <c r="J145" s="404">
        <v>0</v>
      </c>
      <c r="K145" s="404">
        <v>0.23899999999999999</v>
      </c>
      <c r="L145" s="404">
        <v>298.185</v>
      </c>
      <c r="M145" s="404">
        <v>9.4139999999999997</v>
      </c>
      <c r="N145" s="404">
        <v>1831.9259999999999</v>
      </c>
    </row>
    <row r="146" spans="1:14" x14ac:dyDescent="0.2">
      <c r="A146" s="404" t="s">
        <v>1258</v>
      </c>
      <c r="B146" s="404">
        <v>995.56600000000003</v>
      </c>
      <c r="C146" s="404">
        <v>212.66900000000001</v>
      </c>
      <c r="D146" s="404">
        <v>132.83699999999999</v>
      </c>
      <c r="E146" s="404">
        <v>1341.0719999999999</v>
      </c>
      <c r="F146" s="404">
        <v>260.52300000000002</v>
      </c>
      <c r="G146" s="404">
        <v>318.779</v>
      </c>
      <c r="H146" s="404">
        <v>4.51</v>
      </c>
      <c r="I146" s="404" t="s">
        <v>1126</v>
      </c>
      <c r="J146" s="404">
        <v>3.0000000000000001E-3</v>
      </c>
      <c r="K146" s="404">
        <v>0.27200000000000002</v>
      </c>
      <c r="L146" s="404">
        <v>323.56400000000002</v>
      </c>
      <c r="M146" s="404">
        <v>9.2850000000000001</v>
      </c>
      <c r="N146" s="404">
        <v>1934.444</v>
      </c>
    </row>
    <row r="147" spans="1:14" x14ac:dyDescent="0.2">
      <c r="A147" s="404" t="s">
        <v>1259</v>
      </c>
      <c r="B147" s="404">
        <v>921.15800000000002</v>
      </c>
      <c r="C147" s="404">
        <v>207.54900000000001</v>
      </c>
      <c r="D147" s="404">
        <v>109.81399999999999</v>
      </c>
      <c r="E147" s="404">
        <v>1238.521</v>
      </c>
      <c r="F147" s="404">
        <v>243.56100000000001</v>
      </c>
      <c r="G147" s="404">
        <v>315.48099999999999</v>
      </c>
      <c r="H147" s="404">
        <v>4.2270000000000003</v>
      </c>
      <c r="I147" s="404" t="s">
        <v>1126</v>
      </c>
      <c r="J147" s="404">
        <v>2E-3</v>
      </c>
      <c r="K147" s="404">
        <v>0.23400000000000001</v>
      </c>
      <c r="L147" s="404">
        <v>319.94400000000002</v>
      </c>
      <c r="M147" s="404">
        <v>9.1069999999999993</v>
      </c>
      <c r="N147" s="404">
        <v>1811.133</v>
      </c>
    </row>
    <row r="148" spans="1:14" x14ac:dyDescent="0.2">
      <c r="A148" s="404" t="s">
        <v>1260</v>
      </c>
      <c r="B148" s="404">
        <v>965.58299999999997</v>
      </c>
      <c r="C148" s="404">
        <v>223.03200000000001</v>
      </c>
      <c r="D148" s="404">
        <v>96.635000000000005</v>
      </c>
      <c r="E148" s="404">
        <v>1285.25</v>
      </c>
      <c r="F148" s="404">
        <v>240.465</v>
      </c>
      <c r="G148" s="404">
        <v>328.15600000000001</v>
      </c>
      <c r="H148" s="404">
        <v>3.4340000000000002</v>
      </c>
      <c r="I148" s="404" t="s">
        <v>1126</v>
      </c>
      <c r="J148" s="404">
        <v>3.0000000000000001E-3</v>
      </c>
      <c r="K148" s="404">
        <v>0.309</v>
      </c>
      <c r="L148" s="404">
        <v>331.90199999999999</v>
      </c>
      <c r="M148" s="404">
        <v>7.5449999999999999</v>
      </c>
      <c r="N148" s="404">
        <v>1865.162</v>
      </c>
    </row>
    <row r="149" spans="1:14" x14ac:dyDescent="0.2">
      <c r="A149" s="404" t="s">
        <v>1261</v>
      </c>
      <c r="B149" s="404">
        <v>1063.7909999999999</v>
      </c>
      <c r="C149" s="404">
        <v>253.00399999999999</v>
      </c>
      <c r="D149" s="404">
        <v>119.113</v>
      </c>
      <c r="E149" s="404">
        <v>1435.9079999999999</v>
      </c>
      <c r="F149" s="404">
        <v>263.37599999999998</v>
      </c>
      <c r="G149" s="404">
        <v>322.88299999999998</v>
      </c>
      <c r="H149" s="404">
        <v>4.5179999999999998</v>
      </c>
      <c r="I149" s="404" t="s">
        <v>1126</v>
      </c>
      <c r="J149" s="404">
        <v>2E-3</v>
      </c>
      <c r="K149" s="404">
        <v>0.34399999999999997</v>
      </c>
      <c r="L149" s="404">
        <v>327.74700000000001</v>
      </c>
      <c r="M149" s="404">
        <v>9.0050000000000008</v>
      </c>
      <c r="N149" s="404">
        <v>2036.037</v>
      </c>
    </row>
    <row r="150" spans="1:14" x14ac:dyDescent="0.2">
      <c r="A150" s="404" t="s">
        <v>1262</v>
      </c>
      <c r="B150" s="404">
        <v>1276.222</v>
      </c>
      <c r="C150" s="404">
        <v>320.89699999999999</v>
      </c>
      <c r="D150" s="404">
        <v>156.10499999999999</v>
      </c>
      <c r="E150" s="404">
        <v>1753.2249999999999</v>
      </c>
      <c r="F150" s="404">
        <v>279.19099999999997</v>
      </c>
      <c r="G150" s="404">
        <v>295.75299999999999</v>
      </c>
      <c r="H150" s="404">
        <v>5.6269999999999998</v>
      </c>
      <c r="I150" s="404" t="s">
        <v>1126</v>
      </c>
      <c r="J150" s="404">
        <v>1E-3</v>
      </c>
      <c r="K150" s="404">
        <v>0.313</v>
      </c>
      <c r="L150" s="404">
        <v>301.69400000000002</v>
      </c>
      <c r="M150" s="404">
        <v>10.385</v>
      </c>
      <c r="N150" s="404">
        <v>2344.4940000000001</v>
      </c>
    </row>
    <row r="151" spans="1:14" x14ac:dyDescent="0.2">
      <c r="A151" s="404" t="s">
        <v>1263</v>
      </c>
      <c r="B151" s="404">
        <v>1347.5820000000001</v>
      </c>
      <c r="C151" s="404">
        <v>359.04300000000001</v>
      </c>
      <c r="D151" s="404">
        <v>158.21799999999999</v>
      </c>
      <c r="E151" s="404">
        <v>1864.8430000000001</v>
      </c>
      <c r="F151" s="404">
        <v>285.72500000000002</v>
      </c>
      <c r="G151" s="404">
        <v>271.70600000000002</v>
      </c>
      <c r="H151" s="404">
        <v>7.4039999999999999</v>
      </c>
      <c r="I151" s="404" t="s">
        <v>1126</v>
      </c>
      <c r="J151" s="404">
        <v>0</v>
      </c>
      <c r="K151" s="404">
        <v>0.35699999999999998</v>
      </c>
      <c r="L151" s="404">
        <v>279.46699999999998</v>
      </c>
      <c r="M151" s="404">
        <v>11.208</v>
      </c>
      <c r="N151" s="404">
        <v>2441.2429999999999</v>
      </c>
    </row>
    <row r="152" spans="1:14" x14ac:dyDescent="0.2">
      <c r="A152" s="404" t="s">
        <v>1264</v>
      </c>
      <c r="B152" s="404">
        <v>1145.6669999999999</v>
      </c>
      <c r="C152" s="404">
        <v>304.28399999999999</v>
      </c>
      <c r="D152" s="404">
        <v>122.82599999999999</v>
      </c>
      <c r="E152" s="404">
        <v>1572.777</v>
      </c>
      <c r="F152" s="404">
        <v>272.70499999999998</v>
      </c>
      <c r="G152" s="404">
        <v>228.40700000000001</v>
      </c>
      <c r="H152" s="404">
        <v>6.7640000000000002</v>
      </c>
      <c r="I152" s="404" t="s">
        <v>1126</v>
      </c>
      <c r="J152" s="404">
        <v>4.0000000000000001E-3</v>
      </c>
      <c r="K152" s="404">
        <v>0.36399999999999999</v>
      </c>
      <c r="L152" s="404">
        <v>235.53899999999999</v>
      </c>
      <c r="M152" s="404">
        <v>12.192</v>
      </c>
      <c r="N152" s="404">
        <v>2093.2139999999999</v>
      </c>
    </row>
    <row r="153" spans="1:14" x14ac:dyDescent="0.2">
      <c r="A153" s="404" t="s">
        <v>1265</v>
      </c>
      <c r="B153" s="404">
        <v>1071.212</v>
      </c>
      <c r="C153" s="404">
        <v>256.15899999999999</v>
      </c>
      <c r="D153" s="404">
        <v>106.27200000000001</v>
      </c>
      <c r="E153" s="404">
        <v>1433.644</v>
      </c>
      <c r="F153" s="404">
        <v>281.31400000000002</v>
      </c>
      <c r="G153" s="404">
        <v>218.256</v>
      </c>
      <c r="H153" s="404">
        <v>7.0910000000000002</v>
      </c>
      <c r="I153" s="404" t="s">
        <v>1126</v>
      </c>
      <c r="J153" s="404">
        <v>5.0000000000000001E-3</v>
      </c>
      <c r="K153" s="404">
        <v>0.39400000000000002</v>
      </c>
      <c r="L153" s="404">
        <v>225.74600000000001</v>
      </c>
      <c r="M153" s="404">
        <v>11.973000000000001</v>
      </c>
      <c r="N153" s="404">
        <v>1952.6769999999999</v>
      </c>
    </row>
    <row r="154" spans="1:14" x14ac:dyDescent="0.2">
      <c r="A154" s="404" t="s">
        <v>1266</v>
      </c>
      <c r="B154" s="404">
        <v>1081.6969999999999</v>
      </c>
      <c r="C154" s="404">
        <v>218.21899999999999</v>
      </c>
      <c r="D154" s="404">
        <v>99.134</v>
      </c>
      <c r="E154" s="404">
        <v>1399.05</v>
      </c>
      <c r="F154" s="404">
        <v>272.73500000000001</v>
      </c>
      <c r="G154" s="404">
        <v>259.60899999999998</v>
      </c>
      <c r="H154" s="404">
        <v>6.3109999999999999</v>
      </c>
      <c r="I154" s="404" t="s">
        <v>1126</v>
      </c>
      <c r="J154" s="404">
        <v>4.0000000000000001E-3</v>
      </c>
      <c r="K154" s="404">
        <v>0.38900000000000001</v>
      </c>
      <c r="L154" s="404">
        <v>266.31299999999999</v>
      </c>
      <c r="M154" s="404">
        <v>10.528</v>
      </c>
      <c r="N154" s="404">
        <v>1948.627</v>
      </c>
    </row>
    <row r="155" spans="1:14" x14ac:dyDescent="0.2">
      <c r="A155" s="404" t="s">
        <v>1267</v>
      </c>
      <c r="B155" s="404">
        <v>1249.326</v>
      </c>
      <c r="C155" s="404">
        <v>222.42500000000001</v>
      </c>
      <c r="D155" s="404">
        <v>171.495</v>
      </c>
      <c r="E155" s="404">
        <v>1643.2470000000001</v>
      </c>
      <c r="F155" s="404">
        <v>287.46499999999997</v>
      </c>
      <c r="G155" s="404">
        <v>333.39400000000001</v>
      </c>
      <c r="H155" s="404">
        <v>5.0250000000000004</v>
      </c>
      <c r="I155" s="404" t="s">
        <v>1126</v>
      </c>
      <c r="J155" s="404">
        <v>1E-3</v>
      </c>
      <c r="K155" s="404">
        <v>0.53300000000000003</v>
      </c>
      <c r="L155" s="404">
        <v>338.95299999999997</v>
      </c>
      <c r="M155" s="404">
        <v>10.606999999999999</v>
      </c>
      <c r="N155" s="404">
        <v>2280.2710000000002</v>
      </c>
    </row>
    <row r="156" spans="1:14" x14ac:dyDescent="0.2">
      <c r="A156" s="404" t="s">
        <v>1268</v>
      </c>
      <c r="B156" s="404">
        <v>13212.591</v>
      </c>
      <c r="C156" s="404">
        <v>2972.3560000000002</v>
      </c>
      <c r="D156" s="404">
        <v>1543.683</v>
      </c>
      <c r="E156" s="404">
        <v>17728.63</v>
      </c>
      <c r="F156" s="404">
        <v>3202.549</v>
      </c>
      <c r="G156" s="404">
        <v>3494.0050000000001</v>
      </c>
      <c r="H156" s="404">
        <v>63.91</v>
      </c>
      <c r="I156" s="404" t="s">
        <v>1126</v>
      </c>
      <c r="J156" s="404">
        <v>2.8000000000000001E-2</v>
      </c>
      <c r="K156" s="404">
        <v>3.9830000000000001</v>
      </c>
      <c r="L156" s="404">
        <v>3561.9259999999999</v>
      </c>
      <c r="M156" s="404">
        <v>120.547</v>
      </c>
      <c r="N156" s="404">
        <v>24613.651999999998</v>
      </c>
    </row>
    <row r="157" spans="1:14" x14ac:dyDescent="0.2">
      <c r="A157" s="404" t="s">
        <v>1269</v>
      </c>
      <c r="B157" s="404">
        <v>1270.8009999999999</v>
      </c>
      <c r="C157" s="404">
        <v>221.22800000000001</v>
      </c>
      <c r="D157" s="404">
        <v>168.95599999999999</v>
      </c>
      <c r="E157" s="404">
        <v>1660.9860000000001</v>
      </c>
      <c r="F157" s="404">
        <v>317.84399999999999</v>
      </c>
      <c r="G157" s="404">
        <v>310.459</v>
      </c>
      <c r="H157" s="404">
        <v>5.0940000000000003</v>
      </c>
      <c r="I157" s="404">
        <v>-1E-3</v>
      </c>
      <c r="J157" s="404">
        <v>0</v>
      </c>
      <c r="K157" s="404">
        <v>0.61399999999999999</v>
      </c>
      <c r="L157" s="404">
        <v>316.16800000000001</v>
      </c>
      <c r="M157" s="404">
        <v>10.618</v>
      </c>
      <c r="N157" s="404">
        <v>2305.616</v>
      </c>
    </row>
    <row r="158" spans="1:14" x14ac:dyDescent="0.2">
      <c r="A158" s="404" t="s">
        <v>1270</v>
      </c>
      <c r="B158" s="404">
        <v>1102.683</v>
      </c>
      <c r="C158" s="404">
        <v>192.75</v>
      </c>
      <c r="D158" s="404">
        <v>107.721</v>
      </c>
      <c r="E158" s="404">
        <v>1403.155</v>
      </c>
      <c r="F158" s="404">
        <v>308.32600000000002</v>
      </c>
      <c r="G158" s="404">
        <v>291.27199999999999</v>
      </c>
      <c r="H158" s="404">
        <v>6.2220000000000004</v>
      </c>
      <c r="I158" s="404">
        <v>1E-3</v>
      </c>
      <c r="J158" s="404">
        <v>2E-3</v>
      </c>
      <c r="K158" s="404">
        <v>0.48499999999999999</v>
      </c>
      <c r="L158" s="404">
        <v>297.983</v>
      </c>
      <c r="M158" s="404">
        <v>9.3239999999999998</v>
      </c>
      <c r="N158" s="404">
        <v>2018.788</v>
      </c>
    </row>
    <row r="159" spans="1:14" x14ac:dyDescent="0.2">
      <c r="A159" s="404" t="s">
        <v>1271</v>
      </c>
      <c r="B159" s="404">
        <v>1150.7149999999999</v>
      </c>
      <c r="C159" s="404">
        <v>212.13399999999999</v>
      </c>
      <c r="D159" s="404">
        <v>115.071</v>
      </c>
      <c r="E159" s="404">
        <v>1477.92</v>
      </c>
      <c r="F159" s="404">
        <v>296.49900000000002</v>
      </c>
      <c r="G159" s="404">
        <v>317.74099999999999</v>
      </c>
      <c r="H159" s="404">
        <v>6.8380000000000001</v>
      </c>
      <c r="I159" s="404">
        <v>2E-3</v>
      </c>
      <c r="J159" s="404">
        <v>2E-3</v>
      </c>
      <c r="K159" s="404">
        <v>0.66</v>
      </c>
      <c r="L159" s="404">
        <v>325.24299999999999</v>
      </c>
      <c r="M159" s="404">
        <v>9.6199999999999992</v>
      </c>
      <c r="N159" s="404">
        <v>2109.2809999999999</v>
      </c>
    </row>
    <row r="160" spans="1:14" x14ac:dyDescent="0.2">
      <c r="A160" s="404" t="s">
        <v>1272</v>
      </c>
      <c r="B160" s="404">
        <v>1003.664</v>
      </c>
      <c r="C160" s="404">
        <v>226.465</v>
      </c>
      <c r="D160" s="404">
        <v>80.768000000000001</v>
      </c>
      <c r="E160" s="404">
        <v>1310.8969999999999</v>
      </c>
      <c r="F160" s="404">
        <v>262.738</v>
      </c>
      <c r="G160" s="404">
        <v>312.88600000000002</v>
      </c>
      <c r="H160" s="404">
        <v>6.7480000000000002</v>
      </c>
      <c r="I160" s="404">
        <v>3.0000000000000001E-3</v>
      </c>
      <c r="J160" s="404">
        <v>6.0000000000000001E-3</v>
      </c>
      <c r="K160" s="404">
        <v>0.501</v>
      </c>
      <c r="L160" s="404">
        <v>320.14400000000001</v>
      </c>
      <c r="M160" s="404">
        <v>9.9529999999999994</v>
      </c>
      <c r="N160" s="404">
        <v>1903.732</v>
      </c>
    </row>
    <row r="161" spans="1:14" x14ac:dyDescent="0.2">
      <c r="A161" s="404" t="s">
        <v>1273</v>
      </c>
      <c r="B161" s="404">
        <v>1044.654</v>
      </c>
      <c r="C161" s="404">
        <v>272.20299999999997</v>
      </c>
      <c r="D161" s="404">
        <v>90.363</v>
      </c>
      <c r="E161" s="404">
        <v>1407.22</v>
      </c>
      <c r="F161" s="404">
        <v>280.471</v>
      </c>
      <c r="G161" s="404">
        <v>332.13299999999998</v>
      </c>
      <c r="H161" s="404">
        <v>6.4729999999999999</v>
      </c>
      <c r="I161" s="404">
        <v>7.0000000000000001E-3</v>
      </c>
      <c r="J161" s="404">
        <v>8.0000000000000002E-3</v>
      </c>
      <c r="K161" s="404">
        <v>0.54</v>
      </c>
      <c r="L161" s="404">
        <v>339.161</v>
      </c>
      <c r="M161" s="404">
        <v>10.69</v>
      </c>
      <c r="N161" s="404">
        <v>2037.5419999999999</v>
      </c>
    </row>
    <row r="162" spans="1:14" x14ac:dyDescent="0.2">
      <c r="A162" s="404" t="s">
        <v>1274</v>
      </c>
      <c r="B162" s="404">
        <v>1202.143</v>
      </c>
      <c r="C162" s="404">
        <v>305.91699999999997</v>
      </c>
      <c r="D162" s="404">
        <v>121.07599999999999</v>
      </c>
      <c r="E162" s="404">
        <v>1629.135</v>
      </c>
      <c r="F162" s="404">
        <v>274.32100000000003</v>
      </c>
      <c r="G162" s="404">
        <v>300.39</v>
      </c>
      <c r="H162" s="404">
        <v>6.2830000000000004</v>
      </c>
      <c r="I162" s="404">
        <v>0.01</v>
      </c>
      <c r="J162" s="404">
        <v>6.0000000000000001E-3</v>
      </c>
      <c r="K162" s="404">
        <v>0.52600000000000002</v>
      </c>
      <c r="L162" s="404">
        <v>307.21600000000001</v>
      </c>
      <c r="M162" s="404">
        <v>10.260999999999999</v>
      </c>
      <c r="N162" s="404">
        <v>2220.9340000000002</v>
      </c>
    </row>
    <row r="163" spans="1:14" x14ac:dyDescent="0.2">
      <c r="A163" s="404" t="s">
        <v>1275</v>
      </c>
      <c r="B163" s="404">
        <v>1273.6300000000001</v>
      </c>
      <c r="C163" s="404">
        <v>358.57900000000001</v>
      </c>
      <c r="D163" s="404">
        <v>111.43899999999999</v>
      </c>
      <c r="E163" s="404">
        <v>1743.6479999999999</v>
      </c>
      <c r="F163" s="404">
        <v>306.68700000000001</v>
      </c>
      <c r="G163" s="404">
        <v>287.04300000000001</v>
      </c>
      <c r="H163" s="404">
        <v>5.9969999999999999</v>
      </c>
      <c r="I163" s="404">
        <v>3.0000000000000001E-3</v>
      </c>
      <c r="J163" s="404">
        <v>5.0000000000000001E-3</v>
      </c>
      <c r="K163" s="404">
        <v>0.76300000000000001</v>
      </c>
      <c r="L163" s="404">
        <v>293.81099999999998</v>
      </c>
      <c r="M163" s="404">
        <v>12.332000000000001</v>
      </c>
      <c r="N163" s="404">
        <v>2356.4780000000001</v>
      </c>
    </row>
    <row r="164" spans="1:14" x14ac:dyDescent="0.2">
      <c r="A164" s="404" t="s">
        <v>1276</v>
      </c>
      <c r="B164" s="404">
        <v>1337.7090000000001</v>
      </c>
      <c r="C164" s="404">
        <v>359.29199999999997</v>
      </c>
      <c r="D164" s="404">
        <v>137.32400000000001</v>
      </c>
      <c r="E164" s="404">
        <v>1834.325</v>
      </c>
      <c r="F164" s="404">
        <v>319.79300000000001</v>
      </c>
      <c r="G164" s="404">
        <v>262.43</v>
      </c>
      <c r="H164" s="404">
        <v>7.5090000000000003</v>
      </c>
      <c r="I164" s="404">
        <v>8.9999999999999993E-3</v>
      </c>
      <c r="J164" s="404">
        <v>3.0000000000000001E-3</v>
      </c>
      <c r="K164" s="404">
        <v>0.76900000000000002</v>
      </c>
      <c r="L164" s="404">
        <v>270.72000000000003</v>
      </c>
      <c r="M164" s="404">
        <v>15.099</v>
      </c>
      <c r="N164" s="404">
        <v>2439.9369999999999</v>
      </c>
    </row>
    <row r="165" spans="1:14" x14ac:dyDescent="0.2">
      <c r="A165" s="404" t="s">
        <v>1277</v>
      </c>
      <c r="B165" s="404">
        <v>1140.396</v>
      </c>
      <c r="C165" s="404">
        <v>298.26299999999998</v>
      </c>
      <c r="D165" s="404">
        <v>83.37</v>
      </c>
      <c r="E165" s="404">
        <v>1522.028</v>
      </c>
      <c r="F165" s="404">
        <v>316.02699999999999</v>
      </c>
      <c r="G165" s="404">
        <v>218.31100000000001</v>
      </c>
      <c r="H165" s="404">
        <v>6.7629999999999999</v>
      </c>
      <c r="I165" s="404">
        <v>0.01</v>
      </c>
      <c r="J165" s="404">
        <v>5.0000000000000001E-3</v>
      </c>
      <c r="K165" s="404">
        <v>0.81899999999999995</v>
      </c>
      <c r="L165" s="404">
        <v>225.90899999999999</v>
      </c>
      <c r="M165" s="404">
        <v>12.324</v>
      </c>
      <c r="N165" s="404">
        <v>2076.288</v>
      </c>
    </row>
    <row r="166" spans="1:14" x14ac:dyDescent="0.2">
      <c r="A166" s="404" t="s">
        <v>1278</v>
      </c>
      <c r="B166" s="404">
        <v>1155.3330000000001</v>
      </c>
      <c r="C166" s="404">
        <v>276.94099999999997</v>
      </c>
      <c r="D166" s="404">
        <v>84.480999999999995</v>
      </c>
      <c r="E166" s="404">
        <v>1516.7550000000001</v>
      </c>
      <c r="F166" s="404">
        <v>268.62099999999998</v>
      </c>
      <c r="G166" s="404">
        <v>218.05500000000001</v>
      </c>
      <c r="H166" s="404">
        <v>7.4240000000000004</v>
      </c>
      <c r="I166" s="404">
        <v>7.0000000000000001E-3</v>
      </c>
      <c r="J166" s="404">
        <v>8.9999999999999993E-3</v>
      </c>
      <c r="K166" s="404">
        <v>1.105</v>
      </c>
      <c r="L166" s="404">
        <v>226.601</v>
      </c>
      <c r="M166" s="404">
        <v>13.481999999999999</v>
      </c>
      <c r="N166" s="404">
        <v>2025.4580000000001</v>
      </c>
    </row>
    <row r="167" spans="1:14" x14ac:dyDescent="0.2">
      <c r="A167" s="404" t="s">
        <v>1279</v>
      </c>
      <c r="B167" s="404">
        <v>1144.2940000000001</v>
      </c>
      <c r="C167" s="404">
        <v>250.994</v>
      </c>
      <c r="D167" s="404">
        <v>99.683999999999997</v>
      </c>
      <c r="E167" s="404">
        <v>1494.972</v>
      </c>
      <c r="F167" s="404">
        <v>266.46199999999999</v>
      </c>
      <c r="G167" s="404">
        <v>232.386</v>
      </c>
      <c r="H167" s="404">
        <v>7.3310000000000004</v>
      </c>
      <c r="I167" s="404">
        <v>4.0000000000000001E-3</v>
      </c>
      <c r="J167" s="404">
        <v>8.9999999999999993E-3</v>
      </c>
      <c r="K167" s="404">
        <v>1.2909999999999999</v>
      </c>
      <c r="L167" s="404">
        <v>241.02099999999999</v>
      </c>
      <c r="M167" s="404">
        <v>10.88</v>
      </c>
      <c r="N167" s="404">
        <v>2013.3340000000001</v>
      </c>
    </row>
    <row r="168" spans="1:14" x14ac:dyDescent="0.2">
      <c r="A168" s="404" t="s">
        <v>1280</v>
      </c>
      <c r="B168" s="404">
        <v>1193.4639999999999</v>
      </c>
      <c r="C168" s="404">
        <v>222.97300000000001</v>
      </c>
      <c r="D168" s="404">
        <v>85.863</v>
      </c>
      <c r="E168" s="404">
        <v>1502.3</v>
      </c>
      <c r="F168" s="404">
        <v>334.74200000000002</v>
      </c>
      <c r="G168" s="404">
        <v>269.70299999999997</v>
      </c>
      <c r="H168" s="404">
        <v>8.1270000000000007</v>
      </c>
      <c r="I168" s="404">
        <v>0</v>
      </c>
      <c r="J168" s="404">
        <v>1.2999999999999999E-2</v>
      </c>
      <c r="K168" s="404">
        <v>1.1739999999999999</v>
      </c>
      <c r="L168" s="404">
        <v>279.01499999999999</v>
      </c>
      <c r="M168" s="404">
        <v>10.74</v>
      </c>
      <c r="N168" s="404">
        <v>2126.7979999999998</v>
      </c>
    </row>
    <row r="169" spans="1:14" x14ac:dyDescent="0.2">
      <c r="A169" s="404" t="s">
        <v>1281</v>
      </c>
      <c r="B169" s="404">
        <v>14019.485000000001</v>
      </c>
      <c r="C169" s="404">
        <v>3198.5720000000001</v>
      </c>
      <c r="D169" s="404">
        <v>1286.116</v>
      </c>
      <c r="E169" s="404">
        <v>18504.171999999999</v>
      </c>
      <c r="F169" s="404">
        <v>3552.5309999999999</v>
      </c>
      <c r="G169" s="404">
        <v>3352.8090000000002</v>
      </c>
      <c r="H169" s="404">
        <v>80.811000000000007</v>
      </c>
      <c r="I169" s="404">
        <v>5.5E-2</v>
      </c>
      <c r="J169" s="404">
        <v>6.8000000000000005E-2</v>
      </c>
      <c r="K169" s="404">
        <v>9.2490000000000006</v>
      </c>
      <c r="L169" s="404">
        <v>3442.991</v>
      </c>
      <c r="M169" s="404">
        <v>135.32300000000001</v>
      </c>
      <c r="N169" s="404">
        <v>25635.017</v>
      </c>
    </row>
    <row r="170" spans="1:14" x14ac:dyDescent="0.2">
      <c r="A170" s="404" t="s">
        <v>1282</v>
      </c>
      <c r="B170" s="404">
        <v>1333.9259999999999</v>
      </c>
      <c r="C170" s="404">
        <v>233.346</v>
      </c>
      <c r="D170" s="404">
        <v>131.77500000000001</v>
      </c>
      <c r="E170" s="404">
        <v>1699.047</v>
      </c>
      <c r="F170" s="404">
        <v>384.37099999999998</v>
      </c>
      <c r="G170" s="404">
        <v>287.74599999999998</v>
      </c>
      <c r="H170" s="404">
        <v>8.0860000000000003</v>
      </c>
      <c r="I170" s="404">
        <v>5.0000000000000001E-3</v>
      </c>
      <c r="J170" s="404">
        <v>7.0000000000000001E-3</v>
      </c>
      <c r="K170" s="404">
        <v>1.369</v>
      </c>
      <c r="L170" s="404">
        <v>297.21199999999999</v>
      </c>
      <c r="M170" s="404">
        <v>9.7880000000000003</v>
      </c>
      <c r="N170" s="404">
        <v>2390.4189999999999</v>
      </c>
    </row>
    <row r="171" spans="1:14" x14ac:dyDescent="0.2">
      <c r="A171" s="404" t="s">
        <v>1283</v>
      </c>
      <c r="B171" s="404">
        <v>1163.029</v>
      </c>
      <c r="C171" s="404">
        <v>209.32400000000001</v>
      </c>
      <c r="D171" s="404">
        <v>100.87</v>
      </c>
      <c r="E171" s="404">
        <v>1473.2239999999999</v>
      </c>
      <c r="F171" s="404">
        <v>327.29000000000002</v>
      </c>
      <c r="G171" s="404">
        <v>270.60000000000002</v>
      </c>
      <c r="H171" s="404">
        <v>7.141</v>
      </c>
      <c r="I171" s="404">
        <v>-1E-3</v>
      </c>
      <c r="J171" s="404">
        <v>1.0999999999999999E-2</v>
      </c>
      <c r="K171" s="404">
        <v>1.238</v>
      </c>
      <c r="L171" s="404">
        <v>278.99</v>
      </c>
      <c r="M171" s="404">
        <v>8.1069999999999993</v>
      </c>
      <c r="N171" s="404">
        <v>2087.61</v>
      </c>
    </row>
    <row r="172" spans="1:14" x14ac:dyDescent="0.2">
      <c r="A172" s="404" t="s">
        <v>1284</v>
      </c>
      <c r="B172" s="404">
        <v>1148.21</v>
      </c>
      <c r="C172" s="404">
        <v>214.10599999999999</v>
      </c>
      <c r="D172" s="404">
        <v>77.391000000000005</v>
      </c>
      <c r="E172" s="404">
        <v>1439.7070000000001</v>
      </c>
      <c r="F172" s="404">
        <v>329.72</v>
      </c>
      <c r="G172" s="404">
        <v>257.41300000000001</v>
      </c>
      <c r="H172" s="404">
        <v>8.3140000000000001</v>
      </c>
      <c r="I172" s="404">
        <v>1E-3</v>
      </c>
      <c r="J172" s="404">
        <v>7.0000000000000001E-3</v>
      </c>
      <c r="K172" s="404">
        <v>1.39</v>
      </c>
      <c r="L172" s="404">
        <v>267.12599999999998</v>
      </c>
      <c r="M172" s="404">
        <v>12.438000000000001</v>
      </c>
      <c r="N172" s="404">
        <v>2048.9899999999998</v>
      </c>
    </row>
    <row r="173" spans="1:14" x14ac:dyDescent="0.2">
      <c r="A173" s="404" t="s">
        <v>1285</v>
      </c>
      <c r="B173" s="404">
        <v>1066.866</v>
      </c>
      <c r="C173" s="404">
        <v>240.73500000000001</v>
      </c>
      <c r="D173" s="404">
        <v>65.893000000000001</v>
      </c>
      <c r="E173" s="404">
        <v>1373.4939999999999</v>
      </c>
      <c r="F173" s="404">
        <v>281.04000000000002</v>
      </c>
      <c r="G173" s="404">
        <v>254.93799999999999</v>
      </c>
      <c r="H173" s="404">
        <v>7.2809999999999997</v>
      </c>
      <c r="I173" s="404">
        <v>1.2999999999999999E-2</v>
      </c>
      <c r="J173" s="404">
        <v>6.0000000000000001E-3</v>
      </c>
      <c r="K173" s="404">
        <v>0.877</v>
      </c>
      <c r="L173" s="404">
        <v>263.11399999999998</v>
      </c>
      <c r="M173" s="404">
        <v>9.7490000000000006</v>
      </c>
      <c r="N173" s="404">
        <v>1927.396</v>
      </c>
    </row>
    <row r="174" spans="1:14" x14ac:dyDescent="0.2">
      <c r="A174" s="404" t="s">
        <v>1286</v>
      </c>
      <c r="B174" s="404">
        <v>1144.261</v>
      </c>
      <c r="C174" s="404">
        <v>242.63</v>
      </c>
      <c r="D174" s="404">
        <v>75.450999999999993</v>
      </c>
      <c r="E174" s="404">
        <v>1462.3430000000001</v>
      </c>
      <c r="F174" s="404">
        <v>304.82299999999998</v>
      </c>
      <c r="G174" s="404">
        <v>276.02199999999999</v>
      </c>
      <c r="H174" s="404">
        <v>7.5709999999999997</v>
      </c>
      <c r="I174" s="404">
        <v>1.4999999999999999E-2</v>
      </c>
      <c r="J174" s="404">
        <v>4.0000000000000001E-3</v>
      </c>
      <c r="K174" s="404">
        <v>0.93400000000000005</v>
      </c>
      <c r="L174" s="404">
        <v>284.54599999999999</v>
      </c>
      <c r="M174" s="404">
        <v>11.151999999999999</v>
      </c>
      <c r="N174" s="404">
        <v>2062.864</v>
      </c>
    </row>
    <row r="175" spans="1:14" x14ac:dyDescent="0.2">
      <c r="A175" s="404" t="s">
        <v>1287</v>
      </c>
      <c r="B175" s="404">
        <v>1207.961</v>
      </c>
      <c r="C175" s="404">
        <v>289.678</v>
      </c>
      <c r="D175" s="404">
        <v>82.591999999999999</v>
      </c>
      <c r="E175" s="404">
        <v>1580.231</v>
      </c>
      <c r="F175" s="404">
        <v>327.55</v>
      </c>
      <c r="G175" s="404">
        <v>249.042</v>
      </c>
      <c r="H175" s="404">
        <v>7.2939999999999996</v>
      </c>
      <c r="I175" s="404">
        <v>1.6E-2</v>
      </c>
      <c r="J175" s="404">
        <v>4.0000000000000001E-3</v>
      </c>
      <c r="K175" s="404">
        <v>0.92100000000000004</v>
      </c>
      <c r="L175" s="404">
        <v>257.27699999999999</v>
      </c>
      <c r="M175" s="404">
        <v>12.151</v>
      </c>
      <c r="N175" s="404">
        <v>2177.2089999999998</v>
      </c>
    </row>
    <row r="176" spans="1:14" x14ac:dyDescent="0.2">
      <c r="A176" s="404" t="s">
        <v>1288</v>
      </c>
      <c r="B176" s="404">
        <v>1346.6569999999999</v>
      </c>
      <c r="C176" s="404">
        <v>345.22500000000002</v>
      </c>
      <c r="D176" s="404">
        <v>90.275999999999996</v>
      </c>
      <c r="E176" s="404">
        <v>1782.1579999999999</v>
      </c>
      <c r="F176" s="404">
        <v>373.72699999999998</v>
      </c>
      <c r="G176" s="404">
        <v>222.446</v>
      </c>
      <c r="H176" s="404">
        <v>8.0190000000000001</v>
      </c>
      <c r="I176" s="404">
        <v>1.0999999999999999E-2</v>
      </c>
      <c r="J176" s="404">
        <v>1E-3</v>
      </c>
      <c r="K176" s="404">
        <v>1.212</v>
      </c>
      <c r="L176" s="404">
        <v>231.69</v>
      </c>
      <c r="M176" s="404">
        <v>14.505000000000001</v>
      </c>
      <c r="N176" s="404">
        <v>2402.0790000000002</v>
      </c>
    </row>
    <row r="177" spans="1:14" x14ac:dyDescent="0.2">
      <c r="A177" s="404" t="s">
        <v>1289</v>
      </c>
      <c r="B177" s="404">
        <v>1322.0150000000001</v>
      </c>
      <c r="C177" s="404">
        <v>363.81200000000001</v>
      </c>
      <c r="D177" s="404">
        <v>107.255</v>
      </c>
      <c r="E177" s="404">
        <v>1793.0830000000001</v>
      </c>
      <c r="F177" s="404">
        <v>369.77499999999998</v>
      </c>
      <c r="G177" s="404">
        <v>208.74</v>
      </c>
      <c r="H177" s="404">
        <v>8.3810000000000002</v>
      </c>
      <c r="I177" s="404">
        <v>2.1000000000000001E-2</v>
      </c>
      <c r="J177" s="404">
        <v>4.0000000000000001E-3</v>
      </c>
      <c r="K177" s="404">
        <v>1.3540000000000001</v>
      </c>
      <c r="L177" s="404">
        <v>218.5</v>
      </c>
      <c r="M177" s="404">
        <v>15.432</v>
      </c>
      <c r="N177" s="404">
        <v>2396.7890000000002</v>
      </c>
    </row>
    <row r="178" spans="1:14" x14ac:dyDescent="0.2">
      <c r="A178" s="404" t="s">
        <v>1290</v>
      </c>
      <c r="B178" s="404">
        <v>1190.05</v>
      </c>
      <c r="C178" s="404">
        <v>282.60599999999999</v>
      </c>
      <c r="D178" s="404">
        <v>81.831000000000003</v>
      </c>
      <c r="E178" s="404">
        <v>1554.4870000000001</v>
      </c>
      <c r="F178" s="404">
        <v>366.541</v>
      </c>
      <c r="G178" s="404">
        <v>196.06100000000001</v>
      </c>
      <c r="H178" s="404">
        <v>7.9660000000000002</v>
      </c>
      <c r="I178" s="404">
        <v>1.4E-2</v>
      </c>
      <c r="J178" s="404">
        <v>8.9999999999999993E-3</v>
      </c>
      <c r="K178" s="404">
        <v>1.274</v>
      </c>
      <c r="L178" s="404">
        <v>205.32499999999999</v>
      </c>
      <c r="M178" s="404">
        <v>12.568</v>
      </c>
      <c r="N178" s="404">
        <v>2138.9209999999998</v>
      </c>
    </row>
    <row r="179" spans="1:14" x14ac:dyDescent="0.2">
      <c r="A179" s="404" t="s">
        <v>1291</v>
      </c>
      <c r="B179" s="404">
        <v>1152.095</v>
      </c>
      <c r="C179" s="404">
        <v>256.108</v>
      </c>
      <c r="D179" s="404">
        <v>82.168000000000006</v>
      </c>
      <c r="E179" s="404">
        <v>1490.3710000000001</v>
      </c>
      <c r="F179" s="404">
        <v>331.46100000000001</v>
      </c>
      <c r="G179" s="404">
        <v>209.43799999999999</v>
      </c>
      <c r="H179" s="404">
        <v>7.6260000000000003</v>
      </c>
      <c r="I179" s="404">
        <v>0.01</v>
      </c>
      <c r="J179" s="404">
        <v>5.0000000000000001E-3</v>
      </c>
      <c r="K179" s="404">
        <v>1.2290000000000001</v>
      </c>
      <c r="L179" s="404">
        <v>218.30799999999999</v>
      </c>
      <c r="M179" s="404">
        <v>11.585000000000001</v>
      </c>
      <c r="N179" s="404">
        <v>2051.7260000000001</v>
      </c>
    </row>
    <row r="180" spans="1:14" x14ac:dyDescent="0.2">
      <c r="A180" s="404" t="s">
        <v>1292</v>
      </c>
      <c r="B180" s="404">
        <v>1138.3040000000001</v>
      </c>
      <c r="C180" s="404">
        <v>236.91900000000001</v>
      </c>
      <c r="D180" s="404">
        <v>75.338999999999999</v>
      </c>
      <c r="E180" s="404">
        <v>1450.5619999999999</v>
      </c>
      <c r="F180" s="404">
        <v>320.428</v>
      </c>
      <c r="G180" s="404">
        <v>239.80099999999999</v>
      </c>
      <c r="H180" s="404">
        <v>9.4160000000000004</v>
      </c>
      <c r="I180" s="404">
        <v>3.0000000000000001E-3</v>
      </c>
      <c r="J180" s="404">
        <v>2E-3</v>
      </c>
      <c r="K180" s="404">
        <v>1.3480000000000001</v>
      </c>
      <c r="L180" s="404">
        <v>250.57</v>
      </c>
      <c r="M180" s="404">
        <v>10.994999999999999</v>
      </c>
      <c r="N180" s="404">
        <v>2032.5550000000001</v>
      </c>
    </row>
    <row r="181" spans="1:14" x14ac:dyDescent="0.2">
      <c r="A181" s="404" t="s">
        <v>1293</v>
      </c>
      <c r="B181" s="404">
        <v>1328.835</v>
      </c>
      <c r="C181" s="404">
        <v>216.834</v>
      </c>
      <c r="D181" s="404">
        <v>119.61799999999999</v>
      </c>
      <c r="E181" s="404">
        <v>1665.287</v>
      </c>
      <c r="F181" s="404">
        <v>358.83699999999999</v>
      </c>
      <c r="G181" s="404">
        <v>264.92099999999999</v>
      </c>
      <c r="H181" s="404">
        <v>10.324999999999999</v>
      </c>
      <c r="I181" s="404">
        <v>2E-3</v>
      </c>
      <c r="J181" s="404">
        <v>1E-3</v>
      </c>
      <c r="K181" s="404">
        <v>1.2989999999999999</v>
      </c>
      <c r="L181" s="404">
        <v>276.54899999999998</v>
      </c>
      <c r="M181" s="404">
        <v>11.186</v>
      </c>
      <c r="N181" s="404">
        <v>2311.86</v>
      </c>
    </row>
    <row r="182" spans="1:14" x14ac:dyDescent="0.2">
      <c r="A182" s="404" t="s">
        <v>1294</v>
      </c>
      <c r="B182" s="404">
        <v>14542.209000000001</v>
      </c>
      <c r="C182" s="404">
        <v>3134.5050000000001</v>
      </c>
      <c r="D182" s="404">
        <v>1090.4590000000001</v>
      </c>
      <c r="E182" s="404">
        <v>18767.172999999999</v>
      </c>
      <c r="F182" s="404">
        <v>4075.5630000000001</v>
      </c>
      <c r="G182" s="404">
        <v>2937.1680000000001</v>
      </c>
      <c r="H182" s="404">
        <v>97.421000000000006</v>
      </c>
      <c r="I182" s="404">
        <v>0.111</v>
      </c>
      <c r="J182" s="404">
        <v>0.06</v>
      </c>
      <c r="K182" s="404">
        <v>14.446999999999999</v>
      </c>
      <c r="L182" s="404">
        <v>3049.2069999999999</v>
      </c>
      <c r="M182" s="404">
        <v>139.655</v>
      </c>
      <c r="N182" s="404">
        <v>26031.597000000002</v>
      </c>
    </row>
    <row r="183" spans="1:14" x14ac:dyDescent="0.2">
      <c r="A183" s="404" t="s">
        <v>1295</v>
      </c>
      <c r="B183" s="404">
        <v>1350.088</v>
      </c>
      <c r="C183" s="404">
        <v>189.17500000000001</v>
      </c>
      <c r="D183" s="404">
        <v>118.77</v>
      </c>
      <c r="E183" s="404">
        <v>1658.0329999999999</v>
      </c>
      <c r="F183" s="404">
        <v>383.15899999999999</v>
      </c>
      <c r="G183" s="404">
        <v>223.30600000000001</v>
      </c>
      <c r="H183" s="404">
        <v>10.526</v>
      </c>
      <c r="I183" s="404">
        <v>7.0000000000000001E-3</v>
      </c>
      <c r="J183" s="404">
        <v>2E-3</v>
      </c>
      <c r="K183" s="404">
        <v>1.194</v>
      </c>
      <c r="L183" s="404">
        <v>235.035</v>
      </c>
      <c r="M183" s="404">
        <v>12.291</v>
      </c>
      <c r="N183" s="404">
        <v>2288.518</v>
      </c>
    </row>
    <row r="184" spans="1:14" x14ac:dyDescent="0.2">
      <c r="A184" s="404" t="s">
        <v>1296</v>
      </c>
      <c r="B184" s="404">
        <v>1160.681</v>
      </c>
      <c r="C184" s="404">
        <v>161.423</v>
      </c>
      <c r="D184" s="404">
        <v>101.01600000000001</v>
      </c>
      <c r="E184" s="404">
        <v>1423.1189999999999</v>
      </c>
      <c r="F184" s="404">
        <v>346.15600000000001</v>
      </c>
      <c r="G184" s="404">
        <v>242.578</v>
      </c>
      <c r="H184" s="404">
        <v>9.0399999999999991</v>
      </c>
      <c r="I184" s="404">
        <v>6.0000000000000001E-3</v>
      </c>
      <c r="J184" s="404">
        <v>2E-3</v>
      </c>
      <c r="K184" s="404">
        <v>0.93799999999999994</v>
      </c>
      <c r="L184" s="404">
        <v>252.56299999999999</v>
      </c>
      <c r="M184" s="404">
        <v>9.2349999999999994</v>
      </c>
      <c r="N184" s="404">
        <v>2031.0730000000001</v>
      </c>
    </row>
    <row r="185" spans="1:14" x14ac:dyDescent="0.2">
      <c r="A185" s="404" t="s">
        <v>1297</v>
      </c>
      <c r="B185" s="404">
        <v>1136.3889999999999</v>
      </c>
      <c r="C185" s="404">
        <v>174.29400000000001</v>
      </c>
      <c r="D185" s="404">
        <v>107.258</v>
      </c>
      <c r="E185" s="404">
        <v>1417.941</v>
      </c>
      <c r="F185" s="404">
        <v>325.54899999999998</v>
      </c>
      <c r="G185" s="404">
        <v>297.35000000000002</v>
      </c>
      <c r="H185" s="404">
        <v>9.4030000000000005</v>
      </c>
      <c r="I185" s="404">
        <v>1.0999999999999999E-2</v>
      </c>
      <c r="J185" s="404">
        <v>7.0000000000000001E-3</v>
      </c>
      <c r="K185" s="404">
        <v>0.85399999999999998</v>
      </c>
      <c r="L185" s="404">
        <v>307.62400000000002</v>
      </c>
      <c r="M185" s="404">
        <v>8.15</v>
      </c>
      <c r="N185" s="404">
        <v>2059.2629999999999</v>
      </c>
    </row>
    <row r="186" spans="1:14" x14ac:dyDescent="0.2">
      <c r="A186" s="404" t="s">
        <v>1298</v>
      </c>
      <c r="B186" s="404">
        <v>1014.432</v>
      </c>
      <c r="C186" s="404">
        <v>203.58799999999999</v>
      </c>
      <c r="D186" s="404">
        <v>97.3</v>
      </c>
      <c r="E186" s="404">
        <v>1315.32</v>
      </c>
      <c r="F186" s="404">
        <v>322.41300000000001</v>
      </c>
      <c r="G186" s="404">
        <v>287.50900000000001</v>
      </c>
      <c r="H186" s="404">
        <v>8.4789999999999992</v>
      </c>
      <c r="I186" s="404">
        <v>1.4E-2</v>
      </c>
      <c r="J186" s="404">
        <v>6.0000000000000001E-3</v>
      </c>
      <c r="K186" s="404">
        <v>0.80500000000000005</v>
      </c>
      <c r="L186" s="404">
        <v>296.81299999999999</v>
      </c>
      <c r="M186" s="404">
        <v>8.1039999999999992</v>
      </c>
      <c r="N186" s="404">
        <v>1942.65</v>
      </c>
    </row>
    <row r="187" spans="1:14" x14ac:dyDescent="0.2">
      <c r="A187" s="404" t="s">
        <v>1299</v>
      </c>
      <c r="B187" s="404">
        <v>1084.1410000000001</v>
      </c>
      <c r="C187" s="404">
        <v>237.124</v>
      </c>
      <c r="D187" s="404">
        <v>110.813</v>
      </c>
      <c r="E187" s="404">
        <v>1432.078</v>
      </c>
      <c r="F187" s="404">
        <v>337.72500000000002</v>
      </c>
      <c r="G187" s="404">
        <v>284.17899999999997</v>
      </c>
      <c r="H187" s="404">
        <v>8.5679999999999996</v>
      </c>
      <c r="I187" s="404">
        <v>1.9E-2</v>
      </c>
      <c r="J187" s="404">
        <v>8.0000000000000002E-3</v>
      </c>
      <c r="K187" s="404">
        <v>0.83899999999999997</v>
      </c>
      <c r="L187" s="404">
        <v>293.613</v>
      </c>
      <c r="M187" s="404">
        <v>9.6489999999999991</v>
      </c>
      <c r="N187" s="404">
        <v>2073.0639999999999</v>
      </c>
    </row>
    <row r="188" spans="1:14" x14ac:dyDescent="0.2">
      <c r="A188" s="404" t="s">
        <v>1300</v>
      </c>
      <c r="B188" s="404">
        <v>1241.675</v>
      </c>
      <c r="C188" s="404">
        <v>266.74599999999998</v>
      </c>
      <c r="D188" s="404">
        <v>123.086</v>
      </c>
      <c r="E188" s="404">
        <v>1631.5070000000001</v>
      </c>
      <c r="F188" s="404">
        <v>331.48099999999999</v>
      </c>
      <c r="G188" s="404">
        <v>273.92899999999997</v>
      </c>
      <c r="H188" s="404">
        <v>9.2949999999999999</v>
      </c>
      <c r="I188" s="404">
        <v>1.4999999999999999E-2</v>
      </c>
      <c r="J188" s="404">
        <v>5.0000000000000001E-3</v>
      </c>
      <c r="K188" s="404">
        <v>0.85299999999999998</v>
      </c>
      <c r="L188" s="404">
        <v>284.09800000000001</v>
      </c>
      <c r="M188" s="404">
        <v>9.2370000000000001</v>
      </c>
      <c r="N188" s="404">
        <v>2256.3229999999999</v>
      </c>
    </row>
    <row r="189" spans="1:14" x14ac:dyDescent="0.2">
      <c r="A189" s="404" t="s">
        <v>1301</v>
      </c>
      <c r="B189" s="404">
        <v>1434.162</v>
      </c>
      <c r="C189" s="404">
        <v>308.45600000000002</v>
      </c>
      <c r="D189" s="404">
        <v>173.30600000000001</v>
      </c>
      <c r="E189" s="404">
        <v>1915.924</v>
      </c>
      <c r="F189" s="404">
        <v>379.71800000000002</v>
      </c>
      <c r="G189" s="404">
        <v>251.45599999999999</v>
      </c>
      <c r="H189" s="404">
        <v>9.8620000000000001</v>
      </c>
      <c r="I189" s="404">
        <v>1.7000000000000001E-2</v>
      </c>
      <c r="J189" s="404">
        <v>5.0000000000000001E-3</v>
      </c>
      <c r="K189" s="404">
        <v>1.028</v>
      </c>
      <c r="L189" s="404">
        <v>262.36900000000003</v>
      </c>
      <c r="M189" s="404">
        <v>10.16</v>
      </c>
      <c r="N189" s="404">
        <v>2568.17</v>
      </c>
    </row>
    <row r="190" spans="1:14" x14ac:dyDescent="0.2">
      <c r="A190" s="404" t="s">
        <v>1302</v>
      </c>
      <c r="B190" s="404">
        <v>1301.069</v>
      </c>
      <c r="C190" s="404">
        <v>283.02699999999999</v>
      </c>
      <c r="D190" s="404">
        <v>162.51</v>
      </c>
      <c r="E190" s="404">
        <v>1746.606</v>
      </c>
      <c r="F190" s="404">
        <v>396.53399999999999</v>
      </c>
      <c r="G190" s="404">
        <v>221.34399999999999</v>
      </c>
      <c r="H190" s="404">
        <v>9.8390000000000004</v>
      </c>
      <c r="I190" s="404">
        <v>1.7000000000000001E-2</v>
      </c>
      <c r="J190" s="404">
        <v>5.0000000000000001E-3</v>
      </c>
      <c r="K190" s="404">
        <v>1.1930000000000001</v>
      </c>
      <c r="L190" s="404">
        <v>232.398</v>
      </c>
      <c r="M190" s="404">
        <v>12.958</v>
      </c>
      <c r="N190" s="404">
        <v>2388.4960000000001</v>
      </c>
    </row>
    <row r="191" spans="1:14" x14ac:dyDescent="0.2">
      <c r="A191" s="404" t="s">
        <v>1303</v>
      </c>
      <c r="B191" s="404">
        <v>1192.001</v>
      </c>
      <c r="C191" s="404">
        <v>252.673</v>
      </c>
      <c r="D191" s="404">
        <v>114.91</v>
      </c>
      <c r="E191" s="404">
        <v>1559.5840000000001</v>
      </c>
      <c r="F191" s="404">
        <v>387.113</v>
      </c>
      <c r="G191" s="404">
        <v>220.55199999999999</v>
      </c>
      <c r="H191" s="404">
        <v>8.2449999999999992</v>
      </c>
      <c r="I191" s="404">
        <v>1.4999999999999999E-2</v>
      </c>
      <c r="J191" s="404">
        <v>1E-3</v>
      </c>
      <c r="K191" s="404">
        <v>1.0900000000000001</v>
      </c>
      <c r="L191" s="404">
        <v>229.90299999999999</v>
      </c>
      <c r="M191" s="404">
        <v>11.507</v>
      </c>
      <c r="N191" s="404">
        <v>2188.107</v>
      </c>
    </row>
    <row r="192" spans="1:14" x14ac:dyDescent="0.2">
      <c r="A192" s="404" t="s">
        <v>1304</v>
      </c>
      <c r="B192" s="404">
        <v>1140.981</v>
      </c>
      <c r="C192" s="404">
        <v>221.93100000000001</v>
      </c>
      <c r="D192" s="404">
        <v>104.64400000000001</v>
      </c>
      <c r="E192" s="404">
        <v>1467.556</v>
      </c>
      <c r="F192" s="404">
        <v>383.10300000000001</v>
      </c>
      <c r="G192" s="404">
        <v>222.86600000000001</v>
      </c>
      <c r="H192" s="404">
        <v>8.1050000000000004</v>
      </c>
      <c r="I192" s="404">
        <v>1.2999999999999999E-2</v>
      </c>
      <c r="J192" s="404">
        <v>2E-3</v>
      </c>
      <c r="K192" s="404">
        <v>0.99099999999999999</v>
      </c>
      <c r="L192" s="404">
        <v>231.97900000000001</v>
      </c>
      <c r="M192" s="404">
        <v>10.295</v>
      </c>
      <c r="N192" s="404">
        <v>2092.9319999999998</v>
      </c>
    </row>
    <row r="193" spans="1:14" x14ac:dyDescent="0.2">
      <c r="A193" s="404" t="s">
        <v>1305</v>
      </c>
      <c r="B193" s="404">
        <v>1141.8589999999999</v>
      </c>
      <c r="C193" s="404">
        <v>191.279</v>
      </c>
      <c r="D193" s="404">
        <v>112.008</v>
      </c>
      <c r="E193" s="404">
        <v>1445.146</v>
      </c>
      <c r="F193" s="404">
        <v>369.67399999999998</v>
      </c>
      <c r="G193" s="404">
        <v>241.86099999999999</v>
      </c>
      <c r="H193" s="404">
        <v>7.0149999999999997</v>
      </c>
      <c r="I193" s="404">
        <v>8.9999999999999993E-3</v>
      </c>
      <c r="J193" s="404">
        <v>0</v>
      </c>
      <c r="K193" s="404">
        <v>1.1379999999999999</v>
      </c>
      <c r="L193" s="404">
        <v>250.023</v>
      </c>
      <c r="M193" s="404">
        <v>9.7230000000000008</v>
      </c>
      <c r="N193" s="404">
        <v>2074.5659999999998</v>
      </c>
    </row>
    <row r="194" spans="1:14" x14ac:dyDescent="0.2">
      <c r="A194" s="404" t="s">
        <v>1306</v>
      </c>
      <c r="B194" s="404">
        <v>1246.239</v>
      </c>
      <c r="C194" s="404">
        <v>179.42</v>
      </c>
      <c r="D194" s="404">
        <v>126.22199999999999</v>
      </c>
      <c r="E194" s="404">
        <v>1551.8810000000001</v>
      </c>
      <c r="F194" s="404">
        <v>417.48399999999998</v>
      </c>
      <c r="G194" s="404">
        <v>271.22800000000001</v>
      </c>
      <c r="H194" s="404">
        <v>9.2989999999999995</v>
      </c>
      <c r="I194" s="404">
        <v>3.0000000000000001E-3</v>
      </c>
      <c r="J194" s="404">
        <v>0</v>
      </c>
      <c r="K194" s="404">
        <v>1.369</v>
      </c>
      <c r="L194" s="404">
        <v>281.899</v>
      </c>
      <c r="M194" s="404">
        <v>11.173</v>
      </c>
      <c r="N194" s="404">
        <v>2262.4360000000001</v>
      </c>
    </row>
    <row r="195" spans="1:14" x14ac:dyDescent="0.2">
      <c r="A195" s="404" t="s">
        <v>1307</v>
      </c>
      <c r="B195" s="404">
        <v>14443.716</v>
      </c>
      <c r="C195" s="404">
        <v>2670.29</v>
      </c>
      <c r="D195" s="404">
        <v>1451.8430000000001</v>
      </c>
      <c r="E195" s="404">
        <v>18565.848999999998</v>
      </c>
      <c r="F195" s="404">
        <v>4380.1090000000004</v>
      </c>
      <c r="G195" s="404">
        <v>3038.1570000000002</v>
      </c>
      <c r="H195" s="404">
        <v>107.67700000000001</v>
      </c>
      <c r="I195" s="404">
        <v>0.14699999999999999</v>
      </c>
      <c r="J195" s="404">
        <v>4.3999999999999997E-2</v>
      </c>
      <c r="K195" s="404">
        <v>12.292</v>
      </c>
      <c r="L195" s="404">
        <v>3158.317</v>
      </c>
      <c r="M195" s="404">
        <v>122.48099999999999</v>
      </c>
      <c r="N195" s="404">
        <v>26226.756000000001</v>
      </c>
    </row>
    <row r="196" spans="1:14" x14ac:dyDescent="0.2">
      <c r="A196" s="404" t="s">
        <v>1308</v>
      </c>
      <c r="B196" s="404">
        <v>1319.1890000000001</v>
      </c>
      <c r="C196" s="404">
        <v>189.62200000000001</v>
      </c>
      <c r="D196" s="404">
        <v>128.399</v>
      </c>
      <c r="E196" s="404">
        <v>1637.21</v>
      </c>
      <c r="F196" s="404">
        <v>417.41699999999997</v>
      </c>
      <c r="G196" s="404">
        <v>264.77100000000002</v>
      </c>
      <c r="H196" s="404">
        <v>9.3170000000000002</v>
      </c>
      <c r="I196" s="404">
        <v>1E-3</v>
      </c>
      <c r="J196" s="404">
        <v>1E-3</v>
      </c>
      <c r="K196" s="404">
        <v>1.2749999999999999</v>
      </c>
      <c r="L196" s="404">
        <v>275.36500000000001</v>
      </c>
      <c r="M196" s="404">
        <v>13.284000000000001</v>
      </c>
      <c r="N196" s="404">
        <v>2343.2759999999998</v>
      </c>
    </row>
    <row r="197" spans="1:14" x14ac:dyDescent="0.2">
      <c r="A197" s="404" t="s">
        <v>1309</v>
      </c>
      <c r="B197" s="404">
        <v>1135.326</v>
      </c>
      <c r="C197" s="404">
        <v>162.624</v>
      </c>
      <c r="D197" s="404">
        <v>111.34699999999999</v>
      </c>
      <c r="E197" s="404">
        <v>1409.297</v>
      </c>
      <c r="F197" s="404">
        <v>382.15899999999999</v>
      </c>
      <c r="G197" s="404">
        <v>221.154</v>
      </c>
      <c r="H197" s="404">
        <v>8.64</v>
      </c>
      <c r="I197" s="404">
        <v>6.0000000000000001E-3</v>
      </c>
      <c r="J197" s="404">
        <v>0</v>
      </c>
      <c r="K197" s="404">
        <v>1.1519999999999999</v>
      </c>
      <c r="L197" s="404">
        <v>230.952</v>
      </c>
      <c r="M197" s="404">
        <v>14.721</v>
      </c>
      <c r="N197" s="404">
        <v>2037.1279999999999</v>
      </c>
    </row>
    <row r="198" spans="1:14" x14ac:dyDescent="0.2">
      <c r="A198" s="404" t="s">
        <v>1310</v>
      </c>
      <c r="B198" s="404">
        <v>1155.0239999999999</v>
      </c>
      <c r="C198" s="404">
        <v>195.953</v>
      </c>
      <c r="D198" s="404">
        <v>106.94</v>
      </c>
      <c r="E198" s="404">
        <v>1457.9179999999999</v>
      </c>
      <c r="F198" s="404">
        <v>389.38200000000001</v>
      </c>
      <c r="G198" s="404">
        <v>242.22</v>
      </c>
      <c r="H198" s="404">
        <v>9.4730000000000008</v>
      </c>
      <c r="I198" s="404">
        <v>8.9999999999999993E-3</v>
      </c>
      <c r="J198" s="404">
        <v>0</v>
      </c>
      <c r="K198" s="404">
        <v>1.296</v>
      </c>
      <c r="L198" s="404">
        <v>252.999</v>
      </c>
      <c r="M198" s="404">
        <v>14.928000000000001</v>
      </c>
      <c r="N198" s="404">
        <v>2115.2260000000001</v>
      </c>
    </row>
    <row r="199" spans="1:14" x14ac:dyDescent="0.2">
      <c r="A199" s="404" t="s">
        <v>1311</v>
      </c>
      <c r="B199" s="404">
        <v>1087.1220000000001</v>
      </c>
      <c r="C199" s="404">
        <v>211.8</v>
      </c>
      <c r="D199" s="404">
        <v>84.022000000000006</v>
      </c>
      <c r="E199" s="404">
        <v>1382.944</v>
      </c>
      <c r="F199" s="404">
        <v>349.99200000000002</v>
      </c>
      <c r="G199" s="404">
        <v>229.48099999999999</v>
      </c>
      <c r="H199" s="404">
        <v>8.9290000000000003</v>
      </c>
      <c r="I199" s="404">
        <v>1.2999999999999999E-2</v>
      </c>
      <c r="J199" s="404">
        <v>2E-3</v>
      </c>
      <c r="K199" s="404">
        <v>1.1120000000000001</v>
      </c>
      <c r="L199" s="404">
        <v>239.53700000000001</v>
      </c>
      <c r="M199" s="404">
        <v>15.459</v>
      </c>
      <c r="N199" s="404">
        <v>1987.932</v>
      </c>
    </row>
    <row r="200" spans="1:14" x14ac:dyDescent="0.2">
      <c r="A200" s="404" t="s">
        <v>1312</v>
      </c>
      <c r="B200" s="404">
        <v>1193.845</v>
      </c>
      <c r="C200" s="404">
        <v>248.792</v>
      </c>
      <c r="D200" s="404">
        <v>85.903999999999996</v>
      </c>
      <c r="E200" s="404">
        <v>1528.54</v>
      </c>
      <c r="F200" s="404">
        <v>358.37400000000002</v>
      </c>
      <c r="G200" s="404">
        <v>252.16</v>
      </c>
      <c r="H200" s="404">
        <v>9.3819999999999997</v>
      </c>
      <c r="I200" s="404">
        <v>1.2999999999999999E-2</v>
      </c>
      <c r="J200" s="404">
        <v>3.0000000000000001E-3</v>
      </c>
      <c r="K200" s="404">
        <v>1.145</v>
      </c>
      <c r="L200" s="404">
        <v>262.70400000000001</v>
      </c>
      <c r="M200" s="404">
        <v>12.167</v>
      </c>
      <c r="N200" s="404">
        <v>2161.7840000000001</v>
      </c>
    </row>
    <row r="201" spans="1:14" x14ac:dyDescent="0.2">
      <c r="A201" s="404" t="s">
        <v>1313</v>
      </c>
      <c r="B201" s="404">
        <v>1342.13</v>
      </c>
      <c r="C201" s="404">
        <v>290.62200000000001</v>
      </c>
      <c r="D201" s="404">
        <v>111.97799999999999</v>
      </c>
      <c r="E201" s="404">
        <v>1744.729</v>
      </c>
      <c r="F201" s="404">
        <v>381.76</v>
      </c>
      <c r="G201" s="404">
        <v>217.36699999999999</v>
      </c>
      <c r="H201" s="404">
        <v>9.6349999999999998</v>
      </c>
      <c r="I201" s="404">
        <v>1.7000000000000001E-2</v>
      </c>
      <c r="J201" s="404">
        <v>0.01</v>
      </c>
      <c r="K201" s="404">
        <v>1.4950000000000001</v>
      </c>
      <c r="L201" s="404">
        <v>228.524</v>
      </c>
      <c r="M201" s="404">
        <v>13.956</v>
      </c>
      <c r="N201" s="404">
        <v>2368.9699999999998</v>
      </c>
    </row>
    <row r="202" spans="1:14" x14ac:dyDescent="0.2">
      <c r="A202" s="404" t="s">
        <v>1314</v>
      </c>
      <c r="B202" s="404">
        <v>1495.0809999999999</v>
      </c>
      <c r="C202" s="404">
        <v>326.858</v>
      </c>
      <c r="D202" s="404">
        <v>133.60599999999999</v>
      </c>
      <c r="E202" s="404">
        <v>1955.5450000000001</v>
      </c>
      <c r="F202" s="404">
        <v>418.26</v>
      </c>
      <c r="G202" s="404">
        <v>210.40700000000001</v>
      </c>
      <c r="H202" s="404">
        <v>9.9610000000000003</v>
      </c>
      <c r="I202" s="404">
        <v>1.9E-2</v>
      </c>
      <c r="J202" s="404">
        <v>1.2999999999999999E-2</v>
      </c>
      <c r="K202" s="404">
        <v>1.498</v>
      </c>
      <c r="L202" s="404">
        <v>221.89699999999999</v>
      </c>
      <c r="M202" s="404">
        <v>15.843999999999999</v>
      </c>
      <c r="N202" s="404">
        <v>2611.5459999999998</v>
      </c>
    </row>
    <row r="203" spans="1:14" x14ac:dyDescent="0.2">
      <c r="A203" s="404" t="s">
        <v>1315</v>
      </c>
      <c r="B203" s="404">
        <v>1481.1</v>
      </c>
      <c r="C203" s="404">
        <v>346.80700000000002</v>
      </c>
      <c r="D203" s="404">
        <v>120.369</v>
      </c>
      <c r="E203" s="404">
        <v>1948.2760000000001</v>
      </c>
      <c r="F203" s="404">
        <v>431.80099999999999</v>
      </c>
      <c r="G203" s="404">
        <v>192.19200000000001</v>
      </c>
      <c r="H203" s="404">
        <v>9.923</v>
      </c>
      <c r="I203" s="404">
        <v>1.2E-2</v>
      </c>
      <c r="J203" s="404">
        <v>2E-3</v>
      </c>
      <c r="K203" s="404">
        <v>1.5349999999999999</v>
      </c>
      <c r="L203" s="404">
        <v>203.66499999999999</v>
      </c>
      <c r="M203" s="404">
        <v>15.195</v>
      </c>
      <c r="N203" s="404">
        <v>2598.9369999999999</v>
      </c>
    </row>
    <row r="204" spans="1:14" x14ac:dyDescent="0.2">
      <c r="A204" s="404" t="s">
        <v>1316</v>
      </c>
      <c r="B204" s="404">
        <v>1252.508</v>
      </c>
      <c r="C204" s="404">
        <v>274.65300000000002</v>
      </c>
      <c r="D204" s="404">
        <v>81.852999999999994</v>
      </c>
      <c r="E204" s="404">
        <v>1609.0129999999999</v>
      </c>
      <c r="F204" s="404">
        <v>414.19099999999997</v>
      </c>
      <c r="G204" s="404">
        <v>189.41399999999999</v>
      </c>
      <c r="H204" s="404">
        <v>9.2569999999999997</v>
      </c>
      <c r="I204" s="404">
        <v>8.0000000000000002E-3</v>
      </c>
      <c r="J204" s="404">
        <v>2E-3</v>
      </c>
      <c r="K204" s="404">
        <v>1.2709999999999999</v>
      </c>
      <c r="L204" s="404">
        <v>199.953</v>
      </c>
      <c r="M204" s="404">
        <v>11.138999999999999</v>
      </c>
      <c r="N204" s="404">
        <v>2234.2950000000001</v>
      </c>
    </row>
    <row r="205" spans="1:14" x14ac:dyDescent="0.2">
      <c r="A205" s="404" t="s">
        <v>1317</v>
      </c>
      <c r="B205" s="404">
        <v>1207.229</v>
      </c>
      <c r="C205" s="404">
        <v>244.08799999999999</v>
      </c>
      <c r="D205" s="404">
        <v>72.510000000000005</v>
      </c>
      <c r="E205" s="404">
        <v>1523.827</v>
      </c>
      <c r="F205" s="404">
        <v>381.04500000000002</v>
      </c>
      <c r="G205" s="404">
        <v>187.06899999999999</v>
      </c>
      <c r="H205" s="404">
        <v>9.375</v>
      </c>
      <c r="I205" s="404">
        <v>6.0000000000000001E-3</v>
      </c>
      <c r="J205" s="404">
        <v>1E-3</v>
      </c>
      <c r="K205" s="404">
        <v>1.1970000000000001</v>
      </c>
      <c r="L205" s="404">
        <v>197.648</v>
      </c>
      <c r="M205" s="404">
        <v>11.163</v>
      </c>
      <c r="N205" s="404">
        <v>2113.6819999999998</v>
      </c>
    </row>
    <row r="206" spans="1:14" x14ac:dyDescent="0.2">
      <c r="A206" s="404" t="s">
        <v>1318</v>
      </c>
      <c r="B206" s="404">
        <v>1182.788</v>
      </c>
      <c r="C206" s="404">
        <v>222.21799999999999</v>
      </c>
      <c r="D206" s="404">
        <v>102.714</v>
      </c>
      <c r="E206" s="404">
        <v>1507.72</v>
      </c>
      <c r="F206" s="404">
        <v>390.92399999999998</v>
      </c>
      <c r="G206" s="404">
        <v>175.63499999999999</v>
      </c>
      <c r="H206" s="404">
        <v>9.0640000000000001</v>
      </c>
      <c r="I206" s="404">
        <v>3.0000000000000001E-3</v>
      </c>
      <c r="J206" s="404">
        <v>1E-3</v>
      </c>
      <c r="K206" s="404">
        <v>1.17</v>
      </c>
      <c r="L206" s="404">
        <v>185.87299999999999</v>
      </c>
      <c r="M206" s="404">
        <v>9.9269999999999996</v>
      </c>
      <c r="N206" s="404">
        <v>2094.444</v>
      </c>
    </row>
    <row r="207" spans="1:14" x14ac:dyDescent="0.2">
      <c r="A207" s="404" t="s">
        <v>1319</v>
      </c>
      <c r="B207" s="404">
        <v>1322.069</v>
      </c>
      <c r="C207" s="404">
        <v>200.999</v>
      </c>
      <c r="D207" s="404">
        <v>117.218</v>
      </c>
      <c r="E207" s="404">
        <v>1640.2860000000001</v>
      </c>
      <c r="F207" s="404">
        <v>438.62700000000001</v>
      </c>
      <c r="G207" s="404">
        <v>219.703</v>
      </c>
      <c r="H207" s="404">
        <v>9.3119999999999994</v>
      </c>
      <c r="I207" s="404">
        <v>2E-3</v>
      </c>
      <c r="J207" s="404">
        <v>2E-3</v>
      </c>
      <c r="K207" s="404">
        <v>1.2430000000000001</v>
      </c>
      <c r="L207" s="404">
        <v>230.261</v>
      </c>
      <c r="M207" s="404">
        <v>10.32</v>
      </c>
      <c r="N207" s="404">
        <v>2319.4949999999999</v>
      </c>
    </row>
    <row r="208" spans="1:14" x14ac:dyDescent="0.2">
      <c r="A208" s="404" t="s">
        <v>1320</v>
      </c>
      <c r="B208" s="404">
        <v>15173.411</v>
      </c>
      <c r="C208" s="404">
        <v>2915.915</v>
      </c>
      <c r="D208" s="404">
        <v>1256.8589999999999</v>
      </c>
      <c r="E208" s="404">
        <v>19346.185000000001</v>
      </c>
      <c r="F208" s="404">
        <v>4753.933</v>
      </c>
      <c r="G208" s="404">
        <v>2601.5720000000001</v>
      </c>
      <c r="H208" s="404">
        <v>112.27</v>
      </c>
      <c r="I208" s="404">
        <v>0.109</v>
      </c>
      <c r="J208" s="404">
        <v>3.6999999999999998E-2</v>
      </c>
      <c r="K208" s="404">
        <v>15.388999999999999</v>
      </c>
      <c r="L208" s="404">
        <v>2729.377</v>
      </c>
      <c r="M208" s="404">
        <v>158.101</v>
      </c>
      <c r="N208" s="404">
        <v>26987.596000000001</v>
      </c>
    </row>
    <row r="209" spans="1:14" x14ac:dyDescent="0.2">
      <c r="A209" s="404" t="s">
        <v>1321</v>
      </c>
      <c r="B209" s="404">
        <v>1418.0550000000001</v>
      </c>
      <c r="C209" s="404">
        <v>171.29599999999999</v>
      </c>
      <c r="D209" s="404">
        <v>170.048</v>
      </c>
      <c r="E209" s="404">
        <v>1759.3979999999999</v>
      </c>
      <c r="F209" s="404">
        <v>473.46899999999999</v>
      </c>
      <c r="G209" s="404">
        <v>227.46600000000001</v>
      </c>
      <c r="H209" s="404">
        <v>9.3119999999999994</v>
      </c>
      <c r="I209" s="404">
        <v>5.0000000000000001E-3</v>
      </c>
      <c r="J209" s="404">
        <v>7.0000000000000001E-3</v>
      </c>
      <c r="K209" s="404">
        <v>1.337</v>
      </c>
      <c r="L209" s="404">
        <v>238.12700000000001</v>
      </c>
      <c r="M209" s="404">
        <v>10.801</v>
      </c>
      <c r="N209" s="404">
        <v>2481.7950000000001</v>
      </c>
    </row>
    <row r="210" spans="1:14" x14ac:dyDescent="0.2">
      <c r="A210" s="404" t="s">
        <v>1322</v>
      </c>
      <c r="B210" s="404">
        <v>1283.2829999999999</v>
      </c>
      <c r="C210" s="404">
        <v>173.44200000000001</v>
      </c>
      <c r="D210" s="404">
        <v>122.996</v>
      </c>
      <c r="E210" s="404">
        <v>1579.721</v>
      </c>
      <c r="F210" s="404">
        <v>447.892</v>
      </c>
      <c r="G210" s="404">
        <v>197.245</v>
      </c>
      <c r="H210" s="404">
        <v>8.0129999999999999</v>
      </c>
      <c r="I210" s="404">
        <v>8.0000000000000002E-3</v>
      </c>
      <c r="J210" s="404">
        <v>0</v>
      </c>
      <c r="K210" s="404">
        <v>1.246</v>
      </c>
      <c r="L210" s="404">
        <v>206.512</v>
      </c>
      <c r="M210" s="404">
        <v>11.117000000000001</v>
      </c>
      <c r="N210" s="404">
        <v>2245.2420000000002</v>
      </c>
    </row>
    <row r="211" spans="1:14" x14ac:dyDescent="0.2">
      <c r="A211" s="404" t="s">
        <v>1323</v>
      </c>
      <c r="B211" s="404">
        <v>1228.0429999999999</v>
      </c>
      <c r="C211" s="404">
        <v>208.55500000000001</v>
      </c>
      <c r="D211" s="404">
        <v>101.54900000000001</v>
      </c>
      <c r="E211" s="404">
        <v>1538.1479999999999</v>
      </c>
      <c r="F211" s="404">
        <v>465.55500000000001</v>
      </c>
      <c r="G211" s="404">
        <v>201.46299999999999</v>
      </c>
      <c r="H211" s="404">
        <v>9.3409999999999993</v>
      </c>
      <c r="I211" s="404">
        <v>1.2999999999999999E-2</v>
      </c>
      <c r="J211" s="404">
        <v>0</v>
      </c>
      <c r="K211" s="404">
        <v>1.391</v>
      </c>
      <c r="L211" s="404">
        <v>212.209</v>
      </c>
      <c r="M211" s="404">
        <v>10.734999999999999</v>
      </c>
      <c r="N211" s="404">
        <v>2226.6460000000002</v>
      </c>
    </row>
    <row r="212" spans="1:14" x14ac:dyDescent="0.2">
      <c r="A212" s="404" t="s">
        <v>1324</v>
      </c>
      <c r="B212" s="404">
        <v>1131.4259999999999</v>
      </c>
      <c r="C212" s="404">
        <v>203.767</v>
      </c>
      <c r="D212" s="404">
        <v>78.813999999999993</v>
      </c>
      <c r="E212" s="404">
        <v>1414.0060000000001</v>
      </c>
      <c r="F212" s="404">
        <v>424.786</v>
      </c>
      <c r="G212" s="404">
        <v>197.22900000000001</v>
      </c>
      <c r="H212" s="404">
        <v>8.4540000000000006</v>
      </c>
      <c r="I212" s="404">
        <v>5.0000000000000001E-3</v>
      </c>
      <c r="J212" s="404">
        <v>0</v>
      </c>
      <c r="K212" s="404">
        <v>1.4410000000000001</v>
      </c>
      <c r="L212" s="404">
        <v>207.12799999999999</v>
      </c>
      <c r="M212" s="404">
        <v>8.6349999999999998</v>
      </c>
      <c r="N212" s="404">
        <v>2054.556</v>
      </c>
    </row>
    <row r="213" spans="1:14" x14ac:dyDescent="0.2">
      <c r="A213" s="404" t="s">
        <v>1325</v>
      </c>
      <c r="B213" s="404">
        <v>1181.4649999999999</v>
      </c>
      <c r="C213" s="404">
        <v>245.13</v>
      </c>
      <c r="D213" s="404">
        <v>76.108999999999995</v>
      </c>
      <c r="E213" s="404">
        <v>1502.703</v>
      </c>
      <c r="F213" s="404">
        <v>430.97500000000002</v>
      </c>
      <c r="G213" s="404">
        <v>219.26499999999999</v>
      </c>
      <c r="H213" s="404">
        <v>8.31</v>
      </c>
      <c r="I213" s="404">
        <v>1.2999999999999999E-2</v>
      </c>
      <c r="J213" s="404">
        <v>0</v>
      </c>
      <c r="K213" s="404">
        <v>1.194</v>
      </c>
      <c r="L213" s="404">
        <v>228.78299999999999</v>
      </c>
      <c r="M213" s="404">
        <v>7.4470000000000001</v>
      </c>
      <c r="N213" s="404">
        <v>2169.9090000000001</v>
      </c>
    </row>
    <row r="214" spans="1:14" x14ac:dyDescent="0.2">
      <c r="A214" s="404" t="s">
        <v>1326</v>
      </c>
      <c r="B214" s="404">
        <v>1365.6590000000001</v>
      </c>
      <c r="C214" s="404">
        <v>286.43299999999999</v>
      </c>
      <c r="D214" s="404">
        <v>105.02</v>
      </c>
      <c r="E214" s="404">
        <v>1757.1120000000001</v>
      </c>
      <c r="F214" s="404">
        <v>467.32600000000002</v>
      </c>
      <c r="G214" s="404">
        <v>194.43100000000001</v>
      </c>
      <c r="H214" s="404">
        <v>8.8149999999999995</v>
      </c>
      <c r="I214" s="404">
        <v>1.4E-2</v>
      </c>
      <c r="J214" s="404">
        <v>0</v>
      </c>
      <c r="K214" s="404">
        <v>1.5389999999999999</v>
      </c>
      <c r="L214" s="404">
        <v>204.8</v>
      </c>
      <c r="M214" s="404">
        <v>8.8789999999999996</v>
      </c>
      <c r="N214" s="404">
        <v>2438.1170000000002</v>
      </c>
    </row>
    <row r="215" spans="1:14" x14ac:dyDescent="0.2">
      <c r="A215" s="404" t="s">
        <v>1327</v>
      </c>
      <c r="B215" s="404">
        <v>1499.5550000000001</v>
      </c>
      <c r="C215" s="404">
        <v>335.04700000000003</v>
      </c>
      <c r="D215" s="404">
        <v>148.75800000000001</v>
      </c>
      <c r="E215" s="404">
        <v>1983.36</v>
      </c>
      <c r="F215" s="404">
        <v>528.28099999999995</v>
      </c>
      <c r="G215" s="404">
        <v>174.51300000000001</v>
      </c>
      <c r="H215" s="404">
        <v>9.5890000000000004</v>
      </c>
      <c r="I215" s="404">
        <v>1.2E-2</v>
      </c>
      <c r="J215" s="404">
        <v>0</v>
      </c>
      <c r="K215" s="404">
        <v>1.5880000000000001</v>
      </c>
      <c r="L215" s="404">
        <v>185.702</v>
      </c>
      <c r="M215" s="404">
        <v>11.6</v>
      </c>
      <c r="N215" s="404">
        <v>2708.9430000000002</v>
      </c>
    </row>
    <row r="216" spans="1:14" x14ac:dyDescent="0.2">
      <c r="A216" s="404" t="s">
        <v>1328</v>
      </c>
      <c r="B216" s="404">
        <v>1572.779</v>
      </c>
      <c r="C216" s="404">
        <v>351.61099999999999</v>
      </c>
      <c r="D216" s="404">
        <v>171.40199999999999</v>
      </c>
      <c r="E216" s="404">
        <v>2095.7930000000001</v>
      </c>
      <c r="F216" s="404">
        <v>519.87199999999996</v>
      </c>
      <c r="G216" s="404">
        <v>169.80099999999999</v>
      </c>
      <c r="H216" s="404">
        <v>9.1489999999999991</v>
      </c>
      <c r="I216" s="404">
        <v>1.2E-2</v>
      </c>
      <c r="J216" s="404">
        <v>0</v>
      </c>
      <c r="K216" s="404">
        <v>1.821</v>
      </c>
      <c r="L216" s="404">
        <v>180.78299999999999</v>
      </c>
      <c r="M216" s="404">
        <v>12.603</v>
      </c>
      <c r="N216" s="404">
        <v>2809.0509999999999</v>
      </c>
    </row>
    <row r="217" spans="1:14" x14ac:dyDescent="0.2">
      <c r="A217" s="404" t="s">
        <v>1329</v>
      </c>
      <c r="B217" s="404">
        <v>1286.1890000000001</v>
      </c>
      <c r="C217" s="404">
        <v>237.72499999999999</v>
      </c>
      <c r="D217" s="404">
        <v>104.82</v>
      </c>
      <c r="E217" s="404">
        <v>1628.7329999999999</v>
      </c>
      <c r="F217" s="404">
        <v>490.56</v>
      </c>
      <c r="G217" s="404">
        <v>167.97300000000001</v>
      </c>
      <c r="H217" s="404">
        <v>8.7720000000000002</v>
      </c>
      <c r="I217" s="404">
        <v>0.01</v>
      </c>
      <c r="J217" s="404">
        <v>0</v>
      </c>
      <c r="K217" s="404">
        <v>1.556</v>
      </c>
      <c r="L217" s="404">
        <v>178.31100000000001</v>
      </c>
      <c r="M217" s="404">
        <v>8.2710000000000008</v>
      </c>
      <c r="N217" s="404">
        <v>2305.875</v>
      </c>
    </row>
    <row r="218" spans="1:14" x14ac:dyDescent="0.2">
      <c r="A218" s="404" t="s">
        <v>1330</v>
      </c>
      <c r="B218" s="404">
        <v>1244.835</v>
      </c>
      <c r="C218" s="404">
        <v>185.416</v>
      </c>
      <c r="D218" s="404">
        <v>137.95400000000001</v>
      </c>
      <c r="E218" s="404">
        <v>1568.2049999999999</v>
      </c>
      <c r="F218" s="404">
        <v>451.55099999999999</v>
      </c>
      <c r="G218" s="404">
        <v>156.018</v>
      </c>
      <c r="H218" s="404">
        <v>8.9390000000000001</v>
      </c>
      <c r="I218" s="404">
        <v>1E-3</v>
      </c>
      <c r="J218" s="404">
        <v>0</v>
      </c>
      <c r="K218" s="404">
        <v>1.5229999999999999</v>
      </c>
      <c r="L218" s="404">
        <v>166.482</v>
      </c>
      <c r="M218" s="404">
        <v>7.5730000000000004</v>
      </c>
      <c r="N218" s="404">
        <v>2193.8110000000001</v>
      </c>
    </row>
    <row r="219" spans="1:14" x14ac:dyDescent="0.2">
      <c r="A219" s="404" t="s">
        <v>1331</v>
      </c>
      <c r="B219" s="404">
        <v>1239.4649999999999</v>
      </c>
      <c r="C219" s="404">
        <v>153.601</v>
      </c>
      <c r="D219" s="404">
        <v>153.774</v>
      </c>
      <c r="E219" s="404">
        <v>1546.8389999999999</v>
      </c>
      <c r="F219" s="404">
        <v>419.66199999999998</v>
      </c>
      <c r="G219" s="404">
        <v>190.64500000000001</v>
      </c>
      <c r="H219" s="404">
        <v>8.8740000000000006</v>
      </c>
      <c r="I219" s="404">
        <v>1E-3</v>
      </c>
      <c r="J219" s="404">
        <v>0</v>
      </c>
      <c r="K219" s="404">
        <v>1.296</v>
      </c>
      <c r="L219" s="404">
        <v>200.816</v>
      </c>
      <c r="M219" s="404">
        <v>5.7789999999999999</v>
      </c>
      <c r="N219" s="404">
        <v>2173.096</v>
      </c>
    </row>
    <row r="220" spans="1:14" x14ac:dyDescent="0.2">
      <c r="A220" s="404" t="s">
        <v>1332</v>
      </c>
      <c r="B220" s="404">
        <v>1399.2139999999999</v>
      </c>
      <c r="C220" s="404">
        <v>140.381</v>
      </c>
      <c r="D220" s="404">
        <v>192.18199999999999</v>
      </c>
      <c r="E220" s="404">
        <v>1731.777</v>
      </c>
      <c r="F220" s="404">
        <v>467.03800000000001</v>
      </c>
      <c r="G220" s="404">
        <v>205.58</v>
      </c>
      <c r="H220" s="404">
        <v>8.77</v>
      </c>
      <c r="I220" s="404">
        <v>1E-3</v>
      </c>
      <c r="J220" s="404">
        <v>1E-3</v>
      </c>
      <c r="K220" s="404">
        <v>1.3520000000000001</v>
      </c>
      <c r="L220" s="404">
        <v>215.703</v>
      </c>
      <c r="M220" s="404">
        <v>4.9589999999999996</v>
      </c>
      <c r="N220" s="404">
        <v>2419.4769999999999</v>
      </c>
    </row>
    <row r="221" spans="1:14" x14ac:dyDescent="0.2">
      <c r="A221" s="404" t="s">
        <v>1333</v>
      </c>
      <c r="B221" s="404">
        <v>15849.966</v>
      </c>
      <c r="C221" s="404">
        <v>2692.62</v>
      </c>
      <c r="D221" s="404">
        <v>1563.425</v>
      </c>
      <c r="E221" s="404">
        <v>20106.011999999999</v>
      </c>
      <c r="F221" s="404">
        <v>5586.9679999999998</v>
      </c>
      <c r="G221" s="404">
        <v>2301.6289999999999</v>
      </c>
      <c r="H221" s="404">
        <v>106.33799999999999</v>
      </c>
      <c r="I221" s="404">
        <v>9.4E-2</v>
      </c>
      <c r="J221" s="404">
        <v>8.9999999999999993E-3</v>
      </c>
      <c r="K221" s="404">
        <v>17.285</v>
      </c>
      <c r="L221" s="404">
        <v>2425.355</v>
      </c>
      <c r="M221" s="404">
        <v>108.399</v>
      </c>
      <c r="N221" s="404">
        <v>28226.734</v>
      </c>
    </row>
    <row r="222" spans="1:14" x14ac:dyDescent="0.2">
      <c r="A222" s="404" t="s">
        <v>1334</v>
      </c>
      <c r="B222" s="404">
        <v>1404.9369999999999</v>
      </c>
      <c r="C222" s="404">
        <v>167.55099999999999</v>
      </c>
      <c r="D222" s="404">
        <v>162.32499999999999</v>
      </c>
      <c r="E222" s="404">
        <v>1734.8119999999999</v>
      </c>
      <c r="F222" s="404">
        <v>490.28800000000001</v>
      </c>
      <c r="G222" s="404">
        <v>221.74299999999999</v>
      </c>
      <c r="H222" s="404">
        <v>13.343999999999999</v>
      </c>
      <c r="I222" s="404">
        <v>7.2999999999999995E-2</v>
      </c>
      <c r="J222" s="404">
        <v>1.5209999999999999</v>
      </c>
      <c r="K222" s="404">
        <v>16.273</v>
      </c>
      <c r="L222" s="404">
        <v>252.952</v>
      </c>
      <c r="M222" s="404">
        <v>4.7359999999999998</v>
      </c>
      <c r="N222" s="404">
        <v>2482.788</v>
      </c>
    </row>
    <row r="223" spans="1:14" x14ac:dyDescent="0.2">
      <c r="A223" s="404" t="s">
        <v>1335</v>
      </c>
      <c r="B223" s="404">
        <v>1321.126</v>
      </c>
      <c r="C223" s="404">
        <v>196.39</v>
      </c>
      <c r="D223" s="404">
        <v>187.148</v>
      </c>
      <c r="E223" s="404">
        <v>1704.664</v>
      </c>
      <c r="F223" s="404">
        <v>409.82400000000001</v>
      </c>
      <c r="G223" s="404">
        <v>197.267</v>
      </c>
      <c r="H223" s="404">
        <v>12.048</v>
      </c>
      <c r="I223" s="404">
        <v>7.6999999999999999E-2</v>
      </c>
      <c r="J223" s="404">
        <v>2.331</v>
      </c>
      <c r="K223" s="404">
        <v>15.413</v>
      </c>
      <c r="L223" s="404">
        <v>227.136</v>
      </c>
      <c r="M223" s="404">
        <v>6.2670000000000003</v>
      </c>
      <c r="N223" s="404">
        <v>2347.8910000000001</v>
      </c>
    </row>
    <row r="224" spans="1:14" x14ac:dyDescent="0.2">
      <c r="A224" s="404" t="s">
        <v>1336</v>
      </c>
      <c r="B224" s="404">
        <v>1304.7380000000001</v>
      </c>
      <c r="C224" s="404">
        <v>240.458</v>
      </c>
      <c r="D224" s="404">
        <v>176.59399999999999</v>
      </c>
      <c r="E224" s="404">
        <v>1721.789</v>
      </c>
      <c r="F224" s="404">
        <v>419.471</v>
      </c>
      <c r="G224" s="404">
        <v>239.874</v>
      </c>
      <c r="H224" s="404">
        <v>14.211</v>
      </c>
      <c r="I224" s="404">
        <v>0.19900000000000001</v>
      </c>
      <c r="J224" s="404">
        <v>2.6709999999999998</v>
      </c>
      <c r="K224" s="404">
        <v>14.218999999999999</v>
      </c>
      <c r="L224" s="404">
        <v>271.173</v>
      </c>
      <c r="M224" s="404">
        <v>2.0950000000000002</v>
      </c>
      <c r="N224" s="404">
        <v>2414.529</v>
      </c>
    </row>
    <row r="225" spans="1:14" x14ac:dyDescent="0.2">
      <c r="A225" s="404" t="s">
        <v>1337</v>
      </c>
      <c r="B225" s="404">
        <v>1181.3979999999999</v>
      </c>
      <c r="C225" s="404">
        <v>267.38799999999998</v>
      </c>
      <c r="D225" s="404">
        <v>122.502</v>
      </c>
      <c r="E225" s="404">
        <v>1571.288</v>
      </c>
      <c r="F225" s="404">
        <v>354.476</v>
      </c>
      <c r="G225" s="404">
        <v>255.08600000000001</v>
      </c>
      <c r="H225" s="404">
        <v>12.33</v>
      </c>
      <c r="I225" s="404">
        <v>0.247</v>
      </c>
      <c r="J225" s="404">
        <v>2.484</v>
      </c>
      <c r="K225" s="404">
        <v>14.8</v>
      </c>
      <c r="L225" s="404">
        <v>284.947</v>
      </c>
      <c r="M225" s="404">
        <v>3.3279999999999998</v>
      </c>
      <c r="N225" s="404">
        <v>2214.0390000000002</v>
      </c>
    </row>
    <row r="226" spans="1:14" x14ac:dyDescent="0.2">
      <c r="A226" s="404" t="s">
        <v>1338</v>
      </c>
      <c r="B226" s="404">
        <v>1231.56</v>
      </c>
      <c r="C226" s="404">
        <v>285.12700000000001</v>
      </c>
      <c r="D226" s="404">
        <v>108.182</v>
      </c>
      <c r="E226" s="404">
        <v>1624.8689999999999</v>
      </c>
      <c r="F226" s="404">
        <v>405.73899999999998</v>
      </c>
      <c r="G226" s="404">
        <v>297.16199999999998</v>
      </c>
      <c r="H226" s="404">
        <v>13.067</v>
      </c>
      <c r="I226" s="404">
        <v>0.16200000000000001</v>
      </c>
      <c r="J226" s="404">
        <v>2.1309999999999998</v>
      </c>
      <c r="K226" s="404">
        <v>16.905999999999999</v>
      </c>
      <c r="L226" s="404">
        <v>329.428</v>
      </c>
      <c r="M226" s="404">
        <v>4.0599999999999996</v>
      </c>
      <c r="N226" s="404">
        <v>2364.096</v>
      </c>
    </row>
    <row r="227" spans="1:14" x14ac:dyDescent="0.2">
      <c r="A227" s="404" t="s">
        <v>1339</v>
      </c>
      <c r="B227" s="404">
        <v>1339.04</v>
      </c>
      <c r="C227" s="404">
        <v>295.827</v>
      </c>
      <c r="D227" s="404">
        <v>135.672</v>
      </c>
      <c r="E227" s="404">
        <v>1770.54</v>
      </c>
      <c r="F227" s="404">
        <v>454.815</v>
      </c>
      <c r="G227" s="404">
        <v>274.20600000000002</v>
      </c>
      <c r="H227" s="404">
        <v>12.9</v>
      </c>
      <c r="I227" s="404">
        <v>0.22600000000000001</v>
      </c>
      <c r="J227" s="404">
        <v>1.631</v>
      </c>
      <c r="K227" s="404">
        <v>18.291</v>
      </c>
      <c r="L227" s="404">
        <v>307.25400000000002</v>
      </c>
      <c r="M227" s="404">
        <v>5.4169999999999998</v>
      </c>
      <c r="N227" s="404">
        <v>2538.0259999999998</v>
      </c>
    </row>
    <row r="228" spans="1:14" x14ac:dyDescent="0.2">
      <c r="A228" s="404" t="s">
        <v>1340</v>
      </c>
      <c r="B228" s="404">
        <v>1467.09</v>
      </c>
      <c r="C228" s="404">
        <v>363.572</v>
      </c>
      <c r="D228" s="404">
        <v>133.05799999999999</v>
      </c>
      <c r="E228" s="404">
        <v>1963.72</v>
      </c>
      <c r="F228" s="404">
        <v>553.81899999999996</v>
      </c>
      <c r="G228" s="404">
        <v>240.19</v>
      </c>
      <c r="H228" s="404">
        <v>13.082000000000001</v>
      </c>
      <c r="I228" s="404">
        <v>0.371</v>
      </c>
      <c r="J228" s="404">
        <v>1.482</v>
      </c>
      <c r="K228" s="404">
        <v>20.895</v>
      </c>
      <c r="L228" s="404">
        <v>276.02100000000002</v>
      </c>
      <c r="M228" s="404">
        <v>7.3479999999999999</v>
      </c>
      <c r="N228" s="404">
        <v>2800.9079999999999</v>
      </c>
    </row>
    <row r="229" spans="1:14" x14ac:dyDescent="0.2">
      <c r="A229" s="404" t="s">
        <v>1341</v>
      </c>
      <c r="B229" s="404">
        <v>1483.354</v>
      </c>
      <c r="C229" s="404">
        <v>352.06299999999999</v>
      </c>
      <c r="D229" s="404">
        <v>119.581</v>
      </c>
      <c r="E229" s="404">
        <v>1954.998</v>
      </c>
      <c r="F229" s="404">
        <v>581.51099999999997</v>
      </c>
      <c r="G229" s="404">
        <v>213.87100000000001</v>
      </c>
      <c r="H229" s="404">
        <v>12.624000000000001</v>
      </c>
      <c r="I229" s="404">
        <v>0.27400000000000002</v>
      </c>
      <c r="J229" s="404">
        <v>1.075</v>
      </c>
      <c r="K229" s="404">
        <v>21.800999999999998</v>
      </c>
      <c r="L229" s="404">
        <v>249.64500000000001</v>
      </c>
      <c r="M229" s="404">
        <v>5.8520000000000003</v>
      </c>
      <c r="N229" s="404">
        <v>2792.0050000000001</v>
      </c>
    </row>
    <row r="230" spans="1:14" x14ac:dyDescent="0.2">
      <c r="A230" s="404" t="s">
        <v>1342</v>
      </c>
      <c r="B230" s="404">
        <v>1323.7739999999999</v>
      </c>
      <c r="C230" s="404">
        <v>304.45800000000003</v>
      </c>
      <c r="D230" s="404">
        <v>109.97799999999999</v>
      </c>
      <c r="E230" s="404">
        <v>1738.21</v>
      </c>
      <c r="F230" s="404">
        <v>474.50700000000001</v>
      </c>
      <c r="G230" s="404">
        <v>200.43899999999999</v>
      </c>
      <c r="H230" s="404">
        <v>11.756</v>
      </c>
      <c r="I230" s="404">
        <v>0.32800000000000001</v>
      </c>
      <c r="J230" s="404">
        <v>2.923</v>
      </c>
      <c r="K230" s="404">
        <v>22.483000000000001</v>
      </c>
      <c r="L230" s="404">
        <v>237.928</v>
      </c>
      <c r="M230" s="404">
        <v>3.093</v>
      </c>
      <c r="N230" s="404">
        <v>2453.739</v>
      </c>
    </row>
    <row r="231" spans="1:14" x14ac:dyDescent="0.2">
      <c r="A231" s="404" t="s">
        <v>1343</v>
      </c>
      <c r="B231" s="404">
        <v>1274.3589999999999</v>
      </c>
      <c r="C231" s="404">
        <v>288.88499999999999</v>
      </c>
      <c r="D231" s="404">
        <v>89.501000000000005</v>
      </c>
      <c r="E231" s="404">
        <v>1652.7449999999999</v>
      </c>
      <c r="F231" s="404">
        <v>460.97199999999998</v>
      </c>
      <c r="G231" s="404">
        <v>212.68899999999999</v>
      </c>
      <c r="H231" s="404">
        <v>12.367000000000001</v>
      </c>
      <c r="I231" s="404">
        <v>0.29399999999999998</v>
      </c>
      <c r="J231" s="404">
        <v>1.8320000000000001</v>
      </c>
      <c r="K231" s="404">
        <v>23.603000000000002</v>
      </c>
      <c r="L231" s="404">
        <v>250.785</v>
      </c>
      <c r="M231" s="404">
        <v>8.5000000000000006E-2</v>
      </c>
      <c r="N231" s="404">
        <v>2364.5859999999998</v>
      </c>
    </row>
    <row r="232" spans="1:14" x14ac:dyDescent="0.2">
      <c r="A232" s="404" t="s">
        <v>1344</v>
      </c>
      <c r="B232" s="404">
        <v>1283.7180000000001</v>
      </c>
      <c r="C232" s="404">
        <v>215.04599999999999</v>
      </c>
      <c r="D232" s="404">
        <v>122.559</v>
      </c>
      <c r="E232" s="404">
        <v>1621.3230000000001</v>
      </c>
      <c r="F232" s="404">
        <v>459.29599999999999</v>
      </c>
      <c r="G232" s="404">
        <v>224.453</v>
      </c>
      <c r="H232" s="404">
        <v>11.797000000000001</v>
      </c>
      <c r="I232" s="404">
        <v>0.25700000000000001</v>
      </c>
      <c r="J232" s="404">
        <v>1.2809999999999999</v>
      </c>
      <c r="K232" s="404">
        <v>24.173999999999999</v>
      </c>
      <c r="L232" s="404">
        <v>261.96199999999999</v>
      </c>
      <c r="M232" s="404">
        <v>-3.0590000000000002</v>
      </c>
      <c r="N232" s="404">
        <v>2339.5219999999999</v>
      </c>
    </row>
    <row r="233" spans="1:14" x14ac:dyDescent="0.2">
      <c r="A233" s="404" t="s">
        <v>1345</v>
      </c>
      <c r="B233" s="404">
        <v>1522.1289999999999</v>
      </c>
      <c r="C233" s="404">
        <v>195.06399999999999</v>
      </c>
      <c r="D233" s="404">
        <v>235.99</v>
      </c>
      <c r="E233" s="404">
        <v>1953.183</v>
      </c>
      <c r="F233" s="404">
        <v>537.44200000000001</v>
      </c>
      <c r="G233" s="404">
        <v>231.20099999999999</v>
      </c>
      <c r="H233" s="404">
        <v>12.714</v>
      </c>
      <c r="I233" s="404">
        <v>0.107</v>
      </c>
      <c r="J233" s="404">
        <v>0.67100000000000004</v>
      </c>
      <c r="K233" s="404">
        <v>22.672999999999998</v>
      </c>
      <c r="L233" s="404">
        <v>267.36599999999999</v>
      </c>
      <c r="M233" s="404">
        <v>-1.7709999999999999</v>
      </c>
      <c r="N233" s="404">
        <v>2756.22</v>
      </c>
    </row>
    <row r="234" spans="1:14" x14ac:dyDescent="0.2">
      <c r="A234" s="404" t="s">
        <v>1346</v>
      </c>
      <c r="B234" s="404">
        <v>16137.221</v>
      </c>
      <c r="C234" s="404">
        <v>3172.5680000000002</v>
      </c>
      <c r="D234" s="404">
        <v>1703.0909999999999</v>
      </c>
      <c r="E234" s="404">
        <v>21012.880000000001</v>
      </c>
      <c r="F234" s="404">
        <v>5602.1610000000001</v>
      </c>
      <c r="G234" s="404">
        <v>2808.1819999999998</v>
      </c>
      <c r="H234" s="404">
        <v>152.239</v>
      </c>
      <c r="I234" s="404">
        <v>2.6139999999999999</v>
      </c>
      <c r="J234" s="404">
        <v>22.033000000000001</v>
      </c>
      <c r="K234" s="404">
        <v>231.53</v>
      </c>
      <c r="L234" s="404">
        <v>3216.598</v>
      </c>
      <c r="M234" s="404">
        <v>37.450000000000003</v>
      </c>
      <c r="N234" s="404">
        <v>29869.088</v>
      </c>
    </row>
    <row r="235" spans="1:14" x14ac:dyDescent="0.2">
      <c r="A235" s="404" t="s">
        <v>1347</v>
      </c>
      <c r="B235" s="404">
        <v>1396.6780000000001</v>
      </c>
      <c r="C235" s="404">
        <v>173.06200000000001</v>
      </c>
      <c r="D235" s="404">
        <v>126.887</v>
      </c>
      <c r="E235" s="404">
        <v>1696.627</v>
      </c>
      <c r="F235" s="404">
        <v>583.27300000000002</v>
      </c>
      <c r="G235" s="404">
        <v>250.58500000000001</v>
      </c>
      <c r="H235" s="404">
        <v>14.17</v>
      </c>
      <c r="I235" s="404">
        <v>0.156</v>
      </c>
      <c r="J235" s="404">
        <v>3.1339999999999999</v>
      </c>
      <c r="K235" s="404">
        <v>26.831</v>
      </c>
      <c r="L235" s="404">
        <v>294.87599999999998</v>
      </c>
      <c r="M235" s="404">
        <v>-1.145</v>
      </c>
      <c r="N235" s="404">
        <v>2573.6309999999999</v>
      </c>
    </row>
    <row r="236" spans="1:14" x14ac:dyDescent="0.2">
      <c r="A236" s="404" t="s">
        <v>1348</v>
      </c>
      <c r="B236" s="404">
        <v>1221.595</v>
      </c>
      <c r="C236" s="404">
        <v>156.34299999999999</v>
      </c>
      <c r="D236" s="404">
        <v>103.39100000000001</v>
      </c>
      <c r="E236" s="404">
        <v>1481.329</v>
      </c>
      <c r="F236" s="404">
        <v>528.70500000000004</v>
      </c>
      <c r="G236" s="404">
        <v>259.76400000000001</v>
      </c>
      <c r="H236" s="404">
        <v>12.956</v>
      </c>
      <c r="I236" s="404">
        <v>0.187</v>
      </c>
      <c r="J236" s="404">
        <v>2.4049999999999998</v>
      </c>
      <c r="K236" s="404">
        <v>25.795999999999999</v>
      </c>
      <c r="L236" s="404">
        <v>301.10899999999998</v>
      </c>
      <c r="M236" s="404">
        <v>-3.4729999999999999</v>
      </c>
      <c r="N236" s="404">
        <v>2307.6689999999999</v>
      </c>
    </row>
    <row r="237" spans="1:14" x14ac:dyDescent="0.2">
      <c r="A237" s="404" t="s">
        <v>1349</v>
      </c>
      <c r="B237" s="404">
        <v>1279.8689999999999</v>
      </c>
      <c r="C237" s="404">
        <v>218.43899999999999</v>
      </c>
      <c r="D237" s="404">
        <v>111.342</v>
      </c>
      <c r="E237" s="404">
        <v>1609.65</v>
      </c>
      <c r="F237" s="404">
        <v>487.69400000000002</v>
      </c>
      <c r="G237" s="404">
        <v>298.13099999999997</v>
      </c>
      <c r="H237" s="404">
        <v>14.25</v>
      </c>
      <c r="I237" s="404">
        <v>0.26500000000000001</v>
      </c>
      <c r="J237" s="404">
        <v>2.5510000000000002</v>
      </c>
      <c r="K237" s="404">
        <v>28.488</v>
      </c>
      <c r="L237" s="404">
        <v>343.68400000000003</v>
      </c>
      <c r="M237" s="404">
        <v>-3.7240000000000002</v>
      </c>
      <c r="N237" s="404">
        <v>2437.3040000000001</v>
      </c>
    </row>
    <row r="238" spans="1:14" x14ac:dyDescent="0.2">
      <c r="A238" s="404" t="s">
        <v>1350</v>
      </c>
      <c r="B238" s="404">
        <v>1217.9110000000001</v>
      </c>
      <c r="C238" s="404">
        <v>236.172</v>
      </c>
      <c r="D238" s="404">
        <v>110.883</v>
      </c>
      <c r="E238" s="404">
        <v>1564.9659999999999</v>
      </c>
      <c r="F238" s="404">
        <v>407.57600000000002</v>
      </c>
      <c r="G238" s="404">
        <v>273.24</v>
      </c>
      <c r="H238" s="404">
        <v>11.242000000000001</v>
      </c>
      <c r="I238" s="404">
        <v>0.28899999999999998</v>
      </c>
      <c r="J238" s="404">
        <v>4.3730000000000002</v>
      </c>
      <c r="K238" s="404">
        <v>26.707999999999998</v>
      </c>
      <c r="L238" s="404">
        <v>315.851</v>
      </c>
      <c r="M238" s="404">
        <v>-1.488</v>
      </c>
      <c r="N238" s="404">
        <v>2286.9059999999999</v>
      </c>
    </row>
    <row r="239" spans="1:14" x14ac:dyDescent="0.2">
      <c r="A239" s="404" t="s">
        <v>1351</v>
      </c>
      <c r="B239" s="404">
        <v>1245.7190000000001</v>
      </c>
      <c r="C239" s="404">
        <v>289.33499999999998</v>
      </c>
      <c r="D239" s="404">
        <v>103.867</v>
      </c>
      <c r="E239" s="404">
        <v>1638.922</v>
      </c>
      <c r="F239" s="404">
        <v>454.44499999999999</v>
      </c>
      <c r="G239" s="404">
        <v>288.815</v>
      </c>
      <c r="H239" s="404">
        <v>13.273999999999999</v>
      </c>
      <c r="I239" s="404">
        <v>0.48499999999999999</v>
      </c>
      <c r="J239" s="404">
        <v>3.6440000000000001</v>
      </c>
      <c r="K239" s="404">
        <v>24.125</v>
      </c>
      <c r="L239" s="404">
        <v>330.34199999999998</v>
      </c>
      <c r="M239" s="404">
        <v>-1.0529999999999999</v>
      </c>
      <c r="N239" s="404">
        <v>2422.6570000000002</v>
      </c>
    </row>
    <row r="240" spans="1:14" x14ac:dyDescent="0.2">
      <c r="A240" s="404" t="s">
        <v>1352</v>
      </c>
      <c r="B240" s="404">
        <v>1373.528</v>
      </c>
      <c r="C240" s="404">
        <v>352.411</v>
      </c>
      <c r="D240" s="404">
        <v>144.84800000000001</v>
      </c>
      <c r="E240" s="404">
        <v>1870.787</v>
      </c>
      <c r="F240" s="404">
        <v>490.28800000000001</v>
      </c>
      <c r="G240" s="404">
        <v>296.93099999999998</v>
      </c>
      <c r="H240" s="404">
        <v>13.808999999999999</v>
      </c>
      <c r="I240" s="404">
        <v>0.39500000000000002</v>
      </c>
      <c r="J240" s="404">
        <v>4.2270000000000003</v>
      </c>
      <c r="K240" s="404">
        <v>21.879000000000001</v>
      </c>
      <c r="L240" s="404">
        <v>337.24099999999999</v>
      </c>
      <c r="M240" s="404">
        <v>-0.82099999999999995</v>
      </c>
      <c r="N240" s="404">
        <v>2697.4949999999999</v>
      </c>
    </row>
    <row r="241" spans="1:14" x14ac:dyDescent="0.2">
      <c r="A241" s="404" t="s">
        <v>1353</v>
      </c>
      <c r="B241" s="404">
        <v>1504.097</v>
      </c>
      <c r="C241" s="404">
        <v>386.50799999999998</v>
      </c>
      <c r="D241" s="404">
        <v>141.821</v>
      </c>
      <c r="E241" s="404">
        <v>2032.4259999999999</v>
      </c>
      <c r="F241" s="404">
        <v>567.66800000000001</v>
      </c>
      <c r="G241" s="404">
        <v>254.84299999999999</v>
      </c>
      <c r="H241" s="404">
        <v>13.913</v>
      </c>
      <c r="I241" s="404">
        <v>0.48499999999999999</v>
      </c>
      <c r="J241" s="404">
        <v>1.2390000000000001</v>
      </c>
      <c r="K241" s="404">
        <v>24.975999999999999</v>
      </c>
      <c r="L241" s="404">
        <v>295.45699999999999</v>
      </c>
      <c r="M241" s="404">
        <v>3.3740000000000001</v>
      </c>
      <c r="N241" s="404">
        <v>2898.9250000000002</v>
      </c>
    </row>
    <row r="242" spans="1:14" x14ac:dyDescent="0.2">
      <c r="A242" s="404" t="s">
        <v>1354</v>
      </c>
      <c r="B242" s="404">
        <v>1536.7860000000001</v>
      </c>
      <c r="C242" s="404">
        <v>406.91399999999999</v>
      </c>
      <c r="D242" s="404">
        <v>120.437</v>
      </c>
      <c r="E242" s="404">
        <v>2064.1370000000002</v>
      </c>
      <c r="F242" s="404">
        <v>590.03300000000002</v>
      </c>
      <c r="G242" s="404">
        <v>227.90600000000001</v>
      </c>
      <c r="H242" s="404">
        <v>13.726000000000001</v>
      </c>
      <c r="I242" s="404">
        <v>0.50900000000000001</v>
      </c>
      <c r="J242" s="404">
        <v>0.72899999999999998</v>
      </c>
      <c r="K242" s="404">
        <v>28.317</v>
      </c>
      <c r="L242" s="404">
        <v>271.18700000000001</v>
      </c>
      <c r="M242" s="404">
        <v>2.7490000000000001</v>
      </c>
      <c r="N242" s="404">
        <v>2928.105</v>
      </c>
    </row>
    <row r="243" spans="1:14" x14ac:dyDescent="0.2">
      <c r="A243" s="404" t="s">
        <v>1355</v>
      </c>
      <c r="B243" s="404">
        <v>1408.4390000000001</v>
      </c>
      <c r="C243" s="404">
        <v>356.90600000000001</v>
      </c>
      <c r="D243" s="404">
        <v>88.703000000000003</v>
      </c>
      <c r="E243" s="404">
        <v>1854.048</v>
      </c>
      <c r="F243" s="404">
        <v>513.06700000000001</v>
      </c>
      <c r="G243" s="404">
        <v>185.26400000000001</v>
      </c>
      <c r="H243" s="404">
        <v>12.907999999999999</v>
      </c>
      <c r="I243" s="404">
        <v>0.32600000000000001</v>
      </c>
      <c r="J243" s="404">
        <v>0.94699999999999995</v>
      </c>
      <c r="K243" s="404">
        <v>28.306000000000001</v>
      </c>
      <c r="L243" s="404">
        <v>227.751</v>
      </c>
      <c r="M243" s="404">
        <v>2.1230000000000002</v>
      </c>
      <c r="N243" s="404">
        <v>2596.9899999999998</v>
      </c>
    </row>
    <row r="244" spans="1:14" x14ac:dyDescent="0.2">
      <c r="A244" s="404" t="s">
        <v>1356</v>
      </c>
      <c r="B244" s="404">
        <v>1353.36</v>
      </c>
      <c r="C244" s="404">
        <v>304.67099999999999</v>
      </c>
      <c r="D244" s="404">
        <v>80.016000000000005</v>
      </c>
      <c r="E244" s="404">
        <v>1738.047</v>
      </c>
      <c r="F244" s="404">
        <v>459.20699999999999</v>
      </c>
      <c r="G244" s="404">
        <v>201.053</v>
      </c>
      <c r="H244" s="404">
        <v>13.531000000000001</v>
      </c>
      <c r="I244" s="404">
        <v>0.35099999999999998</v>
      </c>
      <c r="J244" s="404">
        <v>2.1139999999999999</v>
      </c>
      <c r="K244" s="404">
        <v>27.8</v>
      </c>
      <c r="L244" s="404">
        <v>244.84899999999999</v>
      </c>
      <c r="M244" s="404">
        <v>5.0540000000000003</v>
      </c>
      <c r="N244" s="404">
        <v>2447.1570000000002</v>
      </c>
    </row>
    <row r="245" spans="1:14" x14ac:dyDescent="0.2">
      <c r="A245" s="404" t="s">
        <v>1357</v>
      </c>
      <c r="B245" s="404">
        <v>1283.1600000000001</v>
      </c>
      <c r="C245" s="404">
        <v>219.22800000000001</v>
      </c>
      <c r="D245" s="404">
        <v>68.951999999999998</v>
      </c>
      <c r="E245" s="404">
        <v>1571.34</v>
      </c>
      <c r="F245" s="404">
        <v>476.55399999999997</v>
      </c>
      <c r="G245" s="404">
        <v>216.756</v>
      </c>
      <c r="H245" s="404">
        <v>12.967000000000001</v>
      </c>
      <c r="I245" s="404">
        <v>0.17</v>
      </c>
      <c r="J245" s="404">
        <v>2.4049999999999998</v>
      </c>
      <c r="K245" s="404">
        <v>25.532</v>
      </c>
      <c r="L245" s="404">
        <v>257.83</v>
      </c>
      <c r="M245" s="404">
        <v>3.4319999999999999</v>
      </c>
      <c r="N245" s="404">
        <v>2309.1550000000002</v>
      </c>
    </row>
    <row r="246" spans="1:14" x14ac:dyDescent="0.2">
      <c r="A246" s="404" t="s">
        <v>1358</v>
      </c>
      <c r="B246" s="404">
        <v>1439.81</v>
      </c>
      <c r="C246" s="404">
        <v>207.64599999999999</v>
      </c>
      <c r="D246" s="404">
        <v>88.287000000000006</v>
      </c>
      <c r="E246" s="404">
        <v>1735.742</v>
      </c>
      <c r="F246" s="404">
        <v>545.83900000000006</v>
      </c>
      <c r="G246" s="404">
        <v>260.72399999999999</v>
      </c>
      <c r="H246" s="404">
        <v>13.802</v>
      </c>
      <c r="I246" s="404">
        <v>0.20100000000000001</v>
      </c>
      <c r="J246" s="404">
        <v>1.2390000000000001</v>
      </c>
      <c r="K246" s="404">
        <v>27.748000000000001</v>
      </c>
      <c r="L246" s="404">
        <v>303.714</v>
      </c>
      <c r="M246" s="404">
        <v>2.8580000000000001</v>
      </c>
      <c r="N246" s="404">
        <v>2588.154</v>
      </c>
    </row>
    <row r="247" spans="1:14" x14ac:dyDescent="0.2">
      <c r="A247" s="404" t="s">
        <v>1359</v>
      </c>
      <c r="B247" s="404">
        <v>16260.951999999999</v>
      </c>
      <c r="C247" s="404">
        <v>3308.538</v>
      </c>
      <c r="D247" s="404">
        <v>1289.433</v>
      </c>
      <c r="E247" s="404">
        <v>20858.922999999999</v>
      </c>
      <c r="F247" s="404">
        <v>6104.35</v>
      </c>
      <c r="G247" s="404">
        <v>3014.0120000000002</v>
      </c>
      <c r="H247" s="404">
        <v>160.547</v>
      </c>
      <c r="I247" s="404">
        <v>3.8180000000000001</v>
      </c>
      <c r="J247" s="404">
        <v>29.007000000000001</v>
      </c>
      <c r="K247" s="404">
        <v>316.50700000000001</v>
      </c>
      <c r="L247" s="404">
        <v>3523.8919999999998</v>
      </c>
      <c r="M247" s="404">
        <v>7.8879999999999999</v>
      </c>
      <c r="N247" s="404">
        <v>30495.053</v>
      </c>
    </row>
    <row r="248" spans="1:14" x14ac:dyDescent="0.2">
      <c r="A248" s="404" t="s">
        <v>1360</v>
      </c>
      <c r="B248" s="404">
        <v>1502.4870000000001</v>
      </c>
      <c r="C248" s="404">
        <v>209.863</v>
      </c>
      <c r="D248" s="404">
        <v>100.678</v>
      </c>
      <c r="E248" s="404">
        <v>1813.028</v>
      </c>
      <c r="F248" s="404">
        <v>570.005</v>
      </c>
      <c r="G248" s="404">
        <v>277.68400000000003</v>
      </c>
      <c r="H248" s="404">
        <v>14.512</v>
      </c>
      <c r="I248" s="404">
        <v>0.20799999999999999</v>
      </c>
      <c r="J248" s="404">
        <v>0.64800000000000002</v>
      </c>
      <c r="K248" s="404">
        <v>33.261000000000003</v>
      </c>
      <c r="L248" s="404">
        <v>326.31299999999999</v>
      </c>
      <c r="M248" s="404">
        <v>3.19</v>
      </c>
      <c r="N248" s="404">
        <v>2712.5360000000001</v>
      </c>
    </row>
    <row r="249" spans="1:14" x14ac:dyDescent="0.2">
      <c r="A249" s="404" t="s">
        <v>1361</v>
      </c>
      <c r="B249" s="404">
        <v>1233.3309999999999</v>
      </c>
      <c r="C249" s="404">
        <v>177.274</v>
      </c>
      <c r="D249" s="404">
        <v>93.412999999999997</v>
      </c>
      <c r="E249" s="404">
        <v>1504.018</v>
      </c>
      <c r="F249" s="404">
        <v>501.79199999999997</v>
      </c>
      <c r="G249" s="404">
        <v>238.04900000000001</v>
      </c>
      <c r="H249" s="404">
        <v>12.653</v>
      </c>
      <c r="I249" s="404">
        <v>0.224</v>
      </c>
      <c r="J249" s="404">
        <v>3.0259999999999998</v>
      </c>
      <c r="K249" s="404">
        <v>25.849</v>
      </c>
      <c r="L249" s="404">
        <v>279.8</v>
      </c>
      <c r="M249" s="404">
        <v>2.3660000000000001</v>
      </c>
      <c r="N249" s="404">
        <v>2287.9760000000001</v>
      </c>
    </row>
    <row r="250" spans="1:14" x14ac:dyDescent="0.2">
      <c r="A250" s="404" t="s">
        <v>1362</v>
      </c>
      <c r="B250" s="404">
        <v>1247.1659999999999</v>
      </c>
      <c r="C250" s="404">
        <v>233.6</v>
      </c>
      <c r="D250" s="404">
        <v>93.679000000000002</v>
      </c>
      <c r="E250" s="404">
        <v>1574.4459999999999</v>
      </c>
      <c r="F250" s="404">
        <v>514.98699999999997</v>
      </c>
      <c r="G250" s="404">
        <v>279.65800000000002</v>
      </c>
      <c r="H250" s="404">
        <v>14.448</v>
      </c>
      <c r="I250" s="404">
        <v>6.3E-2</v>
      </c>
      <c r="J250" s="404">
        <v>2.161</v>
      </c>
      <c r="K250" s="404">
        <v>28.04</v>
      </c>
      <c r="L250" s="404">
        <v>324.37</v>
      </c>
      <c r="M250" s="404">
        <v>4.0110000000000001</v>
      </c>
      <c r="N250" s="404">
        <v>2417.8130000000001</v>
      </c>
    </row>
    <row r="251" spans="1:14" x14ac:dyDescent="0.2">
      <c r="A251" s="404" t="s">
        <v>1363</v>
      </c>
      <c r="B251" s="404">
        <v>1166.598</v>
      </c>
      <c r="C251" s="404">
        <v>261.09399999999999</v>
      </c>
      <c r="D251" s="404">
        <v>86.131</v>
      </c>
      <c r="E251" s="404">
        <v>1513.8240000000001</v>
      </c>
      <c r="F251" s="404">
        <v>436.46</v>
      </c>
      <c r="G251" s="404">
        <v>278.11500000000001</v>
      </c>
      <c r="H251" s="404">
        <v>12.967000000000001</v>
      </c>
      <c r="I251" s="404">
        <v>6.8000000000000005E-2</v>
      </c>
      <c r="J251" s="404">
        <v>2.4849999999999999</v>
      </c>
      <c r="K251" s="404">
        <v>26.111999999999998</v>
      </c>
      <c r="L251" s="404">
        <v>319.74700000000001</v>
      </c>
      <c r="M251" s="404">
        <v>4.53</v>
      </c>
      <c r="N251" s="404">
        <v>2274.56</v>
      </c>
    </row>
    <row r="252" spans="1:14" x14ac:dyDescent="0.2">
      <c r="A252" s="404" t="s">
        <v>1364</v>
      </c>
      <c r="B252" s="404">
        <v>1288.3309999999999</v>
      </c>
      <c r="C252" s="404">
        <v>301.83800000000002</v>
      </c>
      <c r="D252" s="404">
        <v>117.16200000000001</v>
      </c>
      <c r="E252" s="404">
        <v>1707.3309999999999</v>
      </c>
      <c r="F252" s="404">
        <v>490.17500000000001</v>
      </c>
      <c r="G252" s="404">
        <v>306.637</v>
      </c>
      <c r="H252" s="404">
        <v>13.262</v>
      </c>
      <c r="I252" s="404">
        <v>0.65500000000000003</v>
      </c>
      <c r="J252" s="404">
        <v>3.782</v>
      </c>
      <c r="K252" s="404">
        <v>28.390999999999998</v>
      </c>
      <c r="L252" s="404">
        <v>352.72699999999998</v>
      </c>
      <c r="M252" s="404">
        <v>5.5060000000000002</v>
      </c>
      <c r="N252" s="404">
        <v>2555.7399999999998</v>
      </c>
    </row>
    <row r="253" spans="1:14" x14ac:dyDescent="0.2">
      <c r="A253" s="404" t="s">
        <v>1365</v>
      </c>
      <c r="B253" s="404">
        <v>1384.8920000000001</v>
      </c>
      <c r="C253" s="404">
        <v>314.90199999999999</v>
      </c>
      <c r="D253" s="404">
        <v>118.73099999999999</v>
      </c>
      <c r="E253" s="404">
        <v>1818.5250000000001</v>
      </c>
      <c r="F253" s="404">
        <v>568.322</v>
      </c>
      <c r="G253" s="404">
        <v>278.05500000000001</v>
      </c>
      <c r="H253" s="404">
        <v>14.144</v>
      </c>
      <c r="I253" s="404">
        <v>0.70099999999999996</v>
      </c>
      <c r="J253" s="404">
        <v>1.621</v>
      </c>
      <c r="K253" s="404">
        <v>27.977</v>
      </c>
      <c r="L253" s="404">
        <v>322.49799999999999</v>
      </c>
      <c r="M253" s="404">
        <v>3.61</v>
      </c>
      <c r="N253" s="404">
        <v>2712.9549999999999</v>
      </c>
    </row>
    <row r="254" spans="1:14" x14ac:dyDescent="0.2">
      <c r="A254" s="404" t="s">
        <v>1366</v>
      </c>
      <c r="B254" s="404">
        <v>1511.8710000000001</v>
      </c>
      <c r="C254" s="404">
        <v>399.06900000000002</v>
      </c>
      <c r="D254" s="404">
        <v>119.548</v>
      </c>
      <c r="E254" s="404">
        <v>2030.4880000000001</v>
      </c>
      <c r="F254" s="404">
        <v>636.74199999999996</v>
      </c>
      <c r="G254" s="404">
        <v>263.31099999999998</v>
      </c>
      <c r="H254" s="404">
        <v>14.135</v>
      </c>
      <c r="I254" s="404">
        <v>0.86</v>
      </c>
      <c r="J254" s="404">
        <v>1.621</v>
      </c>
      <c r="K254" s="404">
        <v>26.428000000000001</v>
      </c>
      <c r="L254" s="404">
        <v>306.35599999999999</v>
      </c>
      <c r="M254" s="404">
        <v>7.1630000000000003</v>
      </c>
      <c r="N254" s="404">
        <v>2980.748</v>
      </c>
    </row>
    <row r="255" spans="1:14" x14ac:dyDescent="0.2">
      <c r="A255" s="404" t="s">
        <v>1367</v>
      </c>
      <c r="B255" s="404">
        <v>1512.547</v>
      </c>
      <c r="C255" s="404">
        <v>396.32299999999998</v>
      </c>
      <c r="D255" s="404">
        <v>125.08799999999999</v>
      </c>
      <c r="E255" s="404">
        <v>2033.9580000000001</v>
      </c>
      <c r="F255" s="404">
        <v>613.02700000000004</v>
      </c>
      <c r="G255" s="404">
        <v>235.08</v>
      </c>
      <c r="H255" s="404">
        <v>13.994</v>
      </c>
      <c r="I255" s="404">
        <v>0.746</v>
      </c>
      <c r="J255" s="404">
        <v>2.3769999999999998</v>
      </c>
      <c r="K255" s="404">
        <v>32.113</v>
      </c>
      <c r="L255" s="404">
        <v>284.31</v>
      </c>
      <c r="M255" s="404">
        <v>8.5129999999999999</v>
      </c>
      <c r="N255" s="404">
        <v>2939.808</v>
      </c>
    </row>
    <row r="256" spans="1:14" x14ac:dyDescent="0.2">
      <c r="A256" s="404" t="s">
        <v>1368</v>
      </c>
      <c r="B256" s="404">
        <v>1355.019</v>
      </c>
      <c r="C256" s="404">
        <v>318.12700000000001</v>
      </c>
      <c r="D256" s="404">
        <v>92.953999999999994</v>
      </c>
      <c r="E256" s="404">
        <v>1766.1010000000001</v>
      </c>
      <c r="F256" s="404">
        <v>543.84299999999996</v>
      </c>
      <c r="G256" s="404">
        <v>199.78299999999999</v>
      </c>
      <c r="H256" s="404">
        <v>13.125999999999999</v>
      </c>
      <c r="I256" s="404">
        <v>0.628</v>
      </c>
      <c r="J256" s="404">
        <v>2.161</v>
      </c>
      <c r="K256" s="404">
        <v>33.366</v>
      </c>
      <c r="L256" s="404">
        <v>249.06399999999999</v>
      </c>
      <c r="M256" s="404">
        <v>7.3860000000000001</v>
      </c>
      <c r="N256" s="404">
        <v>2566.3939999999998</v>
      </c>
    </row>
    <row r="257" spans="1:14" x14ac:dyDescent="0.2">
      <c r="A257" s="404" t="s">
        <v>1369</v>
      </c>
      <c r="B257" s="404">
        <v>1302.117</v>
      </c>
      <c r="C257" s="404">
        <v>318.65699999999998</v>
      </c>
      <c r="D257" s="404">
        <v>69.606999999999999</v>
      </c>
      <c r="E257" s="404">
        <v>1690.3810000000001</v>
      </c>
      <c r="F257" s="404">
        <v>499.59</v>
      </c>
      <c r="G257" s="404">
        <v>191.30600000000001</v>
      </c>
      <c r="H257" s="404">
        <v>13.859</v>
      </c>
      <c r="I257" s="404">
        <v>0.372</v>
      </c>
      <c r="J257" s="404">
        <v>4.43</v>
      </c>
      <c r="K257" s="404">
        <v>29.451000000000001</v>
      </c>
      <c r="L257" s="404">
        <v>239.41800000000001</v>
      </c>
      <c r="M257" s="404">
        <v>8.1880000000000006</v>
      </c>
      <c r="N257" s="404">
        <v>2437.5770000000002</v>
      </c>
    </row>
    <row r="258" spans="1:14" x14ac:dyDescent="0.2">
      <c r="A258" s="404" t="s">
        <v>1370</v>
      </c>
      <c r="B258" s="404">
        <v>1342.7380000000001</v>
      </c>
      <c r="C258" s="404">
        <v>239.71600000000001</v>
      </c>
      <c r="D258" s="404">
        <v>85.325000000000003</v>
      </c>
      <c r="E258" s="404">
        <v>1667.78</v>
      </c>
      <c r="F258" s="404">
        <v>485.35899999999998</v>
      </c>
      <c r="G258" s="404">
        <v>200.04900000000001</v>
      </c>
      <c r="H258" s="404">
        <v>14.507</v>
      </c>
      <c r="I258" s="404">
        <v>0.26300000000000001</v>
      </c>
      <c r="J258" s="404">
        <v>4.43</v>
      </c>
      <c r="K258" s="404">
        <v>31.004999999999999</v>
      </c>
      <c r="L258" s="404">
        <v>250.25399999999999</v>
      </c>
      <c r="M258" s="404">
        <v>6.282</v>
      </c>
      <c r="N258" s="404">
        <v>2409.674</v>
      </c>
    </row>
    <row r="259" spans="1:14" x14ac:dyDescent="0.2">
      <c r="A259" s="404" t="s">
        <v>1371</v>
      </c>
      <c r="B259" s="404">
        <v>1402.6110000000001</v>
      </c>
      <c r="C259" s="404">
        <v>205.90299999999999</v>
      </c>
      <c r="D259" s="404">
        <v>95.944000000000003</v>
      </c>
      <c r="E259" s="404">
        <v>1704.4580000000001</v>
      </c>
      <c r="F259" s="404">
        <v>561.83199999999999</v>
      </c>
      <c r="G259" s="404">
        <v>237.172</v>
      </c>
      <c r="H259" s="404">
        <v>15.02</v>
      </c>
      <c r="I259" s="404">
        <v>0.13600000000000001</v>
      </c>
      <c r="J259" s="404">
        <v>2.0529999999999999</v>
      </c>
      <c r="K259" s="404">
        <v>32.359000000000002</v>
      </c>
      <c r="L259" s="404">
        <v>286.74</v>
      </c>
      <c r="M259" s="404">
        <v>6.22</v>
      </c>
      <c r="N259" s="404">
        <v>2559.25</v>
      </c>
    </row>
    <row r="260" spans="1:14" x14ac:dyDescent="0.2">
      <c r="A260" s="404" t="s">
        <v>1372</v>
      </c>
      <c r="B260" s="404">
        <v>16249.709000000001</v>
      </c>
      <c r="C260" s="404">
        <v>3377.3589999999999</v>
      </c>
      <c r="D260" s="404">
        <v>1198.261</v>
      </c>
      <c r="E260" s="404">
        <v>20825.328000000001</v>
      </c>
      <c r="F260" s="404">
        <v>6422.1319999999996</v>
      </c>
      <c r="G260" s="404">
        <v>2984.8989999999999</v>
      </c>
      <c r="H260" s="404">
        <v>166.626</v>
      </c>
      <c r="I260" s="404">
        <v>4.923</v>
      </c>
      <c r="J260" s="404">
        <v>30.795999999999999</v>
      </c>
      <c r="K260" s="404">
        <v>354.351</v>
      </c>
      <c r="L260" s="404">
        <v>3541.5949999999998</v>
      </c>
      <c r="M260" s="404">
        <v>66.965000000000003</v>
      </c>
      <c r="N260" s="404">
        <v>30856.021000000001</v>
      </c>
    </row>
    <row r="261" spans="1:14" x14ac:dyDescent="0.2">
      <c r="A261" s="404" t="s">
        <v>1373</v>
      </c>
      <c r="B261" s="404">
        <v>1441.298</v>
      </c>
      <c r="C261" s="404">
        <v>214.874</v>
      </c>
      <c r="D261" s="404">
        <v>111.78400000000001</v>
      </c>
      <c r="E261" s="404">
        <v>1767.9559999999999</v>
      </c>
      <c r="F261" s="404">
        <v>605.73400000000004</v>
      </c>
      <c r="G261" s="404">
        <v>233.08600000000001</v>
      </c>
      <c r="H261" s="404">
        <v>14.635</v>
      </c>
      <c r="I261" s="404">
        <v>0.09</v>
      </c>
      <c r="J261" s="404">
        <v>1.5509999999999999</v>
      </c>
      <c r="K261" s="404">
        <v>38.506999999999998</v>
      </c>
      <c r="L261" s="404">
        <v>287.86900000000003</v>
      </c>
      <c r="M261" s="404">
        <v>6.4580000000000002</v>
      </c>
      <c r="N261" s="404">
        <v>2668.0160000000001</v>
      </c>
    </row>
    <row r="262" spans="1:14" x14ac:dyDescent="0.2">
      <c r="A262" s="404" t="s">
        <v>1374</v>
      </c>
      <c r="B262" s="404">
        <v>1270.6659999999999</v>
      </c>
      <c r="C262" s="404">
        <v>216.393</v>
      </c>
      <c r="D262" s="404">
        <v>90.341999999999999</v>
      </c>
      <c r="E262" s="404">
        <v>1577.4010000000001</v>
      </c>
      <c r="F262" s="404">
        <v>552.90700000000004</v>
      </c>
      <c r="G262" s="404">
        <v>193.64099999999999</v>
      </c>
      <c r="H262" s="404">
        <v>12.891999999999999</v>
      </c>
      <c r="I262" s="404">
        <v>0.115</v>
      </c>
      <c r="J262" s="404">
        <v>5.3330000000000002</v>
      </c>
      <c r="K262" s="404">
        <v>33.307000000000002</v>
      </c>
      <c r="L262" s="404">
        <v>245.28800000000001</v>
      </c>
      <c r="M262" s="404">
        <v>6.55</v>
      </c>
      <c r="N262" s="404">
        <v>2382.1460000000002</v>
      </c>
    </row>
    <row r="263" spans="1:14" x14ac:dyDescent="0.2">
      <c r="A263" s="404" t="s">
        <v>1375</v>
      </c>
      <c r="B263" s="404">
        <v>1323.915</v>
      </c>
      <c r="C263" s="404">
        <v>263.74200000000002</v>
      </c>
      <c r="D263" s="404">
        <v>95.784999999999997</v>
      </c>
      <c r="E263" s="404">
        <v>1683.442</v>
      </c>
      <c r="F263" s="404">
        <v>479.94200000000001</v>
      </c>
      <c r="G263" s="404">
        <v>234.77500000000001</v>
      </c>
      <c r="H263" s="404">
        <v>14.679</v>
      </c>
      <c r="I263" s="404">
        <v>0.14599999999999999</v>
      </c>
      <c r="J263" s="404">
        <v>3.3929999999999998</v>
      </c>
      <c r="K263" s="404">
        <v>30.646000000000001</v>
      </c>
      <c r="L263" s="404">
        <v>283.64</v>
      </c>
      <c r="M263" s="404">
        <v>4.3769999999999998</v>
      </c>
      <c r="N263" s="404">
        <v>2451.4009999999998</v>
      </c>
    </row>
    <row r="264" spans="1:14" x14ac:dyDescent="0.2">
      <c r="A264" s="404" t="s">
        <v>1376</v>
      </c>
      <c r="B264" s="404">
        <v>1241.3489999999999</v>
      </c>
      <c r="C264" s="404">
        <v>290.89499999999998</v>
      </c>
      <c r="D264" s="404">
        <v>71.893000000000001</v>
      </c>
      <c r="E264" s="404">
        <v>1604.1369999999999</v>
      </c>
      <c r="F264" s="404">
        <v>442.584</v>
      </c>
      <c r="G264" s="404">
        <v>210.137</v>
      </c>
      <c r="H264" s="404">
        <v>13.287000000000001</v>
      </c>
      <c r="I264" s="404">
        <v>0.30299999999999999</v>
      </c>
      <c r="J264" s="404">
        <v>3.2970000000000002</v>
      </c>
      <c r="K264" s="404">
        <v>27.706</v>
      </c>
      <c r="L264" s="404">
        <v>254.72900000000001</v>
      </c>
      <c r="M264" s="404">
        <v>5.32</v>
      </c>
      <c r="N264" s="404">
        <v>2306.77</v>
      </c>
    </row>
    <row r="265" spans="1:14" x14ac:dyDescent="0.2">
      <c r="A265" s="404" t="s">
        <v>1377</v>
      </c>
      <c r="B265" s="404">
        <v>1279.2809999999999</v>
      </c>
      <c r="C265" s="404">
        <v>299.98700000000002</v>
      </c>
      <c r="D265" s="404">
        <v>58.420999999999999</v>
      </c>
      <c r="E265" s="404">
        <v>1637.69</v>
      </c>
      <c r="F265" s="404">
        <v>477.76400000000001</v>
      </c>
      <c r="G265" s="404">
        <v>239.483</v>
      </c>
      <c r="H265" s="404">
        <v>14.07</v>
      </c>
      <c r="I265" s="404">
        <v>0.48499999999999999</v>
      </c>
      <c r="J265" s="404">
        <v>0.97</v>
      </c>
      <c r="K265" s="404">
        <v>29</v>
      </c>
      <c r="L265" s="404">
        <v>284.00799999999998</v>
      </c>
      <c r="M265" s="404">
        <v>6.2809999999999997</v>
      </c>
      <c r="N265" s="404">
        <v>2405.7420000000002</v>
      </c>
    </row>
    <row r="266" spans="1:14" x14ac:dyDescent="0.2">
      <c r="A266" s="404" t="s">
        <v>1378</v>
      </c>
      <c r="B266" s="404">
        <v>1353.8409999999999</v>
      </c>
      <c r="C266" s="404">
        <v>337.53</v>
      </c>
      <c r="D266" s="404">
        <v>82.858999999999995</v>
      </c>
      <c r="E266" s="404">
        <v>1774.23</v>
      </c>
      <c r="F266" s="404">
        <v>535.95899999999995</v>
      </c>
      <c r="G266" s="404">
        <v>241.99299999999999</v>
      </c>
      <c r="H266" s="404">
        <v>13.909000000000001</v>
      </c>
      <c r="I266" s="404">
        <v>0.47499999999999998</v>
      </c>
      <c r="J266" s="404">
        <v>0.77600000000000002</v>
      </c>
      <c r="K266" s="404">
        <v>32.918999999999997</v>
      </c>
      <c r="L266" s="404">
        <v>290.07100000000003</v>
      </c>
      <c r="M266" s="404">
        <v>5.8310000000000004</v>
      </c>
      <c r="N266" s="404">
        <v>2606.0909999999999</v>
      </c>
    </row>
    <row r="267" spans="1:14" x14ac:dyDescent="0.2">
      <c r="A267" s="404" t="s">
        <v>1379</v>
      </c>
      <c r="B267" s="404">
        <v>1558.5039999999999</v>
      </c>
      <c r="C267" s="404">
        <v>423.50099999999998</v>
      </c>
      <c r="D267" s="404">
        <v>95.459000000000003</v>
      </c>
      <c r="E267" s="404">
        <v>2077.4639999999999</v>
      </c>
      <c r="F267" s="404">
        <v>586.88599999999997</v>
      </c>
      <c r="G267" s="404">
        <v>211.607</v>
      </c>
      <c r="H267" s="404">
        <v>14.109</v>
      </c>
      <c r="I267" s="404">
        <v>0.64300000000000002</v>
      </c>
      <c r="J267" s="404">
        <v>0.77600000000000002</v>
      </c>
      <c r="K267" s="404">
        <v>35.353000000000002</v>
      </c>
      <c r="L267" s="404">
        <v>262.48700000000002</v>
      </c>
      <c r="M267" s="404">
        <v>9.61</v>
      </c>
      <c r="N267" s="404">
        <v>2936.4479999999999</v>
      </c>
    </row>
    <row r="268" spans="1:14" x14ac:dyDescent="0.2">
      <c r="A268" s="404" t="s">
        <v>1380</v>
      </c>
      <c r="B268" s="404">
        <v>1491.3989999999999</v>
      </c>
      <c r="C268" s="404">
        <v>383.887</v>
      </c>
      <c r="D268" s="404">
        <v>79.775999999999996</v>
      </c>
      <c r="E268" s="404">
        <v>1955.0619999999999</v>
      </c>
      <c r="F268" s="404">
        <v>614.18299999999999</v>
      </c>
      <c r="G268" s="404">
        <v>196.048</v>
      </c>
      <c r="H268" s="404">
        <v>14.214</v>
      </c>
      <c r="I268" s="404">
        <v>0.625</v>
      </c>
      <c r="J268" s="404">
        <v>1.454</v>
      </c>
      <c r="K268" s="404">
        <v>37.1</v>
      </c>
      <c r="L268" s="404">
        <v>249.441</v>
      </c>
      <c r="M268" s="404">
        <v>8</v>
      </c>
      <c r="N268" s="404">
        <v>2826.6860000000001</v>
      </c>
    </row>
    <row r="269" spans="1:14" x14ac:dyDescent="0.2">
      <c r="A269" s="404" t="s">
        <v>1381</v>
      </c>
      <c r="B269" s="404">
        <v>1392.7919999999999</v>
      </c>
      <c r="C269" s="404">
        <v>347.209</v>
      </c>
      <c r="D269" s="404">
        <v>76.965999999999994</v>
      </c>
      <c r="E269" s="404">
        <v>1816.9659999999999</v>
      </c>
      <c r="F269" s="404">
        <v>533.178</v>
      </c>
      <c r="G269" s="404">
        <v>181.07499999999999</v>
      </c>
      <c r="H269" s="404">
        <v>13.212999999999999</v>
      </c>
      <c r="I269" s="404">
        <v>0.47599999999999998</v>
      </c>
      <c r="J269" s="404">
        <v>3.2970000000000002</v>
      </c>
      <c r="K269" s="404">
        <v>35.103999999999999</v>
      </c>
      <c r="L269" s="404">
        <v>233.16399999999999</v>
      </c>
      <c r="M269" s="404">
        <v>8.0530000000000008</v>
      </c>
      <c r="N269" s="404">
        <v>2591.3609999999999</v>
      </c>
    </row>
    <row r="270" spans="1:14" x14ac:dyDescent="0.2">
      <c r="A270" s="404" t="s">
        <v>1382</v>
      </c>
      <c r="B270" s="404">
        <v>1326.058</v>
      </c>
      <c r="C270" s="404">
        <v>269.69900000000001</v>
      </c>
      <c r="D270" s="404">
        <v>76.850999999999999</v>
      </c>
      <c r="E270" s="404">
        <v>1672.607</v>
      </c>
      <c r="F270" s="404">
        <v>510.81700000000001</v>
      </c>
      <c r="G270" s="404">
        <v>178.08199999999999</v>
      </c>
      <c r="H270" s="404">
        <v>13.944000000000001</v>
      </c>
      <c r="I270" s="404">
        <v>0.38900000000000001</v>
      </c>
      <c r="J270" s="404">
        <v>2.5209999999999999</v>
      </c>
      <c r="K270" s="404">
        <v>35.101999999999997</v>
      </c>
      <c r="L270" s="404">
        <v>230.03800000000001</v>
      </c>
      <c r="M270" s="404">
        <v>9.2189999999999994</v>
      </c>
      <c r="N270" s="404">
        <v>2422.6799999999998</v>
      </c>
    </row>
    <row r="271" spans="1:14" x14ac:dyDescent="0.2">
      <c r="A271" s="404" t="s">
        <v>1383</v>
      </c>
      <c r="B271" s="404">
        <v>1321.9559999999999</v>
      </c>
      <c r="C271" s="404">
        <v>240.21799999999999</v>
      </c>
      <c r="D271" s="404">
        <v>76.91</v>
      </c>
      <c r="E271" s="404">
        <v>1639.085</v>
      </c>
      <c r="F271" s="404">
        <v>531.14700000000005</v>
      </c>
      <c r="G271" s="404">
        <v>209.49100000000001</v>
      </c>
      <c r="H271" s="404">
        <v>13.901999999999999</v>
      </c>
      <c r="I271" s="404">
        <v>0.29299999999999998</v>
      </c>
      <c r="J271" s="404">
        <v>2.9089999999999998</v>
      </c>
      <c r="K271" s="404">
        <v>30.905000000000001</v>
      </c>
      <c r="L271" s="404">
        <v>257.50099999999998</v>
      </c>
      <c r="M271" s="404">
        <v>8.4269999999999996</v>
      </c>
      <c r="N271" s="404">
        <v>2436.16</v>
      </c>
    </row>
    <row r="272" spans="1:14" x14ac:dyDescent="0.2">
      <c r="A272" s="404" t="s">
        <v>1384</v>
      </c>
      <c r="B272" s="404">
        <v>1464.5350000000001</v>
      </c>
      <c r="C272" s="404">
        <v>223.02600000000001</v>
      </c>
      <c r="D272" s="404">
        <v>73.662000000000006</v>
      </c>
      <c r="E272" s="404">
        <v>1761.222</v>
      </c>
      <c r="F272" s="404">
        <v>608.10599999999999</v>
      </c>
      <c r="G272" s="404">
        <v>256.24599999999998</v>
      </c>
      <c r="H272" s="404">
        <v>14.044</v>
      </c>
      <c r="I272" s="404">
        <v>9.4E-2</v>
      </c>
      <c r="J272" s="404">
        <v>3.5870000000000002</v>
      </c>
      <c r="K272" s="404">
        <v>36.808</v>
      </c>
      <c r="L272" s="404">
        <v>310.779</v>
      </c>
      <c r="M272" s="404">
        <v>8.6080000000000005</v>
      </c>
      <c r="N272" s="404">
        <v>2688.7150000000001</v>
      </c>
    </row>
    <row r="273" spans="1:14" x14ac:dyDescent="0.2">
      <c r="A273" s="404" t="s">
        <v>1385</v>
      </c>
      <c r="B273" s="404">
        <v>16465.595000000001</v>
      </c>
      <c r="C273" s="404">
        <v>3511.502</v>
      </c>
      <c r="D273" s="404">
        <v>990.70699999999999</v>
      </c>
      <c r="E273" s="404">
        <v>20967.804</v>
      </c>
      <c r="F273" s="404">
        <v>6479.2060000000001</v>
      </c>
      <c r="G273" s="404">
        <v>2585.6619999999998</v>
      </c>
      <c r="H273" s="404">
        <v>166.899</v>
      </c>
      <c r="I273" s="404">
        <v>4.133</v>
      </c>
      <c r="J273" s="404">
        <v>29.863</v>
      </c>
      <c r="K273" s="404">
        <v>402.45699999999999</v>
      </c>
      <c r="L273" s="404">
        <v>3189.0140000000001</v>
      </c>
      <c r="M273" s="404">
        <v>86.733000000000004</v>
      </c>
      <c r="N273" s="404">
        <v>30722.757000000001</v>
      </c>
    </row>
    <row r="274" spans="1:14" x14ac:dyDescent="0.2">
      <c r="A274" s="404" t="s">
        <v>1386</v>
      </c>
      <c r="B274" s="404">
        <v>1466.971</v>
      </c>
      <c r="C274" s="404">
        <v>216.858</v>
      </c>
      <c r="D274" s="404">
        <v>81.989000000000004</v>
      </c>
      <c r="E274" s="404">
        <v>1765.818</v>
      </c>
      <c r="F274" s="404">
        <v>620.53599999999994</v>
      </c>
      <c r="G274" s="404">
        <v>265.678</v>
      </c>
      <c r="H274" s="404">
        <v>14.875</v>
      </c>
      <c r="I274" s="404">
        <v>9.7000000000000003E-2</v>
      </c>
      <c r="J274" s="404">
        <v>2.5499999999999998</v>
      </c>
      <c r="K274" s="404">
        <v>42.161000000000001</v>
      </c>
      <c r="L274" s="404">
        <v>325.36</v>
      </c>
      <c r="M274" s="404">
        <v>7.5279999999999996</v>
      </c>
      <c r="N274" s="404">
        <v>2719.2429999999999</v>
      </c>
    </row>
    <row r="275" spans="1:14" x14ac:dyDescent="0.2">
      <c r="A275" s="404" t="s">
        <v>1387</v>
      </c>
      <c r="B275" s="404">
        <v>1348.8610000000001</v>
      </c>
      <c r="C275" s="404">
        <v>213.70699999999999</v>
      </c>
      <c r="D275" s="404">
        <v>79.222999999999999</v>
      </c>
      <c r="E275" s="404">
        <v>1641.7909999999999</v>
      </c>
      <c r="F275" s="404">
        <v>539.05600000000004</v>
      </c>
      <c r="G275" s="404">
        <v>214.43</v>
      </c>
      <c r="H275" s="404">
        <v>14.459</v>
      </c>
      <c r="I275" s="404">
        <v>0.183</v>
      </c>
      <c r="J275" s="404">
        <v>0.51</v>
      </c>
      <c r="K275" s="404">
        <v>34.406999999999996</v>
      </c>
      <c r="L275" s="404">
        <v>263.99</v>
      </c>
      <c r="M275" s="404">
        <v>7.0609999999999999</v>
      </c>
      <c r="N275" s="404">
        <v>2451.8969999999999</v>
      </c>
    </row>
    <row r="276" spans="1:14" x14ac:dyDescent="0.2">
      <c r="A276" s="404" t="s">
        <v>1388</v>
      </c>
      <c r="B276" s="404">
        <v>1417.7840000000001</v>
      </c>
      <c r="C276" s="404">
        <v>255.715</v>
      </c>
      <c r="D276" s="404">
        <v>96.057000000000002</v>
      </c>
      <c r="E276" s="404">
        <v>1769.556</v>
      </c>
      <c r="F276" s="404">
        <v>489.54599999999999</v>
      </c>
      <c r="G276" s="404">
        <v>250.715</v>
      </c>
      <c r="H276" s="404">
        <v>15.067</v>
      </c>
      <c r="I276" s="404">
        <v>0.35599999999999998</v>
      </c>
      <c r="J276" s="404">
        <v>5.3559999999999999</v>
      </c>
      <c r="K276" s="404">
        <v>40.411999999999999</v>
      </c>
      <c r="L276" s="404">
        <v>311.90600000000001</v>
      </c>
      <c r="M276" s="404">
        <v>6.9470000000000001</v>
      </c>
      <c r="N276" s="404">
        <v>2577.9560000000001</v>
      </c>
    </row>
    <row r="277" spans="1:14" x14ac:dyDescent="0.2">
      <c r="A277" s="404" t="s">
        <v>1389</v>
      </c>
      <c r="B277" s="404">
        <v>1259.7470000000001</v>
      </c>
      <c r="C277" s="404">
        <v>229.28100000000001</v>
      </c>
      <c r="D277" s="404">
        <v>59.43</v>
      </c>
      <c r="E277" s="404">
        <v>1548.4590000000001</v>
      </c>
      <c r="F277" s="404">
        <v>453.75799999999998</v>
      </c>
      <c r="G277" s="404">
        <v>271.97500000000002</v>
      </c>
      <c r="H277" s="404">
        <v>14.954000000000001</v>
      </c>
      <c r="I277" s="404">
        <v>0.55800000000000005</v>
      </c>
      <c r="J277" s="404">
        <v>3.8260000000000001</v>
      </c>
      <c r="K277" s="404">
        <v>30.565999999999999</v>
      </c>
      <c r="L277" s="404">
        <v>321.87799999999999</v>
      </c>
      <c r="M277" s="404">
        <v>5.2030000000000003</v>
      </c>
      <c r="N277" s="404">
        <v>2329.299</v>
      </c>
    </row>
    <row r="278" spans="1:14" x14ac:dyDescent="0.2">
      <c r="A278" s="404" t="s">
        <v>1390</v>
      </c>
      <c r="B278" s="404">
        <v>1268.9480000000001</v>
      </c>
      <c r="C278" s="404">
        <v>220.024</v>
      </c>
      <c r="D278" s="404">
        <v>60.82</v>
      </c>
      <c r="E278" s="404">
        <v>1549.7919999999999</v>
      </c>
      <c r="F278" s="404">
        <v>529.053</v>
      </c>
      <c r="G278" s="404">
        <v>313.11799999999999</v>
      </c>
      <c r="H278" s="404">
        <v>13.298999999999999</v>
      </c>
      <c r="I278" s="404">
        <v>0.51</v>
      </c>
      <c r="J278" s="404">
        <v>3.8260000000000001</v>
      </c>
      <c r="K278" s="404">
        <v>29.282</v>
      </c>
      <c r="L278" s="404">
        <v>360.03500000000003</v>
      </c>
      <c r="M278" s="404">
        <v>3.5289999999999999</v>
      </c>
      <c r="N278" s="404">
        <v>2442.4090000000001</v>
      </c>
    </row>
    <row r="279" spans="1:14" x14ac:dyDescent="0.2">
      <c r="A279" s="404" t="s">
        <v>1391</v>
      </c>
      <c r="B279" s="404">
        <v>1439.8820000000001</v>
      </c>
      <c r="C279" s="404">
        <v>335.73700000000002</v>
      </c>
      <c r="D279" s="404">
        <v>88.575999999999993</v>
      </c>
      <c r="E279" s="404">
        <v>1864.194</v>
      </c>
      <c r="F279" s="404">
        <v>552.72199999999998</v>
      </c>
      <c r="G279" s="404">
        <v>284.536</v>
      </c>
      <c r="H279" s="404">
        <v>13.4</v>
      </c>
      <c r="I279" s="404">
        <v>0.36499999999999999</v>
      </c>
      <c r="J279" s="404">
        <v>0.89300000000000002</v>
      </c>
      <c r="K279" s="404">
        <v>30.120999999999999</v>
      </c>
      <c r="L279" s="404">
        <v>329.31400000000002</v>
      </c>
      <c r="M279" s="404">
        <v>3.605</v>
      </c>
      <c r="N279" s="404">
        <v>2749.8359999999998</v>
      </c>
    </row>
    <row r="280" spans="1:14" x14ac:dyDescent="0.2">
      <c r="A280" s="404" t="s">
        <v>1392</v>
      </c>
      <c r="B280" s="404">
        <v>1663.92</v>
      </c>
      <c r="C280" s="404">
        <v>440.48500000000001</v>
      </c>
      <c r="D280" s="404">
        <v>128.494</v>
      </c>
      <c r="E280" s="404">
        <v>2232.8989999999999</v>
      </c>
      <c r="F280" s="404">
        <v>593.49900000000002</v>
      </c>
      <c r="G280" s="404">
        <v>252.18600000000001</v>
      </c>
      <c r="H280" s="404">
        <v>14.71</v>
      </c>
      <c r="I280" s="404">
        <v>0.64300000000000002</v>
      </c>
      <c r="J280" s="404">
        <v>1.403</v>
      </c>
      <c r="K280" s="404">
        <v>30.751000000000001</v>
      </c>
      <c r="L280" s="404">
        <v>299.69299999999998</v>
      </c>
      <c r="M280" s="404">
        <v>8.5359999999999996</v>
      </c>
      <c r="N280" s="404">
        <v>3134.6280000000002</v>
      </c>
    </row>
    <row r="281" spans="1:14" x14ac:dyDescent="0.2">
      <c r="A281" s="404" t="s">
        <v>1393</v>
      </c>
      <c r="B281" s="404">
        <v>1647.3330000000001</v>
      </c>
      <c r="C281" s="404">
        <v>470.815</v>
      </c>
      <c r="D281" s="404">
        <v>133.36500000000001</v>
      </c>
      <c r="E281" s="404">
        <v>2251.5120000000002</v>
      </c>
      <c r="F281" s="404">
        <v>590.41800000000001</v>
      </c>
      <c r="G281" s="404">
        <v>214.00200000000001</v>
      </c>
      <c r="H281" s="404">
        <v>14.936999999999999</v>
      </c>
      <c r="I281" s="404">
        <v>0.70299999999999996</v>
      </c>
      <c r="J281" s="404">
        <v>0.76500000000000001</v>
      </c>
      <c r="K281" s="404">
        <v>33.450000000000003</v>
      </c>
      <c r="L281" s="404">
        <v>263.85700000000003</v>
      </c>
      <c r="M281" s="404">
        <v>10.954000000000001</v>
      </c>
      <c r="N281" s="404">
        <v>3116.7420000000002</v>
      </c>
    </row>
    <row r="282" spans="1:14" x14ac:dyDescent="0.2">
      <c r="A282" s="404" t="s">
        <v>1394</v>
      </c>
      <c r="B282" s="404">
        <v>1405.521</v>
      </c>
      <c r="C282" s="404">
        <v>340.53300000000002</v>
      </c>
      <c r="D282" s="404">
        <v>109.651</v>
      </c>
      <c r="E282" s="404">
        <v>1855.7059999999999</v>
      </c>
      <c r="F282" s="404">
        <v>525.08100000000002</v>
      </c>
      <c r="G282" s="404">
        <v>186.077</v>
      </c>
      <c r="H282" s="404">
        <v>14.404</v>
      </c>
      <c r="I282" s="404">
        <v>0.58299999999999996</v>
      </c>
      <c r="J282" s="404">
        <v>1.403</v>
      </c>
      <c r="K282" s="404">
        <v>35.762</v>
      </c>
      <c r="L282" s="404">
        <v>238.22800000000001</v>
      </c>
      <c r="M282" s="404">
        <v>9.8650000000000002</v>
      </c>
      <c r="N282" s="404">
        <v>2628.8789999999999</v>
      </c>
    </row>
    <row r="283" spans="1:14" x14ac:dyDescent="0.2">
      <c r="A283" s="404" t="s">
        <v>1395</v>
      </c>
      <c r="B283" s="404">
        <v>1372.721</v>
      </c>
      <c r="C283" s="404">
        <v>309.07900000000001</v>
      </c>
      <c r="D283" s="404">
        <v>85.763000000000005</v>
      </c>
      <c r="E283" s="404">
        <v>1767.5630000000001</v>
      </c>
      <c r="F283" s="404">
        <v>466.738</v>
      </c>
      <c r="G283" s="404">
        <v>185.60400000000001</v>
      </c>
      <c r="H283" s="404">
        <v>14.279</v>
      </c>
      <c r="I283" s="404">
        <v>0.35</v>
      </c>
      <c r="J283" s="404">
        <v>2.9329999999999998</v>
      </c>
      <c r="K283" s="404">
        <v>35.844000000000001</v>
      </c>
      <c r="L283" s="404">
        <v>239.01</v>
      </c>
      <c r="M283" s="404">
        <v>10.989000000000001</v>
      </c>
      <c r="N283" s="404">
        <v>2484.3000000000002</v>
      </c>
    </row>
    <row r="284" spans="1:14" x14ac:dyDescent="0.2">
      <c r="A284" s="404" t="s">
        <v>1396</v>
      </c>
      <c r="B284" s="404">
        <v>1388.288</v>
      </c>
      <c r="C284" s="404">
        <v>274.62700000000001</v>
      </c>
      <c r="D284" s="404">
        <v>85.156000000000006</v>
      </c>
      <c r="E284" s="404">
        <v>1748.0709999999999</v>
      </c>
      <c r="F284" s="404">
        <v>492.24299999999999</v>
      </c>
      <c r="G284" s="404">
        <v>193.5</v>
      </c>
      <c r="H284" s="404">
        <v>14.138</v>
      </c>
      <c r="I284" s="404">
        <v>0.27600000000000002</v>
      </c>
      <c r="J284" s="404">
        <v>4.718</v>
      </c>
      <c r="K284" s="404">
        <v>35.423000000000002</v>
      </c>
      <c r="L284" s="404">
        <v>248.05600000000001</v>
      </c>
      <c r="M284" s="404">
        <v>10.26</v>
      </c>
      <c r="N284" s="404">
        <v>2498.63</v>
      </c>
    </row>
    <row r="285" spans="1:14" x14ac:dyDescent="0.2">
      <c r="A285" s="404" t="s">
        <v>1397</v>
      </c>
      <c r="B285" s="404">
        <v>1515.952</v>
      </c>
      <c r="C285" s="404">
        <v>230.13</v>
      </c>
      <c r="D285" s="404">
        <v>115.26600000000001</v>
      </c>
      <c r="E285" s="404">
        <v>1861.347</v>
      </c>
      <c r="F285" s="404">
        <v>557.84799999999996</v>
      </c>
      <c r="G285" s="404">
        <v>229.172</v>
      </c>
      <c r="H285" s="404">
        <v>14.551</v>
      </c>
      <c r="I285" s="404">
        <v>0.14299999999999999</v>
      </c>
      <c r="J285" s="404">
        <v>2.8050000000000002</v>
      </c>
      <c r="K285" s="404">
        <v>36.44</v>
      </c>
      <c r="L285" s="404">
        <v>283.11099999999999</v>
      </c>
      <c r="M285" s="404">
        <v>10.430999999999999</v>
      </c>
      <c r="N285" s="404">
        <v>2712.7370000000001</v>
      </c>
    </row>
    <row r="286" spans="1:14" x14ac:dyDescent="0.2">
      <c r="A286" s="404" t="s">
        <v>1398</v>
      </c>
      <c r="B286" s="404">
        <v>17195.927</v>
      </c>
      <c r="C286" s="404">
        <v>3537.5010000000002</v>
      </c>
      <c r="D286" s="404">
        <v>1123.789</v>
      </c>
      <c r="E286" s="404">
        <v>21857.217000000001</v>
      </c>
      <c r="F286" s="404">
        <v>6410.4989999999998</v>
      </c>
      <c r="G286" s="404">
        <v>2860.991</v>
      </c>
      <c r="H286" s="404">
        <v>173.07300000000001</v>
      </c>
      <c r="I286" s="404">
        <v>4.7670000000000003</v>
      </c>
      <c r="J286" s="404">
        <v>30.986999999999998</v>
      </c>
      <c r="K286" s="404">
        <v>414.61900000000003</v>
      </c>
      <c r="L286" s="404">
        <v>3484.4380000000001</v>
      </c>
      <c r="M286" s="404">
        <v>94.91</v>
      </c>
      <c r="N286" s="404">
        <v>31847.064999999999</v>
      </c>
    </row>
    <row r="287" spans="1:14" x14ac:dyDescent="0.2">
      <c r="A287" s="404" t="s">
        <v>1399</v>
      </c>
      <c r="B287" s="404">
        <v>1612.77</v>
      </c>
      <c r="C287" s="404">
        <v>226.417</v>
      </c>
      <c r="D287" s="404">
        <v>170.02</v>
      </c>
      <c r="E287" s="404">
        <v>2009.2070000000001</v>
      </c>
      <c r="F287" s="404">
        <v>594.16200000000003</v>
      </c>
      <c r="G287" s="404">
        <v>214.84899999999999</v>
      </c>
      <c r="H287" s="404">
        <v>14.573</v>
      </c>
      <c r="I287" s="404">
        <v>0.26200000000000001</v>
      </c>
      <c r="J287" s="404">
        <v>0</v>
      </c>
      <c r="K287" s="404">
        <v>37.718000000000004</v>
      </c>
      <c r="L287" s="404">
        <v>267.40199999999999</v>
      </c>
      <c r="M287" s="404">
        <v>11.472</v>
      </c>
      <c r="N287" s="404">
        <v>2882.2429999999999</v>
      </c>
    </row>
    <row r="288" spans="1:14" x14ac:dyDescent="0.2">
      <c r="A288" s="404" t="s">
        <v>1400</v>
      </c>
      <c r="B288" s="404">
        <v>1382.422</v>
      </c>
      <c r="C288" s="404">
        <v>198.77099999999999</v>
      </c>
      <c r="D288" s="404">
        <v>112.11499999999999</v>
      </c>
      <c r="E288" s="404">
        <v>1693.308</v>
      </c>
      <c r="F288" s="404">
        <v>520.73299999999995</v>
      </c>
      <c r="G288" s="404">
        <v>205.88900000000001</v>
      </c>
      <c r="H288" s="404">
        <v>13.255000000000001</v>
      </c>
      <c r="I288" s="404">
        <v>0.223</v>
      </c>
      <c r="J288" s="404">
        <v>1.036</v>
      </c>
      <c r="K288" s="404">
        <v>33.21</v>
      </c>
      <c r="L288" s="404">
        <v>253.61199999999999</v>
      </c>
      <c r="M288" s="404">
        <v>13.037000000000001</v>
      </c>
      <c r="N288" s="404">
        <v>2480.6909999999998</v>
      </c>
    </row>
    <row r="289" spans="1:14" x14ac:dyDescent="0.2">
      <c r="A289" s="404" t="s">
        <v>1401</v>
      </c>
      <c r="B289" s="404">
        <v>1396.008</v>
      </c>
      <c r="C289" s="404">
        <v>247.721</v>
      </c>
      <c r="D289" s="404">
        <v>92.498999999999995</v>
      </c>
      <c r="E289" s="404">
        <v>1736.2280000000001</v>
      </c>
      <c r="F289" s="404">
        <v>511.82900000000001</v>
      </c>
      <c r="G289" s="404">
        <v>237.684</v>
      </c>
      <c r="H289" s="404">
        <v>13.35</v>
      </c>
      <c r="I289" s="404">
        <v>0.51</v>
      </c>
      <c r="J289" s="404">
        <v>5.6390000000000002</v>
      </c>
      <c r="K289" s="404">
        <v>36.869</v>
      </c>
      <c r="L289" s="404">
        <v>294.053</v>
      </c>
      <c r="M289" s="404">
        <v>15.404</v>
      </c>
      <c r="N289" s="404">
        <v>2557.5140000000001</v>
      </c>
    </row>
    <row r="290" spans="1:14" x14ac:dyDescent="0.2">
      <c r="A290" s="404" t="s">
        <v>1402</v>
      </c>
      <c r="B290" s="404">
        <v>1268.057</v>
      </c>
      <c r="C290" s="404">
        <v>271.54300000000001</v>
      </c>
      <c r="D290" s="404">
        <v>88.042000000000002</v>
      </c>
      <c r="E290" s="404">
        <v>1627.643</v>
      </c>
      <c r="F290" s="404">
        <v>451.44400000000002</v>
      </c>
      <c r="G290" s="404">
        <v>248.77199999999999</v>
      </c>
      <c r="H290" s="404">
        <v>13.675000000000001</v>
      </c>
      <c r="I290" s="404">
        <v>0.496</v>
      </c>
      <c r="J290" s="404">
        <v>4.258</v>
      </c>
      <c r="K290" s="404">
        <v>32.601999999999997</v>
      </c>
      <c r="L290" s="404">
        <v>299.803</v>
      </c>
      <c r="M290" s="404">
        <v>11.069000000000001</v>
      </c>
      <c r="N290" s="404">
        <v>2389.9589999999998</v>
      </c>
    </row>
    <row r="291" spans="1:14" x14ac:dyDescent="0.2">
      <c r="A291" s="404" t="s">
        <v>1403</v>
      </c>
      <c r="B291" s="404">
        <v>1332.3520000000001</v>
      </c>
      <c r="C291" s="404">
        <v>287.42500000000001</v>
      </c>
      <c r="D291" s="404">
        <v>79.980999999999995</v>
      </c>
      <c r="E291" s="404">
        <v>1699.7570000000001</v>
      </c>
      <c r="F291" s="404">
        <v>507.18400000000003</v>
      </c>
      <c r="G291" s="404">
        <v>260.84399999999999</v>
      </c>
      <c r="H291" s="404">
        <v>13.422000000000001</v>
      </c>
      <c r="I291" s="404">
        <v>0.51600000000000001</v>
      </c>
      <c r="J291" s="404">
        <v>3.798</v>
      </c>
      <c r="K291" s="404">
        <v>32.597999999999999</v>
      </c>
      <c r="L291" s="404">
        <v>311.178</v>
      </c>
      <c r="M291" s="404">
        <v>11.888999999999999</v>
      </c>
      <c r="N291" s="404">
        <v>2530.0079999999998</v>
      </c>
    </row>
    <row r="292" spans="1:14" x14ac:dyDescent="0.2">
      <c r="A292" s="404" t="s">
        <v>1404</v>
      </c>
      <c r="B292" s="404">
        <v>1544.51</v>
      </c>
      <c r="C292" s="404">
        <v>424.03699999999998</v>
      </c>
      <c r="D292" s="404">
        <v>114.76600000000001</v>
      </c>
      <c r="E292" s="404">
        <v>2083.3139999999999</v>
      </c>
      <c r="F292" s="404">
        <v>540.90200000000004</v>
      </c>
      <c r="G292" s="404">
        <v>251.95699999999999</v>
      </c>
      <c r="H292" s="404">
        <v>12.058999999999999</v>
      </c>
      <c r="I292" s="404">
        <v>0.58299999999999996</v>
      </c>
      <c r="J292" s="404">
        <v>3.798</v>
      </c>
      <c r="K292" s="404">
        <v>33.959000000000003</v>
      </c>
      <c r="L292" s="404">
        <v>302.35599999999999</v>
      </c>
      <c r="M292" s="404">
        <v>12.484999999999999</v>
      </c>
      <c r="N292" s="404">
        <v>2939.0569999999998</v>
      </c>
    </row>
    <row r="293" spans="1:14" x14ac:dyDescent="0.2">
      <c r="A293" s="404" t="s">
        <v>1405</v>
      </c>
      <c r="B293" s="404">
        <v>1615.461</v>
      </c>
      <c r="C293" s="404">
        <v>482.32400000000001</v>
      </c>
      <c r="D293" s="404">
        <v>108.075</v>
      </c>
      <c r="E293" s="404">
        <v>2205.86</v>
      </c>
      <c r="F293" s="404">
        <v>617.95000000000005</v>
      </c>
      <c r="G293" s="404">
        <v>235.333</v>
      </c>
      <c r="H293" s="404">
        <v>12.775</v>
      </c>
      <c r="I293" s="404">
        <v>0.54800000000000004</v>
      </c>
      <c r="J293" s="404">
        <v>1.956</v>
      </c>
      <c r="K293" s="404">
        <v>38.692</v>
      </c>
      <c r="L293" s="404">
        <v>289.30500000000001</v>
      </c>
      <c r="M293" s="404">
        <v>14.068</v>
      </c>
      <c r="N293" s="404">
        <v>3127.183</v>
      </c>
    </row>
    <row r="294" spans="1:14" x14ac:dyDescent="0.2">
      <c r="A294" s="404" t="s">
        <v>1406</v>
      </c>
      <c r="B294" s="404">
        <v>1598.42</v>
      </c>
      <c r="C294" s="404">
        <v>508.79199999999997</v>
      </c>
      <c r="D294" s="404">
        <v>70.744</v>
      </c>
      <c r="E294" s="404">
        <v>2177.9560000000001</v>
      </c>
      <c r="F294" s="404">
        <v>628.20699999999999</v>
      </c>
      <c r="G294" s="404">
        <v>204.46899999999999</v>
      </c>
      <c r="H294" s="404">
        <v>14.077999999999999</v>
      </c>
      <c r="I294" s="404">
        <v>0.40600000000000003</v>
      </c>
      <c r="J294" s="404">
        <v>1.381</v>
      </c>
      <c r="K294" s="404">
        <v>35.825000000000003</v>
      </c>
      <c r="L294" s="404">
        <v>256.15899999999999</v>
      </c>
      <c r="M294" s="404">
        <v>14.622999999999999</v>
      </c>
      <c r="N294" s="404">
        <v>3076.9450000000002</v>
      </c>
    </row>
    <row r="295" spans="1:14" x14ac:dyDescent="0.2">
      <c r="A295" s="404" t="s">
        <v>1407</v>
      </c>
      <c r="B295" s="404">
        <v>1403.33</v>
      </c>
      <c r="C295" s="404">
        <v>393.85599999999999</v>
      </c>
      <c r="D295" s="404">
        <v>58.743000000000002</v>
      </c>
      <c r="E295" s="404">
        <v>1855.9290000000001</v>
      </c>
      <c r="F295" s="404">
        <v>581.42600000000004</v>
      </c>
      <c r="G295" s="404">
        <v>166.98400000000001</v>
      </c>
      <c r="H295" s="404">
        <v>13.016999999999999</v>
      </c>
      <c r="I295" s="404">
        <v>0.51200000000000001</v>
      </c>
      <c r="J295" s="404">
        <v>3.222</v>
      </c>
      <c r="K295" s="404">
        <v>32.927</v>
      </c>
      <c r="L295" s="404">
        <v>216.66300000000001</v>
      </c>
      <c r="M295" s="404">
        <v>12.066000000000001</v>
      </c>
      <c r="N295" s="404">
        <v>2666.0830000000001</v>
      </c>
    </row>
    <row r="296" spans="1:14" x14ac:dyDescent="0.2">
      <c r="A296" s="404" t="s">
        <v>1408</v>
      </c>
      <c r="B296" s="404">
        <v>1361.1379999999999</v>
      </c>
      <c r="C296" s="404">
        <v>351.25200000000001</v>
      </c>
      <c r="D296" s="404">
        <v>53.688000000000002</v>
      </c>
      <c r="E296" s="404">
        <v>1766.077</v>
      </c>
      <c r="F296" s="404">
        <v>529.94299999999998</v>
      </c>
      <c r="G296" s="404">
        <v>176.41900000000001</v>
      </c>
      <c r="H296" s="404">
        <v>13.353999999999999</v>
      </c>
      <c r="I296" s="404">
        <v>0.57499999999999996</v>
      </c>
      <c r="J296" s="404">
        <v>3.6829999999999998</v>
      </c>
      <c r="K296" s="404">
        <v>39.924999999999997</v>
      </c>
      <c r="L296" s="404">
        <v>233.95599999999999</v>
      </c>
      <c r="M296" s="404">
        <v>12.198</v>
      </c>
      <c r="N296" s="404">
        <v>2542.174</v>
      </c>
    </row>
    <row r="297" spans="1:14" x14ac:dyDescent="0.2">
      <c r="A297" s="404" t="s">
        <v>1409</v>
      </c>
      <c r="B297" s="404">
        <v>1306.846</v>
      </c>
      <c r="C297" s="404">
        <v>307.78800000000001</v>
      </c>
      <c r="D297" s="404">
        <v>52.53</v>
      </c>
      <c r="E297" s="404">
        <v>1667.163</v>
      </c>
      <c r="F297" s="404">
        <v>577.78300000000002</v>
      </c>
      <c r="G297" s="404">
        <v>192.858</v>
      </c>
      <c r="H297" s="404">
        <v>13.21</v>
      </c>
      <c r="I297" s="404">
        <v>0.28499999999999998</v>
      </c>
      <c r="J297" s="404">
        <v>5.0640000000000001</v>
      </c>
      <c r="K297" s="404">
        <v>38.558999999999997</v>
      </c>
      <c r="L297" s="404">
        <v>249.97499999999999</v>
      </c>
      <c r="M297" s="404">
        <v>12.377000000000001</v>
      </c>
      <c r="N297" s="404">
        <v>2507.299</v>
      </c>
    </row>
    <row r="298" spans="1:14" x14ac:dyDescent="0.2">
      <c r="A298" s="404" t="s">
        <v>1410</v>
      </c>
      <c r="B298" s="404">
        <v>1439.5619999999999</v>
      </c>
      <c r="C298" s="404">
        <v>276.733</v>
      </c>
      <c r="D298" s="404">
        <v>57.581000000000003</v>
      </c>
      <c r="E298" s="404">
        <v>1773.876</v>
      </c>
      <c r="F298" s="404">
        <v>632.31399999999996</v>
      </c>
      <c r="G298" s="404">
        <v>224.25399999999999</v>
      </c>
      <c r="H298" s="404">
        <v>13.494999999999999</v>
      </c>
      <c r="I298" s="404">
        <v>0.104</v>
      </c>
      <c r="J298" s="404">
        <v>1.726</v>
      </c>
      <c r="K298" s="404">
        <v>41.005000000000003</v>
      </c>
      <c r="L298" s="404">
        <v>280.58300000000003</v>
      </c>
      <c r="M298" s="404">
        <v>12.249000000000001</v>
      </c>
      <c r="N298" s="404">
        <v>2699.0230000000001</v>
      </c>
    </row>
    <row r="299" spans="1:14" x14ac:dyDescent="0.2">
      <c r="A299" s="404" t="s">
        <v>1411</v>
      </c>
      <c r="B299" s="404">
        <v>17260.875</v>
      </c>
      <c r="C299" s="404">
        <v>3977.299</v>
      </c>
      <c r="D299" s="404">
        <v>1058.7829999999999</v>
      </c>
      <c r="E299" s="404">
        <v>22296.955999999998</v>
      </c>
      <c r="F299" s="404">
        <v>6693.8770000000004</v>
      </c>
      <c r="G299" s="404">
        <v>2620.3139999999999</v>
      </c>
      <c r="H299" s="404">
        <v>160.26400000000001</v>
      </c>
      <c r="I299" s="404">
        <v>5.0199999999999996</v>
      </c>
      <c r="J299" s="404">
        <v>35.56</v>
      </c>
      <c r="K299" s="404">
        <v>433.88900000000001</v>
      </c>
      <c r="L299" s="404">
        <v>3255.047</v>
      </c>
      <c r="M299" s="404">
        <v>152.93700000000001</v>
      </c>
      <c r="N299" s="404">
        <v>32398.816999999999</v>
      </c>
    </row>
    <row r="300" spans="1:14" x14ac:dyDescent="0.2">
      <c r="A300" s="404" t="s">
        <v>1412</v>
      </c>
      <c r="B300" s="404">
        <v>1504.971</v>
      </c>
      <c r="C300" s="404">
        <v>267.416</v>
      </c>
      <c r="D300" s="404">
        <v>52.988999999999997</v>
      </c>
      <c r="E300" s="404">
        <v>1825.376</v>
      </c>
      <c r="F300" s="404">
        <v>665.53099999999995</v>
      </c>
      <c r="G300" s="404">
        <v>251.971</v>
      </c>
      <c r="H300" s="404">
        <v>11.87</v>
      </c>
      <c r="I300" s="404">
        <v>5.3999999999999999E-2</v>
      </c>
      <c r="J300" s="404">
        <v>5.8999999999999997E-2</v>
      </c>
      <c r="K300" s="404">
        <v>32.613</v>
      </c>
      <c r="L300" s="404">
        <v>296.56599999999997</v>
      </c>
      <c r="M300" s="404">
        <v>11.416</v>
      </c>
      <c r="N300" s="404">
        <v>2798.8890000000001</v>
      </c>
    </row>
    <row r="301" spans="1:14" x14ac:dyDescent="0.2">
      <c r="A301" s="404" t="s">
        <v>1413</v>
      </c>
      <c r="B301" s="404">
        <v>1343.82</v>
      </c>
      <c r="C301" s="404">
        <v>226.565</v>
      </c>
      <c r="D301" s="404">
        <v>84.001000000000005</v>
      </c>
      <c r="E301" s="404">
        <v>1654.386</v>
      </c>
      <c r="F301" s="404">
        <v>544.87300000000005</v>
      </c>
      <c r="G301" s="404">
        <v>253.739</v>
      </c>
      <c r="H301" s="404">
        <v>8.6199999999999992</v>
      </c>
      <c r="I301" s="404">
        <v>9.2999999999999999E-2</v>
      </c>
      <c r="J301" s="404">
        <v>0.24099999999999999</v>
      </c>
      <c r="K301" s="404">
        <v>27.471</v>
      </c>
      <c r="L301" s="404">
        <v>290.16399999999999</v>
      </c>
      <c r="M301" s="404">
        <v>11.48</v>
      </c>
      <c r="N301" s="404">
        <v>2500.9029999999998</v>
      </c>
    </row>
    <row r="302" spans="1:14" x14ac:dyDescent="0.2">
      <c r="A302" s="404" t="s">
        <v>1414</v>
      </c>
      <c r="B302" s="404">
        <v>1339.336</v>
      </c>
      <c r="C302" s="404">
        <v>329.96199999999999</v>
      </c>
      <c r="D302" s="404">
        <v>39.728000000000002</v>
      </c>
      <c r="E302" s="404">
        <v>1709.0260000000001</v>
      </c>
      <c r="F302" s="404">
        <v>545.10199999999998</v>
      </c>
      <c r="G302" s="404">
        <v>289.47000000000003</v>
      </c>
      <c r="H302" s="404">
        <v>9.4730000000000008</v>
      </c>
      <c r="I302" s="404">
        <v>0.182</v>
      </c>
      <c r="J302" s="404">
        <v>4.7E-2</v>
      </c>
      <c r="K302" s="404">
        <v>29.75</v>
      </c>
      <c r="L302" s="404">
        <v>328.92200000000003</v>
      </c>
      <c r="M302" s="404">
        <v>12.25</v>
      </c>
      <c r="N302" s="404">
        <v>2595.3009999999999</v>
      </c>
    </row>
    <row r="303" spans="1:14" x14ac:dyDescent="0.2">
      <c r="A303" s="404" t="s">
        <v>1415</v>
      </c>
      <c r="B303" s="404">
        <v>1245.3779999999999</v>
      </c>
      <c r="C303" s="404">
        <v>308.34300000000002</v>
      </c>
      <c r="D303" s="404">
        <v>40.709000000000003</v>
      </c>
      <c r="E303" s="404">
        <v>1594.43</v>
      </c>
      <c r="F303" s="404">
        <v>518.21500000000003</v>
      </c>
      <c r="G303" s="404">
        <v>248.98699999999999</v>
      </c>
      <c r="H303" s="404">
        <v>8.1929999999999996</v>
      </c>
      <c r="I303" s="404">
        <v>0.52800000000000002</v>
      </c>
      <c r="J303" s="404">
        <v>7.0999999999999994E-2</v>
      </c>
      <c r="K303" s="404">
        <v>38.606000000000002</v>
      </c>
      <c r="L303" s="404">
        <v>296.38499999999999</v>
      </c>
      <c r="M303" s="404">
        <v>11.747</v>
      </c>
      <c r="N303" s="404">
        <v>2420.7759999999998</v>
      </c>
    </row>
    <row r="304" spans="1:14" x14ac:dyDescent="0.2">
      <c r="A304" s="404" t="s">
        <v>1416</v>
      </c>
      <c r="B304" s="404">
        <v>1320.0719999999999</v>
      </c>
      <c r="C304" s="404">
        <v>346.75299999999999</v>
      </c>
      <c r="D304" s="404">
        <v>54.154000000000003</v>
      </c>
      <c r="E304" s="404">
        <v>1720.9780000000001</v>
      </c>
      <c r="F304" s="404">
        <v>571.44399999999996</v>
      </c>
      <c r="G304" s="404">
        <v>281.48599999999999</v>
      </c>
      <c r="H304" s="404">
        <v>7.4080000000000004</v>
      </c>
      <c r="I304" s="404">
        <v>0.70099999999999996</v>
      </c>
      <c r="J304" s="404">
        <v>4.2140000000000004</v>
      </c>
      <c r="K304" s="404">
        <v>25.815000000000001</v>
      </c>
      <c r="L304" s="404">
        <v>319.62400000000002</v>
      </c>
      <c r="M304" s="404">
        <v>11.930999999999999</v>
      </c>
      <c r="N304" s="404">
        <v>2623.9769999999999</v>
      </c>
    </row>
    <row r="305" spans="1:14" x14ac:dyDescent="0.2">
      <c r="A305" s="404" t="s">
        <v>1417</v>
      </c>
      <c r="B305" s="404">
        <v>1460.9649999999999</v>
      </c>
      <c r="C305" s="404">
        <v>399.529</v>
      </c>
      <c r="D305" s="404">
        <v>56.439</v>
      </c>
      <c r="E305" s="404">
        <v>1916.933</v>
      </c>
      <c r="F305" s="404">
        <v>592.39400000000001</v>
      </c>
      <c r="G305" s="404">
        <v>306.245</v>
      </c>
      <c r="H305" s="404">
        <v>8.1579999999999995</v>
      </c>
      <c r="I305" s="404">
        <v>0.83899999999999997</v>
      </c>
      <c r="J305" s="404">
        <v>5.14</v>
      </c>
      <c r="K305" s="404">
        <v>33.451999999999998</v>
      </c>
      <c r="L305" s="404">
        <v>353.83499999999998</v>
      </c>
      <c r="M305" s="404">
        <v>12.211</v>
      </c>
      <c r="N305" s="404">
        <v>2875.3719999999998</v>
      </c>
    </row>
    <row r="306" spans="1:14" x14ac:dyDescent="0.2">
      <c r="A306" s="404" t="s">
        <v>1418</v>
      </c>
      <c r="B306" s="404">
        <v>1678.94</v>
      </c>
      <c r="C306" s="404">
        <v>547.23900000000003</v>
      </c>
      <c r="D306" s="404">
        <v>87.748000000000005</v>
      </c>
      <c r="E306" s="404">
        <v>2313.9270000000001</v>
      </c>
      <c r="F306" s="404">
        <v>651.82399999999996</v>
      </c>
      <c r="G306" s="404">
        <v>278.334</v>
      </c>
      <c r="H306" s="404">
        <v>8.8680000000000003</v>
      </c>
      <c r="I306" s="404">
        <v>0.748</v>
      </c>
      <c r="J306" s="404">
        <v>6.3920000000000003</v>
      </c>
      <c r="K306" s="404">
        <v>38.564999999999998</v>
      </c>
      <c r="L306" s="404">
        <v>332.90800000000002</v>
      </c>
      <c r="M306" s="404">
        <v>12.199</v>
      </c>
      <c r="N306" s="404">
        <v>3310.857</v>
      </c>
    </row>
    <row r="307" spans="1:14" x14ac:dyDescent="0.2">
      <c r="A307" s="404" t="s">
        <v>1419</v>
      </c>
      <c r="B307" s="404">
        <v>1763.9010000000001</v>
      </c>
      <c r="C307" s="404">
        <v>629.94500000000005</v>
      </c>
      <c r="D307" s="404">
        <v>103.07299999999999</v>
      </c>
      <c r="E307" s="404">
        <v>2496.9189999999999</v>
      </c>
      <c r="F307" s="404">
        <v>647.87</v>
      </c>
      <c r="G307" s="404">
        <v>246.99299999999999</v>
      </c>
      <c r="H307" s="404">
        <v>15.249000000000001</v>
      </c>
      <c r="I307" s="404">
        <v>0.72499999999999998</v>
      </c>
      <c r="J307" s="404">
        <v>5.6280000000000001</v>
      </c>
      <c r="K307" s="404">
        <v>40.606999999999999</v>
      </c>
      <c r="L307" s="404">
        <v>309.202</v>
      </c>
      <c r="M307" s="404">
        <v>14.843999999999999</v>
      </c>
      <c r="N307" s="404">
        <v>3468.835</v>
      </c>
    </row>
    <row r="308" spans="1:14" x14ac:dyDescent="0.2">
      <c r="A308" s="404" t="s">
        <v>1420</v>
      </c>
      <c r="B308" s="404">
        <v>1445.838</v>
      </c>
      <c r="C308" s="404">
        <v>425.32799999999997</v>
      </c>
      <c r="D308" s="404">
        <v>58.732999999999997</v>
      </c>
      <c r="E308" s="404">
        <v>1929.8989999999999</v>
      </c>
      <c r="F308" s="404">
        <v>585.13300000000004</v>
      </c>
      <c r="G308" s="404">
        <v>202.917</v>
      </c>
      <c r="H308" s="404">
        <v>10.670999999999999</v>
      </c>
      <c r="I308" s="404">
        <v>0.53900000000000003</v>
      </c>
      <c r="J308" s="404">
        <v>5.907</v>
      </c>
      <c r="K308" s="404">
        <v>37.316000000000003</v>
      </c>
      <c r="L308" s="404">
        <v>257.34899999999999</v>
      </c>
      <c r="M308" s="404">
        <v>10.536</v>
      </c>
      <c r="N308" s="404">
        <v>2782.9169999999999</v>
      </c>
    </row>
    <row r="309" spans="1:14" x14ac:dyDescent="0.2">
      <c r="A309" s="404" t="s">
        <v>1421</v>
      </c>
      <c r="B309" s="404">
        <v>1397.4190000000001</v>
      </c>
      <c r="C309" s="404">
        <v>322.31299999999999</v>
      </c>
      <c r="D309" s="404">
        <v>45.314999999999998</v>
      </c>
      <c r="E309" s="404">
        <v>1765.047</v>
      </c>
      <c r="F309" s="404">
        <v>570.46100000000001</v>
      </c>
      <c r="G309" s="404">
        <v>234.57300000000001</v>
      </c>
      <c r="H309" s="404">
        <v>17.984999999999999</v>
      </c>
      <c r="I309" s="404">
        <v>0.371</v>
      </c>
      <c r="J309" s="404">
        <v>2.6459999999999999</v>
      </c>
      <c r="K309" s="404">
        <v>41.11</v>
      </c>
      <c r="L309" s="404">
        <v>296.68599999999998</v>
      </c>
      <c r="M309" s="404">
        <v>9.5749999999999993</v>
      </c>
      <c r="N309" s="404">
        <v>2641.7689999999998</v>
      </c>
    </row>
    <row r="310" spans="1:14" x14ac:dyDescent="0.2">
      <c r="A310" s="404" t="s">
        <v>1422</v>
      </c>
      <c r="B310" s="404">
        <v>1415.518</v>
      </c>
      <c r="C310" s="404">
        <v>266.23700000000002</v>
      </c>
      <c r="D310" s="404">
        <v>47.542999999999999</v>
      </c>
      <c r="E310" s="404">
        <v>1729.299</v>
      </c>
      <c r="F310" s="404">
        <v>553.80700000000002</v>
      </c>
      <c r="G310" s="404">
        <v>258.791</v>
      </c>
      <c r="H310" s="404">
        <v>16.117000000000001</v>
      </c>
      <c r="I310" s="404">
        <v>0.26</v>
      </c>
      <c r="J310" s="404">
        <v>1.2909999999999999</v>
      </c>
      <c r="K310" s="404">
        <v>39.716999999999999</v>
      </c>
      <c r="L310" s="404">
        <v>316.17500000000001</v>
      </c>
      <c r="M310" s="404">
        <v>7.8869999999999996</v>
      </c>
      <c r="N310" s="404">
        <v>2607.1680000000001</v>
      </c>
    </row>
    <row r="311" spans="1:14" x14ac:dyDescent="0.2">
      <c r="A311" s="404" t="s">
        <v>1423</v>
      </c>
      <c r="B311" s="404">
        <v>1550.127</v>
      </c>
      <c r="C311" s="404">
        <v>232.07400000000001</v>
      </c>
      <c r="D311" s="404">
        <v>84.165999999999997</v>
      </c>
      <c r="E311" s="404">
        <v>1866.366</v>
      </c>
      <c r="F311" s="404">
        <v>628.78099999999995</v>
      </c>
      <c r="G311" s="404">
        <v>295.88600000000002</v>
      </c>
      <c r="H311" s="404">
        <v>15.343999999999999</v>
      </c>
      <c r="I311" s="404">
        <v>8.4000000000000005E-2</v>
      </c>
      <c r="J311" s="404">
        <v>0.99399999999999999</v>
      </c>
      <c r="K311" s="404">
        <v>36.643000000000001</v>
      </c>
      <c r="L311" s="404">
        <v>348.95</v>
      </c>
      <c r="M311" s="404">
        <v>7.7809999999999997</v>
      </c>
      <c r="N311" s="404">
        <v>2851.8789999999999</v>
      </c>
    </row>
    <row r="312" spans="1:14" x14ac:dyDescent="0.2">
      <c r="A312" s="404" t="s">
        <v>1424</v>
      </c>
      <c r="B312" s="404">
        <v>17466.285</v>
      </c>
      <c r="C312" s="404">
        <v>4301.9709999999995</v>
      </c>
      <c r="D312" s="404">
        <v>754.59699999999998</v>
      </c>
      <c r="E312" s="404">
        <v>22522.852999999999</v>
      </c>
      <c r="F312" s="404">
        <v>7075.4359999999997</v>
      </c>
      <c r="G312" s="404">
        <v>3149.3919999999998</v>
      </c>
      <c r="H312" s="404">
        <v>137.95699999999999</v>
      </c>
      <c r="I312" s="404">
        <v>5.1230000000000002</v>
      </c>
      <c r="J312" s="404">
        <v>32.630000000000003</v>
      </c>
      <c r="K312" s="404">
        <v>421.66399999999999</v>
      </c>
      <c r="L312" s="404">
        <v>3746.7660000000001</v>
      </c>
      <c r="M312" s="404">
        <v>133.85599999999999</v>
      </c>
      <c r="N312" s="404">
        <v>33478.911</v>
      </c>
    </row>
    <row r="313" spans="1:14" x14ac:dyDescent="0.2">
      <c r="A313" s="404" t="s">
        <v>1425</v>
      </c>
      <c r="B313" s="404">
        <v>1618.6310000000001</v>
      </c>
      <c r="C313" s="404">
        <v>238.12700000000001</v>
      </c>
      <c r="D313" s="404">
        <v>94.311000000000007</v>
      </c>
      <c r="E313" s="404">
        <v>1951.069</v>
      </c>
      <c r="F313" s="404">
        <v>661.07500000000005</v>
      </c>
      <c r="G313" s="404">
        <v>312.16500000000002</v>
      </c>
      <c r="H313" s="404">
        <v>10.012</v>
      </c>
      <c r="I313" s="404">
        <v>0.13400000000000001</v>
      </c>
      <c r="J313" s="404">
        <v>1.5229999999999999</v>
      </c>
      <c r="K313" s="404">
        <v>32.098999999999997</v>
      </c>
      <c r="L313" s="404">
        <v>355.93400000000003</v>
      </c>
      <c r="M313" s="404">
        <v>7.9859999999999998</v>
      </c>
      <c r="N313" s="404">
        <v>2976.0639999999999</v>
      </c>
    </row>
    <row r="314" spans="1:14" x14ac:dyDescent="0.2">
      <c r="A314" s="404" t="s">
        <v>1426</v>
      </c>
      <c r="B314" s="404">
        <v>1455.9570000000001</v>
      </c>
      <c r="C314" s="404">
        <v>193.101</v>
      </c>
      <c r="D314" s="404">
        <v>99.122</v>
      </c>
      <c r="E314" s="404">
        <v>1748.18</v>
      </c>
      <c r="F314" s="404">
        <v>587.40899999999999</v>
      </c>
      <c r="G314" s="404">
        <v>323.08699999999999</v>
      </c>
      <c r="H314" s="404">
        <v>10.214</v>
      </c>
      <c r="I314" s="404">
        <v>0.19700000000000001</v>
      </c>
      <c r="J314" s="404">
        <v>1.1559999999999999</v>
      </c>
      <c r="K314" s="404">
        <v>30.86</v>
      </c>
      <c r="L314" s="404">
        <v>365.51400000000001</v>
      </c>
      <c r="M314" s="404">
        <v>9.6280000000000001</v>
      </c>
      <c r="N314" s="404">
        <v>2710.73</v>
      </c>
    </row>
    <row r="315" spans="1:14" x14ac:dyDescent="0.2">
      <c r="A315" s="404" t="s">
        <v>1427</v>
      </c>
      <c r="B315" s="404">
        <v>1455.069</v>
      </c>
      <c r="C315" s="404">
        <v>220.673</v>
      </c>
      <c r="D315" s="404">
        <v>72.096999999999994</v>
      </c>
      <c r="E315" s="404">
        <v>1747.8389999999999</v>
      </c>
      <c r="F315" s="404">
        <v>582.64200000000005</v>
      </c>
      <c r="G315" s="404">
        <v>344.27600000000001</v>
      </c>
      <c r="H315" s="404">
        <v>9.5839999999999996</v>
      </c>
      <c r="I315" s="404">
        <v>0.61199999999999999</v>
      </c>
      <c r="J315" s="404">
        <v>1.9390000000000001</v>
      </c>
      <c r="K315" s="404">
        <v>35.746000000000002</v>
      </c>
      <c r="L315" s="404">
        <v>392.15699999999998</v>
      </c>
      <c r="M315" s="404">
        <v>10.821999999999999</v>
      </c>
      <c r="N315" s="404">
        <v>2733.46</v>
      </c>
    </row>
    <row r="316" spans="1:14" x14ac:dyDescent="0.2">
      <c r="A316" s="404" t="s">
        <v>1428</v>
      </c>
      <c r="B316" s="404">
        <v>1313.336</v>
      </c>
      <c r="C316" s="404">
        <v>239.63</v>
      </c>
      <c r="D316" s="404">
        <v>39.917000000000002</v>
      </c>
      <c r="E316" s="404">
        <v>1592.883</v>
      </c>
      <c r="F316" s="404">
        <v>528.56600000000003</v>
      </c>
      <c r="G316" s="404">
        <v>323.56</v>
      </c>
      <c r="H316" s="404">
        <v>10.891999999999999</v>
      </c>
      <c r="I316" s="404">
        <v>0.76900000000000002</v>
      </c>
      <c r="J316" s="404">
        <v>2.5270000000000001</v>
      </c>
      <c r="K316" s="404">
        <v>28.436</v>
      </c>
      <c r="L316" s="404">
        <v>366.18299999999999</v>
      </c>
      <c r="M316" s="404">
        <v>10.573</v>
      </c>
      <c r="N316" s="404">
        <v>2498.2049999999999</v>
      </c>
    </row>
    <row r="317" spans="1:14" x14ac:dyDescent="0.2">
      <c r="A317" s="404" t="s">
        <v>1429</v>
      </c>
      <c r="B317" s="404">
        <v>1419.8630000000001</v>
      </c>
      <c r="C317" s="404">
        <v>373.85399999999998</v>
      </c>
      <c r="D317" s="404">
        <v>48.746000000000002</v>
      </c>
      <c r="E317" s="404">
        <v>1842.4639999999999</v>
      </c>
      <c r="F317" s="404">
        <v>584.35500000000002</v>
      </c>
      <c r="G317" s="404">
        <v>337.96800000000002</v>
      </c>
      <c r="H317" s="404">
        <v>7.3150000000000004</v>
      </c>
      <c r="I317" s="404">
        <v>0.88600000000000001</v>
      </c>
      <c r="J317" s="404">
        <v>4.05</v>
      </c>
      <c r="K317" s="404">
        <v>31.535</v>
      </c>
      <c r="L317" s="404">
        <v>381.75400000000002</v>
      </c>
      <c r="M317" s="404">
        <v>10.282999999999999</v>
      </c>
      <c r="N317" s="404">
        <v>2818.8560000000002</v>
      </c>
    </row>
    <row r="318" spans="1:14" x14ac:dyDescent="0.2">
      <c r="A318" s="404" t="s">
        <v>1430</v>
      </c>
      <c r="B318" s="404">
        <v>1548.3230000000001</v>
      </c>
      <c r="C318" s="404">
        <v>423.13200000000001</v>
      </c>
      <c r="D318" s="404">
        <v>67.137</v>
      </c>
      <c r="E318" s="404">
        <v>2038.5930000000001</v>
      </c>
      <c r="F318" s="404">
        <v>603.899</v>
      </c>
      <c r="G318" s="404">
        <v>324.39499999999998</v>
      </c>
      <c r="H318" s="404">
        <v>10.961</v>
      </c>
      <c r="I318" s="404">
        <v>0.94399999999999995</v>
      </c>
      <c r="J318" s="404">
        <v>3.8849999999999998</v>
      </c>
      <c r="K318" s="404">
        <v>37.892000000000003</v>
      </c>
      <c r="L318" s="404">
        <v>378.07600000000002</v>
      </c>
      <c r="M318" s="404">
        <v>12.763999999999999</v>
      </c>
      <c r="N318" s="404">
        <v>3033.3319999999999</v>
      </c>
    </row>
    <row r="319" spans="1:14" x14ac:dyDescent="0.2">
      <c r="A319" s="404" t="s">
        <v>1431</v>
      </c>
      <c r="B319" s="404">
        <v>1692.4970000000001</v>
      </c>
      <c r="C319" s="404">
        <v>505.27600000000001</v>
      </c>
      <c r="D319" s="404">
        <v>91.519000000000005</v>
      </c>
      <c r="E319" s="404">
        <v>2289.2919999999999</v>
      </c>
      <c r="F319" s="404">
        <v>640.19399999999996</v>
      </c>
      <c r="G319" s="404">
        <v>293.39699999999999</v>
      </c>
      <c r="H319" s="404">
        <v>15.712999999999999</v>
      </c>
      <c r="I319" s="404">
        <v>0.73599999999999999</v>
      </c>
      <c r="J319" s="404">
        <v>5.5330000000000004</v>
      </c>
      <c r="K319" s="404">
        <v>41.807000000000002</v>
      </c>
      <c r="L319" s="404">
        <v>357.18700000000001</v>
      </c>
      <c r="M319" s="404">
        <v>15.436</v>
      </c>
      <c r="N319" s="404">
        <v>3302.1080000000002</v>
      </c>
    </row>
    <row r="320" spans="1:14" x14ac:dyDescent="0.2">
      <c r="A320" s="404" t="s">
        <v>1432</v>
      </c>
      <c r="B320" s="404">
        <v>1714.146</v>
      </c>
      <c r="C320" s="404">
        <v>518.803</v>
      </c>
      <c r="D320" s="404">
        <v>76.161000000000001</v>
      </c>
      <c r="E320" s="404">
        <v>2309.11</v>
      </c>
      <c r="F320" s="404">
        <v>645.68799999999999</v>
      </c>
      <c r="G320" s="404">
        <v>266.89600000000002</v>
      </c>
      <c r="H320" s="404">
        <v>16.254999999999999</v>
      </c>
      <c r="I320" s="404">
        <v>0.33</v>
      </c>
      <c r="J320" s="404">
        <v>4.2910000000000004</v>
      </c>
      <c r="K320" s="404">
        <v>36.856999999999999</v>
      </c>
      <c r="L320" s="404">
        <v>324.62900000000002</v>
      </c>
      <c r="M320" s="404">
        <v>17.292999999999999</v>
      </c>
      <c r="N320" s="404">
        <v>3296.7190000000001</v>
      </c>
    </row>
    <row r="321" spans="1:14" x14ac:dyDescent="0.2">
      <c r="A321" s="404" t="s">
        <v>1433</v>
      </c>
      <c r="B321" s="404">
        <v>1515.36</v>
      </c>
      <c r="C321" s="404">
        <v>402.39499999999998</v>
      </c>
      <c r="D321" s="404">
        <v>60.506</v>
      </c>
      <c r="E321" s="404">
        <v>1978.2619999999999</v>
      </c>
      <c r="F321" s="404">
        <v>573.38900000000001</v>
      </c>
      <c r="G321" s="404">
        <v>224.953</v>
      </c>
      <c r="H321" s="404">
        <v>14.052</v>
      </c>
      <c r="I321" s="404">
        <v>0.104</v>
      </c>
      <c r="J321" s="404">
        <v>3.6339999999999999</v>
      </c>
      <c r="K321" s="404">
        <v>36.942999999999998</v>
      </c>
      <c r="L321" s="404">
        <v>279.68599999999998</v>
      </c>
      <c r="M321" s="404">
        <v>12.621</v>
      </c>
      <c r="N321" s="404">
        <v>2843.9580000000001</v>
      </c>
    </row>
    <row r="322" spans="1:14" x14ac:dyDescent="0.2">
      <c r="A322" s="404" t="s">
        <v>1434</v>
      </c>
      <c r="B322" s="404">
        <v>1508.039</v>
      </c>
      <c r="C322" s="404">
        <v>319.803</v>
      </c>
      <c r="D322" s="404">
        <v>43.203000000000003</v>
      </c>
      <c r="E322" s="404">
        <v>1871.0450000000001</v>
      </c>
      <c r="F322" s="404">
        <v>531.58199999999999</v>
      </c>
      <c r="G322" s="404">
        <v>229.59100000000001</v>
      </c>
      <c r="H322" s="404">
        <v>15.018000000000001</v>
      </c>
      <c r="I322" s="404">
        <v>0.29299999999999998</v>
      </c>
      <c r="J322" s="404">
        <v>2.6160000000000001</v>
      </c>
      <c r="K322" s="404">
        <v>44.835999999999999</v>
      </c>
      <c r="L322" s="404">
        <v>292.35399999999998</v>
      </c>
      <c r="M322" s="404">
        <v>10.811</v>
      </c>
      <c r="N322" s="404">
        <v>2705.7919999999999</v>
      </c>
    </row>
    <row r="323" spans="1:14" x14ac:dyDescent="0.2">
      <c r="A323" s="404" t="s">
        <v>1435</v>
      </c>
      <c r="B323" s="404">
        <v>1549.258</v>
      </c>
      <c r="C323" s="404">
        <v>240.011</v>
      </c>
      <c r="D323" s="404">
        <v>52.65</v>
      </c>
      <c r="E323" s="404">
        <v>1841.9179999999999</v>
      </c>
      <c r="F323" s="404">
        <v>547.54</v>
      </c>
      <c r="G323" s="404">
        <v>239.36</v>
      </c>
      <c r="H323" s="404">
        <v>15.24</v>
      </c>
      <c r="I323" s="404">
        <v>0.20599999999999999</v>
      </c>
      <c r="J323" s="404">
        <v>1.0209999999999999</v>
      </c>
      <c r="K323" s="404">
        <v>41.866</v>
      </c>
      <c r="L323" s="404">
        <v>297.69299999999998</v>
      </c>
      <c r="M323" s="404">
        <v>10.294</v>
      </c>
      <c r="N323" s="404">
        <v>2697.4459999999999</v>
      </c>
    </row>
    <row r="324" spans="1:14" x14ac:dyDescent="0.2">
      <c r="A324" s="404" t="s">
        <v>1436</v>
      </c>
      <c r="B324" s="404">
        <v>1638.548</v>
      </c>
      <c r="C324" s="404">
        <v>187.20099999999999</v>
      </c>
      <c r="D324" s="404">
        <v>71.986999999999995</v>
      </c>
      <c r="E324" s="404">
        <v>1897.7360000000001</v>
      </c>
      <c r="F324" s="404">
        <v>600.33600000000001</v>
      </c>
      <c r="G324" s="404">
        <v>307.935</v>
      </c>
      <c r="H324" s="404">
        <v>12.904</v>
      </c>
      <c r="I324" s="404">
        <v>0.17899999999999999</v>
      </c>
      <c r="J324" s="404">
        <v>1.2649999999999999</v>
      </c>
      <c r="K324" s="404">
        <v>39.396000000000001</v>
      </c>
      <c r="L324" s="404">
        <v>361.678</v>
      </c>
      <c r="M324" s="404">
        <v>8.6329999999999991</v>
      </c>
      <c r="N324" s="404">
        <v>2868.3829999999998</v>
      </c>
    </row>
    <row r="325" spans="1:14" x14ac:dyDescent="0.2">
      <c r="A325" s="404" t="s">
        <v>1437</v>
      </c>
      <c r="B325" s="404">
        <v>18429.026999999998</v>
      </c>
      <c r="C325" s="404">
        <v>3862.4490000000001</v>
      </c>
      <c r="D325" s="404">
        <v>817.35599999999999</v>
      </c>
      <c r="E325" s="404">
        <v>23108.832999999999</v>
      </c>
      <c r="F325" s="404">
        <v>7086.674</v>
      </c>
      <c r="G325" s="404">
        <v>3527.5819999999999</v>
      </c>
      <c r="H325" s="404">
        <v>148.15899999999999</v>
      </c>
      <c r="I325" s="404">
        <v>5.3890000000000002</v>
      </c>
      <c r="J325" s="404">
        <v>33.44</v>
      </c>
      <c r="K325" s="404">
        <v>438.27300000000002</v>
      </c>
      <c r="L325" s="404">
        <v>4152.8429999999998</v>
      </c>
      <c r="M325" s="404">
        <v>137.14400000000001</v>
      </c>
      <c r="N325" s="404">
        <v>34485.493999999999</v>
      </c>
    </row>
    <row r="326" spans="1:14" x14ac:dyDescent="0.2">
      <c r="A326" s="404" t="s">
        <v>1438</v>
      </c>
      <c r="B326" s="404">
        <v>1706.779</v>
      </c>
      <c r="C326" s="404">
        <v>193.31200000000001</v>
      </c>
      <c r="D326" s="404">
        <v>94.119</v>
      </c>
      <c r="E326" s="404">
        <v>1994.21</v>
      </c>
      <c r="F326" s="404">
        <v>618.24800000000005</v>
      </c>
      <c r="G326" s="404">
        <v>331.13299999999998</v>
      </c>
      <c r="H326" s="404">
        <v>11.397</v>
      </c>
      <c r="I326" s="404">
        <v>0.12</v>
      </c>
      <c r="J326" s="404">
        <v>1.23</v>
      </c>
      <c r="K326" s="404">
        <v>35.707999999999998</v>
      </c>
      <c r="L326" s="404">
        <v>379.58800000000002</v>
      </c>
      <c r="M326" s="404">
        <v>8.58</v>
      </c>
      <c r="N326" s="404">
        <v>3000.6260000000002</v>
      </c>
    </row>
    <row r="327" spans="1:14" x14ac:dyDescent="0.2">
      <c r="A327" s="404" t="s">
        <v>1439</v>
      </c>
      <c r="B327" s="404">
        <v>1429.3610000000001</v>
      </c>
      <c r="C327" s="404">
        <v>199.09899999999999</v>
      </c>
      <c r="D327" s="404">
        <v>51.119</v>
      </c>
      <c r="E327" s="404">
        <v>1679.578</v>
      </c>
      <c r="F327" s="404">
        <v>531.601</v>
      </c>
      <c r="G327" s="404">
        <v>316.61700000000002</v>
      </c>
      <c r="H327" s="404">
        <v>8.5169999999999995</v>
      </c>
      <c r="I327" s="404">
        <v>0.34899999999999998</v>
      </c>
      <c r="J327" s="404">
        <v>1.1120000000000001</v>
      </c>
      <c r="K327" s="404">
        <v>33.466999999999999</v>
      </c>
      <c r="L327" s="404">
        <v>360.06200000000001</v>
      </c>
      <c r="M327" s="404">
        <v>6.9539999999999997</v>
      </c>
      <c r="N327" s="404">
        <v>2578.1959999999999</v>
      </c>
    </row>
    <row r="328" spans="1:14" x14ac:dyDescent="0.2">
      <c r="A328" s="404" t="s">
        <v>1440</v>
      </c>
      <c r="B328" s="404">
        <v>1456.9359999999999</v>
      </c>
      <c r="C328" s="404">
        <v>263.572</v>
      </c>
      <c r="D328" s="404">
        <v>48.036999999999999</v>
      </c>
      <c r="E328" s="404">
        <v>1768.5450000000001</v>
      </c>
      <c r="F328" s="404">
        <v>529.04499999999996</v>
      </c>
      <c r="G328" s="404">
        <v>351.56599999999997</v>
      </c>
      <c r="H328" s="404">
        <v>12.04</v>
      </c>
      <c r="I328" s="404">
        <v>0.45900000000000002</v>
      </c>
      <c r="J328" s="404">
        <v>1.5169999999999999</v>
      </c>
      <c r="K328" s="404">
        <v>34.765000000000001</v>
      </c>
      <c r="L328" s="404">
        <v>400.34699999999998</v>
      </c>
      <c r="M328" s="404">
        <v>8.5429999999999993</v>
      </c>
      <c r="N328" s="404">
        <v>2706.48</v>
      </c>
    </row>
    <row r="329" spans="1:14" x14ac:dyDescent="0.2">
      <c r="A329" s="404" t="s">
        <v>1441</v>
      </c>
      <c r="B329" s="404">
        <v>1370.9939999999999</v>
      </c>
      <c r="C329" s="404">
        <v>268.79000000000002</v>
      </c>
      <c r="D329" s="404">
        <v>48.465000000000003</v>
      </c>
      <c r="E329" s="404">
        <v>1688.249</v>
      </c>
      <c r="F329" s="404">
        <v>471.00099999999998</v>
      </c>
      <c r="G329" s="404">
        <v>322.25099999999998</v>
      </c>
      <c r="H329" s="404">
        <v>13.317</v>
      </c>
      <c r="I329" s="404">
        <v>0.63300000000000001</v>
      </c>
      <c r="J329" s="404">
        <v>3.3090000000000002</v>
      </c>
      <c r="K329" s="404">
        <v>38.207000000000001</v>
      </c>
      <c r="L329" s="404">
        <v>377.71699999999998</v>
      </c>
      <c r="M329" s="404">
        <v>10.081</v>
      </c>
      <c r="N329" s="404">
        <v>2547.0479999999998</v>
      </c>
    </row>
    <row r="330" spans="1:14" x14ac:dyDescent="0.2">
      <c r="A330" s="404" t="s">
        <v>1442</v>
      </c>
      <c r="B330" s="404">
        <v>1436.2190000000001</v>
      </c>
      <c r="C330" s="404">
        <v>321.44400000000002</v>
      </c>
      <c r="D330" s="404">
        <v>56.613999999999997</v>
      </c>
      <c r="E330" s="404">
        <v>1814.2760000000001</v>
      </c>
      <c r="F330" s="404">
        <v>493.55200000000002</v>
      </c>
      <c r="G330" s="404">
        <v>343.43400000000003</v>
      </c>
      <c r="H330" s="404">
        <v>12.946999999999999</v>
      </c>
      <c r="I330" s="404">
        <v>0.54</v>
      </c>
      <c r="J330" s="404">
        <v>3.5790000000000002</v>
      </c>
      <c r="K330" s="404">
        <v>40.006</v>
      </c>
      <c r="L330" s="404">
        <v>400.505</v>
      </c>
      <c r="M330" s="404">
        <v>7.8540000000000001</v>
      </c>
      <c r="N330" s="404">
        <v>2716.1860000000001</v>
      </c>
    </row>
    <row r="331" spans="1:14" x14ac:dyDescent="0.2">
      <c r="A331" s="404" t="s">
        <v>1443</v>
      </c>
      <c r="B331" s="404">
        <v>1552.9739999999999</v>
      </c>
      <c r="C331" s="404">
        <v>413.54700000000003</v>
      </c>
      <c r="D331" s="404">
        <v>83.736999999999995</v>
      </c>
      <c r="E331" s="404">
        <v>2050.2579999999998</v>
      </c>
      <c r="F331" s="404">
        <v>546.68299999999999</v>
      </c>
      <c r="G331" s="404">
        <v>346.16800000000001</v>
      </c>
      <c r="H331" s="404">
        <v>10.577999999999999</v>
      </c>
      <c r="I331" s="404">
        <v>0.79800000000000004</v>
      </c>
      <c r="J331" s="404">
        <v>5.2809999999999997</v>
      </c>
      <c r="K331" s="404">
        <v>34.712000000000003</v>
      </c>
      <c r="L331" s="404">
        <v>397.53699999999998</v>
      </c>
      <c r="M331" s="404">
        <v>10.236000000000001</v>
      </c>
      <c r="N331" s="404">
        <v>3004.7130000000002</v>
      </c>
    </row>
    <row r="332" spans="1:14" x14ac:dyDescent="0.2">
      <c r="A332" s="404" t="s">
        <v>1444</v>
      </c>
      <c r="B332" s="404">
        <v>1778.9860000000001</v>
      </c>
      <c r="C332" s="404">
        <v>596.63800000000003</v>
      </c>
      <c r="D332" s="404">
        <v>110.669</v>
      </c>
      <c r="E332" s="404">
        <v>2486.2919999999999</v>
      </c>
      <c r="F332" s="404">
        <v>601.85299999999995</v>
      </c>
      <c r="G332" s="404">
        <v>318.03899999999999</v>
      </c>
      <c r="H332" s="404">
        <v>14.071</v>
      </c>
      <c r="I332" s="404">
        <v>0.73899999999999999</v>
      </c>
      <c r="J332" s="404">
        <v>5.2030000000000003</v>
      </c>
      <c r="K332" s="404">
        <v>37.774000000000001</v>
      </c>
      <c r="L332" s="404">
        <v>375.82600000000002</v>
      </c>
      <c r="M332" s="404">
        <v>13.79</v>
      </c>
      <c r="N332" s="404">
        <v>3477.7620000000002</v>
      </c>
    </row>
    <row r="333" spans="1:14" x14ac:dyDescent="0.2">
      <c r="A333" s="404" t="s">
        <v>1445</v>
      </c>
      <c r="B333" s="404">
        <v>1734.9780000000001</v>
      </c>
      <c r="C333" s="404">
        <v>543.26</v>
      </c>
      <c r="D333" s="404">
        <v>91.837000000000003</v>
      </c>
      <c r="E333" s="404">
        <v>2370.0749999999998</v>
      </c>
      <c r="F333" s="404">
        <v>641.01199999999994</v>
      </c>
      <c r="G333" s="404">
        <v>270.31200000000001</v>
      </c>
      <c r="H333" s="404">
        <v>13.898999999999999</v>
      </c>
      <c r="I333" s="404">
        <v>0.61499999999999999</v>
      </c>
      <c r="J333" s="404">
        <v>5.4160000000000004</v>
      </c>
      <c r="K333" s="404">
        <v>38.881999999999998</v>
      </c>
      <c r="L333" s="404">
        <v>329.125</v>
      </c>
      <c r="M333" s="404">
        <v>13.603999999999999</v>
      </c>
      <c r="N333" s="404">
        <v>3353.8159999999998</v>
      </c>
    </row>
    <row r="334" spans="1:14" x14ac:dyDescent="0.2">
      <c r="A334" s="404" t="s">
        <v>1446</v>
      </c>
      <c r="B334" s="404">
        <v>1602.721</v>
      </c>
      <c r="C334" s="404">
        <v>462.59399999999999</v>
      </c>
      <c r="D334" s="404">
        <v>90.887</v>
      </c>
      <c r="E334" s="404">
        <v>2156.2020000000002</v>
      </c>
      <c r="F334" s="404">
        <v>551.83900000000006</v>
      </c>
      <c r="G334" s="404">
        <v>235.078</v>
      </c>
      <c r="H334" s="404">
        <v>13.265000000000001</v>
      </c>
      <c r="I334" s="404">
        <v>0.34499999999999997</v>
      </c>
      <c r="J334" s="404">
        <v>2.657</v>
      </c>
      <c r="K334" s="404">
        <v>34.125</v>
      </c>
      <c r="L334" s="404">
        <v>285.47000000000003</v>
      </c>
      <c r="M334" s="404">
        <v>10.019</v>
      </c>
      <c r="N334" s="404">
        <v>3003.529</v>
      </c>
    </row>
    <row r="335" spans="1:14" x14ac:dyDescent="0.2">
      <c r="A335" s="404" t="s">
        <v>1447</v>
      </c>
      <c r="B335" s="404">
        <v>1600.6179999999999</v>
      </c>
      <c r="C335" s="404">
        <v>339.49099999999999</v>
      </c>
      <c r="D335" s="404">
        <v>84.828000000000003</v>
      </c>
      <c r="E335" s="404">
        <v>2024.9369999999999</v>
      </c>
      <c r="F335" s="404">
        <v>493.02100000000002</v>
      </c>
      <c r="G335" s="404">
        <v>248.499</v>
      </c>
      <c r="H335" s="404">
        <v>13.113</v>
      </c>
      <c r="I335" s="404">
        <v>0.33300000000000002</v>
      </c>
      <c r="J335" s="404">
        <v>2.8039999999999998</v>
      </c>
      <c r="K335" s="404">
        <v>42.743000000000002</v>
      </c>
      <c r="L335" s="404">
        <v>307.49099999999999</v>
      </c>
      <c r="M335" s="404">
        <v>7.6</v>
      </c>
      <c r="N335" s="404">
        <v>2833.05</v>
      </c>
    </row>
    <row r="336" spans="1:14" x14ac:dyDescent="0.2">
      <c r="A336" s="404" t="s">
        <v>1448</v>
      </c>
      <c r="B336" s="404">
        <v>1540.3589999999999</v>
      </c>
      <c r="C336" s="404">
        <v>249.64</v>
      </c>
      <c r="D336" s="404">
        <v>80.176000000000002</v>
      </c>
      <c r="E336" s="404">
        <v>1870.1759999999999</v>
      </c>
      <c r="F336" s="404">
        <v>537.17600000000004</v>
      </c>
      <c r="G336" s="404">
        <v>238.21199999999999</v>
      </c>
      <c r="H336" s="404">
        <v>13.065</v>
      </c>
      <c r="I336" s="404">
        <v>0.16800000000000001</v>
      </c>
      <c r="J336" s="404">
        <v>0.74199999999999999</v>
      </c>
      <c r="K336" s="404">
        <v>38.015999999999998</v>
      </c>
      <c r="L336" s="404">
        <v>290.20299999999997</v>
      </c>
      <c r="M336" s="404">
        <v>9.0079999999999991</v>
      </c>
      <c r="N336" s="404">
        <v>2706.5630000000001</v>
      </c>
    </row>
    <row r="337" spans="1:14" x14ac:dyDescent="0.2">
      <c r="A337" s="404" t="s">
        <v>1449</v>
      </c>
      <c r="B337" s="404">
        <v>1693.614</v>
      </c>
      <c r="C337" s="404">
        <v>273.81799999999998</v>
      </c>
      <c r="D337" s="404">
        <v>86.313000000000002</v>
      </c>
      <c r="E337" s="404">
        <v>2053.7449999999999</v>
      </c>
      <c r="F337" s="404">
        <v>581.96100000000001</v>
      </c>
      <c r="G337" s="404">
        <v>259.858</v>
      </c>
      <c r="H337" s="404">
        <v>14.191000000000001</v>
      </c>
      <c r="I337" s="404">
        <v>0.121</v>
      </c>
      <c r="J337" s="404">
        <v>0.73</v>
      </c>
      <c r="K337" s="404">
        <v>37.567999999999998</v>
      </c>
      <c r="L337" s="404">
        <v>312.46899999999999</v>
      </c>
      <c r="M337" s="404">
        <v>9.9339999999999993</v>
      </c>
      <c r="N337" s="404">
        <v>2958.1089999999999</v>
      </c>
    </row>
    <row r="338" spans="1:14" x14ac:dyDescent="0.2">
      <c r="A338" s="404" t="s">
        <v>1450</v>
      </c>
      <c r="B338" s="404">
        <v>18904.538</v>
      </c>
      <c r="C338" s="404">
        <v>4125.5119999999997</v>
      </c>
      <c r="D338" s="404">
        <v>926.80100000000004</v>
      </c>
      <c r="E338" s="404">
        <v>23956.850999999999</v>
      </c>
      <c r="F338" s="404">
        <v>6596.9920000000002</v>
      </c>
      <c r="G338" s="404">
        <v>3581.1680000000001</v>
      </c>
      <c r="H338" s="404">
        <v>150.398</v>
      </c>
      <c r="I338" s="404">
        <v>5.2210000000000001</v>
      </c>
      <c r="J338" s="404">
        <v>33.581000000000003</v>
      </c>
      <c r="K338" s="404">
        <v>445.97300000000001</v>
      </c>
      <c r="L338" s="404">
        <v>4216.34</v>
      </c>
      <c r="M338" s="404">
        <v>116.203</v>
      </c>
      <c r="N338" s="404">
        <v>34886.385999999999</v>
      </c>
    </row>
    <row r="339" spans="1:14" x14ac:dyDescent="0.2">
      <c r="A339" s="404" t="s">
        <v>1451</v>
      </c>
      <c r="B339" s="404">
        <v>1677.547</v>
      </c>
      <c r="C339" s="404">
        <v>245.74799999999999</v>
      </c>
      <c r="D339" s="404">
        <v>77.7</v>
      </c>
      <c r="E339" s="404">
        <v>2000.9939999999999</v>
      </c>
      <c r="F339" s="404">
        <v>607.31200000000001</v>
      </c>
      <c r="G339" s="404">
        <v>288.88900000000001</v>
      </c>
      <c r="H339" s="404">
        <v>14.298999999999999</v>
      </c>
      <c r="I339" s="404">
        <v>0.09</v>
      </c>
      <c r="J339" s="404">
        <v>0.17699999999999999</v>
      </c>
      <c r="K339" s="404">
        <v>36.924999999999997</v>
      </c>
      <c r="L339" s="404">
        <v>340.38</v>
      </c>
      <c r="M339" s="404">
        <v>5.3390000000000004</v>
      </c>
      <c r="N339" s="404">
        <v>2954.0259999999998</v>
      </c>
    </row>
    <row r="340" spans="1:14" x14ac:dyDescent="0.2">
      <c r="A340" s="404" t="s">
        <v>1452</v>
      </c>
      <c r="B340" s="404">
        <v>1457.663</v>
      </c>
      <c r="C340" s="404">
        <v>192.095</v>
      </c>
      <c r="D340" s="404">
        <v>68.400999999999996</v>
      </c>
      <c r="E340" s="404">
        <v>1718.1590000000001</v>
      </c>
      <c r="F340" s="404">
        <v>535.02800000000002</v>
      </c>
      <c r="G340" s="404">
        <v>300.697</v>
      </c>
      <c r="H340" s="404">
        <v>11.356</v>
      </c>
      <c r="I340" s="404">
        <v>6.9000000000000006E-2</v>
      </c>
      <c r="J340" s="404">
        <v>8.3000000000000004E-2</v>
      </c>
      <c r="K340" s="404">
        <v>31.803000000000001</v>
      </c>
      <c r="L340" s="404">
        <v>344.00799999999998</v>
      </c>
      <c r="M340" s="404">
        <v>4.8680000000000003</v>
      </c>
      <c r="N340" s="404">
        <v>2602.0630000000001</v>
      </c>
    </row>
    <row r="341" spans="1:14" x14ac:dyDescent="0.2">
      <c r="A341" s="404" t="s">
        <v>1453</v>
      </c>
      <c r="B341" s="404">
        <v>1515.06</v>
      </c>
      <c r="C341" s="404">
        <v>278.86200000000002</v>
      </c>
      <c r="D341" s="404">
        <v>101.188</v>
      </c>
      <c r="E341" s="404">
        <v>1895.11</v>
      </c>
      <c r="F341" s="404">
        <v>563.48299999999995</v>
      </c>
      <c r="G341" s="404">
        <v>317.65600000000001</v>
      </c>
      <c r="H341" s="404">
        <v>14.162000000000001</v>
      </c>
      <c r="I341" s="404">
        <v>0.50900000000000001</v>
      </c>
      <c r="J341" s="404">
        <v>6.3E-2</v>
      </c>
      <c r="K341" s="404">
        <v>37.222000000000001</v>
      </c>
      <c r="L341" s="404">
        <v>369.61200000000002</v>
      </c>
      <c r="M341" s="404">
        <v>6.43</v>
      </c>
      <c r="N341" s="404">
        <v>2834.634</v>
      </c>
    </row>
    <row r="342" spans="1:14" x14ac:dyDescent="0.2">
      <c r="A342" s="404" t="s">
        <v>1454</v>
      </c>
      <c r="B342" s="404">
        <v>1402.328</v>
      </c>
      <c r="C342" s="404">
        <v>272.90600000000001</v>
      </c>
      <c r="D342" s="404">
        <v>80.763999999999996</v>
      </c>
      <c r="E342" s="404">
        <v>1755.998</v>
      </c>
      <c r="F342" s="404">
        <v>498.35399999999998</v>
      </c>
      <c r="G342" s="404">
        <v>286.78100000000001</v>
      </c>
      <c r="H342" s="404">
        <v>9.3249999999999993</v>
      </c>
      <c r="I342" s="404">
        <v>0.56599999999999995</v>
      </c>
      <c r="J342" s="404">
        <v>0.876</v>
      </c>
      <c r="K342" s="404">
        <v>36.776000000000003</v>
      </c>
      <c r="L342" s="404">
        <v>334.32400000000001</v>
      </c>
      <c r="M342" s="404">
        <v>8.7539999999999996</v>
      </c>
      <c r="N342" s="404">
        <v>2597.431</v>
      </c>
    </row>
    <row r="343" spans="1:14" x14ac:dyDescent="0.2">
      <c r="A343" s="404" t="s">
        <v>1455</v>
      </c>
      <c r="B343" s="404">
        <v>1537.1959999999999</v>
      </c>
      <c r="C343" s="404">
        <v>416.57600000000002</v>
      </c>
      <c r="D343" s="404">
        <v>112.166</v>
      </c>
      <c r="E343" s="404">
        <v>2065.9389999999999</v>
      </c>
      <c r="F343" s="404">
        <v>540.24800000000005</v>
      </c>
      <c r="G343" s="404">
        <v>332.77300000000002</v>
      </c>
      <c r="H343" s="404">
        <v>8.3960000000000008</v>
      </c>
      <c r="I343" s="404">
        <v>0.38500000000000001</v>
      </c>
      <c r="J343" s="404">
        <v>1.4610000000000001</v>
      </c>
      <c r="K343" s="404">
        <v>40.005000000000003</v>
      </c>
      <c r="L343" s="404">
        <v>383.02</v>
      </c>
      <c r="M343" s="404">
        <v>7.1680000000000001</v>
      </c>
      <c r="N343" s="404">
        <v>2996.375</v>
      </c>
    </row>
    <row r="344" spans="1:14" x14ac:dyDescent="0.2">
      <c r="A344" s="404" t="s">
        <v>1456</v>
      </c>
      <c r="B344" s="404">
        <v>1666.923</v>
      </c>
      <c r="C344" s="404">
        <v>543.63900000000001</v>
      </c>
      <c r="D344" s="404">
        <v>143.59399999999999</v>
      </c>
      <c r="E344" s="404">
        <v>2354.1559999999999</v>
      </c>
      <c r="F344" s="404">
        <v>584.68299999999999</v>
      </c>
      <c r="G344" s="404">
        <v>324.20400000000001</v>
      </c>
      <c r="H344" s="404">
        <v>10.292</v>
      </c>
      <c r="I344" s="404">
        <v>0.68200000000000005</v>
      </c>
      <c r="J344" s="404">
        <v>4.0270000000000001</v>
      </c>
      <c r="K344" s="404">
        <v>28.934000000000001</v>
      </c>
      <c r="L344" s="404">
        <v>368.13900000000001</v>
      </c>
      <c r="M344" s="404">
        <v>7.2679999999999998</v>
      </c>
      <c r="N344" s="404">
        <v>3314.2460000000001</v>
      </c>
    </row>
    <row r="345" spans="1:14" x14ac:dyDescent="0.2">
      <c r="A345" s="404" t="s">
        <v>1457</v>
      </c>
      <c r="B345" s="404">
        <v>1839.335</v>
      </c>
      <c r="C345" s="404">
        <v>644.67499999999995</v>
      </c>
      <c r="D345" s="404">
        <v>162.25299999999999</v>
      </c>
      <c r="E345" s="404">
        <v>2646.2629999999999</v>
      </c>
      <c r="F345" s="404">
        <v>645.18700000000001</v>
      </c>
      <c r="G345" s="404">
        <v>287.29399999999998</v>
      </c>
      <c r="H345" s="404">
        <v>13.053000000000001</v>
      </c>
      <c r="I345" s="404">
        <v>0.82599999999999996</v>
      </c>
      <c r="J345" s="404">
        <v>5.5819999999999999</v>
      </c>
      <c r="K345" s="404">
        <v>37.716000000000001</v>
      </c>
      <c r="L345" s="404">
        <v>344.471</v>
      </c>
      <c r="M345" s="404">
        <v>11.834</v>
      </c>
      <c r="N345" s="404">
        <v>3647.7559999999999</v>
      </c>
    </row>
    <row r="346" spans="1:14" x14ac:dyDescent="0.2">
      <c r="A346" s="404" t="s">
        <v>1458</v>
      </c>
      <c r="B346" s="404">
        <v>1836.713</v>
      </c>
      <c r="C346" s="404">
        <v>655.66899999999998</v>
      </c>
      <c r="D346" s="404">
        <v>156.54599999999999</v>
      </c>
      <c r="E346" s="404">
        <v>2648.9279999999999</v>
      </c>
      <c r="F346" s="404">
        <v>633.33100000000002</v>
      </c>
      <c r="G346" s="404">
        <v>251.72399999999999</v>
      </c>
      <c r="H346" s="404">
        <v>14.047000000000001</v>
      </c>
      <c r="I346" s="404">
        <v>0.74299999999999999</v>
      </c>
      <c r="J346" s="404">
        <v>4.2990000000000004</v>
      </c>
      <c r="K346" s="404">
        <v>38.500999999999998</v>
      </c>
      <c r="L346" s="404">
        <v>309.31400000000002</v>
      </c>
      <c r="M346" s="404">
        <v>14.722</v>
      </c>
      <c r="N346" s="404">
        <v>3606.2950000000001</v>
      </c>
    </row>
    <row r="347" spans="1:14" x14ac:dyDescent="0.2">
      <c r="A347" s="404" t="s">
        <v>1459</v>
      </c>
      <c r="B347" s="404">
        <v>1647.1389999999999</v>
      </c>
      <c r="C347" s="404">
        <v>546.59699999999998</v>
      </c>
      <c r="D347" s="404">
        <v>125.07599999999999</v>
      </c>
      <c r="E347" s="404">
        <v>2318.8119999999999</v>
      </c>
      <c r="F347" s="404">
        <v>600.14700000000005</v>
      </c>
      <c r="G347" s="404">
        <v>208.77500000000001</v>
      </c>
      <c r="H347" s="404">
        <v>13.795999999999999</v>
      </c>
      <c r="I347" s="404">
        <v>0.52900000000000003</v>
      </c>
      <c r="J347" s="404">
        <v>4.8520000000000003</v>
      </c>
      <c r="K347" s="404">
        <v>37.207000000000001</v>
      </c>
      <c r="L347" s="404">
        <v>265.15899999999999</v>
      </c>
      <c r="M347" s="404">
        <v>8.9260000000000002</v>
      </c>
      <c r="N347" s="404">
        <v>3193.0430000000001</v>
      </c>
    </row>
    <row r="348" spans="1:14" x14ac:dyDescent="0.2">
      <c r="A348" s="404" t="s">
        <v>1460</v>
      </c>
      <c r="B348" s="404">
        <v>1548.6010000000001</v>
      </c>
      <c r="C348" s="404">
        <v>352.77699999999999</v>
      </c>
      <c r="D348" s="404">
        <v>87.305999999999997</v>
      </c>
      <c r="E348" s="404">
        <v>1988.6849999999999</v>
      </c>
      <c r="F348" s="404">
        <v>602.49199999999996</v>
      </c>
      <c r="G348" s="404">
        <v>189.31</v>
      </c>
      <c r="H348" s="404">
        <v>15.231</v>
      </c>
      <c r="I348" s="404">
        <v>0.38300000000000001</v>
      </c>
      <c r="J348" s="404">
        <v>3.0470000000000002</v>
      </c>
      <c r="K348" s="404">
        <v>41.103000000000002</v>
      </c>
      <c r="L348" s="404">
        <v>249.07300000000001</v>
      </c>
      <c r="M348" s="404">
        <v>5.0289999999999999</v>
      </c>
      <c r="N348" s="404">
        <v>2845.279</v>
      </c>
    </row>
    <row r="349" spans="1:14" x14ac:dyDescent="0.2">
      <c r="A349" s="404" t="s">
        <v>1461</v>
      </c>
      <c r="B349" s="404">
        <v>1465.171</v>
      </c>
      <c r="C349" s="404">
        <v>254.50700000000001</v>
      </c>
      <c r="D349" s="404">
        <v>87.21</v>
      </c>
      <c r="E349" s="404">
        <v>1806.8879999999999</v>
      </c>
      <c r="F349" s="404">
        <v>601.89400000000001</v>
      </c>
      <c r="G349" s="404">
        <v>200.697</v>
      </c>
      <c r="H349" s="404">
        <v>13.571999999999999</v>
      </c>
      <c r="I349" s="404">
        <v>0.20599999999999999</v>
      </c>
      <c r="J349" s="404">
        <v>1.847</v>
      </c>
      <c r="K349" s="404">
        <v>33.273000000000003</v>
      </c>
      <c r="L349" s="404">
        <v>249.59399999999999</v>
      </c>
      <c r="M349" s="404">
        <v>3.177</v>
      </c>
      <c r="N349" s="404">
        <v>2661.5520000000001</v>
      </c>
    </row>
    <row r="350" spans="1:14" x14ac:dyDescent="0.2">
      <c r="A350" s="404" t="s">
        <v>1462</v>
      </c>
      <c r="B350" s="404">
        <v>1622.0060000000001</v>
      </c>
      <c r="C350" s="404">
        <v>270.50400000000002</v>
      </c>
      <c r="D350" s="404">
        <v>104.03100000000001</v>
      </c>
      <c r="E350" s="404">
        <v>1996.5419999999999</v>
      </c>
      <c r="F350" s="404">
        <v>655.65200000000004</v>
      </c>
      <c r="G350" s="404">
        <v>252.48400000000001</v>
      </c>
      <c r="H350" s="404">
        <v>13.121</v>
      </c>
      <c r="I350" s="404">
        <v>0.13800000000000001</v>
      </c>
      <c r="J350" s="404">
        <v>4.5389999999999997</v>
      </c>
      <c r="K350" s="404">
        <v>45.03</v>
      </c>
      <c r="L350" s="404">
        <v>315.31200000000001</v>
      </c>
      <c r="M350" s="404">
        <v>4.7080000000000002</v>
      </c>
      <c r="N350" s="404">
        <v>2972.2139999999999</v>
      </c>
    </row>
    <row r="351" spans="1:14" x14ac:dyDescent="0.2">
      <c r="A351" s="404" t="s">
        <v>1463</v>
      </c>
      <c r="B351" s="404">
        <v>19215.682000000001</v>
      </c>
      <c r="C351" s="404">
        <v>4674.8999999999996</v>
      </c>
      <c r="D351" s="404">
        <v>1306.2349999999999</v>
      </c>
      <c r="E351" s="404">
        <v>25196.816999999999</v>
      </c>
      <c r="F351" s="404">
        <v>7067.8090000000002</v>
      </c>
      <c r="G351" s="404">
        <v>3241.2860000000001</v>
      </c>
      <c r="H351" s="404">
        <v>150.65</v>
      </c>
      <c r="I351" s="404">
        <v>5.1239999999999997</v>
      </c>
      <c r="J351" s="404">
        <v>30.853000000000002</v>
      </c>
      <c r="K351" s="404">
        <v>444.49599999999998</v>
      </c>
      <c r="L351" s="404">
        <v>3872.4079999999999</v>
      </c>
      <c r="M351" s="404">
        <v>88.224000000000004</v>
      </c>
      <c r="N351" s="404">
        <v>36225.256999999998</v>
      </c>
    </row>
    <row r="352" spans="1:14" x14ac:dyDescent="0.2">
      <c r="A352" s="404" t="s">
        <v>1464</v>
      </c>
      <c r="B352" s="404">
        <v>1694.307</v>
      </c>
      <c r="C352" s="404">
        <v>279.779</v>
      </c>
      <c r="D352" s="404">
        <v>131.25200000000001</v>
      </c>
      <c r="E352" s="404">
        <v>2105.337</v>
      </c>
      <c r="F352" s="404">
        <v>686.45500000000004</v>
      </c>
      <c r="G352" s="404">
        <v>297.274</v>
      </c>
      <c r="H352" s="404">
        <v>13.532</v>
      </c>
      <c r="I352" s="404">
        <v>7.8E-2</v>
      </c>
      <c r="J352" s="404">
        <v>3.4460000000000002</v>
      </c>
      <c r="K352" s="404">
        <v>37.865000000000002</v>
      </c>
      <c r="L352" s="404">
        <v>352.19499999999999</v>
      </c>
      <c r="M352" s="404">
        <v>2.6709999999999998</v>
      </c>
      <c r="N352" s="404">
        <v>3146.6590000000001</v>
      </c>
    </row>
    <row r="353" spans="1:14" x14ac:dyDescent="0.2">
      <c r="A353" s="404" t="s">
        <v>1465</v>
      </c>
      <c r="B353" s="404">
        <v>1449.6369999999999</v>
      </c>
      <c r="C353" s="404">
        <v>237.98099999999999</v>
      </c>
      <c r="D353" s="404">
        <v>104.337</v>
      </c>
      <c r="E353" s="404">
        <v>1791.9549999999999</v>
      </c>
      <c r="F353" s="404">
        <v>600.76300000000003</v>
      </c>
      <c r="G353" s="404">
        <v>288.94499999999999</v>
      </c>
      <c r="H353" s="404">
        <v>10.901999999999999</v>
      </c>
      <c r="I353" s="404">
        <v>0.14299999999999999</v>
      </c>
      <c r="J353" s="404">
        <v>3.1589999999999998</v>
      </c>
      <c r="K353" s="404">
        <v>35.052</v>
      </c>
      <c r="L353" s="404">
        <v>338.20100000000002</v>
      </c>
      <c r="M353" s="404">
        <v>2.468</v>
      </c>
      <c r="N353" s="404">
        <v>2733.3870000000002</v>
      </c>
    </row>
    <row r="354" spans="1:14" x14ac:dyDescent="0.2">
      <c r="A354" s="404" t="s">
        <v>1466</v>
      </c>
      <c r="B354" s="404">
        <v>1524.048</v>
      </c>
      <c r="C354" s="404">
        <v>323.68099999999998</v>
      </c>
      <c r="D354" s="404">
        <v>111.824</v>
      </c>
      <c r="E354" s="404">
        <v>1959.5530000000001</v>
      </c>
      <c r="F354" s="404">
        <v>614.85799999999995</v>
      </c>
      <c r="G354" s="404">
        <v>323.04399999999998</v>
      </c>
      <c r="H354" s="404">
        <v>12.832000000000001</v>
      </c>
      <c r="I354" s="404">
        <v>0.39200000000000002</v>
      </c>
      <c r="J354" s="404">
        <v>4.5679999999999996</v>
      </c>
      <c r="K354" s="404">
        <v>33.570999999999998</v>
      </c>
      <c r="L354" s="404">
        <v>374.40699999999998</v>
      </c>
      <c r="M354" s="404">
        <v>2.2890000000000001</v>
      </c>
      <c r="N354" s="404">
        <v>2951.1080000000002</v>
      </c>
    </row>
    <row r="355" spans="1:14" x14ac:dyDescent="0.2">
      <c r="A355" s="404" t="s">
        <v>1467</v>
      </c>
      <c r="B355" s="404">
        <v>1443.577</v>
      </c>
      <c r="C355" s="404">
        <v>400.94099999999997</v>
      </c>
      <c r="D355" s="404">
        <v>96.706999999999994</v>
      </c>
      <c r="E355" s="404">
        <v>1941.2249999999999</v>
      </c>
      <c r="F355" s="404">
        <v>507.12900000000002</v>
      </c>
      <c r="G355" s="404">
        <v>275.30200000000002</v>
      </c>
      <c r="H355" s="404">
        <v>10.795999999999999</v>
      </c>
      <c r="I355" s="404">
        <v>0.56000000000000005</v>
      </c>
      <c r="J355" s="404">
        <v>3.8180000000000001</v>
      </c>
      <c r="K355" s="404">
        <v>39.643999999999998</v>
      </c>
      <c r="L355" s="404">
        <v>330.12</v>
      </c>
      <c r="M355" s="404">
        <v>8.4920000000000009</v>
      </c>
      <c r="N355" s="404">
        <v>2786.9650000000001</v>
      </c>
    </row>
    <row r="356" spans="1:14" x14ac:dyDescent="0.2">
      <c r="A356" s="404" t="s">
        <v>1468</v>
      </c>
      <c r="B356" s="404">
        <v>1521.13</v>
      </c>
      <c r="C356" s="404">
        <v>427.46699999999998</v>
      </c>
      <c r="D356" s="404">
        <v>99.298000000000002</v>
      </c>
      <c r="E356" s="404">
        <v>2047.895</v>
      </c>
      <c r="F356" s="404">
        <v>585.79300000000001</v>
      </c>
      <c r="G356" s="404">
        <v>291.995</v>
      </c>
      <c r="H356" s="404">
        <v>13.396000000000001</v>
      </c>
      <c r="I356" s="404">
        <v>0.64700000000000002</v>
      </c>
      <c r="J356" s="404">
        <v>2.8180000000000001</v>
      </c>
      <c r="K356" s="404">
        <v>44.994</v>
      </c>
      <c r="L356" s="404">
        <v>353.851</v>
      </c>
      <c r="M356" s="404">
        <v>8.6709999999999994</v>
      </c>
      <c r="N356" s="404">
        <v>2996.2109999999998</v>
      </c>
    </row>
    <row r="357" spans="1:14" x14ac:dyDescent="0.2">
      <c r="A357" s="404" t="s">
        <v>1469</v>
      </c>
      <c r="B357" s="404">
        <v>1652.213</v>
      </c>
      <c r="C357" s="404">
        <v>508.21100000000001</v>
      </c>
      <c r="D357" s="404">
        <v>113.63200000000001</v>
      </c>
      <c r="E357" s="404">
        <v>2274.056</v>
      </c>
      <c r="F357" s="404">
        <v>651.03800000000001</v>
      </c>
      <c r="G357" s="404">
        <v>307.81099999999998</v>
      </c>
      <c r="H357" s="404">
        <v>12.4</v>
      </c>
      <c r="I357" s="404">
        <v>0.67600000000000005</v>
      </c>
      <c r="J357" s="404">
        <v>2.5960000000000001</v>
      </c>
      <c r="K357" s="404">
        <v>39.146999999999998</v>
      </c>
      <c r="L357" s="404">
        <v>362.62900000000002</v>
      </c>
      <c r="M357" s="404">
        <v>8.5129999999999999</v>
      </c>
      <c r="N357" s="404">
        <v>3296.2359999999999</v>
      </c>
    </row>
    <row r="358" spans="1:14" x14ac:dyDescent="0.2">
      <c r="A358" s="404" t="s">
        <v>1470</v>
      </c>
      <c r="B358" s="404">
        <v>1883.6320000000001</v>
      </c>
      <c r="C358" s="404">
        <v>685.06299999999999</v>
      </c>
      <c r="D358" s="404">
        <v>164.541</v>
      </c>
      <c r="E358" s="404">
        <v>2733.2359999999999</v>
      </c>
      <c r="F358" s="404">
        <v>698.21199999999999</v>
      </c>
      <c r="G358" s="404">
        <v>298.93799999999999</v>
      </c>
      <c r="H358" s="404">
        <v>12.513999999999999</v>
      </c>
      <c r="I358" s="404">
        <v>0.68100000000000005</v>
      </c>
      <c r="J358" s="404">
        <v>4.6639999999999997</v>
      </c>
      <c r="K358" s="404">
        <v>40.262999999999998</v>
      </c>
      <c r="L358" s="404">
        <v>357.05900000000003</v>
      </c>
      <c r="M358" s="404">
        <v>9.0370000000000008</v>
      </c>
      <c r="N358" s="404">
        <v>3797.5450000000001</v>
      </c>
    </row>
    <row r="359" spans="1:14" x14ac:dyDescent="0.2">
      <c r="A359" s="404" t="s">
        <v>1471</v>
      </c>
      <c r="B359" s="404">
        <v>1823.6469999999999</v>
      </c>
      <c r="C359" s="404">
        <v>681.14700000000005</v>
      </c>
      <c r="D359" s="404">
        <v>136.535</v>
      </c>
      <c r="E359" s="404">
        <v>2641.33</v>
      </c>
      <c r="F359" s="404">
        <v>712.09100000000001</v>
      </c>
      <c r="G359" s="404">
        <v>259.065</v>
      </c>
      <c r="H359" s="404">
        <v>12.776999999999999</v>
      </c>
      <c r="I359" s="404">
        <v>0.55900000000000005</v>
      </c>
      <c r="J359" s="404">
        <v>3.9089999999999998</v>
      </c>
      <c r="K359" s="404">
        <v>37.991</v>
      </c>
      <c r="L359" s="404">
        <v>314.30099999999999</v>
      </c>
      <c r="M359" s="404">
        <v>9.9390000000000001</v>
      </c>
      <c r="N359" s="404">
        <v>3677.6619999999998</v>
      </c>
    </row>
    <row r="360" spans="1:14" x14ac:dyDescent="0.2">
      <c r="A360" s="404" t="s">
        <v>1472</v>
      </c>
      <c r="B360" s="404">
        <v>1625.9390000000001</v>
      </c>
      <c r="C360" s="404">
        <v>440.32299999999998</v>
      </c>
      <c r="D360" s="404">
        <v>84.994</v>
      </c>
      <c r="E360" s="404">
        <v>2151.2550000000001</v>
      </c>
      <c r="F360" s="404">
        <v>636.77099999999996</v>
      </c>
      <c r="G360" s="404">
        <v>210.38200000000001</v>
      </c>
      <c r="H360" s="404">
        <v>12.84</v>
      </c>
      <c r="I360" s="404">
        <v>0.38900000000000001</v>
      </c>
      <c r="J360" s="404">
        <v>3.859</v>
      </c>
      <c r="K360" s="404">
        <v>37.216999999999999</v>
      </c>
      <c r="L360" s="404">
        <v>264.68599999999998</v>
      </c>
      <c r="M360" s="404">
        <v>13.651</v>
      </c>
      <c r="N360" s="404">
        <v>3066.364</v>
      </c>
    </row>
    <row r="361" spans="1:14" x14ac:dyDescent="0.2">
      <c r="A361" s="404" t="s">
        <v>1473</v>
      </c>
      <c r="B361" s="404">
        <v>1548.76</v>
      </c>
      <c r="C361" s="404">
        <v>375.38799999999998</v>
      </c>
      <c r="D361" s="404">
        <v>70.992000000000004</v>
      </c>
      <c r="E361" s="404">
        <v>1995.14</v>
      </c>
      <c r="F361" s="404">
        <v>578.33500000000004</v>
      </c>
      <c r="G361" s="404">
        <v>200.422</v>
      </c>
      <c r="H361" s="404">
        <v>13.314</v>
      </c>
      <c r="I361" s="404">
        <v>0.497</v>
      </c>
      <c r="J361" s="404">
        <v>4.2809999999999997</v>
      </c>
      <c r="K361" s="404">
        <v>35.023000000000003</v>
      </c>
      <c r="L361" s="404">
        <v>253.53700000000001</v>
      </c>
      <c r="M361" s="404">
        <v>11.266999999999999</v>
      </c>
      <c r="N361" s="404">
        <v>2838.279</v>
      </c>
    </row>
    <row r="362" spans="1:14" x14ac:dyDescent="0.2">
      <c r="A362" s="404" t="s">
        <v>1474</v>
      </c>
      <c r="B362" s="404">
        <v>1491.779</v>
      </c>
      <c r="C362" s="404">
        <v>267.97699999999998</v>
      </c>
      <c r="D362" s="404">
        <v>50.314</v>
      </c>
      <c r="E362" s="404">
        <v>1810.07</v>
      </c>
      <c r="F362" s="404">
        <v>632.77200000000005</v>
      </c>
      <c r="G362" s="404">
        <v>213.11699999999999</v>
      </c>
      <c r="H362" s="404">
        <v>12.63</v>
      </c>
      <c r="I362" s="404">
        <v>0.25700000000000001</v>
      </c>
      <c r="J362" s="404">
        <v>3.6219999999999999</v>
      </c>
      <c r="K362" s="404">
        <v>37.83</v>
      </c>
      <c r="L362" s="404">
        <v>267.45600000000002</v>
      </c>
      <c r="M362" s="404">
        <v>12.047000000000001</v>
      </c>
      <c r="N362" s="404">
        <v>2722.3449999999998</v>
      </c>
    </row>
    <row r="363" spans="1:14" x14ac:dyDescent="0.2">
      <c r="A363" s="404" t="s">
        <v>1475</v>
      </c>
      <c r="B363" s="404">
        <v>1620.819</v>
      </c>
      <c r="C363" s="404">
        <v>273.56400000000002</v>
      </c>
      <c r="D363" s="404">
        <v>46.924999999999997</v>
      </c>
      <c r="E363" s="404">
        <v>1941.308</v>
      </c>
      <c r="F363" s="404">
        <v>706.03700000000003</v>
      </c>
      <c r="G363" s="404">
        <v>251.45</v>
      </c>
      <c r="H363" s="404">
        <v>13.689</v>
      </c>
      <c r="I363" s="404">
        <v>0.183</v>
      </c>
      <c r="J363" s="404">
        <v>5.1550000000000002</v>
      </c>
      <c r="K363" s="404">
        <v>34.627000000000002</v>
      </c>
      <c r="L363" s="404">
        <v>305.10399999999998</v>
      </c>
      <c r="M363" s="404">
        <v>9.8789999999999996</v>
      </c>
      <c r="N363" s="404">
        <v>2962.328</v>
      </c>
    </row>
    <row r="364" spans="1:14" x14ac:dyDescent="0.2">
      <c r="A364" s="404" t="s">
        <v>1476</v>
      </c>
      <c r="B364" s="404">
        <v>19279.487000000001</v>
      </c>
      <c r="C364" s="404">
        <v>4902.1480000000001</v>
      </c>
      <c r="D364" s="404">
        <v>1211.3499999999999</v>
      </c>
      <c r="E364" s="404">
        <v>25392.985000000001</v>
      </c>
      <c r="F364" s="404">
        <v>7610.2560000000003</v>
      </c>
      <c r="G364" s="404">
        <v>3217.7440000000001</v>
      </c>
      <c r="H364" s="404">
        <v>151.62100000000001</v>
      </c>
      <c r="I364" s="404">
        <v>5.0629999999999997</v>
      </c>
      <c r="J364" s="404">
        <v>45.893999999999998</v>
      </c>
      <c r="K364" s="404">
        <v>453.22399999999999</v>
      </c>
      <c r="L364" s="404">
        <v>3873.5459999999998</v>
      </c>
      <c r="M364" s="404">
        <v>98.924000000000007</v>
      </c>
      <c r="N364" s="404">
        <v>36975.711000000003</v>
      </c>
    </row>
    <row r="365" spans="1:14" x14ac:dyDescent="0.2">
      <c r="A365" s="404" t="s">
        <v>1477</v>
      </c>
      <c r="B365" s="404">
        <v>1813.9280000000001</v>
      </c>
      <c r="C365" s="404">
        <v>331.17399999999998</v>
      </c>
      <c r="D365" s="404">
        <v>83.084000000000003</v>
      </c>
      <c r="E365" s="404">
        <v>2228.1849999999999</v>
      </c>
      <c r="F365" s="404">
        <v>737.98099999999999</v>
      </c>
      <c r="G365" s="404">
        <v>254.54499999999999</v>
      </c>
      <c r="H365" s="404">
        <v>12.978999999999999</v>
      </c>
      <c r="I365" s="404">
        <v>9.2999999999999999E-2</v>
      </c>
      <c r="J365" s="404">
        <v>6.5830000000000002</v>
      </c>
      <c r="K365" s="404">
        <v>34.356000000000002</v>
      </c>
      <c r="L365" s="404">
        <v>308.55500000000001</v>
      </c>
      <c r="M365" s="404">
        <v>9.9329999999999998</v>
      </c>
      <c r="N365" s="404">
        <v>3284.6550000000002</v>
      </c>
    </row>
    <row r="366" spans="1:14" x14ac:dyDescent="0.2">
      <c r="A366" s="404" t="s">
        <v>1478</v>
      </c>
      <c r="B366" s="404">
        <v>1633.9770000000001</v>
      </c>
      <c r="C366" s="404">
        <v>290.346</v>
      </c>
      <c r="D366" s="404">
        <v>56.209000000000003</v>
      </c>
      <c r="E366" s="404">
        <v>1980.5319999999999</v>
      </c>
      <c r="F366" s="404">
        <v>669.31799999999998</v>
      </c>
      <c r="G366" s="404">
        <v>225.83</v>
      </c>
      <c r="H366" s="404">
        <v>11.974</v>
      </c>
      <c r="I366" s="404">
        <v>0.216</v>
      </c>
      <c r="J366" s="404">
        <v>7.2009999999999996</v>
      </c>
      <c r="K366" s="404">
        <v>38.195</v>
      </c>
      <c r="L366" s="404">
        <v>283.41500000000002</v>
      </c>
      <c r="M366" s="404">
        <v>11.462999999999999</v>
      </c>
      <c r="N366" s="404">
        <v>2944.7280000000001</v>
      </c>
    </row>
    <row r="367" spans="1:14" x14ac:dyDescent="0.2">
      <c r="A367" s="404" t="s">
        <v>1479</v>
      </c>
      <c r="B367" s="404">
        <v>1598.2809999999999</v>
      </c>
      <c r="C367" s="404">
        <v>361.084</v>
      </c>
      <c r="D367" s="404">
        <v>49.14</v>
      </c>
      <c r="E367" s="404">
        <v>2008.5060000000001</v>
      </c>
      <c r="F367" s="404">
        <v>654.279</v>
      </c>
      <c r="G367" s="404">
        <v>268.20999999999998</v>
      </c>
      <c r="H367" s="404">
        <v>12.103</v>
      </c>
      <c r="I367" s="404">
        <v>0.27900000000000003</v>
      </c>
      <c r="J367" s="404">
        <v>3.5710000000000002</v>
      </c>
      <c r="K367" s="404">
        <v>42.51</v>
      </c>
      <c r="L367" s="404">
        <v>326.67399999999998</v>
      </c>
      <c r="M367" s="404">
        <v>9.0760000000000005</v>
      </c>
      <c r="N367" s="404">
        <v>2998.5340000000001</v>
      </c>
    </row>
    <row r="368" spans="1:14" x14ac:dyDescent="0.2">
      <c r="A368" s="404" t="s">
        <v>1480</v>
      </c>
      <c r="B368" s="404">
        <v>1440.3630000000001</v>
      </c>
      <c r="C368" s="404">
        <v>373.35</v>
      </c>
      <c r="D368" s="404">
        <v>51.88</v>
      </c>
      <c r="E368" s="404">
        <v>1865.5930000000001</v>
      </c>
      <c r="F368" s="404">
        <v>607.58500000000004</v>
      </c>
      <c r="G368" s="404">
        <v>286.15699999999998</v>
      </c>
      <c r="H368" s="404">
        <v>12.679</v>
      </c>
      <c r="I368" s="404">
        <v>0.376</v>
      </c>
      <c r="J368" s="404">
        <v>3.367</v>
      </c>
      <c r="K368" s="404">
        <v>41.792999999999999</v>
      </c>
      <c r="L368" s="404">
        <v>344.37200000000001</v>
      </c>
      <c r="M368" s="404">
        <v>8.5459999999999994</v>
      </c>
      <c r="N368" s="404">
        <v>2826.0949999999998</v>
      </c>
    </row>
    <row r="369" spans="1:14" x14ac:dyDescent="0.2">
      <c r="A369" s="404" t="s">
        <v>1481</v>
      </c>
      <c r="B369" s="404">
        <v>1586.579</v>
      </c>
      <c r="C369" s="404">
        <v>537.20000000000005</v>
      </c>
      <c r="D369" s="404">
        <v>91.44</v>
      </c>
      <c r="E369" s="404">
        <v>2215.2190000000001</v>
      </c>
      <c r="F369" s="404">
        <v>667.20500000000004</v>
      </c>
      <c r="G369" s="404">
        <v>275.42</v>
      </c>
      <c r="H369" s="404">
        <v>12.14</v>
      </c>
      <c r="I369" s="404">
        <v>0.55800000000000005</v>
      </c>
      <c r="J369" s="404">
        <v>4.1630000000000003</v>
      </c>
      <c r="K369" s="404">
        <v>43.517000000000003</v>
      </c>
      <c r="L369" s="404">
        <v>335.79899999999998</v>
      </c>
      <c r="M369" s="404">
        <v>10.076000000000001</v>
      </c>
      <c r="N369" s="404">
        <v>3228.2979999999998</v>
      </c>
    </row>
    <row r="370" spans="1:14" x14ac:dyDescent="0.2">
      <c r="A370" s="404" t="s">
        <v>1482</v>
      </c>
      <c r="B370" s="404">
        <v>1739.114</v>
      </c>
      <c r="C370" s="404">
        <v>534.52800000000002</v>
      </c>
      <c r="D370" s="404">
        <v>115.57599999999999</v>
      </c>
      <c r="E370" s="404">
        <v>2389.2179999999998</v>
      </c>
      <c r="F370" s="404">
        <v>701.85699999999997</v>
      </c>
      <c r="G370" s="404">
        <v>252.964</v>
      </c>
      <c r="H370" s="404">
        <v>11.874000000000001</v>
      </c>
      <c r="I370" s="404">
        <v>0.59399999999999997</v>
      </c>
      <c r="J370" s="404">
        <v>4.5599999999999996</v>
      </c>
      <c r="K370" s="404">
        <v>35.744999999999997</v>
      </c>
      <c r="L370" s="404">
        <v>305.738</v>
      </c>
      <c r="M370" s="404">
        <v>10.022</v>
      </c>
      <c r="N370" s="404">
        <v>3406.8339999999998</v>
      </c>
    </row>
    <row r="371" spans="1:14" x14ac:dyDescent="0.2">
      <c r="A371" s="404" t="s">
        <v>1483</v>
      </c>
      <c r="B371" s="404">
        <v>1813.0219999999999</v>
      </c>
      <c r="C371" s="404">
        <v>648.78399999999999</v>
      </c>
      <c r="D371" s="404">
        <v>107.702</v>
      </c>
      <c r="E371" s="404">
        <v>2569.5070000000001</v>
      </c>
      <c r="F371" s="404">
        <v>719.30600000000004</v>
      </c>
      <c r="G371" s="404">
        <v>242.37200000000001</v>
      </c>
      <c r="H371" s="404">
        <v>12.238</v>
      </c>
      <c r="I371" s="404">
        <v>0.84099999999999997</v>
      </c>
      <c r="J371" s="404">
        <v>3.8759999999999999</v>
      </c>
      <c r="K371" s="404">
        <v>39.011000000000003</v>
      </c>
      <c r="L371" s="404">
        <v>298.33800000000002</v>
      </c>
      <c r="M371" s="404">
        <v>14.98</v>
      </c>
      <c r="N371" s="404">
        <v>3602.13</v>
      </c>
    </row>
    <row r="372" spans="1:14" x14ac:dyDescent="0.2">
      <c r="A372" s="404" t="s">
        <v>1484</v>
      </c>
      <c r="B372" s="404">
        <v>1882.885</v>
      </c>
      <c r="C372" s="404">
        <v>713.55</v>
      </c>
      <c r="D372" s="404">
        <v>135.44999999999999</v>
      </c>
      <c r="E372" s="404">
        <v>2731.8850000000002</v>
      </c>
      <c r="F372" s="404">
        <v>701.10199999999998</v>
      </c>
      <c r="G372" s="404">
        <v>220.78200000000001</v>
      </c>
      <c r="H372" s="404">
        <v>12.257999999999999</v>
      </c>
      <c r="I372" s="404">
        <v>0.67700000000000005</v>
      </c>
      <c r="J372" s="404">
        <v>3.84</v>
      </c>
      <c r="K372" s="404">
        <v>38.156999999999996</v>
      </c>
      <c r="L372" s="404">
        <v>275.714</v>
      </c>
      <c r="M372" s="404">
        <v>15.454000000000001</v>
      </c>
      <c r="N372" s="404">
        <v>3724.1550000000002</v>
      </c>
    </row>
    <row r="373" spans="1:14" x14ac:dyDescent="0.2">
      <c r="A373" s="404" t="s">
        <v>1485</v>
      </c>
      <c r="B373" s="404">
        <v>1664.1590000000001</v>
      </c>
      <c r="C373" s="404">
        <v>493.04399999999998</v>
      </c>
      <c r="D373" s="404">
        <v>115.923</v>
      </c>
      <c r="E373" s="404">
        <v>2273.127</v>
      </c>
      <c r="F373" s="404">
        <v>607.66200000000003</v>
      </c>
      <c r="G373" s="404">
        <v>178.79300000000001</v>
      </c>
      <c r="H373" s="404">
        <v>10.282999999999999</v>
      </c>
      <c r="I373" s="404">
        <v>0.629</v>
      </c>
      <c r="J373" s="404">
        <v>3.391</v>
      </c>
      <c r="K373" s="404">
        <v>35.841999999999999</v>
      </c>
      <c r="L373" s="404">
        <v>228.93799999999999</v>
      </c>
      <c r="M373" s="404">
        <v>11.237</v>
      </c>
      <c r="N373" s="404">
        <v>3120.9630000000002</v>
      </c>
    </row>
    <row r="374" spans="1:14" x14ac:dyDescent="0.2">
      <c r="A374" s="404" t="s">
        <v>1486</v>
      </c>
      <c r="B374" s="404">
        <v>1643.222</v>
      </c>
      <c r="C374" s="404">
        <v>371.06400000000002</v>
      </c>
      <c r="D374" s="404">
        <v>87.376000000000005</v>
      </c>
      <c r="E374" s="404">
        <v>2101.6619999999998</v>
      </c>
      <c r="F374" s="404">
        <v>547.20699999999999</v>
      </c>
      <c r="G374" s="404">
        <v>172.62100000000001</v>
      </c>
      <c r="H374" s="404">
        <v>11.092000000000001</v>
      </c>
      <c r="I374" s="404">
        <v>0.41</v>
      </c>
      <c r="J374" s="404">
        <v>4.1970000000000001</v>
      </c>
      <c r="K374" s="404">
        <v>40.06</v>
      </c>
      <c r="L374" s="404">
        <v>228.37899999999999</v>
      </c>
      <c r="M374" s="404">
        <v>5.5350000000000001</v>
      </c>
      <c r="N374" s="404">
        <v>2882.7829999999999</v>
      </c>
    </row>
    <row r="375" spans="1:14" x14ac:dyDescent="0.2">
      <c r="A375" s="404" t="s">
        <v>1487</v>
      </c>
      <c r="B375" s="404">
        <v>1626.2660000000001</v>
      </c>
      <c r="C375" s="404">
        <v>313.54599999999999</v>
      </c>
      <c r="D375" s="404">
        <v>77.447000000000003</v>
      </c>
      <c r="E375" s="404">
        <v>2017.259</v>
      </c>
      <c r="F375" s="404">
        <v>588.94000000000005</v>
      </c>
      <c r="G375" s="404">
        <v>192.45599999999999</v>
      </c>
      <c r="H375" s="404">
        <v>11.695</v>
      </c>
      <c r="I375" s="404">
        <v>0.20399999999999999</v>
      </c>
      <c r="J375" s="404">
        <v>8.3960000000000008</v>
      </c>
      <c r="K375" s="404">
        <v>37.628999999999998</v>
      </c>
      <c r="L375" s="404">
        <v>250.37899999999999</v>
      </c>
      <c r="M375" s="404">
        <v>7.702</v>
      </c>
      <c r="N375" s="404">
        <v>2864.28</v>
      </c>
    </row>
    <row r="376" spans="1:14" x14ac:dyDescent="0.2">
      <c r="A376" s="404" t="s">
        <v>1488</v>
      </c>
      <c r="B376" s="404">
        <v>1778.377</v>
      </c>
      <c r="C376" s="404">
        <v>325.12700000000001</v>
      </c>
      <c r="D376" s="404">
        <v>173.09200000000001</v>
      </c>
      <c r="E376" s="404">
        <v>2276.596</v>
      </c>
      <c r="F376" s="404">
        <v>659.91</v>
      </c>
      <c r="G376" s="404">
        <v>197.76599999999999</v>
      </c>
      <c r="H376" s="404">
        <v>12.449</v>
      </c>
      <c r="I376" s="404">
        <v>0.156</v>
      </c>
      <c r="J376" s="404">
        <v>3.9140000000000001</v>
      </c>
      <c r="K376" s="404">
        <v>25.94</v>
      </c>
      <c r="L376" s="404">
        <v>240.22399999999999</v>
      </c>
      <c r="M376" s="404">
        <v>1.175</v>
      </c>
      <c r="N376" s="404">
        <v>3177.9050000000002</v>
      </c>
    </row>
    <row r="377" spans="1:14" x14ac:dyDescent="0.2">
      <c r="A377" s="404" t="s">
        <v>1489</v>
      </c>
      <c r="B377" s="404">
        <v>20220.170999999998</v>
      </c>
      <c r="C377" s="404">
        <v>5293.375</v>
      </c>
      <c r="D377" s="404">
        <v>1144.32</v>
      </c>
      <c r="E377" s="404">
        <v>26657.866999999998</v>
      </c>
      <c r="F377" s="404">
        <v>7862.3490000000002</v>
      </c>
      <c r="G377" s="404">
        <v>2767.9160000000002</v>
      </c>
      <c r="H377" s="404">
        <v>143.76400000000001</v>
      </c>
      <c r="I377" s="404">
        <v>5.0330000000000004</v>
      </c>
      <c r="J377" s="404">
        <v>57.057000000000002</v>
      </c>
      <c r="K377" s="404">
        <v>452.75400000000002</v>
      </c>
      <c r="L377" s="404">
        <v>3426.5239999999999</v>
      </c>
      <c r="M377" s="404">
        <v>115.199</v>
      </c>
      <c r="N377" s="404">
        <v>38061.938999999998</v>
      </c>
    </row>
    <row r="378" spans="1:14" x14ac:dyDescent="0.2">
      <c r="A378" s="404" t="s">
        <v>1490</v>
      </c>
      <c r="B378" s="404">
        <v>1797.6890000000001</v>
      </c>
      <c r="C378" s="404">
        <v>347.91899999999998</v>
      </c>
      <c r="D378" s="404">
        <v>190.584</v>
      </c>
      <c r="E378" s="404">
        <v>2336.1909999999998</v>
      </c>
      <c r="F378" s="404">
        <v>717.50800000000004</v>
      </c>
      <c r="G378" s="404">
        <v>192.31200000000001</v>
      </c>
      <c r="H378" s="404">
        <v>12.702999999999999</v>
      </c>
      <c r="I378" s="404">
        <v>6.7000000000000004E-2</v>
      </c>
      <c r="J378" s="404">
        <v>4.0220000000000002</v>
      </c>
      <c r="K378" s="404">
        <v>28.872</v>
      </c>
      <c r="L378" s="404">
        <v>237.976</v>
      </c>
      <c r="M378" s="404">
        <v>6.3639999999999999</v>
      </c>
      <c r="N378" s="404">
        <v>3298.0390000000002</v>
      </c>
    </row>
    <row r="379" spans="1:14" x14ac:dyDescent="0.2">
      <c r="A379" s="404" t="s">
        <v>1491</v>
      </c>
      <c r="B379" s="404">
        <v>1533.4349999999999</v>
      </c>
      <c r="C379" s="404">
        <v>319.88499999999999</v>
      </c>
      <c r="D379" s="404">
        <v>105.812</v>
      </c>
      <c r="E379" s="404">
        <v>1959.1320000000001</v>
      </c>
      <c r="F379" s="404">
        <v>639.86800000000005</v>
      </c>
      <c r="G379" s="404">
        <v>178.054</v>
      </c>
      <c r="H379" s="404">
        <v>11.087999999999999</v>
      </c>
      <c r="I379" s="404">
        <v>0.13</v>
      </c>
      <c r="J379" s="404">
        <v>4.4560000000000004</v>
      </c>
      <c r="K379" s="404">
        <v>25.193000000000001</v>
      </c>
      <c r="L379" s="404">
        <v>218.92099999999999</v>
      </c>
      <c r="M379" s="404">
        <v>1.5840000000000001</v>
      </c>
      <c r="N379" s="404">
        <v>2819.5039999999999</v>
      </c>
    </row>
    <row r="380" spans="1:14" x14ac:dyDescent="0.2">
      <c r="A380" s="404" t="s">
        <v>1492</v>
      </c>
      <c r="B380" s="404">
        <v>1584.64</v>
      </c>
      <c r="C380" s="404">
        <v>370.85</v>
      </c>
      <c r="D380" s="404">
        <v>119.642</v>
      </c>
      <c r="E380" s="404">
        <v>2075.1309999999999</v>
      </c>
      <c r="F380" s="404">
        <v>648.93499999999995</v>
      </c>
      <c r="G380" s="404">
        <v>208.03100000000001</v>
      </c>
      <c r="H380" s="404">
        <v>12.297000000000001</v>
      </c>
      <c r="I380" s="404">
        <v>0.32500000000000001</v>
      </c>
      <c r="J380" s="404">
        <v>5.4980000000000002</v>
      </c>
      <c r="K380" s="404">
        <v>27.997</v>
      </c>
      <c r="L380" s="404">
        <v>254.148</v>
      </c>
      <c r="M380" s="404">
        <v>5.9169999999999998</v>
      </c>
      <c r="N380" s="404">
        <v>2984.1309999999999</v>
      </c>
    </row>
    <row r="381" spans="1:14" x14ac:dyDescent="0.2">
      <c r="A381" s="404" t="s">
        <v>1493</v>
      </c>
      <c r="B381" s="404">
        <v>1431.405</v>
      </c>
      <c r="C381" s="404">
        <v>392.959</v>
      </c>
      <c r="D381" s="404">
        <v>112.729</v>
      </c>
      <c r="E381" s="404">
        <v>1937.0930000000001</v>
      </c>
      <c r="F381" s="404">
        <v>584.84</v>
      </c>
      <c r="G381" s="404">
        <v>183.12899999999999</v>
      </c>
      <c r="H381" s="404">
        <v>11.315</v>
      </c>
      <c r="I381" s="404">
        <v>0.4</v>
      </c>
      <c r="J381" s="404">
        <v>7.0750000000000002</v>
      </c>
      <c r="K381" s="404">
        <v>26.545999999999999</v>
      </c>
      <c r="L381" s="404">
        <v>228.46600000000001</v>
      </c>
      <c r="M381" s="404">
        <v>8.1129999999999995</v>
      </c>
      <c r="N381" s="404">
        <v>2758.511</v>
      </c>
    </row>
    <row r="382" spans="1:14" x14ac:dyDescent="0.2">
      <c r="A382" s="404" t="s">
        <v>1494</v>
      </c>
      <c r="B382" s="404">
        <v>1560.68</v>
      </c>
      <c r="C382" s="404">
        <v>443.21300000000002</v>
      </c>
      <c r="D382" s="404">
        <v>105.82299999999999</v>
      </c>
      <c r="E382" s="404">
        <v>2109.7159999999999</v>
      </c>
      <c r="F382" s="404">
        <v>642.37400000000002</v>
      </c>
      <c r="G382" s="404">
        <v>195.03700000000001</v>
      </c>
      <c r="H382" s="404">
        <v>11.071</v>
      </c>
      <c r="I382" s="404">
        <v>0.83799999999999997</v>
      </c>
      <c r="J382" s="404">
        <v>6.5620000000000003</v>
      </c>
      <c r="K382" s="404">
        <v>27.695</v>
      </c>
      <c r="L382" s="404">
        <v>241.202</v>
      </c>
      <c r="M382" s="404">
        <v>9.782</v>
      </c>
      <c r="N382" s="404">
        <v>3003.0740000000001</v>
      </c>
    </row>
    <row r="383" spans="1:14" x14ac:dyDescent="0.2">
      <c r="A383" s="404" t="s">
        <v>1495</v>
      </c>
      <c r="B383" s="404">
        <v>1672.6310000000001</v>
      </c>
      <c r="C383" s="404">
        <v>503.46100000000001</v>
      </c>
      <c r="D383" s="404">
        <v>122.86199999999999</v>
      </c>
      <c r="E383" s="404">
        <v>2298.9540000000002</v>
      </c>
      <c r="F383" s="404">
        <v>710.36500000000001</v>
      </c>
      <c r="G383" s="404">
        <v>211.09899999999999</v>
      </c>
      <c r="H383" s="404">
        <v>11.241</v>
      </c>
      <c r="I383" s="404">
        <v>0.94199999999999995</v>
      </c>
      <c r="J383" s="404">
        <v>6.9189999999999996</v>
      </c>
      <c r="K383" s="404">
        <v>29.683</v>
      </c>
      <c r="L383" s="404">
        <v>259.88400000000001</v>
      </c>
      <c r="M383" s="404">
        <v>8.2560000000000002</v>
      </c>
      <c r="N383" s="404">
        <v>3277.4589999999998</v>
      </c>
    </row>
    <row r="384" spans="1:14" x14ac:dyDescent="0.2">
      <c r="A384" s="404" t="s">
        <v>1496</v>
      </c>
      <c r="B384" s="404">
        <v>1855.585</v>
      </c>
      <c r="C384" s="404">
        <v>647.57500000000005</v>
      </c>
      <c r="D384" s="404">
        <v>111.613</v>
      </c>
      <c r="E384" s="404">
        <v>2614.7730000000001</v>
      </c>
      <c r="F384" s="404">
        <v>722.30100000000004</v>
      </c>
      <c r="G384" s="404">
        <v>184.25800000000001</v>
      </c>
      <c r="H384" s="404">
        <v>12.178000000000001</v>
      </c>
      <c r="I384" s="404">
        <v>0.95099999999999996</v>
      </c>
      <c r="J384" s="404">
        <v>6.5609999999999999</v>
      </c>
      <c r="K384" s="404">
        <v>30.265000000000001</v>
      </c>
      <c r="L384" s="404">
        <v>234.21299999999999</v>
      </c>
      <c r="M384" s="404">
        <v>8.0109999999999992</v>
      </c>
      <c r="N384" s="404">
        <v>3579.2979999999998</v>
      </c>
    </row>
    <row r="385" spans="1:14" x14ac:dyDescent="0.2">
      <c r="A385" s="404" t="s">
        <v>1497</v>
      </c>
      <c r="B385" s="404">
        <v>1895.1780000000001</v>
      </c>
      <c r="C385" s="404">
        <v>701.61699999999996</v>
      </c>
      <c r="D385" s="404">
        <v>147.46299999999999</v>
      </c>
      <c r="E385" s="404">
        <v>2744.2570000000001</v>
      </c>
      <c r="F385" s="404">
        <v>714.19200000000001</v>
      </c>
      <c r="G385" s="404">
        <v>192.12</v>
      </c>
      <c r="H385" s="404">
        <v>12.061</v>
      </c>
      <c r="I385" s="404">
        <v>0.88100000000000001</v>
      </c>
      <c r="J385" s="404">
        <v>5.9640000000000004</v>
      </c>
      <c r="K385" s="404">
        <v>30.283000000000001</v>
      </c>
      <c r="L385" s="404">
        <v>241.31</v>
      </c>
      <c r="M385" s="404">
        <v>8.8460000000000001</v>
      </c>
      <c r="N385" s="404">
        <v>3708.605</v>
      </c>
    </row>
    <row r="386" spans="1:14" x14ac:dyDescent="0.2">
      <c r="A386" s="404" t="s">
        <v>1498</v>
      </c>
      <c r="B386" s="404">
        <v>1607.0250000000001</v>
      </c>
      <c r="C386" s="404">
        <v>520.93600000000004</v>
      </c>
      <c r="D386" s="404">
        <v>73.738</v>
      </c>
      <c r="E386" s="404">
        <v>2201.6999999999998</v>
      </c>
      <c r="F386" s="404">
        <v>661.86099999999999</v>
      </c>
      <c r="G386" s="404">
        <v>155.09200000000001</v>
      </c>
      <c r="H386" s="404">
        <v>11.769</v>
      </c>
      <c r="I386" s="404">
        <v>0.67</v>
      </c>
      <c r="J386" s="404">
        <v>5.0659999999999998</v>
      </c>
      <c r="K386" s="404">
        <v>27.760999999999999</v>
      </c>
      <c r="L386" s="404">
        <v>200.357</v>
      </c>
      <c r="M386" s="404">
        <v>2.0979999999999999</v>
      </c>
      <c r="N386" s="404">
        <v>3066.0160000000001</v>
      </c>
    </row>
    <row r="387" spans="1:14" x14ac:dyDescent="0.2">
      <c r="A387" s="404" t="s">
        <v>1499</v>
      </c>
      <c r="B387" s="404">
        <v>1538.1890000000001</v>
      </c>
      <c r="C387" s="404">
        <v>475.93200000000002</v>
      </c>
      <c r="D387" s="404">
        <v>63.823</v>
      </c>
      <c r="E387" s="404">
        <v>2077.944</v>
      </c>
      <c r="F387" s="404">
        <v>631.39400000000001</v>
      </c>
      <c r="G387" s="404">
        <v>155.24799999999999</v>
      </c>
      <c r="H387" s="404">
        <v>12.004</v>
      </c>
      <c r="I387" s="404">
        <v>0.215</v>
      </c>
      <c r="J387" s="404">
        <v>6.27</v>
      </c>
      <c r="K387" s="404">
        <v>27.452999999999999</v>
      </c>
      <c r="L387" s="404">
        <v>201.19</v>
      </c>
      <c r="M387" s="404">
        <v>3.3380000000000001</v>
      </c>
      <c r="N387" s="404">
        <v>2913.866</v>
      </c>
    </row>
    <row r="388" spans="1:14" x14ac:dyDescent="0.2">
      <c r="A388" s="404" t="s">
        <v>1500</v>
      </c>
      <c r="B388" s="404">
        <v>1493.365</v>
      </c>
      <c r="C388" s="404">
        <v>357.87799999999999</v>
      </c>
      <c r="D388" s="404">
        <v>58.738999999999997</v>
      </c>
      <c r="E388" s="404">
        <v>1909.9829999999999</v>
      </c>
      <c r="F388" s="404">
        <v>651.03399999999999</v>
      </c>
      <c r="G388" s="404">
        <v>157.179</v>
      </c>
      <c r="H388" s="404">
        <v>11.957000000000001</v>
      </c>
      <c r="I388" s="404">
        <v>0.14799999999999999</v>
      </c>
      <c r="J388" s="404">
        <v>4.8609999999999998</v>
      </c>
      <c r="K388" s="404">
        <v>26.824999999999999</v>
      </c>
      <c r="L388" s="404">
        <v>200.97</v>
      </c>
      <c r="M388" s="404">
        <v>3.9220000000000002</v>
      </c>
      <c r="N388" s="404">
        <v>2765.9090000000001</v>
      </c>
    </row>
    <row r="389" spans="1:14" x14ac:dyDescent="0.2">
      <c r="A389" s="404" t="s">
        <v>1501</v>
      </c>
      <c r="B389" s="404">
        <v>1643.8520000000001</v>
      </c>
      <c r="C389" s="404">
        <v>374.96</v>
      </c>
      <c r="D389" s="404">
        <v>63.723999999999997</v>
      </c>
      <c r="E389" s="404">
        <v>2082.5349999999999</v>
      </c>
      <c r="F389" s="404">
        <v>704.18100000000004</v>
      </c>
      <c r="G389" s="404">
        <v>197.11199999999999</v>
      </c>
      <c r="H389" s="404">
        <v>12.298999999999999</v>
      </c>
      <c r="I389" s="404">
        <v>4.2000000000000003E-2</v>
      </c>
      <c r="J389" s="404">
        <v>6.3620000000000001</v>
      </c>
      <c r="K389" s="404">
        <v>28.565000000000001</v>
      </c>
      <c r="L389" s="404">
        <v>244.37899999999999</v>
      </c>
      <c r="M389" s="404">
        <v>8.9260000000000002</v>
      </c>
      <c r="N389" s="404">
        <v>3040.0210000000002</v>
      </c>
    </row>
    <row r="390" spans="1:14" x14ac:dyDescent="0.2">
      <c r="A390" s="404" t="s">
        <v>1502</v>
      </c>
      <c r="B390" s="404">
        <v>19613.672999999999</v>
      </c>
      <c r="C390" s="404">
        <v>5458.1009999999997</v>
      </c>
      <c r="D390" s="404">
        <v>1276.5519999999999</v>
      </c>
      <c r="E390" s="404">
        <v>26348.325000000001</v>
      </c>
      <c r="F390" s="404">
        <v>8028.8530000000001</v>
      </c>
      <c r="G390" s="404">
        <v>2208.6709999999998</v>
      </c>
      <c r="H390" s="404">
        <v>141.98099999999999</v>
      </c>
      <c r="I390" s="404">
        <v>5.6079999999999997</v>
      </c>
      <c r="J390" s="404">
        <v>69.617000000000004</v>
      </c>
      <c r="K390" s="404">
        <v>337.13799999999998</v>
      </c>
      <c r="L390" s="404">
        <v>2763.0149999999999</v>
      </c>
      <c r="M390" s="404">
        <v>75.156000000000006</v>
      </c>
      <c r="N390" s="404">
        <v>37215.349000000002</v>
      </c>
    </row>
    <row r="391" spans="1:14" x14ac:dyDescent="0.2">
      <c r="A391" s="404" t="s">
        <v>1503</v>
      </c>
      <c r="B391" s="404">
        <v>1668.097</v>
      </c>
      <c r="C391" s="404">
        <v>388.03800000000001</v>
      </c>
      <c r="D391" s="404">
        <v>67.195999999999998</v>
      </c>
      <c r="E391" s="404">
        <v>2123.33</v>
      </c>
      <c r="F391" s="404">
        <v>740.60799999999995</v>
      </c>
      <c r="G391" s="404">
        <v>218.703</v>
      </c>
      <c r="H391" s="404">
        <v>13.098000000000001</v>
      </c>
      <c r="I391" s="404">
        <v>0.115</v>
      </c>
      <c r="J391" s="404">
        <v>8.2539999999999996</v>
      </c>
      <c r="K391" s="404">
        <v>31.641999999999999</v>
      </c>
      <c r="L391" s="404">
        <v>271.81200000000001</v>
      </c>
      <c r="M391" s="404">
        <v>8.41</v>
      </c>
      <c r="N391" s="404">
        <v>3144.16</v>
      </c>
    </row>
    <row r="392" spans="1:14" x14ac:dyDescent="0.2">
      <c r="A392" s="404" t="s">
        <v>1504</v>
      </c>
      <c r="B392" s="404">
        <v>1460.06</v>
      </c>
      <c r="C392" s="404">
        <v>350.19299999999998</v>
      </c>
      <c r="D392" s="404">
        <v>56.841000000000001</v>
      </c>
      <c r="E392" s="404">
        <v>1867.0940000000001</v>
      </c>
      <c r="F392" s="404">
        <v>643.83600000000001</v>
      </c>
      <c r="G392" s="404">
        <v>202.56200000000001</v>
      </c>
      <c r="H392" s="404">
        <v>11.518000000000001</v>
      </c>
      <c r="I392" s="404">
        <v>0.24</v>
      </c>
      <c r="J392" s="404">
        <v>7.2629999999999999</v>
      </c>
      <c r="K392" s="404">
        <v>26.744</v>
      </c>
      <c r="L392" s="404">
        <v>248.327</v>
      </c>
      <c r="M392" s="404">
        <v>6.5860000000000003</v>
      </c>
      <c r="N392" s="404">
        <v>2765.8420000000001</v>
      </c>
    </row>
    <row r="393" spans="1:14" x14ac:dyDescent="0.2">
      <c r="A393" s="404" t="s">
        <v>1505</v>
      </c>
      <c r="B393" s="404">
        <v>1534.5060000000001</v>
      </c>
      <c r="C393" s="404">
        <v>413.36099999999999</v>
      </c>
      <c r="D393" s="404">
        <v>83.581000000000003</v>
      </c>
      <c r="E393" s="404">
        <v>2031.4480000000001</v>
      </c>
      <c r="F393" s="404">
        <v>658.27</v>
      </c>
      <c r="G393" s="404">
        <v>210.904</v>
      </c>
      <c r="H393" s="404">
        <v>12.664999999999999</v>
      </c>
      <c r="I393" s="404">
        <v>0.45200000000000001</v>
      </c>
      <c r="J393" s="404">
        <v>8.6679999999999993</v>
      </c>
      <c r="K393" s="404">
        <v>32.171999999999997</v>
      </c>
      <c r="L393" s="404">
        <v>264.86200000000002</v>
      </c>
      <c r="M393" s="404">
        <v>5.21</v>
      </c>
      <c r="N393" s="404">
        <v>2959.79</v>
      </c>
    </row>
    <row r="394" spans="1:14" x14ac:dyDescent="0.2">
      <c r="A394" s="404" t="s">
        <v>1506</v>
      </c>
      <c r="B394" s="404">
        <v>1448.239</v>
      </c>
      <c r="C394" s="404">
        <v>411.34399999999999</v>
      </c>
      <c r="D394" s="404">
        <v>78.718000000000004</v>
      </c>
      <c r="E394" s="404">
        <v>1938.3019999999999</v>
      </c>
      <c r="F394" s="404">
        <v>610.20000000000005</v>
      </c>
      <c r="G394" s="404">
        <v>243.43199999999999</v>
      </c>
      <c r="H394" s="404">
        <v>11.34</v>
      </c>
      <c r="I394" s="404">
        <v>0.46700000000000003</v>
      </c>
      <c r="J394" s="404">
        <v>10.420999999999999</v>
      </c>
      <c r="K394" s="404">
        <v>29.172000000000001</v>
      </c>
      <c r="L394" s="404">
        <v>294.83300000000003</v>
      </c>
      <c r="M394" s="404">
        <v>5.7370000000000001</v>
      </c>
      <c r="N394" s="404">
        <v>2849.0709999999999</v>
      </c>
    </row>
    <row r="395" spans="1:14" x14ac:dyDescent="0.2">
      <c r="A395" s="404" t="s">
        <v>1507</v>
      </c>
      <c r="B395" s="404">
        <v>1548.768</v>
      </c>
      <c r="C395" s="404">
        <v>416.94799999999998</v>
      </c>
      <c r="D395" s="404">
        <v>82.028999999999996</v>
      </c>
      <c r="E395" s="404">
        <v>2047.7449999999999</v>
      </c>
      <c r="F395" s="404">
        <v>658.18200000000002</v>
      </c>
      <c r="G395" s="404">
        <v>268.31299999999999</v>
      </c>
      <c r="H395" s="404">
        <v>12.369</v>
      </c>
      <c r="I395" s="404">
        <v>0.58599999999999997</v>
      </c>
      <c r="J395" s="404">
        <v>10.962999999999999</v>
      </c>
      <c r="K395" s="404">
        <v>30.196000000000002</v>
      </c>
      <c r="L395" s="404">
        <v>322.428</v>
      </c>
      <c r="M395" s="404">
        <v>2.1379999999999999</v>
      </c>
      <c r="N395" s="404">
        <v>3030.4929999999999</v>
      </c>
    </row>
    <row r="396" spans="1:14" x14ac:dyDescent="0.2">
      <c r="A396" s="404" t="s">
        <v>1508</v>
      </c>
      <c r="B396" s="404">
        <v>1691.1849999999999</v>
      </c>
      <c r="C396" s="404">
        <v>560.197</v>
      </c>
      <c r="D396" s="404">
        <v>81.856999999999999</v>
      </c>
      <c r="E396" s="404">
        <v>2333.239</v>
      </c>
      <c r="F396" s="404">
        <v>693.05499999999995</v>
      </c>
      <c r="G396" s="404">
        <v>284.40800000000002</v>
      </c>
      <c r="H396" s="404">
        <v>11.707000000000001</v>
      </c>
      <c r="I396" s="404">
        <v>0.97199999999999998</v>
      </c>
      <c r="J396" s="404">
        <v>11.458</v>
      </c>
      <c r="K396" s="404">
        <v>31.274000000000001</v>
      </c>
      <c r="L396" s="404">
        <v>339.81799999999998</v>
      </c>
      <c r="M396" s="404">
        <v>6.1890000000000001</v>
      </c>
      <c r="N396" s="404">
        <v>3372.3020000000001</v>
      </c>
    </row>
    <row r="397" spans="1:14" x14ac:dyDescent="0.2">
      <c r="A397" s="404" t="s">
        <v>1509</v>
      </c>
      <c r="B397" s="404">
        <v>1877.404</v>
      </c>
      <c r="C397" s="404">
        <v>745.71199999999999</v>
      </c>
      <c r="D397" s="404">
        <v>102.175</v>
      </c>
      <c r="E397" s="404">
        <v>2725.2910000000002</v>
      </c>
      <c r="F397" s="404">
        <v>735.33399999999995</v>
      </c>
      <c r="G397" s="404">
        <v>256.32</v>
      </c>
      <c r="H397" s="404">
        <v>12.840999999999999</v>
      </c>
      <c r="I397" s="404">
        <v>0.87</v>
      </c>
      <c r="J397" s="404">
        <v>9.0589999999999993</v>
      </c>
      <c r="K397" s="404">
        <v>33.75</v>
      </c>
      <c r="L397" s="404">
        <v>312.839</v>
      </c>
      <c r="M397" s="404">
        <v>12.238</v>
      </c>
      <c r="N397" s="404">
        <v>3785.7020000000002</v>
      </c>
    </row>
    <row r="398" spans="1:14" x14ac:dyDescent="0.2">
      <c r="A398" s="404" t="s">
        <v>1510</v>
      </c>
      <c r="B398" s="404">
        <v>1856.8869999999999</v>
      </c>
      <c r="C398" s="404">
        <v>729.28599999999994</v>
      </c>
      <c r="D398" s="404">
        <v>102.151</v>
      </c>
      <c r="E398" s="404">
        <v>2688.3240000000001</v>
      </c>
      <c r="F398" s="404">
        <v>739.06100000000004</v>
      </c>
      <c r="G398" s="404">
        <v>211.65799999999999</v>
      </c>
      <c r="H398" s="404">
        <v>12.483000000000001</v>
      </c>
      <c r="I398" s="404">
        <v>0.76200000000000001</v>
      </c>
      <c r="J398" s="404">
        <v>9.9359999999999999</v>
      </c>
      <c r="K398" s="404">
        <v>34.143000000000001</v>
      </c>
      <c r="L398" s="404">
        <v>268.98200000000003</v>
      </c>
      <c r="M398" s="404">
        <v>10.103999999999999</v>
      </c>
      <c r="N398" s="404">
        <v>3706.471</v>
      </c>
    </row>
    <row r="399" spans="1:14" x14ac:dyDescent="0.2">
      <c r="A399" s="404" t="s">
        <v>1511</v>
      </c>
      <c r="B399" s="404">
        <v>1702.9069999999999</v>
      </c>
      <c r="C399" s="404">
        <v>578.01199999999994</v>
      </c>
      <c r="D399" s="404">
        <v>81.727000000000004</v>
      </c>
      <c r="E399" s="404">
        <v>2362.6460000000002</v>
      </c>
      <c r="F399" s="404">
        <v>673.30799999999999</v>
      </c>
      <c r="G399" s="404">
        <v>171.30099999999999</v>
      </c>
      <c r="H399" s="404">
        <v>12.157999999999999</v>
      </c>
      <c r="I399" s="404">
        <v>0.53500000000000003</v>
      </c>
      <c r="J399" s="404">
        <v>7.4859999999999998</v>
      </c>
      <c r="K399" s="404">
        <v>33.299999999999997</v>
      </c>
      <c r="L399" s="404">
        <v>224.78</v>
      </c>
      <c r="M399" s="404">
        <v>5.4889999999999999</v>
      </c>
      <c r="N399" s="404">
        <v>3266.223</v>
      </c>
    </row>
    <row r="400" spans="1:14" x14ac:dyDescent="0.2">
      <c r="A400" s="404" t="s">
        <v>1512</v>
      </c>
      <c r="B400" s="404">
        <v>1633.498</v>
      </c>
      <c r="C400" s="404">
        <v>449.38600000000002</v>
      </c>
      <c r="D400" s="404">
        <v>81.299000000000007</v>
      </c>
      <c r="E400" s="404">
        <v>2164.1840000000002</v>
      </c>
      <c r="F400" s="404">
        <v>631.66800000000001</v>
      </c>
      <c r="G400" s="404">
        <v>171.18799999999999</v>
      </c>
      <c r="H400" s="404">
        <v>12.564</v>
      </c>
      <c r="I400" s="404">
        <v>0.315</v>
      </c>
      <c r="J400" s="404">
        <v>7.4710000000000001</v>
      </c>
      <c r="K400" s="404">
        <v>31.635000000000002</v>
      </c>
      <c r="L400" s="404">
        <v>223.17400000000001</v>
      </c>
      <c r="M400" s="404">
        <v>4.5119999999999996</v>
      </c>
      <c r="N400" s="404">
        <v>3023.5390000000002</v>
      </c>
    </row>
    <row r="401" spans="1:14" x14ac:dyDescent="0.2">
      <c r="A401" s="404" t="s">
        <v>1513</v>
      </c>
      <c r="B401" s="404">
        <v>1604.8979999999999</v>
      </c>
      <c r="C401" s="404">
        <v>357.36799999999999</v>
      </c>
      <c r="D401" s="404">
        <v>62.284999999999997</v>
      </c>
      <c r="E401" s="404">
        <v>2024.5509999999999</v>
      </c>
      <c r="F401" s="404">
        <v>642.39499999999998</v>
      </c>
      <c r="G401" s="404">
        <v>196.15199999999999</v>
      </c>
      <c r="H401" s="404">
        <v>12.099</v>
      </c>
      <c r="I401" s="404">
        <v>0.28699999999999998</v>
      </c>
      <c r="J401" s="404">
        <v>6.673</v>
      </c>
      <c r="K401" s="404">
        <v>31.788</v>
      </c>
      <c r="L401" s="404">
        <v>247</v>
      </c>
      <c r="M401" s="404">
        <v>3.1840000000000002</v>
      </c>
      <c r="N401" s="404">
        <v>2917.13</v>
      </c>
    </row>
    <row r="402" spans="1:14" x14ac:dyDescent="0.2">
      <c r="A402" s="404" t="s">
        <v>1514</v>
      </c>
      <c r="B402" s="404">
        <v>1756.3320000000001</v>
      </c>
      <c r="C402" s="404">
        <v>366.24099999999999</v>
      </c>
      <c r="D402" s="404">
        <v>81.456999999999994</v>
      </c>
      <c r="E402" s="404">
        <v>2204.0300000000002</v>
      </c>
      <c r="F402" s="404">
        <v>719.51099999999997</v>
      </c>
      <c r="G402" s="404">
        <v>215.03700000000001</v>
      </c>
      <c r="H402" s="404">
        <v>12.577999999999999</v>
      </c>
      <c r="I402" s="404">
        <v>4.3999999999999997E-2</v>
      </c>
      <c r="J402" s="404">
        <v>7.6829999999999998</v>
      </c>
      <c r="K402" s="404">
        <v>34.155999999999999</v>
      </c>
      <c r="L402" s="404">
        <v>269.49700000000001</v>
      </c>
      <c r="M402" s="404">
        <v>1.798</v>
      </c>
      <c r="N402" s="404">
        <v>3194.837</v>
      </c>
    </row>
    <row r="403" spans="1:14" x14ac:dyDescent="0.2">
      <c r="A403" s="404" t="s">
        <v>1515</v>
      </c>
      <c r="B403" s="404">
        <v>19782.780999999999</v>
      </c>
      <c r="C403" s="404">
        <v>5766.8119999999999</v>
      </c>
      <c r="D403" s="404">
        <v>961.31600000000003</v>
      </c>
      <c r="E403" s="404">
        <v>26510.909</v>
      </c>
      <c r="F403" s="404">
        <v>8145.4290000000001</v>
      </c>
      <c r="G403" s="404">
        <v>2649.9789999999998</v>
      </c>
      <c r="H403" s="404">
        <v>147.41999999999999</v>
      </c>
      <c r="I403" s="404">
        <v>5.6440000000000001</v>
      </c>
      <c r="J403" s="404">
        <v>105.334</v>
      </c>
      <c r="K403" s="404">
        <v>379.97399999999999</v>
      </c>
      <c r="L403" s="404">
        <v>3288.3510000000001</v>
      </c>
      <c r="M403" s="404">
        <v>71.594999999999999</v>
      </c>
      <c r="N403" s="404">
        <v>38016.285000000003</v>
      </c>
    </row>
    <row r="404" spans="1:14" x14ac:dyDescent="0.2">
      <c r="A404" s="404" t="s">
        <v>1516</v>
      </c>
      <c r="B404" s="404">
        <v>1834.7149999999999</v>
      </c>
      <c r="C404" s="404">
        <v>391.05599999999998</v>
      </c>
      <c r="D404" s="404">
        <v>126.116</v>
      </c>
      <c r="E404" s="404">
        <v>2351.8870000000002</v>
      </c>
      <c r="F404" s="404">
        <v>721.24900000000002</v>
      </c>
      <c r="G404" s="404">
        <v>204.917</v>
      </c>
      <c r="H404" s="404">
        <v>12.734</v>
      </c>
      <c r="I404" s="404">
        <v>0.13400000000000001</v>
      </c>
      <c r="J404" s="404">
        <v>6.4020000000000001</v>
      </c>
      <c r="K404" s="404">
        <v>34.963000000000001</v>
      </c>
      <c r="L404" s="404">
        <v>259.14999999999998</v>
      </c>
      <c r="M404" s="404">
        <v>4.524</v>
      </c>
      <c r="N404" s="404">
        <v>3336.8090000000002</v>
      </c>
    </row>
    <row r="405" spans="1:14" x14ac:dyDescent="0.2">
      <c r="A405" s="404" t="s">
        <v>1517</v>
      </c>
      <c r="B405" s="404">
        <v>1595.463</v>
      </c>
      <c r="C405" s="404">
        <v>342.21800000000002</v>
      </c>
      <c r="D405" s="404">
        <v>108.771</v>
      </c>
      <c r="E405" s="404">
        <v>2046.452</v>
      </c>
      <c r="F405" s="404">
        <v>635.07500000000005</v>
      </c>
      <c r="G405" s="404">
        <v>197.17400000000001</v>
      </c>
      <c r="H405" s="404">
        <v>11.445</v>
      </c>
      <c r="I405" s="404">
        <v>0.18099999999999999</v>
      </c>
      <c r="J405" s="404">
        <v>7.5469999999999997</v>
      </c>
      <c r="K405" s="404">
        <v>30.14</v>
      </c>
      <c r="L405" s="404">
        <v>246.48500000000001</v>
      </c>
      <c r="M405" s="404">
        <v>3.177</v>
      </c>
      <c r="N405" s="404">
        <v>2931.1889999999999</v>
      </c>
    </row>
    <row r="406" spans="1:14" x14ac:dyDescent="0.2">
      <c r="A406" s="404" t="s">
        <v>1518</v>
      </c>
      <c r="B406" s="404">
        <v>1577.577</v>
      </c>
      <c r="C406" s="404">
        <v>369.28</v>
      </c>
      <c r="D406" s="404">
        <v>102.96</v>
      </c>
      <c r="E406" s="404">
        <v>2049.817</v>
      </c>
      <c r="F406" s="404">
        <v>624.56500000000005</v>
      </c>
      <c r="G406" s="404">
        <v>241.28</v>
      </c>
      <c r="H406" s="404">
        <v>12.28</v>
      </c>
      <c r="I406" s="404">
        <v>0.50700000000000001</v>
      </c>
      <c r="J406" s="404">
        <v>10.491</v>
      </c>
      <c r="K406" s="404">
        <v>33.173999999999999</v>
      </c>
      <c r="L406" s="404">
        <v>297.73200000000003</v>
      </c>
      <c r="M406" s="404">
        <v>1.2749999999999999</v>
      </c>
      <c r="N406" s="404">
        <v>2973.3890000000001</v>
      </c>
    </row>
    <row r="407" spans="1:14" x14ac:dyDescent="0.2">
      <c r="A407" s="404" t="s">
        <v>1519</v>
      </c>
      <c r="B407" s="404">
        <v>1445.9059999999999</v>
      </c>
      <c r="C407" s="404">
        <v>359.93299999999999</v>
      </c>
      <c r="D407" s="404">
        <v>88.682000000000002</v>
      </c>
      <c r="E407" s="404">
        <v>1894.52</v>
      </c>
      <c r="F407" s="404">
        <v>591.65800000000002</v>
      </c>
      <c r="G407" s="404">
        <v>248.18700000000001</v>
      </c>
      <c r="H407" s="404">
        <v>11.81</v>
      </c>
      <c r="I407" s="404">
        <v>0.61099999999999999</v>
      </c>
      <c r="J407" s="404">
        <v>11.064</v>
      </c>
      <c r="K407" s="404">
        <v>31.045000000000002</v>
      </c>
      <c r="L407" s="404">
        <v>302.71699999999998</v>
      </c>
      <c r="M407" s="404">
        <v>2.855</v>
      </c>
      <c r="N407" s="404">
        <v>2791.7510000000002</v>
      </c>
    </row>
    <row r="408" spans="1:14" x14ac:dyDescent="0.2">
      <c r="A408" s="404" t="s">
        <v>1520</v>
      </c>
      <c r="B408" s="404">
        <v>1541.742</v>
      </c>
      <c r="C408" s="404">
        <v>402.18</v>
      </c>
      <c r="D408" s="404">
        <v>80.525999999999996</v>
      </c>
      <c r="E408" s="404">
        <v>2024.4490000000001</v>
      </c>
      <c r="F408" s="404">
        <v>648.20699999999999</v>
      </c>
      <c r="G408" s="404">
        <v>293.654</v>
      </c>
      <c r="H408" s="404">
        <v>11.833</v>
      </c>
      <c r="I408" s="404">
        <v>0.68799999999999994</v>
      </c>
      <c r="J408" s="404">
        <v>10.19</v>
      </c>
      <c r="K408" s="404">
        <v>30.878</v>
      </c>
      <c r="L408" s="404">
        <v>347.24299999999999</v>
      </c>
      <c r="M408" s="404">
        <v>1.363</v>
      </c>
      <c r="N408" s="404">
        <v>3021.261</v>
      </c>
    </row>
    <row r="409" spans="1:14" x14ac:dyDescent="0.2">
      <c r="A409" s="404" t="s">
        <v>1521</v>
      </c>
      <c r="B409" s="404">
        <v>1673.087</v>
      </c>
      <c r="C409" s="404">
        <v>444.75700000000001</v>
      </c>
      <c r="D409" s="404">
        <v>110.658</v>
      </c>
      <c r="E409" s="404">
        <v>2228.502</v>
      </c>
      <c r="F409" s="404">
        <v>668.827</v>
      </c>
      <c r="G409" s="404">
        <v>285.69900000000001</v>
      </c>
      <c r="H409" s="404">
        <v>12.381</v>
      </c>
      <c r="I409" s="404">
        <v>0.91800000000000004</v>
      </c>
      <c r="J409" s="404">
        <v>10.602</v>
      </c>
      <c r="K409" s="404">
        <v>32.444000000000003</v>
      </c>
      <c r="L409" s="404">
        <v>342.04399999999998</v>
      </c>
      <c r="M409" s="404">
        <v>1.3340000000000001</v>
      </c>
      <c r="N409" s="404">
        <v>3240.7069999999999</v>
      </c>
    </row>
    <row r="410" spans="1:14" x14ac:dyDescent="0.2">
      <c r="A410" s="404" t="s">
        <v>1522</v>
      </c>
      <c r="B410" s="404">
        <v>1867.5150000000001</v>
      </c>
      <c r="C410" s="404">
        <v>643.46900000000005</v>
      </c>
      <c r="D410" s="404">
        <v>123.505</v>
      </c>
      <c r="E410" s="404">
        <v>2634.489</v>
      </c>
      <c r="F410" s="404">
        <v>725.851</v>
      </c>
      <c r="G410" s="404">
        <v>247.78299999999999</v>
      </c>
      <c r="H410" s="404">
        <v>12.433</v>
      </c>
      <c r="I410" s="404">
        <v>0.63200000000000001</v>
      </c>
      <c r="J410" s="404">
        <v>9.6530000000000005</v>
      </c>
      <c r="K410" s="404">
        <v>35.488999999999997</v>
      </c>
      <c r="L410" s="404">
        <v>305.99</v>
      </c>
      <c r="M410" s="404">
        <v>7.859</v>
      </c>
      <c r="N410" s="404">
        <v>3674.1889999999999</v>
      </c>
    </row>
    <row r="411" spans="1:14" x14ac:dyDescent="0.2">
      <c r="A411" s="404" t="s">
        <v>1523</v>
      </c>
      <c r="B411" s="404">
        <v>1899.0540000000001</v>
      </c>
      <c r="C411" s="404">
        <v>697.74900000000002</v>
      </c>
      <c r="D411" s="404">
        <v>127.59</v>
      </c>
      <c r="E411" s="404">
        <v>2724.3919999999998</v>
      </c>
      <c r="F411" s="404">
        <v>719.298</v>
      </c>
      <c r="G411" s="404">
        <v>228.79400000000001</v>
      </c>
      <c r="H411" s="404">
        <v>12.347</v>
      </c>
      <c r="I411" s="404">
        <v>0.628</v>
      </c>
      <c r="J411" s="404">
        <v>8.2560000000000002</v>
      </c>
      <c r="K411" s="404">
        <v>35.697000000000003</v>
      </c>
      <c r="L411" s="404">
        <v>285.72199999999998</v>
      </c>
      <c r="M411" s="404">
        <v>7.5279999999999996</v>
      </c>
      <c r="N411" s="404">
        <v>3736.94</v>
      </c>
    </row>
    <row r="412" spans="1:14" x14ac:dyDescent="0.2">
      <c r="A412" s="404" t="s">
        <v>1524</v>
      </c>
      <c r="B412" s="404">
        <v>1692.8009999999999</v>
      </c>
      <c r="C412" s="404">
        <v>478.39600000000002</v>
      </c>
      <c r="D412" s="404">
        <v>87.710999999999999</v>
      </c>
      <c r="E412" s="404">
        <v>2258.9079999999999</v>
      </c>
      <c r="F412" s="404">
        <v>662.60500000000002</v>
      </c>
      <c r="G412" s="404">
        <v>183.70500000000001</v>
      </c>
      <c r="H412" s="404">
        <v>12.185</v>
      </c>
      <c r="I412" s="404">
        <v>0.56599999999999995</v>
      </c>
      <c r="J412" s="404">
        <v>9.0619999999999994</v>
      </c>
      <c r="K412" s="404">
        <v>32.790999999999997</v>
      </c>
      <c r="L412" s="404">
        <v>238.31</v>
      </c>
      <c r="M412" s="404">
        <v>-1.3480000000000001</v>
      </c>
      <c r="N412" s="404">
        <v>3158.4749999999999</v>
      </c>
    </row>
    <row r="413" spans="1:14" x14ac:dyDescent="0.2">
      <c r="A413" s="404" t="s">
        <v>1525</v>
      </c>
      <c r="B413" s="404">
        <v>1623.7629999999999</v>
      </c>
      <c r="C413" s="404">
        <v>417.47800000000001</v>
      </c>
      <c r="D413" s="404">
        <v>84.876000000000005</v>
      </c>
      <c r="E413" s="404">
        <v>2126.1179999999999</v>
      </c>
      <c r="F413" s="404">
        <v>625.42899999999997</v>
      </c>
      <c r="G413" s="404">
        <v>183.19200000000001</v>
      </c>
      <c r="H413" s="404">
        <v>12.103999999999999</v>
      </c>
      <c r="I413" s="404">
        <v>0.35899999999999999</v>
      </c>
      <c r="J413" s="404">
        <v>9.0839999999999996</v>
      </c>
      <c r="K413" s="404">
        <v>32.183</v>
      </c>
      <c r="L413" s="404">
        <v>236.92099999999999</v>
      </c>
      <c r="M413" s="404">
        <v>-4.774</v>
      </c>
      <c r="N413" s="404">
        <v>2983.694</v>
      </c>
    </row>
    <row r="414" spans="1:14" x14ac:dyDescent="0.2">
      <c r="A414" s="404" t="s">
        <v>1526</v>
      </c>
      <c r="B414" s="404">
        <v>1630.7080000000001</v>
      </c>
      <c r="C414" s="404">
        <v>355.43200000000002</v>
      </c>
      <c r="D414" s="404">
        <v>65.281999999999996</v>
      </c>
      <c r="E414" s="404">
        <v>2051.422</v>
      </c>
      <c r="F414" s="404">
        <v>621.09199999999998</v>
      </c>
      <c r="G414" s="404">
        <v>196.04900000000001</v>
      </c>
      <c r="H414" s="404">
        <v>11.656000000000001</v>
      </c>
      <c r="I414" s="404">
        <v>0.14199999999999999</v>
      </c>
      <c r="J414" s="404">
        <v>9.7349999999999994</v>
      </c>
      <c r="K414" s="404">
        <v>32.9</v>
      </c>
      <c r="L414" s="404">
        <v>250.483</v>
      </c>
      <c r="M414" s="404">
        <v>-2.63</v>
      </c>
      <c r="N414" s="404">
        <v>2920.366</v>
      </c>
    </row>
    <row r="415" spans="1:14" x14ac:dyDescent="0.2">
      <c r="A415" s="404" t="s">
        <v>1527</v>
      </c>
      <c r="B415" s="404">
        <v>1802.4110000000001</v>
      </c>
      <c r="C415" s="404">
        <v>343.11700000000002</v>
      </c>
      <c r="D415" s="404">
        <v>98.308999999999997</v>
      </c>
      <c r="E415" s="404">
        <v>2243.837</v>
      </c>
      <c r="F415" s="404">
        <v>715.00300000000004</v>
      </c>
      <c r="G415" s="404">
        <v>238.62100000000001</v>
      </c>
      <c r="H415" s="404">
        <v>12.837</v>
      </c>
      <c r="I415" s="404">
        <v>4.2999999999999997E-2</v>
      </c>
      <c r="J415" s="404">
        <v>11.186999999999999</v>
      </c>
      <c r="K415" s="404">
        <v>35.463999999999999</v>
      </c>
      <c r="L415" s="404">
        <v>298.15300000000002</v>
      </c>
      <c r="M415" s="404">
        <v>0.74199999999999999</v>
      </c>
      <c r="N415" s="404">
        <v>3257.7339999999999</v>
      </c>
    </row>
    <row r="416" spans="1:14" x14ac:dyDescent="0.2">
      <c r="A416" s="404" t="s">
        <v>1528</v>
      </c>
      <c r="B416" s="404">
        <v>20184.742999999999</v>
      </c>
      <c r="C416" s="404">
        <v>5246.2489999999998</v>
      </c>
      <c r="D416" s="404">
        <v>1204.9849999999999</v>
      </c>
      <c r="E416" s="404">
        <v>26635.975999999999</v>
      </c>
      <c r="F416" s="404">
        <v>7958.8580000000002</v>
      </c>
      <c r="G416" s="404">
        <v>2749.056</v>
      </c>
      <c r="H416" s="404">
        <v>146.04499999999999</v>
      </c>
      <c r="I416" s="404">
        <v>5.407</v>
      </c>
      <c r="J416" s="404">
        <v>113.273</v>
      </c>
      <c r="K416" s="404">
        <v>397.16899999999998</v>
      </c>
      <c r="L416" s="404">
        <v>3410.95</v>
      </c>
      <c r="M416" s="404">
        <v>21.905000000000001</v>
      </c>
      <c r="N416" s="404">
        <v>38027.688999999998</v>
      </c>
    </row>
    <row r="417" spans="1:14" x14ac:dyDescent="0.2">
      <c r="A417" s="404" t="s">
        <v>1529</v>
      </c>
      <c r="B417" s="404">
        <v>1832.403</v>
      </c>
      <c r="C417" s="404">
        <v>370.20800000000003</v>
      </c>
      <c r="D417" s="404">
        <v>150.21100000000001</v>
      </c>
      <c r="E417" s="404">
        <v>2352.8220000000001</v>
      </c>
      <c r="F417" s="404">
        <v>738.29600000000005</v>
      </c>
      <c r="G417" s="404">
        <v>226.86799999999999</v>
      </c>
      <c r="H417" s="404">
        <v>12.968</v>
      </c>
      <c r="I417" s="404">
        <v>0.126</v>
      </c>
      <c r="J417" s="404">
        <v>10.01</v>
      </c>
      <c r="K417" s="404">
        <v>32.783999999999999</v>
      </c>
      <c r="L417" s="404">
        <v>282.75700000000001</v>
      </c>
      <c r="M417" s="404">
        <v>0.433</v>
      </c>
      <c r="N417" s="404">
        <v>3374.308</v>
      </c>
    </row>
    <row r="418" spans="1:14" x14ac:dyDescent="0.2">
      <c r="A418" s="404" t="s">
        <v>1530</v>
      </c>
      <c r="B418" s="404">
        <v>1646.375</v>
      </c>
      <c r="C418" s="404">
        <v>382.56099999999998</v>
      </c>
      <c r="D418" s="404">
        <v>93.016000000000005</v>
      </c>
      <c r="E418" s="404">
        <v>2121.9520000000002</v>
      </c>
      <c r="F418" s="404">
        <v>668.39099999999996</v>
      </c>
      <c r="G418" s="404">
        <v>206.595</v>
      </c>
      <c r="H418" s="404">
        <v>12.161</v>
      </c>
      <c r="I418" s="404">
        <v>0.109</v>
      </c>
      <c r="J418" s="404">
        <v>10.231999999999999</v>
      </c>
      <c r="K418" s="404">
        <v>31.181999999999999</v>
      </c>
      <c r="L418" s="404">
        <v>260.279</v>
      </c>
      <c r="M418" s="404">
        <v>-0.39800000000000002</v>
      </c>
      <c r="N418" s="404">
        <v>3050.223</v>
      </c>
    </row>
    <row r="419" spans="1:14" x14ac:dyDescent="0.2">
      <c r="A419" s="404" t="s">
        <v>1531</v>
      </c>
      <c r="B419" s="404">
        <v>1561.4380000000001</v>
      </c>
      <c r="C419" s="404">
        <v>384.18299999999999</v>
      </c>
      <c r="D419" s="404">
        <v>96.427000000000007</v>
      </c>
      <c r="E419" s="404">
        <v>2042.047</v>
      </c>
      <c r="F419" s="404">
        <v>659.87400000000002</v>
      </c>
      <c r="G419" s="404">
        <v>226.649</v>
      </c>
      <c r="H419" s="404">
        <v>12.43</v>
      </c>
      <c r="I419" s="404">
        <v>0.53</v>
      </c>
      <c r="J419" s="404">
        <v>12.933</v>
      </c>
      <c r="K419" s="404">
        <v>32.877000000000002</v>
      </c>
      <c r="L419" s="404">
        <v>285.41899999999998</v>
      </c>
      <c r="M419" s="404">
        <v>-3.1480000000000001</v>
      </c>
      <c r="N419" s="404">
        <v>2984.192</v>
      </c>
    </row>
    <row r="420" spans="1:14" x14ac:dyDescent="0.2">
      <c r="A420" s="404" t="s">
        <v>1532</v>
      </c>
      <c r="B420" s="404">
        <v>1443.7159999999999</v>
      </c>
      <c r="C420" s="404">
        <v>398.53500000000003</v>
      </c>
      <c r="D420" s="404">
        <v>90.466999999999999</v>
      </c>
      <c r="E420" s="404">
        <v>1932.7170000000001</v>
      </c>
      <c r="F420" s="404">
        <v>611.23299999999995</v>
      </c>
      <c r="G420" s="404">
        <v>207.03100000000001</v>
      </c>
      <c r="H420" s="404">
        <v>11.632</v>
      </c>
      <c r="I420" s="404">
        <v>0.56999999999999995</v>
      </c>
      <c r="J420" s="404">
        <v>12.968999999999999</v>
      </c>
      <c r="K420" s="404">
        <v>30.137</v>
      </c>
      <c r="L420" s="404">
        <v>262.33999999999997</v>
      </c>
      <c r="M420" s="404">
        <v>1.4999999999999999E-2</v>
      </c>
      <c r="N420" s="404">
        <v>2806.3049999999998</v>
      </c>
    </row>
    <row r="421" spans="1:14" x14ac:dyDescent="0.2">
      <c r="A421" s="404" t="s">
        <v>1533</v>
      </c>
      <c r="B421" s="404">
        <v>1607.461</v>
      </c>
      <c r="C421" s="404">
        <v>496.14499999999998</v>
      </c>
      <c r="D421" s="404">
        <v>104.517</v>
      </c>
      <c r="E421" s="404">
        <v>2208.123</v>
      </c>
      <c r="F421" s="404">
        <v>676.89400000000001</v>
      </c>
      <c r="G421" s="404">
        <v>238.488</v>
      </c>
      <c r="H421" s="404">
        <v>12.095000000000001</v>
      </c>
      <c r="I421" s="404">
        <v>0.81899999999999995</v>
      </c>
      <c r="J421" s="404">
        <v>17.044</v>
      </c>
      <c r="K421" s="404">
        <v>31.388000000000002</v>
      </c>
      <c r="L421" s="404">
        <v>299.834</v>
      </c>
      <c r="M421" s="404">
        <v>0.59899999999999998</v>
      </c>
      <c r="N421" s="404">
        <v>3185.45</v>
      </c>
    </row>
    <row r="422" spans="1:14" x14ac:dyDescent="0.2">
      <c r="A422" s="404" t="s">
        <v>1534</v>
      </c>
      <c r="B422" s="404">
        <v>1714.0250000000001</v>
      </c>
      <c r="C422" s="404">
        <v>521.30700000000002</v>
      </c>
      <c r="D422" s="404">
        <v>109.857</v>
      </c>
      <c r="E422" s="404">
        <v>2345.1889999999999</v>
      </c>
      <c r="F422" s="404">
        <v>706.26300000000003</v>
      </c>
      <c r="G422" s="404">
        <v>250.91800000000001</v>
      </c>
      <c r="H422" s="404">
        <v>12.266999999999999</v>
      </c>
      <c r="I422" s="404">
        <v>0.88</v>
      </c>
      <c r="J422" s="404">
        <v>13.994</v>
      </c>
      <c r="K422" s="404">
        <v>31.01</v>
      </c>
      <c r="L422" s="404">
        <v>309.07</v>
      </c>
      <c r="M422" s="404">
        <v>2.19</v>
      </c>
      <c r="N422" s="404">
        <v>3362.712</v>
      </c>
    </row>
    <row r="423" spans="1:14" x14ac:dyDescent="0.2">
      <c r="A423" s="404" t="s">
        <v>1535</v>
      </c>
      <c r="B423" s="404">
        <v>1865.7470000000001</v>
      </c>
      <c r="C423" s="404">
        <v>642.20500000000004</v>
      </c>
      <c r="D423" s="404">
        <v>122.636</v>
      </c>
      <c r="E423" s="404">
        <v>2630.5880000000002</v>
      </c>
      <c r="F423" s="404">
        <v>750.48400000000004</v>
      </c>
      <c r="G423" s="404">
        <v>231.49600000000001</v>
      </c>
      <c r="H423" s="404">
        <v>12.795999999999999</v>
      </c>
      <c r="I423" s="404">
        <v>0.82199999999999995</v>
      </c>
      <c r="J423" s="404">
        <v>11.662000000000001</v>
      </c>
      <c r="K423" s="404">
        <v>34.948</v>
      </c>
      <c r="L423" s="404">
        <v>291.72500000000002</v>
      </c>
      <c r="M423" s="404">
        <v>9.8829999999999991</v>
      </c>
      <c r="N423" s="404">
        <v>3682.6790000000001</v>
      </c>
    </row>
    <row r="424" spans="1:14" x14ac:dyDescent="0.2">
      <c r="A424" s="404" t="s">
        <v>1536</v>
      </c>
      <c r="B424" s="404">
        <v>1838.287</v>
      </c>
      <c r="C424" s="404">
        <v>626.95799999999997</v>
      </c>
      <c r="D424" s="404">
        <v>113.825</v>
      </c>
      <c r="E424" s="404">
        <v>2579.0700000000002</v>
      </c>
      <c r="F424" s="404">
        <v>741.03099999999995</v>
      </c>
      <c r="G424" s="404">
        <v>213.98400000000001</v>
      </c>
      <c r="H424" s="404">
        <v>12.592000000000001</v>
      </c>
      <c r="I424" s="404">
        <v>0.73</v>
      </c>
      <c r="J424" s="404">
        <v>10.523999999999999</v>
      </c>
      <c r="K424" s="404">
        <v>33.759</v>
      </c>
      <c r="L424" s="404">
        <v>271.58800000000002</v>
      </c>
      <c r="M424" s="404">
        <v>11.696</v>
      </c>
      <c r="N424" s="404">
        <v>3603.3850000000002</v>
      </c>
    </row>
    <row r="425" spans="1:14" x14ac:dyDescent="0.2">
      <c r="A425" s="404" t="s">
        <v>1537</v>
      </c>
      <c r="B425" s="404">
        <v>1705.2529999999999</v>
      </c>
      <c r="C425" s="404">
        <v>541.63400000000001</v>
      </c>
      <c r="D425" s="404">
        <v>87.903000000000006</v>
      </c>
      <c r="E425" s="404">
        <v>2334.79</v>
      </c>
      <c r="F425" s="404">
        <v>687.47400000000005</v>
      </c>
      <c r="G425" s="404">
        <v>202.38800000000001</v>
      </c>
      <c r="H425" s="404">
        <v>11.903</v>
      </c>
      <c r="I425" s="404">
        <v>0.60699999999999998</v>
      </c>
      <c r="J425" s="404">
        <v>10.914</v>
      </c>
      <c r="K425" s="404">
        <v>31.620999999999999</v>
      </c>
      <c r="L425" s="404">
        <v>257.43299999999999</v>
      </c>
      <c r="M425" s="404">
        <v>3.242</v>
      </c>
      <c r="N425" s="404">
        <v>3282.9380000000001</v>
      </c>
    </row>
    <row r="426" spans="1:14" x14ac:dyDescent="0.2">
      <c r="A426" s="404" t="s">
        <v>1538</v>
      </c>
      <c r="B426" s="404">
        <v>1625.9760000000001</v>
      </c>
      <c r="C426" s="404">
        <v>449.892</v>
      </c>
      <c r="D426" s="404">
        <v>77.037000000000006</v>
      </c>
      <c r="E426" s="404">
        <v>2152.9059999999999</v>
      </c>
      <c r="F426" s="404">
        <v>652.00400000000002</v>
      </c>
      <c r="G426" s="404">
        <v>185.94</v>
      </c>
      <c r="H426" s="404">
        <v>12.784000000000001</v>
      </c>
      <c r="I426" s="404">
        <v>0.33600000000000002</v>
      </c>
      <c r="J426" s="404">
        <v>10.305</v>
      </c>
      <c r="K426" s="404">
        <v>31.596</v>
      </c>
      <c r="L426" s="404">
        <v>240.96100000000001</v>
      </c>
      <c r="M426" s="404">
        <v>3.625</v>
      </c>
      <c r="N426" s="404">
        <v>3049.4949999999999</v>
      </c>
    </row>
    <row r="427" spans="1:14" x14ac:dyDescent="0.2">
      <c r="A427" s="404" t="s">
        <v>1539</v>
      </c>
      <c r="B427" s="404">
        <v>1636.442</v>
      </c>
      <c r="C427" s="404">
        <v>384.97</v>
      </c>
      <c r="D427" s="404">
        <v>68.022999999999996</v>
      </c>
      <c r="E427" s="404">
        <v>2089.4349999999999</v>
      </c>
      <c r="F427" s="404">
        <v>614.57600000000002</v>
      </c>
      <c r="G427" s="404">
        <v>206.136</v>
      </c>
      <c r="H427" s="404">
        <v>12.14</v>
      </c>
      <c r="I427" s="404">
        <v>0.154</v>
      </c>
      <c r="J427" s="404">
        <v>9.3369999999999997</v>
      </c>
      <c r="K427" s="404">
        <v>32.118000000000002</v>
      </c>
      <c r="L427" s="404">
        <v>259.88299999999998</v>
      </c>
      <c r="M427" s="404">
        <v>5.1040000000000001</v>
      </c>
      <c r="N427" s="404">
        <v>2968.9989999999998</v>
      </c>
    </row>
    <row r="428" spans="1:14" x14ac:dyDescent="0.2">
      <c r="A428" s="404" t="s">
        <v>1540</v>
      </c>
      <c r="B428" s="404">
        <v>1827.912</v>
      </c>
      <c r="C428" s="404">
        <v>396.18700000000001</v>
      </c>
      <c r="D428" s="404">
        <v>98.456000000000003</v>
      </c>
      <c r="E428" s="404">
        <v>2322.5549999999998</v>
      </c>
      <c r="F428" s="404">
        <v>715.46600000000001</v>
      </c>
      <c r="G428" s="404">
        <v>258.387</v>
      </c>
      <c r="H428" s="404">
        <v>12.58</v>
      </c>
      <c r="I428" s="404">
        <v>7.8E-2</v>
      </c>
      <c r="J428" s="404">
        <v>11.739000000000001</v>
      </c>
      <c r="K428" s="404">
        <v>34.646000000000001</v>
      </c>
      <c r="L428" s="404">
        <v>317.43</v>
      </c>
      <c r="M428" s="404">
        <v>5.3559999999999999</v>
      </c>
      <c r="N428" s="404">
        <v>3360.806</v>
      </c>
    </row>
    <row r="429" spans="1:14" x14ac:dyDescent="0.2">
      <c r="A429" s="404" t="s">
        <v>1541</v>
      </c>
      <c r="B429" s="404">
        <v>20305.035</v>
      </c>
      <c r="C429" s="404">
        <v>5594.9350000000004</v>
      </c>
      <c r="D429" s="404">
        <v>1212.374</v>
      </c>
      <c r="E429" s="404">
        <v>27112.344000000001</v>
      </c>
      <c r="F429" s="404">
        <v>8221.9850000000006</v>
      </c>
      <c r="G429" s="404">
        <v>2654.88</v>
      </c>
      <c r="H429" s="404">
        <v>148.34700000000001</v>
      </c>
      <c r="I429" s="404">
        <v>5.7610000000000001</v>
      </c>
      <c r="J429" s="404">
        <v>141.66399999999999</v>
      </c>
      <c r="K429" s="404">
        <v>388.06599999999997</v>
      </c>
      <c r="L429" s="404">
        <v>3338.7170000000001</v>
      </c>
      <c r="M429" s="404">
        <v>38.597000000000001</v>
      </c>
      <c r="N429" s="404">
        <v>38711.642999999996</v>
      </c>
    </row>
    <row r="430" spans="1:14" x14ac:dyDescent="0.2">
      <c r="A430" s="404" t="s">
        <v>1542</v>
      </c>
      <c r="B430" s="404">
        <v>1834.672</v>
      </c>
      <c r="C430" s="404">
        <v>394.81900000000002</v>
      </c>
      <c r="D430" s="404">
        <v>119.819</v>
      </c>
      <c r="E430" s="404">
        <v>2349.31</v>
      </c>
      <c r="F430" s="404">
        <v>728.72799999999995</v>
      </c>
      <c r="G430" s="404">
        <v>239.19800000000001</v>
      </c>
      <c r="H430" s="404">
        <v>12.52</v>
      </c>
      <c r="I430" s="404">
        <v>8.6999999999999994E-2</v>
      </c>
      <c r="J430" s="404">
        <v>11.315</v>
      </c>
      <c r="K430" s="404">
        <v>34.308999999999997</v>
      </c>
      <c r="L430" s="404">
        <v>297.42899999999997</v>
      </c>
      <c r="M430" s="404">
        <v>5.0430000000000001</v>
      </c>
      <c r="N430" s="404">
        <v>3380.51</v>
      </c>
    </row>
    <row r="431" spans="1:14" x14ac:dyDescent="0.2">
      <c r="A431" s="404" t="s">
        <v>1543</v>
      </c>
      <c r="B431" s="404">
        <v>1605.133</v>
      </c>
      <c r="C431" s="404">
        <v>338.96800000000002</v>
      </c>
      <c r="D431" s="404">
        <v>72.328999999999994</v>
      </c>
      <c r="E431" s="404">
        <v>2016.43</v>
      </c>
      <c r="F431" s="404">
        <v>636.04200000000003</v>
      </c>
      <c r="G431" s="404">
        <v>213.292</v>
      </c>
      <c r="H431" s="404">
        <v>10.629</v>
      </c>
      <c r="I431" s="404">
        <v>0.13100000000000001</v>
      </c>
      <c r="J431" s="404">
        <v>9.6639999999999997</v>
      </c>
      <c r="K431" s="404">
        <v>31.283000000000001</v>
      </c>
      <c r="L431" s="404">
        <v>264.99799999999999</v>
      </c>
      <c r="M431" s="404">
        <v>6.14</v>
      </c>
      <c r="N431" s="404">
        <v>2923.6089999999999</v>
      </c>
    </row>
    <row r="432" spans="1:14" x14ac:dyDescent="0.2">
      <c r="A432" s="404" t="s">
        <v>1544</v>
      </c>
      <c r="B432" s="404">
        <v>1671.0119999999999</v>
      </c>
      <c r="C432" s="404">
        <v>395.94200000000001</v>
      </c>
      <c r="D432" s="404">
        <v>82.448999999999998</v>
      </c>
      <c r="E432" s="404">
        <v>2149.4029999999998</v>
      </c>
      <c r="F432" s="404">
        <v>642.21600000000001</v>
      </c>
      <c r="G432" s="404">
        <v>226.30099999999999</v>
      </c>
      <c r="H432" s="404">
        <v>12.041</v>
      </c>
      <c r="I432" s="404">
        <v>0.38200000000000001</v>
      </c>
      <c r="J432" s="404">
        <v>15.605</v>
      </c>
      <c r="K432" s="404">
        <v>34.481000000000002</v>
      </c>
      <c r="L432" s="404">
        <v>288.81</v>
      </c>
      <c r="M432" s="404">
        <v>8.15</v>
      </c>
      <c r="N432" s="404">
        <v>3088.5790000000002</v>
      </c>
    </row>
    <row r="433" spans="1:14" x14ac:dyDescent="0.2">
      <c r="A433" s="404" t="s">
        <v>1545</v>
      </c>
      <c r="B433" s="404">
        <v>1469.172</v>
      </c>
      <c r="C433" s="404">
        <v>400.01100000000002</v>
      </c>
      <c r="D433" s="404">
        <v>69.27</v>
      </c>
      <c r="E433" s="404">
        <v>1938.453</v>
      </c>
      <c r="F433" s="404">
        <v>579.03099999999995</v>
      </c>
      <c r="G433" s="404">
        <v>227.68899999999999</v>
      </c>
      <c r="H433" s="404">
        <v>11.87</v>
      </c>
      <c r="I433" s="404">
        <v>0.58299999999999996</v>
      </c>
      <c r="J433" s="404">
        <v>16.972999999999999</v>
      </c>
      <c r="K433" s="404">
        <v>30.113</v>
      </c>
      <c r="L433" s="404">
        <v>287.22800000000001</v>
      </c>
      <c r="M433" s="404">
        <v>6.2720000000000002</v>
      </c>
      <c r="N433" s="404">
        <v>2810.9839999999999</v>
      </c>
    </row>
    <row r="434" spans="1:14" x14ac:dyDescent="0.2">
      <c r="A434" s="404" t="s">
        <v>1546</v>
      </c>
      <c r="B434" s="404">
        <v>1585.163</v>
      </c>
      <c r="C434" s="404">
        <v>433.52100000000002</v>
      </c>
      <c r="D434" s="404">
        <v>67.763999999999996</v>
      </c>
      <c r="E434" s="404">
        <v>2086.4479999999999</v>
      </c>
      <c r="F434" s="404">
        <v>657.16</v>
      </c>
      <c r="G434" s="404">
        <v>270.00799999999998</v>
      </c>
      <c r="H434" s="404">
        <v>12.641999999999999</v>
      </c>
      <c r="I434" s="404">
        <v>0.81100000000000005</v>
      </c>
      <c r="J434" s="404">
        <v>17.463000000000001</v>
      </c>
      <c r="K434" s="404">
        <v>33.279000000000003</v>
      </c>
      <c r="L434" s="404">
        <v>334.20299999999997</v>
      </c>
      <c r="M434" s="404">
        <v>5.1820000000000004</v>
      </c>
      <c r="N434" s="404">
        <v>3082.9929999999999</v>
      </c>
    </row>
    <row r="435" spans="1:14" x14ac:dyDescent="0.2">
      <c r="A435" s="404" t="s">
        <v>1547</v>
      </c>
      <c r="B435" s="404">
        <v>1788.8789999999999</v>
      </c>
      <c r="C435" s="404">
        <v>608.44899999999996</v>
      </c>
      <c r="D435" s="404">
        <v>110.904</v>
      </c>
      <c r="E435" s="404">
        <v>2508.232</v>
      </c>
      <c r="F435" s="404">
        <v>690.28200000000004</v>
      </c>
      <c r="G435" s="404">
        <v>264.774</v>
      </c>
      <c r="H435" s="404">
        <v>12.478999999999999</v>
      </c>
      <c r="I435" s="404">
        <v>0.88500000000000001</v>
      </c>
      <c r="J435" s="404">
        <v>17.966999999999999</v>
      </c>
      <c r="K435" s="404">
        <v>33.845999999999997</v>
      </c>
      <c r="L435" s="404">
        <v>329.952</v>
      </c>
      <c r="M435" s="404">
        <v>5.4269999999999996</v>
      </c>
      <c r="N435" s="404">
        <v>3533.8919999999998</v>
      </c>
    </row>
    <row r="436" spans="1:14" x14ac:dyDescent="0.2">
      <c r="A436" s="404" t="s">
        <v>1548</v>
      </c>
      <c r="B436" s="404">
        <v>1924.2840000000001</v>
      </c>
      <c r="C436" s="404">
        <v>796.00400000000002</v>
      </c>
      <c r="D436" s="404">
        <v>133.04400000000001</v>
      </c>
      <c r="E436" s="404">
        <v>2853.3319999999999</v>
      </c>
      <c r="F436" s="404">
        <v>741.68700000000001</v>
      </c>
      <c r="G436" s="404">
        <v>256.59500000000003</v>
      </c>
      <c r="H436" s="404">
        <v>12.726000000000001</v>
      </c>
      <c r="I436" s="404">
        <v>0.72299999999999998</v>
      </c>
      <c r="J436" s="404">
        <v>14.208</v>
      </c>
      <c r="K436" s="404">
        <v>36.728000000000002</v>
      </c>
      <c r="L436" s="404">
        <v>320.98</v>
      </c>
      <c r="M436" s="404">
        <v>9.5519999999999996</v>
      </c>
      <c r="N436" s="404">
        <v>3925.55</v>
      </c>
    </row>
    <row r="437" spans="1:14" x14ac:dyDescent="0.2">
      <c r="A437" s="404" t="s">
        <v>1549</v>
      </c>
      <c r="B437" s="404">
        <v>1944.5119999999999</v>
      </c>
      <c r="C437" s="404">
        <v>810.54600000000005</v>
      </c>
      <c r="D437" s="404">
        <v>149.08199999999999</v>
      </c>
      <c r="E437" s="404">
        <v>2904.14</v>
      </c>
      <c r="F437" s="404">
        <v>744.93799999999999</v>
      </c>
      <c r="G437" s="404">
        <v>213.40799999999999</v>
      </c>
      <c r="H437" s="404">
        <v>12.537000000000001</v>
      </c>
      <c r="I437" s="404">
        <v>0.75800000000000001</v>
      </c>
      <c r="J437" s="404">
        <v>11.379</v>
      </c>
      <c r="K437" s="404">
        <v>36.375999999999998</v>
      </c>
      <c r="L437" s="404">
        <v>274.459</v>
      </c>
      <c r="M437" s="404">
        <v>12.003</v>
      </c>
      <c r="N437" s="404">
        <v>3935.5390000000002</v>
      </c>
    </row>
    <row r="438" spans="1:14" x14ac:dyDescent="0.2">
      <c r="A438" s="404" t="s">
        <v>1550</v>
      </c>
      <c r="B438" s="404">
        <v>1768.9010000000001</v>
      </c>
      <c r="C438" s="404">
        <v>591.21500000000003</v>
      </c>
      <c r="D438" s="404">
        <v>125.854</v>
      </c>
      <c r="E438" s="404">
        <v>2485.9699999999998</v>
      </c>
      <c r="F438" s="404">
        <v>696.48800000000006</v>
      </c>
      <c r="G438" s="404">
        <v>171.41499999999999</v>
      </c>
      <c r="H438" s="404">
        <v>12.225</v>
      </c>
      <c r="I438" s="404">
        <v>0.61099999999999999</v>
      </c>
      <c r="J438" s="404">
        <v>14.682</v>
      </c>
      <c r="K438" s="404">
        <v>33.612000000000002</v>
      </c>
      <c r="L438" s="404">
        <v>232.54499999999999</v>
      </c>
      <c r="M438" s="404">
        <v>6.298</v>
      </c>
      <c r="N438" s="404">
        <v>3421.3020000000001</v>
      </c>
    </row>
    <row r="439" spans="1:14" x14ac:dyDescent="0.2">
      <c r="A439" s="404" t="s">
        <v>1551</v>
      </c>
      <c r="B439" s="404">
        <v>1679.633</v>
      </c>
      <c r="C439" s="404">
        <v>444.80599999999998</v>
      </c>
      <c r="D439" s="404">
        <v>103.18899999999999</v>
      </c>
      <c r="E439" s="404">
        <v>2227.6289999999999</v>
      </c>
      <c r="F439" s="404">
        <v>639.05499999999995</v>
      </c>
      <c r="G439" s="404">
        <v>177.79499999999999</v>
      </c>
      <c r="H439" s="404">
        <v>12.471</v>
      </c>
      <c r="I439" s="404">
        <v>0.377</v>
      </c>
      <c r="J439" s="404">
        <v>14.46</v>
      </c>
      <c r="K439" s="404">
        <v>32.170999999999999</v>
      </c>
      <c r="L439" s="404">
        <v>237.274</v>
      </c>
      <c r="M439" s="404">
        <v>6.3849999999999998</v>
      </c>
      <c r="N439" s="404">
        <v>3110.3429999999998</v>
      </c>
    </row>
    <row r="440" spans="1:14" x14ac:dyDescent="0.2">
      <c r="A440" s="404" t="s">
        <v>1552</v>
      </c>
      <c r="B440" s="404">
        <v>1629.6369999999999</v>
      </c>
      <c r="C440" s="404">
        <v>382.38099999999997</v>
      </c>
      <c r="D440" s="404">
        <v>69.037999999999997</v>
      </c>
      <c r="E440" s="404">
        <v>2081.0569999999998</v>
      </c>
      <c r="F440" s="404">
        <v>656.55700000000002</v>
      </c>
      <c r="G440" s="404">
        <v>191.22499999999999</v>
      </c>
      <c r="H440" s="404">
        <v>12.195</v>
      </c>
      <c r="I440" s="404">
        <v>0.128</v>
      </c>
      <c r="J440" s="404">
        <v>16.094999999999999</v>
      </c>
      <c r="K440" s="404">
        <v>33.734999999999999</v>
      </c>
      <c r="L440" s="404">
        <v>253.37700000000001</v>
      </c>
      <c r="M440" s="404">
        <v>7.0110000000000001</v>
      </c>
      <c r="N440" s="404">
        <v>2998.002</v>
      </c>
    </row>
    <row r="441" spans="1:14" x14ac:dyDescent="0.2">
      <c r="A441" s="404" t="s">
        <v>1553</v>
      </c>
      <c r="B441" s="404">
        <v>1836.242</v>
      </c>
      <c r="C441" s="404">
        <v>416.45699999999999</v>
      </c>
      <c r="D441" s="404">
        <v>131.786</v>
      </c>
      <c r="E441" s="404">
        <v>2384.4850000000001</v>
      </c>
      <c r="F441" s="404">
        <v>748.62699999999995</v>
      </c>
      <c r="G441" s="404">
        <v>218.43199999999999</v>
      </c>
      <c r="H441" s="404">
        <v>12.568</v>
      </c>
      <c r="I441" s="404">
        <v>2.8000000000000001E-2</v>
      </c>
      <c r="J441" s="404">
        <v>18.276</v>
      </c>
      <c r="K441" s="404">
        <v>35.761000000000003</v>
      </c>
      <c r="L441" s="404">
        <v>285.065</v>
      </c>
      <c r="M441" s="404">
        <v>7.08</v>
      </c>
      <c r="N441" s="404">
        <v>3425.2570000000001</v>
      </c>
    </row>
    <row r="442" spans="1:14" x14ac:dyDescent="0.2">
      <c r="A442" s="404" t="s">
        <v>1554</v>
      </c>
      <c r="B442" s="404">
        <v>20737.241000000002</v>
      </c>
      <c r="C442" s="404">
        <v>6014.5479999999998</v>
      </c>
      <c r="D442" s="404">
        <v>1234.529</v>
      </c>
      <c r="E442" s="404">
        <v>27986.317999999999</v>
      </c>
      <c r="F442" s="404">
        <v>8160.81</v>
      </c>
      <c r="G442" s="404">
        <v>2670.1309999999999</v>
      </c>
      <c r="H442" s="404">
        <v>146.90299999999999</v>
      </c>
      <c r="I442" s="404">
        <v>5.5019999999999998</v>
      </c>
      <c r="J442" s="404">
        <v>178.08799999999999</v>
      </c>
      <c r="K442" s="404">
        <v>405.69499999999999</v>
      </c>
      <c r="L442" s="404">
        <v>3406.319</v>
      </c>
      <c r="M442" s="404">
        <v>84.543999999999997</v>
      </c>
      <c r="N442" s="404">
        <v>39637.99</v>
      </c>
    </row>
    <row r="443" spans="1:14" x14ac:dyDescent="0.2">
      <c r="A443" s="404" t="s">
        <v>1555</v>
      </c>
      <c r="B443" s="404">
        <v>1740.317</v>
      </c>
      <c r="C443" s="404">
        <v>326.37</v>
      </c>
      <c r="D443" s="404">
        <v>60.863</v>
      </c>
      <c r="E443" s="404">
        <v>2127.5500000000002</v>
      </c>
      <c r="F443" s="404">
        <v>750.46900000000005</v>
      </c>
      <c r="G443" s="404">
        <v>268.47800000000001</v>
      </c>
      <c r="H443" s="404">
        <v>12.196</v>
      </c>
      <c r="I443" s="404">
        <v>0.128</v>
      </c>
      <c r="J443" s="404">
        <v>23.632999999999999</v>
      </c>
      <c r="K443" s="404">
        <v>36.67</v>
      </c>
      <c r="L443" s="404">
        <v>341.10599999999999</v>
      </c>
      <c r="M443" s="404">
        <v>4.9240000000000004</v>
      </c>
      <c r="N443" s="404">
        <v>3224.0479999999998</v>
      </c>
    </row>
    <row r="444" spans="1:14" x14ac:dyDescent="0.2">
      <c r="A444" s="404" t="s">
        <v>1556</v>
      </c>
      <c r="B444" s="404">
        <v>1615.2760000000001</v>
      </c>
      <c r="C444" s="404">
        <v>354.81400000000002</v>
      </c>
      <c r="D444" s="404">
        <v>50.033000000000001</v>
      </c>
      <c r="E444" s="404">
        <v>2020.123</v>
      </c>
      <c r="F444" s="404">
        <v>653.45699999999999</v>
      </c>
      <c r="G444" s="404">
        <v>242.71100000000001</v>
      </c>
      <c r="H444" s="404">
        <v>11.018000000000001</v>
      </c>
      <c r="I444" s="404">
        <v>0.19400000000000001</v>
      </c>
      <c r="J444" s="404">
        <v>19.064</v>
      </c>
      <c r="K444" s="404">
        <v>33.506999999999998</v>
      </c>
      <c r="L444" s="404">
        <v>306.49299999999999</v>
      </c>
      <c r="M444" s="404">
        <v>5.3739999999999997</v>
      </c>
      <c r="N444" s="404">
        <v>2985.4470000000001</v>
      </c>
    </row>
    <row r="445" spans="1:14" x14ac:dyDescent="0.2">
      <c r="A445" s="404" t="s">
        <v>1557</v>
      </c>
      <c r="B445" s="404">
        <v>1644.2919999999999</v>
      </c>
      <c r="C445" s="404">
        <v>417.08800000000002</v>
      </c>
      <c r="D445" s="404">
        <v>39.392000000000003</v>
      </c>
      <c r="E445" s="404">
        <v>2100.7719999999999</v>
      </c>
      <c r="F445" s="404">
        <v>664.99099999999999</v>
      </c>
      <c r="G445" s="404">
        <v>242.04400000000001</v>
      </c>
      <c r="H445" s="404">
        <v>12.510999999999999</v>
      </c>
      <c r="I445" s="404">
        <v>0.33100000000000002</v>
      </c>
      <c r="J445" s="404">
        <v>23.395</v>
      </c>
      <c r="K445" s="404">
        <v>35.203000000000003</v>
      </c>
      <c r="L445" s="404">
        <v>313.48399999999998</v>
      </c>
      <c r="M445" s="404">
        <v>5.6559999999999997</v>
      </c>
      <c r="N445" s="404">
        <v>3084.9029999999998</v>
      </c>
    </row>
    <row r="446" spans="1:14" x14ac:dyDescent="0.2">
      <c r="A446" s="404" t="s">
        <v>1558</v>
      </c>
      <c r="B446" s="404">
        <v>1446.1890000000001</v>
      </c>
      <c r="C446" s="404">
        <v>436.56299999999999</v>
      </c>
      <c r="D446" s="404">
        <v>45.503999999999998</v>
      </c>
      <c r="E446" s="404">
        <v>1928.2550000000001</v>
      </c>
      <c r="F446" s="404">
        <v>600.77099999999996</v>
      </c>
      <c r="G446" s="404">
        <v>281.31299999999999</v>
      </c>
      <c r="H446" s="404">
        <v>11.199</v>
      </c>
      <c r="I446" s="404">
        <v>0.51700000000000002</v>
      </c>
      <c r="J446" s="404">
        <v>24.516999999999999</v>
      </c>
      <c r="K446" s="404">
        <v>29.513999999999999</v>
      </c>
      <c r="L446" s="404">
        <v>347.06</v>
      </c>
      <c r="M446" s="404">
        <v>4.7880000000000003</v>
      </c>
      <c r="N446" s="404">
        <v>2880.875</v>
      </c>
    </row>
    <row r="447" spans="1:14" x14ac:dyDescent="0.2">
      <c r="A447" s="404" t="s">
        <v>1559</v>
      </c>
      <c r="B447" s="404">
        <v>1604.7429999999999</v>
      </c>
      <c r="C447" s="404">
        <v>517.04300000000001</v>
      </c>
      <c r="D447" s="404">
        <v>43.720999999999997</v>
      </c>
      <c r="E447" s="404">
        <v>2165.5070000000001</v>
      </c>
      <c r="F447" s="404">
        <v>655.12699999999995</v>
      </c>
      <c r="G447" s="404">
        <v>303.79599999999999</v>
      </c>
      <c r="H447" s="404">
        <v>10.867000000000001</v>
      </c>
      <c r="I447" s="404">
        <v>0.70199999999999996</v>
      </c>
      <c r="J447" s="404">
        <v>24.388000000000002</v>
      </c>
      <c r="K447" s="404">
        <v>32.587000000000003</v>
      </c>
      <c r="L447" s="404">
        <v>372.339</v>
      </c>
      <c r="M447" s="404">
        <v>4.9589999999999996</v>
      </c>
      <c r="N447" s="404">
        <v>3197.933</v>
      </c>
    </row>
    <row r="448" spans="1:14" x14ac:dyDescent="0.2">
      <c r="A448" s="404" t="s">
        <v>1560</v>
      </c>
      <c r="B448" s="404">
        <v>1740.3579999999999</v>
      </c>
      <c r="C448" s="404">
        <v>644.67100000000005</v>
      </c>
      <c r="D448" s="404">
        <v>58.539000000000001</v>
      </c>
      <c r="E448" s="404">
        <v>2443.5680000000002</v>
      </c>
      <c r="F448" s="404">
        <v>713.73299999999995</v>
      </c>
      <c r="G448" s="404">
        <v>293.31599999999997</v>
      </c>
      <c r="H448" s="404">
        <v>11.895</v>
      </c>
      <c r="I448" s="404">
        <v>0.69099999999999995</v>
      </c>
      <c r="J448" s="404">
        <v>20.350999999999999</v>
      </c>
      <c r="K448" s="404">
        <v>33.798999999999999</v>
      </c>
      <c r="L448" s="404">
        <v>360.053</v>
      </c>
      <c r="M448" s="404">
        <v>4.843</v>
      </c>
      <c r="N448" s="404">
        <v>3522.1970000000001</v>
      </c>
    </row>
    <row r="449" spans="1:14" x14ac:dyDescent="0.2">
      <c r="A449" s="404" t="s">
        <v>1561</v>
      </c>
      <c r="B449" s="404">
        <v>1935.5609999999999</v>
      </c>
      <c r="C449" s="404">
        <v>884.73099999999999</v>
      </c>
      <c r="D449" s="404">
        <v>72.388999999999996</v>
      </c>
      <c r="E449" s="404">
        <v>2892.68</v>
      </c>
      <c r="F449" s="404">
        <v>753.33799999999997</v>
      </c>
      <c r="G449" s="404">
        <v>250.12200000000001</v>
      </c>
      <c r="H449" s="404">
        <v>12.510999999999999</v>
      </c>
      <c r="I449" s="404">
        <v>0.61199999999999999</v>
      </c>
      <c r="J449" s="404">
        <v>19.391999999999999</v>
      </c>
      <c r="K449" s="404">
        <v>36.055</v>
      </c>
      <c r="L449" s="404">
        <v>318.69200000000001</v>
      </c>
      <c r="M449" s="404">
        <v>10.468999999999999</v>
      </c>
      <c r="N449" s="404">
        <v>3975.1790000000001</v>
      </c>
    </row>
    <row r="450" spans="1:14" x14ac:dyDescent="0.2">
      <c r="A450" s="404" t="s">
        <v>1562</v>
      </c>
      <c r="B450" s="404">
        <v>1956.895</v>
      </c>
      <c r="C450" s="404">
        <v>860.75</v>
      </c>
      <c r="D450" s="404">
        <v>86.200999999999993</v>
      </c>
      <c r="E450" s="404">
        <v>2903.846</v>
      </c>
      <c r="F450" s="404">
        <v>751.56</v>
      </c>
      <c r="G450" s="404">
        <v>213.71199999999999</v>
      </c>
      <c r="H450" s="404">
        <v>12.785</v>
      </c>
      <c r="I450" s="404">
        <v>0.82299999999999995</v>
      </c>
      <c r="J450" s="404">
        <v>16.417999999999999</v>
      </c>
      <c r="K450" s="404">
        <v>36.593000000000004</v>
      </c>
      <c r="L450" s="404">
        <v>280.33100000000002</v>
      </c>
      <c r="M450" s="404">
        <v>10.494999999999999</v>
      </c>
      <c r="N450" s="404">
        <v>3946.232</v>
      </c>
    </row>
    <row r="451" spans="1:14" x14ac:dyDescent="0.2">
      <c r="A451" s="404" t="s">
        <v>1563</v>
      </c>
      <c r="B451" s="404">
        <v>1680.7190000000001</v>
      </c>
      <c r="C451" s="404">
        <v>561.35599999999999</v>
      </c>
      <c r="D451" s="404">
        <v>46.963999999999999</v>
      </c>
      <c r="E451" s="404">
        <v>2289.04</v>
      </c>
      <c r="F451" s="404">
        <v>695.47900000000004</v>
      </c>
      <c r="G451" s="404">
        <v>168.58799999999999</v>
      </c>
      <c r="H451" s="404">
        <v>12.096</v>
      </c>
      <c r="I451" s="404">
        <v>0.53600000000000003</v>
      </c>
      <c r="J451" s="404">
        <v>18.638999999999999</v>
      </c>
      <c r="K451" s="404">
        <v>34.314999999999998</v>
      </c>
      <c r="L451" s="404">
        <v>234.173</v>
      </c>
      <c r="M451" s="404">
        <v>2E-3</v>
      </c>
      <c r="N451" s="404">
        <v>3218.6950000000002</v>
      </c>
    </row>
    <row r="452" spans="1:14" x14ac:dyDescent="0.2">
      <c r="A452" s="404" t="s">
        <v>1564</v>
      </c>
      <c r="B452" s="404">
        <v>1668.712</v>
      </c>
      <c r="C452" s="404">
        <v>540.20100000000002</v>
      </c>
      <c r="D452" s="404">
        <v>51.103999999999999</v>
      </c>
      <c r="E452" s="404">
        <v>2260.0169999999998</v>
      </c>
      <c r="F452" s="404">
        <v>600.16700000000003</v>
      </c>
      <c r="G452" s="404">
        <v>166.37700000000001</v>
      </c>
      <c r="H452" s="404">
        <v>12.648999999999999</v>
      </c>
      <c r="I452" s="404">
        <v>0.32</v>
      </c>
      <c r="J452" s="404">
        <v>24.222999999999999</v>
      </c>
      <c r="K452" s="404">
        <v>33.905999999999999</v>
      </c>
      <c r="L452" s="404">
        <v>237.476</v>
      </c>
      <c r="M452" s="404">
        <v>1.2070000000000001</v>
      </c>
      <c r="N452" s="404">
        <v>3098.8670000000002</v>
      </c>
    </row>
    <row r="453" spans="1:14" x14ac:dyDescent="0.2">
      <c r="A453" s="404" t="s">
        <v>1565</v>
      </c>
      <c r="B453" s="404">
        <v>1640.182</v>
      </c>
      <c r="C453" s="404">
        <v>406.27600000000001</v>
      </c>
      <c r="D453" s="404">
        <v>47.845999999999997</v>
      </c>
      <c r="E453" s="404">
        <v>2094.3040000000001</v>
      </c>
      <c r="F453" s="404">
        <v>640.69000000000005</v>
      </c>
      <c r="G453" s="404">
        <v>197.422</v>
      </c>
      <c r="H453" s="404">
        <v>11.977</v>
      </c>
      <c r="I453" s="404">
        <v>0.156</v>
      </c>
      <c r="J453" s="404">
        <v>25.199000000000002</v>
      </c>
      <c r="K453" s="404">
        <v>34.572000000000003</v>
      </c>
      <c r="L453" s="404">
        <v>269.32400000000001</v>
      </c>
      <c r="M453" s="404">
        <v>2.589</v>
      </c>
      <c r="N453" s="404">
        <v>3006.9079999999999</v>
      </c>
    </row>
    <row r="454" spans="1:14" x14ac:dyDescent="0.2">
      <c r="A454" s="404" t="s">
        <v>1566</v>
      </c>
      <c r="B454" s="404">
        <v>1788.64</v>
      </c>
      <c r="C454" s="404">
        <v>424.59500000000003</v>
      </c>
      <c r="D454" s="404">
        <v>45.509</v>
      </c>
      <c r="E454" s="404">
        <v>2258.7440000000001</v>
      </c>
      <c r="F454" s="404">
        <v>735.63</v>
      </c>
      <c r="G454" s="404">
        <v>211.47499999999999</v>
      </c>
      <c r="H454" s="404">
        <v>12.795999999999999</v>
      </c>
      <c r="I454" s="404">
        <v>2.7E-2</v>
      </c>
      <c r="J454" s="404">
        <v>24.516999999999999</v>
      </c>
      <c r="K454" s="404">
        <v>35.762999999999998</v>
      </c>
      <c r="L454" s="404">
        <v>284.577</v>
      </c>
      <c r="M454" s="404">
        <v>7.5419999999999998</v>
      </c>
      <c r="N454" s="404">
        <v>3286.4940000000001</v>
      </c>
    </row>
    <row r="455" spans="1:14" x14ac:dyDescent="0.2">
      <c r="A455" s="404" t="s">
        <v>1567</v>
      </c>
      <c r="B455" s="404">
        <v>20461.883000000002</v>
      </c>
      <c r="C455" s="404">
        <v>6375.1390000000001</v>
      </c>
      <c r="D455" s="404">
        <v>648.06500000000005</v>
      </c>
      <c r="E455" s="404">
        <v>27485.085999999999</v>
      </c>
      <c r="F455" s="404">
        <v>8215.4140000000007</v>
      </c>
      <c r="G455" s="404">
        <v>2839.3530000000001</v>
      </c>
      <c r="H455" s="404">
        <v>144.5</v>
      </c>
      <c r="I455" s="404">
        <v>5.0359999999999996</v>
      </c>
      <c r="J455" s="404">
        <v>263.738</v>
      </c>
      <c r="K455" s="404">
        <v>412.48200000000003</v>
      </c>
      <c r="L455" s="404">
        <v>3665.1089999999999</v>
      </c>
      <c r="M455" s="404">
        <v>62.848999999999997</v>
      </c>
      <c r="N455" s="404">
        <v>39428.457999999999</v>
      </c>
    </row>
    <row r="456" spans="1:14" x14ac:dyDescent="0.2">
      <c r="A456" s="404" t="s">
        <v>1568</v>
      </c>
      <c r="B456" s="404">
        <v>1825.384</v>
      </c>
      <c r="C456" s="404">
        <v>459.01299999999998</v>
      </c>
      <c r="D456" s="404">
        <v>60.457000000000001</v>
      </c>
      <c r="E456" s="404">
        <v>2344.8530000000001</v>
      </c>
      <c r="F456" s="404">
        <v>775.95500000000004</v>
      </c>
      <c r="G456" s="404">
        <v>255.535</v>
      </c>
      <c r="H456" s="404">
        <v>12.805999999999999</v>
      </c>
      <c r="I456" s="404">
        <v>0.127</v>
      </c>
      <c r="J456" s="404">
        <v>24.239000000000001</v>
      </c>
      <c r="K456" s="404">
        <v>39.192999999999998</v>
      </c>
      <c r="L456" s="404">
        <v>331.899</v>
      </c>
      <c r="M456" s="404">
        <v>6.4889999999999999</v>
      </c>
      <c r="N456" s="404">
        <v>3459.1970000000001</v>
      </c>
    </row>
    <row r="457" spans="1:14" x14ac:dyDescent="0.2">
      <c r="A457" s="404" t="s">
        <v>1569</v>
      </c>
      <c r="B457" s="404">
        <v>1672.8810000000001</v>
      </c>
      <c r="C457" s="404">
        <v>435.976</v>
      </c>
      <c r="D457" s="404">
        <v>87.564999999999998</v>
      </c>
      <c r="E457" s="404">
        <v>2196.422</v>
      </c>
      <c r="F457" s="404">
        <v>683.88199999999995</v>
      </c>
      <c r="G457" s="404">
        <v>182.06299999999999</v>
      </c>
      <c r="H457" s="404">
        <v>11.095000000000001</v>
      </c>
      <c r="I457" s="404">
        <v>0.19</v>
      </c>
      <c r="J457" s="404">
        <v>24.905999999999999</v>
      </c>
      <c r="K457" s="404">
        <v>32.222000000000001</v>
      </c>
      <c r="L457" s="404">
        <v>250.47499999999999</v>
      </c>
      <c r="M457" s="404">
        <v>9.6809999999999992</v>
      </c>
      <c r="N457" s="404">
        <v>3140.4609999999998</v>
      </c>
    </row>
    <row r="458" spans="1:14" x14ac:dyDescent="0.2">
      <c r="A458" s="404" t="s">
        <v>1570</v>
      </c>
      <c r="B458" s="404">
        <v>1628.616</v>
      </c>
      <c r="C458" s="404">
        <v>425.95800000000003</v>
      </c>
      <c r="D458" s="404">
        <v>53.140999999999998</v>
      </c>
      <c r="E458" s="404">
        <v>2107.7150000000001</v>
      </c>
      <c r="F458" s="404">
        <v>674.24</v>
      </c>
      <c r="G458" s="404">
        <v>236.91300000000001</v>
      </c>
      <c r="H458" s="404">
        <v>11.901999999999999</v>
      </c>
      <c r="I458" s="404">
        <v>0.47899999999999998</v>
      </c>
      <c r="J458" s="404">
        <v>30.117000000000001</v>
      </c>
      <c r="K458" s="404">
        <v>34.713000000000001</v>
      </c>
      <c r="L458" s="404">
        <v>314.12400000000002</v>
      </c>
      <c r="M458" s="404">
        <v>6.1509999999999998</v>
      </c>
      <c r="N458" s="404">
        <v>3102.23</v>
      </c>
    </row>
    <row r="459" spans="1:14" x14ac:dyDescent="0.2">
      <c r="A459" s="404" t="s">
        <v>1571</v>
      </c>
      <c r="B459" s="404">
        <v>1508.136</v>
      </c>
      <c r="C459" s="404">
        <v>463.97</v>
      </c>
      <c r="D459" s="404">
        <v>49.801000000000002</v>
      </c>
      <c r="E459" s="404">
        <v>2021.9069999999999</v>
      </c>
      <c r="F459" s="404">
        <v>600.80499999999995</v>
      </c>
      <c r="G459" s="404">
        <v>234.19499999999999</v>
      </c>
      <c r="H459" s="404">
        <v>11.445</v>
      </c>
      <c r="I459" s="404">
        <v>0.53800000000000003</v>
      </c>
      <c r="J459" s="404">
        <v>31.349</v>
      </c>
      <c r="K459" s="404">
        <v>33.17</v>
      </c>
      <c r="L459" s="404">
        <v>310.69799999999998</v>
      </c>
      <c r="M459" s="404">
        <v>9.65</v>
      </c>
      <c r="N459" s="404">
        <v>2943.06</v>
      </c>
    </row>
    <row r="460" spans="1:14" x14ac:dyDescent="0.2">
      <c r="A460" s="404" t="s">
        <v>1572</v>
      </c>
      <c r="B460" s="404">
        <v>1615.4179999999999</v>
      </c>
      <c r="C460" s="404">
        <v>519.33399999999995</v>
      </c>
      <c r="D460" s="404">
        <v>47.933999999999997</v>
      </c>
      <c r="E460" s="404">
        <v>2182.6869999999999</v>
      </c>
      <c r="F460" s="404">
        <v>681.78200000000004</v>
      </c>
      <c r="G460" s="404">
        <v>255.673</v>
      </c>
      <c r="H460" s="404">
        <v>11.413</v>
      </c>
      <c r="I460" s="404">
        <v>0.83199999999999996</v>
      </c>
      <c r="J460" s="404">
        <v>29.181000000000001</v>
      </c>
      <c r="K460" s="404">
        <v>33.744</v>
      </c>
      <c r="L460" s="404">
        <v>330.84399999999999</v>
      </c>
      <c r="M460" s="404">
        <v>11.888</v>
      </c>
      <c r="N460" s="404">
        <v>3207.201</v>
      </c>
    </row>
    <row r="461" spans="1:14" x14ac:dyDescent="0.2">
      <c r="A461" s="404" t="s">
        <v>1573</v>
      </c>
      <c r="B461" s="404">
        <v>1785.8240000000001</v>
      </c>
      <c r="C461" s="404">
        <v>643.05100000000004</v>
      </c>
      <c r="D461" s="404">
        <v>58.308999999999997</v>
      </c>
      <c r="E461" s="404">
        <v>2487.1840000000002</v>
      </c>
      <c r="F461" s="404">
        <v>722.65800000000002</v>
      </c>
      <c r="G461" s="404">
        <v>224.27099999999999</v>
      </c>
      <c r="H461" s="404">
        <v>12.238</v>
      </c>
      <c r="I461" s="404">
        <v>0.83499999999999996</v>
      </c>
      <c r="J461" s="404">
        <v>25.9</v>
      </c>
      <c r="K461" s="404">
        <v>35.015000000000001</v>
      </c>
      <c r="L461" s="404">
        <v>298.25900000000001</v>
      </c>
      <c r="M461" s="404">
        <v>10.866</v>
      </c>
      <c r="N461" s="404">
        <v>3518.9670000000001</v>
      </c>
    </row>
    <row r="462" spans="1:14" x14ac:dyDescent="0.2">
      <c r="A462" s="404" t="s">
        <v>1574</v>
      </c>
      <c r="B462" s="404">
        <v>1922.181</v>
      </c>
      <c r="C462" s="404">
        <v>778.41499999999996</v>
      </c>
      <c r="D462" s="404">
        <v>56.290999999999997</v>
      </c>
      <c r="E462" s="404">
        <v>2756.8879999999999</v>
      </c>
      <c r="F462" s="404">
        <v>762.66399999999999</v>
      </c>
      <c r="G462" s="404">
        <v>221.274</v>
      </c>
      <c r="H462" s="404">
        <v>12.359</v>
      </c>
      <c r="I462" s="404">
        <v>0.84799999999999998</v>
      </c>
      <c r="J462" s="404">
        <v>21.332999999999998</v>
      </c>
      <c r="K462" s="404">
        <v>36.164000000000001</v>
      </c>
      <c r="L462" s="404">
        <v>291.97899999999998</v>
      </c>
      <c r="M462" s="404">
        <v>12.863</v>
      </c>
      <c r="N462" s="404">
        <v>3824.393</v>
      </c>
    </row>
    <row r="463" spans="1:14" x14ac:dyDescent="0.2">
      <c r="A463" s="404" t="s">
        <v>1575</v>
      </c>
      <c r="B463" s="404">
        <v>1972.7</v>
      </c>
      <c r="C463" s="404">
        <v>992.505</v>
      </c>
      <c r="D463" s="404">
        <v>72.613</v>
      </c>
      <c r="E463" s="404">
        <v>3037.8180000000002</v>
      </c>
      <c r="F463" s="404">
        <v>762.79300000000001</v>
      </c>
      <c r="G463" s="404">
        <v>196.34299999999999</v>
      </c>
      <c r="H463" s="404">
        <v>12.4</v>
      </c>
      <c r="I463" s="404">
        <v>0.74299999999999999</v>
      </c>
      <c r="J463" s="404">
        <v>26.681000000000001</v>
      </c>
      <c r="K463" s="404">
        <v>36.320999999999998</v>
      </c>
      <c r="L463" s="404">
        <v>272.48700000000002</v>
      </c>
      <c r="M463" s="404">
        <v>11.91</v>
      </c>
      <c r="N463" s="404">
        <v>4085.0079999999998</v>
      </c>
    </row>
    <row r="464" spans="1:14" x14ac:dyDescent="0.2">
      <c r="A464" s="404" t="s">
        <v>1576</v>
      </c>
      <c r="B464" s="404">
        <v>1750.444</v>
      </c>
      <c r="C464" s="404">
        <v>699.14300000000003</v>
      </c>
      <c r="D464" s="404">
        <v>50.058</v>
      </c>
      <c r="E464" s="404">
        <v>2499.6460000000002</v>
      </c>
      <c r="F464" s="404">
        <v>708.56100000000004</v>
      </c>
      <c r="G464" s="404">
        <v>144.958</v>
      </c>
      <c r="H464" s="404">
        <v>12.036</v>
      </c>
      <c r="I464" s="404">
        <v>0.67400000000000004</v>
      </c>
      <c r="J464" s="404">
        <v>28.335000000000001</v>
      </c>
      <c r="K464" s="404">
        <v>35.206000000000003</v>
      </c>
      <c r="L464" s="404">
        <v>221.208</v>
      </c>
      <c r="M464" s="404">
        <v>4.7160000000000002</v>
      </c>
      <c r="N464" s="404">
        <v>3434.1309999999999</v>
      </c>
    </row>
    <row r="465" spans="1:14" x14ac:dyDescent="0.2">
      <c r="A465" s="404" t="s">
        <v>1577</v>
      </c>
      <c r="B465" s="404">
        <v>1668.5650000000001</v>
      </c>
      <c r="C465" s="404">
        <v>618.20000000000005</v>
      </c>
      <c r="D465" s="404">
        <v>47.744</v>
      </c>
      <c r="E465" s="404">
        <v>2334.5079999999998</v>
      </c>
      <c r="F465" s="404">
        <v>646.81500000000005</v>
      </c>
      <c r="G465" s="404">
        <v>145.256</v>
      </c>
      <c r="H465" s="404">
        <v>12.499000000000001</v>
      </c>
      <c r="I465" s="404">
        <v>0.48699999999999999</v>
      </c>
      <c r="J465" s="404">
        <v>33.374000000000002</v>
      </c>
      <c r="K465" s="404">
        <v>35.122</v>
      </c>
      <c r="L465" s="404">
        <v>226.73699999999999</v>
      </c>
      <c r="M465" s="404">
        <v>6.8650000000000002</v>
      </c>
      <c r="N465" s="404">
        <v>3214.9250000000002</v>
      </c>
    </row>
    <row r="466" spans="1:14" x14ac:dyDescent="0.2">
      <c r="A466" s="404" t="s">
        <v>1578</v>
      </c>
      <c r="B466" s="404">
        <v>1640.3589999999999</v>
      </c>
      <c r="C466" s="404">
        <v>458.67</v>
      </c>
      <c r="D466" s="404">
        <v>30.988</v>
      </c>
      <c r="E466" s="404">
        <v>2130.0169999999998</v>
      </c>
      <c r="F466" s="404">
        <v>680.46900000000005</v>
      </c>
      <c r="G466" s="404">
        <v>153.738</v>
      </c>
      <c r="H466" s="404">
        <v>11.968999999999999</v>
      </c>
      <c r="I466" s="404">
        <v>0.24</v>
      </c>
      <c r="J466" s="404">
        <v>30.591000000000001</v>
      </c>
      <c r="K466" s="404">
        <v>35.718000000000004</v>
      </c>
      <c r="L466" s="404">
        <v>232.25700000000001</v>
      </c>
      <c r="M466" s="404">
        <v>8.6440000000000001</v>
      </c>
      <c r="N466" s="404">
        <v>3051.3870000000002</v>
      </c>
    </row>
    <row r="467" spans="1:14" x14ac:dyDescent="0.2">
      <c r="A467" s="404" t="s">
        <v>1579</v>
      </c>
      <c r="B467" s="404">
        <v>1817.213</v>
      </c>
      <c r="C467" s="404">
        <v>509.952</v>
      </c>
      <c r="D467" s="404">
        <v>42.228000000000002</v>
      </c>
      <c r="E467" s="404">
        <v>2369.3919999999998</v>
      </c>
      <c r="F467" s="404">
        <v>754.73900000000003</v>
      </c>
      <c r="G467" s="404">
        <v>179.69</v>
      </c>
      <c r="H467" s="404">
        <v>12.512</v>
      </c>
      <c r="I467" s="404">
        <v>5.2999999999999999E-2</v>
      </c>
      <c r="J467" s="404">
        <v>34.497</v>
      </c>
      <c r="K467" s="404">
        <v>36.862000000000002</v>
      </c>
      <c r="L467" s="404">
        <v>263.61399999999998</v>
      </c>
      <c r="M467" s="404">
        <v>6.9080000000000004</v>
      </c>
      <c r="N467" s="404">
        <v>3394.654</v>
      </c>
    </row>
    <row r="468" spans="1:14" x14ac:dyDescent="0.2">
      <c r="A468" s="404" t="s">
        <v>1580</v>
      </c>
      <c r="B468" s="404">
        <v>20807.722000000002</v>
      </c>
      <c r="C468" s="404">
        <v>7005.2340000000004</v>
      </c>
      <c r="D468" s="404">
        <v>657.12800000000004</v>
      </c>
      <c r="E468" s="404">
        <v>28470.083999999999</v>
      </c>
      <c r="F468" s="404">
        <v>8455.3639999999996</v>
      </c>
      <c r="G468" s="404">
        <v>2429.9090000000001</v>
      </c>
      <c r="H468" s="404">
        <v>144.67400000000001</v>
      </c>
      <c r="I468" s="404">
        <v>6.0469999999999997</v>
      </c>
      <c r="J468" s="404">
        <v>340.50299999999999</v>
      </c>
      <c r="K468" s="404">
        <v>423.447</v>
      </c>
      <c r="L468" s="404">
        <v>3344.5810000000001</v>
      </c>
      <c r="M468" s="404">
        <v>106.63200000000001</v>
      </c>
      <c r="N468" s="404">
        <v>40376.661</v>
      </c>
    </row>
    <row r="469" spans="1:14" x14ac:dyDescent="0.2">
      <c r="A469" s="404" t="s">
        <v>1581</v>
      </c>
      <c r="B469" s="404">
        <v>1862.077</v>
      </c>
      <c r="C469" s="404">
        <v>544.721</v>
      </c>
      <c r="D469" s="404">
        <v>44.439</v>
      </c>
      <c r="E469" s="404">
        <v>2451.2370000000001</v>
      </c>
      <c r="F469" s="404">
        <v>739.38800000000003</v>
      </c>
      <c r="G469" s="404">
        <v>203.101</v>
      </c>
      <c r="H469" s="404">
        <v>11.912000000000001</v>
      </c>
      <c r="I469" s="404">
        <v>0.16</v>
      </c>
      <c r="J469" s="404">
        <v>42.107999999999997</v>
      </c>
      <c r="K469" s="404">
        <v>36.988</v>
      </c>
      <c r="L469" s="404">
        <v>294.27</v>
      </c>
      <c r="M469" s="404">
        <v>11.093999999999999</v>
      </c>
      <c r="N469" s="404">
        <v>3495.99</v>
      </c>
    </row>
    <row r="470" spans="1:14" x14ac:dyDescent="0.2">
      <c r="A470" s="404" t="s">
        <v>1582</v>
      </c>
      <c r="B470" s="404">
        <v>1707.6559999999999</v>
      </c>
      <c r="C470" s="404">
        <v>449.79</v>
      </c>
      <c r="D470" s="404">
        <v>36.939</v>
      </c>
      <c r="E470" s="404">
        <v>2194.384</v>
      </c>
      <c r="F470" s="404">
        <v>680.80799999999999</v>
      </c>
      <c r="G470" s="404">
        <v>183.548</v>
      </c>
      <c r="H470" s="404">
        <v>10.708</v>
      </c>
      <c r="I470" s="404">
        <v>0.35299999999999998</v>
      </c>
      <c r="J470" s="404">
        <v>37.954999999999998</v>
      </c>
      <c r="K470" s="404">
        <v>34.527999999999999</v>
      </c>
      <c r="L470" s="404">
        <v>267.09199999999998</v>
      </c>
      <c r="M470" s="404">
        <v>10.419</v>
      </c>
      <c r="N470" s="404">
        <v>3152.703</v>
      </c>
    </row>
    <row r="471" spans="1:14" x14ac:dyDescent="0.2">
      <c r="A471" s="404" t="s">
        <v>1583</v>
      </c>
      <c r="B471" s="404">
        <v>1640.425</v>
      </c>
      <c r="C471" s="404">
        <v>472.03500000000003</v>
      </c>
      <c r="D471" s="404">
        <v>31.260999999999999</v>
      </c>
      <c r="E471" s="404">
        <v>2143.721</v>
      </c>
      <c r="F471" s="404">
        <v>676.48099999999999</v>
      </c>
      <c r="G471" s="404">
        <v>211.71</v>
      </c>
      <c r="H471" s="404">
        <v>12.324999999999999</v>
      </c>
      <c r="I471" s="404">
        <v>0.73499999999999999</v>
      </c>
      <c r="J471" s="404">
        <v>47.122</v>
      </c>
      <c r="K471" s="404">
        <v>37.878999999999998</v>
      </c>
      <c r="L471" s="404">
        <v>309.77100000000002</v>
      </c>
      <c r="M471" s="404">
        <v>7.3220000000000001</v>
      </c>
      <c r="N471" s="404">
        <v>3137.2959999999998</v>
      </c>
    </row>
    <row r="472" spans="1:14" x14ac:dyDescent="0.2">
      <c r="A472" s="404" t="s">
        <v>1584</v>
      </c>
      <c r="B472" s="404">
        <v>1513.0350000000001</v>
      </c>
      <c r="C472" s="404">
        <v>480.83699999999999</v>
      </c>
      <c r="D472" s="404">
        <v>34.259</v>
      </c>
      <c r="E472" s="404">
        <v>2028.1310000000001</v>
      </c>
      <c r="F472" s="404">
        <v>599.29899999999998</v>
      </c>
      <c r="G472" s="404">
        <v>217.28399999999999</v>
      </c>
      <c r="H472" s="404">
        <v>12.003</v>
      </c>
      <c r="I472" s="404">
        <v>0.92800000000000005</v>
      </c>
      <c r="J472" s="404">
        <v>51.49</v>
      </c>
      <c r="K472" s="404">
        <v>34.31</v>
      </c>
      <c r="L472" s="404">
        <v>316.01499999999999</v>
      </c>
      <c r="M472" s="404">
        <v>9.3260000000000005</v>
      </c>
      <c r="N472" s="404">
        <v>2952.7710000000002</v>
      </c>
    </row>
    <row r="473" spans="1:14" x14ac:dyDescent="0.2">
      <c r="A473" s="404" t="s">
        <v>1585</v>
      </c>
      <c r="B473" s="404">
        <v>1597.854</v>
      </c>
      <c r="C473" s="404">
        <v>486.53100000000001</v>
      </c>
      <c r="D473" s="404">
        <v>34.722000000000001</v>
      </c>
      <c r="E473" s="404">
        <v>2119.107</v>
      </c>
      <c r="F473" s="404">
        <v>677.625</v>
      </c>
      <c r="G473" s="404">
        <v>266.50900000000001</v>
      </c>
      <c r="H473" s="404">
        <v>12.404999999999999</v>
      </c>
      <c r="I473" s="404">
        <v>0.97299999999999998</v>
      </c>
      <c r="J473" s="404">
        <v>52.622999999999998</v>
      </c>
      <c r="K473" s="404">
        <v>33.802</v>
      </c>
      <c r="L473" s="404">
        <v>366.31299999999999</v>
      </c>
      <c r="M473" s="404">
        <v>7.8879999999999999</v>
      </c>
      <c r="N473" s="404">
        <v>3170.933</v>
      </c>
    </row>
    <row r="474" spans="1:14" x14ac:dyDescent="0.2">
      <c r="A474" s="404" t="s">
        <v>1586</v>
      </c>
      <c r="B474" s="404">
        <v>1761.3019999999999</v>
      </c>
      <c r="C474" s="404">
        <v>681.02099999999996</v>
      </c>
      <c r="D474" s="404">
        <v>51.725000000000001</v>
      </c>
      <c r="E474" s="404">
        <v>2494.0479999999998</v>
      </c>
      <c r="F474" s="404">
        <v>735.048</v>
      </c>
      <c r="G474" s="404">
        <v>286.19299999999998</v>
      </c>
      <c r="H474" s="404">
        <v>12.419</v>
      </c>
      <c r="I474" s="404">
        <v>1.2629999999999999</v>
      </c>
      <c r="J474" s="404">
        <v>50.652999999999999</v>
      </c>
      <c r="K474" s="404">
        <v>35.866</v>
      </c>
      <c r="L474" s="404">
        <v>386.39499999999998</v>
      </c>
      <c r="M474" s="404">
        <v>9.3740000000000006</v>
      </c>
      <c r="N474" s="404">
        <v>3624.864</v>
      </c>
    </row>
    <row r="475" spans="1:14" x14ac:dyDescent="0.2">
      <c r="A475" s="404" t="s">
        <v>1587</v>
      </c>
      <c r="B475" s="404">
        <v>1932.511</v>
      </c>
      <c r="C475" s="404">
        <v>800.39200000000005</v>
      </c>
      <c r="D475" s="404">
        <v>42.969000000000001</v>
      </c>
      <c r="E475" s="404">
        <v>2775.8710000000001</v>
      </c>
      <c r="F475" s="404">
        <v>776.84900000000005</v>
      </c>
      <c r="G475" s="404">
        <v>250.57300000000001</v>
      </c>
      <c r="H475" s="404">
        <v>12.601000000000001</v>
      </c>
      <c r="I475" s="404">
        <v>1.0920000000000001</v>
      </c>
      <c r="J475" s="404">
        <v>39.499000000000002</v>
      </c>
      <c r="K475" s="404">
        <v>39.082000000000001</v>
      </c>
      <c r="L475" s="404">
        <v>342.84699999999998</v>
      </c>
      <c r="M475" s="404">
        <v>14.717000000000001</v>
      </c>
      <c r="N475" s="404">
        <v>3910.2840000000001</v>
      </c>
    </row>
    <row r="476" spans="1:14" x14ac:dyDescent="0.2">
      <c r="A476" s="404" t="s">
        <v>1588</v>
      </c>
      <c r="B476" s="404">
        <v>1884.3630000000001</v>
      </c>
      <c r="C476" s="404">
        <v>780.84699999999998</v>
      </c>
      <c r="D476" s="404">
        <v>39.055999999999997</v>
      </c>
      <c r="E476" s="404">
        <v>2704.2660000000001</v>
      </c>
      <c r="F476" s="404">
        <v>759.06600000000003</v>
      </c>
      <c r="G476" s="404">
        <v>208.029</v>
      </c>
      <c r="H476" s="404">
        <v>12.541</v>
      </c>
      <c r="I476" s="404">
        <v>1.0369999999999999</v>
      </c>
      <c r="J476" s="404">
        <v>32.167000000000002</v>
      </c>
      <c r="K476" s="404">
        <v>38.427</v>
      </c>
      <c r="L476" s="404">
        <v>292.20299999999997</v>
      </c>
      <c r="M476" s="404">
        <v>14.814</v>
      </c>
      <c r="N476" s="404">
        <v>3770.3490000000002</v>
      </c>
    </row>
    <row r="477" spans="1:14" x14ac:dyDescent="0.2">
      <c r="A477" s="404" t="s">
        <v>1589</v>
      </c>
      <c r="B477" s="404">
        <v>1683.0119999999999</v>
      </c>
      <c r="C477" s="404">
        <v>616.73800000000006</v>
      </c>
      <c r="D477" s="404">
        <v>42.427999999999997</v>
      </c>
      <c r="E477" s="404">
        <v>2342.1779999999999</v>
      </c>
      <c r="F477" s="404">
        <v>700.91399999999999</v>
      </c>
      <c r="G477" s="404">
        <v>158.458</v>
      </c>
      <c r="H477" s="404">
        <v>12.157</v>
      </c>
      <c r="I477" s="404">
        <v>0.91200000000000003</v>
      </c>
      <c r="J477" s="404">
        <v>30.66</v>
      </c>
      <c r="K477" s="404">
        <v>35.686999999999998</v>
      </c>
      <c r="L477" s="404">
        <v>237.874</v>
      </c>
      <c r="M477" s="404">
        <v>10.438000000000001</v>
      </c>
      <c r="N477" s="404">
        <v>3291.4050000000002</v>
      </c>
    </row>
    <row r="478" spans="1:14" x14ac:dyDescent="0.2">
      <c r="A478" s="404" t="s">
        <v>1590</v>
      </c>
      <c r="B478" s="404">
        <v>1576.693</v>
      </c>
      <c r="C478" s="404">
        <v>558.05999999999995</v>
      </c>
      <c r="D478" s="404">
        <v>32.710999999999999</v>
      </c>
      <c r="E478" s="404">
        <v>2167.4630000000002</v>
      </c>
      <c r="F478" s="404">
        <v>656.66099999999994</v>
      </c>
      <c r="G478" s="404">
        <v>151.47300000000001</v>
      </c>
      <c r="H478" s="404">
        <v>12.582000000000001</v>
      </c>
      <c r="I478" s="404">
        <v>0.59399999999999997</v>
      </c>
      <c r="J478" s="404">
        <v>46.87</v>
      </c>
      <c r="K478" s="404">
        <v>34.703000000000003</v>
      </c>
      <c r="L478" s="404">
        <v>246.22200000000001</v>
      </c>
      <c r="M478" s="404">
        <v>5.4809999999999999</v>
      </c>
      <c r="N478" s="404">
        <v>3075.8270000000002</v>
      </c>
    </row>
    <row r="479" spans="1:14" x14ac:dyDescent="0.2">
      <c r="A479" s="404" t="s">
        <v>1591</v>
      </c>
      <c r="B479" s="404">
        <v>1594.4549999999999</v>
      </c>
      <c r="C479" s="404">
        <v>468.55500000000001</v>
      </c>
      <c r="D479" s="404">
        <v>33.691000000000003</v>
      </c>
      <c r="E479" s="404">
        <v>2096.701</v>
      </c>
      <c r="F479" s="404">
        <v>662.80499999999995</v>
      </c>
      <c r="G479" s="404">
        <v>153.18899999999999</v>
      </c>
      <c r="H479" s="404">
        <v>12.153</v>
      </c>
      <c r="I479" s="404">
        <v>0.28399999999999997</v>
      </c>
      <c r="J479" s="404">
        <v>49.207000000000001</v>
      </c>
      <c r="K479" s="404">
        <v>36.323</v>
      </c>
      <c r="L479" s="404">
        <v>251.15700000000001</v>
      </c>
      <c r="M479" s="404">
        <v>4.1689999999999996</v>
      </c>
      <c r="N479" s="404">
        <v>3014.8319999999999</v>
      </c>
    </row>
    <row r="480" spans="1:14" x14ac:dyDescent="0.2">
      <c r="A480" s="404" t="s">
        <v>1592</v>
      </c>
      <c r="B480" s="404">
        <v>1759.5719999999999</v>
      </c>
      <c r="C480" s="404">
        <v>488.09800000000001</v>
      </c>
      <c r="D480" s="404">
        <v>43.508000000000003</v>
      </c>
      <c r="E480" s="404">
        <v>2291.1770000000001</v>
      </c>
      <c r="F480" s="404">
        <v>762.351</v>
      </c>
      <c r="G480" s="404">
        <v>203.935</v>
      </c>
      <c r="H480" s="404">
        <v>12.426</v>
      </c>
      <c r="I480" s="404">
        <v>0.184</v>
      </c>
      <c r="J480" s="404">
        <v>65.192999999999998</v>
      </c>
      <c r="K480" s="404">
        <v>37.679000000000002</v>
      </c>
      <c r="L480" s="404">
        <v>319.41699999999997</v>
      </c>
      <c r="M480" s="404">
        <v>6.944</v>
      </c>
      <c r="N480" s="404">
        <v>3379.89</v>
      </c>
    </row>
    <row r="481" spans="1:14" x14ac:dyDescent="0.2">
      <c r="A481" s="404" t="s">
        <v>1593</v>
      </c>
      <c r="B481" s="404">
        <v>20512.955000000002</v>
      </c>
      <c r="C481" s="404">
        <v>6828.924</v>
      </c>
      <c r="D481" s="404">
        <v>467.70699999999999</v>
      </c>
      <c r="E481" s="404">
        <v>27809.585999999999</v>
      </c>
      <c r="F481" s="404">
        <v>8427.2970000000005</v>
      </c>
      <c r="G481" s="404">
        <v>2494.0030000000002</v>
      </c>
      <c r="H481" s="404">
        <v>146.233</v>
      </c>
      <c r="I481" s="404">
        <v>8.516</v>
      </c>
      <c r="J481" s="404">
        <v>545.548</v>
      </c>
      <c r="K481" s="404">
        <v>435.274</v>
      </c>
      <c r="L481" s="404">
        <v>3629.5749999999998</v>
      </c>
      <c r="M481" s="404">
        <v>111.986</v>
      </c>
      <c r="N481" s="404">
        <v>39978.444000000003</v>
      </c>
    </row>
    <row r="482" spans="1:14" x14ac:dyDescent="0.2">
      <c r="A482" s="404" t="s">
        <v>1594</v>
      </c>
      <c r="B482" s="404">
        <v>1769.3820000000001</v>
      </c>
      <c r="C482" s="404">
        <v>498.5</v>
      </c>
      <c r="D482" s="404">
        <v>60.761000000000003</v>
      </c>
      <c r="E482" s="404">
        <v>2328.643</v>
      </c>
      <c r="F482" s="404">
        <v>775.11199999999997</v>
      </c>
      <c r="G482" s="404">
        <v>227.56899999999999</v>
      </c>
      <c r="H482" s="404">
        <v>12.579000000000001</v>
      </c>
      <c r="I482" s="404">
        <v>7.0000000000000007E-2</v>
      </c>
      <c r="J482" s="404">
        <v>58.08</v>
      </c>
      <c r="K482" s="404">
        <v>37.494</v>
      </c>
      <c r="L482" s="404">
        <v>335.79199999999997</v>
      </c>
      <c r="M482" s="404">
        <v>6.8810000000000002</v>
      </c>
      <c r="N482" s="404">
        <v>3446.4279999999999</v>
      </c>
    </row>
    <row r="483" spans="1:14" x14ac:dyDescent="0.2">
      <c r="A483" s="404" t="s">
        <v>1595</v>
      </c>
      <c r="B483" s="404">
        <v>1449.5139999999999</v>
      </c>
      <c r="C483" s="404">
        <v>463.70299999999997</v>
      </c>
      <c r="D483" s="404">
        <v>32.686999999999998</v>
      </c>
      <c r="E483" s="404">
        <v>1945.904</v>
      </c>
      <c r="F483" s="404">
        <v>671.81700000000001</v>
      </c>
      <c r="G483" s="404">
        <v>172.38200000000001</v>
      </c>
      <c r="H483" s="404">
        <v>11.398</v>
      </c>
      <c r="I483" s="404">
        <v>0.29699999999999999</v>
      </c>
      <c r="J483" s="404">
        <v>57.116999999999997</v>
      </c>
      <c r="K483" s="404">
        <v>34.406999999999996</v>
      </c>
      <c r="L483" s="404">
        <v>275.601</v>
      </c>
      <c r="M483" s="404">
        <v>8.0329999999999995</v>
      </c>
      <c r="N483" s="404">
        <v>2901.355</v>
      </c>
    </row>
    <row r="484" spans="1:14" x14ac:dyDescent="0.2">
      <c r="A484" s="404" t="s">
        <v>1596</v>
      </c>
      <c r="B484" s="404">
        <v>1404.4970000000001</v>
      </c>
      <c r="C484" s="404">
        <v>510.71800000000002</v>
      </c>
      <c r="D484" s="404">
        <v>33.847999999999999</v>
      </c>
      <c r="E484" s="404">
        <v>1949.0630000000001</v>
      </c>
      <c r="F484" s="404">
        <v>703.33600000000001</v>
      </c>
      <c r="G484" s="404">
        <v>211.05</v>
      </c>
      <c r="H484" s="404">
        <v>12.691000000000001</v>
      </c>
      <c r="I484" s="404">
        <v>0.76200000000000001</v>
      </c>
      <c r="J484" s="404">
        <v>69.287000000000006</v>
      </c>
      <c r="K484" s="404">
        <v>38.015999999999998</v>
      </c>
      <c r="L484" s="404">
        <v>331.80599999999998</v>
      </c>
      <c r="M484" s="404">
        <v>4.2389999999999999</v>
      </c>
      <c r="N484" s="404">
        <v>2988.444</v>
      </c>
    </row>
    <row r="485" spans="1:14" x14ac:dyDescent="0.2">
      <c r="A485" s="404" t="s">
        <v>1597</v>
      </c>
      <c r="B485" s="404">
        <v>1310.3150000000001</v>
      </c>
      <c r="C485" s="404">
        <v>461.10899999999998</v>
      </c>
      <c r="D485" s="404">
        <v>27.725999999999999</v>
      </c>
      <c r="E485" s="404">
        <v>1799.1489999999999</v>
      </c>
      <c r="F485" s="404">
        <v>621.41200000000003</v>
      </c>
      <c r="G485" s="404">
        <v>249.56399999999999</v>
      </c>
      <c r="H485" s="404">
        <v>11.928000000000001</v>
      </c>
      <c r="I485" s="404">
        <v>0.97</v>
      </c>
      <c r="J485" s="404">
        <v>72.787000000000006</v>
      </c>
      <c r="K485" s="404">
        <v>33.386000000000003</v>
      </c>
      <c r="L485" s="404">
        <v>368.63400000000001</v>
      </c>
      <c r="M485" s="404">
        <v>6.1609999999999996</v>
      </c>
      <c r="N485" s="404">
        <v>2795.3560000000002</v>
      </c>
    </row>
    <row r="486" spans="1:14" x14ac:dyDescent="0.2">
      <c r="A486" s="404" t="s">
        <v>1598</v>
      </c>
      <c r="B486" s="404">
        <v>1374.7670000000001</v>
      </c>
      <c r="C486" s="404">
        <v>526.18899999999996</v>
      </c>
      <c r="D486" s="404">
        <v>32.348999999999997</v>
      </c>
      <c r="E486" s="404">
        <v>1933.3050000000001</v>
      </c>
      <c r="F486" s="404">
        <v>684.03599999999994</v>
      </c>
      <c r="G486" s="404">
        <v>286.59399999999999</v>
      </c>
      <c r="H486" s="404">
        <v>12.055</v>
      </c>
      <c r="I486" s="404">
        <v>1.0780000000000001</v>
      </c>
      <c r="J486" s="404">
        <v>61.116999999999997</v>
      </c>
      <c r="K486" s="404">
        <v>34.378</v>
      </c>
      <c r="L486" s="404">
        <v>395.221</v>
      </c>
      <c r="M486" s="404">
        <v>9.3369999999999997</v>
      </c>
      <c r="N486" s="404">
        <v>3021.9</v>
      </c>
    </row>
    <row r="487" spans="1:14" x14ac:dyDescent="0.2">
      <c r="A487" s="404" t="s">
        <v>1599</v>
      </c>
      <c r="B487" s="404">
        <v>1541.2539999999999</v>
      </c>
      <c r="C487" s="404">
        <v>656.28099999999995</v>
      </c>
      <c r="D487" s="404">
        <v>32.768999999999998</v>
      </c>
      <c r="E487" s="404">
        <v>2230.3040000000001</v>
      </c>
      <c r="F487" s="404">
        <v>729.42499999999995</v>
      </c>
      <c r="G487" s="404">
        <v>283.58100000000002</v>
      </c>
      <c r="H487" s="404">
        <v>11.798</v>
      </c>
      <c r="I487" s="404">
        <v>1.0089999999999999</v>
      </c>
      <c r="J487" s="404">
        <v>54.65</v>
      </c>
      <c r="K487" s="404">
        <v>37.404000000000003</v>
      </c>
      <c r="L487" s="404">
        <v>388.44299999999998</v>
      </c>
      <c r="M487" s="404">
        <v>10.592000000000001</v>
      </c>
      <c r="N487" s="404">
        <v>3358.7640000000001</v>
      </c>
    </row>
    <row r="488" spans="1:14" x14ac:dyDescent="0.2">
      <c r="A488" s="404" t="s">
        <v>1600</v>
      </c>
      <c r="B488" s="404">
        <v>1644.511</v>
      </c>
      <c r="C488" s="404">
        <v>794.54</v>
      </c>
      <c r="D488" s="404">
        <v>34.197000000000003</v>
      </c>
      <c r="E488" s="404">
        <v>2473.2469999999998</v>
      </c>
      <c r="F488" s="404">
        <v>763.04600000000005</v>
      </c>
      <c r="G488" s="404">
        <v>226.851</v>
      </c>
      <c r="H488" s="404">
        <v>12.253</v>
      </c>
      <c r="I488" s="404">
        <v>1.1830000000000001</v>
      </c>
      <c r="J488" s="404">
        <v>48.36</v>
      </c>
      <c r="K488" s="404">
        <v>39.395000000000003</v>
      </c>
      <c r="L488" s="404">
        <v>328.041</v>
      </c>
      <c r="M488" s="404">
        <v>13.917999999999999</v>
      </c>
      <c r="N488" s="404">
        <v>3578.2530000000002</v>
      </c>
    </row>
    <row r="489" spans="1:14" x14ac:dyDescent="0.2">
      <c r="A489" s="404" t="s">
        <v>1601</v>
      </c>
      <c r="B489" s="404">
        <v>1691.2</v>
      </c>
      <c r="C489" s="404">
        <v>858.29</v>
      </c>
      <c r="D489" s="404">
        <v>37.042999999999999</v>
      </c>
      <c r="E489" s="404">
        <v>2586.5329999999999</v>
      </c>
      <c r="F489" s="404">
        <v>755.678</v>
      </c>
      <c r="G489" s="404">
        <v>189.76900000000001</v>
      </c>
      <c r="H489" s="404">
        <v>12.212</v>
      </c>
      <c r="I489" s="404">
        <v>1.135</v>
      </c>
      <c r="J489" s="404">
        <v>53.332999999999998</v>
      </c>
      <c r="K489" s="404">
        <v>39.42</v>
      </c>
      <c r="L489" s="404">
        <v>295.86900000000003</v>
      </c>
      <c r="M489" s="404">
        <v>15.269</v>
      </c>
      <c r="N489" s="404">
        <v>3653.35</v>
      </c>
    </row>
    <row r="490" spans="1:14" x14ac:dyDescent="0.2">
      <c r="A490" s="404" t="s">
        <v>1602</v>
      </c>
      <c r="B490" s="404">
        <v>1436.0909999999999</v>
      </c>
      <c r="C490" s="404">
        <v>704.66700000000003</v>
      </c>
      <c r="D490" s="404">
        <v>28.521999999999998</v>
      </c>
      <c r="E490" s="404">
        <v>2169.2800000000002</v>
      </c>
      <c r="F490" s="404">
        <v>687.76400000000001</v>
      </c>
      <c r="G490" s="404">
        <v>168.483</v>
      </c>
      <c r="H490" s="404">
        <v>11.875999999999999</v>
      </c>
      <c r="I490" s="404">
        <v>0.92700000000000005</v>
      </c>
      <c r="J490" s="404">
        <v>45.390999999999998</v>
      </c>
      <c r="K490" s="404">
        <v>35.677999999999997</v>
      </c>
      <c r="L490" s="404">
        <v>262.35500000000002</v>
      </c>
      <c r="M490" s="404">
        <v>10.541</v>
      </c>
      <c r="N490" s="404">
        <v>3129.94</v>
      </c>
    </row>
    <row r="491" spans="1:14" x14ac:dyDescent="0.2">
      <c r="A491" s="404" t="s">
        <v>1603</v>
      </c>
      <c r="B491" s="404">
        <v>1454.7</v>
      </c>
      <c r="C491" s="404">
        <v>548.44200000000001</v>
      </c>
      <c r="D491" s="404">
        <v>25.797000000000001</v>
      </c>
      <c r="E491" s="404">
        <v>2028.9390000000001</v>
      </c>
      <c r="F491" s="404">
        <v>606.899</v>
      </c>
      <c r="G491" s="404">
        <v>190.828</v>
      </c>
      <c r="H491" s="404">
        <v>11.917999999999999</v>
      </c>
      <c r="I491" s="404">
        <v>0.66500000000000004</v>
      </c>
      <c r="J491" s="404">
        <v>66.501000000000005</v>
      </c>
      <c r="K491" s="404">
        <v>35.091999999999999</v>
      </c>
      <c r="L491" s="404">
        <v>305.00299999999999</v>
      </c>
      <c r="M491" s="404">
        <v>11.442</v>
      </c>
      <c r="N491" s="404">
        <v>2952.2829999999999</v>
      </c>
    </row>
    <row r="492" spans="1:14" x14ac:dyDescent="0.2">
      <c r="A492" s="404" t="s">
        <v>1604</v>
      </c>
      <c r="B492" s="404">
        <v>1426.2670000000001</v>
      </c>
      <c r="C492" s="404">
        <v>466.97699999999998</v>
      </c>
      <c r="D492" s="404">
        <v>20.164000000000001</v>
      </c>
      <c r="E492" s="404">
        <v>1913.4079999999999</v>
      </c>
      <c r="F492" s="404">
        <v>617.86400000000003</v>
      </c>
      <c r="G492" s="404">
        <v>203.64099999999999</v>
      </c>
      <c r="H492" s="404">
        <v>12.427</v>
      </c>
      <c r="I492" s="404">
        <v>0.39400000000000002</v>
      </c>
      <c r="J492" s="404">
        <v>67.102000000000004</v>
      </c>
      <c r="K492" s="404">
        <v>36.826000000000001</v>
      </c>
      <c r="L492" s="404">
        <v>320.39</v>
      </c>
      <c r="M492" s="404">
        <v>8.6920000000000002</v>
      </c>
      <c r="N492" s="404">
        <v>2860.3539999999998</v>
      </c>
    </row>
    <row r="493" spans="1:14" x14ac:dyDescent="0.2">
      <c r="A493" s="404" t="s">
        <v>1605</v>
      </c>
      <c r="B493" s="404">
        <v>1722.835</v>
      </c>
      <c r="C493" s="404">
        <v>531.58799999999997</v>
      </c>
      <c r="D493" s="404">
        <v>24.071000000000002</v>
      </c>
      <c r="E493" s="404">
        <v>2278.4940000000001</v>
      </c>
      <c r="F493" s="404">
        <v>739.62900000000002</v>
      </c>
      <c r="G493" s="404">
        <v>239.58500000000001</v>
      </c>
      <c r="H493" s="404">
        <v>13.351000000000001</v>
      </c>
      <c r="I493" s="404">
        <v>0.20699999999999999</v>
      </c>
      <c r="J493" s="404">
        <v>67.403000000000006</v>
      </c>
      <c r="K493" s="404">
        <v>39.515000000000001</v>
      </c>
      <c r="L493" s="404">
        <v>360.06</v>
      </c>
      <c r="M493" s="404">
        <v>11.082000000000001</v>
      </c>
      <c r="N493" s="404">
        <v>3389.2660000000001</v>
      </c>
    </row>
    <row r="494" spans="1:14" x14ac:dyDescent="0.2">
      <c r="A494" s="404" t="s">
        <v>1606</v>
      </c>
      <c r="B494" s="404">
        <v>18225.331999999999</v>
      </c>
      <c r="C494" s="404">
        <v>7022.39</v>
      </c>
      <c r="D494" s="404">
        <v>389.93200000000002</v>
      </c>
      <c r="E494" s="404">
        <v>25637.653999999999</v>
      </c>
      <c r="F494" s="404">
        <v>8356.0190000000002</v>
      </c>
      <c r="G494" s="404">
        <v>2649.8980000000001</v>
      </c>
      <c r="H494" s="404">
        <v>146.48500000000001</v>
      </c>
      <c r="I494" s="404">
        <v>8.6969999999999992</v>
      </c>
      <c r="J494" s="404">
        <v>721.12699999999995</v>
      </c>
      <c r="K494" s="404">
        <v>441.012</v>
      </c>
      <c r="L494" s="404">
        <v>3967.2179999999998</v>
      </c>
      <c r="M494" s="404">
        <v>116.188</v>
      </c>
      <c r="N494" s="404">
        <v>38077.078000000001</v>
      </c>
    </row>
    <row r="495" spans="1:14" x14ac:dyDescent="0.2">
      <c r="A495" s="404" t="s">
        <v>1607</v>
      </c>
      <c r="B495" s="404">
        <v>1774.932</v>
      </c>
      <c r="C495" s="404">
        <v>556.69899999999996</v>
      </c>
      <c r="D495" s="404">
        <v>44.926000000000002</v>
      </c>
      <c r="E495" s="404">
        <v>2376.558</v>
      </c>
      <c r="F495" s="404">
        <v>758.495</v>
      </c>
      <c r="G495" s="404">
        <v>216.655</v>
      </c>
      <c r="H495" s="404">
        <v>12.798</v>
      </c>
      <c r="I495" s="404">
        <v>9.6000000000000002E-2</v>
      </c>
      <c r="J495" s="404">
        <v>66.858999999999995</v>
      </c>
      <c r="K495" s="404">
        <v>38.597000000000001</v>
      </c>
      <c r="L495" s="404">
        <v>335.005</v>
      </c>
      <c r="M495" s="404">
        <v>14.125</v>
      </c>
      <c r="N495" s="404">
        <v>3484.183</v>
      </c>
    </row>
    <row r="496" spans="1:14" x14ac:dyDescent="0.2">
      <c r="A496" s="404" t="s">
        <v>1608</v>
      </c>
      <c r="B496" s="404">
        <v>1567.5550000000001</v>
      </c>
      <c r="C496" s="404">
        <v>489.13600000000002</v>
      </c>
      <c r="D496" s="404">
        <v>23.341000000000001</v>
      </c>
      <c r="E496" s="404">
        <v>2080.0329999999999</v>
      </c>
      <c r="F496" s="404">
        <v>681.94500000000005</v>
      </c>
      <c r="G496" s="404">
        <v>199.22800000000001</v>
      </c>
      <c r="H496" s="404">
        <v>11.308</v>
      </c>
      <c r="I496" s="404">
        <v>0.32</v>
      </c>
      <c r="J496" s="404">
        <v>52.984999999999999</v>
      </c>
      <c r="K496" s="404">
        <v>36.072000000000003</v>
      </c>
      <c r="L496" s="404">
        <v>299.91199999999998</v>
      </c>
      <c r="M496" s="404">
        <v>11.561999999999999</v>
      </c>
      <c r="N496" s="404">
        <v>3073.451</v>
      </c>
    </row>
    <row r="497" spans="1:14" x14ac:dyDescent="0.2">
      <c r="A497" s="404" t="s">
        <v>1609</v>
      </c>
      <c r="B497" s="404">
        <v>1493.5029999999999</v>
      </c>
      <c r="C497" s="404">
        <v>465.64100000000002</v>
      </c>
      <c r="D497" s="404">
        <v>25.173999999999999</v>
      </c>
      <c r="E497" s="404">
        <v>1984.317</v>
      </c>
      <c r="F497" s="404">
        <v>675.56200000000001</v>
      </c>
      <c r="G497" s="404">
        <v>201.85900000000001</v>
      </c>
      <c r="H497" s="404">
        <v>12.747</v>
      </c>
      <c r="I497" s="404">
        <v>0.74</v>
      </c>
      <c r="J497" s="404">
        <v>83.78</v>
      </c>
      <c r="K497" s="404">
        <v>38.871000000000002</v>
      </c>
      <c r="L497" s="404">
        <v>337.99700000000001</v>
      </c>
      <c r="M497" s="404">
        <v>10.404</v>
      </c>
      <c r="N497" s="404">
        <v>3008.2809999999999</v>
      </c>
    </row>
    <row r="498" spans="1:14" x14ac:dyDescent="0.2">
      <c r="A498" s="404" t="s">
        <v>1610</v>
      </c>
      <c r="B498" s="404">
        <v>1311.65</v>
      </c>
      <c r="C498" s="404">
        <v>480.21499999999997</v>
      </c>
      <c r="D498" s="404">
        <v>22.824999999999999</v>
      </c>
      <c r="E498" s="404">
        <v>1814.6890000000001</v>
      </c>
      <c r="F498" s="404">
        <v>602.15099999999995</v>
      </c>
      <c r="G498" s="404">
        <v>184.374</v>
      </c>
      <c r="H498" s="404">
        <v>12.1</v>
      </c>
      <c r="I498" s="404">
        <v>1.0940000000000001</v>
      </c>
      <c r="J498" s="404">
        <v>95.245999999999995</v>
      </c>
      <c r="K498" s="404">
        <v>36.319000000000003</v>
      </c>
      <c r="L498" s="404">
        <v>329.13200000000001</v>
      </c>
      <c r="M498" s="404">
        <v>8.8979999999999997</v>
      </c>
      <c r="N498" s="404">
        <v>2754.87</v>
      </c>
    </row>
    <row r="499" spans="1:14" x14ac:dyDescent="0.2">
      <c r="A499" s="404" t="s">
        <v>1611</v>
      </c>
      <c r="B499" s="404">
        <v>1483.432</v>
      </c>
      <c r="C499" s="404">
        <v>569.84900000000005</v>
      </c>
      <c r="D499" s="404">
        <v>30.92</v>
      </c>
      <c r="E499" s="404">
        <v>2084.201</v>
      </c>
      <c r="F499" s="404">
        <v>696.71299999999997</v>
      </c>
      <c r="G499" s="404">
        <v>242.95599999999999</v>
      </c>
      <c r="H499" s="404">
        <v>12.786</v>
      </c>
      <c r="I499" s="404">
        <v>1.492</v>
      </c>
      <c r="J499" s="404">
        <v>84.837999999999994</v>
      </c>
      <c r="K499" s="404">
        <v>35.979999999999997</v>
      </c>
      <c r="L499" s="404">
        <v>378.05099999999999</v>
      </c>
      <c r="M499" s="404">
        <v>4.5140000000000002</v>
      </c>
      <c r="N499" s="404">
        <v>3163.4789999999998</v>
      </c>
    </row>
    <row r="500" spans="1:14" x14ac:dyDescent="0.2">
      <c r="A500" s="404" t="s">
        <v>1612</v>
      </c>
      <c r="B500" s="404">
        <v>1707.797</v>
      </c>
      <c r="C500" s="404">
        <v>718.68700000000001</v>
      </c>
      <c r="D500" s="404">
        <v>41.082999999999998</v>
      </c>
      <c r="E500" s="404">
        <v>2467.567</v>
      </c>
      <c r="F500" s="404">
        <v>713.88499999999999</v>
      </c>
      <c r="G500" s="404">
        <v>289.85700000000003</v>
      </c>
      <c r="H500" s="404">
        <v>12.327999999999999</v>
      </c>
      <c r="I500" s="404">
        <v>1.708</v>
      </c>
      <c r="J500" s="404">
        <v>78.516000000000005</v>
      </c>
      <c r="K500" s="404">
        <v>38.723999999999997</v>
      </c>
      <c r="L500" s="404">
        <v>421.13499999999999</v>
      </c>
      <c r="M500" s="404">
        <v>8.5150000000000006</v>
      </c>
      <c r="N500" s="404">
        <v>3611.1030000000001</v>
      </c>
    </row>
    <row r="501" spans="1:14" x14ac:dyDescent="0.2">
      <c r="A501" s="404" t="s">
        <v>1613</v>
      </c>
      <c r="B501" s="404">
        <v>1854.7529999999999</v>
      </c>
      <c r="C501" s="404">
        <v>913.90800000000002</v>
      </c>
      <c r="D501" s="404">
        <v>46.244</v>
      </c>
      <c r="E501" s="404">
        <v>2814.9050000000002</v>
      </c>
      <c r="F501" s="404">
        <v>751.64</v>
      </c>
      <c r="G501" s="404">
        <v>238.09700000000001</v>
      </c>
      <c r="H501" s="404">
        <v>12.425000000000001</v>
      </c>
      <c r="I501" s="404">
        <v>1.5660000000000001</v>
      </c>
      <c r="J501" s="404">
        <v>65.588999999999999</v>
      </c>
      <c r="K501" s="404">
        <v>40.023000000000003</v>
      </c>
      <c r="L501" s="404">
        <v>357.7</v>
      </c>
      <c r="M501" s="404">
        <v>9.5969999999999995</v>
      </c>
      <c r="N501" s="404">
        <v>3933.8420000000001</v>
      </c>
    </row>
    <row r="502" spans="1:14" x14ac:dyDescent="0.2">
      <c r="A502" s="404" t="s">
        <v>1614</v>
      </c>
      <c r="B502" s="404">
        <v>1849.413</v>
      </c>
      <c r="C502" s="404">
        <v>960.64099999999996</v>
      </c>
      <c r="D502" s="404">
        <v>37.258000000000003</v>
      </c>
      <c r="E502" s="404">
        <v>2847.3119999999999</v>
      </c>
      <c r="F502" s="404">
        <v>748.09299999999996</v>
      </c>
      <c r="G502" s="404">
        <v>195.309</v>
      </c>
      <c r="H502" s="404">
        <v>12.653</v>
      </c>
      <c r="I502" s="404">
        <v>1.518</v>
      </c>
      <c r="J502" s="404">
        <v>65.216999999999999</v>
      </c>
      <c r="K502" s="404">
        <v>40.689</v>
      </c>
      <c r="L502" s="404">
        <v>315.38499999999999</v>
      </c>
      <c r="M502" s="404">
        <v>6.2050000000000001</v>
      </c>
      <c r="N502" s="404">
        <v>3916.9949999999999</v>
      </c>
    </row>
    <row r="503" spans="1:14" x14ac:dyDescent="0.2">
      <c r="A503" s="404" t="s">
        <v>1615</v>
      </c>
      <c r="B503" s="404">
        <v>1553.675</v>
      </c>
      <c r="C503" s="404">
        <v>709.47199999999998</v>
      </c>
      <c r="D503" s="404">
        <v>27.962</v>
      </c>
      <c r="E503" s="404">
        <v>2291.1089999999999</v>
      </c>
      <c r="F503" s="404">
        <v>725.06799999999998</v>
      </c>
      <c r="G503" s="404">
        <v>167.68199999999999</v>
      </c>
      <c r="H503" s="404">
        <v>12.22</v>
      </c>
      <c r="I503" s="404">
        <v>1.335</v>
      </c>
      <c r="J503" s="404">
        <v>69.31</v>
      </c>
      <c r="K503" s="404">
        <v>37.79</v>
      </c>
      <c r="L503" s="404">
        <v>288.33699999999999</v>
      </c>
      <c r="M503" s="404">
        <v>1.776</v>
      </c>
      <c r="N503" s="404">
        <v>3306.29</v>
      </c>
    </row>
    <row r="504" spans="1:14" x14ac:dyDescent="0.2">
      <c r="A504" s="404" t="s">
        <v>1616</v>
      </c>
      <c r="B504" s="404">
        <v>1383.2639999999999</v>
      </c>
      <c r="C504" s="404">
        <v>580.72299999999996</v>
      </c>
      <c r="D504" s="404">
        <v>22.207000000000001</v>
      </c>
      <c r="E504" s="404">
        <v>1986.194</v>
      </c>
      <c r="F504" s="404">
        <v>655.87199999999996</v>
      </c>
      <c r="G504" s="404">
        <v>171.33</v>
      </c>
      <c r="H504" s="404">
        <v>11.922000000000001</v>
      </c>
      <c r="I504" s="404">
        <v>0.73099999999999998</v>
      </c>
      <c r="J504" s="404">
        <v>77.483999999999995</v>
      </c>
      <c r="K504" s="404">
        <v>36.597999999999999</v>
      </c>
      <c r="L504" s="404">
        <v>298.065</v>
      </c>
      <c r="M504" s="404">
        <v>1.4750000000000001</v>
      </c>
      <c r="N504" s="404">
        <v>2941.6060000000002</v>
      </c>
    </row>
    <row r="505" spans="1:14" x14ac:dyDescent="0.2">
      <c r="A505" s="404" t="s">
        <v>1617</v>
      </c>
      <c r="B505" s="404">
        <v>1422.9449999999999</v>
      </c>
      <c r="C505" s="404">
        <v>505.92899999999997</v>
      </c>
      <c r="D505" s="404">
        <v>20.768000000000001</v>
      </c>
      <c r="E505" s="404">
        <v>1949.6420000000001</v>
      </c>
      <c r="F505" s="404">
        <v>654.87199999999996</v>
      </c>
      <c r="G505" s="404">
        <v>189.51599999999999</v>
      </c>
      <c r="H505" s="404">
        <v>12.218</v>
      </c>
      <c r="I505" s="404">
        <v>0.745</v>
      </c>
      <c r="J505" s="404">
        <v>95.08</v>
      </c>
      <c r="K505" s="404">
        <v>39.011000000000003</v>
      </c>
      <c r="L505" s="404">
        <v>336.57</v>
      </c>
      <c r="M505" s="404">
        <v>2.7069999999999999</v>
      </c>
      <c r="N505" s="404">
        <v>2943.7910000000002</v>
      </c>
    </row>
    <row r="506" spans="1:14" x14ac:dyDescent="0.2">
      <c r="A506" s="404" t="s">
        <v>1618</v>
      </c>
      <c r="B506" s="404">
        <v>1730.537</v>
      </c>
      <c r="C506" s="404">
        <v>575.37800000000004</v>
      </c>
      <c r="D506" s="404">
        <v>35.551000000000002</v>
      </c>
      <c r="E506" s="404">
        <v>2341.4659999999999</v>
      </c>
      <c r="F506" s="404">
        <v>770.13800000000003</v>
      </c>
      <c r="G506" s="404">
        <v>224.624</v>
      </c>
      <c r="H506" s="404">
        <v>12.974</v>
      </c>
      <c r="I506" s="404">
        <v>0.41799999999999998</v>
      </c>
      <c r="J506" s="404">
        <v>88.366</v>
      </c>
      <c r="K506" s="404">
        <v>40.698</v>
      </c>
      <c r="L506" s="404">
        <v>367.08</v>
      </c>
      <c r="M506" s="404">
        <v>8.8539999999999992</v>
      </c>
      <c r="N506" s="404">
        <v>3487.538</v>
      </c>
    </row>
    <row r="507" spans="1:14" x14ac:dyDescent="0.2">
      <c r="A507" s="404" t="s">
        <v>1619</v>
      </c>
      <c r="B507" s="404">
        <v>19133.455000000002</v>
      </c>
      <c r="C507" s="404">
        <v>7527.6409999999996</v>
      </c>
      <c r="D507" s="404">
        <v>378.25799999999998</v>
      </c>
      <c r="E507" s="404">
        <v>27039.353999999999</v>
      </c>
      <c r="F507" s="404">
        <v>8434.4330000000009</v>
      </c>
      <c r="G507" s="404">
        <v>2521.4859999999999</v>
      </c>
      <c r="H507" s="404">
        <v>148.47900000000001</v>
      </c>
      <c r="I507" s="404">
        <v>11.762</v>
      </c>
      <c r="J507" s="404">
        <v>923.27099999999996</v>
      </c>
      <c r="K507" s="404">
        <v>459.37200000000001</v>
      </c>
      <c r="L507" s="404">
        <v>4064.3690000000001</v>
      </c>
      <c r="M507" s="404">
        <v>88.634</v>
      </c>
      <c r="N507" s="404">
        <v>39626.788999999997</v>
      </c>
    </row>
    <row r="508" spans="1:14" x14ac:dyDescent="0.2">
      <c r="A508" s="404" t="s">
        <v>1620</v>
      </c>
      <c r="B508" s="404">
        <v>1741.1010000000001</v>
      </c>
      <c r="C508" s="404">
        <v>550.12800000000004</v>
      </c>
      <c r="D508" s="404">
        <v>34.616999999999997</v>
      </c>
      <c r="E508" s="404">
        <v>2325.8449999999998</v>
      </c>
      <c r="F508" s="404">
        <v>761.18100000000004</v>
      </c>
      <c r="G508" s="404">
        <v>246.65299999999999</v>
      </c>
      <c r="H508" s="404">
        <v>13.087</v>
      </c>
      <c r="I508" s="404">
        <v>0.36299999999999999</v>
      </c>
      <c r="J508" s="404">
        <v>83.043999999999997</v>
      </c>
      <c r="K508" s="404">
        <v>37.436999999999998</v>
      </c>
      <c r="L508" s="404">
        <v>380.584</v>
      </c>
      <c r="M508" s="404">
        <v>9.1709999999999994</v>
      </c>
      <c r="N508" s="404">
        <v>3476.7809999999999</v>
      </c>
    </row>
    <row r="509" spans="1:14" x14ac:dyDescent="0.2">
      <c r="A509" s="404" t="s">
        <v>1621</v>
      </c>
      <c r="B509" s="404">
        <v>1421.0530000000001</v>
      </c>
      <c r="C509" s="404">
        <v>492.90699999999998</v>
      </c>
      <c r="D509" s="404">
        <v>24.312999999999999</v>
      </c>
      <c r="E509" s="404">
        <v>1938.2739999999999</v>
      </c>
      <c r="F509" s="404">
        <v>677.95299999999997</v>
      </c>
      <c r="G509" s="404">
        <v>232.88900000000001</v>
      </c>
      <c r="H509" s="404">
        <v>11.805</v>
      </c>
      <c r="I509" s="404">
        <v>0.78600000000000003</v>
      </c>
      <c r="J509" s="404">
        <v>101.508</v>
      </c>
      <c r="K509" s="404">
        <v>34.83</v>
      </c>
      <c r="L509" s="404">
        <v>381.81799999999998</v>
      </c>
      <c r="M509" s="404">
        <v>7.5750000000000002</v>
      </c>
      <c r="N509" s="404">
        <v>3005.62</v>
      </c>
    </row>
    <row r="510" spans="1:14" x14ac:dyDescent="0.2">
      <c r="A510" s="404" t="s">
        <v>1622</v>
      </c>
      <c r="B510" s="404">
        <v>1401.415</v>
      </c>
      <c r="C510" s="404">
        <v>490.84699999999998</v>
      </c>
      <c r="D510" s="404">
        <v>27.646000000000001</v>
      </c>
      <c r="E510" s="404">
        <v>1919.9090000000001</v>
      </c>
      <c r="F510" s="404">
        <v>687.08299999999997</v>
      </c>
      <c r="G510" s="404">
        <v>300.65699999999998</v>
      </c>
      <c r="H510" s="404">
        <v>12.994999999999999</v>
      </c>
      <c r="I510" s="404">
        <v>1.1299999999999999</v>
      </c>
      <c r="J510" s="404">
        <v>102.40900000000001</v>
      </c>
      <c r="K510" s="404">
        <v>36.201999999999998</v>
      </c>
      <c r="L510" s="404">
        <v>453.39400000000001</v>
      </c>
      <c r="M510" s="404">
        <v>8.4700000000000006</v>
      </c>
      <c r="N510" s="404">
        <v>3068.855</v>
      </c>
    </row>
    <row r="511" spans="1:14" x14ac:dyDescent="0.2">
      <c r="A511" s="404" t="s">
        <v>1623</v>
      </c>
      <c r="B511" s="404">
        <v>1294.4970000000001</v>
      </c>
      <c r="C511" s="404">
        <v>530.83600000000001</v>
      </c>
      <c r="D511" s="404">
        <v>24.154</v>
      </c>
      <c r="E511" s="404">
        <v>1849.4880000000001</v>
      </c>
      <c r="F511" s="404">
        <v>570.78300000000002</v>
      </c>
      <c r="G511" s="404">
        <v>301.27100000000002</v>
      </c>
      <c r="H511" s="404">
        <v>12.039</v>
      </c>
      <c r="I511" s="404">
        <v>1.5089999999999999</v>
      </c>
      <c r="J511" s="404">
        <v>120.639</v>
      </c>
      <c r="K511" s="404">
        <v>31.635999999999999</v>
      </c>
      <c r="L511" s="404">
        <v>467.09399999999999</v>
      </c>
      <c r="M511" s="404">
        <v>7.4930000000000003</v>
      </c>
      <c r="N511" s="404">
        <v>2894.857</v>
      </c>
    </row>
    <row r="512" spans="1:14" x14ac:dyDescent="0.2">
      <c r="A512" s="404" t="s">
        <v>1624</v>
      </c>
      <c r="B512" s="404">
        <v>1418.4280000000001</v>
      </c>
      <c r="C512" s="404">
        <v>582.03700000000003</v>
      </c>
      <c r="D512" s="404">
        <v>24.015999999999998</v>
      </c>
      <c r="E512" s="404">
        <v>2024.481</v>
      </c>
      <c r="F512" s="404">
        <v>596.58299999999997</v>
      </c>
      <c r="G512" s="404">
        <v>314.66300000000001</v>
      </c>
      <c r="H512" s="404">
        <v>12.801</v>
      </c>
      <c r="I512" s="404">
        <v>1.7549999999999999</v>
      </c>
      <c r="J512" s="404">
        <v>114.331</v>
      </c>
      <c r="K512" s="404">
        <v>33.707999999999998</v>
      </c>
      <c r="L512" s="404">
        <v>477.25799999999998</v>
      </c>
      <c r="M512" s="404">
        <v>12.356999999999999</v>
      </c>
      <c r="N512" s="404">
        <v>3110.68</v>
      </c>
    </row>
    <row r="513" spans="1:14" x14ac:dyDescent="0.2">
      <c r="A513" s="404" t="s">
        <v>1625</v>
      </c>
      <c r="B513" s="404">
        <v>1622.873</v>
      </c>
      <c r="C513" s="404">
        <v>711.77099999999996</v>
      </c>
      <c r="D513" s="404">
        <v>26.359000000000002</v>
      </c>
      <c r="E513" s="404">
        <v>2361.002</v>
      </c>
      <c r="F513" s="404">
        <v>682.98699999999997</v>
      </c>
      <c r="G513" s="404">
        <v>310.89999999999998</v>
      </c>
      <c r="H513" s="404">
        <v>11.801</v>
      </c>
      <c r="I513" s="404">
        <v>2.044</v>
      </c>
      <c r="J513" s="404">
        <v>106.68899999999999</v>
      </c>
      <c r="K513" s="404">
        <v>37.177999999999997</v>
      </c>
      <c r="L513" s="404">
        <v>468.61200000000002</v>
      </c>
      <c r="M513" s="404">
        <v>10.804</v>
      </c>
      <c r="N513" s="404">
        <v>3523.4050000000002</v>
      </c>
    </row>
    <row r="514" spans="1:14" x14ac:dyDescent="0.2">
      <c r="A514" s="404" t="s">
        <v>1626</v>
      </c>
      <c r="B514" s="404">
        <v>1818.7750000000001</v>
      </c>
      <c r="C514" s="404">
        <v>955.44100000000003</v>
      </c>
      <c r="D514" s="404">
        <v>31.736999999999998</v>
      </c>
      <c r="E514" s="404">
        <v>2805.953</v>
      </c>
      <c r="F514" s="404">
        <v>757.01700000000005</v>
      </c>
      <c r="G514" s="404">
        <v>302.87799999999999</v>
      </c>
      <c r="H514" s="404">
        <v>12.33</v>
      </c>
      <c r="I514" s="404">
        <v>1.7549999999999999</v>
      </c>
      <c r="J514" s="404">
        <v>72.730999999999995</v>
      </c>
      <c r="K514" s="404">
        <v>39.317999999999998</v>
      </c>
      <c r="L514" s="404">
        <v>429.012</v>
      </c>
      <c r="M514" s="404">
        <v>16.268999999999998</v>
      </c>
      <c r="N514" s="404">
        <v>4008.25</v>
      </c>
    </row>
    <row r="515" spans="1:14" x14ac:dyDescent="0.2">
      <c r="A515" s="404" t="s">
        <v>1627</v>
      </c>
      <c r="B515" s="404">
        <v>1779.604</v>
      </c>
      <c r="C515" s="404">
        <v>937.97299999999996</v>
      </c>
      <c r="D515" s="404">
        <v>26.978999999999999</v>
      </c>
      <c r="E515" s="404">
        <v>2744.556</v>
      </c>
      <c r="F515" s="404">
        <v>746.48699999999997</v>
      </c>
      <c r="G515" s="404">
        <v>249.37100000000001</v>
      </c>
      <c r="H515" s="404">
        <v>12.384</v>
      </c>
      <c r="I515" s="404">
        <v>2.1150000000000002</v>
      </c>
      <c r="J515" s="404">
        <v>72.584999999999994</v>
      </c>
      <c r="K515" s="404">
        <v>39.42</v>
      </c>
      <c r="L515" s="404">
        <v>375.875</v>
      </c>
      <c r="M515" s="404">
        <v>15.61</v>
      </c>
      <c r="N515" s="404">
        <v>3882.5279999999998</v>
      </c>
    </row>
    <row r="516" spans="1:14" x14ac:dyDescent="0.2">
      <c r="A516" s="404" t="s">
        <v>1628</v>
      </c>
      <c r="B516" s="404">
        <v>1480.9179999999999</v>
      </c>
      <c r="C516" s="404">
        <v>696.23400000000004</v>
      </c>
      <c r="D516" s="404">
        <v>23.686</v>
      </c>
      <c r="E516" s="404">
        <v>2200.8380000000002</v>
      </c>
      <c r="F516" s="404">
        <v>699.50599999999997</v>
      </c>
      <c r="G516" s="404">
        <v>206.50399999999999</v>
      </c>
      <c r="H516" s="404">
        <v>11.907</v>
      </c>
      <c r="I516" s="404">
        <v>1.7230000000000001</v>
      </c>
      <c r="J516" s="404">
        <v>66.704999999999998</v>
      </c>
      <c r="K516" s="404">
        <v>36.554000000000002</v>
      </c>
      <c r="L516" s="404">
        <v>323.39400000000001</v>
      </c>
      <c r="M516" s="404">
        <v>10.304</v>
      </c>
      <c r="N516" s="404">
        <v>3234.0419999999999</v>
      </c>
    </row>
    <row r="517" spans="1:14" x14ac:dyDescent="0.2">
      <c r="A517" s="404" t="s">
        <v>1629</v>
      </c>
      <c r="B517" s="404">
        <v>1343.3920000000001</v>
      </c>
      <c r="C517" s="404">
        <v>585.03</v>
      </c>
      <c r="D517" s="404">
        <v>20.094999999999999</v>
      </c>
      <c r="E517" s="404">
        <v>1948.5170000000001</v>
      </c>
      <c r="F517" s="404">
        <v>662.75800000000004</v>
      </c>
      <c r="G517" s="404">
        <v>191.012</v>
      </c>
      <c r="H517" s="404">
        <v>12.443</v>
      </c>
      <c r="I517" s="404">
        <v>1.4690000000000001</v>
      </c>
      <c r="J517" s="404">
        <v>102.20399999999999</v>
      </c>
      <c r="K517" s="404">
        <v>35.570999999999998</v>
      </c>
      <c r="L517" s="404">
        <v>342.69799999999998</v>
      </c>
      <c r="M517" s="404">
        <v>9.5090000000000003</v>
      </c>
      <c r="N517" s="404">
        <v>2963.4810000000002</v>
      </c>
    </row>
    <row r="518" spans="1:14" x14ac:dyDescent="0.2">
      <c r="A518" s="404" t="s">
        <v>1630</v>
      </c>
      <c r="B518" s="404">
        <v>1294.2739999999999</v>
      </c>
      <c r="C518" s="404">
        <v>552.37699999999995</v>
      </c>
      <c r="D518" s="404">
        <v>17.689</v>
      </c>
      <c r="E518" s="404">
        <v>1864.34</v>
      </c>
      <c r="F518" s="404">
        <v>674.65499999999997</v>
      </c>
      <c r="G518" s="404">
        <v>199.495</v>
      </c>
      <c r="H518" s="404">
        <v>12.351000000000001</v>
      </c>
      <c r="I518" s="404">
        <v>1.0009999999999999</v>
      </c>
      <c r="J518" s="404">
        <v>120.782</v>
      </c>
      <c r="K518" s="404">
        <v>35.69</v>
      </c>
      <c r="L518" s="404">
        <v>369.31900000000002</v>
      </c>
      <c r="M518" s="404">
        <v>7.9889999999999999</v>
      </c>
      <c r="N518" s="404">
        <v>2916.3020000000001</v>
      </c>
    </row>
    <row r="519" spans="1:14" x14ac:dyDescent="0.2">
      <c r="A519" s="404" t="s">
        <v>1631</v>
      </c>
      <c r="B519" s="404">
        <v>1418.845</v>
      </c>
      <c r="C519" s="404">
        <v>625.351</v>
      </c>
      <c r="D519" s="404">
        <v>21.667000000000002</v>
      </c>
      <c r="E519" s="404">
        <v>2065.8629999999998</v>
      </c>
      <c r="F519" s="404">
        <v>751.70600000000002</v>
      </c>
      <c r="G519" s="404">
        <v>228.833</v>
      </c>
      <c r="H519" s="404">
        <v>12.868</v>
      </c>
      <c r="I519" s="404">
        <v>1.133</v>
      </c>
      <c r="J519" s="404">
        <v>103.468</v>
      </c>
      <c r="K519" s="404">
        <v>39.182000000000002</v>
      </c>
      <c r="L519" s="404">
        <v>385.48500000000001</v>
      </c>
      <c r="M519" s="404">
        <v>11.552</v>
      </c>
      <c r="N519" s="404">
        <v>3214.6060000000002</v>
      </c>
    </row>
    <row r="520" spans="1:14" x14ac:dyDescent="0.2">
      <c r="A520" s="404" t="s">
        <v>1632</v>
      </c>
      <c r="B520" s="404">
        <v>18035.174999999999</v>
      </c>
      <c r="C520" s="404">
        <v>7712.1210000000001</v>
      </c>
      <c r="D520" s="404">
        <v>302.95800000000003</v>
      </c>
      <c r="E520" s="404">
        <v>26050.253000000001</v>
      </c>
      <c r="F520" s="404">
        <v>8268.6980000000003</v>
      </c>
      <c r="G520" s="404">
        <v>3085.127</v>
      </c>
      <c r="H520" s="404">
        <v>148.81100000000001</v>
      </c>
      <c r="I520" s="404">
        <v>16.782</v>
      </c>
      <c r="J520" s="404">
        <v>1167.0940000000001</v>
      </c>
      <c r="K520" s="404">
        <v>436.72699999999998</v>
      </c>
      <c r="L520" s="404">
        <v>4854.5410000000002</v>
      </c>
      <c r="M520" s="404">
        <v>127.101</v>
      </c>
      <c r="N520" s="404">
        <v>39300.593000000001</v>
      </c>
    </row>
    <row r="521" spans="1:14" x14ac:dyDescent="0.2">
      <c r="A521" s="404" t="s">
        <v>1633</v>
      </c>
      <c r="B521" s="404">
        <v>1359.451</v>
      </c>
      <c r="C521" s="404">
        <v>661.11400000000003</v>
      </c>
      <c r="D521" s="404">
        <v>23.094999999999999</v>
      </c>
      <c r="E521" s="404">
        <v>2043.66</v>
      </c>
      <c r="F521" s="404">
        <v>757.39700000000005</v>
      </c>
      <c r="G521" s="404">
        <v>225.22499999999999</v>
      </c>
      <c r="H521" s="404">
        <v>13.749000000000001</v>
      </c>
      <c r="I521" s="404">
        <v>0.80600000000000005</v>
      </c>
      <c r="J521" s="404">
        <v>134.065</v>
      </c>
      <c r="K521" s="404">
        <v>36.557000000000002</v>
      </c>
      <c r="L521" s="404">
        <v>410.40199999999999</v>
      </c>
      <c r="M521" s="404">
        <v>10.97</v>
      </c>
      <c r="N521" s="404">
        <v>3222.4290000000001</v>
      </c>
    </row>
    <row r="522" spans="1:14" x14ac:dyDescent="0.2">
      <c r="A522" s="404" t="s">
        <v>1634</v>
      </c>
      <c r="B522" s="404">
        <v>1206.3440000000001</v>
      </c>
      <c r="C522" s="404">
        <v>660.41399999999999</v>
      </c>
      <c r="D522" s="404">
        <v>18.423999999999999</v>
      </c>
      <c r="E522" s="404">
        <v>1885.182</v>
      </c>
      <c r="F522" s="404">
        <v>668.09500000000003</v>
      </c>
      <c r="G522" s="404">
        <v>196.27099999999999</v>
      </c>
      <c r="H522" s="404">
        <v>13.005000000000001</v>
      </c>
      <c r="I522" s="404">
        <v>1.2849999999999999</v>
      </c>
      <c r="J522" s="404">
        <v>108.40300000000001</v>
      </c>
      <c r="K522" s="404">
        <v>33.831000000000003</v>
      </c>
      <c r="L522" s="404">
        <v>352.79500000000002</v>
      </c>
      <c r="M522" s="404">
        <v>9.4499999999999993</v>
      </c>
      <c r="N522" s="404">
        <v>2915.5219999999999</v>
      </c>
    </row>
    <row r="523" spans="1:14" x14ac:dyDescent="0.2">
      <c r="A523" s="404" t="s">
        <v>1635</v>
      </c>
      <c r="B523" s="404">
        <v>1101.479</v>
      </c>
      <c r="C523" s="404">
        <v>689.96500000000003</v>
      </c>
      <c r="D523" s="404">
        <v>14.871</v>
      </c>
      <c r="E523" s="404">
        <v>1806.3150000000001</v>
      </c>
      <c r="F523" s="404">
        <v>645.928</v>
      </c>
      <c r="G523" s="404">
        <v>248.53800000000001</v>
      </c>
      <c r="H523" s="404">
        <v>13.733000000000001</v>
      </c>
      <c r="I523" s="404">
        <v>2.3330000000000002</v>
      </c>
      <c r="J523" s="404">
        <v>134.93100000000001</v>
      </c>
      <c r="K523" s="404">
        <v>35.301000000000002</v>
      </c>
      <c r="L523" s="404">
        <v>434.83600000000001</v>
      </c>
      <c r="M523" s="404">
        <v>10.260999999999999</v>
      </c>
      <c r="N523" s="404">
        <v>2897.34</v>
      </c>
    </row>
    <row r="524" spans="1:14" x14ac:dyDescent="0.2">
      <c r="A524" s="404" t="s">
        <v>1636</v>
      </c>
      <c r="B524" s="404">
        <v>994.8</v>
      </c>
      <c r="C524" s="404">
        <v>733.50300000000004</v>
      </c>
      <c r="D524" s="404">
        <v>14.598000000000001</v>
      </c>
      <c r="E524" s="404">
        <v>1742.9</v>
      </c>
      <c r="F524" s="404">
        <v>584.63300000000004</v>
      </c>
      <c r="G524" s="404">
        <v>252.352</v>
      </c>
      <c r="H524" s="404">
        <v>12.973000000000001</v>
      </c>
      <c r="I524" s="404">
        <v>3.246</v>
      </c>
      <c r="J524" s="404">
        <v>124.404</v>
      </c>
      <c r="K524" s="404">
        <v>31.449000000000002</v>
      </c>
      <c r="L524" s="404">
        <v>424.42399999999998</v>
      </c>
      <c r="M524" s="404">
        <v>12.759</v>
      </c>
      <c r="N524" s="404">
        <v>2764.7170000000001</v>
      </c>
    </row>
    <row r="525" spans="1:14" x14ac:dyDescent="0.2">
      <c r="A525" s="404" t="s">
        <v>1637</v>
      </c>
      <c r="B525" s="404">
        <v>1208.5170000000001</v>
      </c>
      <c r="C525" s="404">
        <v>833.20600000000002</v>
      </c>
      <c r="D525" s="404">
        <v>17.001000000000001</v>
      </c>
      <c r="E525" s="404">
        <v>2058.7240000000002</v>
      </c>
      <c r="F525" s="404">
        <v>649.62</v>
      </c>
      <c r="G525" s="404">
        <v>275.512</v>
      </c>
      <c r="H525" s="404">
        <v>13.816000000000001</v>
      </c>
      <c r="I525" s="404">
        <v>4.7869999999999999</v>
      </c>
      <c r="J525" s="404">
        <v>122.083</v>
      </c>
      <c r="K525" s="404">
        <v>34.901000000000003</v>
      </c>
      <c r="L525" s="404">
        <v>451.09899999999999</v>
      </c>
      <c r="M525" s="404">
        <v>14.746</v>
      </c>
      <c r="N525" s="404">
        <v>3174.19</v>
      </c>
    </row>
    <row r="526" spans="1:14" x14ac:dyDescent="0.2">
      <c r="A526" s="404" t="s">
        <v>1638</v>
      </c>
      <c r="B526" s="404">
        <v>1376.279</v>
      </c>
      <c r="C526" s="404">
        <v>901.48699999999997</v>
      </c>
      <c r="D526" s="404">
        <v>20.292999999999999</v>
      </c>
      <c r="E526" s="404">
        <v>2298.058</v>
      </c>
      <c r="F526" s="404">
        <v>681.62599999999998</v>
      </c>
      <c r="G526" s="404">
        <v>257.24299999999999</v>
      </c>
      <c r="H526" s="404">
        <v>13.409000000000001</v>
      </c>
      <c r="I526" s="404">
        <v>5.282</v>
      </c>
      <c r="J526" s="404">
        <v>115.967</v>
      </c>
      <c r="K526" s="404">
        <v>36.112000000000002</v>
      </c>
      <c r="L526" s="404">
        <v>428.01400000000001</v>
      </c>
      <c r="M526" s="404">
        <v>14.192</v>
      </c>
      <c r="N526" s="404">
        <v>3421.89</v>
      </c>
    </row>
    <row r="527" spans="1:14" x14ac:dyDescent="0.2">
      <c r="A527" s="404" t="s">
        <v>1639</v>
      </c>
      <c r="B527" s="404">
        <v>1661.422</v>
      </c>
      <c r="C527" s="404">
        <v>1114.5740000000001</v>
      </c>
      <c r="D527" s="404">
        <v>22.887</v>
      </c>
      <c r="E527" s="404">
        <v>2798.884</v>
      </c>
      <c r="F527" s="404">
        <v>723.36900000000003</v>
      </c>
      <c r="G527" s="404">
        <v>258.88900000000001</v>
      </c>
      <c r="H527" s="404">
        <v>13.804</v>
      </c>
      <c r="I527" s="404">
        <v>4.9180000000000001</v>
      </c>
      <c r="J527" s="404">
        <v>84.709000000000003</v>
      </c>
      <c r="K527" s="404">
        <v>38.325000000000003</v>
      </c>
      <c r="L527" s="404">
        <v>400.64600000000002</v>
      </c>
      <c r="M527" s="404">
        <v>19.334</v>
      </c>
      <c r="N527" s="404">
        <v>3942.2330000000002</v>
      </c>
    </row>
    <row r="528" spans="1:14" x14ac:dyDescent="0.2">
      <c r="A528" s="404" t="s">
        <v>1640</v>
      </c>
      <c r="B528" s="404">
        <v>1588.6510000000001</v>
      </c>
      <c r="C528" s="404">
        <v>1026.3889999999999</v>
      </c>
      <c r="D528" s="404">
        <v>19.312999999999999</v>
      </c>
      <c r="E528" s="404">
        <v>2634.3530000000001</v>
      </c>
      <c r="F528" s="404">
        <v>728.31600000000003</v>
      </c>
      <c r="G528" s="404">
        <v>223.90700000000001</v>
      </c>
      <c r="H528" s="404">
        <v>13.486000000000001</v>
      </c>
      <c r="I528" s="404">
        <v>4.3769999999999998</v>
      </c>
      <c r="J528" s="404">
        <v>80.462999999999994</v>
      </c>
      <c r="K528" s="404">
        <v>37.512</v>
      </c>
      <c r="L528" s="404">
        <v>359.745</v>
      </c>
      <c r="M528" s="404">
        <v>18.756</v>
      </c>
      <c r="N528" s="404">
        <v>3741.1709999999998</v>
      </c>
    </row>
    <row r="529" spans="1:14" x14ac:dyDescent="0.2">
      <c r="A529" s="404" t="s">
        <v>1641</v>
      </c>
      <c r="B529" s="404">
        <v>1332.559</v>
      </c>
      <c r="C529" s="404">
        <v>822.00400000000002</v>
      </c>
      <c r="D529" s="404">
        <v>17.158000000000001</v>
      </c>
      <c r="E529" s="404">
        <v>2171.721</v>
      </c>
      <c r="F529" s="404">
        <v>675.04200000000003</v>
      </c>
      <c r="G529" s="404">
        <v>169.71199999999999</v>
      </c>
      <c r="H529" s="404">
        <v>13.379</v>
      </c>
      <c r="I529" s="404">
        <v>4.3410000000000002</v>
      </c>
      <c r="J529" s="404">
        <v>84.287000000000006</v>
      </c>
      <c r="K529" s="404">
        <v>35.555999999999997</v>
      </c>
      <c r="L529" s="404">
        <v>307.274</v>
      </c>
      <c r="M529" s="404">
        <v>13.654999999999999</v>
      </c>
      <c r="N529" s="404">
        <v>3167.692</v>
      </c>
    </row>
    <row r="530" spans="1:14" x14ac:dyDescent="0.2">
      <c r="A530" s="404" t="s">
        <v>1642</v>
      </c>
      <c r="B530" s="404">
        <v>1279.588</v>
      </c>
      <c r="C530" s="404">
        <v>684.23599999999999</v>
      </c>
      <c r="D530" s="404">
        <v>17.324999999999999</v>
      </c>
      <c r="E530" s="404">
        <v>1981.1489999999999</v>
      </c>
      <c r="F530" s="404">
        <v>625.15300000000002</v>
      </c>
      <c r="G530" s="404">
        <v>156.39599999999999</v>
      </c>
      <c r="H530" s="404">
        <v>13.728</v>
      </c>
      <c r="I530" s="404">
        <v>4.0540000000000003</v>
      </c>
      <c r="J530" s="404">
        <v>121.515</v>
      </c>
      <c r="K530" s="404">
        <v>34.683</v>
      </c>
      <c r="L530" s="404">
        <v>330.375</v>
      </c>
      <c r="M530" s="404">
        <v>12.492000000000001</v>
      </c>
      <c r="N530" s="404">
        <v>2949.17</v>
      </c>
    </row>
    <row r="531" spans="1:14" x14ac:dyDescent="0.2">
      <c r="A531" s="404" t="s">
        <v>1643</v>
      </c>
      <c r="B531" s="404">
        <v>1341.73</v>
      </c>
      <c r="C531" s="404">
        <v>588.91999999999996</v>
      </c>
      <c r="D531" s="404">
        <v>16.463999999999999</v>
      </c>
      <c r="E531" s="404">
        <v>1947.1130000000001</v>
      </c>
      <c r="F531" s="404">
        <v>593.44200000000001</v>
      </c>
      <c r="G531" s="404">
        <v>180.672</v>
      </c>
      <c r="H531" s="404">
        <v>13.888</v>
      </c>
      <c r="I531" s="404">
        <v>2.96</v>
      </c>
      <c r="J531" s="404">
        <v>111.809</v>
      </c>
      <c r="K531" s="404">
        <v>36.295999999999999</v>
      </c>
      <c r="L531" s="404">
        <v>345.625</v>
      </c>
      <c r="M531" s="404">
        <v>13.289</v>
      </c>
      <c r="N531" s="404">
        <v>2899.47</v>
      </c>
    </row>
    <row r="532" spans="1:14" x14ac:dyDescent="0.2">
      <c r="A532" s="404" t="s">
        <v>1644</v>
      </c>
      <c r="B532" s="404">
        <v>1403.5</v>
      </c>
      <c r="C532" s="404">
        <v>596.83100000000002</v>
      </c>
      <c r="D532" s="404">
        <v>16.515999999999998</v>
      </c>
      <c r="E532" s="404">
        <v>2016.847</v>
      </c>
      <c r="F532" s="404">
        <v>717.66</v>
      </c>
      <c r="G532" s="404">
        <v>223.72499999999999</v>
      </c>
      <c r="H532" s="404">
        <v>14.173999999999999</v>
      </c>
      <c r="I532" s="404">
        <v>2.4449999999999998</v>
      </c>
      <c r="J532" s="404">
        <v>137.643</v>
      </c>
      <c r="K532" s="404">
        <v>38.192999999999998</v>
      </c>
      <c r="L532" s="404">
        <v>416.17899999999997</v>
      </c>
      <c r="M532" s="404">
        <v>11.35</v>
      </c>
      <c r="N532" s="404">
        <v>3162.0360000000001</v>
      </c>
    </row>
    <row r="533" spans="1:14" x14ac:dyDescent="0.2">
      <c r="A533" s="404" t="s">
        <v>1645</v>
      </c>
      <c r="B533" s="404">
        <v>15854.319</v>
      </c>
      <c r="C533" s="404">
        <v>9313.0889999999999</v>
      </c>
      <c r="D533" s="404">
        <v>217.94499999999999</v>
      </c>
      <c r="E533" s="404">
        <v>25385.351999999999</v>
      </c>
      <c r="F533" s="404">
        <v>8050.2820000000002</v>
      </c>
      <c r="G533" s="404">
        <v>2668.4430000000002</v>
      </c>
      <c r="H533" s="404">
        <v>163.143</v>
      </c>
      <c r="I533" s="404">
        <v>40.834000000000003</v>
      </c>
      <c r="J533" s="404">
        <v>1360.278</v>
      </c>
      <c r="K533" s="404">
        <v>428.71600000000001</v>
      </c>
      <c r="L533" s="404">
        <v>4661.4139999999998</v>
      </c>
      <c r="M533" s="404">
        <v>161.256</v>
      </c>
      <c r="N533" s="404">
        <v>38258.305</v>
      </c>
    </row>
    <row r="534" spans="1:14" x14ac:dyDescent="0.2">
      <c r="A534" s="404" t="s">
        <v>1646</v>
      </c>
      <c r="B534" s="404">
        <v>1441.11</v>
      </c>
      <c r="C534" s="404">
        <v>641.74800000000005</v>
      </c>
      <c r="D534" s="404">
        <v>25.613</v>
      </c>
      <c r="E534" s="404">
        <v>2108.471</v>
      </c>
      <c r="F534" s="404">
        <v>747.19</v>
      </c>
      <c r="G534" s="404">
        <v>240.72399999999999</v>
      </c>
      <c r="H534" s="404">
        <v>14.026999999999999</v>
      </c>
      <c r="I534" s="404">
        <v>2.7410000000000001</v>
      </c>
      <c r="J534" s="404">
        <v>141.13900000000001</v>
      </c>
      <c r="K534" s="404">
        <v>36.576000000000001</v>
      </c>
      <c r="L534" s="404">
        <v>435.20699999999999</v>
      </c>
      <c r="M534" s="404">
        <v>13.507</v>
      </c>
      <c r="N534" s="404">
        <v>3304.3760000000002</v>
      </c>
    </row>
    <row r="535" spans="1:14" x14ac:dyDescent="0.2">
      <c r="A535" s="404" t="s">
        <v>1647</v>
      </c>
      <c r="B535" s="404">
        <v>1289.587</v>
      </c>
      <c r="C535" s="404">
        <v>577.39099999999996</v>
      </c>
      <c r="D535" s="404">
        <v>19.074999999999999</v>
      </c>
      <c r="E535" s="404">
        <v>1886.0530000000001</v>
      </c>
      <c r="F535" s="404">
        <v>643.36199999999997</v>
      </c>
      <c r="G535" s="404">
        <v>195.46600000000001</v>
      </c>
      <c r="H535" s="404">
        <v>12.848000000000001</v>
      </c>
      <c r="I535" s="404">
        <v>4.1310000000000002</v>
      </c>
      <c r="J535" s="404">
        <v>134.81299999999999</v>
      </c>
      <c r="K535" s="404">
        <v>32.451999999999998</v>
      </c>
      <c r="L535" s="404">
        <v>379.71</v>
      </c>
      <c r="M535" s="404">
        <v>13.053000000000001</v>
      </c>
      <c r="N535" s="404">
        <v>2922.1779999999999</v>
      </c>
    </row>
    <row r="536" spans="1:14" x14ac:dyDescent="0.2">
      <c r="A536" s="404" t="s">
        <v>1648</v>
      </c>
      <c r="B536" s="404">
        <v>1352.433</v>
      </c>
      <c r="C536" s="404">
        <v>614.04200000000003</v>
      </c>
      <c r="D536" s="404">
        <v>18.765999999999998</v>
      </c>
      <c r="E536" s="404">
        <v>1985.24</v>
      </c>
      <c r="F536" s="404">
        <v>658.68100000000004</v>
      </c>
      <c r="G536" s="404">
        <v>196.97300000000001</v>
      </c>
      <c r="H536" s="404">
        <v>13.840999999999999</v>
      </c>
      <c r="I536" s="404">
        <v>5.7910000000000004</v>
      </c>
      <c r="J536" s="404">
        <v>151.846</v>
      </c>
      <c r="K536" s="404">
        <v>36.521000000000001</v>
      </c>
      <c r="L536" s="404">
        <v>404.97199999999998</v>
      </c>
      <c r="M536" s="404">
        <v>14.412000000000001</v>
      </c>
      <c r="N536" s="404">
        <v>3063.306</v>
      </c>
    </row>
    <row r="537" spans="1:14" x14ac:dyDescent="0.2">
      <c r="A537" s="404" t="s">
        <v>1649</v>
      </c>
      <c r="B537" s="404">
        <v>1169.885</v>
      </c>
      <c r="C537" s="404">
        <v>574.11199999999997</v>
      </c>
      <c r="D537" s="404">
        <v>18.116</v>
      </c>
      <c r="E537" s="404">
        <v>1762.114</v>
      </c>
      <c r="F537" s="404">
        <v>594.00900000000001</v>
      </c>
      <c r="G537" s="404">
        <v>238.11699999999999</v>
      </c>
      <c r="H537" s="404">
        <v>13.329000000000001</v>
      </c>
      <c r="I537" s="404">
        <v>6.3719999999999999</v>
      </c>
      <c r="J537" s="404">
        <v>167.96899999999999</v>
      </c>
      <c r="K537" s="404">
        <v>30.989000000000001</v>
      </c>
      <c r="L537" s="404">
        <v>456.77600000000001</v>
      </c>
      <c r="M537" s="404">
        <v>11.606999999999999</v>
      </c>
      <c r="N537" s="404">
        <v>2824.5059999999999</v>
      </c>
    </row>
    <row r="538" spans="1:14" x14ac:dyDescent="0.2">
      <c r="A538" s="404" t="s">
        <v>1650</v>
      </c>
      <c r="B538" s="404">
        <v>1243.57</v>
      </c>
      <c r="C538" s="404">
        <v>626.16099999999994</v>
      </c>
      <c r="D538" s="404">
        <v>22.555</v>
      </c>
      <c r="E538" s="404">
        <v>1892.2850000000001</v>
      </c>
      <c r="F538" s="404">
        <v>657.64300000000003</v>
      </c>
      <c r="G538" s="404">
        <v>274.26799999999997</v>
      </c>
      <c r="H538" s="404">
        <v>13.565</v>
      </c>
      <c r="I538" s="404">
        <v>7.1260000000000003</v>
      </c>
      <c r="J538" s="404">
        <v>158.95099999999999</v>
      </c>
      <c r="K538" s="404">
        <v>34.988999999999997</v>
      </c>
      <c r="L538" s="404">
        <v>488.9</v>
      </c>
      <c r="M538" s="404">
        <v>15.528</v>
      </c>
      <c r="N538" s="404">
        <v>3054.3560000000002</v>
      </c>
    </row>
    <row r="539" spans="1:14" x14ac:dyDescent="0.2">
      <c r="A539" s="404" t="s">
        <v>1651</v>
      </c>
      <c r="B539" s="404">
        <v>1443.568</v>
      </c>
      <c r="C539" s="404">
        <v>750.64</v>
      </c>
      <c r="D539" s="404">
        <v>22.401</v>
      </c>
      <c r="E539" s="404">
        <v>2216.6089999999999</v>
      </c>
      <c r="F539" s="404">
        <v>695.12</v>
      </c>
      <c r="G539" s="404">
        <v>262.62599999999998</v>
      </c>
      <c r="H539" s="404">
        <v>13.867000000000001</v>
      </c>
      <c r="I539" s="404">
        <v>8.2159999999999993</v>
      </c>
      <c r="J539" s="404">
        <v>133.714</v>
      </c>
      <c r="K539" s="404">
        <v>36.326000000000001</v>
      </c>
      <c r="L539" s="404">
        <v>454.75</v>
      </c>
      <c r="M539" s="404">
        <v>16.908999999999999</v>
      </c>
      <c r="N539" s="404">
        <v>3383.3890000000001</v>
      </c>
    </row>
    <row r="541" spans="1:14" x14ac:dyDescent="0.2">
      <c r="B541" s="405">
        <f>B455</f>
        <v>20461.883000000002</v>
      </c>
      <c r="C541" s="405">
        <f t="shared" ref="C541:N541" si="0">C455</f>
        <v>6375.1390000000001</v>
      </c>
      <c r="D541" s="405">
        <f t="shared" si="0"/>
        <v>648.06500000000005</v>
      </c>
      <c r="E541" s="405">
        <f t="shared" si="0"/>
        <v>27485.085999999999</v>
      </c>
      <c r="F541" s="405">
        <f t="shared" si="0"/>
        <v>8215.4140000000007</v>
      </c>
      <c r="G541" s="405">
        <f t="shared" si="0"/>
        <v>2839.3530000000001</v>
      </c>
      <c r="H541" s="405">
        <f t="shared" si="0"/>
        <v>144.5</v>
      </c>
      <c r="I541" s="405">
        <f t="shared" si="0"/>
        <v>5.0359999999999996</v>
      </c>
      <c r="J541" s="405">
        <f t="shared" si="0"/>
        <v>263.738</v>
      </c>
      <c r="K541" s="405">
        <f t="shared" si="0"/>
        <v>412.48200000000003</v>
      </c>
      <c r="L541" s="405">
        <f t="shared" si="0"/>
        <v>3665.1089999999999</v>
      </c>
      <c r="M541" s="405">
        <f t="shared" si="0"/>
        <v>62.848999999999997</v>
      </c>
      <c r="N541" s="405">
        <f t="shared" si="0"/>
        <v>39428.457999999999</v>
      </c>
    </row>
    <row r="542" spans="1:14" x14ac:dyDescent="0.2">
      <c r="B542" s="405">
        <f>B468</f>
        <v>20807.722000000002</v>
      </c>
      <c r="C542" s="405">
        <f t="shared" ref="C542:N542" si="1">C468</f>
        <v>7005.2340000000004</v>
      </c>
      <c r="D542" s="405">
        <f t="shared" si="1"/>
        <v>657.12800000000004</v>
      </c>
      <c r="E542" s="405">
        <f t="shared" si="1"/>
        <v>28470.083999999999</v>
      </c>
      <c r="F542" s="405">
        <f t="shared" si="1"/>
        <v>8455.3639999999996</v>
      </c>
      <c r="G542" s="405">
        <f t="shared" si="1"/>
        <v>2429.9090000000001</v>
      </c>
      <c r="H542" s="405">
        <f t="shared" si="1"/>
        <v>144.67400000000001</v>
      </c>
      <c r="I542" s="405">
        <f t="shared" si="1"/>
        <v>6.0469999999999997</v>
      </c>
      <c r="J542" s="405">
        <f t="shared" si="1"/>
        <v>340.50299999999999</v>
      </c>
      <c r="K542" s="405">
        <f t="shared" si="1"/>
        <v>423.447</v>
      </c>
      <c r="L542" s="405">
        <f t="shared" si="1"/>
        <v>3344.5810000000001</v>
      </c>
      <c r="M542" s="405">
        <f t="shared" si="1"/>
        <v>106.63200000000001</v>
      </c>
      <c r="N542" s="405">
        <f t="shared" si="1"/>
        <v>40376.661</v>
      </c>
    </row>
    <row r="543" spans="1:14" x14ac:dyDescent="0.2">
      <c r="B543" s="405">
        <f>B481</f>
        <v>20512.955000000002</v>
      </c>
      <c r="C543" s="405">
        <f t="shared" ref="C543:N543" si="2">C481</f>
        <v>6828.924</v>
      </c>
      <c r="D543" s="405">
        <f t="shared" si="2"/>
        <v>467.70699999999999</v>
      </c>
      <c r="E543" s="405">
        <f t="shared" si="2"/>
        <v>27809.585999999999</v>
      </c>
      <c r="F543" s="405">
        <f t="shared" si="2"/>
        <v>8427.2970000000005</v>
      </c>
      <c r="G543" s="405">
        <f t="shared" si="2"/>
        <v>2494.0030000000002</v>
      </c>
      <c r="H543" s="405">
        <f t="shared" si="2"/>
        <v>146.233</v>
      </c>
      <c r="I543" s="405">
        <f t="shared" si="2"/>
        <v>8.516</v>
      </c>
      <c r="J543" s="405">
        <f t="shared" si="2"/>
        <v>545.548</v>
      </c>
      <c r="K543" s="405">
        <f t="shared" si="2"/>
        <v>435.274</v>
      </c>
      <c r="L543" s="405">
        <f t="shared" si="2"/>
        <v>3629.5749999999998</v>
      </c>
      <c r="M543" s="405">
        <f t="shared" si="2"/>
        <v>111.986</v>
      </c>
      <c r="N543" s="405">
        <f t="shared" si="2"/>
        <v>39978.444000000003</v>
      </c>
    </row>
    <row r="544" spans="1:14" x14ac:dyDescent="0.2">
      <c r="B544" s="405">
        <f>B494</f>
        <v>18225.331999999999</v>
      </c>
      <c r="C544" s="405">
        <f t="shared" ref="C544:N544" si="3">C494</f>
        <v>7022.39</v>
      </c>
      <c r="D544" s="405">
        <f t="shared" si="3"/>
        <v>389.93200000000002</v>
      </c>
      <c r="E544" s="405">
        <f t="shared" si="3"/>
        <v>25637.653999999999</v>
      </c>
      <c r="F544" s="405">
        <f t="shared" si="3"/>
        <v>8356.0190000000002</v>
      </c>
      <c r="G544" s="405">
        <f t="shared" si="3"/>
        <v>2649.8980000000001</v>
      </c>
      <c r="H544" s="405">
        <f t="shared" si="3"/>
        <v>146.48500000000001</v>
      </c>
      <c r="I544" s="405">
        <f t="shared" si="3"/>
        <v>8.6969999999999992</v>
      </c>
      <c r="J544" s="405">
        <f t="shared" si="3"/>
        <v>721.12699999999995</v>
      </c>
      <c r="K544" s="405">
        <f t="shared" si="3"/>
        <v>441.012</v>
      </c>
      <c r="L544" s="405">
        <f t="shared" si="3"/>
        <v>3967.2179999999998</v>
      </c>
      <c r="M544" s="405">
        <f t="shared" si="3"/>
        <v>116.188</v>
      </c>
      <c r="N544" s="405">
        <f t="shared" si="3"/>
        <v>38077.078000000001</v>
      </c>
    </row>
    <row r="545" spans="2:14" x14ac:dyDescent="0.2">
      <c r="B545" s="405">
        <f>B507</f>
        <v>19133.455000000002</v>
      </c>
      <c r="C545" s="405">
        <f t="shared" ref="C545:N545" si="4">C507</f>
        <v>7527.6409999999996</v>
      </c>
      <c r="D545" s="405">
        <f t="shared" si="4"/>
        <v>378.25799999999998</v>
      </c>
      <c r="E545" s="405">
        <f t="shared" si="4"/>
        <v>27039.353999999999</v>
      </c>
      <c r="F545" s="405">
        <f t="shared" si="4"/>
        <v>8434.4330000000009</v>
      </c>
      <c r="G545" s="405">
        <f t="shared" si="4"/>
        <v>2521.4859999999999</v>
      </c>
      <c r="H545" s="405">
        <f t="shared" si="4"/>
        <v>148.47900000000001</v>
      </c>
      <c r="I545" s="405">
        <f t="shared" si="4"/>
        <v>11.762</v>
      </c>
      <c r="J545" s="405">
        <f t="shared" si="4"/>
        <v>923.27099999999996</v>
      </c>
      <c r="K545" s="405">
        <f t="shared" si="4"/>
        <v>459.37200000000001</v>
      </c>
      <c r="L545" s="405">
        <f t="shared" si="4"/>
        <v>4064.3690000000001</v>
      </c>
      <c r="M545" s="405">
        <f t="shared" si="4"/>
        <v>88.634</v>
      </c>
      <c r="N545" s="405">
        <f t="shared" si="4"/>
        <v>39626.788999999997</v>
      </c>
    </row>
    <row r="546" spans="2:14" x14ac:dyDescent="0.2">
      <c r="B546" s="405">
        <f>B520</f>
        <v>18035.174999999999</v>
      </c>
      <c r="C546" s="405">
        <f t="shared" ref="C546:N546" si="5">C520</f>
        <v>7712.1210000000001</v>
      </c>
      <c r="D546" s="405">
        <f t="shared" si="5"/>
        <v>302.95800000000003</v>
      </c>
      <c r="E546" s="405">
        <f t="shared" si="5"/>
        <v>26050.253000000001</v>
      </c>
      <c r="F546" s="405">
        <f t="shared" si="5"/>
        <v>8268.6980000000003</v>
      </c>
      <c r="G546" s="405">
        <f t="shared" si="5"/>
        <v>3085.127</v>
      </c>
      <c r="H546" s="405">
        <f t="shared" si="5"/>
        <v>148.81100000000001</v>
      </c>
      <c r="I546" s="405">
        <f t="shared" si="5"/>
        <v>16.782</v>
      </c>
      <c r="J546" s="405">
        <f t="shared" si="5"/>
        <v>1167.0940000000001</v>
      </c>
      <c r="K546" s="405">
        <f t="shared" si="5"/>
        <v>436.72699999999998</v>
      </c>
      <c r="L546" s="405">
        <f t="shared" si="5"/>
        <v>4854.5410000000002</v>
      </c>
      <c r="M546" s="405">
        <f t="shared" si="5"/>
        <v>127.101</v>
      </c>
      <c r="N546" s="405">
        <f t="shared" si="5"/>
        <v>39300.593000000001</v>
      </c>
    </row>
    <row r="547" spans="2:14" x14ac:dyDescent="0.2">
      <c r="B547" s="405">
        <f>B533</f>
        <v>15854.319</v>
      </c>
      <c r="C547" s="405">
        <f t="shared" ref="C547:N547" si="6">C533</f>
        <v>9313.0889999999999</v>
      </c>
      <c r="D547" s="405">
        <f t="shared" si="6"/>
        <v>217.94499999999999</v>
      </c>
      <c r="E547" s="405">
        <f t="shared" si="6"/>
        <v>25385.351999999999</v>
      </c>
      <c r="F547" s="405">
        <f t="shared" si="6"/>
        <v>8050.2820000000002</v>
      </c>
      <c r="G547" s="405">
        <f t="shared" si="6"/>
        <v>2668.4430000000002</v>
      </c>
      <c r="H547" s="405">
        <f t="shared" si="6"/>
        <v>163.143</v>
      </c>
      <c r="I547" s="405">
        <f t="shared" si="6"/>
        <v>40.834000000000003</v>
      </c>
      <c r="J547" s="405">
        <f t="shared" si="6"/>
        <v>1360.278</v>
      </c>
      <c r="K547" s="405">
        <f t="shared" si="6"/>
        <v>428.71600000000001</v>
      </c>
      <c r="L547" s="405">
        <f t="shared" si="6"/>
        <v>4661.4139999999998</v>
      </c>
      <c r="M547" s="405">
        <f t="shared" si="6"/>
        <v>161.256</v>
      </c>
      <c r="N547" s="405">
        <f t="shared" si="6"/>
        <v>38258.305</v>
      </c>
    </row>
  </sheetData>
  <mergeCells count="1">
    <mergeCell ref="A12:A13"/>
  </mergeCells>
  <hyperlinks>
    <hyperlink ref="A4" r:id="rId1" display="http://www.eia.doe.gov/totalenergy/data/monthly/dataunits.cfm"/>
  </hyperlink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7"/>
  <sheetViews>
    <sheetView workbookViewId="0">
      <selection activeCell="I17" sqref="I17"/>
    </sheetView>
  </sheetViews>
  <sheetFormatPr defaultRowHeight="12.75" x14ac:dyDescent="0.2"/>
  <cols>
    <col min="1" max="16384" width="9.140625" style="378"/>
  </cols>
  <sheetData>
    <row r="1" spans="1:19" x14ac:dyDescent="0.2">
      <c r="A1" s="375" t="s">
        <v>593</v>
      </c>
      <c r="B1" s="376"/>
      <c r="C1" s="376"/>
      <c r="D1" s="376"/>
      <c r="E1" s="377"/>
      <c r="F1" s="377"/>
      <c r="G1" s="377"/>
      <c r="H1" s="377"/>
      <c r="I1" s="371" t="s">
        <v>1779</v>
      </c>
      <c r="J1" s="370"/>
      <c r="K1" s="370"/>
      <c r="L1" s="370"/>
      <c r="M1" s="282"/>
      <c r="N1" s="370"/>
      <c r="O1" s="370" t="s">
        <v>1714</v>
      </c>
      <c r="P1" s="370"/>
      <c r="Q1" s="370"/>
      <c r="R1" s="370"/>
      <c r="S1" s="479">
        <v>41815</v>
      </c>
    </row>
    <row r="2" spans="1:19" x14ac:dyDescent="0.2">
      <c r="B2" s="379"/>
      <c r="C2" s="379"/>
      <c r="D2" s="379"/>
      <c r="E2" s="379"/>
      <c r="F2" s="377"/>
      <c r="G2" s="377"/>
      <c r="H2" s="377"/>
    </row>
    <row r="3" spans="1:19" x14ac:dyDescent="0.2">
      <c r="A3" s="380" t="s">
        <v>594</v>
      </c>
      <c r="B3" s="379"/>
      <c r="C3" s="724"/>
      <c r="D3" s="724"/>
      <c r="E3" s="724"/>
      <c r="F3" s="380" t="s">
        <v>595</v>
      </c>
      <c r="G3" s="379"/>
      <c r="H3" s="379"/>
    </row>
    <row r="4" spans="1:19" x14ac:dyDescent="0.2">
      <c r="A4" s="380"/>
      <c r="B4" s="379"/>
      <c r="C4" s="379"/>
      <c r="D4" s="379"/>
      <c r="E4" s="381"/>
      <c r="F4" s="380" t="s">
        <v>596</v>
      </c>
      <c r="G4" s="377"/>
      <c r="H4" s="379"/>
      <c r="K4" s="370"/>
      <c r="L4" s="420"/>
      <c r="M4" s="370"/>
    </row>
    <row r="5" spans="1:19" x14ac:dyDescent="0.2">
      <c r="A5" s="382"/>
      <c r="B5" s="379"/>
      <c r="C5" s="379"/>
      <c r="D5" s="379"/>
      <c r="E5" s="379"/>
      <c r="F5" s="377"/>
      <c r="G5" s="377"/>
      <c r="H5" s="377"/>
      <c r="K5" s="370"/>
      <c r="L5" s="370"/>
      <c r="M5" s="370"/>
    </row>
    <row r="6" spans="1:19" ht="63.75" x14ac:dyDescent="0.2">
      <c r="A6" s="481"/>
      <c r="B6" s="482" t="s">
        <v>597</v>
      </c>
      <c r="C6" s="483" t="s">
        <v>1712</v>
      </c>
      <c r="D6" s="483" t="s">
        <v>1789</v>
      </c>
      <c r="E6" s="484"/>
      <c r="F6" s="485"/>
      <c r="G6" s="482" t="s">
        <v>597</v>
      </c>
      <c r="H6" s="483" t="s">
        <v>1712</v>
      </c>
      <c r="K6" s="293"/>
      <c r="L6" s="421"/>
      <c r="M6" s="371"/>
    </row>
    <row r="7" spans="1:19" x14ac:dyDescent="0.2">
      <c r="B7" s="384"/>
      <c r="C7" s="384"/>
      <c r="D7" s="384"/>
      <c r="F7" s="383"/>
      <c r="K7" s="370"/>
      <c r="L7" s="370"/>
      <c r="M7" s="370"/>
    </row>
    <row r="8" spans="1:19" x14ac:dyDescent="0.2">
      <c r="K8" s="370"/>
      <c r="L8" s="370"/>
      <c r="M8" s="370"/>
    </row>
    <row r="9" spans="1:19" x14ac:dyDescent="0.2">
      <c r="A9" s="385">
        <v>1929</v>
      </c>
      <c r="B9" s="386">
        <v>104.6</v>
      </c>
      <c r="C9" s="386">
        <v>1055.5999999999999</v>
      </c>
      <c r="D9" s="386"/>
      <c r="F9" s="385" t="s">
        <v>598</v>
      </c>
      <c r="G9" s="386">
        <v>243.1</v>
      </c>
      <c r="H9" s="386">
        <v>1932.6</v>
      </c>
      <c r="K9" s="370"/>
      <c r="L9" s="370"/>
      <c r="M9" s="370"/>
    </row>
    <row r="10" spans="1:19" x14ac:dyDescent="0.2">
      <c r="A10" s="385">
        <v>1930</v>
      </c>
      <c r="B10" s="386">
        <v>92.2</v>
      </c>
      <c r="C10" s="386">
        <v>965.8</v>
      </c>
      <c r="D10" s="386"/>
      <c r="F10" s="385" t="s">
        <v>599</v>
      </c>
      <c r="G10" s="386">
        <v>246.3</v>
      </c>
      <c r="H10" s="386">
        <v>1930.4</v>
      </c>
      <c r="K10" s="370"/>
      <c r="L10" s="370"/>
      <c r="M10" s="370"/>
    </row>
    <row r="11" spans="1:19" x14ac:dyDescent="0.2">
      <c r="A11" s="385">
        <v>1931</v>
      </c>
      <c r="B11" s="386">
        <v>77.400000000000006</v>
      </c>
      <c r="C11" s="386">
        <v>904.1</v>
      </c>
      <c r="D11" s="386"/>
      <c r="F11" s="385" t="s">
        <v>600</v>
      </c>
      <c r="G11" s="386">
        <v>250.1</v>
      </c>
      <c r="H11" s="386">
        <v>1928.4</v>
      </c>
      <c r="K11" s="370"/>
      <c r="L11" s="370"/>
      <c r="M11" s="370"/>
    </row>
    <row r="12" spans="1:19" x14ac:dyDescent="0.2">
      <c r="A12" s="385">
        <v>1932</v>
      </c>
      <c r="B12" s="386">
        <v>59.5</v>
      </c>
      <c r="C12" s="386">
        <v>787.5</v>
      </c>
      <c r="D12" s="386"/>
      <c r="F12" s="385" t="s">
        <v>601</v>
      </c>
      <c r="G12" s="386">
        <v>260.3</v>
      </c>
      <c r="H12" s="386">
        <v>1958.8</v>
      </c>
      <c r="K12" s="370"/>
      <c r="L12" s="370"/>
      <c r="M12" s="370"/>
    </row>
    <row r="13" spans="1:19" x14ac:dyDescent="0.2">
      <c r="A13" s="385">
        <v>1933</v>
      </c>
      <c r="B13" s="386">
        <v>57.2</v>
      </c>
      <c r="C13" s="386">
        <v>777.6</v>
      </c>
      <c r="D13" s="386"/>
      <c r="F13" s="385" t="s">
        <v>602</v>
      </c>
      <c r="G13" s="386">
        <v>266.2</v>
      </c>
      <c r="H13" s="386">
        <v>1987.6</v>
      </c>
      <c r="K13" s="370"/>
      <c r="L13" s="370"/>
      <c r="M13" s="370"/>
    </row>
    <row r="14" spans="1:19" x14ac:dyDescent="0.2">
      <c r="A14" s="385">
        <v>1934</v>
      </c>
      <c r="B14" s="386">
        <v>66.8</v>
      </c>
      <c r="C14" s="386">
        <v>861.4</v>
      </c>
      <c r="D14" s="386"/>
      <c r="F14" s="385" t="s">
        <v>603</v>
      </c>
      <c r="G14" s="386">
        <v>272.89999999999998</v>
      </c>
      <c r="H14" s="386">
        <v>2019.9</v>
      </c>
      <c r="K14" s="370"/>
      <c r="L14" s="370"/>
      <c r="M14" s="370"/>
    </row>
    <row r="15" spans="1:19" x14ac:dyDescent="0.2">
      <c r="A15" s="385">
        <v>1935</v>
      </c>
      <c r="B15" s="386">
        <v>74.3</v>
      </c>
      <c r="C15" s="386">
        <v>938.2</v>
      </c>
      <c r="D15" s="386"/>
      <c r="F15" s="385" t="s">
        <v>604</v>
      </c>
      <c r="G15" s="386">
        <v>279.5</v>
      </c>
      <c r="H15" s="386">
        <v>2031.2</v>
      </c>
      <c r="K15" s="370"/>
      <c r="L15" s="370"/>
      <c r="M15" s="370"/>
    </row>
    <row r="16" spans="1:19" x14ac:dyDescent="0.2">
      <c r="A16" s="385">
        <v>1936</v>
      </c>
      <c r="B16" s="386">
        <v>84.9</v>
      </c>
      <c r="C16" s="386">
        <v>1059.5999999999999</v>
      </c>
      <c r="D16" s="386"/>
      <c r="F16" s="385" t="s">
        <v>605</v>
      </c>
      <c r="G16" s="386">
        <v>280.7</v>
      </c>
      <c r="H16" s="386">
        <v>2033.3</v>
      </c>
      <c r="K16" s="370"/>
      <c r="L16" s="370"/>
      <c r="M16" s="370"/>
    </row>
    <row r="17" spans="1:13" x14ac:dyDescent="0.2">
      <c r="A17" s="385">
        <v>1937</v>
      </c>
      <c r="B17" s="386">
        <v>93</v>
      </c>
      <c r="C17" s="386">
        <v>1113.5999999999999</v>
      </c>
      <c r="D17" s="386"/>
      <c r="F17" s="385" t="s">
        <v>606</v>
      </c>
      <c r="G17" s="386">
        <v>275.39999999999998</v>
      </c>
      <c r="H17" s="386">
        <v>2005.6</v>
      </c>
      <c r="K17" s="370"/>
      <c r="L17" s="370"/>
      <c r="M17" s="370"/>
    </row>
    <row r="18" spans="1:13" x14ac:dyDescent="0.2">
      <c r="A18" s="385">
        <v>1938</v>
      </c>
      <c r="B18" s="386">
        <v>87.4</v>
      </c>
      <c r="C18" s="386">
        <v>1076.7</v>
      </c>
      <c r="D18" s="386"/>
      <c r="F18" s="385" t="s">
        <v>607</v>
      </c>
      <c r="G18" s="386">
        <v>271.7</v>
      </c>
      <c r="H18" s="386">
        <v>1998.8</v>
      </c>
      <c r="K18" s="370"/>
      <c r="L18" s="370"/>
      <c r="M18" s="370"/>
    </row>
    <row r="19" spans="1:13" x14ac:dyDescent="0.2">
      <c r="A19" s="385">
        <v>1939</v>
      </c>
      <c r="B19" s="386">
        <v>93.5</v>
      </c>
      <c r="C19" s="386">
        <v>1162.5999999999999</v>
      </c>
      <c r="D19" s="386"/>
      <c r="F19" s="385" t="s">
        <v>608</v>
      </c>
      <c r="G19" s="386">
        <v>273.3</v>
      </c>
      <c r="H19" s="386">
        <v>2020.8</v>
      </c>
      <c r="K19" s="370"/>
      <c r="L19" s="370"/>
      <c r="M19" s="370"/>
    </row>
    <row r="20" spans="1:13" x14ac:dyDescent="0.2">
      <c r="A20" s="385">
        <v>1940</v>
      </c>
      <c r="B20" s="386">
        <v>102.9</v>
      </c>
      <c r="C20" s="386">
        <v>1265</v>
      </c>
      <c r="D20" s="386"/>
      <c r="F20" s="385" t="s">
        <v>609</v>
      </c>
      <c r="G20" s="386">
        <v>271</v>
      </c>
      <c r="H20" s="386">
        <v>2002.7</v>
      </c>
      <c r="K20" s="370"/>
      <c r="L20" s="370"/>
      <c r="M20" s="370"/>
    </row>
    <row r="21" spans="1:13" x14ac:dyDescent="0.2">
      <c r="A21" s="385">
        <v>1941</v>
      </c>
      <c r="B21" s="386">
        <v>129.4</v>
      </c>
      <c r="C21" s="386">
        <v>1488.9</v>
      </c>
      <c r="D21" s="386"/>
      <c r="F21" s="385" t="s">
        <v>610</v>
      </c>
      <c r="G21" s="386">
        <v>281.2</v>
      </c>
      <c r="H21" s="386">
        <v>2082.5</v>
      </c>
      <c r="K21" s="370"/>
      <c r="L21" s="370"/>
      <c r="M21" s="370"/>
    </row>
    <row r="22" spans="1:13" x14ac:dyDescent="0.2">
      <c r="A22" s="385">
        <v>1942</v>
      </c>
      <c r="B22" s="386">
        <v>166</v>
      </c>
      <c r="C22" s="386">
        <v>1770.3</v>
      </c>
      <c r="D22" s="386"/>
      <c r="F22" s="385" t="s">
        <v>611</v>
      </c>
      <c r="G22" s="386">
        <v>290.7</v>
      </c>
      <c r="H22" s="386">
        <v>2145.5</v>
      </c>
      <c r="K22" s="370"/>
      <c r="L22" s="370"/>
      <c r="M22" s="370"/>
    </row>
    <row r="23" spans="1:13" x14ac:dyDescent="0.2">
      <c r="A23" s="385">
        <v>1943</v>
      </c>
      <c r="B23" s="386">
        <v>203.1</v>
      </c>
      <c r="C23" s="386">
        <v>2072</v>
      </c>
      <c r="D23" s="386"/>
      <c r="F23" s="385" t="s">
        <v>612</v>
      </c>
      <c r="G23" s="386">
        <v>308.5</v>
      </c>
      <c r="H23" s="386">
        <v>2228.1999999999998</v>
      </c>
      <c r="K23" s="370"/>
      <c r="L23" s="370"/>
      <c r="M23" s="370"/>
    </row>
    <row r="24" spans="1:13" x14ac:dyDescent="0.2">
      <c r="A24" s="385">
        <v>1944</v>
      </c>
      <c r="B24" s="386">
        <v>224.6</v>
      </c>
      <c r="C24" s="386">
        <v>2237.5</v>
      </c>
      <c r="D24" s="386"/>
      <c r="F24" s="385" t="s">
        <v>613</v>
      </c>
      <c r="G24" s="386">
        <v>320.3</v>
      </c>
      <c r="H24" s="386">
        <v>2271.1999999999998</v>
      </c>
      <c r="K24" s="370"/>
      <c r="L24" s="370"/>
      <c r="M24" s="370"/>
    </row>
    <row r="25" spans="1:13" x14ac:dyDescent="0.2">
      <c r="A25" s="385">
        <v>1945</v>
      </c>
      <c r="B25" s="386">
        <v>228.2</v>
      </c>
      <c r="C25" s="386">
        <v>2215.9</v>
      </c>
      <c r="D25" s="386"/>
      <c r="F25" s="385" t="s">
        <v>614</v>
      </c>
      <c r="G25" s="386">
        <v>336.4</v>
      </c>
      <c r="H25" s="386">
        <v>2302.3000000000002</v>
      </c>
      <c r="K25" s="370"/>
      <c r="L25" s="370"/>
      <c r="M25" s="370"/>
    </row>
    <row r="26" spans="1:13" x14ac:dyDescent="0.2">
      <c r="A26" s="385">
        <v>1946</v>
      </c>
      <c r="B26" s="386">
        <v>227.8</v>
      </c>
      <c r="C26" s="386">
        <v>1959</v>
      </c>
      <c r="D26" s="386"/>
      <c r="F26" s="385" t="s">
        <v>615</v>
      </c>
      <c r="G26" s="386">
        <v>344.5</v>
      </c>
      <c r="H26" s="386">
        <v>2342.3000000000002</v>
      </c>
      <c r="K26" s="370"/>
      <c r="L26" s="370"/>
      <c r="M26" s="370"/>
    </row>
    <row r="27" spans="1:13" x14ac:dyDescent="0.2">
      <c r="A27" s="385">
        <v>1947</v>
      </c>
      <c r="B27" s="386">
        <v>249.9</v>
      </c>
      <c r="C27" s="386">
        <v>1937.6</v>
      </c>
      <c r="D27" s="386"/>
      <c r="F27" s="385" t="s">
        <v>616</v>
      </c>
      <c r="G27" s="386">
        <v>351.8</v>
      </c>
      <c r="H27" s="386">
        <v>2390.5</v>
      </c>
      <c r="K27" s="370"/>
      <c r="L27" s="370"/>
      <c r="M27" s="370"/>
    </row>
    <row r="28" spans="1:13" x14ac:dyDescent="0.2">
      <c r="A28" s="385">
        <v>1948</v>
      </c>
      <c r="B28" s="386">
        <v>274.8</v>
      </c>
      <c r="C28" s="386">
        <v>2018</v>
      </c>
      <c r="D28" s="386"/>
      <c r="F28" s="385" t="s">
        <v>617</v>
      </c>
      <c r="G28" s="386">
        <v>356.6</v>
      </c>
      <c r="H28" s="386">
        <v>2395.8000000000002</v>
      </c>
      <c r="K28" s="370"/>
      <c r="L28" s="370"/>
      <c r="M28" s="370"/>
    </row>
    <row r="29" spans="1:13" x14ac:dyDescent="0.2">
      <c r="A29" s="385">
        <v>1949</v>
      </c>
      <c r="B29" s="386">
        <v>272.8</v>
      </c>
      <c r="C29" s="386">
        <v>2007</v>
      </c>
      <c r="D29" s="386"/>
      <c r="F29" s="385" t="s">
        <v>618</v>
      </c>
      <c r="G29" s="386">
        <v>360.2</v>
      </c>
      <c r="H29" s="386">
        <v>2421.1</v>
      </c>
      <c r="K29" s="370"/>
      <c r="L29" s="370"/>
      <c r="M29" s="370"/>
    </row>
    <row r="30" spans="1:13" x14ac:dyDescent="0.2">
      <c r="A30" s="385">
        <v>1950</v>
      </c>
      <c r="B30" s="386">
        <v>300.2</v>
      </c>
      <c r="C30" s="386">
        <v>2181.9</v>
      </c>
      <c r="D30" s="386"/>
      <c r="F30" s="385" t="s">
        <v>619</v>
      </c>
      <c r="G30" s="386">
        <v>361.4</v>
      </c>
      <c r="H30" s="386">
        <v>2426.1999999999998</v>
      </c>
      <c r="K30" s="370"/>
      <c r="L30" s="370"/>
      <c r="M30" s="370"/>
    </row>
    <row r="31" spans="1:13" x14ac:dyDescent="0.2">
      <c r="A31" s="385">
        <v>1951</v>
      </c>
      <c r="B31" s="386">
        <v>347.3</v>
      </c>
      <c r="C31" s="386">
        <v>2357.6999999999998</v>
      </c>
      <c r="D31" s="386"/>
      <c r="F31" s="385" t="s">
        <v>620</v>
      </c>
      <c r="G31" s="386">
        <v>368.1</v>
      </c>
      <c r="H31" s="386">
        <v>2443.6999999999998</v>
      </c>
      <c r="K31" s="370"/>
      <c r="L31" s="370"/>
      <c r="M31" s="370"/>
    </row>
    <row r="32" spans="1:13" x14ac:dyDescent="0.2">
      <c r="A32" s="385">
        <v>1952</v>
      </c>
      <c r="B32" s="386">
        <v>367.7</v>
      </c>
      <c r="C32" s="386">
        <v>2453.6999999999998</v>
      </c>
      <c r="D32" s="386"/>
      <c r="F32" s="385" t="s">
        <v>621</v>
      </c>
      <c r="G32" s="386">
        <v>381.2</v>
      </c>
      <c r="H32" s="386">
        <v>2523.9</v>
      </c>
      <c r="K32" s="370"/>
      <c r="L32" s="370"/>
      <c r="M32" s="370"/>
    </row>
    <row r="33" spans="1:13" x14ac:dyDescent="0.2">
      <c r="A33" s="385">
        <v>1953</v>
      </c>
      <c r="B33" s="386">
        <v>389.7</v>
      </c>
      <c r="C33" s="386">
        <v>2568.9</v>
      </c>
      <c r="D33" s="386"/>
      <c r="F33" s="385" t="s">
        <v>622</v>
      </c>
      <c r="G33" s="386">
        <v>388.5</v>
      </c>
      <c r="H33" s="386">
        <v>2570.9</v>
      </c>
      <c r="K33" s="370"/>
      <c r="L33" s="370"/>
      <c r="M33" s="370"/>
    </row>
    <row r="34" spans="1:13" x14ac:dyDescent="0.2">
      <c r="A34" s="385">
        <v>1954</v>
      </c>
      <c r="B34" s="386">
        <v>391.1</v>
      </c>
      <c r="C34" s="386">
        <v>2554.4</v>
      </c>
      <c r="D34" s="386"/>
      <c r="F34" s="385" t="s">
        <v>623</v>
      </c>
      <c r="G34" s="386">
        <v>392.3</v>
      </c>
      <c r="H34" s="386">
        <v>2591</v>
      </c>
      <c r="K34" s="370"/>
      <c r="L34" s="370"/>
      <c r="M34" s="370"/>
    </row>
    <row r="35" spans="1:13" x14ac:dyDescent="0.2">
      <c r="A35" s="385">
        <v>1955</v>
      </c>
      <c r="B35" s="386">
        <v>426.2</v>
      </c>
      <c r="C35" s="386">
        <v>2736.4</v>
      </c>
      <c r="D35" s="386"/>
      <c r="F35" s="385" t="s">
        <v>624</v>
      </c>
      <c r="G35" s="386">
        <v>391.7</v>
      </c>
      <c r="H35" s="386">
        <v>2576.4</v>
      </c>
      <c r="K35" s="370"/>
      <c r="L35" s="370"/>
      <c r="M35" s="370"/>
    </row>
    <row r="36" spans="1:13" x14ac:dyDescent="0.2">
      <c r="A36" s="385">
        <v>1956</v>
      </c>
      <c r="B36" s="386">
        <v>450.1</v>
      </c>
      <c r="C36" s="386">
        <v>2794.7</v>
      </c>
      <c r="D36" s="386"/>
      <c r="F36" s="385" t="s">
        <v>625</v>
      </c>
      <c r="G36" s="386">
        <v>386.5</v>
      </c>
      <c r="H36" s="386">
        <v>2537.3000000000002</v>
      </c>
      <c r="K36" s="370"/>
      <c r="L36" s="370"/>
      <c r="M36" s="370"/>
    </row>
    <row r="37" spans="1:13" x14ac:dyDescent="0.2">
      <c r="A37" s="385">
        <v>1957</v>
      </c>
      <c r="B37" s="386">
        <v>474.9</v>
      </c>
      <c r="C37" s="386">
        <v>2853.5</v>
      </c>
      <c r="D37" s="386"/>
      <c r="F37" s="385" t="s">
        <v>626</v>
      </c>
      <c r="G37" s="386">
        <v>385.9</v>
      </c>
      <c r="H37" s="386">
        <v>2525.6</v>
      </c>
      <c r="K37" s="370"/>
      <c r="L37" s="370"/>
      <c r="M37" s="370"/>
    </row>
    <row r="38" spans="1:13" x14ac:dyDescent="0.2">
      <c r="A38" s="385">
        <v>1958</v>
      </c>
      <c r="B38" s="386">
        <v>482</v>
      </c>
      <c r="C38" s="386">
        <v>2832.6</v>
      </c>
      <c r="D38" s="386"/>
      <c r="F38" s="385" t="s">
        <v>627</v>
      </c>
      <c r="G38" s="386">
        <v>386.7</v>
      </c>
      <c r="H38" s="386">
        <v>2528.3000000000002</v>
      </c>
      <c r="K38" s="370"/>
      <c r="L38" s="370"/>
      <c r="M38" s="370"/>
    </row>
    <row r="39" spans="1:13" x14ac:dyDescent="0.2">
      <c r="A39" s="385">
        <v>1959</v>
      </c>
      <c r="B39" s="386">
        <v>522.5</v>
      </c>
      <c r="C39" s="386">
        <v>3028.1</v>
      </c>
      <c r="D39" s="386"/>
      <c r="F39" s="385" t="s">
        <v>628</v>
      </c>
      <c r="G39" s="386">
        <v>391.6</v>
      </c>
      <c r="H39" s="386">
        <v>2556.9</v>
      </c>
      <c r="K39" s="370"/>
      <c r="L39" s="370"/>
      <c r="M39" s="370"/>
    </row>
    <row r="40" spans="1:13" x14ac:dyDescent="0.2">
      <c r="A40" s="385">
        <v>1960</v>
      </c>
      <c r="B40" s="386">
        <v>543.29999999999995</v>
      </c>
      <c r="C40" s="386">
        <v>3105.8</v>
      </c>
      <c r="D40" s="386"/>
      <c r="F40" s="385" t="s">
        <v>629</v>
      </c>
      <c r="G40" s="386">
        <v>400.3</v>
      </c>
      <c r="H40" s="386">
        <v>2606.8000000000002</v>
      </c>
      <c r="K40" s="370"/>
      <c r="L40" s="370"/>
      <c r="M40" s="370"/>
    </row>
    <row r="41" spans="1:13" x14ac:dyDescent="0.2">
      <c r="A41" s="385">
        <v>1961</v>
      </c>
      <c r="B41" s="386">
        <v>563.29999999999995</v>
      </c>
      <c r="C41" s="386">
        <v>3185.1</v>
      </c>
      <c r="D41" s="386"/>
      <c r="F41" s="385" t="s">
        <v>630</v>
      </c>
      <c r="G41" s="386">
        <v>413.8</v>
      </c>
      <c r="H41" s="386">
        <v>2681.2</v>
      </c>
      <c r="K41" s="370"/>
      <c r="L41" s="370"/>
      <c r="M41" s="370"/>
    </row>
    <row r="42" spans="1:13" x14ac:dyDescent="0.2">
      <c r="A42" s="385">
        <v>1962</v>
      </c>
      <c r="B42" s="386">
        <v>605.1</v>
      </c>
      <c r="C42" s="386">
        <v>3379.9</v>
      </c>
      <c r="D42" s="386"/>
      <c r="F42" s="385" t="s">
        <v>631</v>
      </c>
      <c r="G42" s="386">
        <v>422.2</v>
      </c>
      <c r="H42" s="386">
        <v>2724.8</v>
      </c>
      <c r="K42" s="370"/>
      <c r="L42" s="370"/>
      <c r="M42" s="370"/>
    </row>
    <row r="43" spans="1:13" x14ac:dyDescent="0.2">
      <c r="A43" s="385">
        <v>1963</v>
      </c>
      <c r="B43" s="386">
        <v>638.6</v>
      </c>
      <c r="C43" s="386">
        <v>3527.1</v>
      </c>
      <c r="D43" s="386"/>
      <c r="F43" s="385" t="s">
        <v>632</v>
      </c>
      <c r="G43" s="386">
        <v>430.9</v>
      </c>
      <c r="H43" s="386">
        <v>2761.5</v>
      </c>
      <c r="K43" s="370"/>
      <c r="L43" s="370"/>
      <c r="M43" s="370"/>
    </row>
    <row r="44" spans="1:13" x14ac:dyDescent="0.2">
      <c r="A44" s="385">
        <v>1964</v>
      </c>
      <c r="B44" s="386">
        <v>685.8</v>
      </c>
      <c r="C44" s="386">
        <v>3730.5</v>
      </c>
      <c r="D44" s="386"/>
      <c r="F44" s="385" t="s">
        <v>633</v>
      </c>
      <c r="G44" s="386">
        <v>437.8</v>
      </c>
      <c r="H44" s="386">
        <v>2778.1</v>
      </c>
      <c r="K44" s="370"/>
      <c r="L44" s="370"/>
      <c r="M44" s="370"/>
    </row>
    <row r="45" spans="1:13" x14ac:dyDescent="0.2">
      <c r="A45" s="385">
        <v>1965</v>
      </c>
      <c r="B45" s="386">
        <v>743.7</v>
      </c>
      <c r="C45" s="386">
        <v>3972.9</v>
      </c>
      <c r="D45" s="386"/>
      <c r="F45" s="385" t="s">
        <v>634</v>
      </c>
      <c r="G45" s="386">
        <v>440.5</v>
      </c>
      <c r="H45" s="386">
        <v>2767.4</v>
      </c>
      <c r="K45" s="370"/>
      <c r="L45" s="370"/>
      <c r="M45" s="370"/>
    </row>
    <row r="46" spans="1:13" x14ac:dyDescent="0.2">
      <c r="A46" s="385">
        <v>1966</v>
      </c>
      <c r="B46" s="386">
        <v>815</v>
      </c>
      <c r="C46" s="386">
        <v>4234.8999999999996</v>
      </c>
      <c r="D46" s="386"/>
      <c r="F46" s="385" t="s">
        <v>635</v>
      </c>
      <c r="G46" s="386">
        <v>446.8</v>
      </c>
      <c r="H46" s="386">
        <v>2790.2</v>
      </c>
      <c r="K46" s="370"/>
      <c r="L46" s="370"/>
      <c r="M46" s="370"/>
    </row>
    <row r="47" spans="1:13" x14ac:dyDescent="0.2">
      <c r="A47" s="385">
        <v>1967</v>
      </c>
      <c r="B47" s="386">
        <v>861.7</v>
      </c>
      <c r="C47" s="386">
        <v>4351.2</v>
      </c>
      <c r="D47" s="386"/>
      <c r="F47" s="385" t="s">
        <v>636</v>
      </c>
      <c r="G47" s="386">
        <v>452</v>
      </c>
      <c r="H47" s="386">
        <v>2787.9</v>
      </c>
      <c r="K47" s="370"/>
      <c r="L47" s="370"/>
      <c r="M47" s="370"/>
    </row>
    <row r="48" spans="1:13" x14ac:dyDescent="0.2">
      <c r="A48" s="385">
        <v>1968</v>
      </c>
      <c r="B48" s="386">
        <v>942.5</v>
      </c>
      <c r="C48" s="386">
        <v>4564.7</v>
      </c>
      <c r="D48" s="386"/>
      <c r="F48" s="385" t="s">
        <v>637</v>
      </c>
      <c r="G48" s="386">
        <v>461.3</v>
      </c>
      <c r="H48" s="386">
        <v>2833.5</v>
      </c>
      <c r="K48" s="370"/>
      <c r="L48" s="370"/>
      <c r="M48" s="370"/>
    </row>
    <row r="49" spans="1:13" x14ac:dyDescent="0.2">
      <c r="A49" s="385">
        <v>1969</v>
      </c>
      <c r="B49" s="386">
        <v>1019.9</v>
      </c>
      <c r="C49" s="386">
        <v>4707.8999999999996</v>
      </c>
      <c r="D49" s="386"/>
      <c r="F49" s="385" t="s">
        <v>638</v>
      </c>
      <c r="G49" s="386">
        <v>470.6</v>
      </c>
      <c r="H49" s="386">
        <v>2851.8</v>
      </c>
      <c r="K49" s="370"/>
      <c r="L49" s="370"/>
      <c r="M49" s="370"/>
    </row>
    <row r="50" spans="1:13" x14ac:dyDescent="0.2">
      <c r="A50" s="385">
        <v>1970</v>
      </c>
      <c r="B50" s="386">
        <v>1075.9000000000001</v>
      </c>
      <c r="C50" s="386">
        <v>4717.7</v>
      </c>
      <c r="D50" s="386"/>
      <c r="F50" s="385" t="s">
        <v>639</v>
      </c>
      <c r="G50" s="386">
        <v>472.8</v>
      </c>
      <c r="H50" s="386">
        <v>2845.5</v>
      </c>
      <c r="K50" s="370"/>
      <c r="L50" s="370"/>
      <c r="M50" s="370"/>
    </row>
    <row r="51" spans="1:13" x14ac:dyDescent="0.2">
      <c r="A51" s="385">
        <v>1971</v>
      </c>
      <c r="B51" s="386">
        <v>1167.8</v>
      </c>
      <c r="C51" s="386">
        <v>4873</v>
      </c>
      <c r="D51" s="386"/>
      <c r="F51" s="385" t="s">
        <v>640</v>
      </c>
      <c r="G51" s="386">
        <v>480.3</v>
      </c>
      <c r="H51" s="386">
        <v>2873.2</v>
      </c>
      <c r="K51" s="370"/>
      <c r="L51" s="370"/>
      <c r="M51" s="370"/>
    </row>
    <row r="52" spans="1:13" x14ac:dyDescent="0.2">
      <c r="A52" s="385">
        <v>1972</v>
      </c>
      <c r="B52" s="386">
        <v>1282.4000000000001</v>
      </c>
      <c r="C52" s="386">
        <v>5128.8</v>
      </c>
      <c r="D52" s="386"/>
      <c r="F52" s="385" t="s">
        <v>641</v>
      </c>
      <c r="G52" s="386">
        <v>475.7</v>
      </c>
      <c r="H52" s="386">
        <v>2843.7</v>
      </c>
      <c r="K52" s="370"/>
      <c r="L52" s="370"/>
      <c r="M52" s="370"/>
    </row>
    <row r="53" spans="1:13" x14ac:dyDescent="0.2">
      <c r="A53" s="385">
        <v>1973</v>
      </c>
      <c r="B53" s="386">
        <v>1428.5</v>
      </c>
      <c r="C53" s="386">
        <v>5418.2</v>
      </c>
      <c r="D53" s="386"/>
      <c r="F53" s="385" t="s">
        <v>642</v>
      </c>
      <c r="G53" s="386">
        <v>468.4</v>
      </c>
      <c r="H53" s="386">
        <v>2770</v>
      </c>
      <c r="K53" s="370"/>
      <c r="L53" s="370"/>
      <c r="M53" s="370"/>
    </row>
    <row r="54" spans="1:13" x14ac:dyDescent="0.2">
      <c r="A54" s="385">
        <v>1974</v>
      </c>
      <c r="B54" s="386">
        <v>1548.8</v>
      </c>
      <c r="C54" s="386">
        <v>5390.2</v>
      </c>
      <c r="D54" s="386"/>
      <c r="F54" s="385" t="s">
        <v>643</v>
      </c>
      <c r="G54" s="386">
        <v>472.8</v>
      </c>
      <c r="H54" s="386">
        <v>2788.3</v>
      </c>
      <c r="K54" s="370"/>
      <c r="L54" s="370"/>
      <c r="M54" s="370"/>
    </row>
    <row r="55" spans="1:13" x14ac:dyDescent="0.2">
      <c r="A55" s="385">
        <v>1975</v>
      </c>
      <c r="B55" s="386">
        <v>1688.9</v>
      </c>
      <c r="C55" s="386">
        <v>5379.5</v>
      </c>
      <c r="D55" s="386"/>
      <c r="F55" s="385" t="s">
        <v>644</v>
      </c>
      <c r="G55" s="386">
        <v>486.7</v>
      </c>
      <c r="H55" s="386">
        <v>2852.7</v>
      </c>
      <c r="K55" s="370"/>
      <c r="L55" s="370"/>
      <c r="M55" s="370"/>
    </row>
    <row r="56" spans="1:13" x14ac:dyDescent="0.2">
      <c r="A56" s="385">
        <v>1976</v>
      </c>
      <c r="B56" s="386">
        <v>1877.6</v>
      </c>
      <c r="C56" s="386">
        <v>5669.3</v>
      </c>
      <c r="D56" s="386"/>
      <c r="F56" s="385" t="s">
        <v>645</v>
      </c>
      <c r="G56" s="386">
        <v>500.4</v>
      </c>
      <c r="H56" s="386">
        <v>2919.5</v>
      </c>
      <c r="K56" s="370"/>
      <c r="L56" s="370"/>
      <c r="M56" s="370"/>
    </row>
    <row r="57" spans="1:13" x14ac:dyDescent="0.2">
      <c r="A57" s="385">
        <v>1977</v>
      </c>
      <c r="B57" s="386">
        <v>2086</v>
      </c>
      <c r="C57" s="386">
        <v>5930.6</v>
      </c>
      <c r="D57" s="386"/>
      <c r="F57" s="385" t="s">
        <v>646</v>
      </c>
      <c r="G57" s="386">
        <v>511.1</v>
      </c>
      <c r="H57" s="386">
        <v>2973.8</v>
      </c>
      <c r="K57" s="370"/>
      <c r="L57" s="370"/>
      <c r="M57" s="370"/>
    </row>
    <row r="58" spans="1:13" x14ac:dyDescent="0.2">
      <c r="A58" s="385">
        <v>1978</v>
      </c>
      <c r="B58" s="386">
        <v>2356.6</v>
      </c>
      <c r="C58" s="386">
        <v>6260.4</v>
      </c>
      <c r="D58" s="386"/>
      <c r="F58" s="385" t="s">
        <v>647</v>
      </c>
      <c r="G58" s="386">
        <v>524.20000000000005</v>
      </c>
      <c r="H58" s="386">
        <v>3046.1</v>
      </c>
      <c r="K58" s="370"/>
      <c r="L58" s="370"/>
      <c r="M58" s="370"/>
    </row>
    <row r="59" spans="1:13" x14ac:dyDescent="0.2">
      <c r="A59" s="385">
        <v>1979</v>
      </c>
      <c r="B59" s="386">
        <v>2632.1</v>
      </c>
      <c r="C59" s="386">
        <v>6459.2</v>
      </c>
      <c r="D59" s="386"/>
      <c r="F59" s="385" t="s">
        <v>648</v>
      </c>
      <c r="G59" s="386">
        <v>525.20000000000005</v>
      </c>
      <c r="H59" s="386">
        <v>3040.2</v>
      </c>
      <c r="K59" s="370"/>
      <c r="L59" s="370"/>
      <c r="M59" s="370"/>
    </row>
    <row r="60" spans="1:13" x14ac:dyDescent="0.2">
      <c r="A60" s="385">
        <v>1980</v>
      </c>
      <c r="B60" s="386">
        <v>2862.5</v>
      </c>
      <c r="C60" s="386">
        <v>6443.4</v>
      </c>
      <c r="D60" s="386"/>
      <c r="F60" s="385" t="s">
        <v>649</v>
      </c>
      <c r="G60" s="386">
        <v>529.29999999999995</v>
      </c>
      <c r="H60" s="386">
        <v>3052.2</v>
      </c>
      <c r="K60" s="370"/>
      <c r="L60" s="370"/>
      <c r="M60" s="370"/>
    </row>
    <row r="61" spans="1:13" x14ac:dyDescent="0.2">
      <c r="A61" s="385">
        <v>1981</v>
      </c>
      <c r="B61" s="386">
        <v>3210.9</v>
      </c>
      <c r="C61" s="386">
        <v>6610.6</v>
      </c>
      <c r="D61" s="386"/>
      <c r="F61" s="385" t="s">
        <v>650</v>
      </c>
      <c r="G61" s="386">
        <v>543.29999999999995</v>
      </c>
      <c r="H61" s="386">
        <v>3120.2</v>
      </c>
      <c r="K61" s="370"/>
      <c r="L61" s="370"/>
      <c r="M61" s="370"/>
    </row>
    <row r="62" spans="1:13" x14ac:dyDescent="0.2">
      <c r="A62" s="385">
        <v>1982</v>
      </c>
      <c r="B62" s="386">
        <v>3345</v>
      </c>
      <c r="C62" s="386">
        <v>6484.3</v>
      </c>
      <c r="D62" s="386"/>
      <c r="F62" s="385" t="s">
        <v>651</v>
      </c>
      <c r="G62" s="386">
        <v>542.70000000000005</v>
      </c>
      <c r="H62" s="386">
        <v>3108.4</v>
      </c>
      <c r="K62" s="370"/>
      <c r="L62" s="370"/>
      <c r="M62" s="370"/>
    </row>
    <row r="63" spans="1:13" x14ac:dyDescent="0.2">
      <c r="A63" s="385">
        <v>1983</v>
      </c>
      <c r="B63" s="386">
        <v>3638.1</v>
      </c>
      <c r="C63" s="386">
        <v>6784.7</v>
      </c>
      <c r="D63" s="386"/>
      <c r="F63" s="385" t="s">
        <v>652</v>
      </c>
      <c r="G63" s="386">
        <v>546</v>
      </c>
      <c r="H63" s="386">
        <v>3116.1</v>
      </c>
      <c r="K63" s="370"/>
      <c r="L63" s="370"/>
      <c r="M63" s="370"/>
    </row>
    <row r="64" spans="1:13" x14ac:dyDescent="0.2">
      <c r="A64" s="385">
        <v>1984</v>
      </c>
      <c r="B64" s="386">
        <v>4040.7</v>
      </c>
      <c r="C64" s="386">
        <v>7277.2</v>
      </c>
      <c r="D64" s="386"/>
      <c r="F64" s="385" t="s">
        <v>653</v>
      </c>
      <c r="G64" s="386">
        <v>541.1</v>
      </c>
      <c r="H64" s="386">
        <v>3078.4</v>
      </c>
      <c r="K64" s="370"/>
      <c r="L64" s="370"/>
      <c r="M64" s="370"/>
    </row>
    <row r="65" spans="1:13" x14ac:dyDescent="0.2">
      <c r="A65" s="385">
        <v>1985</v>
      </c>
      <c r="B65" s="386">
        <v>4346.7</v>
      </c>
      <c r="C65" s="386">
        <v>7585.7</v>
      </c>
      <c r="D65" s="422">
        <f>C65/C$65</f>
        <v>1</v>
      </c>
      <c r="F65" s="385" t="s">
        <v>654</v>
      </c>
      <c r="G65" s="386">
        <v>545.9</v>
      </c>
      <c r="H65" s="386">
        <v>3099.3</v>
      </c>
      <c r="K65" s="370"/>
      <c r="L65" s="370"/>
      <c r="M65" s="422"/>
    </row>
    <row r="66" spans="1:13" x14ac:dyDescent="0.2">
      <c r="A66" s="385">
        <v>1986</v>
      </c>
      <c r="B66" s="386">
        <v>4590.1000000000004</v>
      </c>
      <c r="C66" s="386">
        <v>7852.1</v>
      </c>
      <c r="D66" s="422">
        <f t="shared" ref="D66:D93" si="0">C66/C$65</f>
        <v>1.0351187102047275</v>
      </c>
      <c r="F66" s="385" t="s">
        <v>655</v>
      </c>
      <c r="G66" s="386">
        <v>557.4</v>
      </c>
      <c r="H66" s="386">
        <v>3156.9</v>
      </c>
      <c r="K66" s="370"/>
      <c r="L66" s="370"/>
      <c r="M66" s="422"/>
    </row>
    <row r="67" spans="1:13" x14ac:dyDescent="0.2">
      <c r="A67" s="385">
        <v>1987</v>
      </c>
      <c r="B67" s="386">
        <v>4870.2</v>
      </c>
      <c r="C67" s="386">
        <v>8123.9</v>
      </c>
      <c r="D67" s="422">
        <f t="shared" si="0"/>
        <v>1.0709492861568477</v>
      </c>
      <c r="F67" s="385" t="s">
        <v>656</v>
      </c>
      <c r="G67" s="386">
        <v>568.20000000000005</v>
      </c>
      <c r="H67" s="386">
        <v>3209.6</v>
      </c>
      <c r="K67" s="370"/>
      <c r="L67" s="370"/>
      <c r="M67" s="422"/>
    </row>
    <row r="68" spans="1:13" x14ac:dyDescent="0.2">
      <c r="A68" s="385">
        <v>1988</v>
      </c>
      <c r="B68" s="386">
        <v>5252.6</v>
      </c>
      <c r="C68" s="386">
        <v>8465.4</v>
      </c>
      <c r="D68" s="422">
        <f t="shared" si="0"/>
        <v>1.1159682033299498</v>
      </c>
      <c r="F68" s="385" t="s">
        <v>657</v>
      </c>
      <c r="G68" s="386">
        <v>581.6</v>
      </c>
      <c r="H68" s="386">
        <v>3274.6</v>
      </c>
      <c r="K68" s="370"/>
      <c r="L68" s="370"/>
      <c r="M68" s="422"/>
    </row>
    <row r="69" spans="1:13" x14ac:dyDescent="0.2">
      <c r="A69" s="385">
        <v>1989</v>
      </c>
      <c r="B69" s="386">
        <v>5657.7</v>
      </c>
      <c r="C69" s="386">
        <v>8777</v>
      </c>
      <c r="D69" s="422">
        <f t="shared" si="0"/>
        <v>1.1570454934943382</v>
      </c>
      <c r="F69" s="385" t="s">
        <v>658</v>
      </c>
      <c r="G69" s="386">
        <v>595.20000000000005</v>
      </c>
      <c r="H69" s="386">
        <v>3333.6</v>
      </c>
      <c r="K69" s="370"/>
      <c r="L69" s="370"/>
      <c r="M69" s="422"/>
    </row>
    <row r="70" spans="1:13" x14ac:dyDescent="0.2">
      <c r="A70" s="385">
        <v>1990</v>
      </c>
      <c r="B70" s="386">
        <v>5979.6</v>
      </c>
      <c r="C70" s="386">
        <v>8945.4</v>
      </c>
      <c r="D70" s="422">
        <f t="shared" si="0"/>
        <v>1.1792451586537827</v>
      </c>
      <c r="F70" s="385" t="s">
        <v>659</v>
      </c>
      <c r="G70" s="386">
        <v>602.6</v>
      </c>
      <c r="H70" s="386">
        <v>3369.5</v>
      </c>
      <c r="K70" s="370"/>
      <c r="L70" s="370"/>
      <c r="M70" s="422"/>
    </row>
    <row r="71" spans="1:13" x14ac:dyDescent="0.2">
      <c r="A71" s="385">
        <v>1991</v>
      </c>
      <c r="B71" s="386">
        <v>6174</v>
      </c>
      <c r="C71" s="386">
        <v>8938.9</v>
      </c>
      <c r="D71" s="422">
        <f t="shared" si="0"/>
        <v>1.1783882832171058</v>
      </c>
      <c r="F71" s="385" t="s">
        <v>660</v>
      </c>
      <c r="G71" s="386">
        <v>609.6</v>
      </c>
      <c r="H71" s="386">
        <v>3401.6</v>
      </c>
      <c r="K71" s="370"/>
      <c r="L71" s="370"/>
      <c r="M71" s="422"/>
    </row>
    <row r="72" spans="1:13" x14ac:dyDescent="0.2">
      <c r="A72" s="385">
        <v>1992</v>
      </c>
      <c r="B72" s="386">
        <v>6539.3</v>
      </c>
      <c r="C72" s="386">
        <v>9256.7000000000007</v>
      </c>
      <c r="D72" s="422">
        <f t="shared" si="0"/>
        <v>1.2202829007210938</v>
      </c>
      <c r="F72" s="385" t="s">
        <v>661</v>
      </c>
      <c r="G72" s="386">
        <v>613.1</v>
      </c>
      <c r="H72" s="386">
        <v>3414.8</v>
      </c>
      <c r="K72" s="370"/>
      <c r="L72" s="370"/>
      <c r="M72" s="422"/>
    </row>
    <row r="73" spans="1:13" x14ac:dyDescent="0.2">
      <c r="A73" s="385">
        <v>1993</v>
      </c>
      <c r="B73" s="386">
        <v>6878.7</v>
      </c>
      <c r="C73" s="386">
        <v>9510.7999999999993</v>
      </c>
      <c r="D73" s="422">
        <f t="shared" si="0"/>
        <v>1.2537801389456478</v>
      </c>
      <c r="F73" s="385" t="s">
        <v>662</v>
      </c>
      <c r="G73" s="386">
        <v>622.70000000000005</v>
      </c>
      <c r="H73" s="386">
        <v>3452.8</v>
      </c>
      <c r="K73" s="370"/>
      <c r="L73" s="370"/>
      <c r="M73" s="422"/>
    </row>
    <row r="74" spans="1:13" x14ac:dyDescent="0.2">
      <c r="A74" s="385">
        <v>1994</v>
      </c>
      <c r="B74" s="386">
        <v>7308.7</v>
      </c>
      <c r="C74" s="386">
        <v>9894.7000000000007</v>
      </c>
      <c r="D74" s="422">
        <f t="shared" si="0"/>
        <v>1.3043885205056884</v>
      </c>
      <c r="F74" s="385" t="s">
        <v>663</v>
      </c>
      <c r="G74" s="386">
        <v>631.79999999999995</v>
      </c>
      <c r="H74" s="386">
        <v>3497.8</v>
      </c>
      <c r="K74" s="370"/>
      <c r="L74" s="370"/>
      <c r="M74" s="422"/>
    </row>
    <row r="75" spans="1:13" x14ac:dyDescent="0.2">
      <c r="A75" s="385">
        <v>1995</v>
      </c>
      <c r="B75" s="386">
        <v>7664</v>
      </c>
      <c r="C75" s="386">
        <v>10163.700000000001</v>
      </c>
      <c r="D75" s="422">
        <f t="shared" si="0"/>
        <v>1.3398499808850866</v>
      </c>
      <c r="F75" s="385" t="s">
        <v>664</v>
      </c>
      <c r="G75" s="386">
        <v>645</v>
      </c>
      <c r="H75" s="386">
        <v>3566.1</v>
      </c>
      <c r="K75" s="370"/>
      <c r="L75" s="370"/>
      <c r="M75" s="422"/>
    </row>
    <row r="76" spans="1:13" x14ac:dyDescent="0.2">
      <c r="A76" s="385">
        <v>1996</v>
      </c>
      <c r="B76" s="386">
        <v>8100.2</v>
      </c>
      <c r="C76" s="386">
        <v>10549.5</v>
      </c>
      <c r="D76" s="422">
        <f t="shared" si="0"/>
        <v>1.3907088337266171</v>
      </c>
      <c r="F76" s="385" t="s">
        <v>665</v>
      </c>
      <c r="G76" s="386">
        <v>654.79999999999995</v>
      </c>
      <c r="H76" s="386">
        <v>3591.5</v>
      </c>
      <c r="K76" s="370"/>
      <c r="L76" s="370"/>
      <c r="M76" s="422"/>
    </row>
    <row r="77" spans="1:13" x14ac:dyDescent="0.2">
      <c r="A77" s="385">
        <v>1997</v>
      </c>
      <c r="B77" s="386">
        <v>8608.5</v>
      </c>
      <c r="C77" s="386">
        <v>11022.9</v>
      </c>
      <c r="D77" s="422">
        <f t="shared" si="0"/>
        <v>1.4531157309147475</v>
      </c>
      <c r="F77" s="385" t="s">
        <v>666</v>
      </c>
      <c r="G77" s="386">
        <v>671.2</v>
      </c>
      <c r="H77" s="386">
        <v>3669.2</v>
      </c>
      <c r="K77" s="370"/>
      <c r="L77" s="370"/>
      <c r="M77" s="422"/>
    </row>
    <row r="78" spans="1:13" x14ac:dyDescent="0.2">
      <c r="A78" s="385">
        <v>1998</v>
      </c>
      <c r="B78" s="386">
        <v>9089.1</v>
      </c>
      <c r="C78" s="386">
        <v>11513.4</v>
      </c>
      <c r="D78" s="422">
        <f t="shared" si="0"/>
        <v>1.5177768696362892</v>
      </c>
      <c r="F78" s="385" t="s">
        <v>667</v>
      </c>
      <c r="G78" s="386">
        <v>680.8</v>
      </c>
      <c r="H78" s="386">
        <v>3712.9</v>
      </c>
      <c r="K78" s="370"/>
      <c r="L78" s="370"/>
      <c r="M78" s="422"/>
    </row>
    <row r="79" spans="1:13" x14ac:dyDescent="0.2">
      <c r="A79" s="385">
        <v>1999</v>
      </c>
      <c r="B79" s="386">
        <v>9665.7000000000007</v>
      </c>
      <c r="C79" s="386">
        <v>12071.4</v>
      </c>
      <c r="D79" s="422">
        <f t="shared" si="0"/>
        <v>1.5913363302002452</v>
      </c>
      <c r="F79" s="385" t="s">
        <v>668</v>
      </c>
      <c r="G79" s="386">
        <v>692.8</v>
      </c>
      <c r="H79" s="386">
        <v>3763.3</v>
      </c>
      <c r="K79" s="370"/>
      <c r="L79" s="370"/>
      <c r="M79" s="422"/>
    </row>
    <row r="80" spans="1:13" x14ac:dyDescent="0.2">
      <c r="A80" s="385">
        <v>2000</v>
      </c>
      <c r="B80" s="386">
        <v>10289.700000000001</v>
      </c>
      <c r="C80" s="386">
        <v>12565.2</v>
      </c>
      <c r="D80" s="422">
        <f t="shared" si="0"/>
        <v>1.6564324979896385</v>
      </c>
      <c r="F80" s="385" t="s">
        <v>669</v>
      </c>
      <c r="G80" s="386">
        <v>698.4</v>
      </c>
      <c r="H80" s="386">
        <v>3776.6</v>
      </c>
      <c r="K80" s="370"/>
      <c r="L80" s="370"/>
      <c r="M80" s="422"/>
    </row>
    <row r="81" spans="1:13" x14ac:dyDescent="0.2">
      <c r="A81" s="385">
        <v>2001</v>
      </c>
      <c r="B81" s="386">
        <v>10625.3</v>
      </c>
      <c r="C81" s="386">
        <v>12684.4</v>
      </c>
      <c r="D81" s="422">
        <f t="shared" si="0"/>
        <v>1.6721462752283902</v>
      </c>
      <c r="F81" s="385" t="s">
        <v>670</v>
      </c>
      <c r="G81" s="386">
        <v>719.2</v>
      </c>
      <c r="H81" s="386">
        <v>3869.8</v>
      </c>
      <c r="K81" s="370"/>
      <c r="L81" s="370"/>
      <c r="M81" s="422"/>
    </row>
    <row r="82" spans="1:13" x14ac:dyDescent="0.2">
      <c r="A82" s="385">
        <v>2002</v>
      </c>
      <c r="B82" s="386">
        <v>10980.2</v>
      </c>
      <c r="C82" s="386">
        <v>12909.7</v>
      </c>
      <c r="D82" s="422">
        <f t="shared" si="0"/>
        <v>1.7018468961335145</v>
      </c>
      <c r="F82" s="385" t="s">
        <v>671</v>
      </c>
      <c r="G82" s="386">
        <v>732.4</v>
      </c>
      <c r="H82" s="386">
        <v>3922.7</v>
      </c>
      <c r="K82" s="370"/>
      <c r="L82" s="370"/>
      <c r="M82" s="422"/>
    </row>
    <row r="83" spans="1:13" x14ac:dyDescent="0.2">
      <c r="A83" s="385">
        <v>2003</v>
      </c>
      <c r="B83" s="386">
        <v>11512.2</v>
      </c>
      <c r="C83" s="386">
        <v>13270</v>
      </c>
      <c r="D83" s="422">
        <f t="shared" si="0"/>
        <v>1.7493441607234665</v>
      </c>
      <c r="F83" s="385" t="s">
        <v>672</v>
      </c>
      <c r="G83" s="386">
        <v>750.2</v>
      </c>
      <c r="H83" s="386">
        <v>4002.4</v>
      </c>
      <c r="K83" s="370"/>
      <c r="L83" s="370"/>
      <c r="M83" s="422"/>
    </row>
    <row r="84" spans="1:13" x14ac:dyDescent="0.2">
      <c r="A84" s="385">
        <v>2004</v>
      </c>
      <c r="B84" s="386">
        <v>12277</v>
      </c>
      <c r="C84" s="386">
        <v>13774</v>
      </c>
      <c r="D84" s="422">
        <f t="shared" si="0"/>
        <v>1.8157849638134913</v>
      </c>
      <c r="F84" s="385" t="s">
        <v>673</v>
      </c>
      <c r="G84" s="386">
        <v>773.1</v>
      </c>
      <c r="H84" s="386">
        <v>4096.7</v>
      </c>
      <c r="K84" s="370"/>
      <c r="L84" s="370"/>
      <c r="M84" s="422"/>
    </row>
    <row r="85" spans="1:13" x14ac:dyDescent="0.2">
      <c r="A85" s="385">
        <v>2005</v>
      </c>
      <c r="B85" s="386">
        <v>13095.4</v>
      </c>
      <c r="C85" s="386">
        <v>14235.6</v>
      </c>
      <c r="D85" s="422">
        <f t="shared" si="0"/>
        <v>1.8766363025165773</v>
      </c>
      <c r="F85" s="385" t="s">
        <v>674</v>
      </c>
      <c r="G85" s="386">
        <v>797.3</v>
      </c>
      <c r="H85" s="386">
        <v>4197.8999999999996</v>
      </c>
      <c r="K85" s="370"/>
      <c r="L85" s="370"/>
      <c r="M85" s="422"/>
    </row>
    <row r="86" spans="1:13" x14ac:dyDescent="0.2">
      <c r="A86" s="385">
        <v>2006</v>
      </c>
      <c r="B86" s="386">
        <v>13857.9</v>
      </c>
      <c r="C86" s="386">
        <v>14615.2</v>
      </c>
      <c r="D86" s="422">
        <f t="shared" si="0"/>
        <v>1.9266778280185086</v>
      </c>
      <c r="F86" s="385" t="s">
        <v>675</v>
      </c>
      <c r="G86" s="386">
        <v>807.2</v>
      </c>
      <c r="H86" s="386">
        <v>4215.1000000000004</v>
      </c>
      <c r="K86" s="370"/>
      <c r="L86" s="370"/>
      <c r="M86" s="422"/>
    </row>
    <row r="87" spans="1:13" x14ac:dyDescent="0.2">
      <c r="A87" s="385">
        <v>2007</v>
      </c>
      <c r="B87" s="386">
        <v>14480.3</v>
      </c>
      <c r="C87" s="386">
        <v>14876.8</v>
      </c>
      <c r="D87" s="422">
        <f t="shared" si="0"/>
        <v>1.9611637686699974</v>
      </c>
      <c r="F87" s="385" t="s">
        <v>676</v>
      </c>
      <c r="G87" s="386">
        <v>820.8</v>
      </c>
      <c r="H87" s="386">
        <v>4245.2</v>
      </c>
      <c r="K87" s="370"/>
      <c r="L87" s="370"/>
      <c r="M87" s="422"/>
    </row>
    <row r="88" spans="1:13" x14ac:dyDescent="0.2">
      <c r="A88" s="385">
        <v>2008</v>
      </c>
      <c r="B88" s="386">
        <v>14720.3</v>
      </c>
      <c r="C88" s="386">
        <v>14833.6</v>
      </c>
      <c r="D88" s="422">
        <f t="shared" si="0"/>
        <v>1.9554688426908526</v>
      </c>
      <c r="F88" s="385" t="s">
        <v>677</v>
      </c>
      <c r="G88" s="386">
        <v>834.9</v>
      </c>
      <c r="H88" s="386">
        <v>4281.6000000000004</v>
      </c>
      <c r="K88" s="370"/>
      <c r="L88" s="370"/>
      <c r="M88" s="422"/>
    </row>
    <row r="89" spans="1:13" x14ac:dyDescent="0.2">
      <c r="A89" s="385">
        <v>2009</v>
      </c>
      <c r="B89" s="386">
        <v>14417.9</v>
      </c>
      <c r="C89" s="386">
        <v>14417.9</v>
      </c>
      <c r="D89" s="422">
        <f t="shared" si="0"/>
        <v>1.900668362840608</v>
      </c>
      <c r="F89" s="385" t="s">
        <v>678</v>
      </c>
      <c r="G89" s="386">
        <v>846</v>
      </c>
      <c r="H89" s="386">
        <v>4320.8999999999996</v>
      </c>
      <c r="K89" s="370"/>
      <c r="L89" s="370"/>
      <c r="M89" s="422"/>
    </row>
    <row r="90" spans="1:13" x14ac:dyDescent="0.2">
      <c r="A90" s="385">
        <v>2010</v>
      </c>
      <c r="B90" s="386">
        <v>14958.3</v>
      </c>
      <c r="C90" s="386">
        <v>14779.4</v>
      </c>
      <c r="D90" s="422">
        <f t="shared" si="0"/>
        <v>1.9483238198188697</v>
      </c>
      <c r="F90" s="385" t="s">
        <v>679</v>
      </c>
      <c r="G90" s="386">
        <v>851.1</v>
      </c>
      <c r="H90" s="386">
        <v>4324.7</v>
      </c>
      <c r="K90" s="370"/>
      <c r="L90" s="370"/>
      <c r="M90" s="422"/>
    </row>
    <row r="91" spans="1:13" x14ac:dyDescent="0.2">
      <c r="A91" s="385">
        <v>2011</v>
      </c>
      <c r="B91" s="386">
        <v>15533.8</v>
      </c>
      <c r="C91" s="386">
        <v>15052.4</v>
      </c>
      <c r="D91" s="422">
        <f t="shared" si="0"/>
        <v>1.9843125881592998</v>
      </c>
      <c r="F91" s="385" t="s">
        <v>680</v>
      </c>
      <c r="G91" s="386">
        <v>866.6</v>
      </c>
      <c r="H91" s="386">
        <v>4362</v>
      </c>
      <c r="K91" s="370"/>
      <c r="L91" s="370"/>
      <c r="M91" s="422"/>
    </row>
    <row r="92" spans="1:13" x14ac:dyDescent="0.2">
      <c r="A92" s="378">
        <v>2012</v>
      </c>
      <c r="B92" s="378">
        <v>16244.6</v>
      </c>
      <c r="C92" s="378">
        <v>15470.7</v>
      </c>
      <c r="D92" s="422">
        <f t="shared" si="0"/>
        <v>2.0394558181842153</v>
      </c>
      <c r="F92" s="385" t="s">
        <v>681</v>
      </c>
      <c r="G92" s="386">
        <v>883.2</v>
      </c>
      <c r="H92" s="386">
        <v>4397.1000000000004</v>
      </c>
      <c r="K92" s="370"/>
      <c r="L92" s="370"/>
      <c r="M92" s="370"/>
    </row>
    <row r="93" spans="1:13" x14ac:dyDescent="0.2">
      <c r="A93" s="378">
        <v>2013</v>
      </c>
      <c r="B93" s="378">
        <v>16799.7</v>
      </c>
      <c r="C93" s="378">
        <v>15761.3</v>
      </c>
      <c r="D93" s="422">
        <f t="shared" si="0"/>
        <v>2.0777647415531857</v>
      </c>
      <c r="F93" s="385" t="s">
        <v>682</v>
      </c>
      <c r="G93" s="386">
        <v>911.1</v>
      </c>
      <c r="H93" s="386">
        <v>4486.3999999999996</v>
      </c>
    </row>
    <row r="94" spans="1:13" x14ac:dyDescent="0.2">
      <c r="F94" s="385" t="s">
        <v>683</v>
      </c>
      <c r="G94" s="386">
        <v>936.3</v>
      </c>
      <c r="H94" s="386">
        <v>4562.2</v>
      </c>
    </row>
    <row r="95" spans="1:13" x14ac:dyDescent="0.2">
      <c r="F95" s="385" t="s">
        <v>684</v>
      </c>
      <c r="G95" s="386">
        <v>952.3</v>
      </c>
      <c r="H95" s="386">
        <v>4595</v>
      </c>
    </row>
    <row r="96" spans="1:13" x14ac:dyDescent="0.2">
      <c r="F96" s="385" t="s">
        <v>685</v>
      </c>
      <c r="G96" s="386">
        <v>970.1</v>
      </c>
      <c r="H96" s="386">
        <v>4615.3999999999996</v>
      </c>
    </row>
    <row r="97" spans="6:8" x14ac:dyDescent="0.2">
      <c r="F97" s="385" t="s">
        <v>686</v>
      </c>
      <c r="G97" s="386">
        <v>995.4</v>
      </c>
      <c r="H97" s="386">
        <v>4687.1000000000004</v>
      </c>
    </row>
    <row r="98" spans="6:8" x14ac:dyDescent="0.2">
      <c r="F98" s="385" t="s">
        <v>687</v>
      </c>
      <c r="G98" s="386">
        <v>1011.4</v>
      </c>
      <c r="H98" s="386">
        <v>4702.1000000000004</v>
      </c>
    </row>
    <row r="99" spans="6:8" x14ac:dyDescent="0.2">
      <c r="F99" s="385" t="s">
        <v>688</v>
      </c>
      <c r="G99" s="386">
        <v>1032</v>
      </c>
      <c r="H99" s="386">
        <v>4731.5</v>
      </c>
    </row>
    <row r="100" spans="6:8" x14ac:dyDescent="0.2">
      <c r="F100" s="385" t="s">
        <v>689</v>
      </c>
      <c r="G100" s="386">
        <v>1040.7</v>
      </c>
      <c r="H100" s="386">
        <v>4711</v>
      </c>
    </row>
    <row r="101" spans="6:8" x14ac:dyDescent="0.2">
      <c r="F101" s="385" t="s">
        <v>690</v>
      </c>
      <c r="G101" s="386">
        <v>1053.5</v>
      </c>
      <c r="H101" s="386">
        <v>4702.8</v>
      </c>
    </row>
    <row r="102" spans="6:8" x14ac:dyDescent="0.2">
      <c r="F102" s="385" t="s">
        <v>691</v>
      </c>
      <c r="G102" s="386">
        <v>1070.0999999999999</v>
      </c>
      <c r="H102" s="386">
        <v>4711.1000000000004</v>
      </c>
    </row>
    <row r="103" spans="6:8" x14ac:dyDescent="0.2">
      <c r="F103" s="385" t="s">
        <v>692</v>
      </c>
      <c r="G103" s="386">
        <v>1088.5</v>
      </c>
      <c r="H103" s="386">
        <v>4752.8</v>
      </c>
    </row>
    <row r="104" spans="6:8" x14ac:dyDescent="0.2">
      <c r="F104" s="385" t="s">
        <v>693</v>
      </c>
      <c r="G104" s="386">
        <v>1091.5</v>
      </c>
      <c r="H104" s="386">
        <v>4703.8999999999996</v>
      </c>
    </row>
    <row r="105" spans="6:8" x14ac:dyDescent="0.2">
      <c r="F105" s="385" t="s">
        <v>694</v>
      </c>
      <c r="G105" s="386">
        <v>1137.8</v>
      </c>
      <c r="H105" s="386">
        <v>4829.8999999999996</v>
      </c>
    </row>
    <row r="106" spans="6:8" x14ac:dyDescent="0.2">
      <c r="F106" s="385" t="s">
        <v>695</v>
      </c>
      <c r="G106" s="386">
        <v>1159.4000000000001</v>
      </c>
      <c r="H106" s="386">
        <v>4857.3999999999996</v>
      </c>
    </row>
    <row r="107" spans="6:8" x14ac:dyDescent="0.2">
      <c r="F107" s="385" t="s">
        <v>696</v>
      </c>
      <c r="G107" s="386">
        <v>1180.3</v>
      </c>
      <c r="H107" s="386">
        <v>4895.3</v>
      </c>
    </row>
    <row r="108" spans="6:8" x14ac:dyDescent="0.2">
      <c r="F108" s="385" t="s">
        <v>697</v>
      </c>
      <c r="G108" s="386">
        <v>1193.5999999999999</v>
      </c>
      <c r="H108" s="386">
        <v>4909.5</v>
      </c>
    </row>
    <row r="109" spans="6:8" x14ac:dyDescent="0.2">
      <c r="F109" s="385" t="s">
        <v>698</v>
      </c>
      <c r="G109" s="386">
        <v>1233.8</v>
      </c>
      <c r="H109" s="386">
        <v>4997</v>
      </c>
    </row>
    <row r="110" spans="6:8" x14ac:dyDescent="0.2">
      <c r="F110" s="385" t="s">
        <v>699</v>
      </c>
      <c r="G110" s="386">
        <v>1270.0999999999999</v>
      </c>
      <c r="H110" s="386">
        <v>5112.7</v>
      </c>
    </row>
    <row r="111" spans="6:8" x14ac:dyDescent="0.2">
      <c r="F111" s="385" t="s">
        <v>700</v>
      </c>
      <c r="G111" s="386">
        <v>1293.8</v>
      </c>
      <c r="H111" s="386">
        <v>5159.8</v>
      </c>
    </row>
    <row r="112" spans="6:8" x14ac:dyDescent="0.2">
      <c r="F112" s="385" t="s">
        <v>701</v>
      </c>
      <c r="G112" s="386">
        <v>1332</v>
      </c>
      <c r="H112" s="386">
        <v>5245.5</v>
      </c>
    </row>
    <row r="113" spans="6:8" x14ac:dyDescent="0.2">
      <c r="F113" s="385" t="s">
        <v>702</v>
      </c>
      <c r="G113" s="386">
        <v>1380.7</v>
      </c>
      <c r="H113" s="386">
        <v>5374.7</v>
      </c>
    </row>
    <row r="114" spans="6:8" x14ac:dyDescent="0.2">
      <c r="F114" s="385" t="s">
        <v>703</v>
      </c>
      <c r="G114" s="386">
        <v>1417.6</v>
      </c>
      <c r="H114" s="386">
        <v>5435.6</v>
      </c>
    </row>
    <row r="115" spans="6:8" x14ac:dyDescent="0.2">
      <c r="F115" s="385" t="s">
        <v>704</v>
      </c>
      <c r="G115" s="386">
        <v>1436.8</v>
      </c>
      <c r="H115" s="386">
        <v>5406.1</v>
      </c>
    </row>
    <row r="116" spans="6:8" x14ac:dyDescent="0.2">
      <c r="F116" s="385" t="s">
        <v>705</v>
      </c>
      <c r="G116" s="386">
        <v>1479.1</v>
      </c>
      <c r="H116" s="386">
        <v>5456.5</v>
      </c>
    </row>
    <row r="117" spans="6:8" x14ac:dyDescent="0.2">
      <c r="F117" s="385" t="s">
        <v>706</v>
      </c>
      <c r="G117" s="386">
        <v>1494.7</v>
      </c>
      <c r="H117" s="386">
        <v>5411.2</v>
      </c>
    </row>
    <row r="118" spans="6:8" x14ac:dyDescent="0.2">
      <c r="F118" s="385" t="s">
        <v>707</v>
      </c>
      <c r="G118" s="386">
        <v>1534.2</v>
      </c>
      <c r="H118" s="386">
        <v>5425.4</v>
      </c>
    </row>
    <row r="119" spans="6:8" x14ac:dyDescent="0.2">
      <c r="F119" s="385" t="s">
        <v>708</v>
      </c>
      <c r="G119" s="386">
        <v>1563.4</v>
      </c>
      <c r="H119" s="386">
        <v>5372.8</v>
      </c>
    </row>
    <row r="120" spans="6:8" x14ac:dyDescent="0.2">
      <c r="F120" s="385" t="s">
        <v>709</v>
      </c>
      <c r="G120" s="386">
        <v>1603</v>
      </c>
      <c r="H120" s="386">
        <v>5351.4</v>
      </c>
    </row>
    <row r="121" spans="6:8" x14ac:dyDescent="0.2">
      <c r="F121" s="385" t="s">
        <v>710</v>
      </c>
      <c r="G121" s="386">
        <v>1619.6</v>
      </c>
      <c r="H121" s="386">
        <v>5286.7</v>
      </c>
    </row>
    <row r="122" spans="6:8" x14ac:dyDescent="0.2">
      <c r="F122" s="385" t="s">
        <v>711</v>
      </c>
      <c r="G122" s="386">
        <v>1656.4</v>
      </c>
      <c r="H122" s="386">
        <v>5327.4</v>
      </c>
    </row>
    <row r="123" spans="6:8" x14ac:dyDescent="0.2">
      <c r="F123" s="385" t="s">
        <v>712</v>
      </c>
      <c r="G123" s="386">
        <v>1713.8</v>
      </c>
      <c r="H123" s="386">
        <v>5415.5</v>
      </c>
    </row>
    <row r="124" spans="6:8" x14ac:dyDescent="0.2">
      <c r="F124" s="385" t="s">
        <v>713</v>
      </c>
      <c r="G124" s="386">
        <v>1765.9</v>
      </c>
      <c r="H124" s="386">
        <v>5488.5</v>
      </c>
    </row>
    <row r="125" spans="6:8" x14ac:dyDescent="0.2">
      <c r="F125" s="385" t="s">
        <v>714</v>
      </c>
      <c r="G125" s="386">
        <v>1824.5</v>
      </c>
      <c r="H125" s="386">
        <v>5612.4</v>
      </c>
    </row>
    <row r="126" spans="6:8" x14ac:dyDescent="0.2">
      <c r="F126" s="385" t="s">
        <v>715</v>
      </c>
      <c r="G126" s="386">
        <v>1856.9</v>
      </c>
      <c r="H126" s="386">
        <v>5654.8</v>
      </c>
    </row>
    <row r="127" spans="6:8" x14ac:dyDescent="0.2">
      <c r="F127" s="385" t="s">
        <v>716</v>
      </c>
      <c r="G127" s="386">
        <v>1890.5</v>
      </c>
      <c r="H127" s="386">
        <v>5683.6</v>
      </c>
    </row>
    <row r="128" spans="6:8" x14ac:dyDescent="0.2">
      <c r="F128" s="385" t="s">
        <v>717</v>
      </c>
      <c r="G128" s="386">
        <v>1938.4</v>
      </c>
      <c r="H128" s="386">
        <v>5726.2</v>
      </c>
    </row>
    <row r="129" spans="6:8" x14ac:dyDescent="0.2">
      <c r="F129" s="385" t="s">
        <v>718</v>
      </c>
      <c r="G129" s="386">
        <v>1992.5</v>
      </c>
      <c r="H129" s="386">
        <v>5792.9</v>
      </c>
    </row>
    <row r="130" spans="6:8" x14ac:dyDescent="0.2">
      <c r="F130" s="385" t="s">
        <v>719</v>
      </c>
      <c r="G130" s="386">
        <v>2060.1999999999998</v>
      </c>
      <c r="H130" s="386">
        <v>5906.6</v>
      </c>
    </row>
    <row r="131" spans="6:8" x14ac:dyDescent="0.2">
      <c r="F131" s="385" t="s">
        <v>720</v>
      </c>
      <c r="G131" s="386">
        <v>2122.4</v>
      </c>
      <c r="H131" s="386">
        <v>6011.1</v>
      </c>
    </row>
    <row r="132" spans="6:8" x14ac:dyDescent="0.2">
      <c r="F132" s="385" t="s">
        <v>721</v>
      </c>
      <c r="G132" s="386">
        <v>2168.6999999999998</v>
      </c>
      <c r="H132" s="386">
        <v>6011.7</v>
      </c>
    </row>
    <row r="133" spans="6:8" x14ac:dyDescent="0.2">
      <c r="F133" s="385" t="s">
        <v>722</v>
      </c>
      <c r="G133" s="386">
        <v>2208.6999999999998</v>
      </c>
      <c r="H133" s="386">
        <v>6032.6</v>
      </c>
    </row>
    <row r="134" spans="6:8" x14ac:dyDescent="0.2">
      <c r="F134" s="385" t="s">
        <v>723</v>
      </c>
      <c r="G134" s="386">
        <v>2336.6</v>
      </c>
      <c r="H134" s="386">
        <v>6267.2</v>
      </c>
    </row>
    <row r="135" spans="6:8" x14ac:dyDescent="0.2">
      <c r="F135" s="385" t="s">
        <v>724</v>
      </c>
      <c r="G135" s="386">
        <v>2398.9</v>
      </c>
      <c r="H135" s="386">
        <v>6328.5</v>
      </c>
    </row>
    <row r="136" spans="6:8" x14ac:dyDescent="0.2">
      <c r="F136" s="385" t="s">
        <v>725</v>
      </c>
      <c r="G136" s="386">
        <v>2482.1999999999998</v>
      </c>
      <c r="H136" s="386">
        <v>6413.3</v>
      </c>
    </row>
    <row r="137" spans="6:8" x14ac:dyDescent="0.2">
      <c r="F137" s="385" t="s">
        <v>726</v>
      </c>
      <c r="G137" s="386">
        <v>2531.6</v>
      </c>
      <c r="H137" s="386">
        <v>6426.1</v>
      </c>
    </row>
    <row r="138" spans="6:8" x14ac:dyDescent="0.2">
      <c r="F138" s="385" t="s">
        <v>727</v>
      </c>
      <c r="G138" s="386">
        <v>2595.9</v>
      </c>
      <c r="H138" s="386">
        <v>6433.9</v>
      </c>
    </row>
    <row r="139" spans="6:8" x14ac:dyDescent="0.2">
      <c r="F139" s="385" t="s">
        <v>728</v>
      </c>
      <c r="G139" s="386">
        <v>2670.4</v>
      </c>
      <c r="H139" s="386">
        <v>6480.1</v>
      </c>
    </row>
    <row r="140" spans="6:8" x14ac:dyDescent="0.2">
      <c r="F140" s="385" t="s">
        <v>729</v>
      </c>
      <c r="G140" s="386">
        <v>2730.7</v>
      </c>
      <c r="H140" s="386">
        <v>6496.8</v>
      </c>
    </row>
    <row r="141" spans="6:8" x14ac:dyDescent="0.2">
      <c r="F141" s="385" t="s">
        <v>730</v>
      </c>
      <c r="G141" s="386">
        <v>2796.5</v>
      </c>
      <c r="H141" s="386">
        <v>6517.9</v>
      </c>
    </row>
    <row r="142" spans="6:8" x14ac:dyDescent="0.2">
      <c r="F142" s="385" t="s">
        <v>731</v>
      </c>
      <c r="G142" s="386">
        <v>2799.9</v>
      </c>
      <c r="H142" s="386">
        <v>6385.7</v>
      </c>
    </row>
    <row r="143" spans="6:8" x14ac:dyDescent="0.2">
      <c r="F143" s="385" t="s">
        <v>732</v>
      </c>
      <c r="G143" s="386">
        <v>2860</v>
      </c>
      <c r="H143" s="386">
        <v>6376</v>
      </c>
    </row>
    <row r="144" spans="6:8" x14ac:dyDescent="0.2">
      <c r="F144" s="385" t="s">
        <v>733</v>
      </c>
      <c r="G144" s="386">
        <v>2993.5</v>
      </c>
      <c r="H144" s="386">
        <v>6494.1</v>
      </c>
    </row>
    <row r="145" spans="6:8" x14ac:dyDescent="0.2">
      <c r="F145" s="385" t="s">
        <v>734</v>
      </c>
      <c r="G145" s="386">
        <v>3131.8</v>
      </c>
      <c r="H145" s="386">
        <v>6628.6</v>
      </c>
    </row>
    <row r="146" spans="6:8" x14ac:dyDescent="0.2">
      <c r="F146" s="385" t="s">
        <v>735</v>
      </c>
      <c r="G146" s="386">
        <v>3167.2</v>
      </c>
      <c r="H146" s="386">
        <v>6580.2</v>
      </c>
    </row>
    <row r="147" spans="6:8" x14ac:dyDescent="0.2">
      <c r="F147" s="385" t="s">
        <v>736</v>
      </c>
      <c r="G147" s="386">
        <v>3261.2</v>
      </c>
      <c r="H147" s="386">
        <v>6655.7</v>
      </c>
    </row>
    <row r="148" spans="6:8" x14ac:dyDescent="0.2">
      <c r="F148" s="385" t="s">
        <v>737</v>
      </c>
      <c r="G148" s="386">
        <v>3283.5</v>
      </c>
      <c r="H148" s="386">
        <v>6578</v>
      </c>
    </row>
    <row r="149" spans="6:8" x14ac:dyDescent="0.2">
      <c r="F149" s="385" t="s">
        <v>738</v>
      </c>
      <c r="G149" s="386">
        <v>3273.8</v>
      </c>
      <c r="H149" s="386">
        <v>6468</v>
      </c>
    </row>
    <row r="150" spans="6:8" x14ac:dyDescent="0.2">
      <c r="F150" s="385" t="s">
        <v>739</v>
      </c>
      <c r="G150" s="386">
        <v>3331.3</v>
      </c>
      <c r="H150" s="386">
        <v>6503.3</v>
      </c>
    </row>
    <row r="151" spans="6:8" x14ac:dyDescent="0.2">
      <c r="F151" s="385" t="s">
        <v>740</v>
      </c>
      <c r="G151" s="386">
        <v>3367.1</v>
      </c>
      <c r="H151" s="386">
        <v>6479.8</v>
      </c>
    </row>
    <row r="152" spans="6:8" x14ac:dyDescent="0.2">
      <c r="F152" s="385" t="s">
        <v>741</v>
      </c>
      <c r="G152" s="386">
        <v>3407.8</v>
      </c>
      <c r="H152" s="386">
        <v>6486.2</v>
      </c>
    </row>
    <row r="153" spans="6:8" x14ac:dyDescent="0.2">
      <c r="F153" s="385" t="s">
        <v>742</v>
      </c>
      <c r="G153" s="386">
        <v>3480.3</v>
      </c>
      <c r="H153" s="386">
        <v>6571.1</v>
      </c>
    </row>
    <row r="154" spans="6:8" x14ac:dyDescent="0.2">
      <c r="F154" s="385" t="s">
        <v>743</v>
      </c>
      <c r="G154" s="386">
        <v>3583.8</v>
      </c>
      <c r="H154" s="386">
        <v>6721.1</v>
      </c>
    </row>
    <row r="155" spans="6:8" x14ac:dyDescent="0.2">
      <c r="F155" s="385" t="s">
        <v>744</v>
      </c>
      <c r="G155" s="386">
        <v>3692.3</v>
      </c>
      <c r="H155" s="386">
        <v>6852.7</v>
      </c>
    </row>
    <row r="156" spans="6:8" x14ac:dyDescent="0.2">
      <c r="F156" s="385" t="s">
        <v>745</v>
      </c>
      <c r="G156" s="386">
        <v>3796.1</v>
      </c>
      <c r="H156" s="386">
        <v>6994</v>
      </c>
    </row>
    <row r="157" spans="6:8" x14ac:dyDescent="0.2">
      <c r="F157" s="385" t="s">
        <v>746</v>
      </c>
      <c r="G157" s="386">
        <v>3912.8</v>
      </c>
      <c r="H157" s="386">
        <v>7132.9</v>
      </c>
    </row>
    <row r="158" spans="6:8" x14ac:dyDescent="0.2">
      <c r="F158" s="385" t="s">
        <v>747</v>
      </c>
      <c r="G158" s="386">
        <v>4015</v>
      </c>
      <c r="H158" s="386">
        <v>7258.2</v>
      </c>
    </row>
    <row r="159" spans="6:8" x14ac:dyDescent="0.2">
      <c r="F159" s="385" t="s">
        <v>748</v>
      </c>
      <c r="G159" s="386">
        <v>4087.4</v>
      </c>
      <c r="H159" s="386">
        <v>7329.6</v>
      </c>
    </row>
    <row r="160" spans="6:8" x14ac:dyDescent="0.2">
      <c r="F160" s="385" t="s">
        <v>749</v>
      </c>
      <c r="G160" s="386">
        <v>4147.6000000000004</v>
      </c>
      <c r="H160" s="386">
        <v>7388.1</v>
      </c>
    </row>
    <row r="161" spans="6:8" x14ac:dyDescent="0.2">
      <c r="F161" s="385" t="s">
        <v>750</v>
      </c>
      <c r="G161" s="386">
        <v>4237</v>
      </c>
      <c r="H161" s="386">
        <v>7461.5</v>
      </c>
    </row>
    <row r="162" spans="6:8" x14ac:dyDescent="0.2">
      <c r="F162" s="385" t="s">
        <v>751</v>
      </c>
      <c r="G162" s="386">
        <v>4302.3</v>
      </c>
      <c r="H162" s="386">
        <v>7529.9</v>
      </c>
    </row>
    <row r="163" spans="6:8" x14ac:dyDescent="0.2">
      <c r="F163" s="385" t="s">
        <v>752</v>
      </c>
      <c r="G163" s="386">
        <v>4394.6000000000004</v>
      </c>
      <c r="H163" s="386">
        <v>7647</v>
      </c>
    </row>
    <row r="164" spans="6:8" x14ac:dyDescent="0.2">
      <c r="F164" s="385" t="s">
        <v>753</v>
      </c>
      <c r="G164" s="386">
        <v>4453.1000000000004</v>
      </c>
      <c r="H164" s="386">
        <v>7704.4</v>
      </c>
    </row>
    <row r="165" spans="6:8" x14ac:dyDescent="0.2">
      <c r="F165" s="385" t="s">
        <v>754</v>
      </c>
      <c r="G165" s="386">
        <v>4516.3</v>
      </c>
      <c r="H165" s="386">
        <v>7775.8</v>
      </c>
    </row>
    <row r="166" spans="6:8" x14ac:dyDescent="0.2">
      <c r="F166" s="385" t="s">
        <v>755</v>
      </c>
      <c r="G166" s="386">
        <v>4555.2</v>
      </c>
      <c r="H166" s="386">
        <v>7811.5</v>
      </c>
    </row>
    <row r="167" spans="6:8" x14ac:dyDescent="0.2">
      <c r="F167" s="385" t="s">
        <v>756</v>
      </c>
      <c r="G167" s="386">
        <v>4619.6000000000004</v>
      </c>
      <c r="H167" s="386">
        <v>7890.1</v>
      </c>
    </row>
    <row r="168" spans="6:8" x14ac:dyDescent="0.2">
      <c r="F168" s="385" t="s">
        <v>757</v>
      </c>
      <c r="G168" s="386">
        <v>4669.3999999999996</v>
      </c>
      <c r="H168" s="386">
        <v>7931</v>
      </c>
    </row>
    <row r="169" spans="6:8" x14ac:dyDescent="0.2">
      <c r="F169" s="385" t="s">
        <v>758</v>
      </c>
      <c r="G169" s="386">
        <v>4736.2</v>
      </c>
      <c r="H169" s="386">
        <v>7986.4</v>
      </c>
    </row>
    <row r="170" spans="6:8" x14ac:dyDescent="0.2">
      <c r="F170" s="385" t="s">
        <v>759</v>
      </c>
      <c r="G170" s="386">
        <v>4821.3999999999996</v>
      </c>
      <c r="H170" s="386">
        <v>8076.1</v>
      </c>
    </row>
    <row r="171" spans="6:8" x14ac:dyDescent="0.2">
      <c r="F171" s="385" t="s">
        <v>760</v>
      </c>
      <c r="G171" s="386">
        <v>4900.5</v>
      </c>
      <c r="H171" s="386">
        <v>8149.4</v>
      </c>
    </row>
    <row r="172" spans="6:8" x14ac:dyDescent="0.2">
      <c r="F172" s="385" t="s">
        <v>761</v>
      </c>
      <c r="G172" s="386">
        <v>5022.7</v>
      </c>
      <c r="H172" s="386">
        <v>8283.7999999999993</v>
      </c>
    </row>
    <row r="173" spans="6:8" x14ac:dyDescent="0.2">
      <c r="F173" s="385" t="s">
        <v>762</v>
      </c>
      <c r="G173" s="386">
        <v>5090.6000000000004</v>
      </c>
      <c r="H173" s="386">
        <v>8330.4</v>
      </c>
    </row>
    <row r="174" spans="6:8" x14ac:dyDescent="0.2">
      <c r="F174" s="385" t="s">
        <v>763</v>
      </c>
      <c r="G174" s="386">
        <v>5207.7</v>
      </c>
      <c r="H174" s="386">
        <v>8440.5</v>
      </c>
    </row>
    <row r="175" spans="6:8" x14ac:dyDescent="0.2">
      <c r="F175" s="385" t="s">
        <v>764</v>
      </c>
      <c r="G175" s="386">
        <v>5299.5</v>
      </c>
      <c r="H175" s="386">
        <v>8489.2000000000007</v>
      </c>
    </row>
    <row r="176" spans="6:8" x14ac:dyDescent="0.2">
      <c r="F176" s="385" t="s">
        <v>765</v>
      </c>
      <c r="G176" s="386">
        <v>5412.7</v>
      </c>
      <c r="H176" s="386">
        <v>8601.6</v>
      </c>
    </row>
    <row r="177" spans="6:8" x14ac:dyDescent="0.2">
      <c r="F177" s="385" t="s">
        <v>766</v>
      </c>
      <c r="G177" s="386">
        <v>5527.3</v>
      </c>
      <c r="H177" s="386">
        <v>8688.4</v>
      </c>
    </row>
    <row r="178" spans="6:8" x14ac:dyDescent="0.2">
      <c r="F178" s="385" t="s">
        <v>767</v>
      </c>
      <c r="G178" s="386">
        <v>5628.4</v>
      </c>
      <c r="H178" s="386">
        <v>8756.7000000000007</v>
      </c>
    </row>
    <row r="179" spans="6:8" x14ac:dyDescent="0.2">
      <c r="F179" s="385" t="s">
        <v>768</v>
      </c>
      <c r="G179" s="386">
        <v>5711.5</v>
      </c>
      <c r="H179" s="386">
        <v>8822.1</v>
      </c>
    </row>
    <row r="180" spans="6:8" x14ac:dyDescent="0.2">
      <c r="F180" s="385" t="s">
        <v>769</v>
      </c>
      <c r="G180" s="386">
        <v>5763.4</v>
      </c>
      <c r="H180" s="386">
        <v>8840.7000000000007</v>
      </c>
    </row>
    <row r="181" spans="6:8" x14ac:dyDescent="0.2">
      <c r="F181" s="385" t="s">
        <v>770</v>
      </c>
      <c r="G181" s="386">
        <v>5890.8</v>
      </c>
      <c r="H181" s="386">
        <v>8937.5</v>
      </c>
    </row>
    <row r="182" spans="6:8" x14ac:dyDescent="0.2">
      <c r="F182" s="385" t="s">
        <v>771</v>
      </c>
      <c r="G182" s="386">
        <v>5974.6</v>
      </c>
      <c r="H182" s="386">
        <v>8972.1</v>
      </c>
    </row>
    <row r="183" spans="6:8" x14ac:dyDescent="0.2">
      <c r="F183" s="385" t="s">
        <v>772</v>
      </c>
      <c r="G183" s="386">
        <v>6029.5</v>
      </c>
      <c r="H183" s="386">
        <v>8974.2999999999993</v>
      </c>
    </row>
    <row r="184" spans="6:8" x14ac:dyDescent="0.2">
      <c r="F184" s="385" t="s">
        <v>773</v>
      </c>
      <c r="G184" s="386">
        <v>6023.3</v>
      </c>
      <c r="H184" s="386">
        <v>8897.7999999999993</v>
      </c>
    </row>
    <row r="185" spans="6:8" x14ac:dyDescent="0.2">
      <c r="F185" s="385" t="s">
        <v>774</v>
      </c>
      <c r="G185" s="386">
        <v>6054.8</v>
      </c>
      <c r="H185" s="386">
        <v>8856.1</v>
      </c>
    </row>
    <row r="186" spans="6:8" x14ac:dyDescent="0.2">
      <c r="F186" s="385" t="s">
        <v>775</v>
      </c>
      <c r="G186" s="386">
        <v>6143.6</v>
      </c>
      <c r="H186" s="386">
        <v>8924.9</v>
      </c>
    </row>
    <row r="187" spans="6:8" x14ac:dyDescent="0.2">
      <c r="F187" s="385" t="s">
        <v>776</v>
      </c>
      <c r="G187" s="386">
        <v>6218.4</v>
      </c>
      <c r="H187" s="386">
        <v>8967.7000000000007</v>
      </c>
    </row>
    <row r="188" spans="6:8" x14ac:dyDescent="0.2">
      <c r="F188" s="385" t="s">
        <v>777</v>
      </c>
      <c r="G188" s="386">
        <v>6279.3</v>
      </c>
      <c r="H188" s="386">
        <v>9006.7999999999993</v>
      </c>
    </row>
    <row r="189" spans="6:8" x14ac:dyDescent="0.2">
      <c r="F189" s="385" t="s">
        <v>778</v>
      </c>
      <c r="G189" s="386">
        <v>6380.8</v>
      </c>
      <c r="H189" s="386">
        <v>9113.2000000000007</v>
      </c>
    </row>
    <row r="190" spans="6:8" x14ac:dyDescent="0.2">
      <c r="F190" s="385" t="s">
        <v>779</v>
      </c>
      <c r="G190" s="386">
        <v>6492.3</v>
      </c>
      <c r="H190" s="386">
        <v>9213.7000000000007</v>
      </c>
    </row>
    <row r="191" spans="6:8" x14ac:dyDescent="0.2">
      <c r="F191" s="385" t="s">
        <v>780</v>
      </c>
      <c r="G191" s="386">
        <v>6586.5</v>
      </c>
      <c r="H191" s="386">
        <v>9303.2999999999993</v>
      </c>
    </row>
    <row r="192" spans="6:8" x14ac:dyDescent="0.2">
      <c r="F192" s="385" t="s">
        <v>781</v>
      </c>
      <c r="G192" s="386">
        <v>6697.5</v>
      </c>
      <c r="H192" s="386">
        <v>9396.5</v>
      </c>
    </row>
    <row r="193" spans="6:8" x14ac:dyDescent="0.2">
      <c r="F193" s="385" t="s">
        <v>782</v>
      </c>
      <c r="G193" s="386">
        <v>6748.2</v>
      </c>
      <c r="H193" s="386">
        <v>9414</v>
      </c>
    </row>
    <row r="194" spans="6:8" x14ac:dyDescent="0.2">
      <c r="F194" s="385" t="s">
        <v>783</v>
      </c>
      <c r="G194" s="386">
        <v>6829.6</v>
      </c>
      <c r="H194" s="386">
        <v>9469.9</v>
      </c>
    </row>
    <row r="195" spans="6:8" x14ac:dyDescent="0.2">
      <c r="F195" s="385" t="s">
        <v>784</v>
      </c>
      <c r="G195" s="386">
        <v>6904.2</v>
      </c>
      <c r="H195" s="386">
        <v>9516.1</v>
      </c>
    </row>
    <row r="196" spans="6:8" x14ac:dyDescent="0.2">
      <c r="F196" s="385" t="s">
        <v>785</v>
      </c>
      <c r="G196" s="386">
        <v>7032.8</v>
      </c>
      <c r="H196" s="386">
        <v>9643.1</v>
      </c>
    </row>
    <row r="197" spans="6:8" x14ac:dyDescent="0.2">
      <c r="F197" s="385" t="s">
        <v>786</v>
      </c>
      <c r="G197" s="386">
        <v>7136.2</v>
      </c>
      <c r="H197" s="386">
        <v>9737.6</v>
      </c>
    </row>
    <row r="198" spans="6:8" x14ac:dyDescent="0.2">
      <c r="F198" s="385" t="s">
        <v>787</v>
      </c>
      <c r="G198" s="386">
        <v>7269.8</v>
      </c>
      <c r="H198" s="386">
        <v>9870.7000000000007</v>
      </c>
    </row>
    <row r="199" spans="6:8" x14ac:dyDescent="0.2">
      <c r="F199" s="385" t="s">
        <v>788</v>
      </c>
      <c r="G199" s="386">
        <v>7352.2</v>
      </c>
      <c r="H199" s="386">
        <v>9928.9</v>
      </c>
    </row>
    <row r="200" spans="6:8" x14ac:dyDescent="0.2">
      <c r="F200" s="385" t="s">
        <v>789</v>
      </c>
      <c r="G200" s="386">
        <v>7476.6</v>
      </c>
      <c r="H200" s="386">
        <v>10041.6</v>
      </c>
    </row>
    <row r="201" spans="6:8" x14ac:dyDescent="0.2">
      <c r="F201" s="385" t="s">
        <v>790</v>
      </c>
      <c r="G201" s="386">
        <v>7545.3</v>
      </c>
      <c r="H201" s="386">
        <v>10075.9</v>
      </c>
    </row>
    <row r="202" spans="6:8" x14ac:dyDescent="0.2">
      <c r="F202" s="385" t="s">
        <v>791</v>
      </c>
      <c r="G202" s="386">
        <v>7604.9</v>
      </c>
      <c r="H202" s="386">
        <v>10111.1</v>
      </c>
    </row>
    <row r="203" spans="6:8" x14ac:dyDescent="0.2">
      <c r="F203" s="385" t="s">
        <v>792</v>
      </c>
      <c r="G203" s="386">
        <v>7706.5</v>
      </c>
      <c r="H203" s="386">
        <v>10197.700000000001</v>
      </c>
    </row>
    <row r="204" spans="6:8" x14ac:dyDescent="0.2">
      <c r="F204" s="385" t="s">
        <v>793</v>
      </c>
      <c r="G204" s="386">
        <v>7799.5</v>
      </c>
      <c r="H204" s="386">
        <v>10270.1</v>
      </c>
    </row>
    <row r="205" spans="6:8" x14ac:dyDescent="0.2">
      <c r="F205" s="385" t="s">
        <v>794</v>
      </c>
      <c r="G205" s="386">
        <v>7893.1</v>
      </c>
      <c r="H205" s="386">
        <v>10337.4</v>
      </c>
    </row>
    <row r="206" spans="6:8" x14ac:dyDescent="0.2">
      <c r="F206" s="385" t="s">
        <v>795</v>
      </c>
      <c r="G206" s="386">
        <v>8061.5</v>
      </c>
      <c r="H206" s="386">
        <v>10517.9</v>
      </c>
    </row>
    <row r="207" spans="6:8" x14ac:dyDescent="0.2">
      <c r="F207" s="385" t="s">
        <v>796</v>
      </c>
      <c r="G207" s="386">
        <v>8159</v>
      </c>
      <c r="H207" s="386">
        <v>10615.2</v>
      </c>
    </row>
    <row r="208" spans="6:8" x14ac:dyDescent="0.2">
      <c r="F208" s="385" t="s">
        <v>797</v>
      </c>
      <c r="G208" s="386">
        <v>8287</v>
      </c>
      <c r="H208" s="386">
        <v>10727.4</v>
      </c>
    </row>
    <row r="209" spans="6:8" x14ac:dyDescent="0.2">
      <c r="F209" s="385" t="s">
        <v>798</v>
      </c>
      <c r="G209" s="386">
        <v>8402</v>
      </c>
      <c r="H209" s="386">
        <v>10809.1</v>
      </c>
    </row>
    <row r="210" spans="6:8" x14ac:dyDescent="0.2">
      <c r="F210" s="385" t="s">
        <v>799</v>
      </c>
      <c r="G210" s="386">
        <v>8551.9</v>
      </c>
      <c r="H210" s="386">
        <v>10972.2</v>
      </c>
    </row>
    <row r="211" spans="6:8" x14ac:dyDescent="0.2">
      <c r="F211" s="385" t="s">
        <v>800</v>
      </c>
      <c r="G211" s="386">
        <v>8691.7000000000007</v>
      </c>
      <c r="H211" s="386">
        <v>11112</v>
      </c>
    </row>
    <row r="212" spans="6:8" x14ac:dyDescent="0.2">
      <c r="F212" s="385" t="s">
        <v>801</v>
      </c>
      <c r="G212" s="386">
        <v>8788.2999999999993</v>
      </c>
      <c r="H212" s="386">
        <v>11198.2</v>
      </c>
    </row>
    <row r="213" spans="6:8" x14ac:dyDescent="0.2">
      <c r="F213" s="385" t="s">
        <v>802</v>
      </c>
      <c r="G213" s="386">
        <v>8889.7000000000007</v>
      </c>
      <c r="H213" s="386">
        <v>11309</v>
      </c>
    </row>
    <row r="214" spans="6:8" x14ac:dyDescent="0.2">
      <c r="F214" s="385" t="s">
        <v>803</v>
      </c>
      <c r="G214" s="386">
        <v>8994.7000000000007</v>
      </c>
      <c r="H214" s="386">
        <v>11418.7</v>
      </c>
    </row>
    <row r="215" spans="6:8" x14ac:dyDescent="0.2">
      <c r="F215" s="385" t="s">
        <v>804</v>
      </c>
      <c r="G215" s="386">
        <v>9146.5</v>
      </c>
      <c r="H215" s="386">
        <v>11568.1</v>
      </c>
    </row>
    <row r="216" spans="6:8" x14ac:dyDescent="0.2">
      <c r="F216" s="385" t="s">
        <v>805</v>
      </c>
      <c r="G216" s="386">
        <v>9325.6</v>
      </c>
      <c r="H216" s="386">
        <v>11757.9</v>
      </c>
    </row>
    <row r="217" spans="6:8" x14ac:dyDescent="0.2">
      <c r="F217" s="385" t="s">
        <v>806</v>
      </c>
      <c r="G217" s="386">
        <v>9450.2999999999993</v>
      </c>
      <c r="H217" s="386">
        <v>11867.8</v>
      </c>
    </row>
    <row r="218" spans="6:8" x14ac:dyDescent="0.2">
      <c r="F218" s="385" t="s">
        <v>807</v>
      </c>
      <c r="G218" s="386">
        <v>9561.5</v>
      </c>
      <c r="H218" s="386">
        <v>11967.7</v>
      </c>
    </row>
    <row r="219" spans="6:8" x14ac:dyDescent="0.2">
      <c r="F219" s="385" t="s">
        <v>808</v>
      </c>
      <c r="G219" s="386">
        <v>9718.7000000000007</v>
      </c>
      <c r="H219" s="386">
        <v>12120.1</v>
      </c>
    </row>
    <row r="220" spans="6:8" x14ac:dyDescent="0.2">
      <c r="F220" s="385" t="s">
        <v>809</v>
      </c>
      <c r="G220" s="386">
        <v>9932.2999999999993</v>
      </c>
      <c r="H220" s="386">
        <v>12329.8</v>
      </c>
    </row>
    <row r="221" spans="6:8" x14ac:dyDescent="0.2">
      <c r="F221" s="385" t="s">
        <v>810</v>
      </c>
      <c r="G221" s="386">
        <v>10036.1</v>
      </c>
      <c r="H221" s="386">
        <v>12365.2</v>
      </c>
    </row>
    <row r="222" spans="6:8" x14ac:dyDescent="0.2">
      <c r="F222" s="385" t="s">
        <v>811</v>
      </c>
      <c r="G222" s="386">
        <v>10283.700000000001</v>
      </c>
      <c r="H222" s="386">
        <v>12598.7</v>
      </c>
    </row>
    <row r="223" spans="6:8" x14ac:dyDescent="0.2">
      <c r="F223" s="385" t="s">
        <v>812</v>
      </c>
      <c r="G223" s="386">
        <v>10363.799999999999</v>
      </c>
      <c r="H223" s="386">
        <v>12614.8</v>
      </c>
    </row>
    <row r="224" spans="6:8" x14ac:dyDescent="0.2">
      <c r="F224" s="385" t="s">
        <v>813</v>
      </c>
      <c r="G224" s="386">
        <v>10475.299999999999</v>
      </c>
      <c r="H224" s="386">
        <v>12682</v>
      </c>
    </row>
    <row r="225" spans="6:8" x14ac:dyDescent="0.2">
      <c r="F225" s="385" t="s">
        <v>814</v>
      </c>
      <c r="G225" s="386">
        <v>10512.5</v>
      </c>
      <c r="H225" s="386">
        <v>12645.7</v>
      </c>
    </row>
    <row r="226" spans="6:8" x14ac:dyDescent="0.2">
      <c r="F226" s="385" t="s">
        <v>815</v>
      </c>
      <c r="G226" s="386">
        <v>10641.6</v>
      </c>
      <c r="H226" s="386">
        <v>12712.8</v>
      </c>
    </row>
    <row r="227" spans="6:8" x14ac:dyDescent="0.2">
      <c r="F227" s="385" t="s">
        <v>816</v>
      </c>
      <c r="G227" s="386">
        <v>10644.3</v>
      </c>
      <c r="H227" s="386">
        <v>12674.1</v>
      </c>
    </row>
    <row r="228" spans="6:8" x14ac:dyDescent="0.2">
      <c r="F228" s="385" t="s">
        <v>817</v>
      </c>
      <c r="G228" s="386">
        <v>10702.7</v>
      </c>
      <c r="H228" s="386">
        <v>12705.2</v>
      </c>
    </row>
    <row r="229" spans="6:8" x14ac:dyDescent="0.2">
      <c r="F229" s="385" t="s">
        <v>818</v>
      </c>
      <c r="G229" s="386">
        <v>10837.3</v>
      </c>
      <c r="H229" s="386">
        <v>12824.6</v>
      </c>
    </row>
    <row r="230" spans="6:8" x14ac:dyDescent="0.2">
      <c r="F230" s="385" t="s">
        <v>819</v>
      </c>
      <c r="G230" s="386">
        <v>10938</v>
      </c>
      <c r="H230" s="386">
        <v>12894.7</v>
      </c>
    </row>
    <row r="231" spans="6:8" x14ac:dyDescent="0.2">
      <c r="F231" s="385" t="s">
        <v>820</v>
      </c>
      <c r="G231" s="386">
        <v>11039.8</v>
      </c>
      <c r="H231" s="386">
        <v>12956.7</v>
      </c>
    </row>
    <row r="232" spans="6:8" x14ac:dyDescent="0.2">
      <c r="F232" s="385" t="s">
        <v>821</v>
      </c>
      <c r="G232" s="386">
        <v>11105.7</v>
      </c>
      <c r="H232" s="386">
        <v>12962.9</v>
      </c>
    </row>
    <row r="233" spans="6:8" x14ac:dyDescent="0.2">
      <c r="F233" s="385" t="s">
        <v>822</v>
      </c>
      <c r="G233" s="386">
        <v>11230.8</v>
      </c>
      <c r="H233" s="386">
        <v>13028.6</v>
      </c>
    </row>
    <row r="234" spans="6:8" x14ac:dyDescent="0.2">
      <c r="F234" s="385" t="s">
        <v>823</v>
      </c>
      <c r="G234" s="386">
        <v>11371.4</v>
      </c>
      <c r="H234" s="386">
        <v>13151.8</v>
      </c>
    </row>
    <row r="235" spans="6:8" x14ac:dyDescent="0.2">
      <c r="F235" s="385" t="s">
        <v>824</v>
      </c>
      <c r="G235" s="386">
        <v>11628.4</v>
      </c>
      <c r="H235" s="386">
        <v>13374</v>
      </c>
    </row>
    <row r="236" spans="6:8" x14ac:dyDescent="0.2">
      <c r="F236" s="385" t="s">
        <v>825</v>
      </c>
      <c r="G236" s="386">
        <v>11818.5</v>
      </c>
      <c r="H236" s="386">
        <v>13525.7</v>
      </c>
    </row>
    <row r="237" spans="6:8" x14ac:dyDescent="0.2">
      <c r="F237" s="385" t="s">
        <v>826</v>
      </c>
      <c r="G237" s="386">
        <v>11991.4</v>
      </c>
      <c r="H237" s="386">
        <v>13606.6</v>
      </c>
    </row>
    <row r="238" spans="6:8" x14ac:dyDescent="0.2">
      <c r="F238" s="385" t="s">
        <v>827</v>
      </c>
      <c r="G238" s="386">
        <v>12183.5</v>
      </c>
      <c r="H238" s="386">
        <v>13710.7</v>
      </c>
    </row>
    <row r="239" spans="6:8" x14ac:dyDescent="0.2">
      <c r="F239" s="385" t="s">
        <v>828</v>
      </c>
      <c r="G239" s="386">
        <v>12369.4</v>
      </c>
      <c r="H239" s="386">
        <v>13831</v>
      </c>
    </row>
    <row r="240" spans="6:8" x14ac:dyDescent="0.2">
      <c r="F240" s="385" t="s">
        <v>829</v>
      </c>
      <c r="G240" s="386">
        <v>12563.8</v>
      </c>
      <c r="H240" s="386">
        <v>13947.7</v>
      </c>
    </row>
    <row r="241" spans="6:8" x14ac:dyDescent="0.2">
      <c r="F241" s="385" t="s">
        <v>830</v>
      </c>
      <c r="G241" s="386">
        <v>12816.2</v>
      </c>
      <c r="H241" s="386">
        <v>14100.2</v>
      </c>
    </row>
    <row r="242" spans="6:8" x14ac:dyDescent="0.2">
      <c r="F242" s="385" t="s">
        <v>831</v>
      </c>
      <c r="G242" s="386">
        <v>12975.7</v>
      </c>
      <c r="H242" s="386">
        <v>14177.2</v>
      </c>
    </row>
    <row r="243" spans="6:8" x14ac:dyDescent="0.2">
      <c r="F243" s="385" t="s">
        <v>832</v>
      </c>
      <c r="G243" s="386">
        <v>13206.5</v>
      </c>
      <c r="H243" s="386">
        <v>14292.9</v>
      </c>
    </row>
    <row r="244" spans="6:8" x14ac:dyDescent="0.2">
      <c r="F244" s="385" t="s">
        <v>833</v>
      </c>
      <c r="G244" s="386">
        <v>13383.3</v>
      </c>
      <c r="H244" s="386">
        <v>14372</v>
      </c>
    </row>
    <row r="245" spans="6:8" x14ac:dyDescent="0.2">
      <c r="F245" s="385" t="s">
        <v>834</v>
      </c>
      <c r="G245" s="386">
        <v>13649.8</v>
      </c>
      <c r="H245" s="386">
        <v>14546.4</v>
      </c>
    </row>
    <row r="246" spans="6:8" x14ac:dyDescent="0.2">
      <c r="F246" s="385" t="s">
        <v>835</v>
      </c>
      <c r="G246" s="386">
        <v>13802.9</v>
      </c>
      <c r="H246" s="386">
        <v>14591.6</v>
      </c>
    </row>
    <row r="247" spans="6:8" x14ac:dyDescent="0.2">
      <c r="F247" s="385" t="s">
        <v>836</v>
      </c>
      <c r="G247" s="386">
        <v>13910.5</v>
      </c>
      <c r="H247" s="386">
        <v>14604.4</v>
      </c>
    </row>
    <row r="248" spans="6:8" x14ac:dyDescent="0.2">
      <c r="F248" s="385" t="s">
        <v>837</v>
      </c>
      <c r="G248" s="386">
        <v>14068.4</v>
      </c>
      <c r="H248" s="386">
        <v>14718.4</v>
      </c>
    </row>
    <row r="249" spans="6:8" x14ac:dyDescent="0.2">
      <c r="F249" s="385" t="s">
        <v>838</v>
      </c>
      <c r="G249" s="386">
        <v>14235</v>
      </c>
      <c r="H249" s="386">
        <v>14728.1</v>
      </c>
    </row>
    <row r="250" spans="6:8" x14ac:dyDescent="0.2">
      <c r="F250" s="385" t="s">
        <v>839</v>
      </c>
      <c r="G250" s="386">
        <v>14424.5</v>
      </c>
      <c r="H250" s="386">
        <v>14841.5</v>
      </c>
    </row>
    <row r="251" spans="6:8" x14ac:dyDescent="0.2">
      <c r="F251" s="385" t="s">
        <v>840</v>
      </c>
      <c r="G251" s="386">
        <v>14571.9</v>
      </c>
      <c r="H251" s="386">
        <v>14941.5</v>
      </c>
    </row>
    <row r="252" spans="6:8" x14ac:dyDescent="0.2">
      <c r="F252" s="385" t="s">
        <v>841</v>
      </c>
      <c r="G252" s="386">
        <v>14690</v>
      </c>
      <c r="H252" s="386">
        <v>14996.1</v>
      </c>
    </row>
    <row r="253" spans="6:8" x14ac:dyDescent="0.2">
      <c r="F253" s="385" t="s">
        <v>842</v>
      </c>
      <c r="G253" s="386">
        <v>14672.9</v>
      </c>
      <c r="H253" s="386">
        <v>14895.4</v>
      </c>
    </row>
    <row r="254" spans="6:8" x14ac:dyDescent="0.2">
      <c r="F254" s="385" t="s">
        <v>843</v>
      </c>
      <c r="G254" s="386">
        <v>14817.1</v>
      </c>
      <c r="H254" s="386">
        <v>14969.2</v>
      </c>
    </row>
    <row r="255" spans="6:8" x14ac:dyDescent="0.2">
      <c r="F255" s="385" t="s">
        <v>844</v>
      </c>
      <c r="G255" s="386">
        <v>14844.3</v>
      </c>
      <c r="H255" s="386">
        <v>14895.1</v>
      </c>
    </row>
    <row r="256" spans="6:8" x14ac:dyDescent="0.2">
      <c r="F256" s="385" t="s">
        <v>845</v>
      </c>
      <c r="G256" s="386">
        <v>14546.7</v>
      </c>
      <c r="H256" s="386">
        <v>14574.6</v>
      </c>
    </row>
    <row r="257" spans="6:8" x14ac:dyDescent="0.2">
      <c r="F257" s="385" t="s">
        <v>846</v>
      </c>
      <c r="G257" s="386">
        <v>14381.2</v>
      </c>
      <c r="H257" s="386">
        <v>14372.1</v>
      </c>
    </row>
    <row r="258" spans="6:8" x14ac:dyDescent="0.2">
      <c r="F258" s="385" t="s">
        <v>847</v>
      </c>
      <c r="G258" s="386">
        <v>14342.1</v>
      </c>
      <c r="H258" s="386">
        <v>14356.9</v>
      </c>
    </row>
    <row r="259" spans="6:8" x14ac:dyDescent="0.2">
      <c r="F259" s="385" t="s">
        <v>848</v>
      </c>
      <c r="G259" s="386">
        <v>14384.4</v>
      </c>
      <c r="H259" s="386">
        <v>14402.5</v>
      </c>
    </row>
    <row r="260" spans="6:8" x14ac:dyDescent="0.2">
      <c r="F260" s="385" t="s">
        <v>849</v>
      </c>
      <c r="G260" s="386">
        <v>14564.1</v>
      </c>
      <c r="H260" s="386">
        <v>14540.2</v>
      </c>
    </row>
    <row r="261" spans="6:8" x14ac:dyDescent="0.2">
      <c r="F261" s="385" t="s">
        <v>850</v>
      </c>
      <c r="G261" s="386">
        <v>14672.5</v>
      </c>
      <c r="H261" s="386">
        <v>14597.7</v>
      </c>
    </row>
    <row r="262" spans="6:8" x14ac:dyDescent="0.2">
      <c r="F262" s="385" t="s">
        <v>851</v>
      </c>
      <c r="G262" s="386">
        <v>14879.2</v>
      </c>
      <c r="H262" s="386">
        <v>14738</v>
      </c>
    </row>
    <row r="263" spans="6:8" x14ac:dyDescent="0.2">
      <c r="F263" s="385" t="s">
        <v>852</v>
      </c>
      <c r="G263" s="386">
        <v>15049.8</v>
      </c>
      <c r="H263" s="386">
        <v>14839.3</v>
      </c>
    </row>
    <row r="264" spans="6:8" x14ac:dyDescent="0.2">
      <c r="F264" s="385" t="s">
        <v>853</v>
      </c>
      <c r="G264" s="386">
        <v>15231.7</v>
      </c>
      <c r="H264" s="386">
        <v>14942.4</v>
      </c>
    </row>
    <row r="265" spans="6:8" x14ac:dyDescent="0.2">
      <c r="F265" s="385" t="s">
        <v>854</v>
      </c>
      <c r="G265" s="386">
        <v>15242.9</v>
      </c>
      <c r="H265" s="386">
        <v>14894</v>
      </c>
    </row>
    <row r="266" spans="6:8" x14ac:dyDescent="0.2">
      <c r="F266" s="385" t="s">
        <v>855</v>
      </c>
      <c r="G266" s="386">
        <v>15461.9</v>
      </c>
      <c r="H266" s="386">
        <v>15011.3</v>
      </c>
    </row>
    <row r="267" spans="6:8" x14ac:dyDescent="0.2">
      <c r="F267" s="385" t="s">
        <v>856</v>
      </c>
      <c r="G267" s="386">
        <v>15611.8</v>
      </c>
      <c r="H267" s="386">
        <v>15062.1</v>
      </c>
    </row>
    <row r="268" spans="6:8" x14ac:dyDescent="0.2">
      <c r="F268" s="385" t="s">
        <v>1083</v>
      </c>
      <c r="G268" s="386">
        <v>15818.7</v>
      </c>
      <c r="H268" s="386">
        <v>15242.1</v>
      </c>
    </row>
    <row r="269" spans="6:8" x14ac:dyDescent="0.2">
      <c r="F269" s="385" t="s">
        <v>1084</v>
      </c>
      <c r="G269" s="386">
        <v>16041.6</v>
      </c>
      <c r="H269" s="386">
        <v>15381.6</v>
      </c>
    </row>
    <row r="270" spans="6:8" x14ac:dyDescent="0.2">
      <c r="F270" s="385" t="s">
        <v>1085</v>
      </c>
      <c r="G270" s="386">
        <v>16160.4</v>
      </c>
      <c r="H270" s="386">
        <v>15427.7</v>
      </c>
    </row>
    <row r="271" spans="6:8" x14ac:dyDescent="0.2">
      <c r="F271" s="385" t="s">
        <v>1086</v>
      </c>
      <c r="G271" s="386">
        <v>16356</v>
      </c>
      <c r="H271" s="386">
        <v>15534</v>
      </c>
    </row>
    <row r="272" spans="6:8" x14ac:dyDescent="0.2">
      <c r="F272" s="378" t="s">
        <v>1783</v>
      </c>
      <c r="G272" s="386">
        <v>16420.3</v>
      </c>
      <c r="H272" s="386">
        <v>15539.6</v>
      </c>
    </row>
    <row r="273" spans="6:8" x14ac:dyDescent="0.2">
      <c r="F273" s="378" t="s">
        <v>1784</v>
      </c>
      <c r="G273" s="386">
        <v>16535.3</v>
      </c>
      <c r="H273" s="386">
        <v>15583.9</v>
      </c>
    </row>
    <row r="274" spans="6:8" x14ac:dyDescent="0.2">
      <c r="F274" s="378" t="s">
        <v>1785</v>
      </c>
      <c r="G274" s="386">
        <v>16661</v>
      </c>
      <c r="H274" s="386">
        <v>15679.7</v>
      </c>
    </row>
    <row r="275" spans="6:8" x14ac:dyDescent="0.2">
      <c r="F275" s="378" t="s">
        <v>1786</v>
      </c>
      <c r="G275" s="386">
        <v>16912.900000000001</v>
      </c>
      <c r="H275" s="386">
        <v>15839.3</v>
      </c>
    </row>
    <row r="276" spans="6:8" x14ac:dyDescent="0.2">
      <c r="F276" s="378" t="s">
        <v>1787</v>
      </c>
      <c r="G276" s="386">
        <v>17089.599999999999</v>
      </c>
      <c r="H276" s="386">
        <v>15942.3</v>
      </c>
    </row>
    <row r="277" spans="6:8" x14ac:dyDescent="0.2">
      <c r="F277" s="378" t="s">
        <v>1788</v>
      </c>
      <c r="G277" s="386">
        <v>17016</v>
      </c>
      <c r="H277" s="386">
        <v>15824.2</v>
      </c>
    </row>
  </sheetData>
  <mergeCells count="1">
    <mergeCell ref="C3:E3"/>
  </mergeCells>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8"/>
  <sheetViews>
    <sheetView topLeftCell="F1" workbookViewId="0">
      <selection activeCell="H31" sqref="H31"/>
    </sheetView>
  </sheetViews>
  <sheetFormatPr defaultRowHeight="12.75" x14ac:dyDescent="0.2"/>
  <cols>
    <col min="3" max="3" width="10.42578125" customWidth="1"/>
    <col min="4" max="4" width="11.28515625" customWidth="1"/>
    <col min="5" max="5" width="11" customWidth="1"/>
    <col min="6" max="6" width="12.7109375" customWidth="1"/>
    <col min="12" max="12" width="9.140625" style="370"/>
    <col min="16" max="16" width="13.42578125" customWidth="1"/>
    <col min="17" max="17" width="10.5703125" bestFit="1" customWidth="1"/>
  </cols>
  <sheetData>
    <row r="1" spans="1:16" x14ac:dyDescent="0.2">
      <c r="A1" t="s">
        <v>25</v>
      </c>
      <c r="E1" t="str">
        <f>All_Sectors!E78</f>
        <v>Published Data from EIA</v>
      </c>
    </row>
    <row r="2" spans="1:16" x14ac:dyDescent="0.2">
      <c r="A2" t="s">
        <v>94</v>
      </c>
      <c r="E2" t="str">
        <f>All_Sectors!E79</f>
        <v>Monthly Energy Review (Annual)</v>
      </c>
    </row>
    <row r="3" spans="1:16" x14ac:dyDescent="0.2">
      <c r="A3" t="s">
        <v>26</v>
      </c>
    </row>
    <row r="4" spans="1:16" x14ac:dyDescent="0.2">
      <c r="A4" s="1"/>
      <c r="B4" s="1" t="str">
        <f>All_Sectors!B81</f>
        <v xml:space="preserve">   Sector:</v>
      </c>
      <c r="C4" s="1" t="str">
        <f>All_Sectors!C81</f>
        <v>Residential</v>
      </c>
      <c r="D4" s="1" t="str">
        <f>All_Sectors!D81</f>
        <v>Commercial</v>
      </c>
      <c r="E4" s="1" t="str">
        <f>All_Sectors!E81</f>
        <v>Industrial</v>
      </c>
      <c r="F4" s="1" t="str">
        <f>All_Sectors!F81</f>
        <v>Transportation</v>
      </c>
      <c r="G4" s="1"/>
      <c r="H4" s="1" t="str">
        <f>All_Sectors!H81</f>
        <v>Total</v>
      </c>
      <c r="I4" s="251" t="str">
        <f>All_Sectors!AE81</f>
        <v>Total</v>
      </c>
      <c r="J4" s="1"/>
      <c r="K4" s="371"/>
      <c r="M4" t="s">
        <v>23</v>
      </c>
    </row>
    <row r="5" spans="1:16" x14ac:dyDescent="0.2">
      <c r="A5" s="1" t="str">
        <f>All_Sectors!A82</f>
        <v>Energy Type</v>
      </c>
      <c r="B5" s="1"/>
      <c r="C5" s="1" t="str">
        <f>All_Sectors!C82</f>
        <v>Source</v>
      </c>
      <c r="D5" s="1" t="str">
        <f>All_Sectors!D82</f>
        <v>Source</v>
      </c>
      <c r="E5" s="1" t="str">
        <f>All_Sectors!E82</f>
        <v>Source</v>
      </c>
      <c r="F5" s="1" t="str">
        <f>All_Sectors!F82</f>
        <v>Source</v>
      </c>
      <c r="G5" s="1"/>
      <c r="H5" s="1" t="str">
        <f>All_Sectors!H82</f>
        <v>Source</v>
      </c>
      <c r="I5" s="251" t="str">
        <f>All_Sectors!AE82</f>
        <v xml:space="preserve">  GDP</v>
      </c>
      <c r="J5" s="1" t="s">
        <v>405</v>
      </c>
      <c r="K5" s="371"/>
    </row>
    <row r="6" spans="1:16" ht="27" customHeight="1" x14ac:dyDescent="0.2">
      <c r="A6" s="1"/>
      <c r="B6" s="1" t="str">
        <f>All_Sectors!B83</f>
        <v xml:space="preserve">   Year</v>
      </c>
      <c r="C6" s="1" t="str">
        <f>All_Sectors!C83</f>
        <v xml:space="preserve"> (TBtu)</v>
      </c>
      <c r="D6" s="1" t="str">
        <f>All_Sectors!D83</f>
        <v xml:space="preserve"> (TBtu)</v>
      </c>
      <c r="E6" s="1" t="str">
        <f>All_Sectors!E83</f>
        <v xml:space="preserve"> (TBtu)</v>
      </c>
      <c r="F6" s="1" t="str">
        <f>All_Sectors!F83</f>
        <v xml:space="preserve"> (TBtu)</v>
      </c>
      <c r="G6" s="1"/>
      <c r="H6" s="1" t="str">
        <f>All_Sectors!H83</f>
        <v xml:space="preserve"> (TBtu)</v>
      </c>
      <c r="I6" s="423" t="s">
        <v>1713</v>
      </c>
      <c r="J6" s="1"/>
      <c r="K6" s="423"/>
      <c r="P6" s="283"/>
    </row>
    <row r="7" spans="1:16" ht="25.5" x14ac:dyDescent="0.2">
      <c r="A7" t="str">
        <f>All_Sectors!A84</f>
        <v>Source</v>
      </c>
      <c r="B7">
        <f>All_Sectors!B84</f>
        <v>1949</v>
      </c>
      <c r="C7" s="27">
        <f>All_Sectors!C398</f>
        <v>5599.25</v>
      </c>
      <c r="D7" s="27">
        <f>All_Sectors!D398</f>
        <v>3668.8159999999998</v>
      </c>
      <c r="E7" s="27">
        <f>All_Sectors!E398</f>
        <v>14723.587</v>
      </c>
      <c r="F7" s="27">
        <f>All_Sectors!F398</f>
        <v>7990.0150000000003</v>
      </c>
      <c r="G7" s="27"/>
      <c r="H7" s="27">
        <f>All_Sectors!H398</f>
        <v>31981.667999999998</v>
      </c>
      <c r="I7" s="27">
        <f>GDPLev!C29</f>
        <v>2007</v>
      </c>
      <c r="J7" s="253">
        <f>H7/I7</f>
        <v>15.935061285500746</v>
      </c>
      <c r="M7" t="s">
        <v>514</v>
      </c>
      <c r="N7" t="s">
        <v>24</v>
      </c>
      <c r="O7" t="s">
        <v>405</v>
      </c>
      <c r="P7" s="283" t="s">
        <v>591</v>
      </c>
    </row>
    <row r="8" spans="1:16" x14ac:dyDescent="0.2">
      <c r="A8" t="str">
        <f>All_Sectors!A85</f>
        <v>Source</v>
      </c>
      <c r="B8">
        <f>All_Sectors!B85</f>
        <v>1950</v>
      </c>
      <c r="C8" s="27">
        <f>All_Sectors!C85</f>
        <v>5988.5529999999999</v>
      </c>
      <c r="D8" s="27">
        <f>All_Sectors!D85</f>
        <v>3893.2979999999998</v>
      </c>
      <c r="E8" s="27">
        <f>All_Sectors!E85</f>
        <v>16241.423000000001</v>
      </c>
      <c r="F8" s="27">
        <f>All_Sectors!F85</f>
        <v>8492.473</v>
      </c>
      <c r="G8" s="27"/>
      <c r="H8" s="27">
        <f>All_Sectors!H85</f>
        <v>34615.746999999996</v>
      </c>
      <c r="I8" s="27">
        <f>GDPLev!C30</f>
        <v>2181.9</v>
      </c>
      <c r="J8" s="253">
        <f t="shared" ref="J8:J60" si="0">H8/I8</f>
        <v>15.864955772491863</v>
      </c>
      <c r="L8" s="370">
        <f>B8</f>
        <v>1950</v>
      </c>
      <c r="M8" s="253">
        <f t="shared" ref="M8:M39" si="1">H8/H$43</f>
        <v>0.45310770858395627</v>
      </c>
      <c r="N8" s="253">
        <f t="shared" ref="N8:N39" si="2">I8/I$43</f>
        <v>0.28763331004389842</v>
      </c>
      <c r="O8" s="253">
        <f t="shared" ref="O8:O60" si="3">J8/J$43</f>
        <v>1.5752963678469758</v>
      </c>
    </row>
    <row r="9" spans="1:16" x14ac:dyDescent="0.2">
      <c r="A9" t="str">
        <f>All_Sectors!A86</f>
        <v>Source</v>
      </c>
      <c r="B9">
        <f>All_Sectors!B86</f>
        <v>1951</v>
      </c>
      <c r="C9" s="27">
        <f>All_Sectors!C86</f>
        <v>6380.1930000000002</v>
      </c>
      <c r="D9" s="27">
        <f>All_Sectors!D86</f>
        <v>3873.2260000000001</v>
      </c>
      <c r="E9" s="27">
        <f>All_Sectors!E86</f>
        <v>17678.531999999999</v>
      </c>
      <c r="F9" s="27">
        <f>All_Sectors!F86</f>
        <v>9041.8919999999998</v>
      </c>
      <c r="G9" s="27"/>
      <c r="H9" s="27">
        <f>All_Sectors!H86</f>
        <v>36973.843000000001</v>
      </c>
      <c r="I9" s="27">
        <f>GDPLev!C31</f>
        <v>2357.6999999999998</v>
      </c>
      <c r="J9" s="253">
        <f t="shared" si="0"/>
        <v>15.682166094074736</v>
      </c>
      <c r="L9" s="370">
        <f t="shared" ref="L9:L68" si="4">B9</f>
        <v>1951</v>
      </c>
      <c r="M9" s="253">
        <f t="shared" si="1"/>
        <v>0.48397433917208127</v>
      </c>
      <c r="N9" s="253">
        <f t="shared" si="2"/>
        <v>0.31080849493125223</v>
      </c>
      <c r="O9" s="253">
        <f t="shared" si="3"/>
        <v>1.5571464328191273</v>
      </c>
    </row>
    <row r="10" spans="1:16" x14ac:dyDescent="0.2">
      <c r="A10" t="str">
        <f>All_Sectors!A87</f>
        <v>Source</v>
      </c>
      <c r="B10">
        <f>All_Sectors!B87</f>
        <v>1952</v>
      </c>
      <c r="C10" s="27">
        <f>All_Sectors!C87</f>
        <v>6560.2430000000004</v>
      </c>
      <c r="D10" s="27">
        <f>All_Sectors!D87</f>
        <v>3873.3850000000002</v>
      </c>
      <c r="E10" s="27">
        <f>All_Sectors!E87</f>
        <v>17311.362000000001</v>
      </c>
      <c r="F10" s="27">
        <f>All_Sectors!F87</f>
        <v>9002.7520000000004</v>
      </c>
      <c r="G10" s="27"/>
      <c r="H10" s="27">
        <f>All_Sectors!H87</f>
        <v>36747.741999999998</v>
      </c>
      <c r="I10" s="27">
        <f>GDPLev!C32</f>
        <v>2453.6999999999998</v>
      </c>
      <c r="J10" s="253">
        <f t="shared" si="0"/>
        <v>14.976460855035253</v>
      </c>
      <c r="L10" s="370">
        <f t="shared" si="4"/>
        <v>1952</v>
      </c>
      <c r="M10" s="253">
        <f t="shared" si="1"/>
        <v>0.48101475820395878</v>
      </c>
      <c r="N10" s="253">
        <f t="shared" si="2"/>
        <v>0.32346388599601883</v>
      </c>
      <c r="O10" s="253">
        <f t="shared" si="3"/>
        <v>1.4870740723428983</v>
      </c>
    </row>
    <row r="11" spans="1:16" x14ac:dyDescent="0.2">
      <c r="A11" t="str">
        <f>All_Sectors!A88</f>
        <v>Source</v>
      </c>
      <c r="B11">
        <f>All_Sectors!B88</f>
        <v>1953</v>
      </c>
      <c r="C11" s="27">
        <f>All_Sectors!C88</f>
        <v>6558.7479999999996</v>
      </c>
      <c r="D11" s="27">
        <f>All_Sectors!D88</f>
        <v>3770.982</v>
      </c>
      <c r="E11" s="27">
        <f>All_Sectors!E88</f>
        <v>18211.754000000001</v>
      </c>
      <c r="F11" s="27">
        <f>All_Sectors!F88</f>
        <v>9123.0220000000008</v>
      </c>
      <c r="G11" s="27"/>
      <c r="H11" s="27">
        <f>All_Sectors!H88</f>
        <v>37664.506000000001</v>
      </c>
      <c r="I11" s="27">
        <f>GDPLev!C33</f>
        <v>2568.9</v>
      </c>
      <c r="J11" s="253">
        <f t="shared" si="0"/>
        <v>14.661725252053408</v>
      </c>
      <c r="L11" s="370">
        <f t="shared" si="4"/>
        <v>1953</v>
      </c>
      <c r="M11" s="253">
        <f t="shared" si="1"/>
        <v>0.49301487004185335</v>
      </c>
      <c r="N11" s="253">
        <f t="shared" si="2"/>
        <v>0.33865035527373877</v>
      </c>
      <c r="O11" s="253">
        <f t="shared" si="3"/>
        <v>1.4558226866271504</v>
      </c>
    </row>
    <row r="12" spans="1:16" x14ac:dyDescent="0.2">
      <c r="A12" t="str">
        <f>All_Sectors!A89</f>
        <v>Source</v>
      </c>
      <c r="B12">
        <f>All_Sectors!B89</f>
        <v>1954</v>
      </c>
      <c r="C12" s="27">
        <f>All_Sectors!C89</f>
        <v>6846.058</v>
      </c>
      <c r="D12" s="27">
        <f>All_Sectors!D89</f>
        <v>3732.9209999999998</v>
      </c>
      <c r="E12" s="27">
        <f>All_Sectors!E89</f>
        <v>17157.695</v>
      </c>
      <c r="F12" s="27">
        <f>All_Sectors!F89</f>
        <v>8902.6170000000002</v>
      </c>
      <c r="G12" s="27"/>
      <c r="H12" s="27">
        <f>All_Sectors!H89</f>
        <v>36639.290999999997</v>
      </c>
      <c r="I12" s="27">
        <f>GDPLev!C34</f>
        <v>2554.4</v>
      </c>
      <c r="J12" s="253">
        <f t="shared" si="0"/>
        <v>14.343599671155651</v>
      </c>
      <c r="L12" s="370">
        <f t="shared" si="4"/>
        <v>1954</v>
      </c>
      <c r="M12" s="253">
        <f t="shared" si="1"/>
        <v>0.47959517352466124</v>
      </c>
      <c r="N12" s="253">
        <f t="shared" si="2"/>
        <v>0.33673886391499797</v>
      </c>
      <c r="O12" s="253">
        <f t="shared" si="3"/>
        <v>1.4242346961345218</v>
      </c>
    </row>
    <row r="13" spans="1:16" x14ac:dyDescent="0.2">
      <c r="A13" t="str">
        <f>All_Sectors!A90</f>
        <v>Source</v>
      </c>
      <c r="B13">
        <f>All_Sectors!B90</f>
        <v>1955</v>
      </c>
      <c r="C13" s="27">
        <f>All_Sectors!C90</f>
        <v>7277.9880000000003</v>
      </c>
      <c r="D13" s="27">
        <f>All_Sectors!D90</f>
        <v>3895.14</v>
      </c>
      <c r="E13" s="27">
        <f>All_Sectors!E90</f>
        <v>19484.608</v>
      </c>
      <c r="F13" s="27">
        <f>All_Sectors!F90</f>
        <v>9550.2049999999999</v>
      </c>
      <c r="G13" s="27"/>
      <c r="H13" s="27">
        <f>All_Sectors!H90</f>
        <v>40207.940999999999</v>
      </c>
      <c r="I13" s="27">
        <f>GDPLev!C35</f>
        <v>2736.4</v>
      </c>
      <c r="J13" s="253">
        <f t="shared" si="0"/>
        <v>14.693736661306826</v>
      </c>
      <c r="L13" s="370">
        <f t="shared" si="4"/>
        <v>1955</v>
      </c>
      <c r="M13" s="253">
        <f t="shared" si="1"/>
        <v>0.52630752164293637</v>
      </c>
      <c r="N13" s="253">
        <f t="shared" si="2"/>
        <v>0.36073137614195133</v>
      </c>
      <c r="O13" s="253">
        <f t="shared" si="3"/>
        <v>1.4590012304220223</v>
      </c>
    </row>
    <row r="14" spans="1:16" x14ac:dyDescent="0.2">
      <c r="A14" t="str">
        <f>All_Sectors!A91</f>
        <v>Source</v>
      </c>
      <c r="B14">
        <f>All_Sectors!B91</f>
        <v>1956</v>
      </c>
      <c r="C14" s="27">
        <f>All_Sectors!C91</f>
        <v>7662.7250000000004</v>
      </c>
      <c r="D14" s="27">
        <f>All_Sectors!D91</f>
        <v>4022.8589999999999</v>
      </c>
      <c r="E14" s="27">
        <f>All_Sectors!E91</f>
        <v>20209.478999999999</v>
      </c>
      <c r="F14" s="27">
        <f>All_Sectors!F91</f>
        <v>9859.3639999999996</v>
      </c>
      <c r="G14" s="27"/>
      <c r="H14" s="27">
        <f>All_Sectors!H91</f>
        <v>41754.427000000003</v>
      </c>
      <c r="I14" s="27">
        <f>GDPLev!C36</f>
        <v>2794.7</v>
      </c>
      <c r="J14" s="253">
        <f t="shared" si="0"/>
        <v>14.940575732636779</v>
      </c>
      <c r="L14" s="370">
        <f t="shared" si="4"/>
        <v>1956</v>
      </c>
      <c r="M14" s="253">
        <f t="shared" si="1"/>
        <v>0.54655046852538181</v>
      </c>
      <c r="N14" s="253">
        <f t="shared" si="2"/>
        <v>0.36841688967399183</v>
      </c>
      <c r="O14" s="253">
        <f t="shared" si="3"/>
        <v>1.4835108917211108</v>
      </c>
    </row>
    <row r="15" spans="1:16" x14ac:dyDescent="0.2">
      <c r="A15" t="str">
        <f>All_Sectors!A92</f>
        <v>Source</v>
      </c>
      <c r="B15">
        <f>All_Sectors!B92</f>
        <v>1957</v>
      </c>
      <c r="C15" s="27">
        <f>All_Sectors!C92</f>
        <v>7712</v>
      </c>
      <c r="D15" s="27">
        <f>All_Sectors!D92</f>
        <v>3960.7869999999998</v>
      </c>
      <c r="E15" s="27">
        <f>All_Sectors!E92</f>
        <v>20218.258000000002</v>
      </c>
      <c r="F15" s="27">
        <f>All_Sectors!F92</f>
        <v>9896.2690000000002</v>
      </c>
      <c r="G15" s="27"/>
      <c r="H15" s="27">
        <f>All_Sectors!H92</f>
        <v>41787.313999999998</v>
      </c>
      <c r="I15" s="27">
        <f>GDPLev!C37</f>
        <v>2853.5</v>
      </c>
      <c r="J15" s="253">
        <f t="shared" si="0"/>
        <v>14.644231294900997</v>
      </c>
      <c r="L15" s="370">
        <f t="shared" si="4"/>
        <v>1957</v>
      </c>
      <c r="M15" s="253">
        <f t="shared" si="1"/>
        <v>0.54698094755598592</v>
      </c>
      <c r="N15" s="253">
        <f t="shared" si="2"/>
        <v>0.37616831670116141</v>
      </c>
      <c r="O15" s="253">
        <f t="shared" si="3"/>
        <v>1.4540856400474651</v>
      </c>
    </row>
    <row r="16" spans="1:16" x14ac:dyDescent="0.2">
      <c r="A16" t="str">
        <f>All_Sectors!A93</f>
        <v>Source</v>
      </c>
      <c r="B16">
        <f>All_Sectors!B93</f>
        <v>1958</v>
      </c>
      <c r="C16" s="27">
        <f>All_Sectors!C93</f>
        <v>8200.6740000000009</v>
      </c>
      <c r="D16" s="27">
        <f>All_Sectors!D93</f>
        <v>4119.1559999999999</v>
      </c>
      <c r="E16" s="27">
        <f>All_Sectors!E93</f>
        <v>19321.087</v>
      </c>
      <c r="F16" s="27">
        <f>All_Sectors!F93</f>
        <v>10004.101000000001</v>
      </c>
      <c r="G16" s="27"/>
      <c r="H16" s="27">
        <f>All_Sectors!H93</f>
        <v>41645.018000000004</v>
      </c>
      <c r="I16" s="27">
        <f>GDPLev!C38</f>
        <v>2832.6</v>
      </c>
      <c r="J16" s="253">
        <f t="shared" si="0"/>
        <v>14.702046882722589</v>
      </c>
      <c r="L16" s="370">
        <f t="shared" si="4"/>
        <v>1958</v>
      </c>
      <c r="M16" s="253">
        <f t="shared" si="1"/>
        <v>0.5451183439698013</v>
      </c>
      <c r="N16" s="253">
        <f t="shared" si="2"/>
        <v>0.37341313260476949</v>
      </c>
      <c r="O16" s="253">
        <f t="shared" si="3"/>
        <v>1.4598263863064751</v>
      </c>
    </row>
    <row r="17" spans="1:17" x14ac:dyDescent="0.2">
      <c r="A17" t="str">
        <f>All_Sectors!A94</f>
        <v>Source</v>
      </c>
      <c r="B17">
        <f>All_Sectors!B94</f>
        <v>1959</v>
      </c>
      <c r="C17" s="27">
        <f>All_Sectors!C94</f>
        <v>8411.866</v>
      </c>
      <c r="D17" s="27">
        <f>All_Sectors!D94</f>
        <v>4372.1859999999997</v>
      </c>
      <c r="E17" s="27">
        <f>All_Sectors!E94</f>
        <v>20333.201000000001</v>
      </c>
      <c r="F17" s="27">
        <f>All_Sectors!F94</f>
        <v>10348.530000000001</v>
      </c>
      <c r="G17" s="27"/>
      <c r="H17" s="27">
        <f>All_Sectors!H94</f>
        <v>43465.782999999996</v>
      </c>
      <c r="I17" s="27">
        <f>GDPLev!C39</f>
        <v>3028.1</v>
      </c>
      <c r="J17" s="253">
        <f t="shared" si="0"/>
        <v>14.354143852580826</v>
      </c>
      <c r="L17" s="370">
        <f t="shared" si="4"/>
        <v>1959</v>
      </c>
      <c r="M17" s="253">
        <f t="shared" si="1"/>
        <v>0.56895150455477617</v>
      </c>
      <c r="N17" s="253">
        <f t="shared" si="2"/>
        <v>0.39918530920020567</v>
      </c>
      <c r="O17" s="253">
        <f t="shared" si="3"/>
        <v>1.4252816710482368</v>
      </c>
    </row>
    <row r="18" spans="1:17" x14ac:dyDescent="0.2">
      <c r="A18" t="str">
        <f>All_Sectors!A95</f>
        <v>Source</v>
      </c>
      <c r="B18">
        <f>All_Sectors!B95</f>
        <v>1960</v>
      </c>
      <c r="C18" s="27">
        <f>All_Sectors!C95</f>
        <v>9039.4179999999997</v>
      </c>
      <c r="D18" s="27">
        <f>All_Sectors!D95</f>
        <v>4609.3999999999996</v>
      </c>
      <c r="E18" s="27">
        <f>All_Sectors!E95</f>
        <v>20841.687000000002</v>
      </c>
      <c r="F18" s="27">
        <f>All_Sectors!F95</f>
        <v>10595.943000000001</v>
      </c>
      <c r="G18" s="27"/>
      <c r="H18" s="27">
        <f>All_Sectors!H95</f>
        <v>45086.448000000004</v>
      </c>
      <c r="I18" s="27">
        <f>GDPLev!C40</f>
        <v>3105.8</v>
      </c>
      <c r="J18" s="253">
        <f t="shared" si="0"/>
        <v>14.516854916607638</v>
      </c>
      <c r="L18" s="370">
        <f t="shared" si="4"/>
        <v>1960</v>
      </c>
      <c r="M18" s="253">
        <f t="shared" si="1"/>
        <v>0.59016542793283366</v>
      </c>
      <c r="N18" s="253">
        <f t="shared" si="2"/>
        <v>0.40942826634325113</v>
      </c>
      <c r="O18" s="253">
        <f t="shared" si="3"/>
        <v>1.4414379183044934</v>
      </c>
    </row>
    <row r="19" spans="1:17" x14ac:dyDescent="0.2">
      <c r="A19" t="str">
        <f>All_Sectors!A96</f>
        <v>Source</v>
      </c>
      <c r="B19">
        <f>All_Sectors!B96</f>
        <v>1961</v>
      </c>
      <c r="C19" s="27">
        <f>All_Sectors!C96</f>
        <v>9286.0239999999994</v>
      </c>
      <c r="D19" s="27">
        <f>All_Sectors!D96</f>
        <v>4727.6629999999996</v>
      </c>
      <c r="E19" s="27">
        <f>All_Sectors!E96</f>
        <v>20955.128000000001</v>
      </c>
      <c r="F19" s="27">
        <f>All_Sectors!F96</f>
        <v>10769.126</v>
      </c>
      <c r="G19" s="27"/>
      <c r="H19" s="27">
        <f>All_Sectors!H96</f>
        <v>45737.941000000006</v>
      </c>
      <c r="I19" s="27">
        <f>GDPLev!C41</f>
        <v>3185.1</v>
      </c>
      <c r="J19" s="253">
        <f t="shared" si="0"/>
        <v>14.359970173620924</v>
      </c>
      <c r="L19" s="370">
        <f t="shared" si="4"/>
        <v>1961</v>
      </c>
      <c r="M19" s="253">
        <f t="shared" si="1"/>
        <v>0.59869323755625414</v>
      </c>
      <c r="N19" s="253">
        <f t="shared" si="2"/>
        <v>0.41988214667070933</v>
      </c>
      <c r="O19" s="253">
        <f t="shared" si="3"/>
        <v>1.4258601903018671</v>
      </c>
    </row>
    <row r="20" spans="1:17" x14ac:dyDescent="0.2">
      <c r="A20" t="str">
        <f>All_Sectors!A97</f>
        <v>Source</v>
      </c>
      <c r="B20">
        <f>All_Sectors!B97</f>
        <v>1962</v>
      </c>
      <c r="C20" s="27">
        <f>All_Sectors!C97</f>
        <v>9782.42</v>
      </c>
      <c r="D20" s="27">
        <f>All_Sectors!D97</f>
        <v>5036.3860000000004</v>
      </c>
      <c r="E20" s="27">
        <f>All_Sectors!E97</f>
        <v>21788.191999999999</v>
      </c>
      <c r="F20" s="27">
        <f>All_Sectors!F97</f>
        <v>11219.481</v>
      </c>
      <c r="G20" s="27"/>
      <c r="H20" s="27">
        <f>All_Sectors!H97</f>
        <v>47826.478999999999</v>
      </c>
      <c r="I20" s="27">
        <f>GDPLev!C42</f>
        <v>3379.9</v>
      </c>
      <c r="J20" s="253">
        <f t="shared" si="0"/>
        <v>14.150264504867007</v>
      </c>
      <c r="L20" s="370">
        <f t="shared" si="4"/>
        <v>1962</v>
      </c>
      <c r="M20" s="253">
        <f t="shared" si="1"/>
        <v>0.62603145063802057</v>
      </c>
      <c r="N20" s="253">
        <f t="shared" si="2"/>
        <v>0.44556204437296493</v>
      </c>
      <c r="O20" s="253">
        <f t="shared" si="3"/>
        <v>1.4050376564705558</v>
      </c>
    </row>
    <row r="21" spans="1:17" x14ac:dyDescent="0.2">
      <c r="A21" t="str">
        <f>All_Sectors!A98</f>
        <v>Source</v>
      </c>
      <c r="B21">
        <f>All_Sectors!B98</f>
        <v>1963</v>
      </c>
      <c r="C21" s="27">
        <f>All_Sectors!C98</f>
        <v>9988.4789999999994</v>
      </c>
      <c r="D21" s="27">
        <f>All_Sectors!D98</f>
        <v>5250.6459999999997</v>
      </c>
      <c r="E21" s="27">
        <f>All_Sectors!E98</f>
        <v>22751.19</v>
      </c>
      <c r="F21" s="27">
        <f>All_Sectors!F98</f>
        <v>11653.755000000001</v>
      </c>
      <c r="G21" s="27"/>
      <c r="H21" s="27">
        <f>All_Sectors!H98</f>
        <v>49644.070000000007</v>
      </c>
      <c r="I21" s="27">
        <f>GDPLev!C43</f>
        <v>3527.1</v>
      </c>
      <c r="J21" s="253">
        <f t="shared" si="0"/>
        <v>14.075038983867769</v>
      </c>
      <c r="L21" s="370">
        <f t="shared" si="4"/>
        <v>1963</v>
      </c>
      <c r="M21" s="253">
        <f t="shared" si="1"/>
        <v>0.64982306470178242</v>
      </c>
      <c r="N21" s="253">
        <f t="shared" si="2"/>
        <v>0.46496697733894038</v>
      </c>
      <c r="O21" s="253">
        <f t="shared" si="3"/>
        <v>1.3975682067160871</v>
      </c>
    </row>
    <row r="22" spans="1:17" x14ac:dyDescent="0.2">
      <c r="A22" t="str">
        <f>All_Sectors!A99</f>
        <v>Source</v>
      </c>
      <c r="B22">
        <f>All_Sectors!B99</f>
        <v>1964</v>
      </c>
      <c r="C22" s="27">
        <f>All_Sectors!C99</f>
        <v>10240.574000000001</v>
      </c>
      <c r="D22" s="27">
        <f>All_Sectors!D99</f>
        <v>5465.9930000000004</v>
      </c>
      <c r="E22" s="27">
        <f>All_Sectors!E99</f>
        <v>24111.353999999999</v>
      </c>
      <c r="F22" s="27">
        <f>All_Sectors!F99</f>
        <v>11997.007</v>
      </c>
      <c r="G22" s="27"/>
      <c r="H22" s="27">
        <f>All_Sectors!H99</f>
        <v>51814.928</v>
      </c>
      <c r="I22" s="27">
        <f>GDPLev!C44</f>
        <v>3730.5</v>
      </c>
      <c r="J22" s="253">
        <f t="shared" si="0"/>
        <v>13.889539739981236</v>
      </c>
      <c r="L22" s="370">
        <f t="shared" si="4"/>
        <v>1964</v>
      </c>
      <c r="M22" s="253">
        <f t="shared" si="1"/>
        <v>0.67823881704828382</v>
      </c>
      <c r="N22" s="253">
        <f t="shared" si="2"/>
        <v>0.49178058715741463</v>
      </c>
      <c r="O22" s="253">
        <f t="shared" si="3"/>
        <v>1.3791492278469819</v>
      </c>
    </row>
    <row r="23" spans="1:17" x14ac:dyDescent="0.2">
      <c r="A23" t="str">
        <f>All_Sectors!A100</f>
        <v>Source</v>
      </c>
      <c r="B23">
        <f>All_Sectors!B100</f>
        <v>1965</v>
      </c>
      <c r="C23" s="27">
        <f>All_Sectors!C100</f>
        <v>10639.387000000001</v>
      </c>
      <c r="D23" s="27">
        <f>All_Sectors!D100</f>
        <v>5845.4229999999998</v>
      </c>
      <c r="E23" s="27">
        <f>All_Sectors!E100</f>
        <v>25097.614000000001</v>
      </c>
      <c r="F23" s="27">
        <f>All_Sectors!F100</f>
        <v>12432.456</v>
      </c>
      <c r="G23" s="27"/>
      <c r="H23" s="27">
        <f>All_Sectors!H100</f>
        <v>54014.879999999997</v>
      </c>
      <c r="I23" s="27">
        <f>GDPLev!C45</f>
        <v>3972.9</v>
      </c>
      <c r="J23" s="253">
        <f t="shared" si="0"/>
        <v>13.595831760175185</v>
      </c>
      <c r="L23" s="370">
        <f t="shared" si="4"/>
        <v>1965</v>
      </c>
      <c r="M23" s="253">
        <f t="shared" si="1"/>
        <v>0.70703539941626481</v>
      </c>
      <c r="N23" s="253">
        <f t="shared" si="2"/>
        <v>0.52373544959595031</v>
      </c>
      <c r="O23" s="253">
        <f t="shared" si="3"/>
        <v>1.3499857608678696</v>
      </c>
    </row>
    <row r="24" spans="1:17" x14ac:dyDescent="0.2">
      <c r="A24" t="str">
        <f>All_Sectors!A101</f>
        <v>Source</v>
      </c>
      <c r="B24">
        <f>All_Sectors!B101</f>
        <v>1966</v>
      </c>
      <c r="C24" s="27">
        <f>All_Sectors!C101</f>
        <v>11168.63</v>
      </c>
      <c r="D24" s="27">
        <f>All_Sectors!D101</f>
        <v>6324.0469999999996</v>
      </c>
      <c r="E24" s="27">
        <f>All_Sectors!E101</f>
        <v>26421.623</v>
      </c>
      <c r="F24" s="27">
        <f>All_Sectors!F101</f>
        <v>13100.235000000001</v>
      </c>
      <c r="G24" s="27"/>
      <c r="H24" s="27">
        <f>All_Sectors!H101</f>
        <v>57014.535000000003</v>
      </c>
      <c r="I24" s="27">
        <f>GDPLev!C46</f>
        <v>4234.8999999999996</v>
      </c>
      <c r="J24" s="253">
        <f t="shared" si="0"/>
        <v>13.463018016954358</v>
      </c>
      <c r="L24" s="370">
        <f t="shared" si="4"/>
        <v>1966</v>
      </c>
      <c r="M24" s="253">
        <f t="shared" si="1"/>
        <v>0.74629980713199051</v>
      </c>
      <c r="N24" s="253">
        <f t="shared" si="2"/>
        <v>0.55827412104354246</v>
      </c>
      <c r="O24" s="253">
        <f t="shared" si="3"/>
        <v>1.3367981409150489</v>
      </c>
    </row>
    <row r="25" spans="1:17" x14ac:dyDescent="0.2">
      <c r="A25" t="str">
        <f>All_Sectors!A102</f>
        <v>Source</v>
      </c>
      <c r="B25">
        <f>All_Sectors!B102</f>
        <v>1967</v>
      </c>
      <c r="C25" s="27">
        <f>All_Sectors!C102</f>
        <v>11639.275</v>
      </c>
      <c r="D25" s="27">
        <f>All_Sectors!D102</f>
        <v>6899.2049999999999</v>
      </c>
      <c r="E25" s="27">
        <f>All_Sectors!E102</f>
        <v>26614.297999999999</v>
      </c>
      <c r="F25" s="27">
        <f>All_Sectors!F102</f>
        <v>13752.076000000001</v>
      </c>
      <c r="G25" s="27"/>
      <c r="H25" s="27">
        <f>All_Sectors!H102</f>
        <v>58904.853999999999</v>
      </c>
      <c r="I25" s="27">
        <f>GDPLev!C47</f>
        <v>4351.2</v>
      </c>
      <c r="J25" s="253">
        <f t="shared" si="0"/>
        <v>13.537611233682663</v>
      </c>
      <c r="L25" s="370">
        <f t="shared" si="4"/>
        <v>1967</v>
      </c>
      <c r="M25" s="253">
        <f t="shared" si="1"/>
        <v>0.77104340462196275</v>
      </c>
      <c r="N25" s="253">
        <f t="shared" si="2"/>
        <v>0.57360560001054617</v>
      </c>
      <c r="O25" s="253">
        <f t="shared" si="3"/>
        <v>1.3442048065914742</v>
      </c>
    </row>
    <row r="26" spans="1:17" x14ac:dyDescent="0.2">
      <c r="A26" t="str">
        <f>All_Sectors!A103</f>
        <v>Source</v>
      </c>
      <c r="B26">
        <f>All_Sectors!B103</f>
        <v>1968</v>
      </c>
      <c r="C26" s="27">
        <f>All_Sectors!C103</f>
        <v>12336.29</v>
      </c>
      <c r="D26" s="27">
        <f>All_Sectors!D103</f>
        <v>7329.0320000000002</v>
      </c>
      <c r="E26" s="27">
        <f>All_Sectors!E103</f>
        <v>27883.171000000002</v>
      </c>
      <c r="F26" s="27">
        <f>All_Sectors!F103</f>
        <v>14865.775</v>
      </c>
      <c r="G26" s="27"/>
      <c r="H26" s="27">
        <f>All_Sectors!H103</f>
        <v>62414.268000000004</v>
      </c>
      <c r="I26" s="27">
        <f>GDPLev!C48</f>
        <v>4564.7</v>
      </c>
      <c r="J26" s="253">
        <f t="shared" si="0"/>
        <v>13.673246434595923</v>
      </c>
      <c r="L26" s="370">
        <f t="shared" si="4"/>
        <v>1968</v>
      </c>
      <c r="M26" s="253">
        <f t="shared" si="1"/>
        <v>0.81698037475328644</v>
      </c>
      <c r="N26" s="253">
        <f t="shared" si="2"/>
        <v>0.60175066243062603</v>
      </c>
      <c r="O26" s="253">
        <f t="shared" si="3"/>
        <v>1.3576725806221668</v>
      </c>
    </row>
    <row r="27" spans="1:17" x14ac:dyDescent="0.2">
      <c r="A27" t="str">
        <f>All_Sectors!A104</f>
        <v>Source</v>
      </c>
      <c r="B27">
        <f>All_Sectors!B104</f>
        <v>1969</v>
      </c>
      <c r="C27" s="27">
        <f>All_Sectors!C104</f>
        <v>13169.156000000001</v>
      </c>
      <c r="D27" s="27">
        <f>All_Sectors!D104</f>
        <v>7833.2190000000001</v>
      </c>
      <c r="E27" s="27">
        <f>All_Sectors!E104</f>
        <v>29105.4</v>
      </c>
      <c r="F27" s="27">
        <f>All_Sectors!F104</f>
        <v>15506.506000000001</v>
      </c>
      <c r="G27" s="27"/>
      <c r="H27" s="27">
        <f>All_Sectors!H104</f>
        <v>65614.281000000003</v>
      </c>
      <c r="I27" s="27">
        <f>GDPLev!C49</f>
        <v>4707.8999999999996</v>
      </c>
      <c r="J27" s="253">
        <f t="shared" si="0"/>
        <v>13.937059198368701</v>
      </c>
      <c r="L27" s="370">
        <f t="shared" si="4"/>
        <v>1969</v>
      </c>
      <c r="M27" s="253">
        <f t="shared" si="1"/>
        <v>0.85886739680336299</v>
      </c>
      <c r="N27" s="253">
        <f t="shared" si="2"/>
        <v>0.62062828743556953</v>
      </c>
      <c r="O27" s="253">
        <f t="shared" si="3"/>
        <v>1.3838676292893373</v>
      </c>
    </row>
    <row r="28" spans="1:17" x14ac:dyDescent="0.2">
      <c r="A28" t="str">
        <f>All_Sectors!A105</f>
        <v>Source</v>
      </c>
      <c r="B28">
        <f>All_Sectors!B105</f>
        <v>1970</v>
      </c>
      <c r="C28" s="27">
        <f>All_Sectors!C105</f>
        <v>13765.758</v>
      </c>
      <c r="D28" s="27">
        <f>All_Sectors!D105</f>
        <v>8346.2950000000001</v>
      </c>
      <c r="E28" s="27">
        <f>All_Sectors!E105</f>
        <v>29627.901000000002</v>
      </c>
      <c r="F28" s="27">
        <f>All_Sectors!F105</f>
        <v>16098.249</v>
      </c>
      <c r="G28" s="27">
        <f>SUM(C28:F28)</f>
        <v>67838.202999999994</v>
      </c>
      <c r="H28" s="27">
        <f>All_Sectors!H105</f>
        <v>67838.202999999994</v>
      </c>
      <c r="I28" s="27">
        <f>GDPLev!C50</f>
        <v>4717.7</v>
      </c>
      <c r="J28" s="253">
        <f t="shared" si="0"/>
        <v>14.379507599041906</v>
      </c>
      <c r="L28" s="370">
        <f t="shared" si="4"/>
        <v>1970</v>
      </c>
      <c r="M28" s="253">
        <f t="shared" si="1"/>
        <v>0.88797773787124312</v>
      </c>
      <c r="N28" s="253">
        <f t="shared" si="2"/>
        <v>0.62192019194009784</v>
      </c>
      <c r="O28" s="253">
        <f t="shared" si="3"/>
        <v>1.4278001412064965</v>
      </c>
      <c r="P28" s="253">
        <f>All_Sectors!CE105</f>
        <v>1.1789508321387785</v>
      </c>
    </row>
    <row r="29" spans="1:17" x14ac:dyDescent="0.2">
      <c r="A29" t="str">
        <f>All_Sectors!A106</f>
        <v>Source</v>
      </c>
      <c r="B29">
        <f>All_Sectors!B106</f>
        <v>1971</v>
      </c>
      <c r="C29" s="27">
        <f>All_Sectors!C106</f>
        <v>14246.2</v>
      </c>
      <c r="D29" s="27">
        <f>All_Sectors!D106</f>
        <v>8720.9539999999997</v>
      </c>
      <c r="E29" s="27">
        <f>All_Sectors!E106</f>
        <v>29585.942999999999</v>
      </c>
      <c r="F29" s="27">
        <f>All_Sectors!F106</f>
        <v>16730.053</v>
      </c>
      <c r="G29" s="27"/>
      <c r="H29" s="27">
        <f>All_Sectors!H106</f>
        <v>69283.149999999994</v>
      </c>
      <c r="I29" s="27">
        <f>GDPLev!C51</f>
        <v>4873</v>
      </c>
      <c r="J29" s="253">
        <f t="shared" si="0"/>
        <v>14.217761132772418</v>
      </c>
      <c r="L29" s="370">
        <f t="shared" si="4"/>
        <v>1971</v>
      </c>
      <c r="M29" s="253">
        <f t="shared" si="1"/>
        <v>0.90689157567446199</v>
      </c>
      <c r="N29" s="253">
        <f t="shared" si="2"/>
        <v>0.64239292352716293</v>
      </c>
      <c r="O29" s="253">
        <f t="shared" si="3"/>
        <v>1.4117396728080784</v>
      </c>
      <c r="P29" s="253">
        <f>All_Sectors!CE106</f>
        <v>1.182807881751649</v>
      </c>
    </row>
    <row r="30" spans="1:17" x14ac:dyDescent="0.2">
      <c r="A30" t="str">
        <f>All_Sectors!A107</f>
        <v>Source</v>
      </c>
      <c r="B30">
        <f>All_Sectors!B107</f>
        <v>1972</v>
      </c>
      <c r="C30" s="27">
        <f>All_Sectors!C107</f>
        <v>14857.045</v>
      </c>
      <c r="D30" s="27">
        <f>All_Sectors!D107</f>
        <v>9183.4159999999993</v>
      </c>
      <c r="E30" s="27">
        <f>All_Sectors!E107</f>
        <v>30930.189000000002</v>
      </c>
      <c r="F30" s="27">
        <f>All_Sectors!F107</f>
        <v>17717.291000000001</v>
      </c>
      <c r="G30" s="27"/>
      <c r="H30" s="27">
        <f>All_Sectors!H107</f>
        <v>72687.941000000006</v>
      </c>
      <c r="I30" s="27">
        <f>GDPLev!C52</f>
        <v>5128.8</v>
      </c>
      <c r="J30" s="253">
        <f t="shared" si="0"/>
        <v>14.1725044844798</v>
      </c>
      <c r="L30" s="370">
        <f t="shared" si="4"/>
        <v>1972</v>
      </c>
      <c r="M30" s="253">
        <f t="shared" si="1"/>
        <v>0.95145906827305549</v>
      </c>
      <c r="N30" s="253">
        <f t="shared" si="2"/>
        <v>0.6761142676351557</v>
      </c>
      <c r="O30" s="253">
        <f t="shared" si="3"/>
        <v>1.4072459550380041</v>
      </c>
      <c r="P30" s="253">
        <f>All_Sectors!CE107</f>
        <v>1.1722681926660645</v>
      </c>
    </row>
    <row r="31" spans="1:17" x14ac:dyDescent="0.2">
      <c r="A31" t="str">
        <f>All_Sectors!A108</f>
        <v>Source</v>
      </c>
      <c r="B31">
        <f>All_Sectors!B108</f>
        <v>1973</v>
      </c>
      <c r="C31" s="27">
        <f>All_Sectors!C108</f>
        <v>14897.351000000001</v>
      </c>
      <c r="D31" s="27">
        <f>All_Sectors!D108</f>
        <v>9542.9570000000003</v>
      </c>
      <c r="E31" s="27">
        <f>All_Sectors!E108</f>
        <v>32623.268</v>
      </c>
      <c r="F31" s="27">
        <f>All_Sectors!F108</f>
        <v>18612.78</v>
      </c>
      <c r="G31" s="27"/>
      <c r="H31" s="27">
        <f>All_Sectors!H108</f>
        <v>75676.356</v>
      </c>
      <c r="I31" s="27">
        <f>GDPLev!C53</f>
        <v>5418.2</v>
      </c>
      <c r="J31" s="253">
        <f t="shared" si="0"/>
        <v>13.967065815215385</v>
      </c>
      <c r="L31" s="370">
        <f t="shared" si="4"/>
        <v>1973</v>
      </c>
      <c r="M31" s="253">
        <f t="shared" si="1"/>
        <v>0.99057634842153586</v>
      </c>
      <c r="N31" s="253">
        <f t="shared" si="2"/>
        <v>0.7142649986158166</v>
      </c>
      <c r="O31" s="253">
        <f t="shared" si="3"/>
        <v>1.3868471090438235</v>
      </c>
      <c r="P31" s="253">
        <f>All_Sectors!CE108</f>
        <v>1.1633562624309208</v>
      </c>
      <c r="Q31">
        <f>O31/O8</f>
        <v>0.88037218732325662</v>
      </c>
    </row>
    <row r="32" spans="1:17" x14ac:dyDescent="0.2">
      <c r="A32" t="str">
        <f>All_Sectors!A109</f>
        <v>Source</v>
      </c>
      <c r="B32">
        <f>All_Sectors!B109</f>
        <v>1974</v>
      </c>
      <c r="C32" s="27">
        <f>All_Sectors!C109</f>
        <v>14654.335999999999</v>
      </c>
      <c r="D32" s="27">
        <f>All_Sectors!D109</f>
        <v>9393.3240000000005</v>
      </c>
      <c r="E32" s="27">
        <f>All_Sectors!E109</f>
        <v>31787.185000000001</v>
      </c>
      <c r="F32" s="27">
        <f>All_Sectors!F109</f>
        <v>18120.419000000002</v>
      </c>
      <c r="G32" s="27"/>
      <c r="H32" s="27">
        <f>All_Sectors!H109</f>
        <v>73955.263999999996</v>
      </c>
      <c r="I32" s="27">
        <f>GDPLev!C54</f>
        <v>5390.2</v>
      </c>
      <c r="J32" s="253">
        <f t="shared" si="0"/>
        <v>13.720319097621609</v>
      </c>
      <c r="L32" s="370">
        <f t="shared" si="4"/>
        <v>1974</v>
      </c>
      <c r="M32" s="253">
        <f t="shared" si="1"/>
        <v>0.96804787164528194</v>
      </c>
      <c r="N32" s="253">
        <f t="shared" si="2"/>
        <v>0.71057384288859304</v>
      </c>
      <c r="O32" s="253">
        <f t="shared" si="3"/>
        <v>1.3623466179250519</v>
      </c>
      <c r="P32" s="253">
        <f>All_Sectors!CE109</f>
        <v>1.1423420926034022</v>
      </c>
      <c r="Q32" s="289">
        <f>Q31^(1/24)</f>
        <v>0.99470529492597737</v>
      </c>
    </row>
    <row r="33" spans="1:20" x14ac:dyDescent="0.2">
      <c r="A33" t="str">
        <f>All_Sectors!A110</f>
        <v>Source</v>
      </c>
      <c r="B33">
        <f>All_Sectors!B110</f>
        <v>1975</v>
      </c>
      <c r="C33" s="27">
        <f>All_Sectors!C110</f>
        <v>14813.4</v>
      </c>
      <c r="D33" s="27">
        <f>All_Sectors!D110</f>
        <v>9492.4920000000002</v>
      </c>
      <c r="E33" s="27">
        <f>All_Sectors!E110</f>
        <v>29413.018</v>
      </c>
      <c r="F33" s="27">
        <f>All_Sectors!F110</f>
        <v>18245.003000000001</v>
      </c>
      <c r="G33" s="27"/>
      <c r="H33" s="27">
        <f>All_Sectors!H110</f>
        <v>71963.913</v>
      </c>
      <c r="I33" s="27">
        <f>GDPLev!C55</f>
        <v>5379.5</v>
      </c>
      <c r="J33" s="253">
        <f t="shared" si="0"/>
        <v>13.377435263500326</v>
      </c>
      <c r="L33" s="370">
        <f t="shared" si="4"/>
        <v>1975</v>
      </c>
      <c r="M33" s="253">
        <f t="shared" si="1"/>
        <v>0.94198180152417876</v>
      </c>
      <c r="N33" s="253">
        <f t="shared" si="2"/>
        <v>0.70916329409283263</v>
      </c>
      <c r="O33" s="253">
        <f t="shared" si="3"/>
        <v>1.3283002791750094</v>
      </c>
      <c r="P33" s="253">
        <f>All_Sectors!CE110</f>
        <v>1.1461546216465628</v>
      </c>
    </row>
    <row r="34" spans="1:20" x14ac:dyDescent="0.2">
      <c r="A34" t="str">
        <f>All_Sectors!A111</f>
        <v>Source</v>
      </c>
      <c r="B34">
        <f>All_Sectors!B111</f>
        <v>1976</v>
      </c>
      <c r="C34" s="27">
        <f>All_Sectors!C111</f>
        <v>15410.259</v>
      </c>
      <c r="D34" s="27">
        <f>All_Sectors!D111</f>
        <v>10063.334000000001</v>
      </c>
      <c r="E34" s="27">
        <f>All_Sectors!E111</f>
        <v>31392.821</v>
      </c>
      <c r="F34" s="27">
        <f>All_Sectors!F111</f>
        <v>19100.797999999999</v>
      </c>
      <c r="G34" s="27"/>
      <c r="H34" s="27">
        <f>All_Sectors!H111</f>
        <v>75967.212</v>
      </c>
      <c r="I34" s="27">
        <f>GDPLev!C56</f>
        <v>5669.3</v>
      </c>
      <c r="J34" s="253">
        <f t="shared" si="0"/>
        <v>13.399751644823876</v>
      </c>
      <c r="L34" s="370">
        <f t="shared" si="4"/>
        <v>1976</v>
      </c>
      <c r="M34" s="253">
        <f t="shared" si="1"/>
        <v>0.99438354910646964</v>
      </c>
      <c r="N34" s="253">
        <f t="shared" si="2"/>
        <v>0.74736675586959678</v>
      </c>
      <c r="O34" s="253">
        <f t="shared" si="3"/>
        <v>1.3305161639809053</v>
      </c>
      <c r="P34" s="253">
        <f>All_Sectors!CE111</f>
        <v>1.1341793920728029</v>
      </c>
    </row>
    <row r="35" spans="1:20" x14ac:dyDescent="0.2">
      <c r="A35" t="str">
        <f>All_Sectors!A112</f>
        <v>Source</v>
      </c>
      <c r="B35">
        <f>All_Sectors!B112</f>
        <v>1977</v>
      </c>
      <c r="C35" s="27">
        <f>All_Sectors!C112</f>
        <v>15661.713</v>
      </c>
      <c r="D35" s="27">
        <f>All_Sectors!D112</f>
        <v>10207.599</v>
      </c>
      <c r="E35" s="27">
        <f>All_Sectors!E112</f>
        <v>32263.009000000002</v>
      </c>
      <c r="F35" s="27">
        <f>All_Sectors!F112</f>
        <v>19821.59</v>
      </c>
      <c r="G35" s="27"/>
      <c r="H35" s="27">
        <f>All_Sectors!H112</f>
        <v>77953.910999999993</v>
      </c>
      <c r="I35" s="27">
        <f>GDPLev!C57</f>
        <v>5930.6</v>
      </c>
      <c r="J35" s="253">
        <f t="shared" si="0"/>
        <v>13.144354871345225</v>
      </c>
      <c r="L35" s="370">
        <f t="shared" si="4"/>
        <v>1977</v>
      </c>
      <c r="M35" s="253">
        <f t="shared" si="1"/>
        <v>1.0203887262166453</v>
      </c>
      <c r="N35" s="253">
        <f t="shared" si="2"/>
        <v>0.7818131484240084</v>
      </c>
      <c r="O35" s="253">
        <f t="shared" si="3"/>
        <v>1.3051567734228589</v>
      </c>
      <c r="P35" s="253">
        <f>All_Sectors!CE112</f>
        <v>1.1100837286863829</v>
      </c>
    </row>
    <row r="36" spans="1:20" x14ac:dyDescent="0.2">
      <c r="A36" t="str">
        <f>All_Sectors!A113</f>
        <v>Source</v>
      </c>
      <c r="B36">
        <f>All_Sectors!B113</f>
        <v>1978</v>
      </c>
      <c r="C36" s="27">
        <f>All_Sectors!C113</f>
        <v>16132.287</v>
      </c>
      <c r="D36" s="27">
        <f>All_Sectors!D113</f>
        <v>10511.88</v>
      </c>
      <c r="E36" s="27">
        <f>All_Sectors!E113</f>
        <v>32687.548999999999</v>
      </c>
      <c r="F36" s="27">
        <f>All_Sectors!F113</f>
        <v>20617.064000000002</v>
      </c>
      <c r="G36" s="27"/>
      <c r="H36" s="27">
        <f>All_Sectors!H113</f>
        <v>79948.78</v>
      </c>
      <c r="I36" s="27">
        <f>GDPLev!C58</f>
        <v>6260.4</v>
      </c>
      <c r="J36" s="253">
        <f t="shared" si="0"/>
        <v>12.770554597150342</v>
      </c>
      <c r="L36" s="370">
        <f t="shared" si="4"/>
        <v>1978</v>
      </c>
      <c r="M36" s="253">
        <f t="shared" si="1"/>
        <v>1.0465008456955396</v>
      </c>
      <c r="N36" s="253">
        <f t="shared" si="2"/>
        <v>0.82528968981109185</v>
      </c>
      <c r="O36" s="253">
        <f t="shared" si="3"/>
        <v>1.2680406148477179</v>
      </c>
      <c r="P36" s="253">
        <f>All_Sectors!CE113</f>
        <v>1.1000192202406083</v>
      </c>
    </row>
    <row r="37" spans="1:20" x14ac:dyDescent="0.2">
      <c r="A37" t="str">
        <f>All_Sectors!A114</f>
        <v>Source</v>
      </c>
      <c r="B37">
        <f>All_Sectors!B114</f>
        <v>1979</v>
      </c>
      <c r="C37" s="27">
        <f>All_Sectors!C114</f>
        <v>15812.724</v>
      </c>
      <c r="D37" s="27">
        <f>All_Sectors!D114</f>
        <v>10648.023999999999</v>
      </c>
      <c r="E37" s="27">
        <f>All_Sectors!E114</f>
        <v>33924.737999999998</v>
      </c>
      <c r="F37" s="27">
        <f>All_Sectors!F114</f>
        <v>20471.531999999999</v>
      </c>
      <c r="G37" s="27"/>
      <c r="H37" s="27">
        <f>All_Sectors!H114</f>
        <v>80857.017999999996</v>
      </c>
      <c r="I37" s="27">
        <f>GDPLev!C59</f>
        <v>6459.2</v>
      </c>
      <c r="J37" s="253">
        <f t="shared" si="0"/>
        <v>12.518116485013623</v>
      </c>
      <c r="L37" s="370">
        <f t="shared" si="4"/>
        <v>1979</v>
      </c>
      <c r="M37" s="253">
        <f t="shared" si="1"/>
        <v>1.0583893552524437</v>
      </c>
      <c r="N37" s="253">
        <f t="shared" si="2"/>
        <v>0.85149689547437946</v>
      </c>
      <c r="O37" s="253">
        <f t="shared" si="3"/>
        <v>1.2429750018792514</v>
      </c>
      <c r="P37" s="253">
        <f>All_Sectors!CE114</f>
        <v>1.0749094844047649</v>
      </c>
    </row>
    <row r="38" spans="1:20" x14ac:dyDescent="0.2">
      <c r="A38" t="str">
        <f>All_Sectors!A115</f>
        <v>Source</v>
      </c>
      <c r="B38">
        <f>All_Sectors!B115</f>
        <v>1980</v>
      </c>
      <c r="C38" s="27">
        <f>All_Sectors!C115</f>
        <v>15753.38</v>
      </c>
      <c r="D38" s="27">
        <f>All_Sectors!D115</f>
        <v>10578.258</v>
      </c>
      <c r="E38" s="27">
        <f>All_Sectors!E115</f>
        <v>32039.432000000001</v>
      </c>
      <c r="F38" s="27">
        <f>All_Sectors!F115</f>
        <v>19696.689999999999</v>
      </c>
      <c r="G38" s="27"/>
      <c r="H38" s="27">
        <f>All_Sectors!H115</f>
        <v>78067.759999999995</v>
      </c>
      <c r="I38" s="27">
        <f>GDPLev!C60</f>
        <v>6443.4</v>
      </c>
      <c r="J38" s="253">
        <f t="shared" si="0"/>
        <v>12.115926374274451</v>
      </c>
      <c r="L38" s="370">
        <f t="shared" si="4"/>
        <v>1980</v>
      </c>
      <c r="M38" s="253">
        <f t="shared" si="1"/>
        <v>1.021878968779216</v>
      </c>
      <c r="N38" s="253">
        <f t="shared" si="2"/>
        <v>0.84941402902830321</v>
      </c>
      <c r="O38" s="253">
        <f t="shared" si="3"/>
        <v>1.2030399002806746</v>
      </c>
      <c r="P38" s="253">
        <f>All_Sectors!CE115</f>
        <v>1.0563484730643959</v>
      </c>
    </row>
    <row r="39" spans="1:20" x14ac:dyDescent="0.2">
      <c r="A39" t="str">
        <f>All_Sectors!A116</f>
        <v>Source</v>
      </c>
      <c r="B39">
        <f>All_Sectors!B116</f>
        <v>1981</v>
      </c>
      <c r="C39" s="27">
        <f>All_Sectors!C116</f>
        <v>15261.544</v>
      </c>
      <c r="D39" s="27">
        <f>All_Sectors!D116</f>
        <v>10615.891</v>
      </c>
      <c r="E39" s="27">
        <f>All_Sectors!E116</f>
        <v>30711.562000000002</v>
      </c>
      <c r="F39" s="27">
        <f>All_Sectors!F116</f>
        <v>19514.012999999999</v>
      </c>
      <c r="G39" s="27"/>
      <c r="H39" s="27">
        <f>All_Sectors!H116</f>
        <v>76103.010000000009</v>
      </c>
      <c r="I39" s="27">
        <f>GDPLev!C61</f>
        <v>6610.6</v>
      </c>
      <c r="J39" s="253">
        <f t="shared" si="0"/>
        <v>11.512269688076726</v>
      </c>
      <c r="L39" s="370">
        <f t="shared" si="4"/>
        <v>1981</v>
      </c>
      <c r="M39" s="253">
        <f t="shared" si="1"/>
        <v>0.99616109620404603</v>
      </c>
      <c r="N39" s="253">
        <f t="shared" si="2"/>
        <v>0.87145550179943854</v>
      </c>
      <c r="O39" s="253">
        <f t="shared" si="3"/>
        <v>1.1431003581331545</v>
      </c>
      <c r="P39" s="253">
        <f>All_Sectors!CE116</f>
        <v>1.0389599122918527</v>
      </c>
    </row>
    <row r="40" spans="1:20" x14ac:dyDescent="0.2">
      <c r="A40" t="str">
        <f>All_Sectors!A117</f>
        <v>Source</v>
      </c>
      <c r="B40">
        <f>All_Sectors!B117</f>
        <v>1982</v>
      </c>
      <c r="C40" s="27">
        <f>All_Sectors!C117</f>
        <v>15530.937</v>
      </c>
      <c r="D40" s="27">
        <f>All_Sectors!D117</f>
        <v>10860.337</v>
      </c>
      <c r="E40" s="27">
        <f>All_Sectors!E117</f>
        <v>27614.499</v>
      </c>
      <c r="F40" s="27">
        <f>All_Sectors!F117</f>
        <v>19089.227999999999</v>
      </c>
      <c r="G40" s="27"/>
      <c r="H40" s="27">
        <f>All_Sectors!H117</f>
        <v>73095.001000000004</v>
      </c>
      <c r="I40" s="27">
        <f>GDPLev!C62</f>
        <v>6484.3</v>
      </c>
      <c r="J40" s="253">
        <f t="shared" si="0"/>
        <v>11.27261246395139</v>
      </c>
      <c r="L40" s="370">
        <f t="shared" si="4"/>
        <v>1982</v>
      </c>
      <c r="M40" s="253">
        <f t="shared" ref="M40:M60" si="5">H40/H$43</f>
        <v>0.95678733762561874</v>
      </c>
      <c r="N40" s="253">
        <f t="shared" ref="N40:N60" si="6">I40/I$43</f>
        <v>0.85480575292985495</v>
      </c>
      <c r="O40" s="253">
        <f t="shared" si="3"/>
        <v>1.1193038118265124</v>
      </c>
      <c r="P40" s="253">
        <f>All_Sectors!CE117</f>
        <v>1.0321728893848723</v>
      </c>
    </row>
    <row r="41" spans="1:20" x14ac:dyDescent="0.2">
      <c r="A41" t="str">
        <f>All_Sectors!A118</f>
        <v>Source</v>
      </c>
      <c r="B41">
        <f>All_Sectors!B118</f>
        <v>1983</v>
      </c>
      <c r="C41" s="27">
        <f>All_Sectors!C118</f>
        <v>15425.021000000001</v>
      </c>
      <c r="D41" s="27">
        <f>All_Sectors!D118</f>
        <v>10938.376</v>
      </c>
      <c r="E41" s="27">
        <f>All_Sectors!E118</f>
        <v>27427.771000000001</v>
      </c>
      <c r="F41" s="27">
        <f>All_Sectors!F118</f>
        <v>19176.615000000002</v>
      </c>
      <c r="G41" s="27"/>
      <c r="H41" s="27">
        <f>All_Sectors!H118</f>
        <v>72967.78300000001</v>
      </c>
      <c r="I41" s="27">
        <f>GDPLev!C63</f>
        <v>6784.7</v>
      </c>
      <c r="J41" s="253">
        <f t="shared" si="0"/>
        <v>10.754754521202118</v>
      </c>
      <c r="L41" s="370">
        <f t="shared" si="4"/>
        <v>1983</v>
      </c>
      <c r="M41" s="253">
        <f t="shared" si="5"/>
        <v>0.95512209964965855</v>
      </c>
      <c r="N41" s="253">
        <f t="shared" si="6"/>
        <v>0.89440658080335367</v>
      </c>
      <c r="O41" s="253">
        <f t="shared" si="3"/>
        <v>1.0678835779492701</v>
      </c>
      <c r="P41" s="253">
        <f>All_Sectors!CE118</f>
        <v>1.0238425005699279</v>
      </c>
    </row>
    <row r="42" spans="1:20" x14ac:dyDescent="0.2">
      <c r="A42" t="str">
        <f>All_Sectors!A119</f>
        <v>Source</v>
      </c>
      <c r="B42">
        <f>All_Sectors!B119</f>
        <v>1984</v>
      </c>
      <c r="C42" s="27">
        <f>All_Sectors!C119</f>
        <v>15959.563</v>
      </c>
      <c r="D42" s="27">
        <f>All_Sectors!D119</f>
        <v>11443.89</v>
      </c>
      <c r="E42" s="27">
        <f>All_Sectors!E119</f>
        <v>29569.892</v>
      </c>
      <c r="F42" s="27">
        <f>All_Sectors!F119</f>
        <v>19655.565999999999</v>
      </c>
      <c r="G42" s="27"/>
      <c r="H42" s="27">
        <f>All_Sectors!H119</f>
        <v>76628.910999999993</v>
      </c>
      <c r="I42" s="27">
        <f>GDPLev!C64</f>
        <v>7277.2</v>
      </c>
      <c r="J42" s="253">
        <f t="shared" si="0"/>
        <v>10.529999312922552</v>
      </c>
      <c r="L42" s="370">
        <f t="shared" si="4"/>
        <v>1984</v>
      </c>
      <c r="M42" s="253">
        <f t="shared" si="5"/>
        <v>1.0030449516081199</v>
      </c>
      <c r="N42" s="253">
        <f t="shared" si="6"/>
        <v>0.95933137350541153</v>
      </c>
      <c r="O42" s="253">
        <f t="shared" si="3"/>
        <v>1.0455667137654201</v>
      </c>
      <c r="P42" s="253">
        <f>All_Sectors!CE119</f>
        <v>1.0219267112629862</v>
      </c>
    </row>
    <row r="43" spans="1:20" x14ac:dyDescent="0.2">
      <c r="A43" t="str">
        <f>All_Sectors!A120</f>
        <v>Source</v>
      </c>
      <c r="B43">
        <f>All_Sectors!B120</f>
        <v>1985</v>
      </c>
      <c r="C43" s="27">
        <f>All_Sectors!C120</f>
        <v>16041.334000000001</v>
      </c>
      <c r="D43" s="27">
        <f>All_Sectors!D120</f>
        <v>11451.231</v>
      </c>
      <c r="E43" s="27">
        <f>All_Sectors!E120</f>
        <v>28815.81</v>
      </c>
      <c r="F43" s="27">
        <f>All_Sectors!F120</f>
        <v>20087.913</v>
      </c>
      <c r="G43" s="27"/>
      <c r="H43" s="27">
        <f>All_Sectors!H120</f>
        <v>76396.288</v>
      </c>
      <c r="I43" s="27">
        <f>GDPLev!C65</f>
        <v>7585.7</v>
      </c>
      <c r="J43" s="253">
        <f t="shared" si="0"/>
        <v>10.071092713922249</v>
      </c>
      <c r="L43" s="370">
        <f t="shared" si="4"/>
        <v>1985</v>
      </c>
      <c r="M43" s="253">
        <f t="shared" si="5"/>
        <v>1</v>
      </c>
      <c r="N43" s="253">
        <f t="shared" si="6"/>
        <v>1</v>
      </c>
      <c r="O43" s="253">
        <f t="shared" si="3"/>
        <v>1</v>
      </c>
      <c r="P43" s="253">
        <f>All_Sectors!CE120</f>
        <v>1</v>
      </c>
      <c r="Q43">
        <f>O43/O31</f>
        <v>0.72106001698302613</v>
      </c>
    </row>
    <row r="44" spans="1:20" x14ac:dyDescent="0.2">
      <c r="A44" t="str">
        <f>All_Sectors!A121</f>
        <v>Source</v>
      </c>
      <c r="B44">
        <f>All_Sectors!B121</f>
        <v>1986</v>
      </c>
      <c r="C44" s="27">
        <f>All_Sectors!C121</f>
        <v>15975.109</v>
      </c>
      <c r="D44" s="27">
        <f>All_Sectors!D121</f>
        <v>11606.106</v>
      </c>
      <c r="E44" s="27">
        <f>All_Sectors!E121</f>
        <v>28273.567999999999</v>
      </c>
      <c r="F44" s="27">
        <f>All_Sectors!F121</f>
        <v>20788.785</v>
      </c>
      <c r="G44" s="27"/>
      <c r="H44" s="27">
        <f>All_Sectors!H121</f>
        <v>76643.567999999999</v>
      </c>
      <c r="I44" s="27">
        <f>GDPLev!C66</f>
        <v>7852.1</v>
      </c>
      <c r="J44" s="253">
        <f t="shared" si="0"/>
        <v>9.7609006507813199</v>
      </c>
      <c r="L44" s="370">
        <f t="shared" si="4"/>
        <v>1986</v>
      </c>
      <c r="M44" s="253">
        <f t="shared" si="5"/>
        <v>1.0032368064793933</v>
      </c>
      <c r="N44" s="253">
        <f t="shared" si="6"/>
        <v>1.0351187102047275</v>
      </c>
      <c r="O44" s="253">
        <f t="shared" si="3"/>
        <v>0.96919976094429938</v>
      </c>
      <c r="P44" s="253">
        <f>All_Sectors!CE121</f>
        <v>1.0015875897904336</v>
      </c>
      <c r="Q44" s="288">
        <f>Q43^(1/12)</f>
        <v>0.97311526335512066</v>
      </c>
    </row>
    <row r="45" spans="1:20" x14ac:dyDescent="0.2">
      <c r="A45" t="str">
        <f>All_Sectors!A122</f>
        <v>Source</v>
      </c>
      <c r="B45">
        <f>All_Sectors!B122</f>
        <v>1987</v>
      </c>
      <c r="C45" s="27">
        <f>All_Sectors!C122</f>
        <v>16263.214</v>
      </c>
      <c r="D45" s="27">
        <f>All_Sectors!D122</f>
        <v>11946.009</v>
      </c>
      <c r="E45" s="27">
        <f>All_Sectors!E122</f>
        <v>29378.886000000002</v>
      </c>
      <c r="F45" s="27">
        <f>All_Sectors!F122</f>
        <v>21468.880000000001</v>
      </c>
      <c r="G45" s="27"/>
      <c r="H45" s="27">
        <f>All_Sectors!H122</f>
        <v>79056.989000000001</v>
      </c>
      <c r="I45" s="27">
        <f>GDPLev!C67</f>
        <v>8123.9</v>
      </c>
      <c r="J45" s="253">
        <f t="shared" si="0"/>
        <v>9.7314084368345259</v>
      </c>
      <c r="L45" s="370">
        <f t="shared" si="4"/>
        <v>1987</v>
      </c>
      <c r="M45" s="253">
        <f t="shared" si="5"/>
        <v>1.0348276214676817</v>
      </c>
      <c r="N45" s="253">
        <f t="shared" si="6"/>
        <v>1.0709492861568477</v>
      </c>
      <c r="O45" s="253">
        <f t="shared" si="3"/>
        <v>0.96627135835834921</v>
      </c>
      <c r="P45" s="253">
        <f>All_Sectors!CE122</f>
        <v>0.9768913515268598</v>
      </c>
    </row>
    <row r="46" spans="1:20" x14ac:dyDescent="0.2">
      <c r="A46" t="str">
        <f>All_Sectors!A123</f>
        <v>Source</v>
      </c>
      <c r="B46">
        <f>All_Sectors!B123</f>
        <v>1988</v>
      </c>
      <c r="C46" s="27">
        <f>All_Sectors!C123</f>
        <v>17132.613000000001</v>
      </c>
      <c r="D46" s="27">
        <f>All_Sectors!D123</f>
        <v>12578.091</v>
      </c>
      <c r="E46" s="27">
        <f>All_Sectors!E123</f>
        <v>30677.386000000002</v>
      </c>
      <c r="F46" s="27">
        <f>All_Sectors!F123</f>
        <v>22317.722000000002</v>
      </c>
      <c r="G46" s="27"/>
      <c r="H46" s="27">
        <f>All_Sectors!H123</f>
        <v>82705.812000000005</v>
      </c>
      <c r="I46" s="27">
        <f>GDPLev!C68</f>
        <v>8465.4</v>
      </c>
      <c r="J46" s="253">
        <f t="shared" si="0"/>
        <v>9.7698646254164014</v>
      </c>
      <c r="L46" s="370">
        <f t="shared" si="4"/>
        <v>1988</v>
      </c>
      <c r="M46" s="253">
        <f t="shared" si="5"/>
        <v>1.0825894053910055</v>
      </c>
      <c r="N46" s="253">
        <f t="shared" si="6"/>
        <v>1.1159682033299498</v>
      </c>
      <c r="O46" s="253">
        <f t="shared" si="3"/>
        <v>0.97008983066063614</v>
      </c>
      <c r="P46" s="253">
        <f>All_Sectors!CE123</f>
        <v>0.98188850767093783</v>
      </c>
    </row>
    <row r="47" spans="1:20" x14ac:dyDescent="0.2">
      <c r="A47" t="str">
        <f>All_Sectors!A124</f>
        <v>Source</v>
      </c>
      <c r="B47">
        <f>All_Sectors!B124</f>
        <v>1989</v>
      </c>
      <c r="C47" s="27">
        <f>All_Sectors!C124</f>
        <v>17785.735000000001</v>
      </c>
      <c r="D47" s="27">
        <f>All_Sectors!D124</f>
        <v>13193.433000000001</v>
      </c>
      <c r="E47" s="27">
        <f>All_Sectors!E124</f>
        <v>31319.887000000002</v>
      </c>
      <c r="F47" s="27">
        <f>All_Sectors!F124</f>
        <v>22477.945</v>
      </c>
      <c r="G47" s="27"/>
      <c r="H47" s="27">
        <f>All_Sectors!H124</f>
        <v>84777</v>
      </c>
      <c r="I47" s="27">
        <f>GDPLev!C69</f>
        <v>8777</v>
      </c>
      <c r="J47" s="253">
        <f t="shared" si="0"/>
        <v>9.658995100831719</v>
      </c>
      <c r="L47" s="370">
        <f t="shared" si="4"/>
        <v>1989</v>
      </c>
      <c r="M47" s="253">
        <f t="shared" si="5"/>
        <v>1.1097005131977093</v>
      </c>
      <c r="N47" s="253">
        <f t="shared" si="6"/>
        <v>1.1570454934943382</v>
      </c>
      <c r="O47" s="253">
        <f t="shared" si="3"/>
        <v>0.95908114195782868</v>
      </c>
      <c r="P47" s="253">
        <f>All_Sectors!CE124</f>
        <v>0.9922502166827647</v>
      </c>
      <c r="R47">
        <f>H60/H7</f>
        <v>3.0529989242587345</v>
      </c>
      <c r="S47">
        <f>I60/I7</f>
        <v>6.432336821126059</v>
      </c>
      <c r="T47">
        <f>J60/J7</f>
        <v>0.47463293809982265</v>
      </c>
    </row>
    <row r="48" spans="1:20" x14ac:dyDescent="0.2">
      <c r="A48" t="str">
        <f>All_Sectors!A125</f>
        <v>Source</v>
      </c>
      <c r="B48">
        <f>All_Sectors!B125</f>
        <v>1990</v>
      </c>
      <c r="C48" s="27">
        <f>All_Sectors!C125</f>
        <v>16945.296999999999</v>
      </c>
      <c r="D48" s="27">
        <f>All_Sectors!D125</f>
        <v>13319.766</v>
      </c>
      <c r="E48" s="27">
        <f>All_Sectors!E125</f>
        <v>31809.775000000001</v>
      </c>
      <c r="F48" s="27">
        <f>All_Sectors!F125</f>
        <v>22419.624</v>
      </c>
      <c r="G48" s="27"/>
      <c r="H48" s="27">
        <f>All_Sectors!H125</f>
        <v>84494.462</v>
      </c>
      <c r="I48" s="27">
        <f>GDPLev!C70</f>
        <v>8945.4</v>
      </c>
      <c r="J48" s="253">
        <f t="shared" si="0"/>
        <v>9.4455767209962662</v>
      </c>
      <c r="L48" s="370">
        <f t="shared" si="4"/>
        <v>1990</v>
      </c>
      <c r="M48" s="253">
        <f t="shared" si="5"/>
        <v>1.1060021921483933</v>
      </c>
      <c r="N48" s="253">
        <f t="shared" si="6"/>
        <v>1.1792451586537827</v>
      </c>
      <c r="O48" s="253">
        <f t="shared" si="3"/>
        <v>0.93788995785320572</v>
      </c>
      <c r="P48" s="253">
        <f>All_Sectors!CE125</f>
        <v>0.98910543084135738</v>
      </c>
      <c r="R48">
        <f>H60/H28</f>
        <v>1.4393069639536296</v>
      </c>
      <c r="S48">
        <f>I60/I28</f>
        <v>2.7364393666405245</v>
      </c>
      <c r="T48">
        <f>J60/J28</f>
        <v>0.52597802147563744</v>
      </c>
    </row>
    <row r="49" spans="1:20" x14ac:dyDescent="0.2">
      <c r="A49" t="str">
        <f>All_Sectors!A126</f>
        <v>Source</v>
      </c>
      <c r="B49">
        <f>All_Sectors!B126</f>
        <v>1991</v>
      </c>
      <c r="C49" s="27">
        <f>All_Sectors!C126</f>
        <v>17420.310000000001</v>
      </c>
      <c r="D49" s="27">
        <f>All_Sectors!D126</f>
        <v>13499.772999999999</v>
      </c>
      <c r="E49" s="27">
        <f>All_Sectors!E126</f>
        <v>31399.305</v>
      </c>
      <c r="F49" s="27">
        <f>All_Sectors!F126</f>
        <v>22117.987000000001</v>
      </c>
      <c r="G49" s="27"/>
      <c r="H49" s="27">
        <f>All_Sectors!H126</f>
        <v>84437.375</v>
      </c>
      <c r="I49" s="27">
        <f>GDPLev!C71</f>
        <v>8938.9</v>
      </c>
      <c r="J49" s="253">
        <f t="shared" si="0"/>
        <v>9.4460587991811078</v>
      </c>
      <c r="L49" s="370">
        <f t="shared" si="4"/>
        <v>1991</v>
      </c>
      <c r="M49" s="253">
        <f t="shared" si="5"/>
        <v>1.1052549438004109</v>
      </c>
      <c r="N49" s="253">
        <f t="shared" si="6"/>
        <v>1.1783882832171058</v>
      </c>
      <c r="O49" s="253">
        <f t="shared" si="3"/>
        <v>0.93793782536853254</v>
      </c>
      <c r="P49" s="253">
        <f>All_Sectors!CE126</f>
        <v>0.9696898215283386</v>
      </c>
    </row>
    <row r="50" spans="1:20" x14ac:dyDescent="0.2">
      <c r="A50" t="str">
        <f>All_Sectors!A127</f>
        <v>Source</v>
      </c>
      <c r="B50">
        <f>All_Sectors!B127</f>
        <v>1992</v>
      </c>
      <c r="C50" s="27">
        <f>All_Sectors!C127</f>
        <v>17355.841</v>
      </c>
      <c r="D50" s="27">
        <f>All_Sectors!D127</f>
        <v>13440.870999999999</v>
      </c>
      <c r="E50" s="27">
        <f>All_Sectors!E127</f>
        <v>32570.833999999999</v>
      </c>
      <c r="F50" s="27">
        <f>All_Sectors!F127</f>
        <v>22415.073</v>
      </c>
      <c r="G50" s="27"/>
      <c r="H50" s="27">
        <f>All_Sectors!H127</f>
        <v>85782.619000000006</v>
      </c>
      <c r="I50" s="27">
        <f>GDPLev!C72</f>
        <v>9256.7000000000007</v>
      </c>
      <c r="J50" s="253">
        <f t="shared" si="0"/>
        <v>9.2670842740933601</v>
      </c>
      <c r="L50" s="370">
        <f t="shared" si="4"/>
        <v>1992</v>
      </c>
      <c r="M50" s="253">
        <f t="shared" si="5"/>
        <v>1.1228637051056722</v>
      </c>
      <c r="N50" s="253">
        <f t="shared" si="6"/>
        <v>1.2202829007210938</v>
      </c>
      <c r="O50" s="253">
        <f t="shared" si="3"/>
        <v>0.92016671252391213</v>
      </c>
      <c r="P50" s="253">
        <f>All_Sectors!CE127</f>
        <v>0.96405188886843762</v>
      </c>
      <c r="R50">
        <v>76718.371000000014</v>
      </c>
      <c r="S50">
        <v>5878.5595744936309</v>
      </c>
      <c r="T50">
        <v>13.050539001573085</v>
      </c>
    </row>
    <row r="51" spans="1:20" x14ac:dyDescent="0.2">
      <c r="A51" t="str">
        <f>All_Sectors!A128</f>
        <v>Source</v>
      </c>
      <c r="B51">
        <f>All_Sectors!B128</f>
        <v>1993</v>
      </c>
      <c r="C51" s="27">
        <f>All_Sectors!C128</f>
        <v>18217.687999999998</v>
      </c>
      <c r="D51" s="27">
        <f>All_Sectors!D128</f>
        <v>13819.679</v>
      </c>
      <c r="E51" s="27">
        <f>All_Sectors!E128</f>
        <v>32628.541000000001</v>
      </c>
      <c r="F51" s="27">
        <f>All_Sectors!F128</f>
        <v>22768.2</v>
      </c>
      <c r="G51" s="27"/>
      <c r="H51" s="27">
        <f>All_Sectors!H128</f>
        <v>87434.107999999993</v>
      </c>
      <c r="I51" s="27">
        <f>GDPLev!C73</f>
        <v>9510.7999999999993</v>
      </c>
      <c r="J51" s="253">
        <f t="shared" si="0"/>
        <v>9.1931391681036292</v>
      </c>
      <c r="L51" s="370">
        <f t="shared" si="4"/>
        <v>1993</v>
      </c>
      <c r="M51" s="253">
        <f t="shared" si="5"/>
        <v>1.1444811035845091</v>
      </c>
      <c r="N51" s="253">
        <f t="shared" si="6"/>
        <v>1.2537801389456478</v>
      </c>
      <c r="O51" s="253">
        <f t="shared" si="3"/>
        <v>0.91282440041437218</v>
      </c>
      <c r="P51" s="253">
        <f>All_Sectors!CE128</f>
        <v>0.96298418036818689</v>
      </c>
      <c r="R51">
        <f>H60/H43</f>
        <v>1.2780725419538708</v>
      </c>
      <c r="S51">
        <f>I60/I43</f>
        <v>1.7018468961335145</v>
      </c>
      <c r="T51">
        <f>J60/J43</f>
        <v>0.75099149333442883</v>
      </c>
    </row>
    <row r="52" spans="1:20" x14ac:dyDescent="0.2">
      <c r="A52" t="str">
        <f>All_Sectors!A129</f>
        <v>Source</v>
      </c>
      <c r="B52">
        <f>All_Sectors!B129</f>
        <v>1994</v>
      </c>
      <c r="C52" s="27">
        <f>All_Sectors!C129</f>
        <v>18112.432000000001</v>
      </c>
      <c r="D52" s="27">
        <f>All_Sectors!D129</f>
        <v>14097.529</v>
      </c>
      <c r="E52" s="27">
        <f>All_Sectors!E129</f>
        <v>33521.207999999999</v>
      </c>
      <c r="F52" s="27">
        <f>All_Sectors!F129</f>
        <v>23365.861000000001</v>
      </c>
      <c r="G52" s="27"/>
      <c r="H52" s="27">
        <f>All_Sectors!H129</f>
        <v>89097.03</v>
      </c>
      <c r="I52" s="27">
        <f>GDPLev!C74</f>
        <v>9894.7000000000007</v>
      </c>
      <c r="J52" s="253">
        <f t="shared" si="0"/>
        <v>9.0045206019384114</v>
      </c>
      <c r="L52" s="370">
        <f t="shared" si="4"/>
        <v>1994</v>
      </c>
      <c r="M52" s="253">
        <f t="shared" si="5"/>
        <v>1.1662481559313458</v>
      </c>
      <c r="N52" s="253">
        <f t="shared" si="6"/>
        <v>1.3043885205056884</v>
      </c>
      <c r="O52" s="253">
        <f t="shared" si="3"/>
        <v>0.89409569127395561</v>
      </c>
      <c r="P52" s="253">
        <f>All_Sectors!CE129</f>
        <v>0.95537857028113005</v>
      </c>
    </row>
    <row r="53" spans="1:20" x14ac:dyDescent="0.2">
      <c r="A53" t="str">
        <f>All_Sectors!A130</f>
        <v>Source</v>
      </c>
      <c r="B53">
        <f>All_Sectors!B130</f>
        <v>1995</v>
      </c>
      <c r="C53" s="27">
        <f>All_Sectors!C130</f>
        <v>18518.963</v>
      </c>
      <c r="D53" s="27">
        <f>All_Sectors!D130</f>
        <v>14690.053</v>
      </c>
      <c r="E53" s="27">
        <f>All_Sectors!E130</f>
        <v>33970.576999999997</v>
      </c>
      <c r="F53" s="27">
        <f>All_Sectors!F130</f>
        <v>23846.327000000001</v>
      </c>
      <c r="G53" s="27"/>
      <c r="H53" s="27">
        <f>All_Sectors!H130</f>
        <v>91025.919999999998</v>
      </c>
      <c r="I53" s="27">
        <f>GDPLev!C75</f>
        <v>10163.700000000001</v>
      </c>
      <c r="J53" s="253">
        <f t="shared" si="0"/>
        <v>8.9559825654043301</v>
      </c>
      <c r="L53" s="370">
        <f t="shared" si="4"/>
        <v>1995</v>
      </c>
      <c r="M53" s="253">
        <f t="shared" si="5"/>
        <v>1.1914966339725825</v>
      </c>
      <c r="N53" s="253">
        <f t="shared" si="6"/>
        <v>1.3398499808850866</v>
      </c>
      <c r="O53" s="253">
        <f t="shared" si="3"/>
        <v>0.88927615104005608</v>
      </c>
      <c r="P53" s="253">
        <f>All_Sectors!CE130</f>
        <v>0.95661245118475091</v>
      </c>
    </row>
    <row r="54" spans="1:20" x14ac:dyDescent="0.2">
      <c r="A54" t="str">
        <f>All_Sectors!A131</f>
        <v>Source</v>
      </c>
      <c r="B54">
        <f>All_Sectors!B131</f>
        <v>1996</v>
      </c>
      <c r="C54" s="27">
        <f>All_Sectors!C131</f>
        <v>19504.388999999999</v>
      </c>
      <c r="D54" s="27">
        <f>All_Sectors!D131</f>
        <v>15171.991</v>
      </c>
      <c r="E54" s="27">
        <f>All_Sectors!E131</f>
        <v>34904.146000000001</v>
      </c>
      <c r="F54" s="27">
        <f>All_Sectors!F131</f>
        <v>24437.357</v>
      </c>
      <c r="G54" s="27"/>
      <c r="H54" s="27">
        <f>All_Sectors!H131</f>
        <v>94017.883000000002</v>
      </c>
      <c r="I54" s="27">
        <f>GDPLev!C76</f>
        <v>10549.5</v>
      </c>
      <c r="J54" s="253">
        <f t="shared" si="0"/>
        <v>8.9120700507133037</v>
      </c>
      <c r="L54" s="370">
        <f t="shared" si="4"/>
        <v>1996</v>
      </c>
      <c r="M54" s="253">
        <f t="shared" si="5"/>
        <v>1.2306603561680902</v>
      </c>
      <c r="N54" s="253">
        <f t="shared" si="6"/>
        <v>1.3907088337266171</v>
      </c>
      <c r="O54" s="253">
        <f t="shared" si="3"/>
        <v>0.8849158977946141</v>
      </c>
      <c r="P54" s="253">
        <f>All_Sectors!CE131</f>
        <v>0.96438784279569478</v>
      </c>
    </row>
    <row r="55" spans="1:20" x14ac:dyDescent="0.2">
      <c r="A55" t="str">
        <f>All_Sectors!A132</f>
        <v>Source</v>
      </c>
      <c r="B55">
        <f>All_Sectors!B132</f>
        <v>1997</v>
      </c>
      <c r="C55" s="27">
        <f>All_Sectors!C132</f>
        <v>18964.947</v>
      </c>
      <c r="D55" s="27">
        <f>All_Sectors!D132</f>
        <v>15681.225</v>
      </c>
      <c r="E55" s="27">
        <f>All_Sectors!E132</f>
        <v>35200.305</v>
      </c>
      <c r="F55" s="27">
        <f>All_Sectors!F132</f>
        <v>24749.594000000001</v>
      </c>
      <c r="G55" s="27"/>
      <c r="H55" s="27">
        <f>All_Sectors!H132</f>
        <v>94596.070999999996</v>
      </c>
      <c r="I55" s="27">
        <f>GDPLev!C77</f>
        <v>11022.9</v>
      </c>
      <c r="J55" s="253">
        <f t="shared" si="0"/>
        <v>8.581777118544121</v>
      </c>
      <c r="L55" s="370">
        <f t="shared" si="4"/>
        <v>1997</v>
      </c>
      <c r="M55" s="253">
        <f t="shared" si="5"/>
        <v>1.2382286296423197</v>
      </c>
      <c r="N55" s="253">
        <f t="shared" si="6"/>
        <v>1.4531157309147475</v>
      </c>
      <c r="O55" s="253">
        <f t="shared" si="3"/>
        <v>0.85211976121326904</v>
      </c>
      <c r="P55" s="253">
        <f>All_Sectors!CE132</f>
        <v>0.94214385387355415</v>
      </c>
    </row>
    <row r="56" spans="1:20" x14ac:dyDescent="0.2">
      <c r="A56" t="str">
        <f>All_Sectors!A133</f>
        <v>Source</v>
      </c>
      <c r="B56">
        <f>All_Sectors!B133</f>
        <v>1998</v>
      </c>
      <c r="C56" s="27">
        <f>All_Sectors!C133</f>
        <v>18954.919000000002</v>
      </c>
      <c r="D56" s="27">
        <f>All_Sectors!D133</f>
        <v>15967.550999999999</v>
      </c>
      <c r="E56" s="27">
        <f>All_Sectors!E133</f>
        <v>34842.635999999999</v>
      </c>
      <c r="F56" s="27">
        <f>All_Sectors!F133</f>
        <v>25256.169000000002</v>
      </c>
      <c r="G56" s="27"/>
      <c r="H56" s="27">
        <f>All_Sectors!H133</f>
        <v>95021.274999999994</v>
      </c>
      <c r="I56" s="27">
        <f>GDPLev!C78</f>
        <v>11513.4</v>
      </c>
      <c r="J56" s="253">
        <f t="shared" si="0"/>
        <v>8.2531029061788868</v>
      </c>
      <c r="L56" s="370">
        <f t="shared" si="4"/>
        <v>1998</v>
      </c>
      <c r="M56" s="253">
        <f t="shared" si="5"/>
        <v>1.2437943974450696</v>
      </c>
      <c r="N56" s="253">
        <f t="shared" si="6"/>
        <v>1.5177768696362892</v>
      </c>
      <c r="O56" s="253">
        <f t="shared" si="3"/>
        <v>0.81948435394401853</v>
      </c>
      <c r="P56" s="253">
        <f>All_Sectors!CE133</f>
        <v>0.94227455720399222</v>
      </c>
    </row>
    <row r="57" spans="1:20" x14ac:dyDescent="0.2">
      <c r="A57" t="str">
        <f>All_Sectors!A134</f>
        <v>Source</v>
      </c>
      <c r="B57">
        <f>All_Sectors!B134</f>
        <v>1999</v>
      </c>
      <c r="C57" s="27">
        <f>All_Sectors!C134</f>
        <v>19556.93</v>
      </c>
      <c r="D57" s="27">
        <f>All_Sectors!D134</f>
        <v>16376.26</v>
      </c>
      <c r="E57" s="27">
        <f>All_Sectors!E134</f>
        <v>34763.932000000001</v>
      </c>
      <c r="F57" s="27">
        <f>All_Sectors!F134</f>
        <v>25948.553</v>
      </c>
      <c r="G57" s="27"/>
      <c r="H57" s="27">
        <f>All_Sectors!H134</f>
        <v>96645.675000000003</v>
      </c>
      <c r="I57" s="27">
        <f>GDPLev!C79</f>
        <v>12071.4</v>
      </c>
      <c r="J57" s="253">
        <f t="shared" si="0"/>
        <v>8.0061695412296832</v>
      </c>
      <c r="L57" s="370">
        <f t="shared" si="4"/>
        <v>1999</v>
      </c>
      <c r="M57" s="253">
        <f t="shared" si="5"/>
        <v>1.2650572106330611</v>
      </c>
      <c r="N57" s="253">
        <f t="shared" si="6"/>
        <v>1.5913363302002452</v>
      </c>
      <c r="O57" s="253">
        <f t="shared" si="3"/>
        <v>0.79496532984568569</v>
      </c>
      <c r="P57" s="253">
        <f>All_Sectors!CE134</f>
        <v>0.94540845617544167</v>
      </c>
    </row>
    <row r="58" spans="1:20" x14ac:dyDescent="0.2">
      <c r="A58" t="str">
        <f>All_Sectors!A135</f>
        <v>Source</v>
      </c>
      <c r="B58">
        <f>All_Sectors!B135</f>
        <v>2000</v>
      </c>
      <c r="C58" s="27">
        <f>All_Sectors!C135</f>
        <v>20424.883000000002</v>
      </c>
      <c r="D58" s="27">
        <f>All_Sectors!D135</f>
        <v>17175.34</v>
      </c>
      <c r="E58" s="27">
        <f>All_Sectors!E135</f>
        <v>34663.534</v>
      </c>
      <c r="F58" s="27">
        <f>All_Sectors!F135</f>
        <v>26548.396000000001</v>
      </c>
      <c r="G58" s="27"/>
      <c r="H58" s="27">
        <f>All_Sectors!H135</f>
        <v>98812.152999999991</v>
      </c>
      <c r="I58" s="27">
        <f>GDPLev!C80</f>
        <v>12565.2</v>
      </c>
      <c r="J58" s="253">
        <f t="shared" si="0"/>
        <v>7.8639538566835379</v>
      </c>
      <c r="L58" s="370">
        <f t="shared" si="4"/>
        <v>2000</v>
      </c>
      <c r="M58" s="253">
        <f t="shared" si="5"/>
        <v>1.2934156303510451</v>
      </c>
      <c r="N58" s="253">
        <f t="shared" si="6"/>
        <v>1.6564324979896385</v>
      </c>
      <c r="O58" s="253">
        <f t="shared" si="3"/>
        <v>0.78084415267197682</v>
      </c>
      <c r="P58" s="253">
        <f>All_Sectors!CE135</f>
        <v>0.94926414025166561</v>
      </c>
    </row>
    <row r="59" spans="1:20" x14ac:dyDescent="0.2">
      <c r="A59" t="str">
        <f>All_Sectors!A136</f>
        <v>Source</v>
      </c>
      <c r="B59">
        <f>All_Sectors!B136</f>
        <v>2001</v>
      </c>
      <c r="C59" s="27">
        <f>All_Sectors!C136</f>
        <v>20042.076000000001</v>
      </c>
      <c r="D59" s="27">
        <f>All_Sectors!D136</f>
        <v>17136.642</v>
      </c>
      <c r="E59" s="27">
        <f>All_Sectors!E136</f>
        <v>32720.237000000001</v>
      </c>
      <c r="F59" s="27">
        <f>All_Sectors!F136</f>
        <v>26275.280999999999</v>
      </c>
      <c r="G59" s="27"/>
      <c r="H59" s="27">
        <f>All_Sectors!H136</f>
        <v>96174.236000000004</v>
      </c>
      <c r="I59" s="27">
        <f>GDPLev!C81</f>
        <v>12684.4</v>
      </c>
      <c r="J59" s="253">
        <f t="shared" si="0"/>
        <v>7.5820879190186377</v>
      </c>
      <c r="L59" s="370">
        <f t="shared" si="4"/>
        <v>2001</v>
      </c>
      <c r="M59" s="253">
        <f t="shared" si="5"/>
        <v>1.2588862432687828</v>
      </c>
      <c r="N59" s="253">
        <f t="shared" si="6"/>
        <v>1.6721462752283902</v>
      </c>
      <c r="O59" s="253">
        <f t="shared" si="3"/>
        <v>0.75285653050708001</v>
      </c>
      <c r="P59" s="253">
        <f>All_Sectors!CE136</f>
        <v>0.93792118194418328</v>
      </c>
    </row>
    <row r="60" spans="1:20" x14ac:dyDescent="0.2">
      <c r="A60" t="str">
        <f>All_Sectors!A137</f>
        <v>Source</v>
      </c>
      <c r="B60">
        <f>All_Sectors!B137</f>
        <v>2002</v>
      </c>
      <c r="C60" s="27">
        <f>All_Sectors!C137</f>
        <v>20790.795999999998</v>
      </c>
      <c r="D60" s="27">
        <f>All_Sectors!D137</f>
        <v>17345.419999999998</v>
      </c>
      <c r="E60" s="27">
        <f>All_Sectors!E137</f>
        <v>32661.988000000001</v>
      </c>
      <c r="F60" s="27">
        <f>All_Sectors!F137</f>
        <v>26841.794000000002</v>
      </c>
      <c r="G60" s="27"/>
      <c r="H60" s="27">
        <f>All_Sectors!H137</f>
        <v>97639.997999999992</v>
      </c>
      <c r="I60" s="27">
        <f>GDPLev!C82</f>
        <v>12909.7</v>
      </c>
      <c r="J60" s="253">
        <f t="shared" si="0"/>
        <v>7.563304956737956</v>
      </c>
      <c r="L60" s="370">
        <f t="shared" si="4"/>
        <v>2002</v>
      </c>
      <c r="M60" s="253">
        <f t="shared" si="5"/>
        <v>1.2780725419538708</v>
      </c>
      <c r="N60" s="253">
        <f t="shared" si="6"/>
        <v>1.7018468961335145</v>
      </c>
      <c r="O60" s="253">
        <f t="shared" si="3"/>
        <v>0.75099149333442883</v>
      </c>
      <c r="P60" s="253">
        <f>All_Sectors!CE137</f>
        <v>0.91919434332850214</v>
      </c>
    </row>
    <row r="61" spans="1:20" x14ac:dyDescent="0.2">
      <c r="A61" t="str">
        <f>All_Sectors!A138</f>
        <v>Source</v>
      </c>
      <c r="B61">
        <f>All_Sectors!B138</f>
        <v>2003</v>
      </c>
      <c r="C61" s="27">
        <f>All_Sectors!C138</f>
        <v>21125.069</v>
      </c>
      <c r="D61" s="27">
        <f>All_Sectors!D138</f>
        <v>17345.778999999999</v>
      </c>
      <c r="E61" s="27">
        <f>All_Sectors!E138</f>
        <v>32532.11</v>
      </c>
      <c r="F61" s="27">
        <f>All_Sectors!F138</f>
        <v>26918.683000000001</v>
      </c>
      <c r="G61" s="27"/>
      <c r="H61" s="27">
        <f>All_Sectors!H138</f>
        <v>97921.641000000003</v>
      </c>
      <c r="I61" s="27">
        <f>GDPLev!C83</f>
        <v>13270</v>
      </c>
      <c r="J61" s="253">
        <f t="shared" ref="J61:J68" si="7">H61/I61</f>
        <v>7.3791741522230598</v>
      </c>
      <c r="L61" s="370">
        <f t="shared" si="4"/>
        <v>2003</v>
      </c>
      <c r="M61" s="253">
        <f t="shared" ref="M61:O62" si="8">H61/H$43</f>
        <v>1.2817591477743002</v>
      </c>
      <c r="N61" s="253">
        <f t="shared" si="8"/>
        <v>1.7493441607234665</v>
      </c>
      <c r="O61" s="253">
        <f t="shared" si="8"/>
        <v>0.73270839240930741</v>
      </c>
      <c r="P61" s="253">
        <f>All_Sectors!CE138</f>
        <v>0.91386859544193522</v>
      </c>
    </row>
    <row r="62" spans="1:20" x14ac:dyDescent="0.2">
      <c r="A62" t="str">
        <f>All_Sectors!A139</f>
        <v>Source</v>
      </c>
      <c r="B62">
        <f>All_Sectors!B139</f>
        <v>2004</v>
      </c>
      <c r="C62" s="27">
        <f>All_Sectors!C139</f>
        <v>21092.436000000002</v>
      </c>
      <c r="D62" s="27">
        <f>All_Sectors!D139</f>
        <v>17658.934000000001</v>
      </c>
      <c r="E62" s="27">
        <f>All_Sectors!E139</f>
        <v>33519.781999999999</v>
      </c>
      <c r="F62" s="27">
        <f>All_Sectors!F139</f>
        <v>27895.46</v>
      </c>
      <c r="G62" s="27"/>
      <c r="H62" s="27">
        <f>All_Sectors!H139</f>
        <v>100166.61199999999</v>
      </c>
      <c r="I62" s="27">
        <f>GDPLev!C84</f>
        <v>13774</v>
      </c>
      <c r="J62" s="253">
        <f t="shared" si="7"/>
        <v>7.2721512995498765</v>
      </c>
      <c r="L62" s="370">
        <f t="shared" si="4"/>
        <v>2004</v>
      </c>
      <c r="M62" s="253">
        <f t="shared" si="8"/>
        <v>1.3111450127000934</v>
      </c>
      <c r="N62" s="253">
        <f t="shared" si="8"/>
        <v>1.8157849638134913</v>
      </c>
      <c r="O62" s="253">
        <f t="shared" si="8"/>
        <v>0.72208165549870029</v>
      </c>
      <c r="P62" s="253">
        <f>All_Sectors!CE139</f>
        <v>0.90634861230746444</v>
      </c>
    </row>
    <row r="63" spans="1:20" x14ac:dyDescent="0.2">
      <c r="A63" t="str">
        <f>All_Sectors!A140</f>
        <v>Source</v>
      </c>
      <c r="B63">
        <f>All_Sectors!B140</f>
        <v>2005</v>
      </c>
      <c r="C63" s="27">
        <f>All_Sectors!C140</f>
        <v>21626.077000000001</v>
      </c>
      <c r="D63" s="27">
        <f>All_Sectors!D140</f>
        <v>17856.744999999999</v>
      </c>
      <c r="E63" s="27">
        <f>All_Sectors!E140</f>
        <v>32445.855</v>
      </c>
      <c r="F63" s="27">
        <f>All_Sectors!F140</f>
        <v>28352.998</v>
      </c>
      <c r="G63" s="27"/>
      <c r="H63" s="27">
        <f>All_Sectors!H140</f>
        <v>100281.67499999999</v>
      </c>
      <c r="I63" s="27">
        <f>GDPLev!C85</f>
        <v>14235.6</v>
      </c>
      <c r="J63" s="253">
        <f t="shared" si="7"/>
        <v>7.0444291073084369</v>
      </c>
      <c r="L63" s="370">
        <f t="shared" si="4"/>
        <v>2005</v>
      </c>
      <c r="M63" s="253">
        <f t="shared" ref="M63:O68" si="9">H63/H$43</f>
        <v>1.3126511460870978</v>
      </c>
      <c r="N63" s="253">
        <f t="shared" si="9"/>
        <v>1.8766363025165773</v>
      </c>
      <c r="O63" s="253">
        <f t="shared" si="9"/>
        <v>0.69947018733828537</v>
      </c>
      <c r="P63" s="253">
        <f>All_Sectors!CE140</f>
        <v>0.89114448638893751</v>
      </c>
    </row>
    <row r="64" spans="1:20" x14ac:dyDescent="0.2">
      <c r="A64" t="str">
        <f>All_Sectors!A141</f>
        <v>Source</v>
      </c>
      <c r="B64">
        <f>All_Sectors!B141</f>
        <v>2006</v>
      </c>
      <c r="C64" s="27">
        <f>All_Sectors!C141</f>
        <v>20688.005000000001</v>
      </c>
      <c r="D64" s="27">
        <f>All_Sectors!D141</f>
        <v>17710.371999999999</v>
      </c>
      <c r="E64" s="27">
        <f>All_Sectors!E141</f>
        <v>32400.864000000001</v>
      </c>
      <c r="F64" s="27">
        <f>All_Sectors!F141</f>
        <v>28829.882000000001</v>
      </c>
      <c r="G64" s="27"/>
      <c r="H64" s="27">
        <f>All_Sectors!H141</f>
        <v>99629.123000000007</v>
      </c>
      <c r="I64" s="27">
        <f>GDPLev!C86</f>
        <v>14615.2</v>
      </c>
      <c r="J64" s="253">
        <f t="shared" si="7"/>
        <v>6.8168155755651654</v>
      </c>
      <c r="L64" s="370">
        <f t="shared" si="4"/>
        <v>2006</v>
      </c>
      <c r="M64" s="253">
        <f t="shared" si="9"/>
        <v>1.3041094745336319</v>
      </c>
      <c r="N64" s="253">
        <f t="shared" si="9"/>
        <v>1.9266778280185086</v>
      </c>
      <c r="O64" s="253">
        <f t="shared" si="9"/>
        <v>0.67686950852330241</v>
      </c>
      <c r="P64" s="253">
        <f>All_Sectors!CE141</f>
        <v>0.88023647736586974</v>
      </c>
    </row>
    <row r="65" spans="1:18" x14ac:dyDescent="0.2">
      <c r="A65" t="str">
        <f>All_Sectors!A142</f>
        <v>Source</v>
      </c>
      <c r="B65">
        <f>All_Sectors!B142</f>
        <v>2007</v>
      </c>
      <c r="C65" s="27">
        <f>All_Sectors!C142</f>
        <v>21542.106</v>
      </c>
      <c r="D65" s="27">
        <f>All_Sectors!D142</f>
        <v>18256.134999999998</v>
      </c>
      <c r="E65" s="27">
        <f>All_Sectors!E142</f>
        <v>32403.58</v>
      </c>
      <c r="F65" s="27">
        <f>All_Sectors!F142</f>
        <v>29116.219000000001</v>
      </c>
      <c r="G65" s="27"/>
      <c r="H65" s="27">
        <f>All_Sectors!H142</f>
        <v>101318.04</v>
      </c>
      <c r="I65" s="27">
        <f>GDPLev!C87</f>
        <v>14876.8</v>
      </c>
      <c r="J65" s="253">
        <f t="shared" si="7"/>
        <v>6.8104726822972683</v>
      </c>
      <c r="L65" s="370">
        <f t="shared" si="4"/>
        <v>2007</v>
      </c>
      <c r="M65" s="253">
        <f t="shared" si="9"/>
        <v>1.3262167921038257</v>
      </c>
      <c r="N65" s="253">
        <f t="shared" si="9"/>
        <v>1.9611637686699974</v>
      </c>
      <c r="O65" s="253">
        <f t="shared" si="9"/>
        <v>0.67623969669969286</v>
      </c>
      <c r="P65" s="253">
        <f>All_Sectors!CE142</f>
        <v>0.87383580639266112</v>
      </c>
    </row>
    <row r="66" spans="1:18" x14ac:dyDescent="0.2">
      <c r="A66" t="str">
        <f>All_Sectors!A143</f>
        <v>Source</v>
      </c>
      <c r="B66">
        <f>All_Sectors!B143</f>
        <v>2008</v>
      </c>
      <c r="C66" s="27">
        <f>All_Sectors!C143</f>
        <v>21695.054</v>
      </c>
      <c r="D66" s="27">
        <f>All_Sectors!D143</f>
        <v>18405.495999999999</v>
      </c>
      <c r="E66" s="27">
        <f>All_Sectors!E143</f>
        <v>31361.616000000002</v>
      </c>
      <c r="F66" s="27">
        <f>All_Sectors!F143</f>
        <v>27829.355</v>
      </c>
      <c r="G66" s="27"/>
      <c r="H66" s="27">
        <f>All_Sectors!H143</f>
        <v>99291.520999999993</v>
      </c>
      <c r="I66" s="27">
        <f>GDPLev!C88</f>
        <v>14833.6</v>
      </c>
      <c r="J66" s="253">
        <f t="shared" si="7"/>
        <v>6.69369006849315</v>
      </c>
      <c r="L66" s="370">
        <f t="shared" si="4"/>
        <v>2008</v>
      </c>
      <c r="M66" s="253">
        <f t="shared" si="9"/>
        <v>1.2996903854805091</v>
      </c>
      <c r="N66" s="253">
        <f t="shared" si="9"/>
        <v>1.9554688426908526</v>
      </c>
      <c r="O66" s="253">
        <f t="shared" si="9"/>
        <v>0.66464387317572915</v>
      </c>
      <c r="P66" s="253">
        <f>All_Sectors!CE143</f>
        <v>0.87525829956624501</v>
      </c>
      <c r="Q66" s="253">
        <f>O66^(1/23)</f>
        <v>0.98239575799402956</v>
      </c>
      <c r="R66" s="253">
        <f>P66^(1/23)</f>
        <v>0.99422386652054118</v>
      </c>
    </row>
    <row r="67" spans="1:18" x14ac:dyDescent="0.2">
      <c r="A67" t="str">
        <f>All_Sectors!A144</f>
        <v>Source</v>
      </c>
      <c r="B67">
        <f>All_Sectors!B144</f>
        <v>2009</v>
      </c>
      <c r="C67" s="27">
        <f>All_Sectors!C144</f>
        <v>21110.63</v>
      </c>
      <c r="D67" s="27">
        <f>All_Sectors!D144</f>
        <v>17889.805</v>
      </c>
      <c r="E67" s="27">
        <f>All_Sectors!E144</f>
        <v>28487.545999999998</v>
      </c>
      <c r="F67" s="27">
        <f>All_Sectors!F144</f>
        <v>27107.136999999999</v>
      </c>
      <c r="H67" s="27">
        <f>All_Sectors!H144</f>
        <v>94595.118000000002</v>
      </c>
      <c r="I67" s="27">
        <f>GDPLev!C89</f>
        <v>14417.9</v>
      </c>
      <c r="J67" s="253">
        <f t="shared" si="7"/>
        <v>6.5609497915785244</v>
      </c>
      <c r="L67" s="370">
        <f t="shared" si="4"/>
        <v>2009</v>
      </c>
      <c r="M67" s="253">
        <f t="shared" ref="M67:N69" si="10">H67/H$43</f>
        <v>1.238216155214243</v>
      </c>
      <c r="N67" s="253">
        <f t="shared" si="10"/>
        <v>1.900668362840608</v>
      </c>
      <c r="O67" s="253">
        <f t="shared" si="9"/>
        <v>0.65146354799302819</v>
      </c>
      <c r="P67" s="253">
        <f>All_Sectors!CE144</f>
        <v>0.86660693318142556</v>
      </c>
    </row>
    <row r="68" spans="1:18" x14ac:dyDescent="0.2">
      <c r="A68" t="str">
        <f>All_Sectors!A145</f>
        <v>Source</v>
      </c>
      <c r="B68">
        <f>All_Sectors!B145</f>
        <v>2010</v>
      </c>
      <c r="C68" s="27">
        <f>All_Sectors!C145</f>
        <v>21853.03</v>
      </c>
      <c r="D68" s="27">
        <f>All_Sectors!D145</f>
        <v>18055.651000000002</v>
      </c>
      <c r="E68" s="27">
        <f>All_Sectors!E145</f>
        <v>30542.964</v>
      </c>
      <c r="F68" s="27">
        <f>All_Sectors!F145</f>
        <v>27560.441999999999</v>
      </c>
      <c r="H68" s="27">
        <f>All_Sectors!H145</f>
        <v>98012.086999999985</v>
      </c>
      <c r="I68" s="27">
        <f>GDPLev!C90</f>
        <v>14779.4</v>
      </c>
      <c r="J68" s="253">
        <f t="shared" si="7"/>
        <v>6.6316688769503491</v>
      </c>
      <c r="L68" s="370">
        <f t="shared" si="4"/>
        <v>2010</v>
      </c>
      <c r="M68" s="253">
        <f t="shared" si="10"/>
        <v>1.2829430534635398</v>
      </c>
      <c r="N68" s="253">
        <f t="shared" si="10"/>
        <v>1.9483238198188697</v>
      </c>
      <c r="O68" s="253">
        <f t="shared" si="9"/>
        <v>0.65848553531661458</v>
      </c>
      <c r="P68" s="253">
        <f>All_Sectors!CE145</f>
        <v>0.8635432839488304</v>
      </c>
    </row>
    <row r="69" spans="1:18" x14ac:dyDescent="0.2">
      <c r="A69" s="370" t="str">
        <f>All_Sectors!A146</f>
        <v>Source</v>
      </c>
      <c r="B69" s="370">
        <f>All_Sectors!B146</f>
        <v>2011</v>
      </c>
      <c r="C69" s="27">
        <f>All_Sectors!C146</f>
        <v>21411.445</v>
      </c>
      <c r="D69" s="27">
        <f>All_Sectors!D146</f>
        <v>17973.393</v>
      </c>
      <c r="E69" s="27">
        <f>All_Sectors!E146</f>
        <v>30758.063999999998</v>
      </c>
      <c r="F69" s="27">
        <f>All_Sectors!F146</f>
        <v>27216.524000000001</v>
      </c>
      <c r="H69" s="27">
        <f>All_Sectors!H146</f>
        <v>97359.426000000007</v>
      </c>
      <c r="I69" s="27">
        <f>GDPLev!C91</f>
        <v>15052.4</v>
      </c>
      <c r="J69" s="253">
        <f t="shared" ref="J69" si="11">H69/I69</f>
        <v>6.4680334033111002</v>
      </c>
      <c r="K69" s="370"/>
      <c r="L69" s="370">
        <f t="shared" ref="L69" si="12">B69</f>
        <v>2011</v>
      </c>
      <c r="M69" s="253">
        <f t="shared" si="10"/>
        <v>1.2743999551391818</v>
      </c>
      <c r="N69" s="253">
        <f t="shared" si="10"/>
        <v>1.9843125881592998</v>
      </c>
      <c r="O69" s="253">
        <f t="shared" ref="O69" si="13">J69/J$43</f>
        <v>0.64223749964784949</v>
      </c>
      <c r="P69" s="26">
        <f>All_Sectors!CE146</f>
        <v>0.86046668939777859</v>
      </c>
    </row>
    <row r="70" spans="1:18" x14ac:dyDescent="0.2">
      <c r="A70" s="370" t="str">
        <f>All_Sectors!A147</f>
        <v>Source</v>
      </c>
      <c r="B70" s="370">
        <f>All_Sectors!B147</f>
        <v>2012</v>
      </c>
      <c r="I70">
        <f>GDPLev!C92</f>
        <v>15470.7</v>
      </c>
    </row>
    <row r="71" spans="1:18" x14ac:dyDescent="0.2">
      <c r="A71" s="371" t="s">
        <v>239</v>
      </c>
      <c r="B71" s="370">
        <v>2013</v>
      </c>
      <c r="I71">
        <f>GDPLev!C93</f>
        <v>15761.3</v>
      </c>
    </row>
    <row r="72" spans="1:18" s="370" customFormat="1" x14ac:dyDescent="0.2">
      <c r="O72" s="370">
        <f>O68/O28</f>
        <v>0.46118887112603296</v>
      </c>
      <c r="P72" s="26">
        <f>P69/P28</f>
        <v>0.7298579940240375</v>
      </c>
      <c r="Q72" s="415" t="s">
        <v>1715</v>
      </c>
    </row>
    <row r="73" spans="1:18" s="370" customFormat="1" x14ac:dyDescent="0.2">
      <c r="O73" s="370">
        <f>O72^(1/40)-1</f>
        <v>-1.9162706065968815E-2</v>
      </c>
      <c r="P73" s="26">
        <f>P72^(1/40)-1</f>
        <v>-7.8417243049732077E-3</v>
      </c>
      <c r="Q73"/>
    </row>
    <row r="74" spans="1:18" s="370" customFormat="1" x14ac:dyDescent="0.2"/>
    <row r="128" spans="8:8" x14ac:dyDescent="0.2">
      <c r="H128">
        <f>733/1552</f>
        <v>0.47229381443298968</v>
      </c>
    </row>
  </sheetData>
  <phoneticPr fontId="30" type="noConversion"/>
  <pageMargins left="0.75" right="0.75"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19"/>
  <sheetViews>
    <sheetView topLeftCell="A43" workbookViewId="0">
      <selection activeCell="J74" sqref="J74"/>
    </sheetView>
  </sheetViews>
  <sheetFormatPr defaultRowHeight="12.75" x14ac:dyDescent="0.2"/>
  <cols>
    <col min="13" max="13" width="12.85546875" customWidth="1"/>
    <col min="14" max="14" width="12.7109375" customWidth="1"/>
    <col min="15" max="15" width="13.7109375" bestFit="1" customWidth="1"/>
    <col min="16" max="17" width="10.28515625" customWidth="1"/>
    <col min="19" max="19" width="12.42578125" customWidth="1"/>
    <col min="20" max="22" width="10.5703125" bestFit="1" customWidth="1"/>
  </cols>
  <sheetData>
    <row r="1" spans="1:8" x14ac:dyDescent="0.2">
      <c r="A1" t="s">
        <v>29</v>
      </c>
    </row>
    <row r="2" spans="1:8" x14ac:dyDescent="0.2">
      <c r="A2" t="s">
        <v>34</v>
      </c>
    </row>
    <row r="3" spans="1:8" x14ac:dyDescent="0.2">
      <c r="A3" t="s">
        <v>32</v>
      </c>
    </row>
    <row r="5" spans="1:8" x14ac:dyDescent="0.2">
      <c r="A5" s="254" t="s">
        <v>583</v>
      </c>
    </row>
    <row r="6" spans="1:8" x14ac:dyDescent="0.2">
      <c r="A6" s="3" t="s">
        <v>62</v>
      </c>
    </row>
    <row r="7" spans="1:8" x14ac:dyDescent="0.2">
      <c r="A7" s="3" t="s">
        <v>48</v>
      </c>
    </row>
    <row r="8" spans="1:8" x14ac:dyDescent="0.2">
      <c r="A8" s="3" t="s">
        <v>27</v>
      </c>
    </row>
    <row r="9" spans="1:8" x14ac:dyDescent="0.2">
      <c r="A9" s="3"/>
    </row>
    <row r="10" spans="1:8" x14ac:dyDescent="0.2">
      <c r="A10" s="3" t="s">
        <v>30</v>
      </c>
    </row>
    <row r="11" spans="1:8" x14ac:dyDescent="0.2">
      <c r="H11" s="3"/>
    </row>
    <row r="12" spans="1:8" x14ac:dyDescent="0.2">
      <c r="H12" s="3"/>
    </row>
    <row r="13" spans="1:8" x14ac:dyDescent="0.2">
      <c r="H13" s="3"/>
    </row>
    <row r="14" spans="1:8" x14ac:dyDescent="0.2">
      <c r="H14" s="3"/>
    </row>
    <row r="15" spans="1:8" x14ac:dyDescent="0.2">
      <c r="H15" s="3"/>
    </row>
    <row r="16" spans="1:8" x14ac:dyDescent="0.2">
      <c r="H16" s="3"/>
    </row>
    <row r="17" spans="1:45" x14ac:dyDescent="0.2">
      <c r="H17" s="3"/>
    </row>
    <row r="18" spans="1:45" x14ac:dyDescent="0.2">
      <c r="H18" s="3"/>
    </row>
    <row r="19" spans="1:45" x14ac:dyDescent="0.2">
      <c r="H19" s="3"/>
    </row>
    <row r="20" spans="1:45" x14ac:dyDescent="0.2">
      <c r="H20" s="3"/>
    </row>
    <row r="21" spans="1:45" x14ac:dyDescent="0.2">
      <c r="H21" s="3"/>
    </row>
    <row r="22" spans="1:45" x14ac:dyDescent="0.2">
      <c r="H22" s="3"/>
    </row>
    <row r="23" spans="1:45" x14ac:dyDescent="0.2">
      <c r="AO23">
        <f ca="1">All_Sectors!GL102</f>
        <v>2003</v>
      </c>
      <c r="AP23">
        <f ca="1">All_Sectors!GM102</f>
        <v>0.90345624891224241</v>
      </c>
      <c r="AQ23">
        <f ca="1">All_Sectors!GN102</f>
        <v>1.0977562098414795</v>
      </c>
      <c r="AR23">
        <f ca="1">All_Sectors!GO102</f>
        <v>0.86645081998119911</v>
      </c>
      <c r="AS23">
        <f ca="1">All_Sectors!GP102</f>
        <v>0.87042436321684946</v>
      </c>
    </row>
    <row r="30" spans="1:45" x14ac:dyDescent="0.2">
      <c r="A30" s="254" t="s">
        <v>979</v>
      </c>
    </row>
    <row r="31" spans="1:45" x14ac:dyDescent="0.2">
      <c r="A31" s="3" t="s">
        <v>52</v>
      </c>
    </row>
    <row r="32" spans="1:45" x14ac:dyDescent="0.2">
      <c r="A32" s="3" t="s">
        <v>51</v>
      </c>
    </row>
    <row r="33" spans="1:18" x14ac:dyDescent="0.2">
      <c r="A33" s="255"/>
    </row>
    <row r="34" spans="1:18" x14ac:dyDescent="0.2">
      <c r="A34" s="3"/>
    </row>
    <row r="35" spans="1:18" ht="13.5" thickBot="1" x14ac:dyDescent="0.25">
      <c r="A35" s="3"/>
      <c r="N35" s="4"/>
      <c r="O35" s="4">
        <f>LongChart!M6</f>
        <v>0</v>
      </c>
      <c r="P35" s="4">
        <f>LongChart!N6</f>
        <v>0</v>
      </c>
      <c r="Q35" s="4">
        <f>LongChart!O6</f>
        <v>0</v>
      </c>
      <c r="R35" s="4" t="s">
        <v>591</v>
      </c>
    </row>
    <row r="36" spans="1:18" x14ac:dyDescent="0.2">
      <c r="N36">
        <f>LongChart!B43</f>
        <v>1985</v>
      </c>
      <c r="O36" s="253">
        <f>LongChart!M43</f>
        <v>1</v>
      </c>
      <c r="P36" s="253">
        <f>LongChart!N43</f>
        <v>1</v>
      </c>
      <c r="Q36" s="253">
        <f>LongChart!O43</f>
        <v>1</v>
      </c>
      <c r="R36" s="253">
        <f>LongChart!P43</f>
        <v>1</v>
      </c>
    </row>
    <row r="37" spans="1:18" x14ac:dyDescent="0.2">
      <c r="N37">
        <f>LongChart!B44</f>
        <v>1986</v>
      </c>
      <c r="O37" s="253">
        <f>LongChart!M44</f>
        <v>1.0032368064793933</v>
      </c>
      <c r="P37" s="253">
        <f>LongChart!N44</f>
        <v>1.0351187102047275</v>
      </c>
      <c r="Q37" s="253">
        <f>LongChart!O44</f>
        <v>0.96919976094429938</v>
      </c>
      <c r="R37" s="253">
        <f>LongChart!P44</f>
        <v>1.0015875897904336</v>
      </c>
    </row>
    <row r="38" spans="1:18" x14ac:dyDescent="0.2">
      <c r="N38">
        <f>LongChart!B45</f>
        <v>1987</v>
      </c>
      <c r="O38" s="253">
        <f>LongChart!M45</f>
        <v>1.0348276214676817</v>
      </c>
      <c r="P38" s="253">
        <f>LongChart!N45</f>
        <v>1.0709492861568477</v>
      </c>
      <c r="Q38" s="253">
        <f>LongChart!O45</f>
        <v>0.96627135835834921</v>
      </c>
      <c r="R38" s="253">
        <f>LongChart!P45</f>
        <v>0.9768913515268598</v>
      </c>
    </row>
    <row r="39" spans="1:18" x14ac:dyDescent="0.2">
      <c r="N39">
        <f>LongChart!B46</f>
        <v>1988</v>
      </c>
      <c r="O39" s="253">
        <f>LongChart!M46</f>
        <v>1.0825894053910055</v>
      </c>
      <c r="P39" s="253">
        <f>LongChart!N46</f>
        <v>1.1159682033299498</v>
      </c>
      <c r="Q39" s="253">
        <f>LongChart!O46</f>
        <v>0.97008983066063614</v>
      </c>
      <c r="R39" s="253">
        <f>LongChart!P46</f>
        <v>0.98188850767093783</v>
      </c>
    </row>
    <row r="40" spans="1:18" x14ac:dyDescent="0.2">
      <c r="N40">
        <f>LongChart!B47</f>
        <v>1989</v>
      </c>
      <c r="O40" s="253">
        <f>LongChart!M47</f>
        <v>1.1097005131977093</v>
      </c>
      <c r="P40" s="253">
        <f>LongChart!N47</f>
        <v>1.1570454934943382</v>
      </c>
      <c r="Q40" s="253">
        <f>LongChart!O47</f>
        <v>0.95908114195782868</v>
      </c>
      <c r="R40" s="253">
        <f>LongChart!P47</f>
        <v>0.9922502166827647</v>
      </c>
    </row>
    <row r="41" spans="1:18" x14ac:dyDescent="0.2">
      <c r="N41">
        <f>LongChart!B48</f>
        <v>1990</v>
      </c>
      <c r="O41" s="253">
        <f>LongChart!M48</f>
        <v>1.1060021921483933</v>
      </c>
      <c r="P41" s="253">
        <f>LongChart!N48</f>
        <v>1.1792451586537827</v>
      </c>
      <c r="Q41" s="253">
        <f>LongChart!O48</f>
        <v>0.93788995785320572</v>
      </c>
      <c r="R41" s="253">
        <f>LongChart!P48</f>
        <v>0.98910543084135738</v>
      </c>
    </row>
    <row r="42" spans="1:18" x14ac:dyDescent="0.2">
      <c r="N42">
        <f>LongChart!B49</f>
        <v>1991</v>
      </c>
      <c r="O42" s="253">
        <f>LongChart!M49</f>
        <v>1.1052549438004109</v>
      </c>
      <c r="P42" s="253">
        <f>LongChart!N49</f>
        <v>1.1783882832171058</v>
      </c>
      <c r="Q42" s="253">
        <f>LongChart!O49</f>
        <v>0.93793782536853254</v>
      </c>
      <c r="R42" s="253">
        <f>LongChart!P49</f>
        <v>0.9696898215283386</v>
      </c>
    </row>
    <row r="43" spans="1:18" x14ac:dyDescent="0.2">
      <c r="N43">
        <f>LongChart!B50</f>
        <v>1992</v>
      </c>
      <c r="O43" s="253">
        <f>LongChart!M50</f>
        <v>1.1228637051056722</v>
      </c>
      <c r="P43" s="253">
        <f>LongChart!N50</f>
        <v>1.2202829007210938</v>
      </c>
      <c r="Q43" s="253">
        <f>LongChart!O50</f>
        <v>0.92016671252391213</v>
      </c>
      <c r="R43" s="253">
        <f>LongChart!P50</f>
        <v>0.96405188886843762</v>
      </c>
    </row>
    <row r="44" spans="1:18" x14ac:dyDescent="0.2">
      <c r="N44">
        <f>LongChart!B51</f>
        <v>1993</v>
      </c>
      <c r="O44" s="253">
        <f>LongChart!M51</f>
        <v>1.1444811035845091</v>
      </c>
      <c r="P44" s="253">
        <f>LongChart!N51</f>
        <v>1.2537801389456478</v>
      </c>
      <c r="Q44" s="253">
        <f>LongChart!O51</f>
        <v>0.91282440041437218</v>
      </c>
      <c r="R44" s="253">
        <f>LongChart!P51</f>
        <v>0.96298418036818689</v>
      </c>
    </row>
    <row r="45" spans="1:18" x14ac:dyDescent="0.2">
      <c r="N45">
        <f>LongChart!B52</f>
        <v>1994</v>
      </c>
      <c r="O45" s="253">
        <f>LongChart!M52</f>
        <v>1.1662481559313458</v>
      </c>
      <c r="P45" s="253">
        <f>LongChart!N52</f>
        <v>1.3043885205056884</v>
      </c>
      <c r="Q45" s="253">
        <f>LongChart!O52</f>
        <v>0.89409569127395561</v>
      </c>
      <c r="R45" s="253">
        <f>LongChart!P52</f>
        <v>0.95537857028113005</v>
      </c>
    </row>
    <row r="46" spans="1:18" x14ac:dyDescent="0.2">
      <c r="N46">
        <f>LongChart!B53</f>
        <v>1995</v>
      </c>
      <c r="O46" s="253">
        <f>LongChart!M53</f>
        <v>1.1914966339725825</v>
      </c>
      <c r="P46" s="253">
        <f>LongChart!N53</f>
        <v>1.3398499808850866</v>
      </c>
      <c r="Q46" s="253">
        <f>LongChart!O53</f>
        <v>0.88927615104005608</v>
      </c>
      <c r="R46" s="253">
        <f>LongChart!P53</f>
        <v>0.95661245118475091</v>
      </c>
    </row>
    <row r="47" spans="1:18" x14ac:dyDescent="0.2">
      <c r="N47">
        <f>LongChart!B54</f>
        <v>1996</v>
      </c>
      <c r="O47" s="253">
        <f>LongChart!M54</f>
        <v>1.2306603561680902</v>
      </c>
      <c r="P47" s="253">
        <f>LongChart!N54</f>
        <v>1.3907088337266171</v>
      </c>
      <c r="Q47" s="253">
        <f>LongChart!O54</f>
        <v>0.8849158977946141</v>
      </c>
      <c r="R47" s="253">
        <f>LongChart!P54</f>
        <v>0.96438784279569478</v>
      </c>
    </row>
    <row r="48" spans="1:18" x14ac:dyDescent="0.2">
      <c r="N48">
        <f>LongChart!B55</f>
        <v>1997</v>
      </c>
      <c r="O48" s="253">
        <f>LongChart!M55</f>
        <v>1.2382286296423197</v>
      </c>
      <c r="P48" s="253">
        <f>LongChart!N55</f>
        <v>1.4531157309147475</v>
      </c>
      <c r="Q48" s="253">
        <f>LongChart!O55</f>
        <v>0.85211976121326904</v>
      </c>
      <c r="R48" s="253">
        <f>LongChart!P55</f>
        <v>0.94214385387355415</v>
      </c>
    </row>
    <row r="49" spans="1:26" x14ac:dyDescent="0.2">
      <c r="N49">
        <f>LongChart!B56</f>
        <v>1998</v>
      </c>
      <c r="O49" s="253">
        <f>LongChart!M56</f>
        <v>1.2437943974450696</v>
      </c>
      <c r="P49" s="253">
        <f>LongChart!N56</f>
        <v>1.5177768696362892</v>
      </c>
      <c r="Q49" s="253">
        <f>LongChart!O56</f>
        <v>0.81948435394401853</v>
      </c>
      <c r="R49" s="253">
        <f>LongChart!P56</f>
        <v>0.94227455720399222</v>
      </c>
    </row>
    <row r="50" spans="1:26" x14ac:dyDescent="0.2">
      <c r="N50">
        <f>LongChart!B57</f>
        <v>1999</v>
      </c>
      <c r="O50" s="253">
        <f>LongChart!M57</f>
        <v>1.2650572106330611</v>
      </c>
      <c r="P50" s="253">
        <f>LongChart!N57</f>
        <v>1.5913363302002452</v>
      </c>
      <c r="Q50" s="253">
        <f>LongChart!O57</f>
        <v>0.79496532984568569</v>
      </c>
      <c r="R50" s="253">
        <f>LongChart!P57</f>
        <v>0.94540845617544167</v>
      </c>
    </row>
    <row r="51" spans="1:26" x14ac:dyDescent="0.2">
      <c r="N51">
        <f>LongChart!B58</f>
        <v>2000</v>
      </c>
      <c r="O51" s="253">
        <f>LongChart!M58</f>
        <v>1.2934156303510451</v>
      </c>
      <c r="P51" s="253">
        <f>LongChart!N58</f>
        <v>1.6564324979896385</v>
      </c>
      <c r="Q51" s="253">
        <f>LongChart!O58</f>
        <v>0.78084415267197682</v>
      </c>
      <c r="R51" s="253">
        <f>LongChart!P58</f>
        <v>0.94926414025166561</v>
      </c>
    </row>
    <row r="52" spans="1:26" x14ac:dyDescent="0.2">
      <c r="N52">
        <f>LongChart!B59</f>
        <v>2001</v>
      </c>
      <c r="O52" s="253">
        <f>LongChart!M59</f>
        <v>1.2588862432687828</v>
      </c>
      <c r="P52" s="253">
        <f>LongChart!N59</f>
        <v>1.6721462752283902</v>
      </c>
      <c r="Q52" s="253">
        <f>LongChart!O59</f>
        <v>0.75285653050708001</v>
      </c>
      <c r="R52" s="253">
        <f>LongChart!P59</f>
        <v>0.93792118194418328</v>
      </c>
    </row>
    <row r="53" spans="1:26" x14ac:dyDescent="0.2">
      <c r="N53">
        <f>LongChart!B60</f>
        <v>2002</v>
      </c>
      <c r="O53" s="253">
        <f>LongChart!M60</f>
        <v>1.2780725419538708</v>
      </c>
      <c r="P53" s="253">
        <f>LongChart!N60</f>
        <v>1.7018468961335145</v>
      </c>
      <c r="Q53" s="253">
        <f>LongChart!O60</f>
        <v>0.75099149333442883</v>
      </c>
      <c r="R53" s="253">
        <f>LongChart!P60</f>
        <v>0.91919434332850214</v>
      </c>
    </row>
    <row r="54" spans="1:26" x14ac:dyDescent="0.2">
      <c r="N54">
        <f>LongChart!B61</f>
        <v>2003</v>
      </c>
      <c r="O54" s="253">
        <f>LongChart!M61</f>
        <v>1.2817591477743002</v>
      </c>
      <c r="P54" s="253">
        <f>LongChart!N61</f>
        <v>1.7493441607234665</v>
      </c>
      <c r="Q54" s="253">
        <f>LongChart!O61</f>
        <v>0.73270839240930741</v>
      </c>
      <c r="R54" s="253">
        <f>LongChart!P61</f>
        <v>0.91386859544193522</v>
      </c>
    </row>
    <row r="55" spans="1:26" x14ac:dyDescent="0.2">
      <c r="N55">
        <f>LongChart!B62</f>
        <v>2004</v>
      </c>
      <c r="O55" s="253">
        <f>LongChart!M62</f>
        <v>1.3111450127000934</v>
      </c>
      <c r="P55" s="253">
        <f>LongChart!N62</f>
        <v>1.8157849638134913</v>
      </c>
      <c r="Q55" s="253">
        <f>LongChart!O62</f>
        <v>0.72208165549870029</v>
      </c>
      <c r="R55" s="253">
        <f>LongChart!P62</f>
        <v>0.90634861230746444</v>
      </c>
    </row>
    <row r="56" spans="1:26" x14ac:dyDescent="0.2">
      <c r="N56">
        <f>LongChart!B63</f>
        <v>2005</v>
      </c>
      <c r="O56" s="253">
        <f>LongChart!M63</f>
        <v>1.3126511460870978</v>
      </c>
      <c r="P56" s="253">
        <f>LongChart!N63</f>
        <v>1.8766363025165773</v>
      </c>
      <c r="Q56" s="253">
        <f>LongChart!O63</f>
        <v>0.69947018733828537</v>
      </c>
      <c r="R56" s="253">
        <f>LongChart!P63</f>
        <v>0.89114448638893751</v>
      </c>
    </row>
    <row r="57" spans="1:26" x14ac:dyDescent="0.2">
      <c r="N57">
        <f>LongChart!B64</f>
        <v>2006</v>
      </c>
      <c r="O57" s="253">
        <f>LongChart!M64</f>
        <v>1.3041094745336319</v>
      </c>
      <c r="P57" s="253">
        <f>LongChart!N64</f>
        <v>1.9266778280185086</v>
      </c>
      <c r="Q57" s="253">
        <f>LongChart!O64</f>
        <v>0.67686950852330241</v>
      </c>
      <c r="R57" s="253">
        <f>LongChart!P64</f>
        <v>0.88023647736586974</v>
      </c>
    </row>
    <row r="58" spans="1:26" x14ac:dyDescent="0.2">
      <c r="N58">
        <f>LongChart!B65</f>
        <v>2007</v>
      </c>
      <c r="O58" s="253">
        <f>LongChart!M65</f>
        <v>1.3262167921038257</v>
      </c>
      <c r="P58" s="253">
        <f>LongChart!N65</f>
        <v>1.9611637686699974</v>
      </c>
      <c r="Q58" s="253">
        <f>LongChart!O65</f>
        <v>0.67623969669969286</v>
      </c>
      <c r="R58" s="253">
        <f>LongChart!P65</f>
        <v>0.87383580639266112</v>
      </c>
    </row>
    <row r="59" spans="1:26" x14ac:dyDescent="0.2">
      <c r="N59">
        <f>LongChart!B66</f>
        <v>2008</v>
      </c>
      <c r="O59" s="253">
        <f>LongChart!M66</f>
        <v>1.2996903854805091</v>
      </c>
      <c r="P59" s="253">
        <f>LongChart!N66</f>
        <v>1.9554688426908526</v>
      </c>
      <c r="Q59" s="253">
        <f>LongChart!O66</f>
        <v>0.66464387317572915</v>
      </c>
      <c r="R59" s="253">
        <f>LongChart!P66</f>
        <v>0.87525829956624501</v>
      </c>
    </row>
    <row r="60" spans="1:26" x14ac:dyDescent="0.2">
      <c r="N60">
        <f>LongChart!B67</f>
        <v>2009</v>
      </c>
      <c r="O60" s="253">
        <f>LongChart!M67</f>
        <v>1.238216155214243</v>
      </c>
      <c r="P60" s="253">
        <f>LongChart!N67</f>
        <v>1.900668362840608</v>
      </c>
      <c r="Q60" s="253">
        <f>LongChart!O67</f>
        <v>0.65146354799302819</v>
      </c>
      <c r="R60" s="253">
        <f>LongChart!P67</f>
        <v>0.86660693318142556</v>
      </c>
    </row>
    <row r="61" spans="1:26" x14ac:dyDescent="0.2">
      <c r="A61" s="254" t="s">
        <v>570</v>
      </c>
      <c r="N61">
        <f>LongChart!B68</f>
        <v>2010</v>
      </c>
      <c r="O61" s="253">
        <f>LongChart!M68</f>
        <v>1.2829430534635398</v>
      </c>
      <c r="P61" s="253">
        <f>LongChart!N68</f>
        <v>1.9483238198188697</v>
      </c>
      <c r="Q61" s="253">
        <f>LongChart!O68</f>
        <v>0.65848553531661458</v>
      </c>
      <c r="R61" s="253">
        <f>LongChart!P68</f>
        <v>0.8635432839488304</v>
      </c>
    </row>
    <row r="62" spans="1:26" x14ac:dyDescent="0.2">
      <c r="A62" s="3" t="s">
        <v>50</v>
      </c>
      <c r="Q62">
        <f>Q59^(1/19)</f>
        <v>0.97872927601407389</v>
      </c>
      <c r="R62">
        <f>R59^(1/19)</f>
        <v>0.99301209623101383</v>
      </c>
      <c r="Z62" s="256" t="s">
        <v>43</v>
      </c>
    </row>
    <row r="63" spans="1:26" x14ac:dyDescent="0.2">
      <c r="A63" s="3" t="s">
        <v>48</v>
      </c>
      <c r="Z63" s="257" t="s">
        <v>45</v>
      </c>
    </row>
    <row r="64" spans="1:26" x14ac:dyDescent="0.2">
      <c r="A64" s="3" t="s">
        <v>471</v>
      </c>
      <c r="M64" t="s">
        <v>41</v>
      </c>
      <c r="S64" t="s">
        <v>42</v>
      </c>
      <c r="Z64" t="s">
        <v>46</v>
      </c>
    </row>
    <row r="65" spans="1:31" x14ac:dyDescent="0.2">
      <c r="Z65" t="s">
        <v>44</v>
      </c>
    </row>
    <row r="66" spans="1:31" x14ac:dyDescent="0.2">
      <c r="A66" s="3"/>
      <c r="N66" t="str">
        <f>All_Sectors!GM82</f>
        <v>Source Energy Intensity by End-Use Sector</v>
      </c>
      <c r="T66" t="str">
        <f>N66</f>
        <v>Source Energy Intensity by End-Use Sector</v>
      </c>
    </row>
    <row r="67" spans="1:31" ht="13.5" thickBot="1" x14ac:dyDescent="0.25">
      <c r="A67" s="3" t="s">
        <v>47</v>
      </c>
      <c r="M67" s="4"/>
      <c r="N67" s="4" t="str">
        <f>All_Sectors!GP83</f>
        <v>Transportation</v>
      </c>
      <c r="O67" s="4" t="str">
        <f>All_Sectors!GO83</f>
        <v>Industrial</v>
      </c>
      <c r="P67" s="4" t="str">
        <f>All_Sectors!GM83</f>
        <v>Residential</v>
      </c>
      <c r="Q67" s="4" t="str">
        <f>All_Sectors!GN83</f>
        <v>Commercial</v>
      </c>
      <c r="T67" s="4" t="str">
        <f>N67</f>
        <v>Transportation</v>
      </c>
      <c r="U67" s="4" t="str">
        <f>O67</f>
        <v>Industrial</v>
      </c>
      <c r="V67" s="4" t="str">
        <f>P67</f>
        <v>Residential</v>
      </c>
      <c r="W67" s="4" t="str">
        <f>Q67</f>
        <v>Commercial</v>
      </c>
    </row>
    <row r="68" spans="1:31" x14ac:dyDescent="0.2">
      <c r="A68" t="s">
        <v>49</v>
      </c>
      <c r="M68">
        <f ca="1">All_Sectors!GL84</f>
        <v>1985</v>
      </c>
      <c r="N68" s="26">
        <f ca="1">All_Sectors!GP84</f>
        <v>1</v>
      </c>
      <c r="O68" s="26">
        <f ca="1">All_Sectors!GO84</f>
        <v>1</v>
      </c>
      <c r="P68" s="26">
        <f ca="1">All_Sectors!GM84</f>
        <v>1</v>
      </c>
      <c r="Q68" s="26">
        <f ca="1">All_Sectors!GN84</f>
        <v>1</v>
      </c>
      <c r="S68">
        <f ca="1">M68</f>
        <v>1985</v>
      </c>
      <c r="T68" s="26">
        <f t="shared" ref="T68:T85" ca="1" si="0">N68/N$79</f>
        <v>1.1038371548864065</v>
      </c>
      <c r="U68" s="26">
        <f t="shared" ref="U68:U85" ca="1" si="1">O68/O$79</f>
        <v>1.0431242594506007</v>
      </c>
      <c r="V68" s="26">
        <f t="shared" ref="V68:V85" ca="1" si="2">P68/P$79</f>
        <v>1.0518669184934826</v>
      </c>
      <c r="W68" s="26">
        <f t="shared" ref="W68:W85" ca="1" si="3">Q68/Q$79</f>
        <v>0.91019705138748352</v>
      </c>
    </row>
    <row r="69" spans="1:31" x14ac:dyDescent="0.2">
      <c r="M69">
        <f ca="1">All_Sectors!GL85</f>
        <v>1986</v>
      </c>
      <c r="N69" s="26">
        <f ca="1">All_Sectors!GP85</f>
        <v>1.0076372215364484</v>
      </c>
      <c r="O69" s="26">
        <f ca="1">All_Sectors!GO85</f>
        <v>1.0143271169923793</v>
      </c>
      <c r="P69" s="26">
        <f ca="1">All_Sectors!GM85</f>
        <v>0.98802850430535816</v>
      </c>
      <c r="Q69" s="26">
        <f ca="1">All_Sectors!GN85</f>
        <v>0.98571016614228302</v>
      </c>
      <c r="S69">
        <f t="shared" ref="S69:S85" ca="1" si="4">M69</f>
        <v>1986</v>
      </c>
      <c r="T69" s="26">
        <f t="shared" ca="1" si="0"/>
        <v>1.112267403778437</v>
      </c>
      <c r="U69" s="26">
        <f t="shared" ca="1" si="1"/>
        <v>1.0580692227533384</v>
      </c>
      <c r="V69" s="26">
        <f t="shared" ca="1" si="2"/>
        <v>1.0392744982074018</v>
      </c>
      <c r="W69" s="26">
        <f t="shared" ca="1" si="3"/>
        <v>0.8971904867453725</v>
      </c>
    </row>
    <row r="70" spans="1:31" x14ac:dyDescent="0.2">
      <c r="M70">
        <f ca="1">All_Sectors!GL86</f>
        <v>1987</v>
      </c>
      <c r="N70" s="26">
        <f ca="1">All_Sectors!GP86</f>
        <v>0.98888140040758443</v>
      </c>
      <c r="O70" s="26">
        <f ca="1">All_Sectors!GO86</f>
        <v>0.96294600664407104</v>
      </c>
      <c r="P70" s="26">
        <f ca="1">All_Sectors!GM86</f>
        <v>0.97262312329032186</v>
      </c>
      <c r="Q70" s="26">
        <f ca="1">All_Sectors!GN86</f>
        <v>0.98979451466963675</v>
      </c>
      <c r="S70">
        <f t="shared" ca="1" si="4"/>
        <v>1987</v>
      </c>
      <c r="T70" s="26">
        <f t="shared" ca="1" si="0"/>
        <v>1.0915640315459936</v>
      </c>
      <c r="U70" s="26">
        <f t="shared" ca="1" si="1"/>
        <v>1.0044723400715099</v>
      </c>
      <c r="V70" s="26">
        <f t="shared" ca="1" si="2"/>
        <v>1.0230700875508976</v>
      </c>
      <c r="W70" s="26">
        <f t="shared" ca="1" si="3"/>
        <v>0.90090804873180863</v>
      </c>
    </row>
    <row r="71" spans="1:31" x14ac:dyDescent="0.2">
      <c r="M71">
        <f ca="1">All_Sectors!GL87</f>
        <v>1988</v>
      </c>
      <c r="N71" s="26">
        <f ca="1">All_Sectors!GP87</f>
        <v>0.97402907385998705</v>
      </c>
      <c r="O71" s="26">
        <f ca="1">All_Sectors!GO87</f>
        <v>0.97795354766609033</v>
      </c>
      <c r="P71" s="26">
        <f ca="1">All_Sectors!GM87</f>
        <v>0.97617236651595274</v>
      </c>
      <c r="Q71" s="26">
        <f ca="1">All_Sectors!GN87</f>
        <v>1.0109314837913586</v>
      </c>
      <c r="S71">
        <f t="shared" ca="1" si="4"/>
        <v>1988</v>
      </c>
      <c r="T71" s="26">
        <f t="shared" ca="1" si="0"/>
        <v>1.0751694816662498</v>
      </c>
      <c r="U71" s="26">
        <f t="shared" ca="1" si="1"/>
        <v>1.0201270701862781</v>
      </c>
      <c r="V71" s="26">
        <f t="shared" ca="1" si="2"/>
        <v>1.0268034190856257</v>
      </c>
      <c r="W71" s="26">
        <f t="shared" ca="1" si="3"/>
        <v>0.9201468557016681</v>
      </c>
    </row>
    <row r="72" spans="1:31" x14ac:dyDescent="0.2">
      <c r="M72">
        <f ca="1">All_Sectors!GL88</f>
        <v>1989</v>
      </c>
      <c r="N72" s="26">
        <f ca="1">All_Sectors!GP88</f>
        <v>0.96511721846800635</v>
      </c>
      <c r="O72" s="26">
        <f ca="1">All_Sectors!GO88</f>
        <v>0.9882297980905651</v>
      </c>
      <c r="P72" s="26">
        <f ca="1">All_Sectors!GM88</f>
        <v>0.99304130760596188</v>
      </c>
      <c r="Q72" s="26">
        <f ca="1">All_Sectors!GN88</f>
        <v>1.0457389873743337</v>
      </c>
      <c r="S72">
        <f t="shared" ca="1" si="4"/>
        <v>1989</v>
      </c>
      <c r="T72" s="26">
        <f t="shared" ca="1" si="0"/>
        <v>1.0653322445656066</v>
      </c>
      <c r="U72" s="26">
        <f t="shared" ca="1" si="1"/>
        <v>1.0308464763002374</v>
      </c>
      <c r="V72" s="26">
        <f t="shared" ca="1" si="2"/>
        <v>1.0445473001682217</v>
      </c>
      <c r="W72" s="26">
        <f t="shared" ca="1" si="3"/>
        <v>0.95182854282905138</v>
      </c>
    </row>
    <row r="73" spans="1:31" x14ac:dyDescent="0.2">
      <c r="M73">
        <f ca="1">All_Sectors!GL89</f>
        <v>1990</v>
      </c>
      <c r="N73" s="26">
        <f ca="1">All_Sectors!GP89</f>
        <v>0.95515668919483165</v>
      </c>
      <c r="O73" s="26">
        <f ca="1">All_Sectors!GO89</f>
        <v>0.99475757340055071</v>
      </c>
      <c r="P73" s="26">
        <f ca="1">All_Sectors!GM89</f>
        <v>0.97840230409227136</v>
      </c>
      <c r="Q73" s="26">
        <f ca="1">All_Sectors!GN89</f>
        <v>1.0512401149108277</v>
      </c>
      <c r="S73">
        <f t="shared" ca="1" si="4"/>
        <v>1990</v>
      </c>
      <c r="T73" s="26">
        <f t="shared" ca="1" si="0"/>
        <v>1.0543374422715428</v>
      </c>
      <c r="U73" s="26">
        <f t="shared" ca="1" si="1"/>
        <v>1.0376557570863261</v>
      </c>
      <c r="V73" s="26">
        <f t="shared" ca="1" si="2"/>
        <v>1.0291490166524608</v>
      </c>
      <c r="W73" s="26">
        <f t="shared" ca="1" si="3"/>
        <v>0.95683565289207473</v>
      </c>
    </row>
    <row r="74" spans="1:31" x14ac:dyDescent="0.2">
      <c r="M74">
        <f ca="1">All_Sectors!GL90</f>
        <v>1991</v>
      </c>
      <c r="N74" s="26">
        <f ca="1">All_Sectors!GP90</f>
        <v>0.91712551484643423</v>
      </c>
      <c r="O74" s="26">
        <f ca="1">All_Sectors!GO90</f>
        <v>0.97840566427822651</v>
      </c>
      <c r="P74" s="26">
        <f ca="1">All_Sectors!GM90</f>
        <v>0.97020444498093494</v>
      </c>
      <c r="Q74" s="26">
        <f ca="1">All_Sectors!GN90</f>
        <v>1.043109936446138</v>
      </c>
      <c r="S74">
        <f t="shared" ca="1" si="4"/>
        <v>1991</v>
      </c>
      <c r="T74" s="26">
        <f t="shared" ca="1" si="0"/>
        <v>1.0123572189818189</v>
      </c>
      <c r="U74" s="26">
        <f t="shared" ca="1" si="1"/>
        <v>1.0205986839924981</v>
      </c>
      <c r="V74" s="26">
        <f t="shared" ca="1" si="2"/>
        <v>1.0205259598507757</v>
      </c>
      <c r="W74" s="26">
        <f t="shared" ca="1" si="3"/>
        <v>0.94943558842626008</v>
      </c>
    </row>
    <row r="75" spans="1:31" x14ac:dyDescent="0.2">
      <c r="M75">
        <f ca="1">All_Sectors!GL91</f>
        <v>1992</v>
      </c>
      <c r="N75" s="26">
        <f ca="1">All_Sectors!GP91</f>
        <v>0.9168561266835954</v>
      </c>
      <c r="O75" s="26">
        <f ca="1">All_Sectors!GO91</f>
        <v>0.97317907261754277</v>
      </c>
      <c r="P75" s="26">
        <f ca="1">All_Sectors!GM91</f>
        <v>0.9500012266330301</v>
      </c>
      <c r="Q75" s="26">
        <f ca="1">All_Sectors!GN91</f>
        <v>1.0475076750116521</v>
      </c>
      <c r="S75">
        <f t="shared" ca="1" si="4"/>
        <v>1992</v>
      </c>
      <c r="T75" s="26">
        <f t="shared" ca="1" si="0"/>
        <v>1.0120598583185907</v>
      </c>
      <c r="U75" s="26">
        <f t="shared" ca="1" si="1"/>
        <v>1.0151466994369966</v>
      </c>
      <c r="V75" s="26">
        <f t="shared" ca="1" si="2"/>
        <v>0.99927486282351408</v>
      </c>
      <c r="W75" s="26">
        <f t="shared" ca="1" si="3"/>
        <v>0.95343839710136402</v>
      </c>
      <c r="X75" s="1"/>
      <c r="Y75" s="1"/>
      <c r="Z75" s="1"/>
      <c r="AA75" s="1"/>
      <c r="AB75" s="1"/>
      <c r="AC75" s="1"/>
      <c r="AD75" s="1"/>
      <c r="AE75" s="1"/>
    </row>
    <row r="76" spans="1:31" x14ac:dyDescent="0.2">
      <c r="M76">
        <f ca="1">All_Sectors!GL92</f>
        <v>1993</v>
      </c>
      <c r="N76" s="26">
        <f ca="1">All_Sectors!GP92</f>
        <v>0.92060839512767934</v>
      </c>
      <c r="O76" s="26">
        <f ca="1">All_Sectors!GO92</f>
        <v>0.9788096568410406</v>
      </c>
      <c r="P76" s="26">
        <f ca="1">All_Sectors!GM92</f>
        <v>0.93603904827232876</v>
      </c>
      <c r="Q76" s="26">
        <f ca="1">All_Sectors!GN92</f>
        <v>1.0431516310285767</v>
      </c>
      <c r="S76">
        <f t="shared" ca="1" si="4"/>
        <v>1993</v>
      </c>
      <c r="T76" s="26">
        <f t="shared" ca="1" si="0"/>
        <v>1.0162017516422783</v>
      </c>
      <c r="U76" s="26">
        <f t="shared" ca="1" si="1"/>
        <v>1.021020098435407</v>
      </c>
      <c r="V76" s="26">
        <f t="shared" ca="1" si="2"/>
        <v>0.98458850929578678</v>
      </c>
      <c r="W76" s="26">
        <f t="shared" ca="1" si="3"/>
        <v>0.94947353871225459</v>
      </c>
    </row>
    <row r="77" spans="1:31" x14ac:dyDescent="0.2">
      <c r="M77">
        <f ca="1">All_Sectors!GL93</f>
        <v>1994</v>
      </c>
      <c r="N77" s="26">
        <f ca="1">All_Sectors!GP93</f>
        <v>0.91767019977188213</v>
      </c>
      <c r="O77" s="26">
        <f ca="1">All_Sectors!GO93</f>
        <v>0.95612192438407095</v>
      </c>
      <c r="P77" s="26">
        <f ca="1">All_Sectors!GM93</f>
        <v>0.92802331151776984</v>
      </c>
      <c r="Q77" s="26">
        <f ca="1">All_Sectors!GN93</f>
        <v>1.0576801095733277</v>
      </c>
      <c r="S77">
        <f t="shared" ca="1" si="4"/>
        <v>1994</v>
      </c>
      <c r="T77" s="26">
        <f t="shared" ca="1" si="0"/>
        <v>1.0129584624402348</v>
      </c>
      <c r="U77" s="26">
        <f t="shared" ca="1" si="1"/>
        <v>0.99735397431761719</v>
      </c>
      <c r="V77" s="26">
        <f t="shared" ca="1" si="2"/>
        <v>0.97615702097631385</v>
      </c>
      <c r="W77" s="26">
        <f t="shared" ca="1" si="3"/>
        <v>0.9626973170448333</v>
      </c>
    </row>
    <row r="78" spans="1:31" x14ac:dyDescent="0.2">
      <c r="M78">
        <f ca="1">All_Sectors!GL94</f>
        <v>1995</v>
      </c>
      <c r="N78" s="26">
        <f ca="1">All_Sectors!GP94</f>
        <v>0.91260196733691934</v>
      </c>
      <c r="O78" s="26">
        <f ca="1">All_Sectors!GO94</f>
        <v>0.96398109184256686</v>
      </c>
      <c r="P78" s="26">
        <f ca="1">All_Sectors!GM94</f>
        <v>0.91758992874702239</v>
      </c>
      <c r="Q78" s="26">
        <f ca="1">All_Sectors!GN94</f>
        <v>1.0744860697353924</v>
      </c>
      <c r="S78">
        <f t="shared" ca="1" si="4"/>
        <v>1995</v>
      </c>
      <c r="T78" s="26">
        <f t="shared" ca="1" si="0"/>
        <v>1.0073639591689225</v>
      </c>
      <c r="U78" s="26">
        <f t="shared" ca="1" si="1"/>
        <v>1.0055520625526591</v>
      </c>
      <c r="V78" s="26">
        <f t="shared" ca="1" si="2"/>
        <v>0.96518249079178475</v>
      </c>
      <c r="W78" s="26">
        <f t="shared" ca="1" si="3"/>
        <v>0.97799405243008009</v>
      </c>
      <c r="X78" s="26"/>
      <c r="Y78" s="26"/>
      <c r="Z78" s="26"/>
      <c r="AA78" s="26"/>
      <c r="AB78" s="26"/>
      <c r="AC78" s="26"/>
      <c r="AD78" s="26"/>
      <c r="AE78" s="26"/>
    </row>
    <row r="79" spans="1:31" x14ac:dyDescent="0.2">
      <c r="M79">
        <f ca="1">All_Sectors!GL95</f>
        <v>1996</v>
      </c>
      <c r="N79" s="26">
        <f ca="1">All_Sectors!GP95</f>
        <v>0.90593073042817418</v>
      </c>
      <c r="O79" s="26">
        <f ca="1">All_Sectors!GO95</f>
        <v>0.95865855955328505</v>
      </c>
      <c r="P79" s="26">
        <f ca="1">All_Sectors!GM95</f>
        <v>0.95069060773603553</v>
      </c>
      <c r="Q79" s="26">
        <f ca="1">All_Sectors!GN95</f>
        <v>1.0986631943880976</v>
      </c>
      <c r="S79">
        <f t="shared" ca="1" si="4"/>
        <v>1996</v>
      </c>
      <c r="T79" s="26">
        <f t="shared" ca="1" si="0"/>
        <v>1</v>
      </c>
      <c r="U79" s="26">
        <f t="shared" ca="1" si="1"/>
        <v>1</v>
      </c>
      <c r="V79" s="26">
        <f t="shared" ca="1" si="2"/>
        <v>1</v>
      </c>
      <c r="W79" s="26">
        <f t="shared" ca="1" si="3"/>
        <v>1</v>
      </c>
      <c r="X79" s="26"/>
      <c r="Y79" s="26"/>
      <c r="Z79" s="26"/>
      <c r="AA79" s="26"/>
      <c r="AB79" s="26"/>
      <c r="AC79" s="26"/>
      <c r="AD79" s="26"/>
      <c r="AE79" s="26"/>
    </row>
    <row r="80" spans="1:31" x14ac:dyDescent="0.2">
      <c r="M80">
        <f ca="1">All_Sectors!GL96</f>
        <v>1997</v>
      </c>
      <c r="N80" s="26">
        <f ca="1">All_Sectors!GP96</f>
        <v>0.89476708570107855</v>
      </c>
      <c r="O80" s="26">
        <f ca="1">All_Sectors!GO96</f>
        <v>0.91593317404346064</v>
      </c>
      <c r="P80" s="26">
        <f ca="1">All_Sectors!GM96</f>
        <v>0.92207077682421468</v>
      </c>
      <c r="Q80" s="26">
        <f ca="1">All_Sectors!GN96</f>
        <v>1.1073143019248288</v>
      </c>
      <c r="S80">
        <f t="shared" ca="1" si="4"/>
        <v>1997</v>
      </c>
      <c r="T80" s="26">
        <f t="shared" ca="1" si="0"/>
        <v>0.9876771541662801</v>
      </c>
      <c r="U80" s="26">
        <f t="shared" ca="1" si="1"/>
        <v>0.95543211388032301</v>
      </c>
      <c r="V80" s="26">
        <f t="shared" ca="1" si="2"/>
        <v>0.96989574665097844</v>
      </c>
      <c r="W80" s="26">
        <f t="shared" ca="1" si="3"/>
        <v>1.0078742125711688</v>
      </c>
      <c r="X80" s="26"/>
      <c r="Y80" s="26"/>
      <c r="Z80" s="26"/>
      <c r="AA80" s="26"/>
      <c r="AB80" s="26"/>
      <c r="AC80" s="26"/>
      <c r="AD80" s="26"/>
      <c r="AE80" s="26"/>
    </row>
    <row r="81" spans="1:31" x14ac:dyDescent="0.2">
      <c r="M81">
        <f ca="1">All_Sectors!GL97</f>
        <v>1998</v>
      </c>
      <c r="N81" s="26">
        <f ca="1">All_Sectors!GP97</f>
        <v>0.89522062609407849</v>
      </c>
      <c r="O81" s="26">
        <f ca="1">All_Sectors!GO97</f>
        <v>0.91449975334005951</v>
      </c>
      <c r="P81" s="26">
        <f ca="1">All_Sectors!GM97</f>
        <v>0.92303461760319072</v>
      </c>
      <c r="Q81" s="26">
        <f ca="1">All_Sectors!GN97</f>
        <v>1.1089039215107743</v>
      </c>
      <c r="S81">
        <f t="shared" ca="1" si="4"/>
        <v>1998</v>
      </c>
      <c r="T81" s="26">
        <f t="shared" ca="1" si="0"/>
        <v>0.9881777889033152</v>
      </c>
      <c r="U81" s="26">
        <f t="shared" ca="1" si="1"/>
        <v>0.95393687797060656</v>
      </c>
      <c r="V81" s="26">
        <f t="shared" ca="1" si="2"/>
        <v>0.97090957888107832</v>
      </c>
      <c r="W81" s="26">
        <f t="shared" ca="1" si="3"/>
        <v>1.0093210796311243</v>
      </c>
      <c r="X81" s="26"/>
      <c r="Y81" s="26"/>
      <c r="Z81" s="26"/>
      <c r="AA81" s="26"/>
      <c r="AB81" s="26"/>
      <c r="AC81" s="26"/>
      <c r="AD81" s="26"/>
      <c r="AE81" s="26"/>
    </row>
    <row r="82" spans="1:31" x14ac:dyDescent="0.2">
      <c r="M82">
        <f ca="1">All_Sectors!GL98</f>
        <v>1999</v>
      </c>
      <c r="N82" s="26">
        <f ca="1">All_Sectors!GP98</f>
        <v>0.90243289468672849</v>
      </c>
      <c r="O82" s="26">
        <f ca="1">All_Sectors!GO98</f>
        <v>0.91354815203028761</v>
      </c>
      <c r="P82" s="26">
        <f ca="1">All_Sectors!GM98</f>
        <v>0.92472651822696084</v>
      </c>
      <c r="Q82" s="26">
        <f ca="1">All_Sectors!GN98</f>
        <v>1.1146363863740925</v>
      </c>
      <c r="S82">
        <f t="shared" ca="1" si="4"/>
        <v>1999</v>
      </c>
      <c r="T82" s="26">
        <f t="shared" ca="1" si="0"/>
        <v>0.99613895894690263</v>
      </c>
      <c r="U82" s="26">
        <f t="shared" ca="1" si="1"/>
        <v>0.95294423955905849</v>
      </c>
      <c r="V82" s="26">
        <f t="shared" ca="1" si="2"/>
        <v>0.97268923317660061</v>
      </c>
      <c r="W82" s="26">
        <f t="shared" ca="1" si="3"/>
        <v>1.0145387522468987</v>
      </c>
      <c r="X82" s="26"/>
      <c r="Y82" s="26"/>
      <c r="Z82" s="26"/>
      <c r="AA82" s="26"/>
      <c r="AB82" s="26"/>
      <c r="AC82" s="26"/>
      <c r="AD82" s="26"/>
      <c r="AE82" s="26"/>
    </row>
    <row r="83" spans="1:31" x14ac:dyDescent="0.2">
      <c r="M83">
        <f ca="1">All_Sectors!GL99</f>
        <v>2000</v>
      </c>
      <c r="N83" s="26">
        <f ca="1">All_Sectors!GP99</f>
        <v>0.88736930071001807</v>
      </c>
      <c r="O83" s="26">
        <f ca="1">All_Sectors!GO99</f>
        <v>0.92182315041045226</v>
      </c>
      <c r="P83" s="26">
        <f ca="1">All_Sectors!GM99</f>
        <v>0.9311325886521471</v>
      </c>
      <c r="Q83" s="26">
        <f ca="1">All_Sectors!GN99</f>
        <v>1.1434745993212807</v>
      </c>
      <c r="S83">
        <f t="shared" ca="1" si="4"/>
        <v>2000</v>
      </c>
      <c r="T83" s="26">
        <f t="shared" ca="1" si="0"/>
        <v>0.97951120422928661</v>
      </c>
      <c r="U83" s="26">
        <f t="shared" ca="1" si="1"/>
        <v>0.9615760911163227</v>
      </c>
      <c r="V83" s="26">
        <f t="shared" ca="1" si="2"/>
        <v>0.97942756673439357</v>
      </c>
      <c r="W83" s="26">
        <f t="shared" ca="1" si="3"/>
        <v>1.0407872086387138</v>
      </c>
      <c r="X83" s="26"/>
      <c r="Y83" s="26"/>
      <c r="Z83" s="26"/>
      <c r="AA83" s="26"/>
      <c r="AB83" s="26"/>
      <c r="AC83" s="26"/>
      <c r="AD83" s="26"/>
      <c r="AE83" s="26"/>
    </row>
    <row r="84" spans="1:31" x14ac:dyDescent="0.2">
      <c r="M84">
        <f ca="1">All_Sectors!GL100</f>
        <v>2001</v>
      </c>
      <c r="N84" s="26">
        <f ca="1">All_Sectors!GP100</f>
        <v>0.87598677623355403</v>
      </c>
      <c r="O84" s="26">
        <f ca="1">All_Sectors!GO100</f>
        <v>0.92471655885659532</v>
      </c>
      <c r="P84" s="26">
        <f ca="1">All_Sectors!GM100</f>
        <v>0.91225304934921203</v>
      </c>
      <c r="Q84" s="26">
        <f ca="1">All_Sectors!GN100</f>
        <v>1.1149074874685962</v>
      </c>
      <c r="S84">
        <f t="shared" ca="1" si="4"/>
        <v>2001</v>
      </c>
      <c r="T84" s="26">
        <f t="shared" ca="1" si="0"/>
        <v>0.96694675079576164</v>
      </c>
      <c r="U84" s="26">
        <f t="shared" ca="1" si="1"/>
        <v>0.9645942756589938</v>
      </c>
      <c r="V84" s="26">
        <f t="shared" ca="1" si="2"/>
        <v>0.95956880390523869</v>
      </c>
      <c r="W84" s="26">
        <f t="shared" ca="1" si="3"/>
        <v>1.014785507663744</v>
      </c>
      <c r="X84" s="26"/>
      <c r="Y84" s="26"/>
      <c r="Z84" s="26"/>
      <c r="AA84" s="26"/>
      <c r="AB84" s="26"/>
      <c r="AC84" s="26"/>
      <c r="AD84" s="26"/>
      <c r="AE84" s="26"/>
    </row>
    <row r="85" spans="1:31" x14ac:dyDescent="0.2">
      <c r="M85">
        <f ca="1">All_Sectors!GL101</f>
        <v>2002</v>
      </c>
      <c r="N85" s="26">
        <f ca="1">All_Sectors!GP101</f>
        <v>0.87444584604045528</v>
      </c>
      <c r="O85" s="26">
        <f ca="1">All_Sectors!GO101</f>
        <v>0.87698456185927798</v>
      </c>
      <c r="P85" s="26">
        <f ca="1">All_Sectors!GM101</f>
        <v>0.90605988256834291</v>
      </c>
      <c r="Q85" s="26">
        <f ca="1">All_Sectors!GN101</f>
        <v>1.0997965870070714</v>
      </c>
      <c r="S85">
        <f t="shared" ca="1" si="4"/>
        <v>2002</v>
      </c>
      <c r="T85" s="26">
        <f t="shared" ca="1" si="0"/>
        <v>0.96524581479553295</v>
      </c>
      <c r="U85" s="26">
        <f t="shared" ca="1" si="1"/>
        <v>0.91480387163906884</v>
      </c>
      <c r="V85" s="26">
        <f t="shared" ca="1" si="2"/>
        <v>0.95305441664772961</v>
      </c>
      <c r="W85" s="26">
        <f t="shared" ca="1" si="3"/>
        <v>1.0010316106198542</v>
      </c>
      <c r="X85" s="26"/>
      <c r="Y85" s="26"/>
      <c r="Z85" s="26"/>
      <c r="AA85" s="26"/>
      <c r="AB85" s="26"/>
      <c r="AC85" s="26"/>
      <c r="AD85" s="26"/>
      <c r="AE85" s="26"/>
    </row>
    <row r="86" spans="1:31" x14ac:dyDescent="0.2">
      <c r="M86">
        <f ca="1">All_Sectors!GL102</f>
        <v>2003</v>
      </c>
      <c r="N86" s="26">
        <f ca="1">All_Sectors!GP102</f>
        <v>0.87042436321684946</v>
      </c>
      <c r="O86" s="26">
        <f ca="1">All_Sectors!GO102</f>
        <v>0.86645081998119911</v>
      </c>
      <c r="P86" s="26">
        <f ca="1">All_Sectors!GM102</f>
        <v>0.90345624891224241</v>
      </c>
      <c r="Q86" s="26">
        <f ca="1">All_Sectors!GN102</f>
        <v>1.0977562098414795</v>
      </c>
      <c r="S86">
        <f ca="1">M86</f>
        <v>2003</v>
      </c>
      <c r="T86" s="26">
        <f t="shared" ref="T86:W87" ca="1" si="5">N86/N$79</f>
        <v>0.96080675263709936</v>
      </c>
      <c r="U86" s="26">
        <f t="shared" ca="1" si="5"/>
        <v>0.90381586994325402</v>
      </c>
      <c r="V86" s="26">
        <f t="shared" ca="1" si="5"/>
        <v>0.9503157405370013</v>
      </c>
      <c r="W86" s="26">
        <f t="shared" ca="1" si="5"/>
        <v>0.9991744653400142</v>
      </c>
      <c r="X86" s="26"/>
      <c r="Y86" s="26"/>
      <c r="Z86" s="26"/>
      <c r="AA86" s="26"/>
      <c r="AB86" s="26"/>
      <c r="AC86" s="26"/>
      <c r="AD86" s="26"/>
      <c r="AE86" s="26"/>
    </row>
    <row r="87" spans="1:31" x14ac:dyDescent="0.2">
      <c r="M87">
        <f ca="1">All_Sectors!GL103</f>
        <v>2004</v>
      </c>
      <c r="N87" s="26">
        <f ca="1">All_Sectors!GP103</f>
        <v>0.85472839370446074</v>
      </c>
      <c r="O87" s="26">
        <f ca="1">All_Sectors!GO103</f>
        <v>0.85903497469976653</v>
      </c>
      <c r="P87" s="26">
        <f ca="1">All_Sectors!GM103</f>
        <v>0.89714841622845531</v>
      </c>
      <c r="Q87" s="26">
        <f ca="1">All_Sectors!GN103</f>
        <v>1.104964187393362</v>
      </c>
      <c r="S87">
        <f ca="1">M87</f>
        <v>2004</v>
      </c>
      <c r="T87" s="26">
        <f t="shared" ca="1" si="5"/>
        <v>0.94348095830736034</v>
      </c>
      <c r="U87" s="26">
        <f t="shared" ca="1" si="5"/>
        <v>0.89608022182585945</v>
      </c>
      <c r="V87" s="26">
        <f t="shared" ca="1" si="5"/>
        <v>0.94368074000953373</v>
      </c>
      <c r="W87" s="26">
        <f t="shared" ca="1" si="5"/>
        <v>1.0057351452542049</v>
      </c>
      <c r="X87" s="26"/>
      <c r="Y87" s="26"/>
      <c r="Z87" s="26"/>
      <c r="AA87" s="26"/>
      <c r="AB87" s="26"/>
      <c r="AC87" s="26"/>
      <c r="AD87" s="26"/>
      <c r="AE87" s="26"/>
    </row>
    <row r="88" spans="1:31" x14ac:dyDescent="0.2">
      <c r="M88">
        <f ca="1">All_Sectors!GL104</f>
        <v>2005</v>
      </c>
      <c r="N88" s="26">
        <f ca="1">All_Sectors!GP104</f>
        <v>0.84177929810714847</v>
      </c>
      <c r="O88" s="26">
        <f ca="1">All_Sectors!GO104</f>
        <v>0.83950997353161061</v>
      </c>
      <c r="P88" s="26">
        <f ca="1">All_Sectors!GM104</f>
        <v>0.88359263803978716</v>
      </c>
      <c r="Q88" s="26">
        <f ca="1">All_Sectors!GN104</f>
        <v>1.0912260248610204</v>
      </c>
      <c r="V88" s="26"/>
      <c r="W88" s="26"/>
      <c r="X88" s="26"/>
      <c r="Y88" s="26"/>
      <c r="Z88" s="26"/>
      <c r="AA88" s="26"/>
      <c r="AB88" s="26"/>
      <c r="AC88" s="26"/>
      <c r="AD88" s="26"/>
      <c r="AE88" s="26"/>
    </row>
    <row r="89" spans="1:31" x14ac:dyDescent="0.2">
      <c r="A89" s="254" t="s">
        <v>38</v>
      </c>
      <c r="M89">
        <f ca="1">All_Sectors!GL105</f>
        <v>2006</v>
      </c>
      <c r="N89" s="26">
        <f ca="1">All_Sectors!GP105</f>
        <v>0.838269370520482</v>
      </c>
      <c r="O89" s="26">
        <f ca="1">All_Sectors!GO105</f>
        <v>0.83700351762464664</v>
      </c>
      <c r="P89" s="26">
        <f ca="1">All_Sectors!GM105</f>
        <v>0.85617443719223296</v>
      </c>
      <c r="Q89" s="26">
        <f ca="1">All_Sectors!GN105</f>
        <v>1.073993829761491</v>
      </c>
      <c r="V89" s="26"/>
      <c r="W89" s="26"/>
      <c r="X89" s="26"/>
      <c r="Y89" s="26"/>
      <c r="Z89" s="26"/>
      <c r="AA89" s="26"/>
      <c r="AB89" s="26"/>
      <c r="AC89" s="26"/>
      <c r="AD89" s="26"/>
      <c r="AE89" s="26"/>
    </row>
    <row r="90" spans="1:31" x14ac:dyDescent="0.2">
      <c r="A90" s="3" t="s">
        <v>54</v>
      </c>
      <c r="M90">
        <f ca="1">All_Sectors!GL106</f>
        <v>2007</v>
      </c>
      <c r="N90" s="26">
        <f ca="1">All_Sectors!GP106</f>
        <v>0.83191953983036648</v>
      </c>
      <c r="O90" s="26">
        <f ca="1">All_Sectors!GO106</f>
        <v>0.82538642602191947</v>
      </c>
      <c r="P90" s="26">
        <f ca="1">All_Sectors!GM106</f>
        <v>0.85502335704791088</v>
      </c>
      <c r="Q90" s="26">
        <f ca="1">All_Sectors!GN106</f>
        <v>1.0696778854334781</v>
      </c>
      <c r="U90" s="26"/>
      <c r="V90" s="26"/>
      <c r="W90" s="26"/>
      <c r="X90" s="26"/>
      <c r="Y90" s="26"/>
      <c r="Z90" s="26"/>
      <c r="AA90" s="26"/>
      <c r="AB90" s="26"/>
      <c r="AC90" s="26"/>
      <c r="AD90" s="26"/>
    </row>
    <row r="91" spans="1:31" x14ac:dyDescent="0.2">
      <c r="A91" s="3" t="s">
        <v>53</v>
      </c>
      <c r="M91">
        <f ca="1">All_Sectors!GL107</f>
        <v>2008</v>
      </c>
      <c r="N91" s="26">
        <f ca="1">All_Sectors!GP107</f>
        <v>0.82651078855921678</v>
      </c>
      <c r="O91" s="26">
        <f ca="1">All_Sectors!GO107</f>
        <v>0.8413435218359101</v>
      </c>
      <c r="P91" s="26">
        <f ca="1">All_Sectors!GM107</f>
        <v>0.8502817570576463</v>
      </c>
      <c r="Q91" s="26">
        <f ca="1">All_Sectors!GN107</f>
        <v>1.0673590912723496</v>
      </c>
      <c r="U91" s="26"/>
      <c r="V91" s="26"/>
      <c r="W91" s="26"/>
      <c r="X91" s="26"/>
      <c r="Y91" s="26"/>
      <c r="Z91" s="26"/>
      <c r="AA91" s="26"/>
      <c r="AB91" s="26"/>
      <c r="AC91" s="26"/>
      <c r="AD91" s="26"/>
    </row>
    <row r="92" spans="1:31" x14ac:dyDescent="0.2">
      <c r="A92" s="3" t="s">
        <v>471</v>
      </c>
      <c r="M92">
        <f ca="1">All_Sectors!GL108</f>
        <v>2009</v>
      </c>
      <c r="N92" s="26">
        <f ca="1">All_Sectors!GP108</f>
        <v>0.82425745208327461</v>
      </c>
      <c r="O92" s="26">
        <f ca="1">All_Sectors!GO108</f>
        <v>0.85158134148298215</v>
      </c>
      <c r="P92" s="26">
        <f ca="1">All_Sectors!GM108</f>
        <v>0.82622746892191845</v>
      </c>
      <c r="Q92" s="26">
        <f ca="1">All_Sectors!GN108</f>
        <v>1.0379436906180153</v>
      </c>
      <c r="U92" s="26"/>
      <c r="V92" s="26"/>
      <c r="W92" s="26"/>
      <c r="X92" s="26"/>
      <c r="Y92" s="26"/>
      <c r="Z92" s="26"/>
      <c r="AA92" s="26"/>
      <c r="AB92" s="26"/>
      <c r="AC92" s="26"/>
      <c r="AD92" s="26"/>
    </row>
    <row r="93" spans="1:31" x14ac:dyDescent="0.2">
      <c r="A93" s="3"/>
      <c r="M93">
        <f ca="1">All_Sectors!GL109</f>
        <v>2010</v>
      </c>
      <c r="N93" s="26">
        <f ca="1">All_Sectors!GP109</f>
        <v>0.82566657545572286</v>
      </c>
      <c r="O93" s="26">
        <f ca="1">All_Sectors!GO109</f>
        <v>0.84290666155080796</v>
      </c>
      <c r="P93" s="26">
        <f ca="1">All_Sectors!GM109</f>
        <v>0.82640074748457137</v>
      </c>
      <c r="Q93" s="26">
        <f ca="1">All_Sectors!GN109</f>
        <v>1.0302583671232259</v>
      </c>
      <c r="U93" s="26"/>
      <c r="V93" s="26"/>
      <c r="W93" s="26"/>
      <c r="X93" s="26"/>
      <c r="Y93" s="26"/>
      <c r="Z93" s="26"/>
      <c r="AA93" s="26"/>
      <c r="AB93" s="26"/>
      <c r="AC93" s="26"/>
      <c r="AD93" s="26"/>
    </row>
    <row r="94" spans="1:31" x14ac:dyDescent="0.2">
      <c r="A94" s="3"/>
      <c r="U94" s="26"/>
      <c r="V94" s="26"/>
      <c r="W94" s="26"/>
      <c r="X94" s="26"/>
      <c r="Y94" s="26"/>
      <c r="Z94" s="26"/>
      <c r="AA94" s="26"/>
      <c r="AB94" s="26"/>
      <c r="AC94" s="26"/>
      <c r="AD94" s="26"/>
    </row>
    <row r="95" spans="1:31" x14ac:dyDescent="0.2">
      <c r="U95" s="26"/>
      <c r="V95" s="26"/>
      <c r="W95" s="26"/>
      <c r="X95" s="26"/>
      <c r="Y95" s="26"/>
      <c r="Z95" s="26"/>
      <c r="AA95" s="26"/>
      <c r="AB95" s="26"/>
      <c r="AC95" s="26"/>
      <c r="AD95" s="26"/>
    </row>
    <row r="96" spans="1:31" x14ac:dyDescent="0.2">
      <c r="U96" s="26"/>
      <c r="V96" s="26"/>
      <c r="W96" s="26"/>
      <c r="X96" s="26"/>
      <c r="Y96" s="26"/>
      <c r="Z96" s="26"/>
      <c r="AA96" s="26"/>
      <c r="AB96" s="26"/>
      <c r="AC96" s="26"/>
      <c r="AD96" s="26"/>
    </row>
    <row r="97" spans="13:30" x14ac:dyDescent="0.2">
      <c r="N97" t="str">
        <f>All_Sectors!GM158</f>
        <v>Delivered Energy Intensity by End-Use Sector</v>
      </c>
      <c r="U97" s="26"/>
      <c r="V97" s="26"/>
      <c r="W97" s="26"/>
      <c r="X97" s="26"/>
      <c r="Y97" s="26"/>
      <c r="Z97" s="26"/>
      <c r="AA97" s="26"/>
      <c r="AB97" s="26"/>
      <c r="AC97" s="26"/>
      <c r="AD97" s="26"/>
    </row>
    <row r="98" spans="13:30" x14ac:dyDescent="0.2">
      <c r="N98" t="str">
        <f>All_Sectors!GP159</f>
        <v>Transportation</v>
      </c>
      <c r="O98" t="str">
        <f>All_Sectors!GO159</f>
        <v>Industrial</v>
      </c>
      <c r="P98" t="str">
        <f>All_Sectors!GM159</f>
        <v>Residential</v>
      </c>
      <c r="Q98" t="str">
        <f>All_Sectors!GN159</f>
        <v>Commercial</v>
      </c>
      <c r="R98" t="str">
        <f>All_Sectors!GQ159</f>
        <v>Electric Utility</v>
      </c>
    </row>
    <row r="99" spans="13:30" x14ac:dyDescent="0.2">
      <c r="M99">
        <f ca="1">All_Sectors!GL160</f>
        <v>1985</v>
      </c>
      <c r="N99" s="26">
        <f ca="1">All_Sectors!GP160</f>
        <v>1</v>
      </c>
      <c r="O99" s="26">
        <f ca="1">All_Sectors!GO160</f>
        <v>1</v>
      </c>
      <c r="P99" s="26">
        <f ca="1">All_Sectors!GM160</f>
        <v>1</v>
      </c>
      <c r="Q99" s="26">
        <f ca="1">All_Sectors!GN160</f>
        <v>1</v>
      </c>
      <c r="R99" s="26">
        <f ca="1">All_Sectors!GQ160</f>
        <v>1</v>
      </c>
    </row>
    <row r="100" spans="13:30" x14ac:dyDescent="0.2">
      <c r="M100">
        <f ca="1">All_Sectors!GL161</f>
        <v>1986</v>
      </c>
      <c r="N100" s="26">
        <f ca="1">All_Sectors!GP161</f>
        <v>1.0076372215364484</v>
      </c>
      <c r="O100" s="26">
        <f ca="1">All_Sectors!GO161</f>
        <v>1.0269783629345322</v>
      </c>
      <c r="P100" s="26">
        <f ca="1">All_Sectors!GM161</f>
        <v>0.99493557610872252</v>
      </c>
      <c r="Q100" s="26">
        <f ca="1">All_Sectors!GN161</f>
        <v>0.99021883845404113</v>
      </c>
      <c r="R100" s="26">
        <f ca="1">All_Sectors!GQ161</f>
        <v>0.98331746748557491</v>
      </c>
    </row>
    <row r="101" spans="13:30" x14ac:dyDescent="0.2">
      <c r="M101">
        <f ca="1">All_Sectors!GL162</f>
        <v>1987</v>
      </c>
      <c r="N101" s="26">
        <f ca="1">All_Sectors!GP162</f>
        <v>0.98888140040758443</v>
      </c>
      <c r="O101" s="26">
        <f ca="1">All_Sectors!GO162</f>
        <v>0.96630101982835359</v>
      </c>
      <c r="P101" s="26">
        <f ca="1">All_Sectors!GM162</f>
        <v>0.97610162250775079</v>
      </c>
      <c r="Q101" s="26">
        <f ca="1">All_Sectors!GN162</f>
        <v>0.99625131711903003</v>
      </c>
      <c r="R101" s="26">
        <f ca="1">All_Sectors!GQ162</f>
        <v>0.97188320707339948</v>
      </c>
    </row>
    <row r="102" spans="13:30" x14ac:dyDescent="0.2">
      <c r="M102">
        <f ca="1">All_Sectors!GL163</f>
        <v>1988</v>
      </c>
      <c r="N102" s="26">
        <f ca="1">All_Sectors!GP163</f>
        <v>0.97402907385998705</v>
      </c>
      <c r="O102" s="26">
        <f ca="1">All_Sectors!GO163</f>
        <v>0.98825184249002351</v>
      </c>
      <c r="P102" s="26">
        <f ca="1">All_Sectors!GM163</f>
        <v>0.97569807886188253</v>
      </c>
      <c r="Q102" s="26">
        <f ca="1">All_Sectors!GN163</f>
        <v>1.0156751111837685</v>
      </c>
      <c r="R102" s="26">
        <f ca="1">All_Sectors!GQ163</f>
        <v>0.96757582975818091</v>
      </c>
    </row>
    <row r="103" spans="13:30" x14ac:dyDescent="0.2">
      <c r="M103">
        <f ca="1">All_Sectors!GL164</f>
        <v>1989</v>
      </c>
      <c r="N103" s="26">
        <f ca="1">All_Sectors!GP164</f>
        <v>0.96511721846800635</v>
      </c>
      <c r="O103" s="26">
        <f ca="1">All_Sectors!GO164</f>
        <v>0.98448256735303308</v>
      </c>
      <c r="P103" s="26">
        <f ca="1">All_Sectors!GM164</f>
        <v>0.97307227957586262</v>
      </c>
      <c r="Q103" s="26">
        <f ca="1">All_Sectors!GN164</f>
        <v>1.0184719478385897</v>
      </c>
      <c r="R103" s="26">
        <f ca="1">All_Sectors!GQ164</f>
        <v>1.0107260598327106</v>
      </c>
    </row>
    <row r="104" spans="13:30" x14ac:dyDescent="0.2">
      <c r="M104">
        <f ca="1">All_Sectors!GL165</f>
        <v>1990</v>
      </c>
      <c r="N104" s="26">
        <f ca="1">All_Sectors!GP165</f>
        <v>0.95515668919483165</v>
      </c>
      <c r="O104" s="26">
        <f ca="1">All_Sectors!GO165</f>
        <v>0.9872422212888855</v>
      </c>
      <c r="P104" s="26">
        <f ca="1">All_Sectors!GM165</f>
        <v>0.94168755268559634</v>
      </c>
      <c r="Q104" s="26">
        <f ca="1">All_Sectors!GN165</f>
        <v>1.0228664184699314</v>
      </c>
      <c r="R104" s="26">
        <f ca="1">All_Sectors!GQ165</f>
        <v>1.005290700723088</v>
      </c>
    </row>
    <row r="105" spans="13:30" x14ac:dyDescent="0.2">
      <c r="M105">
        <f ca="1">All_Sectors!GL166</f>
        <v>1991</v>
      </c>
      <c r="N105" s="26">
        <f ca="1">All_Sectors!GP166</f>
        <v>0.91712551484643423</v>
      </c>
      <c r="O105" s="26">
        <f ca="1">All_Sectors!GO166</f>
        <v>0.96328407870604482</v>
      </c>
      <c r="P105" s="26">
        <f ca="1">All_Sectors!GM166</f>
        <v>0.93508533796058557</v>
      </c>
      <c r="Q105" s="26">
        <f ca="1">All_Sectors!GN166</f>
        <v>1.0152348565302074</v>
      </c>
      <c r="R105" s="26">
        <f ca="1">All_Sectors!GQ166</f>
        <v>0.99625589500907052</v>
      </c>
    </row>
    <row r="106" spans="13:30" x14ac:dyDescent="0.2">
      <c r="M106">
        <f ca="1">All_Sectors!GL167</f>
        <v>1992</v>
      </c>
      <c r="N106" s="26">
        <f ca="1">All_Sectors!GP167</f>
        <v>0.9168561266835954</v>
      </c>
      <c r="O106" s="26">
        <f ca="1">All_Sectors!GO167</f>
        <v>0.96745574717604266</v>
      </c>
      <c r="P106" s="26">
        <f ca="1">All_Sectors!GM167</f>
        <v>0.91242599391343582</v>
      </c>
      <c r="Q106" s="26">
        <f ca="1">All_Sectors!GN167</f>
        <v>1.0142212873530441</v>
      </c>
      <c r="R106" s="26">
        <f ca="1">All_Sectors!GQ167</f>
        <v>0.98936800092030253</v>
      </c>
    </row>
    <row r="107" spans="13:30" x14ac:dyDescent="0.2">
      <c r="M107">
        <f ca="1">All_Sectors!GL168</f>
        <v>1993</v>
      </c>
      <c r="N107" s="26">
        <f ca="1">All_Sectors!GP168</f>
        <v>0.92060839512767934</v>
      </c>
      <c r="O107" s="26">
        <f ca="1">All_Sectors!GO168</f>
        <v>0.97535488455240249</v>
      </c>
      <c r="P107" s="26">
        <f ca="1">All_Sectors!GM168</f>
        <v>0.89127482675512071</v>
      </c>
      <c r="Q107" s="26">
        <f ca="1">All_Sectors!GN168</f>
        <v>0.99634325456695361</v>
      </c>
      <c r="R107" s="26">
        <f ca="1">All_Sectors!GQ168</f>
        <v>0.99092349562717463</v>
      </c>
    </row>
    <row r="108" spans="13:30" x14ac:dyDescent="0.2">
      <c r="M108">
        <f ca="1">All_Sectors!GL169</f>
        <v>1994</v>
      </c>
      <c r="N108" s="26">
        <f ca="1">All_Sectors!GP169</f>
        <v>0.91767019977188213</v>
      </c>
      <c r="O108" s="26">
        <f ca="1">All_Sectors!GO169</f>
        <v>0.95776050205017638</v>
      </c>
      <c r="P108" s="26">
        <f ca="1">All_Sectors!GM169</f>
        <v>0.88372374910436302</v>
      </c>
      <c r="Q108" s="26">
        <f ca="1">All_Sectors!GN169</f>
        <v>1.0170755464357739</v>
      </c>
      <c r="R108" s="26">
        <f ca="1">All_Sectors!GQ169</f>
        <v>0.97942849199918902</v>
      </c>
    </row>
    <row r="109" spans="13:30" x14ac:dyDescent="0.2">
      <c r="M109">
        <f ca="1">All_Sectors!GL170</f>
        <v>1995</v>
      </c>
      <c r="N109" s="26">
        <f ca="1">All_Sectors!GP170</f>
        <v>0.91260196733691934</v>
      </c>
      <c r="O109" s="26">
        <f ca="1">All_Sectors!GO170</f>
        <v>0.96692578748476932</v>
      </c>
      <c r="P109" s="26">
        <f ca="1">All_Sectors!GM170</f>
        <v>0.8629253162795415</v>
      </c>
      <c r="Q109" s="26">
        <f ca="1">All_Sectors!GN170</f>
        <v>1.0254824574403332</v>
      </c>
      <c r="R109" s="26">
        <f ca="1">All_Sectors!GQ170</f>
        <v>0.98846924915021028</v>
      </c>
    </row>
    <row r="110" spans="13:30" x14ac:dyDescent="0.2">
      <c r="M110">
        <f ca="1">All_Sectors!GL171</f>
        <v>1996</v>
      </c>
      <c r="N110" s="26">
        <f ca="1">All_Sectors!GP171</f>
        <v>0.90593073042817418</v>
      </c>
      <c r="O110" s="26">
        <f ca="1">All_Sectors!GO171</f>
        <v>0.95935498473307146</v>
      </c>
      <c r="P110" s="26">
        <f ca="1">All_Sectors!GM171</f>
        <v>0.89159645336930371</v>
      </c>
      <c r="Q110" s="26">
        <f ca="1">All_Sectors!GN171</f>
        <v>1.0433585177088258</v>
      </c>
      <c r="R110" s="26">
        <f ca="1">All_Sectors!GQ171</f>
        <v>0.9898042481863657</v>
      </c>
    </row>
    <row r="111" spans="13:30" x14ac:dyDescent="0.2">
      <c r="M111">
        <f ca="1">All_Sectors!GL172</f>
        <v>1997</v>
      </c>
      <c r="N111" s="26">
        <f ca="1">All_Sectors!GP172</f>
        <v>0.89476708570107855</v>
      </c>
      <c r="O111" s="26">
        <f ca="1">All_Sectors!GO172</f>
        <v>0.92160197460741045</v>
      </c>
      <c r="P111" s="26">
        <f ca="1">All_Sectors!GM172</f>
        <v>0.85762066527555103</v>
      </c>
      <c r="Q111" s="26">
        <f ca="1">All_Sectors!GN172</f>
        <v>1.0523661473997599</v>
      </c>
      <c r="R111" s="26">
        <f ca="1">All_Sectors!GQ172</f>
        <v>0.98598754531101729</v>
      </c>
    </row>
    <row r="112" spans="13:30" x14ac:dyDescent="0.2">
      <c r="M112">
        <f ca="1">All_Sectors!GL173</f>
        <v>1998</v>
      </c>
      <c r="N112" s="26">
        <f ca="1">All_Sectors!GP173</f>
        <v>0.89522062609407849</v>
      </c>
      <c r="O112" s="26">
        <f ca="1">All_Sectors!GO173</f>
        <v>0.92842995639482584</v>
      </c>
      <c r="P112" s="26">
        <f ca="1">All_Sectors!GM173</f>
        <v>0.85504968992054831</v>
      </c>
      <c r="Q112" s="26">
        <f ca="1">All_Sectors!GN173</f>
        <v>1.0422622475854204</v>
      </c>
      <c r="R112" s="26">
        <f ca="1">All_Sectors!GQ173</f>
        <v>0.98694419317632431</v>
      </c>
    </row>
    <row r="113" spans="1:18" x14ac:dyDescent="0.2">
      <c r="M113">
        <f ca="1">All_Sectors!GL174</f>
        <v>1999</v>
      </c>
      <c r="N113" s="26">
        <f ca="1">All_Sectors!GP174</f>
        <v>0.90243289468672849</v>
      </c>
      <c r="O113" s="26">
        <f ca="1">All_Sectors!GO174</f>
        <v>0.92804099885208902</v>
      </c>
      <c r="P113" s="26">
        <f ca="1">All_Sectors!GM174</f>
        <v>0.85185040179770877</v>
      </c>
      <c r="Q113" s="26">
        <f ca="1">All_Sectors!GN174</f>
        <v>1.0317065441815463</v>
      </c>
      <c r="R113" s="26">
        <f ca="1">All_Sectors!GQ174</f>
        <v>0.99542084471814218</v>
      </c>
    </row>
    <row r="114" spans="1:18" x14ac:dyDescent="0.2">
      <c r="M114">
        <f ca="1">All_Sectors!GL175</f>
        <v>2000</v>
      </c>
      <c r="N114" s="26">
        <f ca="1">All_Sectors!GP175</f>
        <v>0.88736930071001807</v>
      </c>
      <c r="O114" s="26">
        <f ca="1">All_Sectors!GO175</f>
        <v>0.92932083226712503</v>
      </c>
      <c r="P114" s="26">
        <f ca="1">All_Sectors!GM175</f>
        <v>0.8513467536884195</v>
      </c>
      <c r="Q114" s="26">
        <f ca="1">All_Sectors!GN175</f>
        <v>1.051176163804205</v>
      </c>
      <c r="R114" s="26">
        <f ca="1">All_Sectors!GQ175</f>
        <v>0.99037087362657961</v>
      </c>
    </row>
    <row r="115" spans="1:18" x14ac:dyDescent="0.2">
      <c r="M115">
        <f ca="1">All_Sectors!GL176</f>
        <v>2001</v>
      </c>
      <c r="N115" s="26">
        <f ca="1">All_Sectors!GP176</f>
        <v>0.87598677623355403</v>
      </c>
      <c r="O115" s="26">
        <f ca="1">All_Sectors!GO176</f>
        <v>0.93065342650961458</v>
      </c>
      <c r="P115" s="26">
        <f ca="1">All_Sectors!GM176</f>
        <v>0.84037553472234472</v>
      </c>
      <c r="Q115" s="26">
        <f ca="1">All_Sectors!GN176</f>
        <v>1.0269671448508266</v>
      </c>
      <c r="R115" s="26">
        <f ca="1">All_Sectors!GQ176</f>
        <v>0.9695940309396377</v>
      </c>
    </row>
    <row r="116" spans="1:18" x14ac:dyDescent="0.2">
      <c r="M116">
        <f ca="1">All_Sectors!GL177</f>
        <v>2002</v>
      </c>
      <c r="N116" s="26">
        <f ca="1">All_Sectors!GP177</f>
        <v>0.87444584604045528</v>
      </c>
      <c r="O116" s="26">
        <f ca="1">All_Sectors!GO177</f>
        <v>0.87722403340790434</v>
      </c>
      <c r="P116" s="26">
        <f ca="1">All_Sectors!GM177</f>
        <v>0.82690573400277301</v>
      </c>
      <c r="Q116" s="26">
        <f ca="1">All_Sectors!GN177</f>
        <v>1.0107876827132098</v>
      </c>
      <c r="R116" s="26">
        <f ca="1">All_Sectors!GQ177</f>
        <v>0.97051118723237007</v>
      </c>
    </row>
    <row r="117" spans="1:18" x14ac:dyDescent="0.2">
      <c r="M117">
        <f ca="1">All_Sectors!GL178</f>
        <v>2003</v>
      </c>
      <c r="N117" s="26">
        <f ca="1">All_Sectors!GP178</f>
        <v>0.87042436321684946</v>
      </c>
      <c r="O117" s="26">
        <f ca="1">All_Sectors!GO178</f>
        <v>0.85869132606509446</v>
      </c>
      <c r="P117" s="26">
        <f ca="1">All_Sectors!GM178</f>
        <v>0.82429608972973334</v>
      </c>
      <c r="Q117" s="26">
        <f ca="1">All_Sectors!GN178</f>
        <v>1.0151923937680067</v>
      </c>
      <c r="R117" s="26">
        <f ca="1">All_Sectors!GQ178</f>
        <v>0.96045118802004092</v>
      </c>
    </row>
    <row r="118" spans="1:18" x14ac:dyDescent="0.2">
      <c r="M118">
        <f ca="1">All_Sectors!GL179</f>
        <v>2004</v>
      </c>
      <c r="N118" s="26">
        <f ca="1">All_Sectors!GP179</f>
        <v>0.85472839370446074</v>
      </c>
      <c r="O118" s="26">
        <f ca="1">All_Sectors!GO179</f>
        <v>0.83585364227963643</v>
      </c>
      <c r="P118" s="26">
        <f ca="1">All_Sectors!GM179</f>
        <v>0.81332356109844051</v>
      </c>
      <c r="Q118" s="26">
        <f ca="1">All_Sectors!GN179</f>
        <v>1.0154206470078762</v>
      </c>
      <c r="R118" s="26">
        <f ca="1">All_Sectors!GQ179</f>
        <v>0.96277230606083908</v>
      </c>
    </row>
    <row r="119" spans="1:18" x14ac:dyDescent="0.2">
      <c r="M119">
        <f ca="1">All_Sectors!GL180</f>
        <v>2005</v>
      </c>
      <c r="N119" s="26">
        <f ca="1">All_Sectors!GP180</f>
        <v>0.84177929810714847</v>
      </c>
      <c r="O119" s="26">
        <f ca="1">All_Sectors!GO180</f>
        <v>0.80961768173211057</v>
      </c>
      <c r="P119" s="26">
        <f ca="1">All_Sectors!GM180</f>
        <v>0.79643303382595609</v>
      </c>
      <c r="Q119" s="26">
        <f ca="1">All_Sectors!GN180</f>
        <v>0.99094455149894312</v>
      </c>
      <c r="R119" s="26">
        <f ca="1">All_Sectors!GQ180</f>
        <v>0.95177070137296271</v>
      </c>
    </row>
    <row r="120" spans="1:18" x14ac:dyDescent="0.2">
      <c r="M120">
        <f ca="1">All_Sectors!GL181</f>
        <v>2006</v>
      </c>
      <c r="N120" s="26">
        <f ca="1">All_Sectors!GP181</f>
        <v>0.838269370520482</v>
      </c>
      <c r="O120" s="26">
        <f ca="1">All_Sectors!GO181</f>
        <v>0.81356703645039796</v>
      </c>
      <c r="P120" s="26">
        <f ca="1">All_Sectors!GM181</f>
        <v>0.76532342198781611</v>
      </c>
      <c r="Q120" s="26">
        <f ca="1">All_Sectors!GN181</f>
        <v>0.96971569265247726</v>
      </c>
      <c r="R120" s="26">
        <f ca="1">All_Sectors!GQ181</f>
        <v>0.94108129833751253</v>
      </c>
    </row>
    <row r="121" spans="1:18" x14ac:dyDescent="0.2">
      <c r="A121" s="254" t="s">
        <v>572</v>
      </c>
      <c r="M121">
        <f ca="1">All_Sectors!GL182</f>
        <v>2007</v>
      </c>
      <c r="N121" s="26">
        <f ca="1">All_Sectors!GP182</f>
        <v>0.83191953983036648</v>
      </c>
      <c r="O121" s="26">
        <f ca="1">All_Sectors!GO182</f>
        <v>0.80377596026373821</v>
      </c>
      <c r="P121" s="26">
        <f ca="1">All_Sectors!GM182</f>
        <v>0.7700849524391874</v>
      </c>
      <c r="Q121" s="26">
        <f ca="1">All_Sectors!GN182</f>
        <v>0.96400219990235969</v>
      </c>
      <c r="R121" s="26">
        <f ca="1">All_Sectors!GQ182</f>
        <v>0.938628387252192</v>
      </c>
    </row>
    <row r="122" spans="1:18" x14ac:dyDescent="0.2">
      <c r="A122" s="6" t="s">
        <v>573</v>
      </c>
      <c r="M122">
        <f ca="1">All_Sectors!GL183</f>
        <v>2008</v>
      </c>
      <c r="N122" s="26">
        <f ca="1">All_Sectors!GP183</f>
        <v>0.82651078855921678</v>
      </c>
      <c r="O122" s="26">
        <f ca="1">All_Sectors!GO183</f>
        <v>0.81104637389803858</v>
      </c>
      <c r="P122" s="26">
        <f ca="1">All_Sectors!GM183</f>
        <v>0.76327267935227661</v>
      </c>
      <c r="Q122" s="26">
        <f ca="1">All_Sectors!GN183</f>
        <v>0.95957134048013937</v>
      </c>
      <c r="R122" s="26">
        <f ca="1">All_Sectors!GQ183</f>
        <v>0.93664252167389062</v>
      </c>
    </row>
    <row r="123" spans="1:18" x14ac:dyDescent="0.2">
      <c r="A123" s="3" t="s">
        <v>50</v>
      </c>
      <c r="M123">
        <f ca="1">All_Sectors!GL184</f>
        <v>2009</v>
      </c>
      <c r="N123" s="26">
        <f ca="1">All_Sectors!GP184</f>
        <v>0.82425745208327461</v>
      </c>
      <c r="O123" s="26">
        <f ca="1">All_Sectors!GO184</f>
        <v>0.83513264242856733</v>
      </c>
      <c r="P123" s="26">
        <f ca="1">All_Sectors!GM184</f>
        <v>0.74276663714057289</v>
      </c>
      <c r="Q123" s="26">
        <f ca="1">All_Sectors!GN184</f>
        <v>0.9424277025574912</v>
      </c>
      <c r="R123" s="26">
        <f ca="1">All_Sectors!GQ184</f>
        <v>0.92068065099339547</v>
      </c>
    </row>
    <row r="124" spans="1:18" x14ac:dyDescent="0.2">
      <c r="A124" s="3" t="s">
        <v>48</v>
      </c>
      <c r="M124">
        <f ca="1">All_Sectors!GL185</f>
        <v>2010</v>
      </c>
      <c r="N124" s="26">
        <f ca="1">All_Sectors!GP185</f>
        <v>0.82566657545572286</v>
      </c>
      <c r="O124" s="26">
        <f ca="1">All_Sectors!GO185</f>
        <v>0.82944207554423677</v>
      </c>
      <c r="P124" s="26">
        <f ca="1">All_Sectors!GM185</f>
        <v>0.74306702431566551</v>
      </c>
      <c r="Q124" s="26">
        <f ca="1">All_Sectors!GN185</f>
        <v>0.94139699920036546</v>
      </c>
      <c r="R124" s="26">
        <f ca="1">All_Sectors!GQ185</f>
        <v>0.91671776565165664</v>
      </c>
    </row>
    <row r="125" spans="1:18" x14ac:dyDescent="0.2">
      <c r="A125" s="3" t="s">
        <v>592</v>
      </c>
      <c r="N125" t="str">
        <f ca="1">All_Sectors!GM139</f>
        <v/>
      </c>
      <c r="R125" s="26"/>
    </row>
    <row r="126" spans="1:18" x14ac:dyDescent="0.2">
      <c r="N126" s="16"/>
      <c r="O126" s="16" t="str">
        <f>All_Sectors!GN394</f>
        <v>Chart 4 -</v>
      </c>
      <c r="P126" s="16">
        <f>All_Sectors!GO394</f>
        <v>1985</v>
      </c>
      <c r="Q126" s="16"/>
      <c r="R126" s="16"/>
    </row>
    <row r="127" spans="1:18" x14ac:dyDescent="0.2">
      <c r="N127" s="16"/>
      <c r="O127" s="16" t="str">
        <f>All_Sectors!GN395</f>
        <v xml:space="preserve">Chart 4b-1985 </v>
      </c>
      <c r="P127" s="16"/>
      <c r="Q127" s="16"/>
      <c r="R127" s="16"/>
    </row>
    <row r="128" spans="1:18" x14ac:dyDescent="0.2">
      <c r="N128" s="22" t="str">
        <f>All_Sectors!GM396</f>
        <v>Source Energy Intensity by End-Use Sector (1985 Elec. Util. Intensity)</v>
      </c>
      <c r="O128" s="16"/>
      <c r="P128" s="16"/>
      <c r="Q128" s="16"/>
      <c r="R128" s="16"/>
    </row>
    <row r="129" spans="13:18" x14ac:dyDescent="0.2">
      <c r="N129" s="18" t="str">
        <f>All_Sectors!GP397</f>
        <v>Transportation</v>
      </c>
      <c r="O129" s="18" t="str">
        <f>All_Sectors!GO397</f>
        <v>Industrial</v>
      </c>
      <c r="P129" s="18" t="str">
        <f>All_Sectors!GM397</f>
        <v>Residential</v>
      </c>
      <c r="Q129" s="18" t="str">
        <f>All_Sectors!GN397</f>
        <v>Commercial</v>
      </c>
      <c r="R129" s="16" t="str">
        <f>All_Sectors!GQ397</f>
        <v>Electric Utilility</v>
      </c>
    </row>
    <row r="130" spans="13:18" x14ac:dyDescent="0.2">
      <c r="M130">
        <f ca="1">All_Sectors!GL398</f>
        <v>1985</v>
      </c>
      <c r="N130" s="18">
        <f ca="1">All_Sectors!GP398</f>
        <v>1</v>
      </c>
      <c r="O130" s="18">
        <f ca="1">All_Sectors!GO398</f>
        <v>1</v>
      </c>
      <c r="P130" s="18">
        <f ca="1">All_Sectors!GM398</f>
        <v>1</v>
      </c>
      <c r="Q130" s="18">
        <f ca="1">All_Sectors!GN398</f>
        <v>1</v>
      </c>
      <c r="R130" s="18">
        <f>All_Sectors!GQ398</f>
        <v>1</v>
      </c>
    </row>
    <row r="131" spans="13:18" x14ac:dyDescent="0.2">
      <c r="M131">
        <f ca="1">All_Sectors!GL399</f>
        <v>1986</v>
      </c>
      <c r="N131" s="18">
        <f ca="1">All_Sectors!GP399</f>
        <v>1.0076372215364484</v>
      </c>
      <c r="O131" s="18">
        <f ca="1">All_Sectors!GO399</f>
        <v>1.0187348675972399</v>
      </c>
      <c r="P131" s="18">
        <f ca="1">All_Sectors!GM399</f>
        <v>0.99446178792155104</v>
      </c>
      <c r="Q131" s="18">
        <f ca="1">All_Sectors!GN399</f>
        <v>0.99353912768026942</v>
      </c>
      <c r="R131" s="18">
        <f>All_Sectors!GQ399</f>
        <v>0.99581707801172581</v>
      </c>
    </row>
    <row r="132" spans="13:18" x14ac:dyDescent="0.2">
      <c r="M132">
        <f ca="1">All_Sectors!GL400</f>
        <v>1987</v>
      </c>
      <c r="N132" s="18">
        <f ca="1">All_Sectors!GP400</f>
        <v>0.98888140040758443</v>
      </c>
      <c r="O132" s="18">
        <f ca="1">All_Sectors!GO400</f>
        <v>0.97028600722613034</v>
      </c>
      <c r="P132" s="18">
        <f ca="1">All_Sectors!GM400</f>
        <v>0.98352504151839937</v>
      </c>
      <c r="Q132" s="18">
        <f ca="1">All_Sectors!GN400</f>
        <v>1.0032050420565441</v>
      </c>
      <c r="R132" s="18">
        <f>All_Sectors!GQ400</f>
        <v>0.99277907043982294</v>
      </c>
    </row>
    <row r="133" spans="13:18" x14ac:dyDescent="0.2">
      <c r="M133">
        <f ca="1">All_Sectors!GL401</f>
        <v>1988</v>
      </c>
      <c r="N133" s="18">
        <f ca="1">All_Sectors!GP401</f>
        <v>0.97402907385998705</v>
      </c>
      <c r="O133" s="18">
        <f ca="1">All_Sectors!GO401</f>
        <v>0.98643348410356768</v>
      </c>
      <c r="P133" s="18">
        <f ca="1">All_Sectors!GM401</f>
        <v>0.98896979231498849</v>
      </c>
      <c r="Q133" s="18">
        <f ca="1">All_Sectors!GN401</f>
        <v>1.0268583183764712</v>
      </c>
      <c r="R133" s="18">
        <f>All_Sectors!GQ401</f>
        <v>0.99159522968982705</v>
      </c>
    </row>
    <row r="134" spans="13:18" x14ac:dyDescent="0.2">
      <c r="M134">
        <f ca="1">All_Sectors!GL402</f>
        <v>1989</v>
      </c>
      <c r="N134" s="18">
        <f ca="1">All_Sectors!GP402</f>
        <v>0.96511721846800635</v>
      </c>
      <c r="O134" s="18">
        <f ca="1">All_Sectors!GO402</f>
        <v>0.98537302528127002</v>
      </c>
      <c r="P134" s="18">
        <f ca="1">All_Sectors!GM402</f>
        <v>0.98878475171293989</v>
      </c>
      <c r="Q134" s="18">
        <f ca="1">All_Sectors!GN402</f>
        <v>1.0403365036681416</v>
      </c>
      <c r="R134" s="18">
        <f>All_Sectors!GQ402</f>
        <v>1.0027809749432051</v>
      </c>
    </row>
    <row r="135" spans="13:18" x14ac:dyDescent="0.2">
      <c r="M135">
        <f ca="1">All_Sectors!GL403</f>
        <v>1990</v>
      </c>
      <c r="N135" s="18">
        <f ca="1">All_Sectors!GP403</f>
        <v>0.95515668919483165</v>
      </c>
      <c r="O135" s="18">
        <f ca="1">All_Sectors!GO403</f>
        <v>0.99332085093273537</v>
      </c>
      <c r="P135" s="18">
        <f ca="1">All_Sectors!GM403</f>
        <v>0.97627821541164761</v>
      </c>
      <c r="Q135" s="18">
        <f ca="1">All_Sectors!GN403</f>
        <v>1.0485690845085558</v>
      </c>
      <c r="R135" s="18">
        <f>All_Sectors!GQ403</f>
        <v>1.0013788232471876</v>
      </c>
    </row>
    <row r="136" spans="13:18" x14ac:dyDescent="0.2">
      <c r="M136">
        <f ca="1">All_Sectors!GL404</f>
        <v>1991</v>
      </c>
      <c r="N136" s="18">
        <f ca="1">All_Sectors!GP404</f>
        <v>0.91712551484643423</v>
      </c>
      <c r="O136" s="18">
        <f ca="1">All_Sectors!GO404</f>
        <v>0.97942929940869883</v>
      </c>
      <c r="P136" s="18">
        <f ca="1">All_Sectors!GM404</f>
        <v>0.9717551622048648</v>
      </c>
      <c r="Q136" s="18">
        <f ca="1">All_Sectors!GN404</f>
        <v>1.0450547275889428</v>
      </c>
      <c r="R136" s="18">
        <f>All_Sectors!GQ404</f>
        <v>0.99895173918121738</v>
      </c>
    </row>
    <row r="137" spans="13:18" x14ac:dyDescent="0.2">
      <c r="M137">
        <f ca="1">All_Sectors!GL405</f>
        <v>1992</v>
      </c>
      <c r="N137" s="18">
        <f ca="1">All_Sectors!GP405</f>
        <v>0.9168561266835954</v>
      </c>
      <c r="O137" s="18">
        <f ca="1">All_Sectors!GO405</f>
        <v>0.97602466091409068</v>
      </c>
      <c r="P137" s="18">
        <f ca="1">All_Sectors!GM405</f>
        <v>0.95429799401048854</v>
      </c>
      <c r="Q137" s="18">
        <f ca="1">All_Sectors!GN405</f>
        <v>1.0530603416114017</v>
      </c>
      <c r="R137" s="18">
        <f>All_Sectors!GQ405</f>
        <v>0.99709018268061833</v>
      </c>
    </row>
    <row r="138" spans="13:18" x14ac:dyDescent="0.2">
      <c r="M138">
        <f ca="1">All_Sectors!GL406</f>
        <v>1993</v>
      </c>
      <c r="N138" s="18">
        <f ca="1">All_Sectors!GP406</f>
        <v>0.92060839512767934</v>
      </c>
      <c r="O138" s="18">
        <f ca="1">All_Sectors!GO406</f>
        <v>0.98124257735709464</v>
      </c>
      <c r="P138" s="18">
        <f ca="1">All_Sectors!GM406</f>
        <v>0.93971965484841535</v>
      </c>
      <c r="Q138" s="18">
        <f ca="1">All_Sectors!GN406</f>
        <v>1.0479610324751782</v>
      </c>
      <c r="R138" s="18">
        <f>All_Sectors!GQ406</f>
        <v>0.99749280976550492</v>
      </c>
    </row>
    <row r="139" spans="13:18" x14ac:dyDescent="0.2">
      <c r="M139">
        <f ca="1">All_Sectors!GL407</f>
        <v>1994</v>
      </c>
      <c r="N139" s="18">
        <f ca="1">All_Sectors!GP407</f>
        <v>0.91767019977188213</v>
      </c>
      <c r="O139" s="18">
        <f ca="1">All_Sectors!GO407</f>
        <v>0.96151393978384025</v>
      </c>
      <c r="P139" s="18">
        <f ca="1">All_Sectors!GM407</f>
        <v>0.93630080195112131</v>
      </c>
      <c r="Q139" s="18">
        <f ca="1">All_Sectors!GN407</f>
        <v>1.0686776947732699</v>
      </c>
      <c r="R139" s="18">
        <f>All_Sectors!GQ407</f>
        <v>0.99436642496529182</v>
      </c>
    </row>
    <row r="140" spans="13:18" x14ac:dyDescent="0.2">
      <c r="M140">
        <f ca="1">All_Sectors!GL408</f>
        <v>1995</v>
      </c>
      <c r="N140" s="18">
        <f ca="1">All_Sectors!GP408</f>
        <v>0.91260196733691934</v>
      </c>
      <c r="O140" s="18">
        <f ca="1">All_Sectors!GO408</f>
        <v>0.96697196978494071</v>
      </c>
      <c r="P140" s="18">
        <f ca="1">All_Sectors!GM408</f>
        <v>0.92223640793873374</v>
      </c>
      <c r="Q140" s="18">
        <f ca="1">All_Sectors!GN408</f>
        <v>1.0807884108273298</v>
      </c>
      <c r="R140" s="18">
        <f>All_Sectors!GQ408</f>
        <v>0.99679994381350689</v>
      </c>
    </row>
    <row r="141" spans="13:18" x14ac:dyDescent="0.2">
      <c r="M141">
        <f ca="1">All_Sectors!GL409</f>
        <v>1996</v>
      </c>
      <c r="N141" s="18">
        <f ca="1">All_Sectors!GP409</f>
        <v>0.90593073042817418</v>
      </c>
      <c r="O141" s="18">
        <f ca="1">All_Sectors!GO409</f>
        <v>0.96131096068942956</v>
      </c>
      <c r="P141" s="18">
        <f ca="1">All_Sectors!GM409</f>
        <v>0.95498279211486847</v>
      </c>
      <c r="Q141" s="18">
        <f ca="1">All_Sectors!GN409</f>
        <v>1.1044284975499949</v>
      </c>
      <c r="R141" s="18">
        <f>All_Sectors!GQ409</f>
        <v>0.99710701918109312</v>
      </c>
    </row>
    <row r="142" spans="13:18" x14ac:dyDescent="0.2">
      <c r="M142">
        <f ca="1">All_Sectors!GL410</f>
        <v>1997</v>
      </c>
      <c r="N142" s="18">
        <f ca="1">All_Sectors!GP410</f>
        <v>0.89476708570107855</v>
      </c>
      <c r="O142" s="18">
        <f ca="1">All_Sectors!GO410</f>
        <v>0.91940586813765823</v>
      </c>
      <c r="P142" s="18">
        <f ca="1">All_Sectors!GM410</f>
        <v>0.92785862085420279</v>
      </c>
      <c r="Q142" s="18">
        <f ca="1">All_Sectors!GN410</f>
        <v>1.1152878068810932</v>
      </c>
      <c r="R142" s="18">
        <f>All_Sectors!GQ410</f>
        <v>0.99604721515758432</v>
      </c>
    </row>
    <row r="143" spans="13:18" x14ac:dyDescent="0.2">
      <c r="M143">
        <f ca="1">All_Sectors!GL411</f>
        <v>1998</v>
      </c>
      <c r="N143" s="18">
        <f ca="1">All_Sectors!GP411</f>
        <v>0.89522062609407849</v>
      </c>
      <c r="O143" s="18">
        <f ca="1">All_Sectors!GO411</f>
        <v>0.91765043859222717</v>
      </c>
      <c r="P143" s="18">
        <f ca="1">All_Sectors!GM411</f>
        <v>0.92853738444438527</v>
      </c>
      <c r="Q143" s="18">
        <f ca="1">All_Sectors!GN411</f>
        <v>1.116450073929157</v>
      </c>
      <c r="R143" s="18">
        <f>All_Sectors!GQ411</f>
        <v>0.99629342683425237</v>
      </c>
    </row>
    <row r="144" spans="13:18" x14ac:dyDescent="0.2">
      <c r="M144">
        <f ca="1">All_Sectors!GL412</f>
        <v>1999</v>
      </c>
      <c r="N144" s="18">
        <f ca="1">All_Sectors!GP412</f>
        <v>0.90243289468672849</v>
      </c>
      <c r="O144" s="18">
        <f ca="1">All_Sectors!GO412</f>
        <v>0.91456435227486033</v>
      </c>
      <c r="P144" s="18">
        <f ca="1">All_Sectors!GM412</f>
        <v>0.92669982652136873</v>
      </c>
      <c r="Q144" s="18">
        <f ca="1">All_Sectors!GN412</f>
        <v>1.1173938729152701</v>
      </c>
      <c r="R144" s="18">
        <f>All_Sectors!GQ412</f>
        <v>0.99862620264619284</v>
      </c>
    </row>
    <row r="145" spans="13:18" x14ac:dyDescent="0.2">
      <c r="M145">
        <f ca="1">All_Sectors!GL413</f>
        <v>2000</v>
      </c>
      <c r="N145" s="18">
        <f ca="1">All_Sectors!GP413</f>
        <v>0.88736930071001807</v>
      </c>
      <c r="O145" s="18">
        <f ca="1">All_Sectors!GO413</f>
        <v>0.92417051866275424</v>
      </c>
      <c r="P145" s="18">
        <f ca="1">All_Sectors!GM413</f>
        <v>0.93523083996780165</v>
      </c>
      <c r="Q145" s="18">
        <f ca="1">All_Sectors!GN413</f>
        <v>1.149333373460028</v>
      </c>
      <c r="R145" s="18">
        <f>All_Sectors!GQ413</f>
        <v>0.99718797065534304</v>
      </c>
    </row>
    <row r="146" spans="13:18" x14ac:dyDescent="0.2">
      <c r="M146">
        <f ca="1">All_Sectors!GL414</f>
        <v>2001</v>
      </c>
      <c r="N146" s="18">
        <f ca="1">All_Sectors!GP414</f>
        <v>0.87598677623355403</v>
      </c>
      <c r="O146" s="18">
        <f ca="1">All_Sectors!GO414</f>
        <v>0.93257383839396479</v>
      </c>
      <c r="P146" s="18">
        <f ca="1">All_Sectors!GM414</f>
        <v>0.92499292038356851</v>
      </c>
      <c r="Q146" s="18">
        <f ca="1">All_Sectors!GN414</f>
        <v>1.1329614126890466</v>
      </c>
      <c r="R146" s="18">
        <f>All_Sectors!GQ414</f>
        <v>0.99129641734244023</v>
      </c>
    </row>
    <row r="147" spans="13:18" x14ac:dyDescent="0.2">
      <c r="M147">
        <f ca="1">All_Sectors!GL415</f>
        <v>2002</v>
      </c>
      <c r="N147" s="18">
        <f ca="1">All_Sectors!GP415</f>
        <v>0.87444584604045528</v>
      </c>
      <c r="O147" s="18">
        <f ca="1">All_Sectors!GO415</f>
        <v>0.88434345089219557</v>
      </c>
      <c r="P147" s="18">
        <f ca="1">All_Sectors!GM415</f>
        <v>0.91849981431725636</v>
      </c>
      <c r="Q147" s="18">
        <f ca="1">All_Sectors!GN415</f>
        <v>1.1171429815522671</v>
      </c>
      <c r="R147" s="18">
        <f>All_Sectors!GQ415</f>
        <v>0.99147613201827167</v>
      </c>
    </row>
    <row r="148" spans="13:18" x14ac:dyDescent="0.2">
      <c r="M148">
        <f ca="1">All_Sectors!GL416</f>
        <v>2003</v>
      </c>
      <c r="N148" s="18">
        <f ca="1">All_Sectors!GP416</f>
        <v>0.87042436321684946</v>
      </c>
      <c r="O148" s="18">
        <f ca="1">All_Sectors!GO416</f>
        <v>0.87646497747403229</v>
      </c>
      <c r="P148" s="18">
        <f ca="1">All_Sectors!GM416</f>
        <v>0.92006065310271967</v>
      </c>
      <c r="Q148" s="18">
        <f ca="1">All_Sectors!GN416</f>
        <v>1.1208263921992998</v>
      </c>
      <c r="R148" s="18">
        <f>All_Sectors!GQ416</f>
        <v>0.98857107083688167</v>
      </c>
    </row>
    <row r="149" spans="13:18" x14ac:dyDescent="0.2">
      <c r="M149">
        <f ca="1">All_Sectors!GL417</f>
        <v>2004</v>
      </c>
      <c r="N149" s="18">
        <f ca="1">All_Sectors!GP417</f>
        <v>0.85472839370446074</v>
      </c>
      <c r="O149" s="18">
        <f ca="1">All_Sectors!GO417</f>
        <v>0.86876548039550572</v>
      </c>
      <c r="P149" s="18">
        <f ca="1">All_Sectors!GM417</f>
        <v>0.91274589853296462</v>
      </c>
      <c r="Q149" s="18">
        <f ca="1">All_Sectors!GN417</f>
        <v>1.1268620032929122</v>
      </c>
      <c r="R149" s="18">
        <f>All_Sectors!GQ417</f>
        <v>0.98901924304632849</v>
      </c>
    </row>
    <row r="150" spans="13:18" x14ac:dyDescent="0.2">
      <c r="M150">
        <f ca="1">All_Sectors!GL418</f>
        <v>2005</v>
      </c>
      <c r="N150" s="18">
        <f ca="1">All_Sectors!GP418</f>
        <v>0.84177929810714847</v>
      </c>
      <c r="O150" s="18">
        <f ca="1">All_Sectors!GO418</f>
        <v>0.85227219664744791</v>
      </c>
      <c r="P150" s="18">
        <f ca="1">All_Sectors!GM418</f>
        <v>0.90391039095159198</v>
      </c>
      <c r="Q150" s="18">
        <f ca="1">All_Sectors!GN418</f>
        <v>1.1199209564492763</v>
      </c>
      <c r="R150" s="18">
        <f>All_Sectors!GQ418</f>
        <v>0.98549902490497987</v>
      </c>
    </row>
    <row r="151" spans="13:18" x14ac:dyDescent="0.2">
      <c r="M151">
        <f ca="1">All_Sectors!GL419</f>
        <v>2006</v>
      </c>
      <c r="N151" s="18">
        <f ca="1">All_Sectors!GP419</f>
        <v>0.838269370520482</v>
      </c>
      <c r="O151" s="18">
        <f ca="1">All_Sectors!GO419</f>
        <v>0.85247505379591726</v>
      </c>
      <c r="P151" s="18">
        <f ca="1">All_Sectors!GM419</f>
        <v>0.88088350590642472</v>
      </c>
      <c r="Q151" s="18">
        <f ca="1">All_Sectors!GN419</f>
        <v>1.1091154395760232</v>
      </c>
      <c r="R151" s="18">
        <f>All_Sectors!GQ419</f>
        <v>0.98222531047167028</v>
      </c>
    </row>
    <row r="152" spans="13:18" x14ac:dyDescent="0.2">
      <c r="M152">
        <f ca="1">All_Sectors!GL420</f>
        <v>2007</v>
      </c>
      <c r="N152" s="18">
        <f ca="1">All_Sectors!GP420</f>
        <v>0.83191953983036648</v>
      </c>
      <c r="O152" s="18">
        <f ca="1">All_Sectors!GO420</f>
        <v>0.84122297014277947</v>
      </c>
      <c r="P152" s="18">
        <f ca="1">All_Sectors!GM420</f>
        <v>0.88048225687791493</v>
      </c>
      <c r="Q152" s="18">
        <f ca="1">All_Sectors!GN420</f>
        <v>1.1062041604791735</v>
      </c>
      <c r="R152" s="18">
        <f>All_Sectors!GQ420</f>
        <v>0.98154486774253358</v>
      </c>
    </row>
    <row r="153" spans="13:18" x14ac:dyDescent="0.2">
      <c r="M153">
        <f ca="1">All_Sectors!GL421</f>
        <v>2008</v>
      </c>
      <c r="N153" s="18">
        <f ca="1">All_Sectors!GP421</f>
        <v>0.82651078855921678</v>
      </c>
      <c r="O153" s="18">
        <f ca="1">All_Sectors!GO421</f>
        <v>0.85846635461396292</v>
      </c>
      <c r="P153" s="18">
        <f ca="1">All_Sectors!GM421</f>
        <v>0.8766221648821112</v>
      </c>
      <c r="Q153" s="18">
        <f ca="1">All_Sectors!GN421</f>
        <v>1.1051882853933876</v>
      </c>
      <c r="R153" s="18">
        <f>All_Sectors!GQ421</f>
        <v>0.98070842871557051</v>
      </c>
    </row>
    <row r="154" spans="13:18" x14ac:dyDescent="0.2">
      <c r="M154">
        <f ca="1">All_Sectors!GL422</f>
        <v>2009</v>
      </c>
      <c r="N154" s="18">
        <f ca="1">All_Sectors!GP422</f>
        <v>0.82425745208327461</v>
      </c>
      <c r="O154" s="18">
        <f ca="1">All_Sectors!GO422</f>
        <v>0.87270726337927806</v>
      </c>
      <c r="P154" s="18">
        <f ca="1">All_Sectors!GM422</f>
        <v>0.85878952208174852</v>
      </c>
      <c r="Q154" s="18">
        <f ca="1">All_Sectors!GN422</f>
        <v>1.0843318427670545</v>
      </c>
      <c r="R154" s="18">
        <f>All_Sectors!GQ422</f>
        <v>0.97608391222120805</v>
      </c>
    </row>
    <row r="155" spans="13:18" x14ac:dyDescent="0.2">
      <c r="M155">
        <f ca="1">All_Sectors!GL423</f>
        <v>2010</v>
      </c>
      <c r="N155" s="18">
        <f ca="1">All_Sectors!GP423</f>
        <v>0.82566657545572286</v>
      </c>
      <c r="O155" s="18">
        <f ca="1">All_Sectors!GO423</f>
        <v>0.86479459603958009</v>
      </c>
      <c r="P155" s="18">
        <f ca="1">All_Sectors!GM423</f>
        <v>0.86078646737852649</v>
      </c>
      <c r="Q155" s="18">
        <f ca="1">All_Sectors!GN423</f>
        <v>1.0786056098594607</v>
      </c>
      <c r="R155" s="18">
        <f>All_Sectors!GQ423</f>
        <v>0.97491267059443354</v>
      </c>
    </row>
    <row r="156" spans="13:18" x14ac:dyDescent="0.2">
      <c r="N156" s="26"/>
      <c r="O156" s="26"/>
      <c r="P156" s="26"/>
      <c r="Q156" s="26"/>
      <c r="R156" s="26"/>
    </row>
    <row r="157" spans="13:18" x14ac:dyDescent="0.2">
      <c r="N157" s="26"/>
      <c r="O157" s="26"/>
      <c r="P157" s="26"/>
      <c r="Q157" s="26"/>
      <c r="R157" s="26"/>
    </row>
    <row r="158" spans="13:18" x14ac:dyDescent="0.2">
      <c r="N158" s="26"/>
      <c r="O158" s="26"/>
      <c r="P158" s="26"/>
      <c r="Q158" s="26"/>
      <c r="R158" s="26"/>
    </row>
    <row r="159" spans="13:18" x14ac:dyDescent="0.2">
      <c r="N159" t="str">
        <f>All_Sectors!GT397</f>
        <v>Source Intensity, with Utility Intensity Change</v>
      </c>
      <c r="O159" s="26" t="str">
        <f>All_Sectors!GU397</f>
        <v>Source Intensity, no Utility Intensity Change</v>
      </c>
      <c r="P159" s="26" t="str">
        <f>All_Sectors!GV397</f>
        <v>Contribution from Utility Intensity Change</v>
      </c>
      <c r="Q159" s="26"/>
      <c r="R159" s="26"/>
    </row>
    <row r="160" spans="13:18" x14ac:dyDescent="0.2">
      <c r="M160">
        <f ca="1">M130</f>
        <v>1985</v>
      </c>
      <c r="N160">
        <f ca="1">All_Sectors!GT398</f>
        <v>1</v>
      </c>
      <c r="O160" s="26">
        <f ca="1">All_Sectors!GU398</f>
        <v>1</v>
      </c>
      <c r="P160" s="26">
        <f>All_Sectors!GV398</f>
        <v>1</v>
      </c>
      <c r="Q160" s="26"/>
      <c r="R160" s="26"/>
    </row>
    <row r="161" spans="13:18" x14ac:dyDescent="0.2">
      <c r="M161">
        <f t="shared" ref="M161:M185" ca="1" si="6">M131</f>
        <v>1986</v>
      </c>
      <c r="N161" s="26">
        <f ca="1">All_Sectors!GT399</f>
        <v>1.0015875897904336</v>
      </c>
      <c r="O161" s="26">
        <f ca="1">All_Sectors!GU399</f>
        <v>1.0057947507691165</v>
      </c>
      <c r="P161" s="26">
        <f>All_Sectors!GV399</f>
        <v>0.99581707801172581</v>
      </c>
      <c r="Q161" s="26"/>
      <c r="R161" s="26"/>
    </row>
    <row r="162" spans="13:18" x14ac:dyDescent="0.2">
      <c r="M162">
        <f t="shared" ca="1" si="6"/>
        <v>1987</v>
      </c>
      <c r="N162" s="26">
        <f ca="1">All_Sectors!GT400</f>
        <v>0.9768913515268598</v>
      </c>
      <c r="O162" s="26">
        <f ca="1">All_Sectors!GU400</f>
        <v>0.98399672254782267</v>
      </c>
      <c r="P162" s="26">
        <f>All_Sectors!GV400</f>
        <v>0.99277907043982294</v>
      </c>
      <c r="Q162" s="26"/>
      <c r="R162" s="26"/>
    </row>
    <row r="163" spans="13:18" x14ac:dyDescent="0.2">
      <c r="M163">
        <f t="shared" ca="1" si="6"/>
        <v>1988</v>
      </c>
      <c r="N163" s="26">
        <f ca="1">All_Sectors!GT401</f>
        <v>0.98188850767093783</v>
      </c>
      <c r="O163" s="26">
        <f ca="1">All_Sectors!GU401</f>
        <v>0.99021100371577475</v>
      </c>
      <c r="P163" s="26">
        <f>All_Sectors!GV401</f>
        <v>0.99159522968982705</v>
      </c>
      <c r="Q163" s="26"/>
      <c r="R163" s="26"/>
    </row>
    <row r="164" spans="13:18" x14ac:dyDescent="0.2">
      <c r="M164">
        <f t="shared" ca="1" si="6"/>
        <v>1989</v>
      </c>
      <c r="N164" s="26">
        <f ca="1">All_Sectors!GT402</f>
        <v>0.9922502166827647</v>
      </c>
      <c r="O164" s="26">
        <f ca="1">All_Sectors!GU402</f>
        <v>0.98949844629727168</v>
      </c>
      <c r="P164" s="26">
        <f>All_Sectors!GV402</f>
        <v>1.0027809749432051</v>
      </c>
      <c r="Q164" s="26"/>
      <c r="R164" s="26"/>
    </row>
    <row r="165" spans="13:18" x14ac:dyDescent="0.2">
      <c r="M165">
        <f t="shared" ca="1" si="6"/>
        <v>1990</v>
      </c>
      <c r="N165" s="26">
        <f ca="1">All_Sectors!GT403</f>
        <v>0.98910543084135738</v>
      </c>
      <c r="O165" s="26">
        <f ca="1">All_Sectors!GU403</f>
        <v>0.98774350713146597</v>
      </c>
      <c r="P165" s="26">
        <f>All_Sectors!GV403</f>
        <v>1.0013788232471876</v>
      </c>
      <c r="Q165" s="26"/>
      <c r="R165" s="26"/>
    </row>
    <row r="166" spans="13:18" x14ac:dyDescent="0.2">
      <c r="M166">
        <f t="shared" ca="1" si="6"/>
        <v>1991</v>
      </c>
      <c r="N166" s="26">
        <f ca="1">All_Sectors!GT404</f>
        <v>0.9696898215283386</v>
      </c>
      <c r="O166" s="26">
        <f ca="1">All_Sectors!GU404</f>
        <v>0.97070737603714163</v>
      </c>
      <c r="P166" s="26">
        <f>All_Sectors!GV404</f>
        <v>0.99895173918121738</v>
      </c>
      <c r="Q166" s="26"/>
      <c r="R166" s="26"/>
    </row>
    <row r="167" spans="13:18" x14ac:dyDescent="0.2">
      <c r="M167">
        <f t="shared" ca="1" si="6"/>
        <v>1992</v>
      </c>
      <c r="N167" s="26">
        <f ca="1">All_Sectors!GT405</f>
        <v>0.96405188886843762</v>
      </c>
      <c r="O167" s="26">
        <f ca="1">All_Sectors!GU405</f>
        <v>0.96686529023547374</v>
      </c>
      <c r="P167" s="26">
        <f>All_Sectors!GV405</f>
        <v>0.99709018268061833</v>
      </c>
      <c r="Q167" s="26"/>
      <c r="R167" s="26"/>
    </row>
    <row r="168" spans="13:18" x14ac:dyDescent="0.2">
      <c r="M168">
        <f t="shared" ca="1" si="6"/>
        <v>1993</v>
      </c>
      <c r="N168" s="26">
        <f ca="1">All_Sectors!GT406</f>
        <v>0.96298418036818689</v>
      </c>
      <c r="O168" s="26">
        <f ca="1">All_Sectors!GU406</f>
        <v>0.96540463343747762</v>
      </c>
      <c r="P168" s="26">
        <f>All_Sectors!GV406</f>
        <v>0.99749280976550492</v>
      </c>
      <c r="Q168" s="26"/>
      <c r="R168" s="26"/>
    </row>
    <row r="169" spans="13:18" x14ac:dyDescent="0.2">
      <c r="M169">
        <f t="shared" ca="1" si="6"/>
        <v>1994</v>
      </c>
      <c r="N169" s="26">
        <f ca="1">All_Sectors!GT407</f>
        <v>0.95537857028113005</v>
      </c>
      <c r="O169" s="26">
        <f ca="1">All_Sectors!GU407</f>
        <v>0.96079125993667513</v>
      </c>
      <c r="P169" s="26">
        <f>All_Sectors!GV407</f>
        <v>0.99436642496529182</v>
      </c>
      <c r="Q169" s="26"/>
      <c r="R169" s="26"/>
    </row>
    <row r="170" spans="13:18" x14ac:dyDescent="0.2">
      <c r="M170">
        <f t="shared" ca="1" si="6"/>
        <v>1995</v>
      </c>
      <c r="N170" s="26">
        <f ca="1">All_Sectors!GT408</f>
        <v>0.95661245118475091</v>
      </c>
      <c r="O170" s="26">
        <f ca="1">All_Sectors!GU408</f>
        <v>0.95968349228130101</v>
      </c>
      <c r="P170" s="26">
        <f>All_Sectors!GV408</f>
        <v>0.99679994381350689</v>
      </c>
      <c r="Q170" s="26"/>
      <c r="R170" s="26"/>
    </row>
    <row r="171" spans="13:18" x14ac:dyDescent="0.2">
      <c r="M171">
        <f t="shared" ca="1" si="6"/>
        <v>1996</v>
      </c>
      <c r="N171" s="26">
        <f ca="1">All_Sectors!GT409</f>
        <v>0.96438784279569478</v>
      </c>
      <c r="O171" s="26">
        <f ca="1">All_Sectors!GU409</f>
        <v>0.96718589303255531</v>
      </c>
      <c r="P171" s="26">
        <f>All_Sectors!GV409</f>
        <v>0.99710701918109312</v>
      </c>
      <c r="Q171" s="26"/>
      <c r="R171" s="26"/>
    </row>
    <row r="172" spans="13:18" x14ac:dyDescent="0.2">
      <c r="M172">
        <f t="shared" ca="1" si="6"/>
        <v>1997</v>
      </c>
      <c r="N172" s="26">
        <f ca="1">All_Sectors!GT410</f>
        <v>0.94214385387355415</v>
      </c>
      <c r="O172" s="26">
        <f ca="1">All_Sectors!GU410</f>
        <v>0.94588272477073077</v>
      </c>
      <c r="P172" s="26">
        <f>All_Sectors!GV410</f>
        <v>0.99604721515758432</v>
      </c>
      <c r="Q172" s="26"/>
      <c r="R172" s="26"/>
    </row>
    <row r="173" spans="13:18" x14ac:dyDescent="0.2">
      <c r="M173">
        <f t="shared" ca="1" si="6"/>
        <v>1998</v>
      </c>
      <c r="N173" s="26">
        <f ca="1">All_Sectors!GT411</f>
        <v>0.94227455720399222</v>
      </c>
      <c r="O173" s="26">
        <f ca="1">All_Sectors!GU411</f>
        <v>0.94578016056784953</v>
      </c>
      <c r="P173" s="26">
        <f>All_Sectors!GV411</f>
        <v>0.99629342683425237</v>
      </c>
      <c r="Q173" s="26"/>
      <c r="R173" s="26"/>
    </row>
    <row r="174" spans="13:18" x14ac:dyDescent="0.2">
      <c r="M174">
        <f t="shared" ca="1" si="6"/>
        <v>1999</v>
      </c>
      <c r="N174" s="26">
        <f ca="1">All_Sectors!GT412</f>
        <v>0.94540845617544167</v>
      </c>
      <c r="O174" s="26">
        <f ca="1">All_Sectors!GU412</f>
        <v>0.94670904255292621</v>
      </c>
      <c r="P174" s="26">
        <f>All_Sectors!GV412</f>
        <v>0.99862620264619284</v>
      </c>
      <c r="Q174" s="26"/>
      <c r="R174" s="26"/>
    </row>
    <row r="175" spans="13:18" x14ac:dyDescent="0.2">
      <c r="M175">
        <f t="shared" ca="1" si="6"/>
        <v>2000</v>
      </c>
      <c r="N175" s="26">
        <f ca="1">All_Sectors!GT413</f>
        <v>0.94926414025166561</v>
      </c>
      <c r="O175" s="26">
        <f ca="1">All_Sectors!GU413</f>
        <v>0.95194102635215072</v>
      </c>
      <c r="P175" s="26">
        <f>All_Sectors!GV413</f>
        <v>0.99718797065534304</v>
      </c>
      <c r="Q175" s="26"/>
      <c r="R175" s="26"/>
    </row>
    <row r="176" spans="13:18" x14ac:dyDescent="0.2">
      <c r="M176">
        <f t="shared" ca="1" si="6"/>
        <v>2001</v>
      </c>
      <c r="N176" s="26">
        <f ca="1">All_Sectors!GT414</f>
        <v>0.93792118194418328</v>
      </c>
      <c r="O176" s="26">
        <f ca="1">All_Sectors!GU414</f>
        <v>0.94615613002884624</v>
      </c>
      <c r="P176" s="26">
        <f>All_Sectors!GV414</f>
        <v>0.99129641734244023</v>
      </c>
      <c r="Q176" s="26"/>
      <c r="R176" s="26"/>
    </row>
    <row r="177" spans="1:18" x14ac:dyDescent="0.2">
      <c r="M177">
        <f t="shared" ca="1" si="6"/>
        <v>2002</v>
      </c>
      <c r="N177" s="26">
        <f ca="1">All_Sectors!GT415</f>
        <v>0.91919434332850214</v>
      </c>
      <c r="O177" s="26">
        <f ca="1">All_Sectors!GU415</f>
        <v>0.92709679400690059</v>
      </c>
      <c r="P177" s="26">
        <f>All_Sectors!GV415</f>
        <v>0.99147613201827167</v>
      </c>
      <c r="Q177" s="26"/>
      <c r="R177" s="26"/>
    </row>
    <row r="178" spans="1:18" x14ac:dyDescent="0.2">
      <c r="M178">
        <f t="shared" ca="1" si="6"/>
        <v>2003</v>
      </c>
      <c r="N178" s="26">
        <f ca="1">All_Sectors!GT416</f>
        <v>0.91386859544193522</v>
      </c>
      <c r="O178" s="26">
        <f ca="1">All_Sectors!GU416</f>
        <v>0.92443388482761635</v>
      </c>
      <c r="P178" s="26">
        <f>All_Sectors!GV416</f>
        <v>0.98857107083688167</v>
      </c>
      <c r="Q178" s="26"/>
      <c r="R178" s="26"/>
    </row>
    <row r="179" spans="1:18" x14ac:dyDescent="0.2">
      <c r="M179">
        <f t="shared" ca="1" si="6"/>
        <v>2004</v>
      </c>
      <c r="N179" s="26">
        <f ca="1">All_Sectors!GT417</f>
        <v>0.90634861230746444</v>
      </c>
      <c r="O179" s="26">
        <f ca="1">All_Sectors!GU417</f>
        <v>0.91641150430579488</v>
      </c>
      <c r="P179" s="26">
        <f>All_Sectors!GV417</f>
        <v>0.98901924304632849</v>
      </c>
      <c r="Q179" s="26"/>
      <c r="R179" s="26"/>
    </row>
    <row r="180" spans="1:18" x14ac:dyDescent="0.2">
      <c r="M180">
        <f t="shared" ca="1" si="6"/>
        <v>2005</v>
      </c>
      <c r="N180" s="26">
        <f ca="1">All_Sectors!GT418</f>
        <v>0.89114448638893751</v>
      </c>
      <c r="O180" s="26">
        <f ca="1">All_Sectors!GU418</f>
        <v>0.9042570960177867</v>
      </c>
      <c r="P180" s="26">
        <f>All_Sectors!GV418</f>
        <v>0.98549902490497987</v>
      </c>
      <c r="Q180" s="26"/>
      <c r="R180" s="26"/>
    </row>
    <row r="181" spans="1:18" x14ac:dyDescent="0.2">
      <c r="M181">
        <f t="shared" ca="1" si="6"/>
        <v>2006</v>
      </c>
      <c r="N181" s="26">
        <f ca="1">All_Sectors!GT419</f>
        <v>0.88023647736586974</v>
      </c>
      <c r="O181" s="26">
        <f ca="1">All_Sectors!GU419</f>
        <v>0.89616554163440876</v>
      </c>
      <c r="P181" s="26">
        <f>All_Sectors!GV419</f>
        <v>0.98222531047167028</v>
      </c>
      <c r="Q181" s="26"/>
      <c r="R181" s="26"/>
    </row>
    <row r="182" spans="1:18" x14ac:dyDescent="0.2">
      <c r="M182">
        <f t="shared" ca="1" si="6"/>
        <v>2007</v>
      </c>
      <c r="N182" s="26">
        <f ca="1">All_Sectors!GT420</f>
        <v>0.87383580639266112</v>
      </c>
      <c r="O182" s="26">
        <f ca="1">All_Sectors!GU420</f>
        <v>0.89026577909006466</v>
      </c>
      <c r="P182" s="26">
        <f>All_Sectors!GV420</f>
        <v>0.98154486774253358</v>
      </c>
    </row>
    <row r="183" spans="1:18" x14ac:dyDescent="0.2">
      <c r="M183">
        <f t="shared" ca="1" si="6"/>
        <v>2008</v>
      </c>
      <c r="N183" s="26">
        <f ca="1">All_Sectors!GT421</f>
        <v>0.87525829956624501</v>
      </c>
      <c r="O183" s="26">
        <f ca="1">All_Sectors!GU421</f>
        <v>0.8924755553621242</v>
      </c>
      <c r="P183" s="26">
        <f>All_Sectors!GV421</f>
        <v>0.98070842871557051</v>
      </c>
    </row>
    <row r="184" spans="1:18" x14ac:dyDescent="0.2">
      <c r="M184">
        <f t="shared" ca="1" si="6"/>
        <v>2009</v>
      </c>
      <c r="N184" s="26">
        <f ca="1">All_Sectors!GT422</f>
        <v>0.86660693318142556</v>
      </c>
      <c r="O184" s="26">
        <f ca="1">All_Sectors!GU422</f>
        <v>0.88784060707377799</v>
      </c>
      <c r="P184" s="26">
        <f>All_Sectors!GV422</f>
        <v>0.97608391222120805</v>
      </c>
    </row>
    <row r="185" spans="1:18" x14ac:dyDescent="0.2">
      <c r="M185">
        <f t="shared" ca="1" si="6"/>
        <v>2010</v>
      </c>
      <c r="N185" s="26">
        <f ca="1">All_Sectors!GT423</f>
        <v>0.8635432839488304</v>
      </c>
      <c r="O185" s="26">
        <f ca="1">All_Sectors!GU423</f>
        <v>0.88576475616252082</v>
      </c>
      <c r="P185" s="26">
        <f>All_Sectors!GV423</f>
        <v>0.97491267059443354</v>
      </c>
    </row>
    <row r="187" spans="1:18" x14ac:dyDescent="0.2">
      <c r="A187" s="254" t="s">
        <v>39</v>
      </c>
    </row>
    <row r="188" spans="1:18" x14ac:dyDescent="0.2">
      <c r="A188" s="3" t="s">
        <v>55</v>
      </c>
    </row>
    <row r="189" spans="1:18" x14ac:dyDescent="0.2">
      <c r="A189" s="3" t="s">
        <v>53</v>
      </c>
      <c r="L189" t="s">
        <v>978</v>
      </c>
    </row>
    <row r="190" spans="1:18" x14ac:dyDescent="0.2">
      <c r="A190" s="3" t="s">
        <v>59</v>
      </c>
      <c r="M190" t="s">
        <v>577</v>
      </c>
    </row>
    <row r="191" spans="1:18" x14ac:dyDescent="0.2">
      <c r="N191" t="s">
        <v>106</v>
      </c>
      <c r="O191" t="s">
        <v>105</v>
      </c>
      <c r="P191" t="s">
        <v>97</v>
      </c>
      <c r="Q191" t="s">
        <v>104</v>
      </c>
      <c r="R191" t="s">
        <v>199</v>
      </c>
    </row>
    <row r="192" spans="1:18" x14ac:dyDescent="0.2">
      <c r="A192" s="3" t="s">
        <v>40</v>
      </c>
      <c r="L192" t="s">
        <v>578</v>
      </c>
      <c r="N192" s="284">
        <f ca="1">(N122-1)</f>
        <v>-0.17348921144078322</v>
      </c>
      <c r="O192" s="284">
        <f ca="1">(O122-1)</f>
        <v>-0.18895362610196142</v>
      </c>
      <c r="P192" s="284">
        <f ca="1">(P122-1)</f>
        <v>-0.23672732064772339</v>
      </c>
      <c r="Q192" s="284">
        <f ca="1">(Q122-1)</f>
        <v>-4.0428659519860632E-2</v>
      </c>
      <c r="R192" s="284">
        <f ca="1">(R122-1)</f>
        <v>-6.3357478326109384E-2</v>
      </c>
    </row>
    <row r="193" spans="12:18" x14ac:dyDescent="0.2">
      <c r="L193" t="s">
        <v>579</v>
      </c>
      <c r="N193" s="284">
        <f ca="1">(N91-1)</f>
        <v>-0.17348921144078322</v>
      </c>
      <c r="O193" s="284">
        <f ca="1">(O91-1)</f>
        <v>-0.1586564781640899</v>
      </c>
      <c r="P193" s="284">
        <f ca="1">(P91-1)</f>
        <v>-0.1497182429423537</v>
      </c>
      <c r="Q193" s="284">
        <f ca="1">(Q91-1)</f>
        <v>6.7359091272349625E-2</v>
      </c>
      <c r="R193" s="285" t="s">
        <v>582</v>
      </c>
    </row>
    <row r="194" spans="12:18" x14ac:dyDescent="0.2">
      <c r="L194" t="s">
        <v>580</v>
      </c>
      <c r="N194" s="284">
        <f ca="1">(N153-1)</f>
        <v>-0.17348921144078322</v>
      </c>
      <c r="O194" s="284">
        <f ca="1">(O153-1)</f>
        <v>-0.14153364538603708</v>
      </c>
      <c r="P194" s="284">
        <f ca="1">(P153-1)</f>
        <v>-0.1233778351178888</v>
      </c>
      <c r="Q194" s="284">
        <f ca="1">(Q153-1)</f>
        <v>0.10518828539338765</v>
      </c>
      <c r="R194" s="285" t="s">
        <v>582</v>
      </c>
    </row>
    <row r="195" spans="12:18" x14ac:dyDescent="0.2">
      <c r="L195" t="s">
        <v>581</v>
      </c>
    </row>
    <row r="197" spans="12:18" x14ac:dyDescent="0.2">
      <c r="N197" s="286">
        <f>All_Sectors!BH457</f>
        <v>0.8766221648821112</v>
      </c>
      <c r="O197">
        <f>All_Sectors!BI457</f>
        <v>1.1051882853933876</v>
      </c>
      <c r="P197">
        <f>All_Sectors!BJ457</f>
        <v>0.85846635461396292</v>
      </c>
      <c r="Q197">
        <f>All_Sectors!BK457</f>
        <v>0.82651078855921678</v>
      </c>
    </row>
    <row r="201" spans="12:18" x14ac:dyDescent="0.2">
      <c r="L201" t="s">
        <v>978</v>
      </c>
    </row>
    <row r="202" spans="12:18" x14ac:dyDescent="0.2">
      <c r="M202" t="s">
        <v>577</v>
      </c>
    </row>
    <row r="203" spans="12:18" x14ac:dyDescent="0.2">
      <c r="N203" t="s">
        <v>106</v>
      </c>
      <c r="O203" t="s">
        <v>105</v>
      </c>
      <c r="P203" t="s">
        <v>97</v>
      </c>
      <c r="Q203" t="s">
        <v>104</v>
      </c>
      <c r="R203" t="s">
        <v>199</v>
      </c>
    </row>
    <row r="204" spans="12:18" x14ac:dyDescent="0.2">
      <c r="L204" t="s">
        <v>578</v>
      </c>
      <c r="N204" s="284">
        <f ca="1">N124-1</f>
        <v>-0.17433342454427714</v>
      </c>
      <c r="O204" s="284">
        <f ca="1">O124-1</f>
        <v>-0.17055792445576323</v>
      </c>
      <c r="P204" s="284">
        <f ca="1">P124-1</f>
        <v>-0.25693297568433449</v>
      </c>
      <c r="Q204" s="284">
        <f ca="1">Q124-1</f>
        <v>-5.8603000799634541E-2</v>
      </c>
      <c r="R204" s="284">
        <f ca="1">R124-1</f>
        <v>-8.3282234348343365E-2</v>
      </c>
    </row>
    <row r="205" spans="12:18" x14ac:dyDescent="0.2">
      <c r="L205" t="s">
        <v>579</v>
      </c>
      <c r="N205" s="284">
        <f ca="1">N93-1</f>
        <v>-0.17433342454427714</v>
      </c>
      <c r="O205" s="284">
        <f ca="1">O93-1</f>
        <v>-0.15709333844919204</v>
      </c>
      <c r="P205" s="284">
        <f ca="1">P93-1</f>
        <v>-0.17359925251542863</v>
      </c>
      <c r="Q205" s="284">
        <f ca="1">Q93-1</f>
        <v>3.0258367123225938E-2</v>
      </c>
      <c r="R205" s="285" t="s">
        <v>582</v>
      </c>
    </row>
    <row r="206" spans="12:18" x14ac:dyDescent="0.2">
      <c r="L206" t="s">
        <v>580</v>
      </c>
      <c r="N206" s="284">
        <f ca="1">N155-1</f>
        <v>-0.17433342454427714</v>
      </c>
      <c r="O206" s="284">
        <f ca="1">O155-1</f>
        <v>-0.13520540396041991</v>
      </c>
      <c r="P206" s="284">
        <f ca="1">P155-1</f>
        <v>-0.13921353262147351</v>
      </c>
      <c r="Q206" s="284">
        <f ca="1">Q155-1</f>
        <v>7.8605609859460746E-2</v>
      </c>
      <c r="R206" s="285" t="s">
        <v>582</v>
      </c>
    </row>
    <row r="207" spans="12:18" x14ac:dyDescent="0.2">
      <c r="L207" t="s">
        <v>581</v>
      </c>
    </row>
    <row r="214" spans="1:7" x14ac:dyDescent="0.2">
      <c r="A214" s="254" t="s">
        <v>60</v>
      </c>
    </row>
    <row r="215" spans="1:7" x14ac:dyDescent="0.2">
      <c r="A215" s="3" t="s">
        <v>61</v>
      </c>
    </row>
    <row r="216" spans="1:7" x14ac:dyDescent="0.2">
      <c r="A216" s="3" t="s">
        <v>53</v>
      </c>
    </row>
    <row r="217" spans="1:7" x14ac:dyDescent="0.2">
      <c r="A217" s="3" t="s">
        <v>27</v>
      </c>
    </row>
    <row r="219" spans="1:7" x14ac:dyDescent="0.2">
      <c r="A219" s="3" t="s">
        <v>40</v>
      </c>
      <c r="G219" t="s">
        <v>586</v>
      </c>
    </row>
  </sheetData>
  <phoneticPr fontId="30" type="noConversion"/>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57"/>
  <sheetViews>
    <sheetView workbookViewId="0">
      <selection activeCell="I31" sqref="I31"/>
    </sheetView>
  </sheetViews>
  <sheetFormatPr defaultRowHeight="12.75" x14ac:dyDescent="0.2"/>
  <cols>
    <col min="62" max="62" width="10.140625" customWidth="1"/>
    <col min="65" max="65" width="10.28515625" customWidth="1"/>
    <col min="66" max="66" width="10.85546875" customWidth="1"/>
  </cols>
  <sheetData>
    <row r="1" spans="1:70" x14ac:dyDescent="0.2">
      <c r="A1" t="s">
        <v>35</v>
      </c>
    </row>
    <row r="2" spans="1:70" x14ac:dyDescent="0.2">
      <c r="AC2" t="str">
        <f>All_Sectors!HW81</f>
        <v xml:space="preserve">Chart 1a-1996 </v>
      </c>
      <c r="AI2" t="str">
        <f>All_Sectors!IC81</f>
        <v xml:space="preserve">Chart 2b-1996 </v>
      </c>
      <c r="AO2">
        <f>All_Sectors!IB81</f>
        <v>0</v>
      </c>
      <c r="AP2" t="str">
        <f>All_Sectors!IC81</f>
        <v xml:space="preserve">Chart 2b-1996 </v>
      </c>
      <c r="AT2">
        <f>All_Sectors!GL81</f>
        <v>0</v>
      </c>
      <c r="AU2">
        <f>All_Sectors!GM81</f>
        <v>0</v>
      </c>
      <c r="AV2" t="str">
        <f>All_Sectors!GN81</f>
        <v xml:space="preserve">Chart 1b-1985 </v>
      </c>
      <c r="AW2">
        <f>All_Sectors!GO81</f>
        <v>0</v>
      </c>
      <c r="AX2">
        <f>All_Sectors!GP81</f>
        <v>0</v>
      </c>
      <c r="BK2" t="s">
        <v>56</v>
      </c>
    </row>
    <row r="3" spans="1:70" x14ac:dyDescent="0.2">
      <c r="A3" t="s">
        <v>31</v>
      </c>
      <c r="AB3" t="str">
        <f>All_Sectors!HV82</f>
        <v>GDP, Structure, and Source Energy Intensity</v>
      </c>
      <c r="AH3" t="str">
        <f>All_Sectors!IB82</f>
        <v>Source Energy Intensity by End-Use Sector</v>
      </c>
      <c r="AO3" t="str">
        <f>All_Sectors!IB82</f>
        <v>Source Energy Intensity by End-Use Sector</v>
      </c>
      <c r="AT3">
        <f>All_Sectors!GL82</f>
        <v>0</v>
      </c>
      <c r="AU3" t="str">
        <f>All_Sectors!GM82</f>
        <v>Source Energy Intensity by End-Use Sector</v>
      </c>
      <c r="AV3">
        <f>All_Sectors!GN82</f>
        <v>0</v>
      </c>
      <c r="AW3">
        <f>All_Sectors!GO82</f>
        <v>0</v>
      </c>
      <c r="AX3">
        <f>All_Sectors!GP82</f>
        <v>0</v>
      </c>
    </row>
    <row r="4" spans="1:70" x14ac:dyDescent="0.2">
      <c r="AB4" t="str">
        <f>All_Sectors!HV83</f>
        <v xml:space="preserve">   Year</v>
      </c>
      <c r="AC4" t="str">
        <f>All_Sectors!HW83</f>
        <v xml:space="preserve">  GDP</v>
      </c>
      <c r="AD4" t="str">
        <f>All_Sectors!HX83</f>
        <v xml:space="preserve"> Structure</v>
      </c>
      <c r="AE4" t="str">
        <f>All_Sectors!HY83</f>
        <v xml:space="preserve">  Intensity</v>
      </c>
      <c r="AH4" t="str">
        <f>All_Sectors!IB83</f>
        <v>Residential</v>
      </c>
      <c r="AI4" t="str">
        <f>All_Sectors!IC83</f>
        <v>Commercial</v>
      </c>
      <c r="AJ4" t="str">
        <f>All_Sectors!ID83</f>
        <v>Industrial</v>
      </c>
      <c r="AK4" t="str">
        <f>All_Sectors!IE83</f>
        <v>Transportation</v>
      </c>
      <c r="AN4" t="str">
        <f>All_Sectors!HV83</f>
        <v xml:space="preserve">   Year</v>
      </c>
      <c r="AO4" t="str">
        <f>All_Sectors!IB83</f>
        <v>Residential</v>
      </c>
      <c r="AP4" t="str">
        <f>All_Sectors!IC83</f>
        <v>Commercial</v>
      </c>
      <c r="AQ4" t="str">
        <f>All_Sectors!ID83</f>
        <v>Industrial</v>
      </c>
      <c r="AR4" t="str">
        <f>All_Sectors!IE83</f>
        <v>Transportation</v>
      </c>
      <c r="AT4">
        <f>All_Sectors!GL83</f>
        <v>0</v>
      </c>
      <c r="AU4" t="str">
        <f>All_Sectors!GM83</f>
        <v>Residential</v>
      </c>
      <c r="AV4" t="str">
        <f>All_Sectors!GN83</f>
        <v>Commercial</v>
      </c>
      <c r="AW4" t="str">
        <f>All_Sectors!GO83</f>
        <v>Industrial</v>
      </c>
      <c r="AX4" t="str">
        <f>All_Sectors!GP83</f>
        <v>Transportation</v>
      </c>
      <c r="BL4" t="s">
        <v>567</v>
      </c>
      <c r="BM4" t="s">
        <v>57</v>
      </c>
      <c r="BP4" t="s">
        <v>589</v>
      </c>
      <c r="BQ4" t="s">
        <v>590</v>
      </c>
      <c r="BR4" t="s">
        <v>588</v>
      </c>
    </row>
    <row r="5" spans="1:70" x14ac:dyDescent="0.2">
      <c r="AB5">
        <f ca="1">All_Sectors!HV84</f>
        <v>1985</v>
      </c>
      <c r="AC5" s="26">
        <f ca="1">All_Sectors!HW84</f>
        <v>0.71905777525001191</v>
      </c>
      <c r="AD5" s="26">
        <f ca="1">All_Sectors!HX84</f>
        <v>1.0893379974699491</v>
      </c>
      <c r="AE5" s="26">
        <f ca="1">All_Sectors!HY84</f>
        <v>1.0369272149896331</v>
      </c>
      <c r="AF5" s="26">
        <f>All_Sectors!HE120</f>
        <v>0.81222217485189596</v>
      </c>
      <c r="AG5" s="26"/>
      <c r="AH5" s="26">
        <f ca="1">All_Sectors!IB84</f>
        <v>0.94021366366674386</v>
      </c>
      <c r="AI5" s="26">
        <f ca="1">All_Sectors!IC84</f>
        <v>0.8991507331839409</v>
      </c>
      <c r="AJ5" s="26">
        <f ca="1">All_Sectors!ID84</f>
        <v>1.0453114800798182</v>
      </c>
      <c r="AK5" s="26">
        <f ca="1">All_Sectors!IE84</f>
        <v>1.0594053760416662</v>
      </c>
      <c r="AN5">
        <f ca="1">All_Sectors!HV84</f>
        <v>1985</v>
      </c>
      <c r="AO5">
        <f ca="1">All_Sectors!IB84</f>
        <v>0.94021366366674386</v>
      </c>
      <c r="AP5">
        <f ca="1">All_Sectors!IC84</f>
        <v>0.8991507331839409</v>
      </c>
      <c r="AQ5">
        <f ca="1">All_Sectors!ID84</f>
        <v>1.0453114800798182</v>
      </c>
      <c r="AR5">
        <f ca="1">All_Sectors!IE84</f>
        <v>1.0594053760416662</v>
      </c>
      <c r="AT5">
        <f ca="1">All_Sectors!GL84</f>
        <v>1985</v>
      </c>
      <c r="AU5">
        <f ca="1">All_Sectors!GM84</f>
        <v>1</v>
      </c>
      <c r="AV5">
        <f ca="1">All_Sectors!GN84</f>
        <v>1</v>
      </c>
      <c r="AW5">
        <f ca="1">All_Sectors!GO84</f>
        <v>1</v>
      </c>
      <c r="AX5">
        <f ca="1">All_Sectors!GP84</f>
        <v>1</v>
      </c>
      <c r="AZ5">
        <f>All_Sectors!BZ196</f>
        <v>1</v>
      </c>
      <c r="BA5">
        <f>All_Sectors!CA196</f>
        <v>1</v>
      </c>
      <c r="BB5">
        <f>All_Sectors!CB196</f>
        <v>1</v>
      </c>
      <c r="BC5">
        <f>All_Sectors!CC196</f>
        <v>1</v>
      </c>
      <c r="BD5">
        <f>All_Sectors!CD196</f>
        <v>1</v>
      </c>
      <c r="BE5">
        <f>All_Sectors!CE196</f>
        <v>1</v>
      </c>
      <c r="BF5">
        <f>All_Sectors!CF196</f>
        <v>1</v>
      </c>
      <c r="BG5">
        <f>All_Sectors!CG196</f>
        <v>1</v>
      </c>
      <c r="BH5">
        <f>All_Sectors!CH196</f>
        <v>0</v>
      </c>
      <c r="BI5">
        <f>All_Sectors!CI196</f>
        <v>1</v>
      </c>
      <c r="BK5">
        <f t="shared" ref="BK5:BK24" ca="1" si="0">AN5</f>
        <v>1985</v>
      </c>
      <c r="BL5">
        <f>All_Sectors!CE120</f>
        <v>1</v>
      </c>
      <c r="BM5">
        <f>All_Sectors!CE196</f>
        <v>1</v>
      </c>
      <c r="BO5">
        <f ca="1">BK5</f>
        <v>1985</v>
      </c>
      <c r="BP5">
        <f>All_Sectors!CE434</f>
        <v>1</v>
      </c>
      <c r="BQ5">
        <f>BL5</f>
        <v>1</v>
      </c>
      <c r="BR5">
        <f>BM5</f>
        <v>1</v>
      </c>
    </row>
    <row r="6" spans="1:70" x14ac:dyDescent="0.2">
      <c r="AB6">
        <f ca="1">All_Sectors!HV85</f>
        <v>1986</v>
      </c>
      <c r="AC6" s="26">
        <f ca="1">All_Sectors!HW85</f>
        <v>0.74431015687947311</v>
      </c>
      <c r="AD6" s="26">
        <f ca="1">All_Sectors!HX85</f>
        <v>1.0634146923913548</v>
      </c>
      <c r="AE6" s="26">
        <f ca="1">All_Sectors!HY85</f>
        <v>1.0385734300495735</v>
      </c>
      <c r="AF6" s="26">
        <f>All_Sectors!HE121</f>
        <v>0.82204187922689786</v>
      </c>
      <c r="AG6" s="26"/>
      <c r="AH6" s="26">
        <f ca="1">All_Sectors!IB85</f>
        <v>0.9230958011895134</v>
      </c>
      <c r="AI6" s="26">
        <f ca="1">All_Sectors!IC85</f>
        <v>0.89102097712871209</v>
      </c>
      <c r="AJ6" s="26">
        <f ca="1">All_Sectors!ID85</f>
        <v>1.0615757553426064</v>
      </c>
      <c r="AK6" s="26">
        <f ca="1">All_Sectors!IE85</f>
        <v>1.0745546524971763</v>
      </c>
      <c r="AN6">
        <f ca="1">All_Sectors!HV85</f>
        <v>1986</v>
      </c>
      <c r="AO6" s="253">
        <f ca="1">All_Sectors!IB85</f>
        <v>0.9230958011895134</v>
      </c>
      <c r="AP6" s="253">
        <f ca="1">All_Sectors!IC85</f>
        <v>0.89102097712871209</v>
      </c>
      <c r="AQ6" s="253">
        <f ca="1">All_Sectors!ID85</f>
        <v>1.0615757553426064</v>
      </c>
      <c r="AR6" s="253">
        <f ca="1">All_Sectors!IE85</f>
        <v>1.0745546524971763</v>
      </c>
      <c r="AT6">
        <f ca="1">All_Sectors!GL85</f>
        <v>1986</v>
      </c>
      <c r="AU6">
        <f ca="1">All_Sectors!GM85</f>
        <v>0.98802850430535816</v>
      </c>
      <c r="AV6">
        <f ca="1">All_Sectors!GN85</f>
        <v>0.98571016614228302</v>
      </c>
      <c r="AW6">
        <f ca="1">All_Sectors!GO85</f>
        <v>1.0143271169923793</v>
      </c>
      <c r="AX6">
        <f ca="1">All_Sectors!GP85</f>
        <v>1.0076372215364484</v>
      </c>
      <c r="AZ6">
        <f>All_Sectors!BZ197</f>
        <v>1.0351187102047275</v>
      </c>
      <c r="BA6">
        <f>All_Sectors!CA197</f>
        <v>0.96919973557134598</v>
      </c>
      <c r="BB6">
        <f>All_Sectors!CB197</f>
        <v>0.97775251672540053</v>
      </c>
      <c r="BC6">
        <f>All_Sectors!CC197</f>
        <v>0.97772103458386139</v>
      </c>
      <c r="BD6">
        <f>All_Sectors!CD197</f>
        <v>0.99736041767803951</v>
      </c>
      <c r="BE6">
        <f>All_Sectors!CE197</f>
        <v>1.0026788485202816</v>
      </c>
      <c r="BF6">
        <f>All_Sectors!CF197</f>
        <v>1.0120899196034374</v>
      </c>
      <c r="BG6">
        <f>All_Sectors!CG197</f>
        <v>1.012089924012223</v>
      </c>
      <c r="BH6">
        <f>All_Sectors!CH197</f>
        <v>0</v>
      </c>
      <c r="BI6">
        <f>All_Sectors!CI197</f>
        <v>0.97514025942516491</v>
      </c>
      <c r="BK6">
        <f t="shared" ca="1" si="0"/>
        <v>1986</v>
      </c>
      <c r="BL6">
        <f>All_Sectors!CE121</f>
        <v>1.0015875897904336</v>
      </c>
      <c r="BM6">
        <f>All_Sectors!CE197</f>
        <v>1.0026788485202816</v>
      </c>
      <c r="BO6">
        <f t="shared" ref="BO6:BO28" ca="1" si="1">BK6</f>
        <v>1986</v>
      </c>
      <c r="BP6">
        <f>All_Sectors!CE435</f>
        <v>1.0057947507691165</v>
      </c>
      <c r="BQ6">
        <f t="shared" ref="BQ6:BQ28" si="2">BL6</f>
        <v>1.0015875897904336</v>
      </c>
      <c r="BR6">
        <f t="shared" ref="BR6:BR28" si="3">BM6</f>
        <v>1.0026788485202816</v>
      </c>
    </row>
    <row r="7" spans="1:70" x14ac:dyDescent="0.2">
      <c r="AB7">
        <f ca="1">All_Sectors!HV86</f>
        <v>1987</v>
      </c>
      <c r="AC7" s="26">
        <f ca="1">All_Sectors!HW86</f>
        <v>0.77007441110953123</v>
      </c>
      <c r="AD7" s="26">
        <f ca="1">All_Sectors!HX86</f>
        <v>1.078860035356457</v>
      </c>
      <c r="AE7" s="26">
        <f ca="1">All_Sectors!HY86</f>
        <v>1.0129652284862054</v>
      </c>
      <c r="AF7" s="26">
        <f>All_Sectors!HE122</f>
        <v>0.84157424482716781</v>
      </c>
      <c r="AG7" s="26"/>
      <c r="AH7" s="26">
        <f ca="1">All_Sectors!IB86</f>
        <v>0.92683181348065857</v>
      </c>
      <c r="AI7" s="26">
        <f ca="1">All_Sectors!IC86</f>
        <v>0.89784783778972499</v>
      </c>
      <c r="AJ7" s="26">
        <f ca="1">All_Sectors!ID86</f>
        <v>1.0362961937221244</v>
      </c>
      <c r="AK7" s="26">
        <f ca="1">All_Sectors!IE86</f>
        <v>1.0562682035205631</v>
      </c>
      <c r="AN7">
        <f ca="1">All_Sectors!HV86</f>
        <v>1987</v>
      </c>
      <c r="AO7" s="253">
        <f ca="1">All_Sectors!IB86</f>
        <v>0.92683181348065857</v>
      </c>
      <c r="AP7" s="253">
        <f ca="1">All_Sectors!IC86</f>
        <v>0.89784783778972499</v>
      </c>
      <c r="AQ7" s="253">
        <f ca="1">All_Sectors!ID86</f>
        <v>1.0362961937221244</v>
      </c>
      <c r="AR7" s="253">
        <f ca="1">All_Sectors!IE86</f>
        <v>1.0562682035205631</v>
      </c>
      <c r="AT7">
        <f ca="1">All_Sectors!GL86</f>
        <v>1987</v>
      </c>
      <c r="AU7">
        <f ca="1">All_Sectors!GM86</f>
        <v>0.97262312329032186</v>
      </c>
      <c r="AV7">
        <f ca="1">All_Sectors!GN86</f>
        <v>0.98979451466963675</v>
      </c>
      <c r="AW7">
        <f ca="1">All_Sectors!GO86</f>
        <v>0.96294600664407104</v>
      </c>
      <c r="AX7">
        <f ca="1">All_Sectors!GP86</f>
        <v>0.98888140040758443</v>
      </c>
      <c r="AZ7">
        <f>All_Sectors!BZ198</f>
        <v>1.0709492861568477</v>
      </c>
      <c r="BA7">
        <f>All_Sectors!CA198</f>
        <v>0.96627132083959355</v>
      </c>
      <c r="BB7">
        <f>All_Sectors!CB198</f>
        <v>0.96749490844294261</v>
      </c>
      <c r="BC7">
        <f>All_Sectors!CC198</f>
        <v>0.9815495846299519</v>
      </c>
      <c r="BD7">
        <f>All_Sectors!CD198</f>
        <v>1.0078179668111444</v>
      </c>
      <c r="BE7">
        <f>All_Sectors!CE198</f>
        <v>0.97803492206311859</v>
      </c>
      <c r="BF7">
        <f>All_Sectors!CF198</f>
        <v>1.0361380150077699</v>
      </c>
      <c r="BG7">
        <f>All_Sectors!CG198</f>
        <v>1.0361379815573541</v>
      </c>
      <c r="BH7">
        <f>All_Sectors!CH198</f>
        <v>0</v>
      </c>
      <c r="BI7">
        <f>All_Sectors!CI198</f>
        <v>0.9892233067060815</v>
      </c>
      <c r="BK7">
        <f t="shared" ca="1" si="0"/>
        <v>1987</v>
      </c>
      <c r="BL7">
        <f>All_Sectors!CE122</f>
        <v>0.9768913515268598</v>
      </c>
      <c r="BM7">
        <f>All_Sectors!CE198</f>
        <v>0.97803492206311859</v>
      </c>
      <c r="BO7">
        <f t="shared" ca="1" si="1"/>
        <v>1987</v>
      </c>
      <c r="BP7">
        <f>All_Sectors!CE436</f>
        <v>0.98399672254782267</v>
      </c>
      <c r="BQ7">
        <f t="shared" si="2"/>
        <v>0.9768913515268598</v>
      </c>
      <c r="BR7">
        <f t="shared" si="3"/>
        <v>0.97803492206311859</v>
      </c>
    </row>
    <row r="8" spans="1:70" x14ac:dyDescent="0.2">
      <c r="AB8">
        <f ca="1">All_Sectors!HV87</f>
        <v>1988</v>
      </c>
      <c r="AC8" s="26">
        <f ca="1">All_Sectors!HW87</f>
        <v>0.8024456135361866</v>
      </c>
      <c r="AD8" s="26">
        <f ca="1">All_Sectors!HX87</f>
        <v>1.0793678077015789</v>
      </c>
      <c r="AE8" s="26">
        <f ca="1">All_Sectors!HY87</f>
        <v>1.0181469156895526</v>
      </c>
      <c r="AF8" s="26">
        <f>All_Sectors!HE123</f>
        <v>0.88185178254220775</v>
      </c>
      <c r="AG8" s="26"/>
      <c r="AH8" s="26">
        <f ca="1">All_Sectors!IB87</f>
        <v>0.96182224006576378</v>
      </c>
      <c r="AI8" s="26">
        <f ca="1">All_Sectors!IC87</f>
        <v>0.92636931843946513</v>
      </c>
      <c r="AJ8" s="26">
        <f ca="1">All_Sectors!ID87</f>
        <v>1.0155106793547781</v>
      </c>
      <c r="AK8" s="26">
        <f ca="1">All_Sectors!IE87</f>
        <v>1.044652357637486</v>
      </c>
      <c r="AN8">
        <f ca="1">All_Sectors!HV87</f>
        <v>1988</v>
      </c>
      <c r="AO8" s="253">
        <f ca="1">All_Sectors!IB87</f>
        <v>0.96182224006576378</v>
      </c>
      <c r="AP8" s="253">
        <f ca="1">All_Sectors!IC87</f>
        <v>0.92636931843946513</v>
      </c>
      <c r="AQ8" s="253">
        <f ca="1">All_Sectors!ID87</f>
        <v>1.0155106793547781</v>
      </c>
      <c r="AR8" s="253">
        <f ca="1">All_Sectors!IE87</f>
        <v>1.044652357637486</v>
      </c>
      <c r="AT8">
        <f ca="1">All_Sectors!GL87</f>
        <v>1988</v>
      </c>
      <c r="AU8">
        <f ca="1">All_Sectors!GM87</f>
        <v>0.97617236651595274</v>
      </c>
      <c r="AV8">
        <f ca="1">All_Sectors!GN87</f>
        <v>1.0109314837913586</v>
      </c>
      <c r="AW8">
        <f ca="1">All_Sectors!GO87</f>
        <v>0.97795354766609033</v>
      </c>
      <c r="AX8">
        <f ca="1">All_Sectors!GP87</f>
        <v>0.97402907385998705</v>
      </c>
      <c r="AZ8">
        <f>All_Sectors!BZ199</f>
        <v>1.1159682033299498</v>
      </c>
      <c r="BA8">
        <f>All_Sectors!CA199</f>
        <v>0.97008979353497826</v>
      </c>
      <c r="BB8">
        <f>All_Sectors!CB199</f>
        <v>0.97290163727790591</v>
      </c>
      <c r="BC8">
        <f>All_Sectors!CC199</f>
        <v>0.98606893141721508</v>
      </c>
      <c r="BD8">
        <f>All_Sectors!CD199</f>
        <v>1.0071551333185806</v>
      </c>
      <c r="BE8">
        <f>All_Sectors!CE199</f>
        <v>0.97963729933325261</v>
      </c>
      <c r="BF8">
        <f>All_Sectors!CF199</f>
        <v>1.0857273526622517</v>
      </c>
      <c r="BG8">
        <f>All_Sectors!CG199</f>
        <v>1.0857272921697914</v>
      </c>
      <c r="BH8">
        <f>All_Sectors!CH199</f>
        <v>0</v>
      </c>
      <c r="BI8">
        <f>All_Sectors!CI199</f>
        <v>0.99312438608281561</v>
      </c>
      <c r="BK8">
        <f t="shared" ca="1" si="0"/>
        <v>1988</v>
      </c>
      <c r="BL8">
        <f>All_Sectors!CE123</f>
        <v>0.98188850767093783</v>
      </c>
      <c r="BM8">
        <f>All_Sectors!CE199</f>
        <v>0.97963729933325261</v>
      </c>
      <c r="BO8">
        <f t="shared" ca="1" si="1"/>
        <v>1988</v>
      </c>
      <c r="BP8">
        <f>All_Sectors!CE437</f>
        <v>0.99021100371577475</v>
      </c>
      <c r="BQ8">
        <f t="shared" si="2"/>
        <v>0.98188850767093783</v>
      </c>
      <c r="BR8">
        <f t="shared" si="3"/>
        <v>0.97963729933325261</v>
      </c>
    </row>
    <row r="9" spans="1:70" x14ac:dyDescent="0.2">
      <c r="AB9">
        <f ca="1">All_Sectors!HV88</f>
        <v>1989</v>
      </c>
      <c r="AC9" s="26">
        <f ca="1">All_Sectors!HW88</f>
        <v>0.83198255841509094</v>
      </c>
      <c r="AD9" s="26">
        <f ca="1">All_Sectors!HX88</f>
        <v>1.057407169782232</v>
      </c>
      <c r="AE9" s="26">
        <f ca="1">All_Sectors!HY88</f>
        <v>1.0288912537577193</v>
      </c>
      <c r="AF9" s="26">
        <f>All_Sectors!HE124</f>
        <v>0.90516140379333465</v>
      </c>
      <c r="AG9" s="26"/>
      <c r="AH9" s="26">
        <f ca="1">All_Sectors!IB88</f>
        <v>0.98476450358594603</v>
      </c>
      <c r="AI9" s="26">
        <f ca="1">All_Sectors!IC88</f>
        <v>0.95346596273851225</v>
      </c>
      <c r="AJ9" s="26">
        <f ca="1">All_Sectors!ID88</f>
        <v>1.0299695002115721</v>
      </c>
      <c r="AK9" s="26">
        <f ca="1">All_Sectors!IE88</f>
        <v>1.0451029332747526</v>
      </c>
      <c r="AN9">
        <f ca="1">All_Sectors!HV88</f>
        <v>1989</v>
      </c>
      <c r="AO9" s="253">
        <f ca="1">All_Sectors!IB88</f>
        <v>0.98476450358594603</v>
      </c>
      <c r="AP9" s="253">
        <f ca="1">All_Sectors!IC88</f>
        <v>0.95346596273851225</v>
      </c>
      <c r="AQ9" s="253">
        <f ca="1">All_Sectors!ID88</f>
        <v>1.0299695002115721</v>
      </c>
      <c r="AR9" s="253">
        <f ca="1">All_Sectors!IE88</f>
        <v>1.0451029332747526</v>
      </c>
      <c r="AT9">
        <f ca="1">All_Sectors!GL88</f>
        <v>1989</v>
      </c>
      <c r="AU9">
        <f ca="1">All_Sectors!GM88</f>
        <v>0.99304130760596188</v>
      </c>
      <c r="AV9">
        <f ca="1">All_Sectors!GN88</f>
        <v>1.0457389873743337</v>
      </c>
      <c r="AW9">
        <f ca="1">All_Sectors!GO88</f>
        <v>0.9882297980905651</v>
      </c>
      <c r="AX9">
        <f ca="1">All_Sectors!GP88</f>
        <v>0.96511721846800635</v>
      </c>
      <c r="AZ9">
        <f>All_Sectors!BZ200</f>
        <v>1.1570454934943382</v>
      </c>
      <c r="BA9">
        <f>All_Sectors!CA200</f>
        <v>0.9590811168497736</v>
      </c>
      <c r="BB9">
        <f>All_Sectors!CB200</f>
        <v>0.96316512721872349</v>
      </c>
      <c r="BC9">
        <f>All_Sectors!CC200</f>
        <v>0.96380712529614909</v>
      </c>
      <c r="BD9">
        <f>All_Sectors!CD200</f>
        <v>1.012333049443356</v>
      </c>
      <c r="BE9">
        <f>All_Sectors!CE200</f>
        <v>0.9871592648382248</v>
      </c>
      <c r="BF9">
        <f>All_Sectors!CF200</f>
        <v>1.1144259315436966</v>
      </c>
      <c r="BG9">
        <f>All_Sectors!CG200</f>
        <v>1.114425869939325</v>
      </c>
      <c r="BH9">
        <f>All_Sectors!CH200</f>
        <v>0</v>
      </c>
      <c r="BI9">
        <f>All_Sectors!CI200</f>
        <v>0.97569380622628532</v>
      </c>
      <c r="BK9">
        <f t="shared" ca="1" si="0"/>
        <v>1989</v>
      </c>
      <c r="BL9">
        <f>All_Sectors!CE124</f>
        <v>0.9922502166827647</v>
      </c>
      <c r="BM9">
        <f>All_Sectors!CE200</f>
        <v>0.9871592648382248</v>
      </c>
      <c r="BO9">
        <f t="shared" ca="1" si="1"/>
        <v>1989</v>
      </c>
      <c r="BP9">
        <f>All_Sectors!CE438</f>
        <v>0.98949844629727168</v>
      </c>
      <c r="BQ9">
        <f t="shared" si="2"/>
        <v>0.9922502166827647</v>
      </c>
      <c r="BR9">
        <f t="shared" si="3"/>
        <v>0.9871592648382248</v>
      </c>
    </row>
    <row r="10" spans="1:70" x14ac:dyDescent="0.2">
      <c r="AB10">
        <f ca="1">All_Sectors!HV89</f>
        <v>1990</v>
      </c>
      <c r="AC10" s="26">
        <f ca="1">All_Sectors!HW89</f>
        <v>0.84794540025593623</v>
      </c>
      <c r="AD10" s="26">
        <f ca="1">All_Sectors!HX89</f>
        <v>1.0341542701665525</v>
      </c>
      <c r="AE10" s="26">
        <f ca="1">All_Sectors!HY89</f>
        <v>1.0256303397334499</v>
      </c>
      <c r="AF10" s="26">
        <f>All_Sectors!HE125</f>
        <v>0.8993819312443424</v>
      </c>
      <c r="AG10" s="26"/>
      <c r="AH10" s="26">
        <f ca="1">All_Sectors!IB89</f>
        <v>0.93312514691027659</v>
      </c>
      <c r="AI10" s="26">
        <f ca="1">All_Sectors!IC89</f>
        <v>0.94762042863895879</v>
      </c>
      <c r="AJ10" s="26">
        <f ca="1">All_Sectors!ID89</f>
        <v>1.0474983358025303</v>
      </c>
      <c r="AK10" s="26">
        <f ca="1">All_Sectors!IE89</f>
        <v>1.035161240314</v>
      </c>
      <c r="AN10">
        <f ca="1">All_Sectors!HV89</f>
        <v>1990</v>
      </c>
      <c r="AO10" s="253">
        <f ca="1">All_Sectors!IB89</f>
        <v>0.93312514691027659</v>
      </c>
      <c r="AP10" s="253">
        <f ca="1">All_Sectors!IC89</f>
        <v>0.94762042863895879</v>
      </c>
      <c r="AQ10" s="253">
        <f ca="1">All_Sectors!ID89</f>
        <v>1.0474983358025303</v>
      </c>
      <c r="AR10" s="253">
        <f ca="1">All_Sectors!IE89</f>
        <v>1.035161240314</v>
      </c>
      <c r="AT10">
        <f ca="1">All_Sectors!GL89</f>
        <v>1990</v>
      </c>
      <c r="AU10">
        <f ca="1">All_Sectors!GM89</f>
        <v>0.97840230409227136</v>
      </c>
      <c r="AV10">
        <f ca="1">All_Sectors!GN89</f>
        <v>1.0512401149108277</v>
      </c>
      <c r="AW10">
        <f ca="1">All_Sectors!GO89</f>
        <v>0.99475757340055071</v>
      </c>
      <c r="AX10">
        <f ca="1">All_Sectors!GP89</f>
        <v>0.95515668919483165</v>
      </c>
      <c r="AZ10">
        <f>All_Sectors!BZ201</f>
        <v>1.1792451586537827</v>
      </c>
      <c r="BA10">
        <f>All_Sectors!CA201</f>
        <v>0.93788993329992054</v>
      </c>
      <c r="BB10">
        <f>All_Sectors!CB201</f>
        <v>0.938999182418644</v>
      </c>
      <c r="BC10">
        <f>All_Sectors!CC201</f>
        <v>0.95497803788250868</v>
      </c>
      <c r="BD10">
        <f>All_Sectors!CD201</f>
        <v>1.0036530730493141</v>
      </c>
      <c r="BE10">
        <f>All_Sectors!CE201</f>
        <v>0.97968900671083647</v>
      </c>
      <c r="BF10">
        <f>All_Sectors!CF201</f>
        <v>1.1073102993455706</v>
      </c>
      <c r="BG10">
        <f>All_Sectors!CG201</f>
        <v>1.1073102398470462</v>
      </c>
      <c r="BH10">
        <f>All_Sectors!CH201</f>
        <v>0</v>
      </c>
      <c r="BI10">
        <f>All_Sectors!CI201</f>
        <v>0.95846664241538404</v>
      </c>
      <c r="BK10">
        <f t="shared" ca="1" si="0"/>
        <v>1990</v>
      </c>
      <c r="BL10">
        <f>All_Sectors!CE125</f>
        <v>0.98910543084135738</v>
      </c>
      <c r="BM10">
        <f>All_Sectors!CE201</f>
        <v>0.97968900671083647</v>
      </c>
      <c r="BO10">
        <f t="shared" ca="1" si="1"/>
        <v>1990</v>
      </c>
      <c r="BP10">
        <f>All_Sectors!CE439</f>
        <v>0.98774350713146597</v>
      </c>
      <c r="BQ10">
        <f t="shared" si="2"/>
        <v>0.98910543084135738</v>
      </c>
      <c r="BR10">
        <f t="shared" si="3"/>
        <v>0.97968900671083647</v>
      </c>
    </row>
    <row r="11" spans="1:70" x14ac:dyDescent="0.2">
      <c r="AB11">
        <f ca="1">All_Sectors!HV90</f>
        <v>1991</v>
      </c>
      <c r="AC11" s="26">
        <f ca="1">All_Sectors!HW90</f>
        <v>0.84732925731077302</v>
      </c>
      <c r="AD11" s="26">
        <f ca="1">All_Sectors!HX90</f>
        <v>1.0461995135691975</v>
      </c>
      <c r="AE11" s="26">
        <f ca="1">All_Sectors!HY90</f>
        <v>1.0054977660411746</v>
      </c>
      <c r="AF11" s="26">
        <f>All_Sectors!HE126</f>
        <v>0.89134928726977247</v>
      </c>
      <c r="AG11" s="26"/>
      <c r="AH11" s="26">
        <f ca="1">All_Sectors!IB90</f>
        <v>0.95543676462561522</v>
      </c>
      <c r="AI11" s="26">
        <f ca="1">All_Sectors!IC90</f>
        <v>0.94889242303808929</v>
      </c>
      <c r="AJ11" s="26">
        <f ca="1">All_Sectors!ID90</f>
        <v>1.0411693946071312</v>
      </c>
      <c r="AK11" s="26">
        <f ca="1">All_Sectors!IE90</f>
        <v>0.99782965857986838</v>
      </c>
      <c r="AN11">
        <f ca="1">All_Sectors!HV90</f>
        <v>1991</v>
      </c>
      <c r="AO11" s="253">
        <f ca="1">All_Sectors!IB90</f>
        <v>0.95543676462561522</v>
      </c>
      <c r="AP11" s="253">
        <f ca="1">All_Sectors!IC90</f>
        <v>0.94889242303808929</v>
      </c>
      <c r="AQ11" s="253">
        <f ca="1">All_Sectors!ID90</f>
        <v>1.0411693946071312</v>
      </c>
      <c r="AR11" s="253">
        <f ca="1">All_Sectors!IE90</f>
        <v>0.99782965857986838</v>
      </c>
      <c r="AT11">
        <f ca="1">All_Sectors!GL90</f>
        <v>1991</v>
      </c>
      <c r="AU11">
        <f ca="1">All_Sectors!GM90</f>
        <v>0.97020444498093494</v>
      </c>
      <c r="AV11">
        <f ca="1">All_Sectors!GN90</f>
        <v>1.043109936446138</v>
      </c>
      <c r="AW11">
        <f ca="1">All_Sectors!GO90</f>
        <v>0.97840566427822651</v>
      </c>
      <c r="AX11">
        <f ca="1">All_Sectors!GP90</f>
        <v>0.91712551484643423</v>
      </c>
      <c r="AZ11">
        <f>All_Sectors!BZ202</f>
        <v>1.1783882832171058</v>
      </c>
      <c r="BA11">
        <f>All_Sectors!CA202</f>
        <v>0.93793781192208225</v>
      </c>
      <c r="BB11">
        <f>All_Sectors!CB202</f>
        <v>0.93128940838618124</v>
      </c>
      <c r="BC11">
        <f>All_Sectors!CC202</f>
        <v>0.95836576234637672</v>
      </c>
      <c r="BD11">
        <f>All_Sectors!CD202</f>
        <v>1.0129340745920514</v>
      </c>
      <c r="BE11">
        <f>All_Sectors!CE202</f>
        <v>0.95933924074406152</v>
      </c>
      <c r="BF11">
        <f>All_Sectors!CF202</f>
        <v>1.0974205686225409</v>
      </c>
      <c r="BG11">
        <f>All_Sectors!CG202</f>
        <v>1.0974205271264663</v>
      </c>
      <c r="BH11">
        <f>All_Sectors!CH202</f>
        <v>0</v>
      </c>
      <c r="BI11">
        <f>All_Sectors!CI202</f>
        <v>0.97076133660303299</v>
      </c>
      <c r="BK11">
        <f t="shared" ca="1" si="0"/>
        <v>1991</v>
      </c>
      <c r="BL11">
        <f>All_Sectors!CE126</f>
        <v>0.9696898215283386</v>
      </c>
      <c r="BM11">
        <f>All_Sectors!CE202</f>
        <v>0.95933924074406152</v>
      </c>
      <c r="BO11">
        <f t="shared" ca="1" si="1"/>
        <v>1991</v>
      </c>
      <c r="BP11">
        <f>All_Sectors!CE440</f>
        <v>0.97070737603714163</v>
      </c>
      <c r="BQ11">
        <f t="shared" si="2"/>
        <v>0.9696898215283386</v>
      </c>
      <c r="BR11">
        <f t="shared" si="3"/>
        <v>0.95933924074406152</v>
      </c>
    </row>
    <row r="12" spans="1:70" x14ac:dyDescent="0.2">
      <c r="AB12">
        <f ca="1">All_Sectors!HV91</f>
        <v>1992</v>
      </c>
      <c r="AC12" s="26">
        <f ca="1">All_Sectors!HW91</f>
        <v>0.87745390776814081</v>
      </c>
      <c r="AD12" s="26">
        <f ca="1">All_Sectors!HX91</f>
        <v>1.0301093979965312</v>
      </c>
      <c r="AE12" s="26">
        <f ca="1">All_Sectors!HY91</f>
        <v>0.99965164022984443</v>
      </c>
      <c r="AF12" s="26">
        <f>All_Sectors!HE127</f>
        <v>0.90355887621866371</v>
      </c>
      <c r="AG12" s="26"/>
      <c r="AH12" s="26">
        <f ca="1">All_Sectors!IB91</f>
        <v>0.93678631689861924</v>
      </c>
      <c r="AI12" s="26">
        <f ca="1">All_Sectors!IC91</f>
        <v>0.94059299818648878</v>
      </c>
      <c r="AJ12" s="26">
        <f ca="1">All_Sectors!ID91</f>
        <v>1.04358473316843</v>
      </c>
      <c r="AK12" s="26">
        <f ca="1">All_Sectors!IE91</f>
        <v>0.99953423730272706</v>
      </c>
      <c r="AN12">
        <f ca="1">All_Sectors!HV91</f>
        <v>1992</v>
      </c>
      <c r="AO12" s="253">
        <f ca="1">All_Sectors!IB91</f>
        <v>0.93678631689861924</v>
      </c>
      <c r="AP12" s="253">
        <f ca="1">All_Sectors!IC91</f>
        <v>0.94059299818648878</v>
      </c>
      <c r="AQ12" s="253">
        <f ca="1">All_Sectors!ID91</f>
        <v>1.04358473316843</v>
      </c>
      <c r="AR12" s="253">
        <f ca="1">All_Sectors!IE91</f>
        <v>0.99953423730272706</v>
      </c>
      <c r="AT12">
        <f ca="1">All_Sectors!GL91</f>
        <v>1992</v>
      </c>
      <c r="AU12">
        <f ca="1">All_Sectors!GM91</f>
        <v>0.9500012266330301</v>
      </c>
      <c r="AV12">
        <f ca="1">All_Sectors!GN91</f>
        <v>1.0475076750116521</v>
      </c>
      <c r="AW12">
        <f ca="1">All_Sectors!GO91</f>
        <v>0.97317907261754277</v>
      </c>
      <c r="AX12">
        <f ca="1">All_Sectors!GP91</f>
        <v>0.9168561266835954</v>
      </c>
      <c r="AZ12">
        <f>All_Sectors!BZ203</f>
        <v>1.2202829007210938</v>
      </c>
      <c r="BA12">
        <f>All_Sectors!CA203</f>
        <v>0.9201666777078823</v>
      </c>
      <c r="BB12">
        <f>All_Sectors!CB203</f>
        <v>0.91163520606662196</v>
      </c>
      <c r="BC12">
        <f>All_Sectors!CC203</f>
        <v>0.93803324048256087</v>
      </c>
      <c r="BD12">
        <f>All_Sectors!CD203</f>
        <v>1.0173847987894595</v>
      </c>
      <c r="BE12">
        <f>All_Sectors!CE203</f>
        <v>0.95525127178278946</v>
      </c>
      <c r="BF12">
        <f>All_Sectors!CF203</f>
        <v>1.1124528759657519</v>
      </c>
      <c r="BG12">
        <f>All_Sectors!CG203</f>
        <v>1.1124528536584495</v>
      </c>
      <c r="BH12">
        <f>All_Sectors!CH203</f>
        <v>0</v>
      </c>
      <c r="BI12">
        <f>All_Sectors!CI203</f>
        <v>0.95434075962617493</v>
      </c>
      <c r="BK12">
        <f t="shared" ca="1" si="0"/>
        <v>1992</v>
      </c>
      <c r="BL12">
        <f>All_Sectors!CE127</f>
        <v>0.96405188886843762</v>
      </c>
      <c r="BM12">
        <f>All_Sectors!CE203</f>
        <v>0.95525127178278946</v>
      </c>
      <c r="BO12">
        <f t="shared" ca="1" si="1"/>
        <v>1992</v>
      </c>
      <c r="BP12">
        <f>All_Sectors!CE441</f>
        <v>0.96686529023547374</v>
      </c>
      <c r="BQ12">
        <f t="shared" si="2"/>
        <v>0.96405188886843762</v>
      </c>
      <c r="BR12">
        <f t="shared" si="3"/>
        <v>0.95525127178278946</v>
      </c>
    </row>
    <row r="13" spans="1:70" x14ac:dyDescent="0.2">
      <c r="AB13">
        <f ca="1">All_Sectors!HV92</f>
        <v>1993</v>
      </c>
      <c r="AC13" s="26">
        <f ca="1">All_Sectors!HW92</f>
        <v>0.90154035736290827</v>
      </c>
      <c r="AD13" s="26">
        <f ca="1">All_Sectors!HX92</f>
        <v>1.035075878462006</v>
      </c>
      <c r="AE13" s="26">
        <f ca="1">All_Sectors!HY92</f>
        <v>0.99854450422825869</v>
      </c>
      <c r="AF13" s="26">
        <f>All_Sectors!HE128</f>
        <v>0.93180464915314998</v>
      </c>
      <c r="AG13" s="26"/>
      <c r="AH13" s="26">
        <f ca="1">All_Sectors!IB92</f>
        <v>0.96699395626991602</v>
      </c>
      <c r="AI13" s="26">
        <f ca="1">All_Sectors!IC92</f>
        <v>0.95398545260266077</v>
      </c>
      <c r="AJ13" s="26">
        <f ca="1">All_Sectors!ID92</f>
        <v>1.040260811044718</v>
      </c>
      <c r="AK13" s="26">
        <f ca="1">All_Sectors!IE92</f>
        <v>1.0125804472923177</v>
      </c>
      <c r="AN13">
        <f ca="1">All_Sectors!HV92</f>
        <v>1993</v>
      </c>
      <c r="AO13" s="253">
        <f ca="1">All_Sectors!IB92</f>
        <v>0.96699395626991602</v>
      </c>
      <c r="AP13" s="253">
        <f ca="1">All_Sectors!IC92</f>
        <v>0.95398545260266077</v>
      </c>
      <c r="AQ13" s="253">
        <f ca="1">All_Sectors!ID92</f>
        <v>1.040260811044718</v>
      </c>
      <c r="AR13" s="253">
        <f ca="1">All_Sectors!IE92</f>
        <v>1.0125804472923177</v>
      </c>
      <c r="AT13">
        <f ca="1">All_Sectors!GL92</f>
        <v>1993</v>
      </c>
      <c r="AU13">
        <f ca="1">All_Sectors!GM92</f>
        <v>0.93603904827232876</v>
      </c>
      <c r="AV13">
        <f ca="1">All_Sectors!GN92</f>
        <v>1.0431516310285767</v>
      </c>
      <c r="AW13">
        <f ca="1">All_Sectors!GO92</f>
        <v>0.9788096568410406</v>
      </c>
      <c r="AX13">
        <f ca="1">All_Sectors!GP92</f>
        <v>0.92060839512767934</v>
      </c>
      <c r="AZ13">
        <f>All_Sectors!BZ204</f>
        <v>1.2537801389456478</v>
      </c>
      <c r="BA13">
        <f>All_Sectors!CA204</f>
        <v>0.9128243765172851</v>
      </c>
      <c r="BB13">
        <f>All_Sectors!CB204</f>
        <v>0.91501590867518101</v>
      </c>
      <c r="BC13">
        <f>All_Sectors!CC204</f>
        <v>0.93547763227195402</v>
      </c>
      <c r="BD13">
        <f>All_Sectors!CD204</f>
        <v>1.0252058429425677</v>
      </c>
      <c r="BE13">
        <f>All_Sectors!CE204</f>
        <v>0.95407866631216809</v>
      </c>
      <c r="BF13">
        <f>All_Sectors!CF204</f>
        <v>1.1472288272430173</v>
      </c>
      <c r="BG13">
        <f>All_Sectors!CG204</f>
        <v>1.1472287731162465</v>
      </c>
      <c r="BH13">
        <f>All_Sectors!CH204</f>
        <v>0</v>
      </c>
      <c r="BI13">
        <f>All_Sectors!CI204</f>
        <v>0.95905713454728592</v>
      </c>
      <c r="BK13">
        <f t="shared" ca="1" si="0"/>
        <v>1993</v>
      </c>
      <c r="BL13">
        <f>All_Sectors!CE128</f>
        <v>0.96298418036818689</v>
      </c>
      <c r="BM13">
        <f>All_Sectors!CE204</f>
        <v>0.95407866631216809</v>
      </c>
      <c r="BO13">
        <f t="shared" ca="1" si="1"/>
        <v>1993</v>
      </c>
      <c r="BP13">
        <f>All_Sectors!CE442</f>
        <v>0.96540463343747762</v>
      </c>
      <c r="BQ13">
        <f t="shared" si="2"/>
        <v>0.96298418036818689</v>
      </c>
      <c r="BR13">
        <f t="shared" si="3"/>
        <v>0.95407866631216809</v>
      </c>
    </row>
    <row r="14" spans="1:70" x14ac:dyDescent="0.2">
      <c r="AB14">
        <f ca="1">All_Sectors!HV93</f>
        <v>1994</v>
      </c>
      <c r="AC14" s="26">
        <f ca="1">All_Sectors!HW93</f>
        <v>0.93793070761647479</v>
      </c>
      <c r="AD14" s="26">
        <f ca="1">All_Sectors!HX93</f>
        <v>1.0211592660170548</v>
      </c>
      <c r="AE14" s="26">
        <f ca="1">All_Sectors!HY93</f>
        <v>0.99065804014238978</v>
      </c>
      <c r="AF14" s="26">
        <f>All_Sectors!HE129</f>
        <v>0.94882926688555447</v>
      </c>
      <c r="AG14" s="26"/>
      <c r="AH14" s="26">
        <f ca="1">All_Sectors!IB93</f>
        <v>0.94863291438081687</v>
      </c>
      <c r="AI14" s="26">
        <f ca="1">All_Sectors!IC93</f>
        <v>0.96163109054045304</v>
      </c>
      <c r="AJ14" s="26">
        <f ca="1">All_Sectors!ID93</f>
        <v>0.99132861522137061</v>
      </c>
      <c r="AK14" s="26">
        <f ca="1">All_Sectors!IE93</f>
        <v>1.0100773383723742</v>
      </c>
      <c r="AN14">
        <f ca="1">All_Sectors!HV93</f>
        <v>1994</v>
      </c>
      <c r="AO14" s="253">
        <f ca="1">All_Sectors!IB93</f>
        <v>0.94863291438081687</v>
      </c>
      <c r="AP14" s="253">
        <f ca="1">All_Sectors!IC93</f>
        <v>0.96163109054045304</v>
      </c>
      <c r="AQ14" s="253">
        <f ca="1">All_Sectors!ID93</f>
        <v>0.99132861522137061</v>
      </c>
      <c r="AR14" s="253">
        <f ca="1">All_Sectors!IE93</f>
        <v>1.0100773383723742</v>
      </c>
      <c r="AT14">
        <f ca="1">All_Sectors!GL93</f>
        <v>1994</v>
      </c>
      <c r="AU14">
        <f ca="1">All_Sectors!GM93</f>
        <v>0.92802331151776984</v>
      </c>
      <c r="AV14">
        <f ca="1">All_Sectors!GN93</f>
        <v>1.0576801095733277</v>
      </c>
      <c r="AW14">
        <f ca="1">All_Sectors!GO93</f>
        <v>0.95612192438407095</v>
      </c>
      <c r="AX14">
        <f ca="1">All_Sectors!GP93</f>
        <v>0.91767019977188213</v>
      </c>
      <c r="AZ14">
        <f>All_Sectors!BZ205</f>
        <v>1.3043885205056884</v>
      </c>
      <c r="BA14">
        <f>All_Sectors!CA205</f>
        <v>0.89409566786717276</v>
      </c>
      <c r="BB14">
        <f>All_Sectors!CB205</f>
        <v>0.89558386756855324</v>
      </c>
      <c r="BC14">
        <f>All_Sectors!CC205</f>
        <v>0.93119099424896312</v>
      </c>
      <c r="BD14">
        <f>All_Sectors!CD205</f>
        <v>1.0157074660819845</v>
      </c>
      <c r="BE14">
        <f>All_Sectors!CE205</f>
        <v>0.94688858284668265</v>
      </c>
      <c r="BF14">
        <f>All_Sectors!CF205</f>
        <v>1.1681893970519084</v>
      </c>
      <c r="BG14">
        <f>All_Sectors!CG205</f>
        <v>1.1681893160065078</v>
      </c>
      <c r="BH14">
        <f>All_Sectors!CH205</f>
        <v>0</v>
      </c>
      <c r="BI14">
        <f>All_Sectors!CI205</f>
        <v>0.94581764520697809</v>
      </c>
      <c r="BK14">
        <f t="shared" ca="1" si="0"/>
        <v>1994</v>
      </c>
      <c r="BL14">
        <f>All_Sectors!CE129</f>
        <v>0.95537857028113005</v>
      </c>
      <c r="BM14">
        <f>All_Sectors!CE205</f>
        <v>0.94688858284668265</v>
      </c>
      <c r="BO14">
        <f t="shared" ca="1" si="1"/>
        <v>1994</v>
      </c>
      <c r="BP14">
        <f>All_Sectors!CE443</f>
        <v>0.96079125993667513</v>
      </c>
      <c r="BQ14">
        <f t="shared" si="2"/>
        <v>0.95537857028113005</v>
      </c>
      <c r="BR14">
        <f t="shared" si="3"/>
        <v>0.94688858284668265</v>
      </c>
    </row>
    <row r="15" spans="1:70" x14ac:dyDescent="0.2">
      <c r="AB15">
        <f ca="1">All_Sectors!HV94</f>
        <v>1995</v>
      </c>
      <c r="AC15" s="26">
        <f ca="1">All_Sectors!HW94</f>
        <v>0.96342954642400125</v>
      </c>
      <c r="AD15" s="26">
        <f ca="1">All_Sectors!HX94</f>
        <v>1.0174282458684933</v>
      </c>
      <c r="AE15" s="26">
        <f ca="1">All_Sectors!HY94</f>
        <v>0.9919374848314102</v>
      </c>
      <c r="AF15" s="26">
        <f>All_Sectors!HE130</f>
        <v>0.97231753118243824</v>
      </c>
      <c r="AG15" s="26"/>
      <c r="AH15" s="26">
        <f ca="1">All_Sectors!IB94</f>
        <v>0.95666546598821744</v>
      </c>
      <c r="AI15" s="26">
        <f ca="1">All_Sectors!IC94</f>
        <v>0.98078008763027136</v>
      </c>
      <c r="AJ15" s="26">
        <f ca="1">All_Sectors!ID94</f>
        <v>0.99771262211153644</v>
      </c>
      <c r="AK15" s="26">
        <f ca="1">All_Sectors!IE94</f>
        <v>1.0031683325030667</v>
      </c>
      <c r="AN15">
        <f ca="1">All_Sectors!HV94</f>
        <v>1995</v>
      </c>
      <c r="AO15" s="253">
        <f ca="1">All_Sectors!IB94</f>
        <v>0.95666546598821744</v>
      </c>
      <c r="AP15" s="253">
        <f ca="1">All_Sectors!IC94</f>
        <v>0.98078008763027136</v>
      </c>
      <c r="AQ15" s="253">
        <f ca="1">All_Sectors!ID94</f>
        <v>0.99771262211153644</v>
      </c>
      <c r="AR15" s="253">
        <f ca="1">All_Sectors!IE94</f>
        <v>1.0031683325030667</v>
      </c>
      <c r="AT15">
        <f ca="1">All_Sectors!GL94</f>
        <v>1995</v>
      </c>
      <c r="AU15">
        <f ca="1">All_Sectors!GM94</f>
        <v>0.91758992874702239</v>
      </c>
      <c r="AV15">
        <f ca="1">All_Sectors!GN94</f>
        <v>1.0744860697353924</v>
      </c>
      <c r="AW15">
        <f ca="1">All_Sectors!GO94</f>
        <v>0.96398109184256686</v>
      </c>
      <c r="AX15">
        <f ca="1">All_Sectors!GP94</f>
        <v>0.91260196733691934</v>
      </c>
      <c r="AZ15">
        <f>All_Sectors!BZ206</f>
        <v>1.3398499808850866</v>
      </c>
      <c r="BA15">
        <f>All_Sectors!CA206</f>
        <v>0.88927612775944542</v>
      </c>
      <c r="BB15">
        <f>All_Sectors!CB206</f>
        <v>0.89346408510336606</v>
      </c>
      <c r="BC15">
        <f>All_Sectors!CC206</f>
        <v>0.9270864743688858</v>
      </c>
      <c r="BD15">
        <f>All_Sectors!CD206</f>
        <v>1.0169502092398848</v>
      </c>
      <c r="BE15">
        <f>All_Sectors!CE206</f>
        <v>0.94767013969921288</v>
      </c>
      <c r="BF15">
        <f>All_Sectors!CF206</f>
        <v>1.197107925330495</v>
      </c>
      <c r="BG15">
        <f>All_Sectors!CG206</f>
        <v>1.1971078373472563</v>
      </c>
      <c r="BH15">
        <f>All_Sectors!CH206</f>
        <v>0</v>
      </c>
      <c r="BI15">
        <f>All_Sectors!CI206</f>
        <v>0.94280078409290546</v>
      </c>
      <c r="BK15">
        <f t="shared" ca="1" si="0"/>
        <v>1995</v>
      </c>
      <c r="BL15">
        <f>All_Sectors!CE130</f>
        <v>0.95661245118475091</v>
      </c>
      <c r="BM15">
        <f>All_Sectors!CE206</f>
        <v>0.94767013969921288</v>
      </c>
      <c r="BO15">
        <f t="shared" ca="1" si="1"/>
        <v>1995</v>
      </c>
      <c r="BP15">
        <f>All_Sectors!CE444</f>
        <v>0.95968349228130101</v>
      </c>
      <c r="BQ15">
        <f t="shared" si="2"/>
        <v>0.95661245118475091</v>
      </c>
      <c r="BR15">
        <f t="shared" si="3"/>
        <v>0.94767013969921288</v>
      </c>
    </row>
    <row r="16" spans="1:70" x14ac:dyDescent="0.2">
      <c r="AB16">
        <f ca="1">All_Sectors!HV95</f>
        <v>1996</v>
      </c>
      <c r="AC16" s="26">
        <f ca="1">All_Sectors!HW95</f>
        <v>1</v>
      </c>
      <c r="AD16" s="26">
        <f ca="1">All_Sectors!HX95</f>
        <v>1</v>
      </c>
      <c r="AE16" s="26">
        <f ca="1">All_Sectors!HY95</f>
        <v>1</v>
      </c>
      <c r="AF16" s="26">
        <f>All_Sectors!HE131</f>
        <v>1</v>
      </c>
      <c r="AG16" s="26"/>
      <c r="AH16" s="26">
        <f ca="1">All_Sectors!IB95</f>
        <v>1</v>
      </c>
      <c r="AI16" s="26">
        <f ca="1">All_Sectors!IC95</f>
        <v>1</v>
      </c>
      <c r="AJ16" s="26">
        <f ca="1">All_Sectors!ID95</f>
        <v>1</v>
      </c>
      <c r="AK16" s="26">
        <f ca="1">All_Sectors!IE95</f>
        <v>1</v>
      </c>
      <c r="AN16">
        <f ca="1">All_Sectors!HV95</f>
        <v>1996</v>
      </c>
      <c r="AO16" s="253">
        <f ca="1">All_Sectors!IB95</f>
        <v>1</v>
      </c>
      <c r="AP16" s="253">
        <f ca="1">All_Sectors!IC95</f>
        <v>1</v>
      </c>
      <c r="AQ16" s="253">
        <f ca="1">All_Sectors!ID95</f>
        <v>1</v>
      </c>
      <c r="AR16" s="253">
        <f ca="1">All_Sectors!IE95</f>
        <v>1</v>
      </c>
      <c r="AT16">
        <f ca="1">All_Sectors!GL95</f>
        <v>1996</v>
      </c>
      <c r="AU16">
        <f ca="1">All_Sectors!GM95</f>
        <v>0.95069060773603553</v>
      </c>
      <c r="AV16">
        <f ca="1">All_Sectors!GN95</f>
        <v>1.0986631943880976</v>
      </c>
      <c r="AW16">
        <f ca="1">All_Sectors!GO95</f>
        <v>0.95865855955328505</v>
      </c>
      <c r="AX16">
        <f ca="1">All_Sectors!GP95</f>
        <v>0.90593073042817418</v>
      </c>
      <c r="AZ16">
        <f>All_Sectors!BZ207</f>
        <v>1.3907088337266171</v>
      </c>
      <c r="BA16">
        <f>All_Sectors!CA207</f>
        <v>0.88491586521594379</v>
      </c>
      <c r="BB16">
        <f>All_Sectors!CB207</f>
        <v>0.88529690214518941</v>
      </c>
      <c r="BC16">
        <f>All_Sectors!CC207</f>
        <v>0.9113726101834505</v>
      </c>
      <c r="BD16">
        <f>All_Sectors!CD207</f>
        <v>1.0227520416961104</v>
      </c>
      <c r="BE16">
        <f>All_Sectors!CE207</f>
        <v>0.94977925214592818</v>
      </c>
      <c r="BF16">
        <f>All_Sectors!CF207</f>
        <v>1.2311903959709547</v>
      </c>
      <c r="BG16">
        <f>All_Sectors!CG207</f>
        <v>1.2311902222841236</v>
      </c>
      <c r="BH16">
        <f>All_Sectors!CH207</f>
        <v>0</v>
      </c>
      <c r="BI16">
        <f>All_Sectors!CI207</f>
        <v>0.93210819781103738</v>
      </c>
      <c r="BK16">
        <f t="shared" ca="1" si="0"/>
        <v>1996</v>
      </c>
      <c r="BL16">
        <f>All_Sectors!CE131</f>
        <v>0.96438784279569478</v>
      </c>
      <c r="BM16">
        <f>All_Sectors!CE207</f>
        <v>0.94977925214592818</v>
      </c>
      <c r="BO16">
        <f t="shared" ca="1" si="1"/>
        <v>1996</v>
      </c>
      <c r="BP16">
        <f>All_Sectors!CE445</f>
        <v>0.96718589303255531</v>
      </c>
      <c r="BQ16">
        <f t="shared" si="2"/>
        <v>0.96438784279569478</v>
      </c>
      <c r="BR16">
        <f t="shared" si="3"/>
        <v>0.94977925214592818</v>
      </c>
    </row>
    <row r="17" spans="1:70" x14ac:dyDescent="0.2">
      <c r="AB17">
        <f ca="1">All_Sectors!HV96</f>
        <v>1997</v>
      </c>
      <c r="AC17" s="26">
        <f ca="1">All_Sectors!HW96</f>
        <v>1.0448741646523534</v>
      </c>
      <c r="AD17" s="26">
        <f ca="1">All_Sectors!HX96</f>
        <v>0.98262222810526101</v>
      </c>
      <c r="AE17" s="26">
        <f ca="1">All_Sectors!HY96</f>
        <v>0.9769346025167045</v>
      </c>
      <c r="AF17" s="26">
        <f>All_Sectors!HE132</f>
        <v>1.0030348285808506</v>
      </c>
      <c r="AG17" s="26"/>
      <c r="AH17" s="26">
        <f ca="1">All_Sectors!IB96</f>
        <v>0.96492316514634557</v>
      </c>
      <c r="AI17" s="26">
        <f ca="1">All_Sectors!IC96</f>
        <v>1.0025324050804729</v>
      </c>
      <c r="AJ17" s="26">
        <f ca="1">All_Sectors!ID96</f>
        <v>0.95415189717883286</v>
      </c>
      <c r="AK17" s="26">
        <f ca="1">All_Sectors!IE96</f>
        <v>0.99964536916699909</v>
      </c>
      <c r="AN17">
        <f ca="1">All_Sectors!HV96</f>
        <v>1997</v>
      </c>
      <c r="AO17" s="253">
        <f ca="1">All_Sectors!IB96</f>
        <v>0.96492316514634557</v>
      </c>
      <c r="AP17" s="253">
        <f ca="1">All_Sectors!IC96</f>
        <v>1.0025324050804729</v>
      </c>
      <c r="AQ17" s="253">
        <f ca="1">All_Sectors!ID96</f>
        <v>0.95415189717883286</v>
      </c>
      <c r="AR17" s="253">
        <f ca="1">All_Sectors!IE96</f>
        <v>0.99964536916699909</v>
      </c>
      <c r="AT17">
        <f ca="1">All_Sectors!GL96</f>
        <v>1997</v>
      </c>
      <c r="AU17">
        <f ca="1">All_Sectors!GM96</f>
        <v>0.92207077682421468</v>
      </c>
      <c r="AV17">
        <f ca="1">All_Sectors!GN96</f>
        <v>1.1073143019248288</v>
      </c>
      <c r="AW17">
        <f ca="1">All_Sectors!GO96</f>
        <v>0.91593317404346064</v>
      </c>
      <c r="AX17">
        <f ca="1">All_Sectors!GP96</f>
        <v>0.89476708570107855</v>
      </c>
      <c r="AZ17">
        <f>All_Sectors!BZ208</f>
        <v>1.4531157309147475</v>
      </c>
      <c r="BA17">
        <f>All_Sectors!CA208</f>
        <v>0.85211973890538595</v>
      </c>
      <c r="BB17">
        <f>All_Sectors!CB208</f>
        <v>0.84984743285504138</v>
      </c>
      <c r="BC17">
        <f>All_Sectors!CC208</f>
        <v>0.89024855386381574</v>
      </c>
      <c r="BD17">
        <f>All_Sectors!CD208</f>
        <v>1.0232787111061994</v>
      </c>
      <c r="BE17">
        <f>All_Sectors!CE208</f>
        <v>0.93290159981354492</v>
      </c>
      <c r="BF17">
        <f>All_Sectors!CF208</f>
        <v>1.234926920208903</v>
      </c>
      <c r="BG17">
        <f>All_Sectors!CG208</f>
        <v>1.2349266735591753</v>
      </c>
      <c r="BH17">
        <f>All_Sectors!CH208</f>
        <v>0</v>
      </c>
      <c r="BI17">
        <f>All_Sectors!CI208</f>
        <v>0.91097239276192332</v>
      </c>
      <c r="BK17">
        <f t="shared" ca="1" si="0"/>
        <v>1997</v>
      </c>
      <c r="BL17">
        <f>All_Sectors!CE132</f>
        <v>0.94214385387355415</v>
      </c>
      <c r="BM17">
        <f>All_Sectors!CE208</f>
        <v>0.93290159981354492</v>
      </c>
      <c r="BO17">
        <f t="shared" ca="1" si="1"/>
        <v>1997</v>
      </c>
      <c r="BP17">
        <f>All_Sectors!CE446</f>
        <v>0.94588272477073077</v>
      </c>
      <c r="BQ17">
        <f t="shared" si="2"/>
        <v>0.94214385387355415</v>
      </c>
      <c r="BR17">
        <f t="shared" si="3"/>
        <v>0.93290159981354492</v>
      </c>
    </row>
    <row r="18" spans="1:70" x14ac:dyDescent="0.2">
      <c r="AB18">
        <f ca="1">All_Sectors!HV97</f>
        <v>1998</v>
      </c>
      <c r="AC18" s="26">
        <f ca="1">All_Sectors!HW97</f>
        <v>1.0913692592065973</v>
      </c>
      <c r="AD18" s="26">
        <f ca="1">All_Sectors!HX97</f>
        <v>0.95660150991020987</v>
      </c>
      <c r="AE18" s="26">
        <f ca="1">All_Sectors!HY97</f>
        <v>0.97707013235712548</v>
      </c>
      <c r="AF18" s="26">
        <f>All_Sectors!HE133</f>
        <v>1.0200663433381092</v>
      </c>
      <c r="AG18" s="26"/>
      <c r="AH18" s="26">
        <f ca="1">All_Sectors!IB97</f>
        <v>0.95354142904980621</v>
      </c>
      <c r="AI18" s="26">
        <f ca="1">All_Sectors!IC97</f>
        <v>1.0028363372789775</v>
      </c>
      <c r="AJ18" s="26">
        <f ca="1">All_Sectors!ID97</f>
        <v>0.94328436866189691</v>
      </c>
      <c r="AK18" s="26">
        <f ca="1">All_Sectors!IE97</f>
        <v>1.0032894028324031</v>
      </c>
      <c r="AN18">
        <f ca="1">All_Sectors!HV97</f>
        <v>1998</v>
      </c>
      <c r="AO18" s="253">
        <f ca="1">All_Sectors!IB97</f>
        <v>0.95354142904980621</v>
      </c>
      <c r="AP18" s="253">
        <f ca="1">All_Sectors!IC97</f>
        <v>1.0028363372789775</v>
      </c>
      <c r="AQ18" s="253">
        <f ca="1">All_Sectors!ID97</f>
        <v>0.94328436866189691</v>
      </c>
      <c r="AR18" s="253">
        <f ca="1">All_Sectors!IE97</f>
        <v>1.0032894028324031</v>
      </c>
      <c r="AT18">
        <f ca="1">All_Sectors!GL97</f>
        <v>1998</v>
      </c>
      <c r="AU18">
        <f ca="1">All_Sectors!GM97</f>
        <v>0.92303461760319072</v>
      </c>
      <c r="AV18">
        <f ca="1">All_Sectors!GN97</f>
        <v>1.1089039215107743</v>
      </c>
      <c r="AW18">
        <f ca="1">All_Sectors!GO97</f>
        <v>0.91449975334005951</v>
      </c>
      <c r="AX18">
        <f ca="1">All_Sectors!GP97</f>
        <v>0.89522062609407849</v>
      </c>
      <c r="AZ18">
        <f>All_Sectors!BZ209</f>
        <v>1.5177768696362892</v>
      </c>
      <c r="BA18">
        <f>All_Sectors!CA209</f>
        <v>0.81948432386628745</v>
      </c>
      <c r="BB18">
        <f>All_Sectors!CB209</f>
        <v>0.82745740373547449</v>
      </c>
      <c r="BC18">
        <f>All_Sectors!CC209</f>
        <v>0.87511366385495382</v>
      </c>
      <c r="BD18">
        <f>All_Sectors!CD209</f>
        <v>1.0126507518766135</v>
      </c>
      <c r="BE18">
        <f>All_Sectors!CE209</f>
        <v>0.93373061626333376</v>
      </c>
      <c r="BF18">
        <f>All_Sectors!CF209</f>
        <v>1.2558960185532293</v>
      </c>
      <c r="BG18">
        <f>All_Sectors!CG209</f>
        <v>1.2558957079989996</v>
      </c>
      <c r="BH18">
        <f>All_Sectors!CH209</f>
        <v>0</v>
      </c>
      <c r="BI18">
        <f>All_Sectors!CI209</f>
        <v>0.886184509680217</v>
      </c>
      <c r="BK18">
        <f t="shared" ca="1" si="0"/>
        <v>1998</v>
      </c>
      <c r="BL18">
        <f>All_Sectors!CE133</f>
        <v>0.94227455720399222</v>
      </c>
      <c r="BM18">
        <f>All_Sectors!CE209</f>
        <v>0.93373061626333376</v>
      </c>
      <c r="BO18">
        <f t="shared" ca="1" si="1"/>
        <v>1998</v>
      </c>
      <c r="BP18">
        <f>All_Sectors!CE447</f>
        <v>0.94578016056784953</v>
      </c>
      <c r="BQ18">
        <f t="shared" si="2"/>
        <v>0.94227455720399222</v>
      </c>
      <c r="BR18">
        <f t="shared" si="3"/>
        <v>0.93373061626333376</v>
      </c>
    </row>
    <row r="19" spans="1:70" x14ac:dyDescent="0.2">
      <c r="AB19">
        <f ca="1">All_Sectors!HV98</f>
        <v>1999</v>
      </c>
      <c r="AC19" s="26">
        <f ca="1">All_Sectors!HW98</f>
        <v>1.1442627612683067</v>
      </c>
      <c r="AD19" s="26">
        <f ca="1">All_Sectors!HX98</f>
        <v>0.93328297450070741</v>
      </c>
      <c r="AE19" s="26">
        <f ca="1">All_Sectors!HY98</f>
        <v>0.98031975748964939</v>
      </c>
      <c r="AF19" s="26">
        <f>All_Sectors!HE134</f>
        <v>1.046903653195391</v>
      </c>
      <c r="AG19" s="26"/>
      <c r="AH19" s="26">
        <f ca="1">All_Sectors!IB98</f>
        <v>0.97213859133713987</v>
      </c>
      <c r="AI19" s="26">
        <f ca="1">All_Sectors!IC98</f>
        <v>1.007597216432313</v>
      </c>
      <c r="AJ19" s="26">
        <f ca="1">All_Sectors!ID98</f>
        <v>0.93810792469036741</v>
      </c>
      <c r="AK19" s="26">
        <f ca="1">All_Sectors!IE98</f>
        <v>1.0119086850761094</v>
      </c>
      <c r="AN19">
        <f ca="1">All_Sectors!HV98</f>
        <v>1999</v>
      </c>
      <c r="AO19" s="253">
        <f ca="1">All_Sectors!IB98</f>
        <v>0.97213859133713987</v>
      </c>
      <c r="AP19" s="253">
        <f ca="1">All_Sectors!IC98</f>
        <v>1.007597216432313</v>
      </c>
      <c r="AQ19" s="253">
        <f ca="1">All_Sectors!ID98</f>
        <v>0.93810792469036741</v>
      </c>
      <c r="AR19" s="253">
        <f ca="1">All_Sectors!IE98</f>
        <v>1.0119086850761094</v>
      </c>
      <c r="AT19">
        <f ca="1">All_Sectors!GL98</f>
        <v>1999</v>
      </c>
      <c r="AU19">
        <f ca="1">All_Sectors!GM98</f>
        <v>0.92472651822696084</v>
      </c>
      <c r="AV19">
        <f ca="1">All_Sectors!GN98</f>
        <v>1.1146363863740925</v>
      </c>
      <c r="AW19">
        <f ca="1">All_Sectors!GO98</f>
        <v>0.91354815203028761</v>
      </c>
      <c r="AX19">
        <f ca="1">All_Sectors!GP98</f>
        <v>0.90243289468672849</v>
      </c>
      <c r="AZ19">
        <f>All_Sectors!BZ210</f>
        <v>1.5913363302002452</v>
      </c>
      <c r="BA19">
        <f>All_Sectors!CA210</f>
        <v>0.79496530903406448</v>
      </c>
      <c r="BB19">
        <f>All_Sectors!CB210</f>
        <v>0.80997179353374138</v>
      </c>
      <c r="BC19">
        <f>All_Sectors!CC210</f>
        <v>0.85108598202174746</v>
      </c>
      <c r="BD19">
        <f>All_Sectors!CD210</f>
        <v>1.0159151373779063</v>
      </c>
      <c r="BE19">
        <f>All_Sectors!CE210</f>
        <v>0.93678333713999073</v>
      </c>
      <c r="BF19">
        <f>All_Sectors!CF210</f>
        <v>1.2889379298063899</v>
      </c>
      <c r="BG19">
        <f>All_Sectors!CG210</f>
        <v>1.2889375414876947</v>
      </c>
      <c r="BH19">
        <f>All_Sectors!CH210</f>
        <v>0</v>
      </c>
      <c r="BI19">
        <f>All_Sectors!CI210</f>
        <v>0.86463113234603384</v>
      </c>
      <c r="BK19">
        <f t="shared" ca="1" si="0"/>
        <v>1999</v>
      </c>
      <c r="BL19">
        <f>All_Sectors!CE134</f>
        <v>0.94540845617544167</v>
      </c>
      <c r="BM19">
        <f>All_Sectors!CE210</f>
        <v>0.93678333713999073</v>
      </c>
      <c r="BO19">
        <f t="shared" ca="1" si="1"/>
        <v>1999</v>
      </c>
      <c r="BP19">
        <f>All_Sectors!CE448</f>
        <v>0.94670904255292621</v>
      </c>
      <c r="BQ19">
        <f t="shared" si="2"/>
        <v>0.94540845617544167</v>
      </c>
      <c r="BR19">
        <f t="shared" si="3"/>
        <v>0.93678333713999073</v>
      </c>
    </row>
    <row r="20" spans="1:70" x14ac:dyDescent="0.2">
      <c r="AB20">
        <f ca="1">All_Sectors!HV99</f>
        <v>2000</v>
      </c>
      <c r="AC20" s="26">
        <f ca="1">All_Sectors!HW99</f>
        <v>1.1910706668562492</v>
      </c>
      <c r="AD20" s="26">
        <f ca="1">All_Sectors!HX99</f>
        <v>0.913481847402279</v>
      </c>
      <c r="AE20" s="26">
        <f ca="1">All_Sectors!HY99</f>
        <v>0.98431782124068823</v>
      </c>
      <c r="AF20" s="26">
        <f>All_Sectors!HE135</f>
        <v>1.0709584366855873</v>
      </c>
      <c r="AG20" s="26"/>
      <c r="AH20" s="26">
        <f ca="1">All_Sectors!IB99</f>
        <v>1.0041419942839633</v>
      </c>
      <c r="AI20" s="26">
        <f ca="1">All_Sectors!IC99</f>
        <v>1.0355393576455365</v>
      </c>
      <c r="AJ20" s="26">
        <f ca="1">All_Sectors!ID99</f>
        <v>0.92016113965120183</v>
      </c>
      <c r="AK20" s="26">
        <f ca="1">All_Sectors!IE99</f>
        <v>0.99745585944249204</v>
      </c>
      <c r="AN20">
        <f ca="1">All_Sectors!HV99</f>
        <v>2000</v>
      </c>
      <c r="AO20" s="253">
        <f ca="1">All_Sectors!IB99</f>
        <v>1.0041419942839633</v>
      </c>
      <c r="AP20" s="253">
        <f ca="1">All_Sectors!IC99</f>
        <v>1.0355393576455365</v>
      </c>
      <c r="AQ20" s="253">
        <f ca="1">All_Sectors!ID99</f>
        <v>0.92016113965120183</v>
      </c>
      <c r="AR20" s="253">
        <f ca="1">All_Sectors!IE99</f>
        <v>0.99745585944249204</v>
      </c>
      <c r="AT20">
        <f ca="1">All_Sectors!GL99</f>
        <v>2000</v>
      </c>
      <c r="AU20">
        <f ca="1">All_Sectors!GM99</f>
        <v>0.9311325886521471</v>
      </c>
      <c r="AV20">
        <f ca="1">All_Sectors!GN99</f>
        <v>1.1434745993212807</v>
      </c>
      <c r="AW20">
        <f ca="1">All_Sectors!GO99</f>
        <v>0.92182315041045226</v>
      </c>
      <c r="AX20">
        <f ca="1">All_Sectors!GP99</f>
        <v>0.88736930071001807</v>
      </c>
      <c r="AZ20">
        <f>All_Sectors!BZ211</f>
        <v>1.6564324979896385</v>
      </c>
      <c r="BA20">
        <f>All_Sectors!CA211</f>
        <v>0.78084458266163148</v>
      </c>
      <c r="BB20">
        <f>All_Sectors!CB211</f>
        <v>0.79602009579036492</v>
      </c>
      <c r="BC20">
        <f>All_Sectors!CC211</f>
        <v>0.84026395142331989</v>
      </c>
      <c r="BD20">
        <f>All_Sectors!CD211</f>
        <v>1.0157428727330713</v>
      </c>
      <c r="BE20">
        <f>All_Sectors!CE211</f>
        <v>0.93266281738944223</v>
      </c>
      <c r="BF20">
        <f>All_Sectors!CF211</f>
        <v>1.3185540018798396</v>
      </c>
      <c r="BG20">
        <f>All_Sectors!CG211</f>
        <v>1.3185535557199857</v>
      </c>
      <c r="BH20">
        <f>All_Sectors!CH211</f>
        <v>0</v>
      </c>
      <c r="BI20">
        <f>All_Sectors!CI211</f>
        <v>0.85349211987276485</v>
      </c>
      <c r="BK20">
        <f t="shared" ca="1" si="0"/>
        <v>2000</v>
      </c>
      <c r="BL20">
        <f>All_Sectors!CE135</f>
        <v>0.94926414025166561</v>
      </c>
      <c r="BM20">
        <f>All_Sectors!CE211</f>
        <v>0.93266281738944223</v>
      </c>
      <c r="BO20">
        <f t="shared" ca="1" si="1"/>
        <v>2000</v>
      </c>
      <c r="BP20">
        <f>All_Sectors!CE449</f>
        <v>0.95194102635215072</v>
      </c>
      <c r="BQ20">
        <f t="shared" si="2"/>
        <v>0.94926414025166561</v>
      </c>
      <c r="BR20">
        <f t="shared" si="3"/>
        <v>0.93266281738944223</v>
      </c>
    </row>
    <row r="21" spans="1:70" x14ac:dyDescent="0.2">
      <c r="AB21">
        <f ca="1">All_Sectors!HV100</f>
        <v>2001</v>
      </c>
      <c r="AC21" s="26">
        <f ca="1">All_Sectors!HW100</f>
        <v>1.2023697805583202</v>
      </c>
      <c r="AD21" s="26">
        <f ca="1">All_Sectors!HX100</f>
        <v>0.90080026779046718</v>
      </c>
      <c r="AE21" s="26">
        <f ca="1">All_Sectors!HY100</f>
        <v>0.97255599907316703</v>
      </c>
      <c r="AF21" s="26">
        <f>All_Sectors!HE136</f>
        <v>1.0533700790206739</v>
      </c>
      <c r="AG21" s="26"/>
      <c r="AH21" s="26">
        <f ca="1">All_Sectors!IB100</f>
        <v>0.97519918578558251</v>
      </c>
      <c r="AI21" s="26">
        <f ca="1">All_Sectors!IC100</f>
        <v>1.0039739223946897</v>
      </c>
      <c r="AJ21" s="26">
        <f ca="1">All_Sectors!ID100</f>
        <v>0.91214322288372818</v>
      </c>
      <c r="AK21" s="26">
        <f ca="1">All_Sectors!IE100</f>
        <v>0.98662805853308189</v>
      </c>
      <c r="AN21">
        <f ca="1">All_Sectors!HV100</f>
        <v>2001</v>
      </c>
      <c r="AO21" s="253">
        <f ca="1">All_Sectors!IB100</f>
        <v>0.97519918578558251</v>
      </c>
      <c r="AP21" s="253">
        <f ca="1">All_Sectors!IC100</f>
        <v>1.0039739223946897</v>
      </c>
      <c r="AQ21" s="253">
        <f ca="1">All_Sectors!ID100</f>
        <v>0.91214322288372818</v>
      </c>
      <c r="AR21" s="253">
        <f ca="1">All_Sectors!IE100</f>
        <v>0.98662805853308189</v>
      </c>
      <c r="AT21">
        <f ca="1">All_Sectors!GL100</f>
        <v>2001</v>
      </c>
      <c r="AU21">
        <f ca="1">All_Sectors!GM100</f>
        <v>0.91225304934921203</v>
      </c>
      <c r="AV21">
        <f ca="1">All_Sectors!GN100</f>
        <v>1.1149074874685962</v>
      </c>
      <c r="AW21">
        <f ca="1">All_Sectors!GO100</f>
        <v>0.92471655885659532</v>
      </c>
      <c r="AX21">
        <f ca="1">All_Sectors!GP100</f>
        <v>0.87598677623355403</v>
      </c>
      <c r="AZ21">
        <f>All_Sectors!BZ212</f>
        <v>1.6721462752283902</v>
      </c>
      <c r="BA21">
        <f>All_Sectors!CA212</f>
        <v>0.75285650296978934</v>
      </c>
      <c r="BB21">
        <f>All_Sectors!CB212</f>
        <v>0.77558940922185238</v>
      </c>
      <c r="BC21">
        <f>All_Sectors!CC212</f>
        <v>0.83354772154881862</v>
      </c>
      <c r="BD21">
        <f>All_Sectors!CD212</f>
        <v>1.0107089516769745</v>
      </c>
      <c r="BE21">
        <f>All_Sectors!CE212</f>
        <v>0.92060948170997781</v>
      </c>
      <c r="BF21">
        <f>All_Sectors!CF212</f>
        <v>1.2968994027037004</v>
      </c>
      <c r="BG21">
        <f>All_Sectors!CG212</f>
        <v>1.2968989417369081</v>
      </c>
      <c r="BH21">
        <f>All_Sectors!CH212</f>
        <v>0</v>
      </c>
      <c r="BI21">
        <f>All_Sectors!CI212</f>
        <v>0.84247414381933716</v>
      </c>
      <c r="BK21">
        <f t="shared" ca="1" si="0"/>
        <v>2001</v>
      </c>
      <c r="BL21">
        <f>All_Sectors!CE136</f>
        <v>0.93792118194418328</v>
      </c>
      <c r="BM21">
        <f>All_Sectors!CE212</f>
        <v>0.92060948170997781</v>
      </c>
      <c r="BO21">
        <f t="shared" ca="1" si="1"/>
        <v>2001</v>
      </c>
      <c r="BP21">
        <f>All_Sectors!CE450</f>
        <v>0.94615613002884624</v>
      </c>
      <c r="BQ21">
        <f t="shared" si="2"/>
        <v>0.93792118194418328</v>
      </c>
      <c r="BR21">
        <f t="shared" si="3"/>
        <v>0.92060948170997781</v>
      </c>
    </row>
    <row r="22" spans="1:70" x14ac:dyDescent="0.2">
      <c r="AB22">
        <f ca="1">All_Sectors!HV101</f>
        <v>2002</v>
      </c>
      <c r="AC22" s="26">
        <f ca="1">All_Sectors!HW101</f>
        <v>1.223726242949903</v>
      </c>
      <c r="AD22" s="26">
        <f ca="1">All_Sectors!HX101</f>
        <v>0.90838780791643392</v>
      </c>
      <c r="AE22" s="26">
        <f ca="1">All_Sectors!HY101</f>
        <v>0.95313763046184841</v>
      </c>
      <c r="AF22" s="26">
        <f>All_Sectors!HE137</f>
        <v>1.0595243810728929</v>
      </c>
      <c r="AG22" s="26"/>
      <c r="AH22" s="26">
        <f ca="1">All_Sectors!IB101</f>
        <v>1.0041686064491193</v>
      </c>
      <c r="AI22" s="26">
        <f ca="1">All_Sectors!IC101</f>
        <v>1.004656186598534</v>
      </c>
      <c r="AJ22" s="26">
        <f ca="1">All_Sectors!ID101</f>
        <v>0.8695231935725718</v>
      </c>
      <c r="AK22" s="26">
        <f ca="1">All_Sectors!IE101</f>
        <v>0.99040197051407997</v>
      </c>
      <c r="AN22">
        <f ca="1">All_Sectors!HV101</f>
        <v>2002</v>
      </c>
      <c r="AO22" s="253">
        <f ca="1">All_Sectors!IB101</f>
        <v>1.0041686064491193</v>
      </c>
      <c r="AP22" s="253">
        <f ca="1">All_Sectors!IC101</f>
        <v>1.004656186598534</v>
      </c>
      <c r="AQ22" s="253">
        <f ca="1">All_Sectors!ID101</f>
        <v>0.8695231935725718</v>
      </c>
      <c r="AR22" s="253">
        <f ca="1">All_Sectors!IE101</f>
        <v>0.99040197051407997</v>
      </c>
      <c r="AT22">
        <f ca="1">All_Sectors!GL101</f>
        <v>2002</v>
      </c>
      <c r="AU22">
        <f ca="1">All_Sectors!GM101</f>
        <v>0.90605988256834291</v>
      </c>
      <c r="AV22">
        <f ca="1">All_Sectors!GN101</f>
        <v>1.0997965870070714</v>
      </c>
      <c r="AW22">
        <f ca="1">All_Sectors!GO101</f>
        <v>0.87698456185927798</v>
      </c>
      <c r="AX22">
        <f ca="1">All_Sectors!GP101</f>
        <v>0.87444584604045528</v>
      </c>
      <c r="AZ22">
        <f>All_Sectors!BZ213</f>
        <v>1.7018468961335145</v>
      </c>
      <c r="BA22">
        <f>All_Sectors!CA213</f>
        <v>0.75099145059971306</v>
      </c>
      <c r="BB22">
        <f>All_Sectors!CB213</f>
        <v>0.76650611827201853</v>
      </c>
      <c r="BC22">
        <f>All_Sectors!CC213</f>
        <v>0.83019837619377557</v>
      </c>
      <c r="BD22">
        <f>All_Sectors!CD213</f>
        <v>1.0193206365597189</v>
      </c>
      <c r="BE22">
        <f>All_Sectors!CE213</f>
        <v>0.90578077699376403</v>
      </c>
      <c r="BF22">
        <f>All_Sectors!CF213</f>
        <v>1.3044765694882581</v>
      </c>
      <c r="BG22">
        <f>All_Sectors!CG213</f>
        <v>1.3044760582485835</v>
      </c>
      <c r="BH22">
        <f>All_Sectors!CH213</f>
        <v>0</v>
      </c>
      <c r="BI22">
        <f>All_Sectors!CI213</f>
        <v>0.84623833729268427</v>
      </c>
      <c r="BK22">
        <f t="shared" ca="1" si="0"/>
        <v>2002</v>
      </c>
      <c r="BL22">
        <f>All_Sectors!CE137</f>
        <v>0.91919434332850214</v>
      </c>
      <c r="BM22">
        <f>All_Sectors!CE213</f>
        <v>0.90578077699376403</v>
      </c>
      <c r="BO22">
        <f t="shared" ca="1" si="1"/>
        <v>2002</v>
      </c>
      <c r="BP22">
        <f>All_Sectors!CE451</f>
        <v>0.92709679400690059</v>
      </c>
      <c r="BQ22">
        <f t="shared" si="2"/>
        <v>0.91919434332850214</v>
      </c>
      <c r="BR22">
        <f t="shared" si="3"/>
        <v>0.90578077699376403</v>
      </c>
    </row>
    <row r="23" spans="1:70" x14ac:dyDescent="0.2">
      <c r="A23" t="s">
        <v>470</v>
      </c>
      <c r="AB23">
        <f ca="1">All_Sectors!HV102</f>
        <v>2003</v>
      </c>
      <c r="AC23" s="26">
        <f ca="1">All_Sectors!HW102</f>
        <v>1.257879520356415</v>
      </c>
      <c r="AD23" s="26">
        <f ca="1">All_Sectors!HX102</f>
        <v>0.89020555766298215</v>
      </c>
      <c r="AE23" s="26">
        <f ca="1">All_Sectors!HY102</f>
        <v>0.94761521753809375</v>
      </c>
      <c r="AF23" s="26">
        <f>All_Sectors!HE138</f>
        <v>1.0611116465638695</v>
      </c>
      <c r="AG23" s="26"/>
      <c r="AH23" s="26">
        <f ca="1">All_Sectors!IB102</f>
        <v>1.013246158269447</v>
      </c>
      <c r="AI23" s="26">
        <f ca="1">All_Sectors!IC102</f>
        <v>0.99644407634836718</v>
      </c>
      <c r="AJ23" s="26">
        <f ca="1">All_Sectors!ID102</f>
        <v>0.84386573317444191</v>
      </c>
      <c r="AK23" s="26">
        <f ca="1">All_Sectors!IE102</f>
        <v>0.98589770619716233</v>
      </c>
      <c r="AN23">
        <f ca="1">All_Sectors!HV102</f>
        <v>2003</v>
      </c>
      <c r="AO23" s="253">
        <f ca="1">All_Sectors!IB102</f>
        <v>1.013246158269447</v>
      </c>
      <c r="AP23" s="253">
        <f ca="1">All_Sectors!IC102</f>
        <v>0.99644407634836718</v>
      </c>
      <c r="AQ23" s="253">
        <f ca="1">All_Sectors!ID102</f>
        <v>0.84386573317444191</v>
      </c>
      <c r="AR23" s="253">
        <f ca="1">All_Sectors!IE102</f>
        <v>0.98589770619716233</v>
      </c>
      <c r="AT23">
        <f ca="1">All_Sectors!GL102</f>
        <v>2003</v>
      </c>
      <c r="AU23">
        <f ca="1">All_Sectors!GM102</f>
        <v>0.90345624891224241</v>
      </c>
      <c r="AV23">
        <f ca="1">All_Sectors!GN102</f>
        <v>1.0977562098414795</v>
      </c>
      <c r="AW23">
        <f ca="1">All_Sectors!GO102</f>
        <v>0.86645081998119911</v>
      </c>
      <c r="AX23">
        <f ca="1">All_Sectors!GP102</f>
        <v>0.87042436321684946</v>
      </c>
      <c r="AZ23">
        <f>All_Sectors!BZ214</f>
        <v>1.7493441607234665</v>
      </c>
      <c r="BA23">
        <f>All_Sectors!CA214</f>
        <v>0.73288784336459267</v>
      </c>
      <c r="BB23">
        <f>All_Sectors!CB214</f>
        <v>0.74681146988306157</v>
      </c>
      <c r="BC23">
        <f>All_Sectors!CC214</f>
        <v>0.81621821043561849</v>
      </c>
      <c r="BD23">
        <f>All_Sectors!CD214</f>
        <v>1.0189322520579249</v>
      </c>
      <c r="BE23">
        <f>All_Sectors!CE214</f>
        <v>0.89796537261107046</v>
      </c>
      <c r="BF23">
        <f>All_Sectors!CF214</f>
        <v>1.3064308836727727</v>
      </c>
      <c r="BG23">
        <f>All_Sectors!CG214</f>
        <v>1.3064302840012427</v>
      </c>
      <c r="BH23">
        <f>All_Sectors!CH214</f>
        <v>0</v>
      </c>
      <c r="BI23">
        <f>All_Sectors!CI214</f>
        <v>0.83167105932985397</v>
      </c>
      <c r="BK23">
        <f t="shared" ca="1" si="0"/>
        <v>2003</v>
      </c>
      <c r="BL23">
        <f>All_Sectors!CE138</f>
        <v>0.91386859544193522</v>
      </c>
      <c r="BM23">
        <f>All_Sectors!CE214</f>
        <v>0.89796537261107046</v>
      </c>
      <c r="BO23">
        <f t="shared" ca="1" si="1"/>
        <v>2003</v>
      </c>
      <c r="BP23">
        <f>All_Sectors!CE452</f>
        <v>0.92443388482761635</v>
      </c>
      <c r="BQ23">
        <f t="shared" si="2"/>
        <v>0.91386859544193522</v>
      </c>
      <c r="BR23">
        <f t="shared" si="3"/>
        <v>0.89796537261107046</v>
      </c>
    </row>
    <row r="24" spans="1:70" x14ac:dyDescent="0.2">
      <c r="AB24">
        <f ca="1">All_Sectors!HV103</f>
        <v>2004</v>
      </c>
      <c r="AC24" s="26">
        <f ca="1">All_Sectors!HW103</f>
        <v>1.3056542964121525</v>
      </c>
      <c r="AD24" s="26">
        <f ca="1">All_Sectors!HX103</f>
        <v>0.8783405818660377</v>
      </c>
      <c r="AE24" s="26">
        <f ca="1">All_Sectors!HY103</f>
        <v>0.93981754236969794</v>
      </c>
      <c r="AF24" s="26">
        <f>All_Sectors!HE139</f>
        <v>1.0777906295599597</v>
      </c>
      <c r="AG24" s="26"/>
      <c r="AH24" s="26">
        <f ca="1">All_Sectors!IB103</f>
        <v>0.99978982140239203</v>
      </c>
      <c r="AI24" s="26">
        <f ca="1">All_Sectors!IC103</f>
        <v>0.99705281060925943</v>
      </c>
      <c r="AJ24" s="26">
        <f ca="1">All_Sectors!ID103</f>
        <v>0.82651355455764086</v>
      </c>
      <c r="AK24" s="26">
        <f ca="1">All_Sectors!IE103</f>
        <v>0.96512203535222352</v>
      </c>
      <c r="AN24">
        <f ca="1">All_Sectors!HV103</f>
        <v>2004</v>
      </c>
      <c r="AO24" s="253">
        <f ca="1">All_Sectors!IB103</f>
        <v>0.99978982140239203</v>
      </c>
      <c r="AP24" s="253">
        <f ca="1">All_Sectors!IC103</f>
        <v>0.99705281060925943</v>
      </c>
      <c r="AQ24" s="253">
        <f ca="1">All_Sectors!ID103</f>
        <v>0.82651355455764086</v>
      </c>
      <c r="AR24" s="253">
        <f ca="1">All_Sectors!IE103</f>
        <v>0.96512203535222352</v>
      </c>
      <c r="AT24">
        <f ca="1">All_Sectors!GL103</f>
        <v>2004</v>
      </c>
      <c r="AU24">
        <f ca="1">All_Sectors!GM103</f>
        <v>0.89714841622845531</v>
      </c>
      <c r="AV24">
        <f ca="1">All_Sectors!GN103</f>
        <v>1.104964187393362</v>
      </c>
      <c r="AW24">
        <f ca="1">All_Sectors!GO103</f>
        <v>0.85903497469976653</v>
      </c>
      <c r="AX24">
        <f ca="1">All_Sectors!GP103</f>
        <v>0.85472839370446074</v>
      </c>
      <c r="AZ24">
        <f>All_Sectors!BZ215</f>
        <v>1.8157849638134913</v>
      </c>
      <c r="BA24">
        <f>All_Sectors!CA215</f>
        <v>0.72208670438547973</v>
      </c>
      <c r="BB24">
        <f>All_Sectors!CB215</f>
        <v>0.73079429074949198</v>
      </c>
      <c r="BC24">
        <f>All_Sectors!CC215</f>
        <v>0.81278714059342538</v>
      </c>
      <c r="BD24">
        <f>All_Sectors!CD215</f>
        <v>1.0131848765299718</v>
      </c>
      <c r="BE24">
        <f>All_Sectors!CE215</f>
        <v>0.88742124925529897</v>
      </c>
      <c r="BF24">
        <f>All_Sectors!CF215</f>
        <v>1.3269658968133777</v>
      </c>
      <c r="BG24">
        <f>All_Sectors!CG215</f>
        <v>1.3269652847836724</v>
      </c>
      <c r="BH24">
        <f>All_Sectors!CH215</f>
        <v>0</v>
      </c>
      <c r="BI24">
        <f>All_Sectors!CI215</f>
        <v>0.82350363868729848</v>
      </c>
      <c r="BK24">
        <f t="shared" ca="1" si="0"/>
        <v>2004</v>
      </c>
      <c r="BL24">
        <f>All_Sectors!CE139</f>
        <v>0.90634861230746444</v>
      </c>
      <c r="BM24">
        <f>All_Sectors!CE215</f>
        <v>0.88742124925529897</v>
      </c>
      <c r="BO24">
        <f t="shared" ca="1" si="1"/>
        <v>2004</v>
      </c>
      <c r="BP24">
        <f>All_Sectors!CE453</f>
        <v>0.91641150430579488</v>
      </c>
      <c r="BQ24">
        <f t="shared" si="2"/>
        <v>0.90634861230746444</v>
      </c>
      <c r="BR24">
        <f t="shared" si="3"/>
        <v>0.88742124925529897</v>
      </c>
    </row>
    <row r="25" spans="1:70" x14ac:dyDescent="0.2">
      <c r="AB25">
        <f ca="1">All_Sectors!HV104</f>
        <v>2005</v>
      </c>
      <c r="AC25" s="26">
        <f ca="1">All_Sectors!HW104</f>
        <v>1.3494099246409783</v>
      </c>
      <c r="AD25" s="26">
        <f ca="1">All_Sectors!HX104</f>
        <v>0.87169716866327007</v>
      </c>
      <c r="AE25" s="26">
        <f ca="1">All_Sectors!HY104</f>
        <v>0.92405197042464804</v>
      </c>
      <c r="AF25" s="26">
        <f>All_Sectors!HE140</f>
        <v>1.0869400741987818</v>
      </c>
      <c r="AG25" s="26"/>
      <c r="AH25" s="26">
        <f ca="1">All_Sectors!IB104</f>
        <v>1.0128575442992194</v>
      </c>
      <c r="AI25" s="26">
        <f ca="1">All_Sectors!IC104</f>
        <v>0.99431838208742229</v>
      </c>
      <c r="AJ25" s="26">
        <f ca="1">All_Sectors!ID104</f>
        <v>0.82442247059717877</v>
      </c>
      <c r="AK25" s="26">
        <f ca="1">All_Sectors!IE104</f>
        <v>0.95246015152730068</v>
      </c>
      <c r="AN25">
        <f ca="1">All_Sectors!HV104</f>
        <v>2005</v>
      </c>
      <c r="AO25" s="253">
        <f ca="1">All_Sectors!IB104</f>
        <v>1.0128575442992194</v>
      </c>
      <c r="AP25" s="253">
        <f ca="1">All_Sectors!IC104</f>
        <v>0.99431838208742229</v>
      </c>
      <c r="AQ25" s="253">
        <f ca="1">All_Sectors!ID104</f>
        <v>0.82442247059717877</v>
      </c>
      <c r="AR25" s="253">
        <f ca="1">All_Sectors!IE104</f>
        <v>0.95246015152730068</v>
      </c>
      <c r="AT25">
        <f ca="1">All_Sectors!GL104</f>
        <v>2005</v>
      </c>
      <c r="AU25">
        <f ca="1">All_Sectors!GM104</f>
        <v>0.88359263803978716</v>
      </c>
      <c r="AV25">
        <f ca="1">All_Sectors!GN104</f>
        <v>1.0912260248610204</v>
      </c>
      <c r="AW25">
        <f ca="1">All_Sectors!GO104</f>
        <v>0.83950997353161061</v>
      </c>
      <c r="AX25">
        <f ca="1">All_Sectors!GP104</f>
        <v>0.84177929810714847</v>
      </c>
      <c r="BK25">
        <f ca="1">AN25</f>
        <v>2005</v>
      </c>
      <c r="BL25">
        <f>All_Sectors!CE140</f>
        <v>0.89114448638893751</v>
      </c>
      <c r="BM25">
        <f>All_Sectors!CE216</f>
        <v>0.87073082643649302</v>
      </c>
      <c r="BO25">
        <f t="shared" ca="1" si="1"/>
        <v>2005</v>
      </c>
      <c r="BP25">
        <f>All_Sectors!CE454</f>
        <v>0.9042570960177867</v>
      </c>
      <c r="BQ25">
        <f t="shared" si="2"/>
        <v>0.89114448638893751</v>
      </c>
      <c r="BR25">
        <f t="shared" si="3"/>
        <v>0.87073082643649302</v>
      </c>
    </row>
    <row r="26" spans="1:70" x14ac:dyDescent="0.2">
      <c r="AB26">
        <f ca="1">All_Sectors!HV105</f>
        <v>2006</v>
      </c>
      <c r="AC26" s="26">
        <f ca="1">All_Sectors!HW105</f>
        <v>1.3853926726385137</v>
      </c>
      <c r="AD26" s="26">
        <f ca="1">All_Sectors!HX105</f>
        <v>0.85015311563143625</v>
      </c>
      <c r="AE26" s="26">
        <f ca="1">All_Sectors!HY105</f>
        <v>0.91274115900727659</v>
      </c>
      <c r="AF26" s="26">
        <f>All_Sectors!HE141</f>
        <v>1.0750218783101069</v>
      </c>
      <c r="AG26" s="26"/>
      <c r="AH26" s="26">
        <f ca="1">All_Sectors!IB105</f>
        <v>0.96232459200934528</v>
      </c>
      <c r="AI26" s="26">
        <f ca="1">All_Sectors!IC105</f>
        <v>0.96453010032604791</v>
      </c>
      <c r="AJ26" s="26">
        <f ca="1">All_Sectors!ID105</f>
        <v>0.80502704604634634</v>
      </c>
      <c r="AK26" s="26">
        <f ca="1">All_Sectors!IE105</f>
        <v>0.94724220662141756</v>
      </c>
      <c r="AN26">
        <f ca="1">All_Sectors!HV105</f>
        <v>2006</v>
      </c>
      <c r="AO26" s="253">
        <f ca="1">All_Sectors!IB105</f>
        <v>0.96232459200934528</v>
      </c>
      <c r="AP26" s="253">
        <f ca="1">All_Sectors!IC105</f>
        <v>0.96453010032604791</v>
      </c>
      <c r="AQ26" s="253">
        <f ca="1">All_Sectors!ID105</f>
        <v>0.80502704604634634</v>
      </c>
      <c r="AR26" s="253">
        <f ca="1">All_Sectors!IE105</f>
        <v>0.94724220662141756</v>
      </c>
      <c r="AT26">
        <f ca="1">All_Sectors!GL105</f>
        <v>2006</v>
      </c>
      <c r="AU26">
        <f ca="1">All_Sectors!GM105</f>
        <v>0.85617443719223296</v>
      </c>
      <c r="AV26">
        <f ca="1">All_Sectors!GN105</f>
        <v>1.073993829761491</v>
      </c>
      <c r="AW26">
        <f ca="1">All_Sectors!GO105</f>
        <v>0.83700351762464664</v>
      </c>
      <c r="AX26">
        <f ca="1">All_Sectors!GP105</f>
        <v>0.838269370520482</v>
      </c>
      <c r="BK26">
        <f ca="1">AN26</f>
        <v>2006</v>
      </c>
      <c r="BL26">
        <f>All_Sectors!CE141</f>
        <v>0.88023647736586974</v>
      </c>
      <c r="BM26">
        <f>All_Sectors!CE217</f>
        <v>0.86178211950597827</v>
      </c>
      <c r="BO26">
        <f t="shared" ca="1" si="1"/>
        <v>2006</v>
      </c>
      <c r="BP26">
        <f>All_Sectors!CE455</f>
        <v>0.89616554163440876</v>
      </c>
      <c r="BQ26">
        <f t="shared" si="2"/>
        <v>0.88023647736586974</v>
      </c>
      <c r="BR26">
        <f t="shared" si="3"/>
        <v>0.86178211950597827</v>
      </c>
    </row>
    <row r="27" spans="1:70" x14ac:dyDescent="0.2">
      <c r="AB27">
        <f ca="1">All_Sectors!HV106</f>
        <v>2007</v>
      </c>
      <c r="AC27" s="26">
        <f ca="1">All_Sectors!HW106</f>
        <v>1.4101900564007772</v>
      </c>
      <c r="AD27" s="26">
        <f ca="1">All_Sectors!HX106</f>
        <v>0.8571525065713399</v>
      </c>
      <c r="AE27" s="26">
        <f ca="1">All_Sectors!HY106</f>
        <v>0.90610412908096238</v>
      </c>
      <c r="AF27" s="26">
        <f>All_Sectors!HE142</f>
        <v>1.0952505304624953</v>
      </c>
      <c r="AG27" s="26"/>
      <c r="AH27" s="26">
        <f ca="1">All_Sectors!IB106</f>
        <v>0.99709399977771418</v>
      </c>
      <c r="AI27" s="26">
        <f ca="1">All_Sectors!IC106</f>
        <v>0.97935973290821432</v>
      </c>
      <c r="AJ27" s="26">
        <f ca="1">All_Sectors!ID106</f>
        <v>0.80119223935272565</v>
      </c>
      <c r="AK27" s="26">
        <f ca="1">All_Sectors!IE106</f>
        <v>0.94182815519053342</v>
      </c>
      <c r="AN27">
        <f ca="1">All_Sectors!HV106</f>
        <v>2007</v>
      </c>
      <c r="AO27" s="253">
        <f ca="1">All_Sectors!IB106</f>
        <v>0.99709399977771418</v>
      </c>
      <c r="AP27" s="253">
        <f ca="1">All_Sectors!IC106</f>
        <v>0.97935973290821432</v>
      </c>
      <c r="AQ27" s="253">
        <f ca="1">All_Sectors!ID106</f>
        <v>0.80119223935272565</v>
      </c>
      <c r="AR27" s="253">
        <f ca="1">All_Sectors!IE106</f>
        <v>0.94182815519053342</v>
      </c>
      <c r="AT27">
        <f ca="1">All_Sectors!GL106</f>
        <v>2007</v>
      </c>
      <c r="AU27">
        <f ca="1">All_Sectors!GM106</f>
        <v>0.85502335704791088</v>
      </c>
      <c r="AV27">
        <f ca="1">All_Sectors!GN106</f>
        <v>1.0696778854334781</v>
      </c>
      <c r="AW27">
        <f ca="1">All_Sectors!GO106</f>
        <v>0.82538642602191947</v>
      </c>
      <c r="AX27">
        <f ca="1">All_Sectors!GP106</f>
        <v>0.83191953983036648</v>
      </c>
      <c r="BK27">
        <f ca="1">AN27</f>
        <v>2007</v>
      </c>
      <c r="BL27">
        <f>All_Sectors!CE142</f>
        <v>0.87383580639266112</v>
      </c>
      <c r="BM27">
        <f>All_Sectors!CE218</f>
        <v>0.85728151896761873</v>
      </c>
      <c r="BO27">
        <f t="shared" ca="1" si="1"/>
        <v>2007</v>
      </c>
      <c r="BP27">
        <f>All_Sectors!CE456</f>
        <v>0.89026577909006466</v>
      </c>
      <c r="BQ27">
        <f t="shared" si="2"/>
        <v>0.87383580639266112</v>
      </c>
      <c r="BR27">
        <f t="shared" si="3"/>
        <v>0.85728151896761873</v>
      </c>
    </row>
    <row r="28" spans="1:70" x14ac:dyDescent="0.2">
      <c r="AB28">
        <f ca="1">All_Sectors!HV107</f>
        <v>2008</v>
      </c>
      <c r="AC28" s="26">
        <f ca="1">All_Sectors!HW107</f>
        <v>1.406095075596</v>
      </c>
      <c r="AD28" s="26">
        <f ca="1">All_Sectors!HX107</f>
        <v>0.84691257965316369</v>
      </c>
      <c r="AE28" s="26">
        <f ca="1">All_Sectors!HY107</f>
        <v>0.90757915096578856</v>
      </c>
      <c r="AF28" s="26">
        <f>All_Sectors!HE143</f>
        <v>1.0807802379448765</v>
      </c>
      <c r="AG28" s="26"/>
      <c r="AH28" s="26">
        <f ca="1">All_Sectors!IB107</f>
        <v>0.99951213337891232</v>
      </c>
      <c r="AI28" s="26">
        <f ca="1">All_Sectors!IC107</f>
        <v>0.9738175080195266</v>
      </c>
      <c r="AJ28" s="26">
        <f ca="1">All_Sectors!ID107</f>
        <v>0.81308011510978484</v>
      </c>
      <c r="AK28" s="26">
        <f ca="1">All_Sectors!IE107</f>
        <v>0.93978510088592537</v>
      </c>
      <c r="AN28">
        <f ca="1">All_Sectors!HV107</f>
        <v>2008</v>
      </c>
      <c r="AO28" s="253">
        <f ca="1">All_Sectors!IB107</f>
        <v>0.99951213337891232</v>
      </c>
      <c r="AP28" s="253">
        <f ca="1">All_Sectors!IC107</f>
        <v>0.9738175080195266</v>
      </c>
      <c r="AQ28" s="253">
        <f ca="1">All_Sectors!ID107</f>
        <v>0.81308011510978484</v>
      </c>
      <c r="AR28" s="253">
        <f ca="1">All_Sectors!IE107</f>
        <v>0.93978510088592537</v>
      </c>
      <c r="AT28">
        <f ca="1">All_Sectors!GL107</f>
        <v>2008</v>
      </c>
      <c r="AU28">
        <f ca="1">All_Sectors!GM107</f>
        <v>0.8502817570576463</v>
      </c>
      <c r="AV28">
        <f ca="1">All_Sectors!GN107</f>
        <v>1.0673590912723496</v>
      </c>
      <c r="AW28">
        <f ca="1">All_Sectors!GO107</f>
        <v>0.8413435218359101</v>
      </c>
      <c r="AX28">
        <f ca="1">All_Sectors!GP107</f>
        <v>0.82651078855921678</v>
      </c>
      <c r="BK28">
        <f ca="1">AN28</f>
        <v>2008</v>
      </c>
      <c r="BL28">
        <f>All_Sectors!CE143</f>
        <v>0.87525829956624501</v>
      </c>
      <c r="BM28">
        <f>All_Sectors!CE219</f>
        <v>0.85527230728930648</v>
      </c>
      <c r="BO28">
        <f t="shared" ca="1" si="1"/>
        <v>2008</v>
      </c>
      <c r="BP28">
        <f>All_Sectors!CE457</f>
        <v>0.8924755553621242</v>
      </c>
      <c r="BQ28">
        <f t="shared" si="2"/>
        <v>0.87525829956624501</v>
      </c>
      <c r="BR28">
        <f t="shared" si="3"/>
        <v>0.85527230728930648</v>
      </c>
    </row>
    <row r="29" spans="1:70" x14ac:dyDescent="0.2">
      <c r="AB29">
        <f ca="1">All_Sectors!HV108</f>
        <v>2009</v>
      </c>
      <c r="AC29" s="26">
        <f ca="1">All_Sectors!HW108</f>
        <v>1.3666903644722499</v>
      </c>
      <c r="AD29" s="26">
        <f ca="1">All_Sectors!HX108</f>
        <v>0.83778296317111289</v>
      </c>
      <c r="AE29" s="26">
        <f ca="1">All_Sectors!HY108</f>
        <v>0.83411508090957998</v>
      </c>
      <c r="AF29" s="26">
        <f>All_Sectors!HE144</f>
        <v>0.62465983798989511</v>
      </c>
      <c r="AG29" s="26"/>
      <c r="AH29" s="26">
        <f ca="1">All_Sectors!IB108</f>
        <v>0.97063231532953897</v>
      </c>
      <c r="AI29" s="26">
        <f ca="1">All_Sectors!IC108</f>
        <v>0.94259194429662152</v>
      </c>
      <c r="AJ29" s="26">
        <f ca="1">All_Sectors!ID108</f>
        <v>0.77321105408801538</v>
      </c>
      <c r="AK29" s="26">
        <f ca="1">All_Sectors!IE108</f>
        <v>0.94415942620340088</v>
      </c>
      <c r="AN29">
        <f ca="1">All_Sectors!HV108</f>
        <v>2009</v>
      </c>
      <c r="AO29" s="253">
        <f ca="1">All_Sectors!IB108</f>
        <v>0.97063231532953897</v>
      </c>
      <c r="AP29" s="253">
        <f ca="1">All_Sectors!IC108</f>
        <v>0.94259194429662152</v>
      </c>
      <c r="AQ29" s="253">
        <f ca="1">All_Sectors!ID108</f>
        <v>0.77321105408801538</v>
      </c>
      <c r="AR29" s="253">
        <f ca="1">All_Sectors!IE108</f>
        <v>0.94415942620340088</v>
      </c>
      <c r="BK29">
        <f t="shared" ref="BK29:BK30" ca="1" si="4">AN29</f>
        <v>2009</v>
      </c>
      <c r="BL29">
        <f>All_Sectors!CE144</f>
        <v>0.86660693318142556</v>
      </c>
      <c r="BM29">
        <f>All_Sectors!CE220</f>
        <v>0.85057450120727573</v>
      </c>
    </row>
    <row r="30" spans="1:70" x14ac:dyDescent="0.2">
      <c r="AB30">
        <f ca="1">All_Sectors!HV109</f>
        <v>2010</v>
      </c>
      <c r="AC30" s="26">
        <f ca="1">All_Sectors!HW109</f>
        <v>1.4009573913455615</v>
      </c>
      <c r="AD30" s="26">
        <f ca="1">All_Sectors!HX109</f>
        <v>0.83901585917248178</v>
      </c>
      <c r="AE30" s="26">
        <f ca="1">All_Sectors!HY109</f>
        <v>0.83116629763808769</v>
      </c>
      <c r="AF30" s="26">
        <f>All_Sectors!HE145</f>
        <v>0.62557909828800196</v>
      </c>
      <c r="AG30" s="26"/>
      <c r="AH30" s="26">
        <f ca="1">All_Sectors!IB109</f>
        <v>0.99538629261340361</v>
      </c>
      <c r="AI30" s="26">
        <f ca="1">All_Sectors!IC109</f>
        <v>0.94899680426665178</v>
      </c>
      <c r="AJ30" s="26">
        <f ca="1">All_Sectors!ID109</f>
        <v>0.77875157667548944</v>
      </c>
      <c r="AK30" s="26">
        <f ca="1">All_Sectors!IE109</f>
        <v>0.9354816734682958</v>
      </c>
      <c r="AN30">
        <f ca="1">All_Sectors!HV109</f>
        <v>2010</v>
      </c>
      <c r="AO30" s="253">
        <f ca="1">All_Sectors!IB109</f>
        <v>0.99538629261340361</v>
      </c>
      <c r="AP30" s="253">
        <f ca="1">All_Sectors!IC109</f>
        <v>0.94899680426665178</v>
      </c>
      <c r="AQ30" s="253">
        <f ca="1">All_Sectors!ID109</f>
        <v>0.77875157667548944</v>
      </c>
      <c r="AR30" s="253">
        <f ca="1">All_Sectors!IE109</f>
        <v>0.9354816734682958</v>
      </c>
      <c r="BK30">
        <f t="shared" ca="1" si="4"/>
        <v>2010</v>
      </c>
      <c r="BL30">
        <f>All_Sectors!CE145</f>
        <v>0.8635432839488304</v>
      </c>
      <c r="BM30">
        <f>All_Sectors!CE221</f>
        <v>0.84883628842070546</v>
      </c>
      <c r="BP30">
        <f>(1-BP28)/(1-BQ28)</f>
        <v>0.86197674285334491</v>
      </c>
    </row>
    <row r="32" spans="1:70" x14ac:dyDescent="0.2">
      <c r="BK32" t="s">
        <v>58</v>
      </c>
    </row>
    <row r="33" spans="1:39" x14ac:dyDescent="0.2">
      <c r="A33" t="s">
        <v>36</v>
      </c>
      <c r="W33" t="s">
        <v>28</v>
      </c>
    </row>
    <row r="34" spans="1:39" x14ac:dyDescent="0.2">
      <c r="A34" t="s">
        <v>472</v>
      </c>
      <c r="V34">
        <v>1985</v>
      </c>
      <c r="W34">
        <v>17948.815999933307</v>
      </c>
      <c r="X34">
        <v>17397.718000000001</v>
      </c>
      <c r="Y34">
        <v>8947.406476575381</v>
      </c>
      <c r="Z34">
        <v>6065.6840000000002</v>
      </c>
    </row>
    <row r="35" spans="1:39" x14ac:dyDescent="0.2">
      <c r="V35">
        <v>1986</v>
      </c>
      <c r="W35">
        <v>18502.174345934764</v>
      </c>
      <c r="X35">
        <v>16591.240666666668</v>
      </c>
      <c r="Y35">
        <v>8874.3923791304915</v>
      </c>
      <c r="Z35">
        <v>6113.1139999999996</v>
      </c>
      <c r="AC35">
        <f>All_Sectors!GF81</f>
        <v>0</v>
      </c>
      <c r="AD35" t="str">
        <f>All_Sectors!GG81</f>
        <v>Chart 1a-1985</v>
      </c>
      <c r="AE35">
        <f>All_Sectors!GH81</f>
        <v>0</v>
      </c>
      <c r="AF35">
        <f>All_Sectors!GI81</f>
        <v>0</v>
      </c>
      <c r="AG35">
        <f>All_Sectors!GJ81</f>
        <v>0</v>
      </c>
      <c r="AH35">
        <f>All_Sectors!GK81</f>
        <v>0</v>
      </c>
      <c r="AI35">
        <f>All_Sectors!GL81</f>
        <v>0</v>
      </c>
      <c r="AJ35">
        <f>All_Sectors!GM81</f>
        <v>0</v>
      </c>
      <c r="AK35" t="str">
        <f>All_Sectors!GN81</f>
        <v xml:space="preserve">Chart 1b-1985 </v>
      </c>
      <c r="AL35">
        <f>All_Sectors!GO81</f>
        <v>0</v>
      </c>
      <c r="AM35">
        <f>All_Sectors!GP81</f>
        <v>0</v>
      </c>
    </row>
    <row r="36" spans="1:39" x14ac:dyDescent="0.2">
      <c r="A36" t="s">
        <v>96</v>
      </c>
      <c r="V36">
        <v>1987</v>
      </c>
      <c r="W36">
        <v>19004.637565474826</v>
      </c>
      <c r="X36">
        <v>17220.598333333335</v>
      </c>
      <c r="Y36">
        <v>9034.9044701327439</v>
      </c>
      <c r="Z36">
        <v>6290.6530000000002</v>
      </c>
      <c r="AC36" t="str">
        <f>All_Sectors!GF82</f>
        <v>GDP, Structure, and Source Energy Intensity</v>
      </c>
      <c r="AD36">
        <f>All_Sectors!GG82</f>
        <v>0</v>
      </c>
      <c r="AE36">
        <f>All_Sectors!GH82</f>
        <v>0</v>
      </c>
      <c r="AF36">
        <f>All_Sectors!GI82</f>
        <v>0</v>
      </c>
      <c r="AG36">
        <f>All_Sectors!GJ82</f>
        <v>0</v>
      </c>
      <c r="AH36">
        <f>All_Sectors!GK82</f>
        <v>0</v>
      </c>
      <c r="AI36">
        <f>All_Sectors!GL82</f>
        <v>0</v>
      </c>
      <c r="AJ36" t="str">
        <f>All_Sectors!GM82</f>
        <v>Source Energy Intensity by End-Use Sector</v>
      </c>
      <c r="AK36">
        <f>All_Sectors!GN82</f>
        <v>0</v>
      </c>
      <c r="AL36">
        <f>All_Sectors!GO82</f>
        <v>0</v>
      </c>
      <c r="AM36">
        <f>All_Sectors!GP82</f>
        <v>0</v>
      </c>
    </row>
    <row r="37" spans="1:39" x14ac:dyDescent="0.2">
      <c r="V37">
        <v>1988</v>
      </c>
      <c r="W37">
        <v>19530.170375659243</v>
      </c>
      <c r="X37">
        <v>17885.306</v>
      </c>
      <c r="Y37">
        <v>9615.1594648826158</v>
      </c>
      <c r="Z37">
        <v>6649.1390000000001</v>
      </c>
      <c r="AC37">
        <f>All_Sectors!GF83</f>
        <v>0</v>
      </c>
      <c r="AD37" t="str">
        <f>All_Sectors!GG83</f>
        <v xml:space="preserve">  GDP</v>
      </c>
      <c r="AE37" t="str">
        <f>All_Sectors!GH83</f>
        <v>Energy Use</v>
      </c>
      <c r="AF37" t="str">
        <f>All_Sectors!GI83</f>
        <v xml:space="preserve">  E/GDP</v>
      </c>
      <c r="AG37" t="str">
        <f>All_Sectors!GJ83</f>
        <v xml:space="preserve">  Intensity Index</v>
      </c>
      <c r="AH37">
        <f>All_Sectors!GK83</f>
        <v>0</v>
      </c>
      <c r="AI37">
        <f>All_Sectors!GL83</f>
        <v>0</v>
      </c>
      <c r="AJ37" t="str">
        <f>All_Sectors!GM83</f>
        <v>Residential</v>
      </c>
      <c r="AK37" t="str">
        <f>All_Sectors!GN83</f>
        <v>Commercial</v>
      </c>
      <c r="AL37" t="str">
        <f>All_Sectors!GO83</f>
        <v>Industrial</v>
      </c>
      <c r="AM37" t="str">
        <f>All_Sectors!GP83</f>
        <v>Transportation</v>
      </c>
    </row>
    <row r="38" spans="1:39" x14ac:dyDescent="0.2">
      <c r="V38">
        <v>1989</v>
      </c>
      <c r="W38">
        <v>19810.027876488726</v>
      </c>
      <c r="X38">
        <v>17831.901666666665</v>
      </c>
      <c r="Y38">
        <v>9953.6551997833903</v>
      </c>
      <c r="Z38">
        <v>6747.2129999999997</v>
      </c>
      <c r="AC38">
        <f ca="1">All_Sectors!GF98</f>
        <v>1985</v>
      </c>
      <c r="AD38">
        <f ca="1">All_Sectors!GG98</f>
        <v>1</v>
      </c>
      <c r="AE38">
        <f ca="1">All_Sectors!GH98</f>
        <v>1</v>
      </c>
      <c r="AF38">
        <f ca="1">All_Sectors!GI98</f>
        <v>1</v>
      </c>
      <c r="AG38">
        <f ca="1">All_Sectors!GJ98</f>
        <v>1</v>
      </c>
      <c r="AH38">
        <f>All_Sectors!GK84</f>
        <v>0</v>
      </c>
      <c r="AI38">
        <f ca="1">All_Sectors!GL84</f>
        <v>1985</v>
      </c>
      <c r="AJ38">
        <f ca="1">All_Sectors!GM84</f>
        <v>1</v>
      </c>
      <c r="AK38">
        <f ca="1">All_Sectors!GN84</f>
        <v>1</v>
      </c>
      <c r="AL38">
        <f ca="1">All_Sectors!GO84</f>
        <v>1</v>
      </c>
      <c r="AM38">
        <f ca="1">All_Sectors!GP84</f>
        <v>1</v>
      </c>
    </row>
    <row r="39" spans="1:39" x14ac:dyDescent="0.2">
      <c r="V39">
        <v>1990</v>
      </c>
      <c r="W39">
        <v>19932.729585325003</v>
      </c>
      <c r="X39">
        <v>18173.256333333335</v>
      </c>
      <c r="Y39">
        <v>9153.5174452127649</v>
      </c>
      <c r="Z39">
        <v>6710.2669999999998</v>
      </c>
      <c r="AC39">
        <f ca="1">All_Sectors!GF99</f>
        <v>1986</v>
      </c>
      <c r="AD39">
        <f ca="1">All_Sectors!GG99</f>
        <v>1.0351187102047275</v>
      </c>
      <c r="AE39">
        <f ca="1">All_Sectors!GH99</f>
        <v>1.0120899240122228</v>
      </c>
      <c r="AF39">
        <f ca="1">All_Sectors!GI99</f>
        <v>0.97775251672540053</v>
      </c>
      <c r="AG39">
        <f ca="1">All_Sectors!GJ99</f>
        <v>1.0015875897904336</v>
      </c>
      <c r="AH39">
        <f>All_Sectors!GK85</f>
        <v>0</v>
      </c>
      <c r="AI39">
        <f ca="1">All_Sectors!GL85</f>
        <v>1986</v>
      </c>
      <c r="AJ39">
        <f ca="1">All_Sectors!GM85</f>
        <v>0.98802850430535816</v>
      </c>
      <c r="AK39">
        <f ca="1">All_Sectors!GN85</f>
        <v>0.98571016614228302</v>
      </c>
      <c r="AL39">
        <f ca="1">All_Sectors!GO85</f>
        <v>1.0143271169923793</v>
      </c>
      <c r="AM39">
        <f ca="1">All_Sectors!GP85</f>
        <v>1.0076372215364484</v>
      </c>
    </row>
    <row r="40" spans="1:39" x14ac:dyDescent="0.2">
      <c r="V40">
        <v>1991</v>
      </c>
      <c r="W40">
        <v>19547.16449259533</v>
      </c>
      <c r="X40">
        <v>17758.231000000003</v>
      </c>
      <c r="Y40">
        <v>9453.2905449619429</v>
      </c>
      <c r="Z40">
        <v>6813.8530000000001</v>
      </c>
      <c r="AC40">
        <f ca="1">All_Sectors!GF100</f>
        <v>1987</v>
      </c>
      <c r="AD40">
        <f ca="1">All_Sectors!GG100</f>
        <v>1.0709492861568477</v>
      </c>
      <c r="AE40">
        <f ca="1">All_Sectors!GH100</f>
        <v>1.0361379815573541</v>
      </c>
      <c r="AF40">
        <f ca="1">All_Sectors!GI100</f>
        <v>0.96749490844294261</v>
      </c>
      <c r="AG40">
        <f ca="1">All_Sectors!GJ100</f>
        <v>0.9768913515268598</v>
      </c>
      <c r="AH40">
        <f>All_Sectors!GK86</f>
        <v>0</v>
      </c>
      <c r="AI40">
        <f ca="1">All_Sectors!GL86</f>
        <v>1987</v>
      </c>
      <c r="AJ40">
        <f ca="1">All_Sectors!GM86</f>
        <v>0.97262312329032186</v>
      </c>
      <c r="AK40">
        <f ca="1">All_Sectors!GN86</f>
        <v>0.98979451466963675</v>
      </c>
      <c r="AL40">
        <f ca="1">All_Sectors!GO86</f>
        <v>0.96294600664407104</v>
      </c>
      <c r="AM40">
        <f ca="1">All_Sectors!GP86</f>
        <v>0.98888140040758443</v>
      </c>
    </row>
    <row r="41" spans="1:39" x14ac:dyDescent="0.2">
      <c r="V41">
        <v>1992</v>
      </c>
      <c r="W41">
        <v>20167.977379883909</v>
      </c>
      <c r="X41">
        <v>18637.001333333334</v>
      </c>
      <c r="Y41">
        <v>9608.3773025809151</v>
      </c>
      <c r="Z41">
        <v>6841.3810000000003</v>
      </c>
      <c r="AC41">
        <f ca="1">All_Sectors!GF101</f>
        <v>1988</v>
      </c>
      <c r="AD41">
        <f ca="1">All_Sectors!GG101</f>
        <v>1.1159682033299498</v>
      </c>
      <c r="AE41">
        <f ca="1">All_Sectors!GH101</f>
        <v>1.0857272921697911</v>
      </c>
      <c r="AF41">
        <f ca="1">All_Sectors!GI101</f>
        <v>0.97290163727790591</v>
      </c>
      <c r="AG41">
        <f ca="1">All_Sectors!GJ101</f>
        <v>0.98188850767093783</v>
      </c>
      <c r="AH41">
        <f>All_Sectors!GK87</f>
        <v>0</v>
      </c>
      <c r="AI41">
        <f ca="1">All_Sectors!GL87</f>
        <v>1988</v>
      </c>
      <c r="AJ41">
        <f ca="1">All_Sectors!GM87</f>
        <v>0.97617236651595274</v>
      </c>
      <c r="AK41">
        <f ca="1">All_Sectors!GN87</f>
        <v>1.0109314837913586</v>
      </c>
      <c r="AL41">
        <f ca="1">All_Sectors!GO87</f>
        <v>0.97795354766609033</v>
      </c>
      <c r="AM41">
        <f ca="1">All_Sectors!GP87</f>
        <v>0.97402907385998705</v>
      </c>
    </row>
    <row r="42" spans="1:39" x14ac:dyDescent="0.2">
      <c r="V42">
        <v>1993</v>
      </c>
      <c r="W42">
        <v>20586.450698248278</v>
      </c>
      <c r="X42">
        <v>18471.396666666667</v>
      </c>
      <c r="Y42">
        <v>9998.7266984455964</v>
      </c>
      <c r="Z42">
        <v>6941.3019999999997</v>
      </c>
      <c r="AC42">
        <f ca="1">All_Sectors!GF102</f>
        <v>1989</v>
      </c>
      <c r="AD42">
        <f ca="1">All_Sectors!GG102</f>
        <v>1.1570454934943382</v>
      </c>
      <c r="AE42">
        <f ca="1">All_Sectors!GH102</f>
        <v>1.114425869939325</v>
      </c>
      <c r="AF42">
        <f ca="1">All_Sectors!GI102</f>
        <v>0.96316512721872349</v>
      </c>
      <c r="AG42">
        <f ca="1">All_Sectors!GJ102</f>
        <v>0.9922502166827647</v>
      </c>
      <c r="AH42">
        <f>All_Sectors!GK88</f>
        <v>0</v>
      </c>
      <c r="AI42">
        <f ca="1">All_Sectors!GL88</f>
        <v>1989</v>
      </c>
      <c r="AJ42">
        <f ca="1">All_Sectors!GM88</f>
        <v>0.99304130760596188</v>
      </c>
      <c r="AK42">
        <f ca="1">All_Sectors!GN88</f>
        <v>1.0457389873743337</v>
      </c>
      <c r="AL42">
        <f ca="1">All_Sectors!GO88</f>
        <v>0.9882297980905651</v>
      </c>
      <c r="AM42">
        <f ca="1">All_Sectors!GP88</f>
        <v>0.96511721846800635</v>
      </c>
    </row>
    <row r="43" spans="1:39" x14ac:dyDescent="0.2">
      <c r="V43">
        <v>1994</v>
      </c>
      <c r="W43">
        <v>21154.164206973652</v>
      </c>
      <c r="X43">
        <v>19098.134000000005</v>
      </c>
      <c r="Y43">
        <v>9916.3665474886602</v>
      </c>
      <c r="Z43">
        <v>7085.8670000000002</v>
      </c>
      <c r="AC43">
        <f ca="1">All_Sectors!GF103</f>
        <v>1990</v>
      </c>
      <c r="AD43">
        <f ca="1">All_Sectors!GG103</f>
        <v>1.1792451586537827</v>
      </c>
      <c r="AE43">
        <f ca="1">All_Sectors!GH103</f>
        <v>1.107310239847046</v>
      </c>
      <c r="AF43">
        <f ca="1">All_Sectors!GI103</f>
        <v>0.938999182418644</v>
      </c>
      <c r="AG43">
        <f ca="1">All_Sectors!GJ103</f>
        <v>0.98910543084135738</v>
      </c>
      <c r="AH43">
        <f>All_Sectors!GK89</f>
        <v>0</v>
      </c>
      <c r="AI43">
        <f ca="1">All_Sectors!GL89</f>
        <v>1990</v>
      </c>
      <c r="AJ43">
        <f ca="1">All_Sectors!GM89</f>
        <v>0.97840230409227136</v>
      </c>
      <c r="AK43">
        <f ca="1">All_Sectors!GN89</f>
        <v>1.0512401149108277</v>
      </c>
      <c r="AL43">
        <f ca="1">All_Sectors!GO89</f>
        <v>0.99475757340055071</v>
      </c>
      <c r="AM43">
        <f ca="1">All_Sectors!GP89</f>
        <v>0.95515668919483165</v>
      </c>
    </row>
    <row r="44" spans="1:39" x14ac:dyDescent="0.2">
      <c r="V44">
        <v>1995</v>
      </c>
      <c r="W44">
        <v>21622.443351879872</v>
      </c>
      <c r="X44">
        <v>19225.877</v>
      </c>
      <c r="Y44">
        <v>10053.21965536998</v>
      </c>
      <c r="Z44">
        <v>7305.8130000000001</v>
      </c>
      <c r="AC44">
        <f ca="1">All_Sectors!GF104</f>
        <v>1991</v>
      </c>
      <c r="AD44">
        <f ca="1">All_Sectors!GG104</f>
        <v>1.1783882832171058</v>
      </c>
      <c r="AE44">
        <f ca="1">All_Sectors!GH104</f>
        <v>1.0974205271264661</v>
      </c>
      <c r="AF44">
        <f ca="1">All_Sectors!GI104</f>
        <v>0.93128940838618124</v>
      </c>
      <c r="AG44">
        <f ca="1">All_Sectors!GJ104</f>
        <v>0.9696898215283386</v>
      </c>
      <c r="AH44">
        <f>All_Sectors!GK90</f>
        <v>0</v>
      </c>
      <c r="AI44">
        <f ca="1">All_Sectors!GL90</f>
        <v>1991</v>
      </c>
      <c r="AJ44">
        <f ca="1">All_Sectors!GM90</f>
        <v>0.97020444498093494</v>
      </c>
      <c r="AK44">
        <f ca="1">All_Sectors!GN90</f>
        <v>1.043109936446138</v>
      </c>
      <c r="AL44">
        <f ca="1">All_Sectors!GO90</f>
        <v>0.97840566427822651</v>
      </c>
      <c r="AM44">
        <f ca="1">All_Sectors!GP90</f>
        <v>0.91712551484643423</v>
      </c>
    </row>
    <row r="45" spans="1:39" x14ac:dyDescent="0.2">
      <c r="V45">
        <v>1996</v>
      </c>
      <c r="W45">
        <v>22138.176367747306</v>
      </c>
      <c r="X45">
        <v>19874.325000000001</v>
      </c>
      <c r="Y45">
        <v>10676.184672849238</v>
      </c>
      <c r="Z45">
        <v>7570.4620000000004</v>
      </c>
      <c r="AC45">
        <f ca="1">All_Sectors!GF105</f>
        <v>1992</v>
      </c>
      <c r="AD45">
        <f ca="1">All_Sectors!GG105</f>
        <v>1.2202829007210938</v>
      </c>
      <c r="AE45">
        <f ca="1">All_Sectors!GH105</f>
        <v>1.1124528536584495</v>
      </c>
      <c r="AF45">
        <f ca="1">All_Sectors!GI105</f>
        <v>0.91163520606662196</v>
      </c>
      <c r="AG45">
        <f ca="1">All_Sectors!GJ105</f>
        <v>0.96405188886843762</v>
      </c>
      <c r="AH45">
        <f>All_Sectors!GK91</f>
        <v>0</v>
      </c>
      <c r="AI45">
        <f ca="1">All_Sectors!GL91</f>
        <v>1992</v>
      </c>
      <c r="AJ45">
        <f ca="1">All_Sectors!GM91</f>
        <v>0.9500012266330301</v>
      </c>
      <c r="AK45">
        <f ca="1">All_Sectors!GN91</f>
        <v>1.0475076750116521</v>
      </c>
      <c r="AL45">
        <f ca="1">All_Sectors!GO91</f>
        <v>0.97317907261754277</v>
      </c>
      <c r="AM45">
        <f ca="1">All_Sectors!GP91</f>
        <v>0.9168561266835954</v>
      </c>
    </row>
    <row r="46" spans="1:39" x14ac:dyDescent="0.2">
      <c r="V46">
        <v>1997</v>
      </c>
      <c r="W46">
        <v>22507.079302767885</v>
      </c>
      <c r="X46">
        <v>19976.98</v>
      </c>
      <c r="Y46">
        <v>10206.533948126236</v>
      </c>
      <c r="Z46">
        <v>7751.259</v>
      </c>
      <c r="AC46">
        <f ca="1">All_Sectors!GF106</f>
        <v>1993</v>
      </c>
      <c r="AD46">
        <f ca="1">All_Sectors!GG106</f>
        <v>1.2537801389456478</v>
      </c>
      <c r="AE46">
        <f ca="1">All_Sectors!GH106</f>
        <v>1.1472287731162465</v>
      </c>
      <c r="AF46">
        <f ca="1">All_Sectors!GI106</f>
        <v>0.91501590867518101</v>
      </c>
      <c r="AG46">
        <f ca="1">All_Sectors!GJ106</f>
        <v>0.96298418036818689</v>
      </c>
      <c r="AH46">
        <f>All_Sectors!GK92</f>
        <v>0</v>
      </c>
      <c r="AI46">
        <f ca="1">All_Sectors!GL92</f>
        <v>1993</v>
      </c>
      <c r="AJ46">
        <f ca="1">All_Sectors!GM92</f>
        <v>0.93603904827232876</v>
      </c>
      <c r="AK46">
        <f ca="1">All_Sectors!GN92</f>
        <v>1.0431516310285767</v>
      </c>
      <c r="AL46">
        <f ca="1">All_Sectors!GO92</f>
        <v>0.9788096568410406</v>
      </c>
      <c r="AM46">
        <f ca="1">All_Sectors!GP92</f>
        <v>0.92060839512767934</v>
      </c>
    </row>
    <row r="47" spans="1:39" x14ac:dyDescent="0.2">
      <c r="V47">
        <v>1998</v>
      </c>
      <c r="W47">
        <v>22892.104853801036</v>
      </c>
      <c r="X47">
        <v>19326.338000000003</v>
      </c>
      <c r="Y47">
        <v>9715.8701918703937</v>
      </c>
      <c r="Z47">
        <v>7641.3379999999997</v>
      </c>
      <c r="AC47">
        <f ca="1">All_Sectors!GF107</f>
        <v>1994</v>
      </c>
      <c r="AD47">
        <f ca="1">All_Sectors!GG107</f>
        <v>1.3043885205056884</v>
      </c>
      <c r="AE47">
        <f ca="1">All_Sectors!GH107</f>
        <v>1.1681893160065075</v>
      </c>
      <c r="AF47">
        <f ca="1">All_Sectors!GI107</f>
        <v>0.89558386756855324</v>
      </c>
      <c r="AG47">
        <f ca="1">All_Sectors!GJ107</f>
        <v>0.95537857028113005</v>
      </c>
      <c r="AH47">
        <f>All_Sectors!GK93</f>
        <v>0</v>
      </c>
      <c r="AI47">
        <f ca="1">All_Sectors!GL93</f>
        <v>1994</v>
      </c>
      <c r="AJ47">
        <f ca="1">All_Sectors!GM93</f>
        <v>0.92802331151776984</v>
      </c>
      <c r="AK47">
        <f ca="1">All_Sectors!GN93</f>
        <v>1.0576801095733277</v>
      </c>
      <c r="AL47">
        <f ca="1">All_Sectors!GO93</f>
        <v>0.95612192438407095</v>
      </c>
      <c r="AM47">
        <f ca="1">All_Sectors!GP93</f>
        <v>0.91767019977188213</v>
      </c>
    </row>
    <row r="48" spans="1:39" x14ac:dyDescent="0.2">
      <c r="V48">
        <v>1999</v>
      </c>
      <c r="W48">
        <v>23999.460665805713</v>
      </c>
      <c r="X48">
        <v>18939.758000000002</v>
      </c>
      <c r="Y48">
        <v>10029.240966531306</v>
      </c>
      <c r="Z48">
        <v>7774.1779999999999</v>
      </c>
      <c r="AC48">
        <f ca="1">All_Sectors!GF108</f>
        <v>1995</v>
      </c>
      <c r="AD48">
        <f ca="1">All_Sectors!GG108</f>
        <v>1.3398499808850866</v>
      </c>
      <c r="AE48">
        <f ca="1">All_Sectors!GH108</f>
        <v>1.1971078373472563</v>
      </c>
      <c r="AF48">
        <f ca="1">All_Sectors!GI108</f>
        <v>0.89346408510336606</v>
      </c>
      <c r="AG48">
        <f ca="1">All_Sectors!GJ108</f>
        <v>0.95661245118475091</v>
      </c>
      <c r="AH48">
        <f>All_Sectors!GK94</f>
        <v>0</v>
      </c>
      <c r="AI48">
        <f ca="1">All_Sectors!GL94</f>
        <v>1995</v>
      </c>
      <c r="AJ48">
        <f ca="1">All_Sectors!GM94</f>
        <v>0.91758992874702239</v>
      </c>
      <c r="AK48">
        <f ca="1">All_Sectors!GN94</f>
        <v>1.0744860697353924</v>
      </c>
      <c r="AL48">
        <f ca="1">All_Sectors!GO94</f>
        <v>0.96398109184256686</v>
      </c>
      <c r="AM48">
        <f ca="1">All_Sectors!GP94</f>
        <v>0.91260196733691934</v>
      </c>
    </row>
    <row r="49" spans="1:74" x14ac:dyDescent="0.2">
      <c r="V49">
        <v>2000</v>
      </c>
      <c r="W49">
        <v>24240.17542868559</v>
      </c>
      <c r="X49">
        <v>18886.716</v>
      </c>
      <c r="Y49">
        <v>10435.910257317835</v>
      </c>
      <c r="Z49">
        <v>8214.3220000000001</v>
      </c>
      <c r="AC49">
        <f ca="1">All_Sectors!GF109</f>
        <v>1996</v>
      </c>
      <c r="AD49">
        <f ca="1">All_Sectors!GG109</f>
        <v>1.3907088337266171</v>
      </c>
      <c r="AE49">
        <f ca="1">All_Sectors!GH109</f>
        <v>1.2311902222841236</v>
      </c>
      <c r="AF49">
        <f ca="1">All_Sectors!GI109</f>
        <v>0.88529690214518941</v>
      </c>
      <c r="AG49">
        <f ca="1">All_Sectors!GJ109</f>
        <v>0.96438784279569478</v>
      </c>
      <c r="AH49">
        <f>All_Sectors!GK95</f>
        <v>0</v>
      </c>
      <c r="AI49">
        <f ca="1">All_Sectors!GL95</f>
        <v>1996</v>
      </c>
      <c r="AJ49">
        <f ca="1">All_Sectors!GM95</f>
        <v>0.95069060773603553</v>
      </c>
      <c r="AK49">
        <f ca="1">All_Sectors!GN95</f>
        <v>1.0986631943880976</v>
      </c>
      <c r="AL49">
        <f ca="1">All_Sectors!GO95</f>
        <v>0.95865855955328505</v>
      </c>
      <c r="AM49">
        <f ca="1">All_Sectors!GP95</f>
        <v>0.90593073042817418</v>
      </c>
    </row>
    <row r="50" spans="1:74" x14ac:dyDescent="0.2">
      <c r="V50">
        <v>2001</v>
      </c>
      <c r="W50">
        <v>24111.628424038052</v>
      </c>
      <c r="X50">
        <v>17930.92116275134</v>
      </c>
      <c r="Y50">
        <v>10139.208000000002</v>
      </c>
      <c r="Z50">
        <v>8138.7440000000006</v>
      </c>
      <c r="AC50">
        <f ca="1">All_Sectors!GF110</f>
        <v>1997</v>
      </c>
      <c r="AD50">
        <f ca="1">All_Sectors!GG110</f>
        <v>1.4531157309147475</v>
      </c>
      <c r="AE50">
        <f ca="1">All_Sectors!GH110</f>
        <v>1.2349266735591753</v>
      </c>
      <c r="AF50">
        <f ca="1">All_Sectors!GI110</f>
        <v>0.84984743285504138</v>
      </c>
      <c r="AG50">
        <f ca="1">All_Sectors!GJ110</f>
        <v>0.94214385387355415</v>
      </c>
      <c r="AH50">
        <f>All_Sectors!GK96</f>
        <v>0</v>
      </c>
      <c r="AI50">
        <f ca="1">All_Sectors!GL96</f>
        <v>1997</v>
      </c>
      <c r="AJ50">
        <f ca="1">All_Sectors!GM96</f>
        <v>0.92207077682421468</v>
      </c>
      <c r="AK50">
        <f ca="1">All_Sectors!GN96</f>
        <v>1.1073143019248288</v>
      </c>
      <c r="AL50">
        <f ca="1">All_Sectors!GO96</f>
        <v>0.91593317404346064</v>
      </c>
      <c r="AM50">
        <f ca="1">All_Sectors!GP96</f>
        <v>0.89476708570107855</v>
      </c>
    </row>
    <row r="51" spans="1:74" x14ac:dyDescent="0.2">
      <c r="V51">
        <v>2002</v>
      </c>
      <c r="W51">
        <v>24337.906125061076</v>
      </c>
      <c r="X51">
        <v>17835.223725440752</v>
      </c>
      <c r="Y51">
        <v>10408.140691484117</v>
      </c>
      <c r="Z51">
        <v>8247.2900000000009</v>
      </c>
      <c r="AC51">
        <f ca="1">All_Sectors!GF111</f>
        <v>1998</v>
      </c>
      <c r="AD51">
        <f ca="1">All_Sectors!GG111</f>
        <v>1.5177768696362892</v>
      </c>
      <c r="AE51">
        <f ca="1">All_Sectors!GH111</f>
        <v>1.2558957079989996</v>
      </c>
      <c r="AF51">
        <f ca="1">All_Sectors!GI111</f>
        <v>0.82745740373547449</v>
      </c>
      <c r="AG51">
        <f ca="1">All_Sectors!GJ111</f>
        <v>0.94227455720399222</v>
      </c>
      <c r="AH51">
        <f>All_Sectors!GK97</f>
        <v>0</v>
      </c>
      <c r="AI51">
        <f ca="1">All_Sectors!GL97</f>
        <v>1998</v>
      </c>
      <c r="AJ51">
        <f ca="1">All_Sectors!GM97</f>
        <v>0.92303461760319072</v>
      </c>
      <c r="AK51">
        <f ca="1">All_Sectors!GN97</f>
        <v>1.1089039215107743</v>
      </c>
      <c r="AL51">
        <f ca="1">All_Sectors!GO97</f>
        <v>0.91449975334005951</v>
      </c>
      <c r="AM51">
        <f ca="1">All_Sectors!GP97</f>
        <v>0.89522062609407849</v>
      </c>
    </row>
    <row r="52" spans="1:74" x14ac:dyDescent="0.2">
      <c r="W52">
        <f>W51/W34</f>
        <v>1.3559616481193806</v>
      </c>
      <c r="X52">
        <f>X51/X34</f>
        <v>1.0251473052638715</v>
      </c>
      <c r="Y52">
        <f>Y51/Y34</f>
        <v>1.16325783552284</v>
      </c>
      <c r="Z52">
        <f>Z51/Z34</f>
        <v>1.3596636422207291</v>
      </c>
      <c r="AC52">
        <f ca="1">All_Sectors!GF112</f>
        <v>1999</v>
      </c>
      <c r="AD52">
        <f ca="1">All_Sectors!GG112</f>
        <v>1.5913363302002452</v>
      </c>
      <c r="AE52">
        <f ca="1">All_Sectors!GH112</f>
        <v>1.2889375414876945</v>
      </c>
      <c r="AF52">
        <f ca="1">All_Sectors!GI112</f>
        <v>0.80997179353374116</v>
      </c>
      <c r="AG52">
        <f ca="1">All_Sectors!GJ112</f>
        <v>0.94540845617544167</v>
      </c>
      <c r="AH52">
        <f ca="1">All_Sectors!GK98</f>
        <v>1</v>
      </c>
      <c r="AI52">
        <f ca="1">All_Sectors!GL98</f>
        <v>1999</v>
      </c>
      <c r="AJ52">
        <f ca="1">All_Sectors!GM98</f>
        <v>0.92472651822696084</v>
      </c>
      <c r="AK52">
        <f ca="1">All_Sectors!GN98</f>
        <v>1.1146363863740925</v>
      </c>
      <c r="AL52">
        <f ca="1">All_Sectors!GO98</f>
        <v>0.91354815203028761</v>
      </c>
      <c r="AM52">
        <f ca="1">All_Sectors!GP98</f>
        <v>0.90243289468672849</v>
      </c>
    </row>
    <row r="53" spans="1:74" x14ac:dyDescent="0.2">
      <c r="AC53">
        <f ca="1">All_Sectors!GF113</f>
        <v>2000</v>
      </c>
      <c r="AD53">
        <f ca="1">All_Sectors!GG113</f>
        <v>1.6564324979896385</v>
      </c>
      <c r="AE53">
        <f ca="1">All_Sectors!GH113</f>
        <v>1.3185535557199854</v>
      </c>
      <c r="AF53">
        <f ca="1">All_Sectors!GI113</f>
        <v>0.79602009579036492</v>
      </c>
      <c r="AG53">
        <f ca="1">All_Sectors!GJ113</f>
        <v>0.94926414025166561</v>
      </c>
      <c r="AH53">
        <f>All_Sectors!GK99</f>
        <v>0</v>
      </c>
      <c r="AI53">
        <f ca="1">All_Sectors!GL99</f>
        <v>2000</v>
      </c>
      <c r="AJ53">
        <f ca="1">All_Sectors!GM99</f>
        <v>0.9311325886521471</v>
      </c>
      <c r="AK53">
        <f ca="1">All_Sectors!GN99</f>
        <v>1.1434745993212807</v>
      </c>
      <c r="AL53">
        <f ca="1">All_Sectors!GO99</f>
        <v>0.92182315041045226</v>
      </c>
      <c r="AM53">
        <f ca="1">All_Sectors!GP99</f>
        <v>0.88736930071001807</v>
      </c>
    </row>
    <row r="54" spans="1:74" x14ac:dyDescent="0.2">
      <c r="AC54">
        <f ca="1">All_Sectors!GF114</f>
        <v>2001</v>
      </c>
      <c r="AD54">
        <f ca="1">All_Sectors!GG114</f>
        <v>1.6721462752283902</v>
      </c>
      <c r="AE54">
        <f ca="1">All_Sectors!GH114</f>
        <v>1.2968989417369081</v>
      </c>
      <c r="AF54">
        <f ca="1">All_Sectors!GI114</f>
        <v>0.77558940922185238</v>
      </c>
      <c r="AG54">
        <f ca="1">All_Sectors!GJ114</f>
        <v>0.93792118194418328</v>
      </c>
      <c r="AH54">
        <f>All_Sectors!GK100</f>
        <v>0</v>
      </c>
      <c r="AI54">
        <f ca="1">All_Sectors!GL100</f>
        <v>2001</v>
      </c>
      <c r="AJ54">
        <f ca="1">All_Sectors!GM100</f>
        <v>0.91225304934921203</v>
      </c>
      <c r="AK54">
        <f ca="1">All_Sectors!GN100</f>
        <v>1.1149074874685962</v>
      </c>
      <c r="AL54">
        <f ca="1">All_Sectors!GO100</f>
        <v>0.92471655885659532</v>
      </c>
      <c r="AM54">
        <f ca="1">All_Sectors!GP100</f>
        <v>0.87598677623355403</v>
      </c>
    </row>
    <row r="55" spans="1:74" x14ac:dyDescent="0.2">
      <c r="AC55">
        <f ca="1">All_Sectors!GF115</f>
        <v>2002</v>
      </c>
      <c r="AD55">
        <f ca="1">All_Sectors!GG115</f>
        <v>1.7018468961335145</v>
      </c>
      <c r="AE55">
        <f ca="1">All_Sectors!GH115</f>
        <v>1.3044760582485833</v>
      </c>
      <c r="AF55">
        <f ca="1">All_Sectors!GI115</f>
        <v>0.76650611827201853</v>
      </c>
      <c r="AG55">
        <f ca="1">All_Sectors!GJ115</f>
        <v>0.91919434332850214</v>
      </c>
      <c r="AH55">
        <f>All_Sectors!GK101</f>
        <v>0</v>
      </c>
      <c r="AI55">
        <f ca="1">All_Sectors!GL101</f>
        <v>2002</v>
      </c>
      <c r="AJ55">
        <f ca="1">All_Sectors!GM101</f>
        <v>0.90605988256834291</v>
      </c>
      <c r="AK55">
        <f ca="1">All_Sectors!GN101</f>
        <v>1.0997965870070714</v>
      </c>
      <c r="AL55">
        <f ca="1">All_Sectors!GO101</f>
        <v>0.87698456185927798</v>
      </c>
      <c r="AM55">
        <f ca="1">All_Sectors!GP101</f>
        <v>0.87444584604045528</v>
      </c>
    </row>
    <row r="56" spans="1:74" x14ac:dyDescent="0.2">
      <c r="BV56">
        <f>0.017/0.15</f>
        <v>0.11333333333333334</v>
      </c>
    </row>
    <row r="57" spans="1:74" x14ac:dyDescent="0.2">
      <c r="BK57" t="s">
        <v>9</v>
      </c>
    </row>
    <row r="58" spans="1:74" x14ac:dyDescent="0.2">
      <c r="A58" t="s">
        <v>473</v>
      </c>
    </row>
    <row r="59" spans="1:74" x14ac:dyDescent="0.2">
      <c r="A59" t="s">
        <v>36</v>
      </c>
      <c r="BK59" t="s">
        <v>10</v>
      </c>
      <c r="BL59" t="s">
        <v>105</v>
      </c>
      <c r="BM59" t="s">
        <v>97</v>
      </c>
      <c r="BN59" t="s">
        <v>104</v>
      </c>
      <c r="BO59" t="s">
        <v>11</v>
      </c>
    </row>
    <row r="60" spans="1:74" x14ac:dyDescent="0.2">
      <c r="A60" t="s">
        <v>479</v>
      </c>
    </row>
    <row r="61" spans="1:74" x14ac:dyDescent="0.2">
      <c r="R61" s="1">
        <v>1</v>
      </c>
      <c r="S61" s="1">
        <v>2</v>
      </c>
      <c r="T61" s="1">
        <v>3</v>
      </c>
      <c r="U61" s="1">
        <v>4</v>
      </c>
      <c r="V61" s="1">
        <v>5</v>
      </c>
      <c r="W61" s="1">
        <v>6</v>
      </c>
      <c r="X61" s="1">
        <v>7</v>
      </c>
      <c r="Y61" s="1">
        <v>8</v>
      </c>
      <c r="Z61" s="1"/>
      <c r="AA61" s="1">
        <v>9</v>
      </c>
      <c r="BJ61" t="s">
        <v>239</v>
      </c>
      <c r="BK61">
        <f>All_Sectors!$BK$143</f>
        <v>0.82651078855921678</v>
      </c>
      <c r="BL61">
        <f>All_Sectors!$BJ$143</f>
        <v>0.8413435218359101</v>
      </c>
      <c r="BM61">
        <f>All_Sectors!$BH$143</f>
        <v>0.8502817570576463</v>
      </c>
      <c r="BN61">
        <f>All_Sectors!$BI$143</f>
        <v>1.0673590912723496</v>
      </c>
    </row>
    <row r="62" spans="1:74" x14ac:dyDescent="0.2">
      <c r="R62" t="str">
        <f>All_Sectors!CB81</f>
        <v>Adj . Energy-GDP Ratio</v>
      </c>
      <c r="S62" t="str">
        <f>All_Sectors!CC81</f>
        <v>Total Structural Effect</v>
      </c>
      <c r="Y62" t="str">
        <f>All_Sectors!CI81</f>
        <v>Total Structure</v>
      </c>
      <c r="BJ62" t="s">
        <v>178</v>
      </c>
      <c r="BK62">
        <f>All_Sectors!$BK$219</f>
        <v>0.82651078855921678</v>
      </c>
      <c r="BL62">
        <f>All_Sectors!$BJ$219</f>
        <v>0.81104637389803858</v>
      </c>
      <c r="BM62">
        <f>All_Sectors!$BH$219</f>
        <v>0.76327267935227661</v>
      </c>
      <c r="BN62">
        <f>All_Sectors!$BI$219</f>
        <v>0.95957134048013937</v>
      </c>
      <c r="BO62">
        <f>All_Sectors!$BL$219</f>
        <v>0.93664252167389062</v>
      </c>
    </row>
    <row r="63" spans="1:74" x14ac:dyDescent="0.2">
      <c r="R63" t="str">
        <f>All_Sectors!CB82</f>
        <v>Index of Aggregate Intensity</v>
      </c>
      <c r="S63" t="str">
        <f>All_Sectors!CC82</f>
        <v>Activity/GDPStructure'(0)</v>
      </c>
      <c r="T63" t="str">
        <f>All_Sectors!CD82</f>
        <v>"Within Sectors" Structure"(0)</v>
      </c>
      <c r="U63" t="str">
        <f>All_Sectors!CE82</f>
        <v>Component-based Intensity(0)</v>
      </c>
      <c r="V63" t="str">
        <f>All_Sectors!CF82</f>
        <v>Product</v>
      </c>
      <c r="W63" t="str">
        <f>All_Sectors!CG82</f>
        <v>Energy Use</v>
      </c>
      <c r="X63">
        <f>All_Sectors!CH82</f>
        <v>0</v>
      </c>
      <c r="Y63" t="str">
        <f>All_Sectors!CI82</f>
        <v>Structure'(0)x Structure"(0)</v>
      </c>
      <c r="BJ63" t="s">
        <v>12</v>
      </c>
      <c r="BK63">
        <f>All_Sectors!$BK$219</f>
        <v>0.82651078855921678</v>
      </c>
      <c r="BL63">
        <f>All_Sectors!$BJ$457</f>
        <v>0.85846635461396292</v>
      </c>
      <c r="BM63">
        <f>All_Sectors!$BH$457</f>
        <v>0.8766221648821112</v>
      </c>
      <c r="BN63">
        <f>All_Sectors!$BI$457</f>
        <v>1.1051882853933876</v>
      </c>
    </row>
    <row r="64" spans="1:74" x14ac:dyDescent="0.2">
      <c r="Q64">
        <v>1985</v>
      </c>
      <c r="R64" s="26">
        <f>All_Sectors!BZ120</f>
        <v>1</v>
      </c>
      <c r="S64" s="26">
        <f>All_Sectors!CA120</f>
        <v>1</v>
      </c>
      <c r="T64" s="26">
        <f>All_Sectors!CB120</f>
        <v>1</v>
      </c>
      <c r="U64" s="26">
        <f>All_Sectors!CC120</f>
        <v>1</v>
      </c>
      <c r="V64" s="26">
        <f>All_Sectors!CD120</f>
        <v>1</v>
      </c>
      <c r="W64" s="26">
        <f>All_Sectors!CE120</f>
        <v>1</v>
      </c>
      <c r="X64" s="26">
        <f>All_Sectors!CF120</f>
        <v>1</v>
      </c>
      <c r="Y64" s="26">
        <f>All_Sectors!CG120</f>
        <v>1</v>
      </c>
      <c r="Z64" s="26">
        <f>All_Sectors!CH120</f>
        <v>0</v>
      </c>
      <c r="AA64" s="26">
        <f>All_Sectors!CI120</f>
        <v>1</v>
      </c>
    </row>
    <row r="65" spans="17:67" x14ac:dyDescent="0.2">
      <c r="Q65">
        <v>1986</v>
      </c>
      <c r="R65" s="26">
        <f>All_Sectors!BZ121</f>
        <v>1.0351187102047275</v>
      </c>
      <c r="S65" s="26">
        <f>All_Sectors!CA121</f>
        <v>0.96919976094429938</v>
      </c>
      <c r="T65" s="26">
        <f>All_Sectors!CB121</f>
        <v>0.97775251672540053</v>
      </c>
      <c r="U65" s="26">
        <f>All_Sectors!CC121</f>
        <v>0.97456573136688807</v>
      </c>
      <c r="V65" s="26">
        <f>All_Sectors!CD121</f>
        <v>1.0016796884900214</v>
      </c>
      <c r="W65" s="26">
        <f>All_Sectors!CE121</f>
        <v>1.0015875897904336</v>
      </c>
      <c r="X65" s="26">
        <f>All_Sectors!CF121</f>
        <v>1.0120899146136593</v>
      </c>
      <c r="Y65" s="26">
        <f>All_Sectors!CG121</f>
        <v>1.012089924012223</v>
      </c>
      <c r="Z65" s="26">
        <f>All_Sectors!CH121</f>
        <v>0</v>
      </c>
      <c r="AA65" s="26">
        <f>All_Sectors!CI121</f>
        <v>0.97620269820863437</v>
      </c>
      <c r="BJ65" t="s">
        <v>13</v>
      </c>
    </row>
    <row r="66" spans="17:67" x14ac:dyDescent="0.2">
      <c r="Q66">
        <v>1987</v>
      </c>
      <c r="R66" s="26">
        <f>All_Sectors!BZ122</f>
        <v>1.0709492861568477</v>
      </c>
      <c r="S66" s="26">
        <f>All_Sectors!CA122</f>
        <v>0.96627135835834921</v>
      </c>
      <c r="T66" s="26">
        <f>All_Sectors!CB122</f>
        <v>0.96749490844294261</v>
      </c>
      <c r="U66" s="26">
        <f>All_Sectors!CC122</f>
        <v>0.97448229976816014</v>
      </c>
      <c r="V66" s="26">
        <f>All_Sectors!CD122</f>
        <v>1.0163153801239966</v>
      </c>
      <c r="W66" s="26">
        <f>All_Sectors!CE122</f>
        <v>0.9768913515268598</v>
      </c>
      <c r="X66" s="26">
        <f>All_Sectors!CF122</f>
        <v>1.0361380522653423</v>
      </c>
      <c r="Y66" s="26">
        <f>All_Sectors!CG122</f>
        <v>1.0361379815573541</v>
      </c>
      <c r="Z66" s="26">
        <f>All_Sectors!CH122</f>
        <v>0</v>
      </c>
      <c r="AA66" s="26">
        <f>All_Sectors!CI122</f>
        <v>0.99038134891298402</v>
      </c>
    </row>
    <row r="67" spans="17:67" x14ac:dyDescent="0.2">
      <c r="Q67">
        <v>1988</v>
      </c>
      <c r="R67" s="26">
        <f>All_Sectors!BZ123</f>
        <v>1.1159682033299498</v>
      </c>
      <c r="S67" s="26">
        <f>All_Sectors!CA123</f>
        <v>0.97008983066063614</v>
      </c>
      <c r="T67" s="26">
        <f>All_Sectors!CB123</f>
        <v>0.97290163727790591</v>
      </c>
      <c r="U67" s="26">
        <f>All_Sectors!CC123</f>
        <v>0.97605927252203317</v>
      </c>
      <c r="V67" s="26">
        <f>All_Sectors!CD123</f>
        <v>1.0151509299642347</v>
      </c>
      <c r="W67" s="26">
        <f>All_Sectors!CE123</f>
        <v>0.98188850767093783</v>
      </c>
      <c r="X67" s="26">
        <f>All_Sectors!CF123</f>
        <v>1.0857274198614881</v>
      </c>
      <c r="Y67" s="26">
        <f>All_Sectors!CG123</f>
        <v>1.0857272921697914</v>
      </c>
      <c r="Z67" s="26">
        <f>All_Sectors!CH123</f>
        <v>0</v>
      </c>
      <c r="AA67" s="26">
        <f>All_Sectors!CI123</f>
        <v>0.99084747820095642</v>
      </c>
      <c r="BJ67" t="s">
        <v>178</v>
      </c>
      <c r="BK67">
        <f>BK62-1</f>
        <v>-0.17348921144078322</v>
      </c>
      <c r="BL67">
        <f>BL62-1</f>
        <v>-0.18895362610196142</v>
      </c>
      <c r="BM67">
        <f>BM62-1</f>
        <v>-0.23672732064772339</v>
      </c>
      <c r="BN67">
        <f>BN62-1</f>
        <v>-4.0428659519860632E-2</v>
      </c>
      <c r="BO67">
        <f>BO62-1</f>
        <v>-6.3357478326109384E-2</v>
      </c>
    </row>
    <row r="68" spans="17:67" x14ac:dyDescent="0.2">
      <c r="Q68">
        <v>1989</v>
      </c>
      <c r="R68" s="26">
        <f>All_Sectors!BZ124</f>
        <v>1.1570454934943382</v>
      </c>
      <c r="S68" s="26">
        <f>All_Sectors!CA124</f>
        <v>0.95908114195782868</v>
      </c>
      <c r="T68" s="26">
        <f>All_Sectors!CB124</f>
        <v>0.96316512721872349</v>
      </c>
      <c r="U68" s="26">
        <f>All_Sectors!CC124</f>
        <v>0.95191912876260498</v>
      </c>
      <c r="V68" s="26">
        <f>All_Sectors!CD124</f>
        <v>1.0197167289270819</v>
      </c>
      <c r="W68" s="26">
        <f>All_Sectors!CE124</f>
        <v>0.9922502166827647</v>
      </c>
      <c r="X68" s="26">
        <f>All_Sectors!CF124</f>
        <v>1.1144259999693629</v>
      </c>
      <c r="Y68" s="26">
        <f>All_Sectors!CG124</f>
        <v>1.114425869939325</v>
      </c>
      <c r="Z68" s="26">
        <f>All_Sectors!CH124</f>
        <v>0</v>
      </c>
      <c r="AA68" s="26">
        <f>All_Sectors!CI124</f>
        <v>0.97068786018492126</v>
      </c>
      <c r="BJ68" t="s">
        <v>239</v>
      </c>
      <c r="BK68">
        <f>BK61-1</f>
        <v>-0.17348921144078322</v>
      </c>
      <c r="BL68">
        <f>BL61-1</f>
        <v>-0.1586564781640899</v>
      </c>
      <c r="BM68">
        <f>BM61-1</f>
        <v>-0.1497182429423537</v>
      </c>
      <c r="BN68">
        <f>BN61-1</f>
        <v>6.7359091272349625E-2</v>
      </c>
    </row>
    <row r="69" spans="17:67" x14ac:dyDescent="0.2">
      <c r="Q69">
        <v>1990</v>
      </c>
      <c r="R69" s="26">
        <f>All_Sectors!BZ125</f>
        <v>1.1792451586537827</v>
      </c>
      <c r="S69" s="26">
        <f>All_Sectors!CA125</f>
        <v>0.93788995785320572</v>
      </c>
      <c r="T69" s="26">
        <f>All_Sectors!CB125</f>
        <v>0.938999182418644</v>
      </c>
      <c r="U69" s="26">
        <f>All_Sectors!CC125</f>
        <v>0.93770253329718123</v>
      </c>
      <c r="V69" s="26">
        <f>All_Sectors!CD125</f>
        <v>1.0124127074319329</v>
      </c>
      <c r="W69" s="26">
        <f>All_Sectors!CE125</f>
        <v>0.98910543084135738</v>
      </c>
      <c r="X69" s="26">
        <f>All_Sectors!CF125</f>
        <v>1.1073103653643157</v>
      </c>
      <c r="Y69" s="26">
        <f>All_Sectors!CG125</f>
        <v>1.1073102398470462</v>
      </c>
      <c r="Z69" s="26">
        <f>All_Sectors!CH125</f>
        <v>0</v>
      </c>
      <c r="AA69" s="26">
        <f>All_Sectors!CI125</f>
        <v>0.94934196050118147</v>
      </c>
      <c r="BJ69" t="s">
        <v>14</v>
      </c>
      <c r="BK69">
        <f>BK63-1</f>
        <v>-0.17348921144078322</v>
      </c>
      <c r="BL69">
        <f>BL63-1</f>
        <v>-0.14153364538603708</v>
      </c>
      <c r="BM69">
        <f>BM63-1</f>
        <v>-0.1233778351178888</v>
      </c>
      <c r="BN69">
        <f>BN63-1</f>
        <v>0.10518828539338765</v>
      </c>
    </row>
    <row r="70" spans="17:67" x14ac:dyDescent="0.2">
      <c r="Q70">
        <v>1991</v>
      </c>
      <c r="R70" s="26">
        <f>All_Sectors!BZ126</f>
        <v>1.1783882832171058</v>
      </c>
      <c r="S70" s="26">
        <f>All_Sectors!CA126</f>
        <v>0.93793782536853254</v>
      </c>
      <c r="T70" s="26">
        <f>All_Sectors!CB126</f>
        <v>0.93128940838618124</v>
      </c>
      <c r="U70" s="26">
        <f>All_Sectors!CC126</f>
        <v>0.93610696660713799</v>
      </c>
      <c r="V70" s="26">
        <f>All_Sectors!CD126</f>
        <v>1.0259504441274772</v>
      </c>
      <c r="W70" s="26">
        <f>All_Sectors!CE126</f>
        <v>0.9696898215283386</v>
      </c>
      <c r="X70" s="26">
        <f>All_Sectors!CF126</f>
        <v>1.0974206140984764</v>
      </c>
      <c r="Y70" s="26">
        <f>All_Sectors!CG126</f>
        <v>1.0974205271264663</v>
      </c>
      <c r="Z70" s="26">
        <f>All_Sectors!CH126</f>
        <v>0</v>
      </c>
      <c r="AA70" s="26">
        <f>All_Sectors!CI126</f>
        <v>0.96039935814141864</v>
      </c>
    </row>
    <row r="71" spans="17:67" x14ac:dyDescent="0.2">
      <c r="Q71">
        <v>1992</v>
      </c>
      <c r="R71" s="26">
        <f>All_Sectors!BZ127</f>
        <v>1.2202829007210938</v>
      </c>
      <c r="S71" s="26">
        <f>All_Sectors!CA127</f>
        <v>0.92016671252391213</v>
      </c>
      <c r="T71" s="26">
        <f>All_Sectors!CB127</f>
        <v>0.91163520606662196</v>
      </c>
      <c r="U71" s="26">
        <f>All_Sectors!CC127</f>
        <v>0.92077254497362937</v>
      </c>
      <c r="V71" s="26">
        <f>All_Sectors!CD127</f>
        <v>1.0269950148001628</v>
      </c>
      <c r="W71" s="26">
        <f>All_Sectors!CE127</f>
        <v>0.96405188886843762</v>
      </c>
      <c r="X71" s="26">
        <f>All_Sectors!CF127</f>
        <v>1.1124528996764727</v>
      </c>
      <c r="Y71" s="26">
        <f>All_Sectors!CG127</f>
        <v>1.1124528536584495</v>
      </c>
      <c r="Z71" s="26">
        <f>All_Sectors!CH127</f>
        <v>0</v>
      </c>
      <c r="AA71" s="26">
        <f>All_Sectors!CI127</f>
        <v>0.94562881345277605</v>
      </c>
      <c r="BJ71" t="s">
        <v>178</v>
      </c>
      <c r="BK71" s="284">
        <f>BK67</f>
        <v>-0.17348921144078322</v>
      </c>
      <c r="BL71" s="284">
        <f>BL67</f>
        <v>-0.18895362610196142</v>
      </c>
      <c r="BM71" s="284">
        <f>BM67</f>
        <v>-0.23672732064772339</v>
      </c>
      <c r="BN71" s="284">
        <f>BN67</f>
        <v>-4.0428659519860632E-2</v>
      </c>
      <c r="BO71" s="284">
        <f>BO67</f>
        <v>-6.3357478326109384E-2</v>
      </c>
    </row>
    <row r="72" spans="17:67" x14ac:dyDescent="0.2">
      <c r="Q72">
        <v>1993</v>
      </c>
      <c r="R72" s="26">
        <f>All_Sectors!BZ128</f>
        <v>1.2537801389456478</v>
      </c>
      <c r="S72" s="26">
        <f>All_Sectors!CA128</f>
        <v>0.91282440041437218</v>
      </c>
      <c r="T72" s="26">
        <f>All_Sectors!CB128</f>
        <v>0.91501590867518101</v>
      </c>
      <c r="U72" s="26">
        <f>All_Sectors!CC128</f>
        <v>0.91292258795312942</v>
      </c>
      <c r="V72" s="26">
        <f>All_Sectors!CD128</f>
        <v>1.0408198888541169</v>
      </c>
      <c r="W72" s="26">
        <f>All_Sectors!CE128</f>
        <v>0.96298418036818689</v>
      </c>
      <c r="X72" s="26">
        <f>All_Sectors!CF128</f>
        <v>1.1472288868655169</v>
      </c>
      <c r="Y72" s="26">
        <f>All_Sectors!CG128</f>
        <v>1.1472287731162465</v>
      </c>
      <c r="Z72" s="26">
        <f>All_Sectors!CH128</f>
        <v>0</v>
      </c>
      <c r="AA72" s="26">
        <f>All_Sectors!CI128</f>
        <v>0.95018798652578895</v>
      </c>
      <c r="BJ72" t="s">
        <v>239</v>
      </c>
      <c r="BK72" s="284">
        <f t="shared" ref="BK72:BO73" si="5">BK68</f>
        <v>-0.17348921144078322</v>
      </c>
      <c r="BL72" s="284">
        <f t="shared" si="5"/>
        <v>-0.1586564781640899</v>
      </c>
      <c r="BM72" s="284">
        <f t="shared" si="5"/>
        <v>-0.1497182429423537</v>
      </c>
      <c r="BN72" s="284">
        <f t="shared" si="5"/>
        <v>6.7359091272349625E-2</v>
      </c>
      <c r="BO72" s="284">
        <f t="shared" si="5"/>
        <v>0</v>
      </c>
    </row>
    <row r="73" spans="17:67" x14ac:dyDescent="0.2">
      <c r="Q73">
        <v>1994</v>
      </c>
      <c r="R73" s="26">
        <f>All_Sectors!BZ129</f>
        <v>1.3043885205056884</v>
      </c>
      <c r="S73" s="26">
        <f>All_Sectors!CA129</f>
        <v>0.89409569127395561</v>
      </c>
      <c r="T73" s="26">
        <f>All_Sectors!CB129</f>
        <v>0.89558386756855324</v>
      </c>
      <c r="U73" s="26">
        <f>All_Sectors!CC129</f>
        <v>0.91071416763657498</v>
      </c>
      <c r="V73" s="26">
        <f>All_Sectors!CD129</f>
        <v>1.0293160318742669</v>
      </c>
      <c r="W73" s="26">
        <f>All_Sectors!CE129</f>
        <v>0.95537857028113005</v>
      </c>
      <c r="X73" s="26">
        <f>All_Sectors!CF129</f>
        <v>1.1681894869172116</v>
      </c>
      <c r="Y73" s="26">
        <f>All_Sectors!CG129</f>
        <v>1.1681893160065078</v>
      </c>
      <c r="Z73" s="26">
        <f>All_Sectors!CH129</f>
        <v>0</v>
      </c>
      <c r="AA73" s="26">
        <f>All_Sectors!CI129</f>
        <v>0.9374126932033553</v>
      </c>
      <c r="BJ73" t="s">
        <v>14</v>
      </c>
      <c r="BK73" s="284">
        <f t="shared" si="5"/>
        <v>-0.17348921144078322</v>
      </c>
      <c r="BL73" s="284">
        <f t="shared" si="5"/>
        <v>-0.14153364538603708</v>
      </c>
      <c r="BM73" s="284">
        <f t="shared" si="5"/>
        <v>-0.1233778351178888</v>
      </c>
      <c r="BN73" s="284">
        <f t="shared" si="5"/>
        <v>0.10518828539338765</v>
      </c>
      <c r="BO73" s="284">
        <f t="shared" si="5"/>
        <v>0</v>
      </c>
    </row>
    <row r="74" spans="17:67" x14ac:dyDescent="0.2">
      <c r="Q74">
        <v>1995</v>
      </c>
      <c r="R74" s="26">
        <f>All_Sectors!BZ130</f>
        <v>1.3398499808850866</v>
      </c>
      <c r="S74" s="26">
        <f>All_Sectors!CA130</f>
        <v>0.88927615104005608</v>
      </c>
      <c r="T74" s="26">
        <f>All_Sectors!CB130</f>
        <v>0.89346408510336606</v>
      </c>
      <c r="U74" s="26">
        <f>All_Sectors!CC130</f>
        <v>0.90361897340116493</v>
      </c>
      <c r="V74" s="26">
        <f>All_Sectors!CD130</f>
        <v>1.0336078438644036</v>
      </c>
      <c r="W74" s="26">
        <f>All_Sectors!CE130</f>
        <v>0.95661245118475091</v>
      </c>
      <c r="X74" s="26">
        <f>All_Sectors!CF130</f>
        <v>1.1971080229579623</v>
      </c>
      <c r="Y74" s="26">
        <f>All_Sectors!CG130</f>
        <v>1.1971078373472563</v>
      </c>
      <c r="Z74" s="26">
        <f>All_Sectors!CH130</f>
        <v>0</v>
      </c>
      <c r="AA74" s="26">
        <f>All_Sectors!CI130</f>
        <v>0.93398765877214396</v>
      </c>
    </row>
    <row r="75" spans="17:67" x14ac:dyDescent="0.2">
      <c r="Q75">
        <v>1996</v>
      </c>
      <c r="R75" s="26">
        <f>All_Sectors!BZ131</f>
        <v>1.3907088337266171</v>
      </c>
      <c r="S75" s="26">
        <f>All_Sectors!CA131</f>
        <v>0.8849158977946141</v>
      </c>
      <c r="T75" s="26">
        <f>All_Sectors!CB131</f>
        <v>0.88529690214518941</v>
      </c>
      <c r="U75" s="26">
        <f>All_Sectors!CC131</f>
        <v>0.88357040634602757</v>
      </c>
      <c r="V75" s="26">
        <f>All_Sectors!CD131</f>
        <v>1.0389536803919359</v>
      </c>
      <c r="W75" s="26">
        <f>All_Sectors!CE131</f>
        <v>0.96438784279569478</v>
      </c>
      <c r="X75" s="26">
        <f>All_Sectors!CF131</f>
        <v>1.2311905902754734</v>
      </c>
      <c r="Y75" s="26">
        <f>All_Sectors!CG131</f>
        <v>1.2311902222841236</v>
      </c>
      <c r="Z75" s="26">
        <f>All_Sectors!CH131</f>
        <v>0</v>
      </c>
      <c r="AA75" s="26">
        <f>All_Sectors!CI131</f>
        <v>0.91798872555860367</v>
      </c>
    </row>
    <row r="76" spans="17:67" x14ac:dyDescent="0.2">
      <c r="Q76">
        <v>1997</v>
      </c>
      <c r="R76" s="26">
        <f>All_Sectors!BZ132</f>
        <v>1.4531157309147475</v>
      </c>
      <c r="S76" s="26">
        <f>All_Sectors!CA132</f>
        <v>0.85211976121326904</v>
      </c>
      <c r="T76" s="26">
        <f>All_Sectors!CB132</f>
        <v>0.84984743285504138</v>
      </c>
      <c r="U76" s="26">
        <f>All_Sectors!CC132</f>
        <v>0.86744543937583141</v>
      </c>
      <c r="V76" s="26">
        <f>All_Sectors!CD132</f>
        <v>1.0398764993599625</v>
      </c>
      <c r="W76" s="26">
        <f>All_Sectors!CE132</f>
        <v>0.94214385387355415</v>
      </c>
      <c r="X76" s="26">
        <f>All_Sectors!CF132</f>
        <v>1.2349271967688018</v>
      </c>
      <c r="Y76" s="26">
        <f>All_Sectors!CG132</f>
        <v>1.2349266735591753</v>
      </c>
      <c r="Z76" s="26">
        <f>All_Sectors!CH132</f>
        <v>0</v>
      </c>
      <c r="AA76" s="26">
        <f>All_Sectors!CI132</f>
        <v>0.90203612688390411</v>
      </c>
      <c r="BJ76" t="s">
        <v>15</v>
      </c>
    </row>
    <row r="77" spans="17:67" x14ac:dyDescent="0.2">
      <c r="Q77">
        <v>1998</v>
      </c>
      <c r="R77" s="26">
        <f>All_Sectors!BZ133</f>
        <v>1.5177768696362892</v>
      </c>
      <c r="S77" s="26">
        <f>All_Sectors!CA133</f>
        <v>0.81948435394401853</v>
      </c>
      <c r="T77" s="26">
        <f>All_Sectors!CB133</f>
        <v>0.82745740373547449</v>
      </c>
      <c r="U77" s="26">
        <f>All_Sectors!CC133</f>
        <v>0.84891918894296714</v>
      </c>
      <c r="V77" s="26">
        <f>All_Sectors!CD133</f>
        <v>1.0344322668019066</v>
      </c>
      <c r="W77" s="26">
        <f>All_Sectors!CE133</f>
        <v>0.94227455720399222</v>
      </c>
      <c r="X77" s="26">
        <f>All_Sectors!CF133</f>
        <v>1.2558963670231083</v>
      </c>
      <c r="Y77" s="26">
        <f>All_Sectors!CG133</f>
        <v>1.2558957079989996</v>
      </c>
      <c r="Z77" s="26">
        <f>All_Sectors!CH133</f>
        <v>0</v>
      </c>
      <c r="AA77" s="26">
        <f>All_Sectors!CI133</f>
        <v>0.87814940094990956</v>
      </c>
      <c r="BM77" t="s">
        <v>97</v>
      </c>
      <c r="BN77" t="s">
        <v>104</v>
      </c>
    </row>
    <row r="78" spans="17:67" x14ac:dyDescent="0.2">
      <c r="Q78">
        <v>1999</v>
      </c>
      <c r="R78" s="26">
        <f>All_Sectors!BZ134</f>
        <v>1.5913363302002452</v>
      </c>
      <c r="S78" s="26">
        <f>All_Sectors!CA134</f>
        <v>0.79496532984568569</v>
      </c>
      <c r="T78" s="26">
        <f>All_Sectors!CB134</f>
        <v>0.80997179353374116</v>
      </c>
      <c r="U78" s="26">
        <f>All_Sectors!CC134</f>
        <v>0.82615953496756656</v>
      </c>
      <c r="V78" s="26">
        <f>All_Sectors!CD134</f>
        <v>1.0370191374491384</v>
      </c>
      <c r="W78" s="26">
        <f>All_Sectors!CE134</f>
        <v>0.94540845617544167</v>
      </c>
      <c r="X78" s="26">
        <f>All_Sectors!CF134</f>
        <v>1.2889383661582057</v>
      </c>
      <c r="Y78" s="26">
        <f>All_Sectors!CG134</f>
        <v>1.2889375414876945</v>
      </c>
      <c r="Z78" s="26">
        <f>All_Sectors!CH134</f>
        <v>0</v>
      </c>
      <c r="AA78" s="26">
        <f>All_Sectors!CI134</f>
        <v>0.85674324834744719</v>
      </c>
      <c r="BK78" t="s">
        <v>16</v>
      </c>
      <c r="BM78">
        <f>All_Sectors!C219</f>
        <v>11624.834999999999</v>
      </c>
      <c r="BN78">
        <f>All_Sectors!D219</f>
        <v>8656.36</v>
      </c>
    </row>
    <row r="79" spans="17:67" x14ac:dyDescent="0.2">
      <c r="Q79">
        <v>2000</v>
      </c>
      <c r="R79" s="26">
        <f>All_Sectors!BZ135</f>
        <v>1.6564324979896385</v>
      </c>
      <c r="S79" s="26">
        <f>All_Sectors!CA135</f>
        <v>0.78084415267197682</v>
      </c>
      <c r="T79" s="26">
        <f>All_Sectors!CB135</f>
        <v>0.79602009579036492</v>
      </c>
      <c r="U79" s="26">
        <f>All_Sectors!CC135</f>
        <v>0.81030210652898271</v>
      </c>
      <c r="V79" s="26">
        <f>All_Sectors!CD135</f>
        <v>1.0348807317184772</v>
      </c>
      <c r="W79" s="26">
        <f>All_Sectors!CE135</f>
        <v>0.94926414025166561</v>
      </c>
      <c r="X79" s="26">
        <f>All_Sectors!CF135</f>
        <v>1.3185545036774162</v>
      </c>
      <c r="Y79" s="26">
        <f>All_Sectors!CG135</f>
        <v>1.3185535557199857</v>
      </c>
      <c r="Z79" s="26">
        <f>All_Sectors!CH135</f>
        <v>0</v>
      </c>
      <c r="AA79" s="26">
        <f>All_Sectors!CI135</f>
        <v>0.83856603691773701</v>
      </c>
      <c r="BK79" t="s">
        <v>199</v>
      </c>
      <c r="BM79">
        <f>All_Sectors!C296</f>
        <v>4708.4960000000001</v>
      </c>
      <c r="BN79">
        <f>All_Sectors!D296</f>
        <v>4558.3680000000004</v>
      </c>
    </row>
    <row r="80" spans="17:67" x14ac:dyDescent="0.2">
      <c r="Q80">
        <v>2001</v>
      </c>
      <c r="R80" s="26">
        <f>All_Sectors!BZ136</f>
        <v>1.6721462752283902</v>
      </c>
      <c r="S80" s="26">
        <f>All_Sectors!CA136</f>
        <v>0.75285653050708001</v>
      </c>
      <c r="T80" s="26">
        <f>All_Sectors!CB136</f>
        <v>0.77558940922185238</v>
      </c>
      <c r="U80" s="26">
        <f>All_Sectors!CC136</f>
        <v>0.8038789799356334</v>
      </c>
      <c r="V80" s="26">
        <f>All_Sectors!CD136</f>
        <v>1.0286678846584989</v>
      </c>
      <c r="W80" s="26">
        <f>All_Sectors!CE136</f>
        <v>0.93792118194418328</v>
      </c>
      <c r="X80" s="26">
        <f>All_Sectors!CF136</f>
        <v>1.2968999210143928</v>
      </c>
      <c r="Y80" s="26">
        <f>All_Sectors!CG136</f>
        <v>1.2968989417369083</v>
      </c>
      <c r="Z80" s="26">
        <f>All_Sectors!CH136</f>
        <v>0</v>
      </c>
      <c r="AA80" s="26">
        <f>All_Sectors!CI136</f>
        <v>0.82692448981181987</v>
      </c>
      <c r="BK80" t="s">
        <v>17</v>
      </c>
      <c r="BM80">
        <f>BM79/BM78</f>
        <v>0.40503766290016163</v>
      </c>
      <c r="BN80">
        <f>BN79/BN78</f>
        <v>0.52659177760629183</v>
      </c>
    </row>
    <row r="81" spans="17:27" x14ac:dyDescent="0.2">
      <c r="Q81">
        <v>2002</v>
      </c>
      <c r="R81" s="26">
        <f>All_Sectors!BZ137</f>
        <v>1.7018468961335145</v>
      </c>
      <c r="S81" s="26">
        <f>All_Sectors!CA137</f>
        <v>0.75099149333442883</v>
      </c>
      <c r="T81" s="26">
        <f>All_Sectors!CB137</f>
        <v>0.76650611827201853</v>
      </c>
      <c r="U81" s="26">
        <f>All_Sectors!CC137</f>
        <v>0.79939303193394251</v>
      </c>
      <c r="V81" s="26">
        <f>All_Sectors!CD137</f>
        <v>1.0431536588263493</v>
      </c>
      <c r="W81" s="26">
        <f>All_Sectors!CE137</f>
        <v>0.91919434332850214</v>
      </c>
      <c r="X81" s="26">
        <f>All_Sectors!CF137</f>
        <v>1.3044771434970055</v>
      </c>
      <c r="Y81" s="26">
        <f>All_Sectors!CG137</f>
        <v>1.3044760582485835</v>
      </c>
      <c r="Z81" s="26">
        <f>All_Sectors!CH137</f>
        <v>0</v>
      </c>
      <c r="AA81" s="26">
        <f>All_Sectors!CI137</f>
        <v>0.8338897661021808</v>
      </c>
    </row>
    <row r="82" spans="17:27" x14ac:dyDescent="0.2">
      <c r="Q82">
        <v>2003</v>
      </c>
      <c r="R82" s="26">
        <f>All_Sectors!BZ138</f>
        <v>1.7493441607234665</v>
      </c>
      <c r="S82" s="26">
        <f>All_Sectors!CA138</f>
        <v>0.73270839240930741</v>
      </c>
      <c r="T82" s="26">
        <f>All_Sectors!CB138</f>
        <v>0.74681146988306157</v>
      </c>
      <c r="U82" s="26">
        <f>All_Sectors!CC138</f>
        <v>0.78612881549039981</v>
      </c>
      <c r="V82" s="26">
        <f>All_Sectors!CD138</f>
        <v>1.0395225938314516</v>
      </c>
      <c r="W82" s="26">
        <f>All_Sectors!CE138</f>
        <v>0.91386859544193522</v>
      </c>
      <c r="X82" s="26">
        <f>All_Sectors!CF138</f>
        <v>1.3064315551278352</v>
      </c>
      <c r="Y82" s="26">
        <f>All_Sectors!CG138</f>
        <v>1.3064302840012427</v>
      </c>
      <c r="Z82" s="26">
        <f>All_Sectors!CH138</f>
        <v>0</v>
      </c>
      <c r="AA82" s="26">
        <f>All_Sectors!CI138</f>
        <v>0.81719866536422703</v>
      </c>
    </row>
    <row r="83" spans="17:27" x14ac:dyDescent="0.2">
      <c r="Q83">
        <v>2004</v>
      </c>
      <c r="R83" s="26">
        <f>All_Sectors!BZ139</f>
        <v>1.8157849638134913</v>
      </c>
      <c r="S83" s="26">
        <f>All_Sectors!CA139</f>
        <v>0.72208165549870029</v>
      </c>
      <c r="T83" s="26">
        <f>All_Sectors!CB139</f>
        <v>0.73079429074949198</v>
      </c>
      <c r="U83" s="26">
        <f>All_Sectors!CC139</f>
        <v>0.78105484856286533</v>
      </c>
      <c r="V83" s="26">
        <f>All_Sectors!CD139</f>
        <v>1.0323305115347587</v>
      </c>
      <c r="W83" s="26">
        <f>All_Sectors!CE139</f>
        <v>0.90634861230746444</v>
      </c>
      <c r="X83" s="26">
        <f>All_Sectors!CF139</f>
        <v>1.326966582042167</v>
      </c>
      <c r="Y83" s="26">
        <f>All_Sectors!CG139</f>
        <v>1.3269652847836724</v>
      </c>
      <c r="Z83" s="26">
        <f>All_Sectors!CH139</f>
        <v>0</v>
      </c>
      <c r="AA83" s="26">
        <f>All_Sectors!CI139</f>
        <v>0.8063067513536063</v>
      </c>
    </row>
    <row r="104" spans="21:25" x14ac:dyDescent="0.2">
      <c r="U104" s="26"/>
      <c r="V104" s="26"/>
      <c r="W104" s="26"/>
      <c r="X104" s="26"/>
      <c r="Y104" s="26"/>
    </row>
    <row r="105" spans="21:25" x14ac:dyDescent="0.2">
      <c r="U105" s="26"/>
      <c r="V105" s="26"/>
      <c r="W105" s="26"/>
      <c r="X105" s="26"/>
      <c r="Y105" s="26"/>
    </row>
    <row r="106" spans="21:25" x14ac:dyDescent="0.2">
      <c r="U106" s="26"/>
      <c r="V106" s="26"/>
      <c r="W106" s="26"/>
      <c r="X106" s="26"/>
      <c r="Y106" s="26"/>
    </row>
    <row r="107" spans="21:25" x14ac:dyDescent="0.2">
      <c r="U107" s="26"/>
      <c r="V107" s="26"/>
      <c r="W107" s="26"/>
      <c r="X107" s="26"/>
      <c r="Y107" s="26"/>
    </row>
    <row r="108" spans="21:25" x14ac:dyDescent="0.2">
      <c r="U108" s="26"/>
      <c r="V108" s="26"/>
      <c r="W108" s="26"/>
      <c r="X108" s="26"/>
      <c r="Y108" s="26"/>
    </row>
    <row r="109" spans="21:25" x14ac:dyDescent="0.2">
      <c r="U109" s="26"/>
      <c r="V109" s="26"/>
      <c r="W109" s="26"/>
      <c r="X109" s="26"/>
      <c r="Y109" s="26"/>
    </row>
    <row r="110" spans="21:25" x14ac:dyDescent="0.2">
      <c r="U110" s="26"/>
      <c r="V110" s="26"/>
      <c r="W110" s="26"/>
      <c r="X110" s="26"/>
      <c r="Y110" s="26"/>
    </row>
    <row r="111" spans="21:25" x14ac:dyDescent="0.2">
      <c r="U111" s="26"/>
      <c r="V111" s="26"/>
      <c r="W111" s="26"/>
      <c r="X111" s="26"/>
      <c r="Y111" s="26"/>
    </row>
    <row r="112" spans="21:25" x14ac:dyDescent="0.2">
      <c r="U112" s="26"/>
      <c r="V112" s="26"/>
      <c r="W112" s="26"/>
      <c r="X112" s="26"/>
      <c r="Y112" s="26"/>
    </row>
    <row r="113" spans="8:25" x14ac:dyDescent="0.2">
      <c r="U113" s="26"/>
      <c r="V113" s="26"/>
      <c r="W113" s="26"/>
      <c r="X113" s="26"/>
      <c r="Y113" s="26"/>
    </row>
    <row r="114" spans="8:25" x14ac:dyDescent="0.2">
      <c r="U114" s="26"/>
      <c r="V114" s="26"/>
      <c r="W114" s="26"/>
      <c r="X114" s="26"/>
      <c r="Y114" s="26"/>
    </row>
    <row r="115" spans="8:25" x14ac:dyDescent="0.2">
      <c r="U115" s="26"/>
      <c r="V115" s="26"/>
      <c r="W115" s="26"/>
      <c r="X115" s="26"/>
      <c r="Y115" s="26"/>
    </row>
    <row r="116" spans="8:25" x14ac:dyDescent="0.2">
      <c r="U116" s="26"/>
      <c r="V116" s="26"/>
      <c r="W116" s="26"/>
      <c r="X116" s="26"/>
      <c r="Y116" s="26"/>
    </row>
    <row r="117" spans="8:25" x14ac:dyDescent="0.2">
      <c r="U117" s="26"/>
      <c r="V117" s="26"/>
      <c r="W117" s="26"/>
      <c r="X117" s="26"/>
      <c r="Y117" s="26"/>
    </row>
    <row r="118" spans="8:25" x14ac:dyDescent="0.2">
      <c r="U118" s="26"/>
      <c r="V118" s="26"/>
      <c r="W118" s="26"/>
      <c r="X118" s="26"/>
      <c r="Y118" s="26"/>
    </row>
    <row r="119" spans="8:25" x14ac:dyDescent="0.2">
      <c r="H119" s="3"/>
      <c r="I119" s="3"/>
      <c r="J119" s="3"/>
      <c r="K119" s="3"/>
      <c r="L119" s="3"/>
      <c r="M119" s="3"/>
      <c r="N119" s="3"/>
      <c r="O119" s="3"/>
      <c r="U119" s="26"/>
      <c r="V119" s="26"/>
      <c r="W119" s="26"/>
      <c r="X119" s="26"/>
      <c r="Y119" s="26"/>
    </row>
    <row r="120" spans="8:25" x14ac:dyDescent="0.2">
      <c r="H120" s="3"/>
      <c r="I120" s="3"/>
      <c r="J120" s="3"/>
      <c r="K120" s="3"/>
      <c r="L120" s="3"/>
      <c r="M120" s="3"/>
      <c r="N120" s="3"/>
      <c r="O120" s="3"/>
      <c r="U120" s="26"/>
      <c r="V120" s="26"/>
      <c r="W120" s="26"/>
      <c r="X120" s="26"/>
      <c r="Y120" s="26"/>
    </row>
    <row r="121" spans="8:25" x14ac:dyDescent="0.2">
      <c r="H121" s="3"/>
      <c r="I121" s="3"/>
      <c r="J121" s="3"/>
      <c r="K121" s="3"/>
      <c r="L121" s="3"/>
      <c r="M121" s="3"/>
      <c r="N121" s="3"/>
      <c r="O121" s="3"/>
      <c r="U121" s="26"/>
      <c r="V121" s="26"/>
      <c r="W121" s="26"/>
      <c r="X121" s="26"/>
      <c r="Y121" s="26"/>
    </row>
    <row r="122" spans="8:25" x14ac:dyDescent="0.2">
      <c r="H122" s="3"/>
      <c r="I122" s="3"/>
      <c r="J122" s="3"/>
      <c r="K122" s="3"/>
      <c r="L122" s="3"/>
      <c r="M122" s="3"/>
      <c r="N122" s="3"/>
      <c r="O122" s="3"/>
    </row>
    <row r="123" spans="8:25" x14ac:dyDescent="0.2">
      <c r="H123" s="3"/>
      <c r="I123" s="3"/>
      <c r="J123" s="3"/>
      <c r="K123" s="3"/>
      <c r="L123" s="3"/>
      <c r="M123" s="3"/>
      <c r="N123" s="3"/>
      <c r="O123" s="3"/>
    </row>
    <row r="124" spans="8:25" x14ac:dyDescent="0.2">
      <c r="H124" s="3"/>
      <c r="I124" s="3"/>
      <c r="J124" s="3"/>
      <c r="K124" s="3"/>
      <c r="L124" s="3"/>
      <c r="M124" s="3"/>
      <c r="N124" s="3"/>
      <c r="O124" s="3"/>
    </row>
    <row r="125" spans="8:25" x14ac:dyDescent="0.2">
      <c r="H125" s="3"/>
      <c r="I125" s="3"/>
      <c r="J125" s="3"/>
      <c r="K125" s="3"/>
      <c r="L125" s="3"/>
      <c r="M125" s="3"/>
      <c r="N125" s="3"/>
      <c r="O125" s="3"/>
    </row>
    <row r="126" spans="8:25" x14ac:dyDescent="0.2">
      <c r="H126" s="3"/>
      <c r="I126" s="3"/>
      <c r="J126" s="3"/>
      <c r="K126" s="3"/>
      <c r="L126" s="3"/>
      <c r="M126" s="3"/>
      <c r="N126" s="3"/>
      <c r="O126" s="3"/>
    </row>
    <row r="127" spans="8:25" x14ac:dyDescent="0.2">
      <c r="H127" s="3"/>
      <c r="I127" s="3"/>
      <c r="J127" s="3"/>
      <c r="K127" s="3"/>
      <c r="L127" s="3"/>
      <c r="M127" s="3"/>
      <c r="N127" s="3"/>
      <c r="O127" s="3"/>
    </row>
    <row r="128" spans="8:25" x14ac:dyDescent="0.2">
      <c r="H128" s="3"/>
      <c r="I128" s="3"/>
      <c r="J128" s="3"/>
      <c r="K128" s="3"/>
      <c r="L128" s="3"/>
      <c r="M128" s="3"/>
      <c r="N128" s="3"/>
      <c r="O128" s="3"/>
    </row>
    <row r="129" spans="8:15" x14ac:dyDescent="0.2">
      <c r="H129" s="3"/>
      <c r="I129" s="3"/>
      <c r="J129" s="3"/>
      <c r="K129" s="3"/>
      <c r="L129" s="3"/>
      <c r="M129" s="3"/>
      <c r="N129" s="3"/>
      <c r="O129" s="3"/>
    </row>
    <row r="130" spans="8:15" x14ac:dyDescent="0.2">
      <c r="H130" s="3"/>
      <c r="I130" s="3"/>
      <c r="J130" s="3"/>
      <c r="K130" s="3"/>
      <c r="L130" s="3"/>
      <c r="M130" s="3"/>
      <c r="N130" s="3"/>
      <c r="O130" s="3"/>
    </row>
    <row r="131" spans="8:15" x14ac:dyDescent="0.2">
      <c r="H131" s="3"/>
      <c r="I131" s="3"/>
      <c r="J131" s="3"/>
      <c r="K131" s="3"/>
      <c r="L131" s="3"/>
      <c r="M131" s="3"/>
      <c r="N131" s="3"/>
      <c r="O131" s="3"/>
    </row>
    <row r="132" spans="8:15" x14ac:dyDescent="0.2">
      <c r="H132" s="3"/>
      <c r="I132" s="3"/>
      <c r="J132" s="3"/>
      <c r="K132" s="3"/>
      <c r="L132" s="3"/>
      <c r="M132" s="3"/>
      <c r="N132" s="3"/>
      <c r="O132" s="3"/>
    </row>
    <row r="133" spans="8:15" x14ac:dyDescent="0.2">
      <c r="H133" s="3"/>
      <c r="I133" s="3"/>
      <c r="J133" s="3"/>
      <c r="K133" s="3"/>
      <c r="L133" s="3"/>
      <c r="M133" s="3"/>
      <c r="N133" s="3"/>
      <c r="O133" s="3"/>
    </row>
    <row r="134" spans="8:15" x14ac:dyDescent="0.2">
      <c r="H134" s="3"/>
      <c r="I134" s="3"/>
      <c r="J134" s="3"/>
      <c r="K134" s="3"/>
      <c r="L134" s="3"/>
      <c r="M134" s="3"/>
      <c r="N134" s="3"/>
      <c r="O134" s="3"/>
    </row>
    <row r="135" spans="8:15" x14ac:dyDescent="0.2">
      <c r="H135" s="3"/>
      <c r="I135" s="3"/>
      <c r="J135" s="3"/>
      <c r="K135" s="3"/>
      <c r="L135" s="3"/>
      <c r="M135" s="3"/>
      <c r="N135" s="3"/>
      <c r="O135" s="3"/>
    </row>
    <row r="136" spans="8:15" x14ac:dyDescent="0.2">
      <c r="H136" s="3"/>
      <c r="I136" s="3"/>
      <c r="J136" s="3"/>
      <c r="K136" s="3"/>
      <c r="L136" s="3"/>
      <c r="M136" s="3"/>
      <c r="N136" s="3"/>
      <c r="O136" s="3"/>
    </row>
    <row r="137" spans="8:15" x14ac:dyDescent="0.2">
      <c r="H137" s="3"/>
      <c r="I137" s="3"/>
      <c r="J137" s="3"/>
      <c r="K137" s="3"/>
      <c r="L137" s="3"/>
      <c r="M137" s="3"/>
      <c r="N137" s="3"/>
      <c r="O137" s="3"/>
    </row>
    <row r="138" spans="8:15" x14ac:dyDescent="0.2">
      <c r="H138" s="3"/>
      <c r="I138" s="3"/>
      <c r="J138" s="3"/>
      <c r="K138" s="3"/>
      <c r="L138" s="3"/>
      <c r="M138" s="3"/>
      <c r="N138" s="3"/>
      <c r="O138" s="3"/>
    </row>
    <row r="139" spans="8:15" x14ac:dyDescent="0.2">
      <c r="H139" s="3"/>
      <c r="I139" s="3"/>
      <c r="J139" s="3"/>
      <c r="K139" s="3"/>
      <c r="L139" s="3"/>
      <c r="M139" s="3"/>
      <c r="N139" s="3"/>
      <c r="O139" s="3"/>
    </row>
    <row r="140" spans="8:15" x14ac:dyDescent="0.2">
      <c r="H140" s="3"/>
      <c r="I140" s="3"/>
      <c r="J140" s="3"/>
      <c r="K140" s="3"/>
      <c r="L140" s="3"/>
      <c r="M140" s="3"/>
      <c r="N140" s="3"/>
      <c r="O140" s="3"/>
    </row>
    <row r="141" spans="8:15" x14ac:dyDescent="0.2">
      <c r="H141" s="3"/>
      <c r="I141" s="3"/>
      <c r="J141" s="3"/>
      <c r="K141" s="3"/>
      <c r="L141" s="3"/>
      <c r="M141" s="3"/>
      <c r="N141" s="3"/>
      <c r="O141" s="3"/>
    </row>
    <row r="142" spans="8:15" x14ac:dyDescent="0.2">
      <c r="H142" s="3"/>
      <c r="I142" s="3"/>
      <c r="J142" s="3"/>
      <c r="K142" s="3"/>
      <c r="L142" s="3"/>
      <c r="M142" s="3"/>
      <c r="N142" s="3"/>
      <c r="O142" s="3"/>
    </row>
    <row r="143" spans="8:15" x14ac:dyDescent="0.2">
      <c r="H143" s="3"/>
      <c r="I143" s="3"/>
      <c r="J143" s="3"/>
      <c r="K143" s="3"/>
      <c r="L143" s="3"/>
      <c r="M143" s="3"/>
      <c r="N143" s="3"/>
      <c r="O143" s="3"/>
    </row>
    <row r="144" spans="8:15" x14ac:dyDescent="0.2">
      <c r="H144" s="3"/>
      <c r="I144" s="3"/>
      <c r="J144" s="3"/>
      <c r="K144" s="3"/>
      <c r="L144" s="3"/>
      <c r="M144" s="3"/>
      <c r="N144" s="3"/>
      <c r="O144" s="3"/>
    </row>
    <row r="145" spans="8:15" x14ac:dyDescent="0.2">
      <c r="H145" s="3"/>
      <c r="I145" s="3"/>
      <c r="J145" s="3"/>
      <c r="K145" s="3"/>
      <c r="L145" s="3"/>
      <c r="M145" s="3"/>
      <c r="N145" s="3"/>
      <c r="O145" s="3"/>
    </row>
    <row r="146" spans="8:15" x14ac:dyDescent="0.2">
      <c r="H146" s="3"/>
      <c r="I146" s="3"/>
      <c r="J146" s="3"/>
      <c r="K146" s="3"/>
      <c r="L146" s="3"/>
      <c r="M146" s="3"/>
      <c r="N146" s="3"/>
      <c r="O146" s="3"/>
    </row>
    <row r="147" spans="8:15" x14ac:dyDescent="0.2">
      <c r="H147" s="3"/>
      <c r="I147" s="3"/>
      <c r="J147" s="3"/>
      <c r="K147" s="3"/>
      <c r="L147" s="3"/>
      <c r="M147" s="3"/>
      <c r="N147" s="3"/>
      <c r="O147" s="3"/>
    </row>
    <row r="148" spans="8:15" x14ac:dyDescent="0.2">
      <c r="H148" s="3"/>
      <c r="I148" s="3"/>
      <c r="J148" s="3"/>
      <c r="K148" s="3"/>
      <c r="L148" s="3"/>
      <c r="M148" s="3"/>
      <c r="N148" s="3"/>
      <c r="O148" s="3"/>
    </row>
    <row r="149" spans="8:15" x14ac:dyDescent="0.2">
      <c r="H149" s="3"/>
      <c r="I149" s="3"/>
      <c r="J149" s="3"/>
      <c r="K149" s="3"/>
      <c r="L149" s="3"/>
      <c r="M149" s="3"/>
      <c r="N149" s="3"/>
      <c r="O149" s="3"/>
    </row>
    <row r="150" spans="8:15" x14ac:dyDescent="0.2">
      <c r="H150" s="3"/>
      <c r="I150" s="3"/>
      <c r="J150" s="3"/>
      <c r="K150" s="3"/>
      <c r="L150" s="3"/>
      <c r="M150" s="3"/>
      <c r="N150" s="3"/>
      <c r="O150" s="3"/>
    </row>
    <row r="151" spans="8:15" x14ac:dyDescent="0.2">
      <c r="H151" s="3"/>
      <c r="I151" s="3"/>
      <c r="J151" s="3"/>
      <c r="K151" s="3"/>
      <c r="L151" s="3"/>
      <c r="M151" s="3"/>
      <c r="N151" s="3"/>
      <c r="O151" s="3"/>
    </row>
    <row r="152" spans="8:15" x14ac:dyDescent="0.2">
      <c r="H152" s="3"/>
      <c r="I152" s="3"/>
      <c r="J152" s="3"/>
      <c r="K152" s="3"/>
      <c r="L152" s="3"/>
      <c r="M152" s="3"/>
      <c r="N152" s="3"/>
      <c r="O152" s="3"/>
    </row>
    <row r="153" spans="8:15" x14ac:dyDescent="0.2">
      <c r="H153" s="3"/>
      <c r="I153" s="3"/>
      <c r="J153" s="3"/>
      <c r="K153" s="3"/>
      <c r="L153" s="3"/>
      <c r="M153" s="3"/>
      <c r="N153" s="3"/>
      <c r="O153" s="3"/>
    </row>
    <row r="154" spans="8:15" x14ac:dyDescent="0.2">
      <c r="H154" s="3"/>
      <c r="I154" s="3"/>
      <c r="J154" s="3"/>
      <c r="K154" s="3"/>
      <c r="L154" s="3"/>
      <c r="M154" s="3"/>
      <c r="N154" s="3"/>
      <c r="O154" s="3"/>
    </row>
    <row r="155" spans="8:15" x14ac:dyDescent="0.2">
      <c r="H155" s="3"/>
      <c r="I155" s="3"/>
      <c r="J155" s="3"/>
      <c r="K155" s="3"/>
      <c r="L155" s="3"/>
      <c r="M155" s="3"/>
      <c r="N155" s="3"/>
      <c r="O155" s="3"/>
    </row>
    <row r="156" spans="8:15" x14ac:dyDescent="0.2">
      <c r="H156" s="3"/>
      <c r="I156" s="3"/>
      <c r="J156" s="3"/>
      <c r="K156" s="3"/>
      <c r="L156" s="3"/>
      <c r="M156" s="3"/>
      <c r="N156" s="3"/>
      <c r="O156" s="3"/>
    </row>
    <row r="157" spans="8:15" x14ac:dyDescent="0.2">
      <c r="H157" s="3"/>
      <c r="I157" s="3"/>
      <c r="J157" s="3"/>
      <c r="K157" s="3"/>
      <c r="L157" s="3"/>
      <c r="M157" s="3"/>
      <c r="N157" s="3"/>
      <c r="O157" s="3"/>
    </row>
  </sheetData>
  <phoneticPr fontId="30" type="noConversion"/>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workbookViewId="0">
      <selection activeCell="E9" sqref="E9"/>
    </sheetView>
  </sheetViews>
  <sheetFormatPr defaultRowHeight="12.75" x14ac:dyDescent="0.2"/>
  <cols>
    <col min="2" max="2" width="4.7109375" customWidth="1"/>
    <col min="5" max="9" width="9.5703125" bestFit="1" customWidth="1"/>
    <col min="11" max="11" width="16.85546875" customWidth="1"/>
  </cols>
  <sheetData>
    <row r="1" spans="1:13" ht="15.75" x14ac:dyDescent="0.25">
      <c r="A1" s="419" t="s">
        <v>1739</v>
      </c>
    </row>
    <row r="5" spans="1:13" x14ac:dyDescent="0.2">
      <c r="C5" s="371"/>
    </row>
    <row r="7" spans="1:13" x14ac:dyDescent="0.2">
      <c r="B7" s="468"/>
      <c r="C7" s="468"/>
      <c r="D7" s="468"/>
      <c r="E7" s="475">
        <v>1970</v>
      </c>
      <c r="F7" s="475">
        <v>1980</v>
      </c>
      <c r="G7" s="475">
        <v>1990</v>
      </c>
      <c r="H7" s="475">
        <v>2000</v>
      </c>
      <c r="I7" s="475">
        <v>2010</v>
      </c>
    </row>
    <row r="8" spans="1:13" ht="15.75" x14ac:dyDescent="0.25">
      <c r="B8" s="476" t="s">
        <v>1710</v>
      </c>
      <c r="C8" s="476"/>
      <c r="D8" s="477"/>
      <c r="E8" s="468"/>
      <c r="F8" s="468"/>
      <c r="G8" s="468"/>
      <c r="H8" s="468"/>
      <c r="I8" s="468"/>
      <c r="L8">
        <v>1980</v>
      </c>
      <c r="M8">
        <v>2010</v>
      </c>
    </row>
    <row r="9" spans="1:13" ht="15.75" x14ac:dyDescent="0.25">
      <c r="B9" s="477"/>
      <c r="C9" s="477" t="s">
        <v>97</v>
      </c>
      <c r="D9" s="477"/>
      <c r="E9" s="478">
        <f>All_Sectors!$CW$105</f>
        <v>0.22378478242952929</v>
      </c>
      <c r="F9" s="478">
        <f>All_Sectors!$CW$115</f>
        <v>0.22502335838155285</v>
      </c>
      <c r="G9" s="478">
        <f>All_Sectors!$CW$135</f>
        <v>0.22342816803304671</v>
      </c>
      <c r="H9" s="478">
        <f>All_Sectors!$CW$145</f>
        <v>0.24324031605124288</v>
      </c>
      <c r="I9" s="478">
        <f>All_Sectors!$CW$125</f>
        <v>0.22072726926870079</v>
      </c>
      <c r="J9" s="26">
        <v>0.22072726926870079</v>
      </c>
      <c r="K9" s="418" t="s">
        <v>97</v>
      </c>
      <c r="L9" s="26">
        <f>F9</f>
        <v>0.22502335838155285</v>
      </c>
      <c r="M9" s="26">
        <f>I9</f>
        <v>0.22072726926870079</v>
      </c>
    </row>
    <row r="10" spans="1:13" ht="15.75" x14ac:dyDescent="0.25">
      <c r="B10" s="477"/>
      <c r="C10" s="477" t="s">
        <v>104</v>
      </c>
      <c r="D10" s="477"/>
      <c r="E10" s="478">
        <f>All_Sectors!$CX$105</f>
        <v>0.1356825981299154</v>
      </c>
      <c r="F10" s="478">
        <f>All_Sectors!$CX$115</f>
        <v>0.15154817861893485</v>
      </c>
      <c r="G10" s="478">
        <f>All_Sectors!$CX$125</f>
        <v>0.17389699582231297</v>
      </c>
      <c r="H10" s="478">
        <f>All_Sectors!$CX$135</f>
        <v>0.18368294115743944</v>
      </c>
      <c r="I10" s="478">
        <f>All_Sectors!$CX$145</f>
        <v>0.19622170315910828</v>
      </c>
      <c r="J10" s="26">
        <v>0.19619611869693998</v>
      </c>
      <c r="K10" s="418" t="s">
        <v>104</v>
      </c>
      <c r="L10" s="26">
        <f t="shared" ref="L10:L12" si="0">F10</f>
        <v>0.15154817861893485</v>
      </c>
      <c r="M10" s="26">
        <f t="shared" ref="M10:M12" si="1">I10</f>
        <v>0.19622170315910828</v>
      </c>
    </row>
    <row r="11" spans="1:13" ht="15.75" x14ac:dyDescent="0.25">
      <c r="B11" s="477"/>
      <c r="C11" s="477" t="s">
        <v>105</v>
      </c>
      <c r="D11" s="477"/>
      <c r="E11" s="478">
        <f>All_Sectors!$CY$105</f>
        <v>0.39450343958270967</v>
      </c>
      <c r="F11" s="478">
        <f>All_Sectors!$CY$115</f>
        <v>0.35883534934857247</v>
      </c>
      <c r="G11" s="478">
        <f>All_Sectors!$CY$125</f>
        <v>0.32706140006883699</v>
      </c>
      <c r="H11" s="478">
        <f>All_Sectors!$CY$135</f>
        <v>0.30540705466912377</v>
      </c>
      <c r="I11" s="478">
        <f>All_Sectors!$CY$145</f>
        <v>0.2591613183265829</v>
      </c>
      <c r="J11" s="26">
        <v>0.25916870614199977</v>
      </c>
      <c r="K11" s="418" t="s">
        <v>105</v>
      </c>
      <c r="L11" s="26">
        <f t="shared" si="0"/>
        <v>0.35883534934857247</v>
      </c>
      <c r="M11" s="26">
        <f t="shared" si="1"/>
        <v>0.2591613183265829</v>
      </c>
    </row>
    <row r="12" spans="1:13" ht="15.75" x14ac:dyDescent="0.25">
      <c r="B12" s="477"/>
      <c r="C12" s="477" t="s">
        <v>106</v>
      </c>
      <c r="D12" s="477"/>
      <c r="E12" s="478">
        <f>All_Sectors!$CZ$105</f>
        <v>0.24602917985784561</v>
      </c>
      <c r="F12" s="478">
        <f>All_Sectors!$CZ$115</f>
        <v>0.26459311365093974</v>
      </c>
      <c r="G12" s="478">
        <f>All_Sectors!$CZ$125</f>
        <v>0.27831433484014928</v>
      </c>
      <c r="H12" s="478">
        <f>All_Sectors!$CZ$135</f>
        <v>0.28748183614039008</v>
      </c>
      <c r="I12" s="478">
        <f>All_Sectors!$CZ$145</f>
        <v>0.30137666246306588</v>
      </c>
      <c r="J12" s="26">
        <v>0.30138525369561403</v>
      </c>
      <c r="K12" s="418" t="s">
        <v>106</v>
      </c>
      <c r="L12" s="26">
        <f t="shared" si="0"/>
        <v>0.26459311365093974</v>
      </c>
      <c r="M12" s="26">
        <f t="shared" si="1"/>
        <v>0.30137666246306588</v>
      </c>
    </row>
    <row r="13" spans="1:13" ht="15.75" x14ac:dyDescent="0.25">
      <c r="B13" s="477"/>
      <c r="C13" s="477"/>
      <c r="D13" s="477"/>
      <c r="E13" s="468"/>
      <c r="F13" s="468"/>
      <c r="G13" s="468"/>
      <c r="H13" s="468"/>
      <c r="I13" s="468"/>
      <c r="J13" s="26"/>
    </row>
    <row r="14" spans="1:13" ht="15.75" x14ac:dyDescent="0.25">
      <c r="B14" s="476" t="s">
        <v>260</v>
      </c>
      <c r="C14" s="476"/>
      <c r="D14" s="477"/>
      <c r="E14" s="468"/>
      <c r="F14" s="468"/>
      <c r="G14" s="468"/>
      <c r="H14" s="468"/>
      <c r="I14" s="468"/>
      <c r="J14" s="26"/>
    </row>
    <row r="15" spans="1:13" ht="15.75" x14ac:dyDescent="0.25">
      <c r="B15" s="477"/>
      <c r="C15" s="477" t="s">
        <v>97</v>
      </c>
      <c r="D15" s="477"/>
      <c r="E15" s="478">
        <f>All_Sectors!$CW$181</f>
        <v>0.16115825953821716</v>
      </c>
      <c r="F15" s="478">
        <f>All_Sectors!$CW$191</f>
        <v>0.14123432596375424</v>
      </c>
      <c r="G15" s="478">
        <f>All_Sectors!$CW$201</f>
        <v>0.12648194630794393</v>
      </c>
      <c r="H15" s="478">
        <f>All_Sectors!$CW$221</f>
        <v>0.12830467723615241</v>
      </c>
      <c r="I15" s="478">
        <f>All_Sectors!$CW$211</f>
        <v>0.12282323135491351</v>
      </c>
      <c r="J15" s="26">
        <v>0.12282323135491351</v>
      </c>
    </row>
    <row r="16" spans="1:13" ht="15.75" x14ac:dyDescent="0.25">
      <c r="B16" s="477"/>
      <c r="C16" s="477" t="s">
        <v>104</v>
      </c>
      <c r="D16" s="477"/>
      <c r="E16" s="478">
        <f>All_Sectors!$CX$181</f>
        <v>8.8400753496755122E-2</v>
      </c>
      <c r="F16" s="478">
        <f>All_Sectors!$CX$191</f>
        <v>8.5994565283809679E-2</v>
      </c>
      <c r="G16" s="478">
        <f>All_Sectors!$CX$201</f>
        <v>8.8122894841166977E-2</v>
      </c>
      <c r="H16" s="478">
        <f>All_Sectors!$CX$211</f>
        <v>8.8781261107045484E-2</v>
      </c>
      <c r="I16" s="478">
        <f>All_Sectors!$CX$221</f>
        <v>9.3684292850298417E-2</v>
      </c>
      <c r="J16" s="26">
        <v>9.3655785392269542E-2</v>
      </c>
    </row>
    <row r="17" spans="2:10" ht="15.75" x14ac:dyDescent="0.25">
      <c r="B17" s="477"/>
      <c r="C17" s="477" t="s">
        <v>105</v>
      </c>
      <c r="D17" s="477"/>
      <c r="E17" s="478">
        <f>All_Sectors!$CY$181</f>
        <v>0.31504858033038674</v>
      </c>
      <c r="F17" s="478">
        <f>All_Sectors!$CY$191</f>
        <v>0.26951733514604781</v>
      </c>
      <c r="G17" s="478">
        <f>All_Sectors!$CY$201</f>
        <v>0.23764080336352192</v>
      </c>
      <c r="H17" s="478">
        <f>All_Sectors!$CY$211</f>
        <v>0.22116010971186556</v>
      </c>
      <c r="I17" s="478">
        <f>All_Sectors!$CY$221</f>
        <v>0.1852909317688658</v>
      </c>
      <c r="J17" s="26">
        <v>0.18529621378861771</v>
      </c>
    </row>
    <row r="18" spans="2:10" ht="15.75" x14ac:dyDescent="0.25">
      <c r="B18" s="477"/>
      <c r="C18" s="477" t="s">
        <v>106</v>
      </c>
      <c r="D18" s="477"/>
      <c r="E18" s="478">
        <f>All_Sectors!$CZ$181</f>
        <v>0.24602917985784564</v>
      </c>
      <c r="F18" s="478">
        <f>All_Sectors!$CZ$191</f>
        <v>0.26459311365093974</v>
      </c>
      <c r="G18" s="478">
        <f>All_Sectors!$CZ$201</f>
        <v>0.27831433484014928</v>
      </c>
      <c r="H18" s="478">
        <f>All_Sectors!$CZ$211</f>
        <v>0.28748183614039008</v>
      </c>
      <c r="I18" s="478">
        <f>All_Sectors!$CZ$221</f>
        <v>0.30137666246306588</v>
      </c>
      <c r="J18" s="26">
        <v>0.30138525369561403</v>
      </c>
    </row>
    <row r="19" spans="2:10" ht="15.75" x14ac:dyDescent="0.25">
      <c r="B19" s="477"/>
      <c r="C19" s="477" t="s">
        <v>326</v>
      </c>
      <c r="D19" s="477"/>
      <c r="E19" s="478">
        <f>All_Sectors!$DA$181</f>
        <v>0.1893632267767954</v>
      </c>
      <c r="F19" s="478">
        <f>All_Sectors!$DA$191</f>
        <v>0.23866065995544847</v>
      </c>
      <c r="G19" s="478">
        <f>All_Sectors!$DA$201</f>
        <v>0.26944002064721789</v>
      </c>
      <c r="H19" s="478">
        <f>All_Sectors!$DA$211</f>
        <v>0.27975356168578541</v>
      </c>
      <c r="I19" s="478">
        <f>All_Sectors!$DA$221</f>
        <v>0.29134343568161747</v>
      </c>
      <c r="J19" s="26">
        <v>0.29135174090069738</v>
      </c>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59"/>
  <sheetViews>
    <sheetView workbookViewId="0">
      <selection activeCell="C35" sqref="C35"/>
    </sheetView>
  </sheetViews>
  <sheetFormatPr defaultRowHeight="12.75" x14ac:dyDescent="0.2"/>
  <cols>
    <col min="6" max="6" width="10.5703125" style="370" customWidth="1"/>
    <col min="7" max="7" width="11.28515625" customWidth="1"/>
    <col min="8" max="8" width="13.7109375" customWidth="1"/>
    <col min="14" max="14" width="9.140625" style="370"/>
    <col min="16" max="16" width="12.85546875" customWidth="1"/>
    <col min="17" max="17" width="10.85546875" customWidth="1"/>
    <col min="29" max="29" width="10.7109375" style="370" customWidth="1"/>
    <col min="30" max="30" width="10.7109375" customWidth="1"/>
    <col min="37" max="37" width="9.140625" style="370"/>
    <col min="39" max="39" width="10.7109375" customWidth="1"/>
    <col min="40" max="40" width="11.140625" customWidth="1"/>
    <col min="55" max="55" width="9.140625" style="370"/>
  </cols>
  <sheetData>
    <row r="1" spans="1:66" ht="15" x14ac:dyDescent="0.2">
      <c r="A1" s="440" t="s">
        <v>1741</v>
      </c>
    </row>
    <row r="3" spans="1:66" x14ac:dyDescent="0.2">
      <c r="G3" s="6" t="s">
        <v>1742</v>
      </c>
      <c r="N3" s="6" t="s">
        <v>1740</v>
      </c>
      <c r="AB3" s="6" t="s">
        <v>1743</v>
      </c>
      <c r="AK3" s="6" t="s">
        <v>1744</v>
      </c>
      <c r="AL3" s="370"/>
    </row>
    <row r="5" spans="1:66" x14ac:dyDescent="0.2">
      <c r="AZ5" s="371" t="s">
        <v>97</v>
      </c>
      <c r="BI5" s="371" t="s">
        <v>104</v>
      </c>
    </row>
    <row r="8" spans="1:66" ht="25.5" customHeight="1" x14ac:dyDescent="0.2">
      <c r="F8" s="437" t="s">
        <v>104</v>
      </c>
      <c r="G8" s="438" t="s">
        <v>97</v>
      </c>
      <c r="H8" s="438" t="s">
        <v>382</v>
      </c>
      <c r="I8" s="438" t="s">
        <v>1080</v>
      </c>
      <c r="J8" s="438"/>
      <c r="K8" s="437" t="s">
        <v>1746</v>
      </c>
      <c r="L8" s="438"/>
      <c r="M8" s="438"/>
      <c r="N8" s="438" t="s">
        <v>298</v>
      </c>
      <c r="O8" s="438" t="s">
        <v>382</v>
      </c>
      <c r="P8" s="438" t="s">
        <v>97</v>
      </c>
      <c r="Q8" s="438" t="s">
        <v>104</v>
      </c>
      <c r="AC8" s="438" t="s">
        <v>104</v>
      </c>
      <c r="AD8" s="438" t="s">
        <v>97</v>
      </c>
      <c r="AE8" s="438" t="s">
        <v>382</v>
      </c>
      <c r="AF8" s="438" t="s">
        <v>1080</v>
      </c>
      <c r="AG8" s="438"/>
      <c r="AH8" s="441" t="s">
        <v>1745</v>
      </c>
      <c r="AI8" s="438"/>
      <c r="AJ8" s="438"/>
      <c r="AK8" s="438" t="s">
        <v>298</v>
      </c>
      <c r="AL8" s="438" t="s">
        <v>382</v>
      </c>
      <c r="AM8" s="438" t="s">
        <v>97</v>
      </c>
      <c r="AN8" s="438" t="s">
        <v>104</v>
      </c>
      <c r="AZ8" s="370"/>
      <c r="BA8" s="371" t="s">
        <v>1081</v>
      </c>
      <c r="BB8" s="371" t="s">
        <v>199</v>
      </c>
      <c r="BC8" s="371"/>
      <c r="BE8" s="371" t="s">
        <v>1081</v>
      </c>
      <c r="BF8" s="371" t="s">
        <v>199</v>
      </c>
      <c r="BI8" s="371" t="s">
        <v>1081</v>
      </c>
      <c r="BJ8" s="371" t="s">
        <v>199</v>
      </c>
      <c r="BL8" s="370"/>
      <c r="BM8" s="371" t="s">
        <v>1081</v>
      </c>
      <c r="BN8" s="371" t="s">
        <v>199</v>
      </c>
    </row>
    <row r="9" spans="1:66" x14ac:dyDescent="0.2">
      <c r="E9">
        <f>1970</f>
        <v>1970</v>
      </c>
      <c r="F9" s="27">
        <f>All_Sectors!L181</f>
        <v>5437.8289999999997</v>
      </c>
      <c r="G9" s="27">
        <f>All_Sectors!K181</f>
        <v>9913.389000000001</v>
      </c>
      <c r="H9" s="439">
        <v>16493.298376888037</v>
      </c>
      <c r="I9" s="27">
        <f>All_Sectors!I181</f>
        <v>56335.390000000007</v>
      </c>
      <c r="K9" s="253">
        <f>(F9+G9+H9)/I9</f>
        <v>0.5652666357131465</v>
      </c>
      <c r="M9">
        <f>E9</f>
        <v>1970</v>
      </c>
      <c r="N9" s="27">
        <f>0.001*I9</f>
        <v>56.335390000000011</v>
      </c>
      <c r="O9" s="27">
        <f>0.001*H9</f>
        <v>16.493298376888038</v>
      </c>
      <c r="P9" s="27">
        <f>0.001*G9</f>
        <v>9.9133890000000005</v>
      </c>
      <c r="Q9" s="27">
        <f>0.001*F9</f>
        <v>5.4378289999999998</v>
      </c>
      <c r="AB9">
        <f>1970</f>
        <v>1970</v>
      </c>
      <c r="AC9" s="27">
        <f>All_Sectors!L105</f>
        <v>8346.2950000000001</v>
      </c>
      <c r="AD9" s="27">
        <f>All_Sectors!K105</f>
        <v>13765.758000000002</v>
      </c>
      <c r="AE9" s="439">
        <v>20610.868146715224</v>
      </c>
      <c r="AF9" s="27">
        <f>All_Sectors!H105</f>
        <v>67838.202999999994</v>
      </c>
      <c r="AH9" s="442">
        <f>(AC9+AD9+AE9)/AF9</f>
        <v>0.62977672251600214</v>
      </c>
      <c r="AJ9">
        <f>AB9</f>
        <v>1970</v>
      </c>
      <c r="AK9" s="27">
        <f>0.001*AF9</f>
        <v>67.838202999999993</v>
      </c>
      <c r="AL9" s="27">
        <f>0.001*AE9</f>
        <v>20.610868146715223</v>
      </c>
      <c r="AM9" s="27">
        <f>0.001*AD9</f>
        <v>13.765758000000002</v>
      </c>
      <c r="AN9" s="27">
        <f>0.001*AC9</f>
        <v>8.3462949999999996</v>
      </c>
      <c r="AZ9" s="370">
        <f>AB9</f>
        <v>1970</v>
      </c>
      <c r="BA9" s="372">
        <f>All_Sectors!K334</f>
        <v>8322.4060000000009</v>
      </c>
      <c r="BB9" s="372">
        <f>All_Sectors!K258</f>
        <v>1590.9830000000002</v>
      </c>
      <c r="BC9" s="372"/>
      <c r="BD9">
        <f>AZ9</f>
        <v>1970</v>
      </c>
      <c r="BE9">
        <f>BA9*0.001</f>
        <v>8.3224060000000009</v>
      </c>
      <c r="BF9" s="370">
        <f>BB9*0.001</f>
        <v>1.5909830000000003</v>
      </c>
      <c r="BH9">
        <f>AZ9</f>
        <v>1970</v>
      </c>
      <c r="BI9" s="372">
        <f>All_Sectors!L334</f>
        <v>4236.6660000000002</v>
      </c>
      <c r="BJ9" s="372">
        <f>All_Sectors!L258</f>
        <v>1201.163</v>
      </c>
      <c r="BL9" s="370">
        <f>BD9</f>
        <v>1970</v>
      </c>
      <c r="BM9" s="370">
        <f>BI9*0.001</f>
        <v>4.2366660000000005</v>
      </c>
      <c r="BN9" s="370">
        <f>BJ9*0.001</f>
        <v>1.201163</v>
      </c>
    </row>
    <row r="10" spans="1:66" x14ac:dyDescent="0.2">
      <c r="E10">
        <f>E9+1</f>
        <v>1971</v>
      </c>
      <c r="F10" s="27">
        <f>All_Sectors!L182</f>
        <v>5611.7619999999997</v>
      </c>
      <c r="G10" s="27">
        <f>All_Sectors!K182</f>
        <v>10131.854000000001</v>
      </c>
      <c r="H10" s="439">
        <v>16556.913533575236</v>
      </c>
      <c r="I10" s="27">
        <f>All_Sectors!I182</f>
        <v>57179.425999999992</v>
      </c>
      <c r="K10" s="253">
        <f t="shared" ref="K10:K49" si="0">(G10+H10)/I10</f>
        <v>0.46675472981444827</v>
      </c>
      <c r="M10">
        <f t="shared" ref="M10:M49" si="1">E10</f>
        <v>1971</v>
      </c>
      <c r="N10" s="27">
        <f t="shared" ref="N10:N49" si="2">0.001*I10</f>
        <v>57.179425999999992</v>
      </c>
      <c r="O10" s="27">
        <f t="shared" ref="O10:O49" si="3">0.001*H10</f>
        <v>16.556913533575237</v>
      </c>
      <c r="P10" s="27">
        <f t="shared" ref="P10:P49" si="4">0.001*G10</f>
        <v>10.131854000000001</v>
      </c>
      <c r="Q10" s="27">
        <f t="shared" ref="Q10:Q49" si="5">0.001*F10</f>
        <v>5.6117619999999997</v>
      </c>
      <c r="AB10">
        <f>AB9+1</f>
        <v>1971</v>
      </c>
      <c r="AC10" s="27">
        <f>All_Sectors!L106</f>
        <v>8720.9529999999995</v>
      </c>
      <c r="AD10" s="27">
        <f>All_Sectors!K106</f>
        <v>14246.2</v>
      </c>
      <c r="AE10" s="439">
        <v>20773.562091419612</v>
      </c>
      <c r="AF10" s="27">
        <f>All_Sectors!H106</f>
        <v>69283.149999999994</v>
      </c>
      <c r="AH10" s="442">
        <f t="shared" ref="AH10:AH49" si="6">(AC10+AD10+AE10)/AF10</f>
        <v>0.63133265579610065</v>
      </c>
      <c r="AJ10">
        <f t="shared" ref="AJ10:AJ49" si="7">AB10</f>
        <v>1971</v>
      </c>
      <c r="AK10" s="27">
        <f t="shared" ref="AK10:AK49" si="8">0.001*AF10</f>
        <v>69.283149999999992</v>
      </c>
      <c r="AL10" s="27">
        <f t="shared" ref="AL10:AL49" si="9">0.001*AE10</f>
        <v>20.773562091419613</v>
      </c>
      <c r="AM10" s="27">
        <f t="shared" ref="AM10:AM49" si="10">0.001*AD10</f>
        <v>14.246200000000002</v>
      </c>
      <c r="AN10" s="27">
        <f t="shared" ref="AN10:AN49" si="11">0.001*AC10</f>
        <v>8.7209529999999997</v>
      </c>
      <c r="AZ10" s="370">
        <f t="shared" ref="AZ10:AZ49" si="12">AB10</f>
        <v>1971</v>
      </c>
      <c r="BA10" s="372">
        <f>All_Sectors!K335</f>
        <v>8427.4510000000009</v>
      </c>
      <c r="BB10" s="372">
        <f>All_Sectors!K259</f>
        <v>1704.4029999999998</v>
      </c>
      <c r="BC10" s="372"/>
      <c r="BD10" s="370">
        <f t="shared" ref="BD10:BD49" si="13">AZ10</f>
        <v>1971</v>
      </c>
      <c r="BE10" s="370">
        <f t="shared" ref="BE10:BE49" si="14">BA10*0.001</f>
        <v>8.4274510000000014</v>
      </c>
      <c r="BF10" s="370">
        <f t="shared" ref="BF10:BF49" si="15">BB10*0.001</f>
        <v>1.7044029999999999</v>
      </c>
      <c r="BH10" s="370">
        <f t="shared" ref="BH10:BH49" si="16">AZ10</f>
        <v>1971</v>
      </c>
      <c r="BI10" s="372">
        <f>All_Sectors!L335</f>
        <v>4323.7529999999997</v>
      </c>
      <c r="BJ10" s="372">
        <f>All_Sectors!L259</f>
        <v>1288.009</v>
      </c>
      <c r="BL10" s="370">
        <f t="shared" ref="BL10:BL49" si="17">BD10</f>
        <v>1971</v>
      </c>
      <c r="BM10" s="370">
        <f t="shared" ref="BM10:BM49" si="18">BI10*0.001</f>
        <v>4.323753</v>
      </c>
      <c r="BN10" s="370">
        <f t="shared" ref="BN10:BN49" si="19">BJ10*0.001</f>
        <v>1.288009</v>
      </c>
    </row>
    <row r="11" spans="1:66" x14ac:dyDescent="0.2">
      <c r="E11">
        <f t="shared" ref="E11:E49" si="20">E10+1</f>
        <v>1972</v>
      </c>
      <c r="F11" s="27">
        <f>All_Sectors!L183</f>
        <v>5819.527</v>
      </c>
      <c r="G11" s="27">
        <f>All_Sectors!K183</f>
        <v>10465.114000000001</v>
      </c>
      <c r="H11" s="439">
        <v>17244.311563762112</v>
      </c>
      <c r="I11" s="27">
        <f>All_Sectors!I183</f>
        <v>59680.669000000009</v>
      </c>
      <c r="K11" s="253">
        <f t="shared" si="0"/>
        <v>0.46429482155707924</v>
      </c>
      <c r="M11">
        <f t="shared" si="1"/>
        <v>1972</v>
      </c>
      <c r="N11" s="27">
        <f t="shared" si="2"/>
        <v>59.680669000000009</v>
      </c>
      <c r="O11" s="27">
        <f t="shared" si="3"/>
        <v>17.244311563762114</v>
      </c>
      <c r="P11" s="27">
        <f t="shared" si="4"/>
        <v>10.465114000000002</v>
      </c>
      <c r="Q11" s="27">
        <f t="shared" si="5"/>
        <v>5.8195269999999999</v>
      </c>
      <c r="AB11">
        <f t="shared" ref="AB11:AB49" si="21">AB10+1</f>
        <v>1972</v>
      </c>
      <c r="AC11" s="27">
        <f>All_Sectors!L107</f>
        <v>9183.4160000000011</v>
      </c>
      <c r="AD11" s="27">
        <f>All_Sectors!K107</f>
        <v>14857.046</v>
      </c>
      <c r="AE11" s="27">
        <v>21766.833038865665</v>
      </c>
      <c r="AF11" s="27">
        <f>All_Sectors!H107</f>
        <v>72687.941000000006</v>
      </c>
      <c r="AH11" s="442">
        <f t="shared" si="6"/>
        <v>0.63019112123241539</v>
      </c>
      <c r="AJ11">
        <f t="shared" si="7"/>
        <v>1972</v>
      </c>
      <c r="AK11" s="27">
        <f t="shared" si="8"/>
        <v>72.687941000000009</v>
      </c>
      <c r="AL11" s="27">
        <f t="shared" si="9"/>
        <v>21.766833038865666</v>
      </c>
      <c r="AM11" s="27">
        <f t="shared" si="10"/>
        <v>14.857046</v>
      </c>
      <c r="AN11" s="27">
        <f t="shared" si="11"/>
        <v>9.1834160000000011</v>
      </c>
      <c r="AZ11" s="370">
        <f t="shared" si="12"/>
        <v>1972</v>
      </c>
      <c r="BA11">
        <f>All_Sectors!K336</f>
        <v>8627.3790000000008</v>
      </c>
      <c r="BB11">
        <f>All_Sectors!K260</f>
        <v>1837.7350000000001</v>
      </c>
      <c r="BD11" s="370">
        <f t="shared" si="13"/>
        <v>1972</v>
      </c>
      <c r="BE11" s="370">
        <f t="shared" si="14"/>
        <v>8.6273790000000012</v>
      </c>
      <c r="BF11" s="370">
        <f t="shared" si="15"/>
        <v>1.8377350000000001</v>
      </c>
      <c r="BH11" s="370">
        <f t="shared" si="16"/>
        <v>1972</v>
      </c>
      <c r="BI11" s="372">
        <f>All_Sectors!L336</f>
        <v>4411.9610000000002</v>
      </c>
      <c r="BJ11" s="372">
        <f>All_Sectors!L260</f>
        <v>1407.566</v>
      </c>
      <c r="BL11" s="370">
        <f t="shared" si="17"/>
        <v>1972</v>
      </c>
      <c r="BM11" s="370">
        <f t="shared" si="18"/>
        <v>4.4119610000000007</v>
      </c>
      <c r="BN11" s="370">
        <f t="shared" si="19"/>
        <v>1.4075660000000001</v>
      </c>
    </row>
    <row r="12" spans="1:66" x14ac:dyDescent="0.2">
      <c r="E12">
        <f t="shared" si="20"/>
        <v>1973</v>
      </c>
      <c r="F12" s="27">
        <f>All_Sectors!L184</f>
        <v>5939.4459999999999</v>
      </c>
      <c r="G12" s="27">
        <f>All_Sectors!K184</f>
        <v>10201.645</v>
      </c>
      <c r="H12" s="439">
        <v>17721.105543037713</v>
      </c>
      <c r="I12" s="27">
        <f>All_Sectors!I184</f>
        <v>61790.167999999991</v>
      </c>
      <c r="K12" s="253">
        <f t="shared" si="0"/>
        <v>0.45189633637244225</v>
      </c>
      <c r="M12">
        <f t="shared" si="1"/>
        <v>1973</v>
      </c>
      <c r="N12" s="27">
        <f t="shared" si="2"/>
        <v>61.790167999999994</v>
      </c>
      <c r="O12" s="27">
        <f t="shared" si="3"/>
        <v>17.721105543037712</v>
      </c>
      <c r="P12" s="27">
        <f t="shared" si="4"/>
        <v>10.201645000000001</v>
      </c>
      <c r="Q12" s="27">
        <f t="shared" si="5"/>
        <v>5.9394460000000002</v>
      </c>
      <c r="AB12">
        <f t="shared" si="21"/>
        <v>1973</v>
      </c>
      <c r="AC12" s="27">
        <f>All_Sectors!L108</f>
        <v>9542.9570000000003</v>
      </c>
      <c r="AD12" s="27">
        <f>All_Sectors!K108</f>
        <v>14897.351000000002</v>
      </c>
      <c r="AE12" s="27">
        <v>22609.099189310342</v>
      </c>
      <c r="AF12" s="27">
        <f>All_Sectors!H108</f>
        <v>75676.356</v>
      </c>
      <c r="AH12" s="442">
        <f t="shared" si="6"/>
        <v>0.62171872003602213</v>
      </c>
      <c r="AJ12">
        <f t="shared" si="7"/>
        <v>1973</v>
      </c>
      <c r="AK12" s="27">
        <f t="shared" si="8"/>
        <v>75.676355999999998</v>
      </c>
      <c r="AL12" s="27">
        <f t="shared" si="9"/>
        <v>22.609099189310342</v>
      </c>
      <c r="AM12" s="27">
        <f t="shared" si="10"/>
        <v>14.897351000000002</v>
      </c>
      <c r="AN12" s="27">
        <f t="shared" si="11"/>
        <v>9.5429570000000012</v>
      </c>
      <c r="AZ12" s="370">
        <f t="shared" si="12"/>
        <v>1973</v>
      </c>
      <c r="BA12">
        <f>All_Sectors!K337</f>
        <v>8225.3080000000009</v>
      </c>
      <c r="BB12">
        <f>All_Sectors!K261</f>
        <v>1976.3370000000002</v>
      </c>
      <c r="BD12" s="370">
        <f t="shared" si="13"/>
        <v>1973</v>
      </c>
      <c r="BE12" s="370">
        <f t="shared" si="14"/>
        <v>8.2253080000000018</v>
      </c>
      <c r="BF12" s="370">
        <f t="shared" si="15"/>
        <v>1.9763370000000002</v>
      </c>
      <c r="BH12" s="370">
        <f t="shared" si="16"/>
        <v>1973</v>
      </c>
      <c r="BI12" s="372">
        <f>All_Sectors!L337</f>
        <v>4422.7929999999997</v>
      </c>
      <c r="BJ12" s="372">
        <f>All_Sectors!L261</f>
        <v>1516.653</v>
      </c>
      <c r="BL12" s="370">
        <f t="shared" si="17"/>
        <v>1973</v>
      </c>
      <c r="BM12" s="370">
        <f t="shared" si="18"/>
        <v>4.4227929999999995</v>
      </c>
      <c r="BN12" s="370">
        <f t="shared" si="19"/>
        <v>1.516653</v>
      </c>
    </row>
    <row r="13" spans="1:66" x14ac:dyDescent="0.2">
      <c r="E13">
        <f t="shared" si="20"/>
        <v>1974</v>
      </c>
      <c r="F13" s="27">
        <f>All_Sectors!L185</f>
        <v>5760.4179999999997</v>
      </c>
      <c r="G13" s="27">
        <f>All_Sectors!K185</f>
        <v>9880.6730000000007</v>
      </c>
      <c r="H13" s="439">
        <v>17711.008190264656</v>
      </c>
      <c r="I13" s="27">
        <f>All_Sectors!I185</f>
        <v>59870.634000000005</v>
      </c>
      <c r="K13" s="253">
        <f t="shared" si="0"/>
        <v>0.46085500264227464</v>
      </c>
      <c r="M13">
        <f t="shared" si="1"/>
        <v>1974</v>
      </c>
      <c r="N13" s="27">
        <f t="shared" si="2"/>
        <v>59.87063400000001</v>
      </c>
      <c r="O13" s="27">
        <f t="shared" si="3"/>
        <v>17.711008190264657</v>
      </c>
      <c r="P13" s="27">
        <f t="shared" si="4"/>
        <v>9.8806730000000016</v>
      </c>
      <c r="Q13" s="27">
        <f t="shared" si="5"/>
        <v>5.7604179999999996</v>
      </c>
      <c r="AB13">
        <f t="shared" si="21"/>
        <v>1974</v>
      </c>
      <c r="AC13" s="27">
        <f>All_Sectors!L109</f>
        <v>9393.3230000000003</v>
      </c>
      <c r="AD13" s="27">
        <f>All_Sectors!K109</f>
        <v>14654.334999999999</v>
      </c>
      <c r="AE13" s="27">
        <v>22770.272193075627</v>
      </c>
      <c r="AF13" s="27">
        <f>All_Sectors!H109</f>
        <v>73955.263999999996</v>
      </c>
      <c r="AH13" s="442">
        <f t="shared" si="6"/>
        <v>0.63305744122657215</v>
      </c>
      <c r="AJ13">
        <f t="shared" si="7"/>
        <v>1974</v>
      </c>
      <c r="AK13" s="27">
        <f t="shared" si="8"/>
        <v>73.955264</v>
      </c>
      <c r="AL13" s="27">
        <f t="shared" si="9"/>
        <v>22.770272193075627</v>
      </c>
      <c r="AM13" s="27">
        <f t="shared" si="10"/>
        <v>14.654335</v>
      </c>
      <c r="AN13" s="27">
        <f t="shared" si="11"/>
        <v>9.3933230000000005</v>
      </c>
      <c r="AZ13" s="370">
        <f t="shared" si="12"/>
        <v>1974</v>
      </c>
      <c r="BA13">
        <f>All_Sectors!K338</f>
        <v>7907.91</v>
      </c>
      <c r="BB13">
        <f>All_Sectors!K262</f>
        <v>1972.7629999999999</v>
      </c>
      <c r="BD13" s="370">
        <f t="shared" si="13"/>
        <v>1974</v>
      </c>
      <c r="BE13" s="370">
        <f t="shared" si="14"/>
        <v>7.9079100000000002</v>
      </c>
      <c r="BF13" s="370">
        <f t="shared" si="15"/>
        <v>1.972763</v>
      </c>
      <c r="BH13" s="370">
        <f t="shared" si="16"/>
        <v>1974</v>
      </c>
      <c r="BI13" s="372">
        <f>All_Sectors!L338</f>
        <v>4259.0839999999998</v>
      </c>
      <c r="BJ13" s="372">
        <f>All_Sectors!L262</f>
        <v>1501.3340000000001</v>
      </c>
      <c r="BL13" s="370">
        <f t="shared" si="17"/>
        <v>1974</v>
      </c>
      <c r="BM13" s="370">
        <f t="shared" si="18"/>
        <v>4.2590839999999996</v>
      </c>
      <c r="BN13" s="370">
        <f t="shared" si="19"/>
        <v>1.5013340000000002</v>
      </c>
    </row>
    <row r="14" spans="1:66" x14ac:dyDescent="0.2">
      <c r="E14">
        <f t="shared" si="20"/>
        <v>1975</v>
      </c>
      <c r="F14" s="27">
        <f>All_Sectors!L186</f>
        <v>5657.0140000000001</v>
      </c>
      <c r="G14" s="27">
        <f>All_Sectors!K186</f>
        <v>9996.3639999999996</v>
      </c>
      <c r="H14" s="439">
        <v>16113.627575423865</v>
      </c>
      <c r="I14" s="27">
        <f>All_Sectors!I186</f>
        <v>57654.74700000001</v>
      </c>
      <c r="K14" s="253">
        <f t="shared" si="0"/>
        <v>0.45286802794267506</v>
      </c>
      <c r="M14">
        <f t="shared" si="1"/>
        <v>1975</v>
      </c>
      <c r="N14" s="27">
        <f t="shared" si="2"/>
        <v>57.654747000000015</v>
      </c>
      <c r="O14" s="27">
        <f t="shared" si="3"/>
        <v>16.113627575423866</v>
      </c>
      <c r="P14" s="27">
        <f t="shared" si="4"/>
        <v>9.9963639999999998</v>
      </c>
      <c r="Q14" s="27">
        <f t="shared" si="5"/>
        <v>5.6570140000000002</v>
      </c>
      <c r="AB14">
        <f t="shared" si="21"/>
        <v>1975</v>
      </c>
      <c r="AC14" s="27">
        <f>All_Sectors!L110</f>
        <v>9492.4910000000018</v>
      </c>
      <c r="AD14" s="27">
        <f>All_Sectors!K110</f>
        <v>14813.399999999998</v>
      </c>
      <c r="AE14" s="27">
        <v>20914.100569364258</v>
      </c>
      <c r="AF14" s="27">
        <f>All_Sectors!H110</f>
        <v>71963.913</v>
      </c>
      <c r="AH14" s="442">
        <f t="shared" si="6"/>
        <v>0.62837038293573966</v>
      </c>
      <c r="AJ14">
        <f t="shared" si="7"/>
        <v>1975</v>
      </c>
      <c r="AK14" s="27">
        <f t="shared" si="8"/>
        <v>71.963913000000005</v>
      </c>
      <c r="AL14" s="27">
        <f t="shared" si="9"/>
        <v>20.914100569364258</v>
      </c>
      <c r="AM14" s="27">
        <f t="shared" si="10"/>
        <v>14.813399999999998</v>
      </c>
      <c r="AN14" s="27">
        <f t="shared" si="11"/>
        <v>9.4924910000000011</v>
      </c>
      <c r="AZ14" s="370">
        <f t="shared" si="12"/>
        <v>1975</v>
      </c>
      <c r="BA14">
        <f>All_Sectors!K339</f>
        <v>7989.628999999999</v>
      </c>
      <c r="BB14">
        <f>All_Sectors!K263</f>
        <v>2006.7350000000001</v>
      </c>
      <c r="BD14" s="370">
        <f t="shared" si="13"/>
        <v>1975</v>
      </c>
      <c r="BE14" s="370">
        <f t="shared" si="14"/>
        <v>7.989628999999999</v>
      </c>
      <c r="BF14" s="370">
        <f t="shared" si="15"/>
        <v>2.0067350000000004</v>
      </c>
      <c r="BH14" s="370">
        <f t="shared" si="16"/>
        <v>1975</v>
      </c>
      <c r="BI14" s="372">
        <f>All_Sectors!L339</f>
        <v>4059.1880000000001</v>
      </c>
      <c r="BJ14" s="372">
        <f>All_Sectors!L263</f>
        <v>1597.8260000000002</v>
      </c>
      <c r="BL14" s="370">
        <f t="shared" si="17"/>
        <v>1975</v>
      </c>
      <c r="BM14" s="370">
        <f t="shared" si="18"/>
        <v>4.0591879999999998</v>
      </c>
      <c r="BN14" s="370">
        <f t="shared" si="19"/>
        <v>1.5978260000000002</v>
      </c>
    </row>
    <row r="15" spans="1:66" x14ac:dyDescent="0.2">
      <c r="E15">
        <f t="shared" si="20"/>
        <v>1976</v>
      </c>
      <c r="F15" s="27">
        <f>All_Sectors!L187</f>
        <v>6049.4120000000003</v>
      </c>
      <c r="G15" s="27">
        <f>All_Sectors!K187</f>
        <v>10460.350000000002</v>
      </c>
      <c r="H15" s="439">
        <v>16863.549812951296</v>
      </c>
      <c r="I15" s="27">
        <f>All_Sectors!I187</f>
        <v>60824.549000000006</v>
      </c>
      <c r="K15" s="253">
        <f t="shared" si="0"/>
        <v>0.44922486499573216</v>
      </c>
      <c r="M15">
        <f t="shared" si="1"/>
        <v>1976</v>
      </c>
      <c r="N15" s="27">
        <f t="shared" si="2"/>
        <v>60.824549000000005</v>
      </c>
      <c r="O15" s="27">
        <f t="shared" si="3"/>
        <v>16.863549812951298</v>
      </c>
      <c r="P15" s="27">
        <f t="shared" si="4"/>
        <v>10.460350000000002</v>
      </c>
      <c r="Q15" s="27">
        <f t="shared" si="5"/>
        <v>6.0494120000000002</v>
      </c>
      <c r="AB15">
        <f t="shared" si="21"/>
        <v>1976</v>
      </c>
      <c r="AC15" s="27">
        <f>All_Sectors!L111</f>
        <v>10063.333999999999</v>
      </c>
      <c r="AD15" s="27">
        <f>All_Sectors!K111</f>
        <v>15410.260000000002</v>
      </c>
      <c r="AE15" s="27">
        <v>21997.203967042162</v>
      </c>
      <c r="AF15" s="27">
        <f>All_Sectors!H111</f>
        <v>75967.212</v>
      </c>
      <c r="AH15" s="442">
        <f t="shared" si="6"/>
        <v>0.62488535142032275</v>
      </c>
      <c r="AJ15">
        <f t="shared" si="7"/>
        <v>1976</v>
      </c>
      <c r="AK15" s="27">
        <f t="shared" si="8"/>
        <v>75.967212000000004</v>
      </c>
      <c r="AL15" s="27">
        <f t="shared" si="9"/>
        <v>21.997203967042161</v>
      </c>
      <c r="AM15" s="27">
        <f t="shared" si="10"/>
        <v>15.410260000000003</v>
      </c>
      <c r="AN15" s="27">
        <f t="shared" si="11"/>
        <v>10.063333999999999</v>
      </c>
      <c r="AZ15" s="370">
        <f t="shared" si="12"/>
        <v>1976</v>
      </c>
      <c r="BA15">
        <f>All_Sectors!K340</f>
        <v>8391.135000000002</v>
      </c>
      <c r="BB15">
        <f>All_Sectors!K264</f>
        <v>2069.2150000000001</v>
      </c>
      <c r="BD15" s="370">
        <f t="shared" si="13"/>
        <v>1976</v>
      </c>
      <c r="BE15" s="370">
        <f t="shared" si="14"/>
        <v>8.391135000000002</v>
      </c>
      <c r="BF15" s="370">
        <f t="shared" si="15"/>
        <v>2.0692150000000002</v>
      </c>
      <c r="BH15" s="370">
        <f t="shared" si="16"/>
        <v>1976</v>
      </c>
      <c r="BI15" s="372">
        <f>All_Sectors!L340</f>
        <v>4371.4690000000001</v>
      </c>
      <c r="BJ15" s="372">
        <f>All_Sectors!L264</f>
        <v>1677.943</v>
      </c>
      <c r="BL15" s="370">
        <f t="shared" si="17"/>
        <v>1976</v>
      </c>
      <c r="BM15" s="370">
        <f t="shared" si="18"/>
        <v>4.3714690000000003</v>
      </c>
      <c r="BN15" s="370">
        <f t="shared" si="19"/>
        <v>1.677943</v>
      </c>
    </row>
    <row r="16" spans="1:66" x14ac:dyDescent="0.2">
      <c r="E16">
        <f t="shared" si="20"/>
        <v>1977</v>
      </c>
      <c r="F16" s="27">
        <f>All_Sectors!L188</f>
        <v>6021.2314031279993</v>
      </c>
      <c r="G16" s="27">
        <f>All_Sectors!K188</f>
        <v>10395.174000000003</v>
      </c>
      <c r="H16" s="439">
        <v>17075.281754259613</v>
      </c>
      <c r="I16" s="27">
        <f>All_Sectors!I188</f>
        <v>62051.091000000008</v>
      </c>
      <c r="K16" s="253">
        <f t="shared" si="0"/>
        <v>0.44270705496958324</v>
      </c>
      <c r="M16">
        <f t="shared" si="1"/>
        <v>1977</v>
      </c>
      <c r="N16" s="27">
        <f t="shared" si="2"/>
        <v>62.051091000000007</v>
      </c>
      <c r="O16" s="27">
        <f t="shared" si="3"/>
        <v>17.075281754259613</v>
      </c>
      <c r="P16" s="27">
        <f t="shared" si="4"/>
        <v>10.395174000000003</v>
      </c>
      <c r="Q16" s="27">
        <f t="shared" si="5"/>
        <v>6.0212314031279996</v>
      </c>
      <c r="AB16">
        <f t="shared" si="21"/>
        <v>1977</v>
      </c>
      <c r="AC16" s="27">
        <f>All_Sectors!L112</f>
        <v>10238.851610245176</v>
      </c>
      <c r="AD16" s="27">
        <f>All_Sectors!K112</f>
        <v>15661.713</v>
      </c>
      <c r="AE16" s="27">
        <v>22439.484242961225</v>
      </c>
      <c r="AF16" s="27">
        <f>All_Sectors!H112</f>
        <v>77953.910999999993</v>
      </c>
      <c r="AH16" s="442">
        <f t="shared" si="6"/>
        <v>0.62011062989779187</v>
      </c>
      <c r="AJ16">
        <f t="shared" si="7"/>
        <v>1977</v>
      </c>
      <c r="AK16" s="27">
        <f t="shared" si="8"/>
        <v>77.953910999999991</v>
      </c>
      <c r="AL16" s="27">
        <f t="shared" si="9"/>
        <v>22.439484242961225</v>
      </c>
      <c r="AM16" s="27">
        <f t="shared" si="10"/>
        <v>15.661713000000001</v>
      </c>
      <c r="AN16" s="27">
        <f t="shared" si="11"/>
        <v>10.238851610245176</v>
      </c>
      <c r="AZ16" s="370">
        <f t="shared" si="12"/>
        <v>1977</v>
      </c>
      <c r="BA16">
        <f>All_Sectors!K341</f>
        <v>8193.6190000000006</v>
      </c>
      <c r="BB16">
        <f>All_Sectors!K265</f>
        <v>2201.5549999999998</v>
      </c>
      <c r="BD16" s="370">
        <f t="shared" si="13"/>
        <v>1977</v>
      </c>
      <c r="BE16" s="370">
        <f t="shared" si="14"/>
        <v>8.193619</v>
      </c>
      <c r="BF16" s="370">
        <f t="shared" si="15"/>
        <v>2.2015549999999999</v>
      </c>
      <c r="BH16" s="370">
        <f t="shared" si="16"/>
        <v>1977</v>
      </c>
      <c r="BI16" s="372">
        <f>All_Sectors!L341</f>
        <v>4258.152</v>
      </c>
      <c r="BJ16" s="372">
        <f>All_Sectors!L265</f>
        <v>1763.0794031279995</v>
      </c>
      <c r="BL16" s="370">
        <f t="shared" si="17"/>
        <v>1977</v>
      </c>
      <c r="BM16" s="370">
        <f t="shared" si="18"/>
        <v>4.2581519999999999</v>
      </c>
      <c r="BN16" s="370">
        <f t="shared" si="19"/>
        <v>1.7630794031279995</v>
      </c>
    </row>
    <row r="17" spans="5:66" x14ac:dyDescent="0.2">
      <c r="E17">
        <f t="shared" si="20"/>
        <v>1978</v>
      </c>
      <c r="F17" s="27">
        <f>All_Sectors!L189</f>
        <v>6131.4244031279995</v>
      </c>
      <c r="G17" s="27">
        <f>All_Sectors!K189</f>
        <v>10561.220999999998</v>
      </c>
      <c r="H17" s="439">
        <v>17301.258351669858</v>
      </c>
      <c r="I17" s="27">
        <f>All_Sectors!I189</f>
        <v>63280.813000000009</v>
      </c>
      <c r="K17" s="253">
        <f t="shared" si="0"/>
        <v>0.44029901056533283</v>
      </c>
      <c r="M17">
        <f t="shared" si="1"/>
        <v>1978</v>
      </c>
      <c r="N17" s="27">
        <f t="shared" si="2"/>
        <v>63.280813000000009</v>
      </c>
      <c r="O17" s="27">
        <f t="shared" si="3"/>
        <v>17.301258351669858</v>
      </c>
      <c r="P17" s="27">
        <f t="shared" si="4"/>
        <v>10.561220999999998</v>
      </c>
      <c r="Q17" s="27">
        <f t="shared" si="5"/>
        <v>6.1314244031279994</v>
      </c>
      <c r="AB17">
        <f t="shared" si="21"/>
        <v>1978</v>
      </c>
      <c r="AC17" s="27">
        <f>All_Sectors!L113</f>
        <v>10543.397742854286</v>
      </c>
      <c r="AD17" s="27">
        <f>All_Sectors!K113</f>
        <v>16132.285999999996</v>
      </c>
      <c r="AE17" s="27">
        <v>22828.306887027404</v>
      </c>
      <c r="AF17" s="27">
        <f>All_Sectors!H113</f>
        <v>79948.78</v>
      </c>
      <c r="AH17" s="442">
        <f t="shared" si="6"/>
        <v>0.61919632331952645</v>
      </c>
      <c r="AJ17">
        <f t="shared" si="7"/>
        <v>1978</v>
      </c>
      <c r="AK17" s="27">
        <f t="shared" si="8"/>
        <v>79.948779999999999</v>
      </c>
      <c r="AL17" s="27">
        <f t="shared" si="9"/>
        <v>22.828306887027406</v>
      </c>
      <c r="AM17" s="27">
        <f t="shared" si="10"/>
        <v>16.132285999999997</v>
      </c>
      <c r="AN17" s="27">
        <f t="shared" si="11"/>
        <v>10.543397742854285</v>
      </c>
      <c r="AZ17" s="370">
        <f t="shared" si="12"/>
        <v>1978</v>
      </c>
      <c r="BA17">
        <f>All_Sectors!K342</f>
        <v>8259.9429999999993</v>
      </c>
      <c r="BB17">
        <f>All_Sectors!K266</f>
        <v>2301.2779999999993</v>
      </c>
      <c r="BD17" s="370">
        <f t="shared" si="13"/>
        <v>1978</v>
      </c>
      <c r="BE17" s="370">
        <f t="shared" si="14"/>
        <v>8.2599429999999998</v>
      </c>
      <c r="BF17" s="370">
        <f t="shared" si="15"/>
        <v>2.3012779999999995</v>
      </c>
      <c r="BH17" s="370">
        <f t="shared" si="16"/>
        <v>1978</v>
      </c>
      <c r="BI17" s="372">
        <f>All_Sectors!L342</f>
        <v>4308.9409999999998</v>
      </c>
      <c r="BJ17" s="372">
        <f>All_Sectors!L266</f>
        <v>1822.4834031279997</v>
      </c>
      <c r="BL17" s="370">
        <f t="shared" si="17"/>
        <v>1978</v>
      </c>
      <c r="BM17" s="370">
        <f t="shared" si="18"/>
        <v>4.3089409999999999</v>
      </c>
      <c r="BN17" s="370">
        <f t="shared" si="19"/>
        <v>1.8224834031279997</v>
      </c>
    </row>
    <row r="18" spans="5:66" x14ac:dyDescent="0.2">
      <c r="E18">
        <f t="shared" si="20"/>
        <v>1979</v>
      </c>
      <c r="F18" s="27">
        <f>All_Sectors!L190</f>
        <v>6229.1784031280004</v>
      </c>
      <c r="G18" s="27">
        <f>All_Sectors!K190</f>
        <v>10248.688</v>
      </c>
      <c r="H18" s="439">
        <v>17223.744170450853</v>
      </c>
      <c r="I18" s="27">
        <f>All_Sectors!I190</f>
        <v>63980.408000000003</v>
      </c>
      <c r="K18" s="253">
        <f t="shared" si="0"/>
        <v>0.42938819912575193</v>
      </c>
      <c r="M18">
        <f t="shared" si="1"/>
        <v>1979</v>
      </c>
      <c r="N18" s="27">
        <f t="shared" si="2"/>
        <v>63.980408000000004</v>
      </c>
      <c r="O18" s="27">
        <f t="shared" si="3"/>
        <v>17.223744170450853</v>
      </c>
      <c r="P18" s="27">
        <f t="shared" si="4"/>
        <v>10.248688</v>
      </c>
      <c r="Q18" s="27">
        <f t="shared" si="5"/>
        <v>6.2291784031280004</v>
      </c>
      <c r="AB18">
        <f t="shared" si="21"/>
        <v>1979</v>
      </c>
      <c r="AC18" s="27">
        <f>All_Sectors!L114</f>
        <v>10679.241087160255</v>
      </c>
      <c r="AD18" s="27">
        <f>All_Sectors!K114</f>
        <v>15812.724</v>
      </c>
      <c r="AE18" s="27">
        <v>22731.262058125591</v>
      </c>
      <c r="AF18" s="27">
        <f>All_Sectors!H114</f>
        <v>80857.017999999996</v>
      </c>
      <c r="AH18" s="442">
        <f t="shared" si="6"/>
        <v>0.6087687669273909</v>
      </c>
      <c r="AJ18">
        <f t="shared" si="7"/>
        <v>1979</v>
      </c>
      <c r="AK18" s="27">
        <f t="shared" si="8"/>
        <v>80.857017999999997</v>
      </c>
      <c r="AL18" s="27">
        <f t="shared" si="9"/>
        <v>22.731262058125591</v>
      </c>
      <c r="AM18" s="27">
        <f t="shared" si="10"/>
        <v>15.812724000000001</v>
      </c>
      <c r="AN18" s="27">
        <f t="shared" si="11"/>
        <v>10.679241087160255</v>
      </c>
      <c r="AZ18" s="370">
        <f t="shared" si="12"/>
        <v>1979</v>
      </c>
      <c r="BA18">
        <f>All_Sectors!K343</f>
        <v>7918.91</v>
      </c>
      <c r="BB18">
        <f>All_Sectors!K267</f>
        <v>2329.7780000000002</v>
      </c>
      <c r="BD18" s="370">
        <f t="shared" si="13"/>
        <v>1979</v>
      </c>
      <c r="BE18" s="370">
        <f t="shared" si="14"/>
        <v>7.9189100000000003</v>
      </c>
      <c r="BF18" s="370">
        <f t="shared" si="15"/>
        <v>2.3297780000000001</v>
      </c>
      <c r="BH18" s="370">
        <f t="shared" si="16"/>
        <v>1979</v>
      </c>
      <c r="BI18" s="372">
        <f>All_Sectors!L343</f>
        <v>4365.8440000000001</v>
      </c>
      <c r="BJ18" s="372">
        <f>All_Sectors!L267</f>
        <v>1863.3344031279998</v>
      </c>
      <c r="BL18" s="370">
        <f t="shared" si="17"/>
        <v>1979</v>
      </c>
      <c r="BM18" s="370">
        <f t="shared" si="18"/>
        <v>4.3658440000000001</v>
      </c>
      <c r="BN18" s="370">
        <f t="shared" si="19"/>
        <v>1.8633344031279999</v>
      </c>
    </row>
    <row r="19" spans="5:66" x14ac:dyDescent="0.2">
      <c r="E19">
        <f t="shared" si="20"/>
        <v>1980</v>
      </c>
      <c r="F19" s="27">
        <f>All_Sectors!L191</f>
        <v>6020.2864031280005</v>
      </c>
      <c r="G19" s="27">
        <f>All_Sectors!K191</f>
        <v>9887.4979999999996</v>
      </c>
      <c r="H19" s="439">
        <v>15878.305374044307</v>
      </c>
      <c r="I19" s="27">
        <f>All_Sectors!I191</f>
        <v>60944.588000000011</v>
      </c>
      <c r="K19" s="253">
        <f t="shared" si="0"/>
        <v>0.42277426461631512</v>
      </c>
      <c r="M19">
        <f t="shared" si="1"/>
        <v>1980</v>
      </c>
      <c r="N19" s="27">
        <f t="shared" si="2"/>
        <v>60.94458800000001</v>
      </c>
      <c r="O19" s="27">
        <f t="shared" si="3"/>
        <v>15.878305374044308</v>
      </c>
      <c r="P19" s="27">
        <f t="shared" si="4"/>
        <v>9.887497999999999</v>
      </c>
      <c r="Q19" s="27">
        <f t="shared" si="5"/>
        <v>6.0202864031280008</v>
      </c>
      <c r="AB19">
        <f t="shared" si="21"/>
        <v>1980</v>
      </c>
      <c r="AC19" s="27">
        <f>All_Sectors!L115</f>
        <v>10609.547663242378</v>
      </c>
      <c r="AD19" s="27">
        <f>All_Sectors!K115</f>
        <v>15753.380000000001</v>
      </c>
      <c r="AE19" s="27">
        <v>21206.997825157479</v>
      </c>
      <c r="AF19" s="27">
        <f>All_Sectors!H115</f>
        <v>78067.759999999995</v>
      </c>
      <c r="AH19" s="442">
        <f t="shared" si="6"/>
        <v>0.6093414937023921</v>
      </c>
      <c r="AJ19">
        <f t="shared" si="7"/>
        <v>1980</v>
      </c>
      <c r="AK19" s="27">
        <f t="shared" si="8"/>
        <v>78.067759999999993</v>
      </c>
      <c r="AL19" s="27">
        <f t="shared" si="9"/>
        <v>21.20699782515748</v>
      </c>
      <c r="AM19" s="27">
        <f t="shared" si="10"/>
        <v>15.753380000000002</v>
      </c>
      <c r="AN19" s="27">
        <f t="shared" si="11"/>
        <v>10.609547663242378</v>
      </c>
      <c r="AZ19" s="370">
        <f t="shared" si="12"/>
        <v>1980</v>
      </c>
      <c r="BA19">
        <f>All_Sectors!K344</f>
        <v>7439.4049999999997</v>
      </c>
      <c r="BB19">
        <f>All_Sectors!K268</f>
        <v>2448.0930000000003</v>
      </c>
      <c r="BD19" s="370">
        <f t="shared" si="13"/>
        <v>1980</v>
      </c>
      <c r="BE19" s="370">
        <f t="shared" si="14"/>
        <v>7.4394049999999998</v>
      </c>
      <c r="BF19" s="370">
        <f t="shared" si="15"/>
        <v>2.4480930000000005</v>
      </c>
      <c r="BH19" s="370">
        <f t="shared" si="16"/>
        <v>1980</v>
      </c>
      <c r="BI19" s="372">
        <f>All_Sectors!L344</f>
        <v>4104.9840000000004</v>
      </c>
      <c r="BJ19" s="372">
        <f>All_Sectors!L268</f>
        <v>1915.3024031279997</v>
      </c>
      <c r="BL19" s="370">
        <f t="shared" si="17"/>
        <v>1980</v>
      </c>
      <c r="BM19" s="370">
        <f t="shared" si="18"/>
        <v>4.1049840000000009</v>
      </c>
      <c r="BN19" s="370">
        <f t="shared" si="19"/>
        <v>1.9153024031279997</v>
      </c>
    </row>
    <row r="20" spans="5:66" x14ac:dyDescent="0.2">
      <c r="E20">
        <f t="shared" si="20"/>
        <v>1981</v>
      </c>
      <c r="F20" s="27">
        <f>All_Sectors!L192</f>
        <v>5879.4774031279994</v>
      </c>
      <c r="G20" s="27">
        <f>All_Sectors!K192</f>
        <v>9509.6530000000002</v>
      </c>
      <c r="H20" s="439">
        <v>15229.782652348198</v>
      </c>
      <c r="I20" s="27">
        <f>All_Sectors!I192</f>
        <v>59004.160000000003</v>
      </c>
      <c r="K20" s="253">
        <f t="shared" si="0"/>
        <v>0.41928290568577192</v>
      </c>
      <c r="M20">
        <f t="shared" si="1"/>
        <v>1981</v>
      </c>
      <c r="N20" s="27">
        <f t="shared" si="2"/>
        <v>59.004160000000006</v>
      </c>
      <c r="O20" s="27">
        <f t="shared" si="3"/>
        <v>15.229782652348199</v>
      </c>
      <c r="P20" s="27">
        <f t="shared" si="4"/>
        <v>9.5096530000000001</v>
      </c>
      <c r="Q20" s="27">
        <f t="shared" si="5"/>
        <v>5.8794774031279999</v>
      </c>
      <c r="AB20">
        <f t="shared" si="21"/>
        <v>1981</v>
      </c>
      <c r="AC20" s="27">
        <f>All_Sectors!L116</f>
        <v>10646.608699792641</v>
      </c>
      <c r="AD20" s="27">
        <f>All_Sectors!K116</f>
        <v>15261.545</v>
      </c>
      <c r="AE20" s="27">
        <v>20480.199360726856</v>
      </c>
      <c r="AF20" s="27">
        <f>All_Sectors!H116</f>
        <v>76103.010000000009</v>
      </c>
      <c r="AH20" s="442">
        <f t="shared" si="6"/>
        <v>0.60954688993930062</v>
      </c>
      <c r="AJ20">
        <f t="shared" si="7"/>
        <v>1981</v>
      </c>
      <c r="AK20" s="27">
        <f t="shared" si="8"/>
        <v>76.103010000000012</v>
      </c>
      <c r="AL20" s="27">
        <f t="shared" si="9"/>
        <v>20.480199360726857</v>
      </c>
      <c r="AM20" s="27">
        <f t="shared" si="10"/>
        <v>15.261545</v>
      </c>
      <c r="AN20" s="27">
        <f t="shared" si="11"/>
        <v>10.646608699792642</v>
      </c>
      <c r="AZ20" s="370">
        <f t="shared" si="12"/>
        <v>1981</v>
      </c>
      <c r="BA20">
        <f>All_Sectors!K345</f>
        <v>7045.2849999999989</v>
      </c>
      <c r="BB20">
        <f>All_Sectors!K269</f>
        <v>2464.3680000000004</v>
      </c>
      <c r="BD20" s="370">
        <f t="shared" si="13"/>
        <v>1981</v>
      </c>
      <c r="BE20" s="370">
        <f t="shared" si="14"/>
        <v>7.0452849999999989</v>
      </c>
      <c r="BF20" s="370">
        <f t="shared" si="15"/>
        <v>2.4643680000000003</v>
      </c>
      <c r="BH20" s="370">
        <f t="shared" si="16"/>
        <v>1981</v>
      </c>
      <c r="BI20" s="372">
        <f>All_Sectors!L345</f>
        <v>3837.0250000000001</v>
      </c>
      <c r="BJ20" s="372">
        <f>All_Sectors!L269</f>
        <v>2042.4524031279996</v>
      </c>
      <c r="BL20" s="370">
        <f t="shared" si="17"/>
        <v>1981</v>
      </c>
      <c r="BM20" s="370">
        <f t="shared" si="18"/>
        <v>3.8370250000000001</v>
      </c>
      <c r="BN20" s="370">
        <f t="shared" si="19"/>
        <v>2.0424524031279998</v>
      </c>
    </row>
    <row r="21" spans="5:66" x14ac:dyDescent="0.2">
      <c r="E21">
        <f t="shared" si="20"/>
        <v>1982</v>
      </c>
      <c r="F21" s="27">
        <f>All_Sectors!L193</f>
        <v>5950.2744031279999</v>
      </c>
      <c r="G21" s="27">
        <f>All_Sectors!K193</f>
        <v>9635.7080000000005</v>
      </c>
      <c r="H21" s="439">
        <v>13534.173022804127</v>
      </c>
      <c r="I21" s="27">
        <f>All_Sectors!I193</f>
        <v>56234.525999999991</v>
      </c>
      <c r="K21" s="253">
        <f t="shared" si="0"/>
        <v>0.41202234056003478</v>
      </c>
      <c r="M21">
        <f t="shared" si="1"/>
        <v>1982</v>
      </c>
      <c r="N21" s="27">
        <f t="shared" si="2"/>
        <v>56.234525999999995</v>
      </c>
      <c r="O21" s="27">
        <f t="shared" si="3"/>
        <v>13.534173022804127</v>
      </c>
      <c r="P21" s="27">
        <f t="shared" si="4"/>
        <v>9.6357080000000011</v>
      </c>
      <c r="Q21" s="27">
        <f t="shared" si="5"/>
        <v>5.9502744031279997</v>
      </c>
      <c r="AB21">
        <f t="shared" si="21"/>
        <v>1982</v>
      </c>
      <c r="AC21" s="27">
        <f>All_Sectors!L117</f>
        <v>10891.370402773888</v>
      </c>
      <c r="AD21" s="27">
        <f>All_Sectors!K117</f>
        <v>15530.937000000002</v>
      </c>
      <c r="AE21" s="27">
        <v>18463.36250951788</v>
      </c>
      <c r="AF21" s="27">
        <f>All_Sectors!H117</f>
        <v>73095.001000000004</v>
      </c>
      <c r="AH21" s="442">
        <f t="shared" si="6"/>
        <v>0.61407304601161128</v>
      </c>
      <c r="AJ21">
        <f t="shared" si="7"/>
        <v>1982</v>
      </c>
      <c r="AK21" s="27">
        <f t="shared" si="8"/>
        <v>73.095001000000011</v>
      </c>
      <c r="AL21" s="27">
        <f t="shared" si="9"/>
        <v>18.463362509517879</v>
      </c>
      <c r="AM21" s="27">
        <f t="shared" si="10"/>
        <v>15.530937000000002</v>
      </c>
      <c r="AN21" s="27">
        <f t="shared" si="11"/>
        <v>10.891370402773887</v>
      </c>
      <c r="AZ21" s="370">
        <f t="shared" si="12"/>
        <v>1982</v>
      </c>
      <c r="BA21">
        <f>All_Sectors!K346</f>
        <v>7146.5870000000014</v>
      </c>
      <c r="BB21">
        <f>All_Sectors!K270</f>
        <v>2489.1210000000001</v>
      </c>
      <c r="BD21" s="370">
        <f t="shared" si="13"/>
        <v>1982</v>
      </c>
      <c r="BE21" s="370">
        <f t="shared" si="14"/>
        <v>7.1465870000000011</v>
      </c>
      <c r="BF21" s="370">
        <f t="shared" si="15"/>
        <v>2.4891210000000004</v>
      </c>
      <c r="BH21" s="370">
        <f t="shared" si="16"/>
        <v>1982</v>
      </c>
      <c r="BI21" s="372">
        <f>All_Sectors!L346</f>
        <v>3864.0130000000004</v>
      </c>
      <c r="BJ21" s="372">
        <f>All_Sectors!L270</f>
        <v>2086.2614031279995</v>
      </c>
      <c r="BL21" s="370">
        <f t="shared" si="17"/>
        <v>1982</v>
      </c>
      <c r="BM21" s="370">
        <f t="shared" si="18"/>
        <v>3.8640130000000004</v>
      </c>
      <c r="BN21" s="370">
        <f t="shared" si="19"/>
        <v>2.0862614031279998</v>
      </c>
    </row>
    <row r="22" spans="5:66" x14ac:dyDescent="0.2">
      <c r="E22">
        <f t="shared" si="20"/>
        <v>1983</v>
      </c>
      <c r="F22" s="27">
        <f>All_Sectors!L194</f>
        <v>5965.9434031279998</v>
      </c>
      <c r="G22" s="27">
        <f>All_Sectors!K194</f>
        <v>9394.0580000000009</v>
      </c>
      <c r="H22" s="439">
        <v>14217.915005634133</v>
      </c>
      <c r="I22" s="27">
        <f>All_Sectors!I194</f>
        <v>55693.187999999995</v>
      </c>
      <c r="K22" s="253">
        <f t="shared" si="0"/>
        <v>0.42396518952432993</v>
      </c>
      <c r="M22">
        <f t="shared" si="1"/>
        <v>1983</v>
      </c>
      <c r="N22" s="27">
        <f t="shared" si="2"/>
        <v>55.693187999999999</v>
      </c>
      <c r="O22" s="27">
        <f t="shared" si="3"/>
        <v>14.217915005634133</v>
      </c>
      <c r="P22" s="27">
        <f t="shared" si="4"/>
        <v>9.3940580000000011</v>
      </c>
      <c r="Q22" s="27">
        <f t="shared" si="5"/>
        <v>5.9659434031279996</v>
      </c>
      <c r="AB22">
        <f t="shared" si="21"/>
        <v>1983</v>
      </c>
      <c r="AC22" s="27">
        <f>All_Sectors!L118</f>
        <v>10969.275809498227</v>
      </c>
      <c r="AD22" s="27">
        <f>All_Sectors!K118</f>
        <v>15425.021000000001</v>
      </c>
      <c r="AE22" s="27">
        <v>19179.743216682993</v>
      </c>
      <c r="AF22" s="27">
        <f>All_Sectors!H118</f>
        <v>72967.78300000001</v>
      </c>
      <c r="AH22" s="442">
        <f t="shared" si="6"/>
        <v>0.62457756221236993</v>
      </c>
      <c r="AJ22">
        <f t="shared" si="7"/>
        <v>1983</v>
      </c>
      <c r="AK22" s="27">
        <f t="shared" si="8"/>
        <v>72.967783000000011</v>
      </c>
      <c r="AL22" s="27">
        <f t="shared" si="9"/>
        <v>19.179743216682994</v>
      </c>
      <c r="AM22" s="27">
        <f t="shared" si="10"/>
        <v>15.425021000000001</v>
      </c>
      <c r="AN22" s="27">
        <f t="shared" si="11"/>
        <v>10.969275809498228</v>
      </c>
      <c r="AZ22" s="370">
        <f t="shared" si="12"/>
        <v>1983</v>
      </c>
      <c r="BA22">
        <f>All_Sectors!K347</f>
        <v>6831.8230000000003</v>
      </c>
      <c r="BB22">
        <f>All_Sectors!K271</f>
        <v>2562.2350000000001</v>
      </c>
      <c r="BD22" s="370">
        <f t="shared" si="13"/>
        <v>1983</v>
      </c>
      <c r="BE22" s="370">
        <f t="shared" si="14"/>
        <v>6.8318230000000009</v>
      </c>
      <c r="BF22" s="370">
        <f t="shared" si="15"/>
        <v>2.5622350000000003</v>
      </c>
      <c r="BH22" s="370">
        <f t="shared" si="16"/>
        <v>1983</v>
      </c>
      <c r="BI22" s="372">
        <f>All_Sectors!L347</f>
        <v>3840.2929999999997</v>
      </c>
      <c r="BJ22" s="372">
        <f>All_Sectors!L271</f>
        <v>2125.6504031279997</v>
      </c>
      <c r="BL22" s="370">
        <f t="shared" si="17"/>
        <v>1983</v>
      </c>
      <c r="BM22" s="370">
        <f t="shared" si="18"/>
        <v>3.840293</v>
      </c>
      <c r="BN22" s="370">
        <f t="shared" si="19"/>
        <v>2.1256504031279997</v>
      </c>
    </row>
    <row r="23" spans="5:66" x14ac:dyDescent="0.2">
      <c r="E23">
        <f t="shared" si="20"/>
        <v>1984</v>
      </c>
      <c r="F23" s="27">
        <f>All_Sectors!L195</f>
        <v>6274.4674031280001</v>
      </c>
      <c r="G23" s="27">
        <f>All_Sectors!K195</f>
        <v>9872.5719999999983</v>
      </c>
      <c r="H23" s="439">
        <v>14595.394052916632</v>
      </c>
      <c r="I23" s="27">
        <f>All_Sectors!I195</f>
        <v>58793.032000000007</v>
      </c>
      <c r="K23" s="253">
        <f t="shared" si="0"/>
        <v>0.41617118934972813</v>
      </c>
      <c r="M23">
        <f t="shared" si="1"/>
        <v>1984</v>
      </c>
      <c r="N23" s="27">
        <f t="shared" si="2"/>
        <v>58.793032000000011</v>
      </c>
      <c r="O23" s="27">
        <f t="shared" si="3"/>
        <v>14.595394052916632</v>
      </c>
      <c r="P23" s="27">
        <f t="shared" si="4"/>
        <v>9.8725719999999981</v>
      </c>
      <c r="Q23" s="27">
        <f t="shared" si="5"/>
        <v>6.2744674031279999</v>
      </c>
      <c r="AB23">
        <f t="shared" si="21"/>
        <v>1984</v>
      </c>
      <c r="AC23" s="27">
        <f>All_Sectors!L119</f>
        <v>11474.173567789199</v>
      </c>
      <c r="AD23" s="27">
        <f>All_Sectors!K119</f>
        <v>15959.562999999998</v>
      </c>
      <c r="AE23" s="27">
        <v>19843.260123461016</v>
      </c>
      <c r="AF23" s="27">
        <f>All_Sectors!H119</f>
        <v>76628.910999999993</v>
      </c>
      <c r="AH23" s="442">
        <f t="shared" si="6"/>
        <v>0.61696031007474739</v>
      </c>
      <c r="AJ23">
        <f t="shared" si="7"/>
        <v>1984</v>
      </c>
      <c r="AK23" s="27">
        <f t="shared" si="8"/>
        <v>76.628910999999988</v>
      </c>
      <c r="AL23" s="27">
        <f t="shared" si="9"/>
        <v>19.843260123461015</v>
      </c>
      <c r="AM23" s="27">
        <f t="shared" si="10"/>
        <v>15.959562999999999</v>
      </c>
      <c r="AN23" s="27">
        <f t="shared" si="11"/>
        <v>11.474173567789199</v>
      </c>
      <c r="AZ23" s="370">
        <f t="shared" si="12"/>
        <v>1984</v>
      </c>
      <c r="BA23">
        <f>All_Sectors!K348</f>
        <v>7210.8990000000003</v>
      </c>
      <c r="BB23">
        <f>All_Sectors!K272</f>
        <v>2661.6729999999993</v>
      </c>
      <c r="BD23" s="370">
        <f t="shared" si="13"/>
        <v>1984</v>
      </c>
      <c r="BE23" s="370">
        <f t="shared" si="14"/>
        <v>7.2108990000000004</v>
      </c>
      <c r="BF23" s="370">
        <f t="shared" si="15"/>
        <v>2.6616729999999995</v>
      </c>
      <c r="BH23" s="370">
        <f t="shared" si="16"/>
        <v>1984</v>
      </c>
      <c r="BI23" s="372">
        <f>All_Sectors!L348</f>
        <v>4000.7790000000005</v>
      </c>
      <c r="BJ23" s="372">
        <f>All_Sectors!L272</f>
        <v>2273.6884031279997</v>
      </c>
      <c r="BL23" s="370">
        <f t="shared" si="17"/>
        <v>1984</v>
      </c>
      <c r="BM23" s="370">
        <f t="shared" si="18"/>
        <v>4.0007790000000005</v>
      </c>
      <c r="BN23" s="370">
        <f t="shared" si="19"/>
        <v>2.2736884031279998</v>
      </c>
    </row>
    <row r="24" spans="5:66" x14ac:dyDescent="0.2">
      <c r="E24">
        <f t="shared" si="20"/>
        <v>1985</v>
      </c>
      <c r="F24" s="27">
        <f>All_Sectors!L196</f>
        <v>6092.6514031280003</v>
      </c>
      <c r="G24" s="27">
        <f>All_Sectors!K196</f>
        <v>9857.1209999999992</v>
      </c>
      <c r="H24" s="439">
        <v>13627.179765509132</v>
      </c>
      <c r="I24" s="27">
        <f>All_Sectors!I196</f>
        <v>58294.09</v>
      </c>
      <c r="K24" s="253">
        <f t="shared" si="0"/>
        <v>0.4028590336603442</v>
      </c>
      <c r="M24">
        <f t="shared" si="1"/>
        <v>1985</v>
      </c>
      <c r="N24" s="27">
        <f t="shared" si="2"/>
        <v>58.294089999999997</v>
      </c>
      <c r="O24" s="27">
        <f t="shared" si="3"/>
        <v>13.627179765509133</v>
      </c>
      <c r="P24" s="27">
        <f t="shared" si="4"/>
        <v>9.8571209999999994</v>
      </c>
      <c r="Q24" s="27">
        <f t="shared" si="5"/>
        <v>6.0926514031280004</v>
      </c>
      <c r="AB24">
        <f t="shared" si="21"/>
        <v>1985</v>
      </c>
      <c r="AC24" s="27">
        <f>All_Sectors!L120</f>
        <v>11481.47888615133</v>
      </c>
      <c r="AD24" s="27">
        <f>All_Sectors!K120</f>
        <v>16041.333999999999</v>
      </c>
      <c r="AE24" s="27">
        <v>18699.303063269319</v>
      </c>
      <c r="AF24" s="27">
        <f>All_Sectors!H120</f>
        <v>76396.288</v>
      </c>
      <c r="AH24" s="442">
        <f t="shared" si="6"/>
        <v>0.60503091392896802</v>
      </c>
      <c r="AJ24">
        <f t="shared" si="7"/>
        <v>1985</v>
      </c>
      <c r="AK24" s="27">
        <f t="shared" si="8"/>
        <v>76.396287999999998</v>
      </c>
      <c r="AL24" s="27">
        <f t="shared" si="9"/>
        <v>18.699303063269319</v>
      </c>
      <c r="AM24" s="27">
        <f t="shared" si="10"/>
        <v>16.041333999999999</v>
      </c>
      <c r="AN24" s="27">
        <f t="shared" si="11"/>
        <v>11.481478886151329</v>
      </c>
      <c r="AZ24" s="370">
        <f t="shared" si="12"/>
        <v>1985</v>
      </c>
      <c r="BA24">
        <f>All_Sectors!K349</f>
        <v>7148.2190000000001</v>
      </c>
      <c r="BB24">
        <f>All_Sectors!K273</f>
        <v>2708.902</v>
      </c>
      <c r="BD24" s="370">
        <f t="shared" si="13"/>
        <v>1985</v>
      </c>
      <c r="BE24" s="370">
        <f t="shared" si="14"/>
        <v>7.1482190000000001</v>
      </c>
      <c r="BF24" s="370">
        <f t="shared" si="15"/>
        <v>2.7089020000000001</v>
      </c>
      <c r="BH24" s="370">
        <f t="shared" si="16"/>
        <v>1985</v>
      </c>
      <c r="BI24" s="372">
        <f>All_Sectors!L349</f>
        <v>3732.1559999999999</v>
      </c>
      <c r="BJ24" s="372">
        <f>All_Sectors!L273</f>
        <v>2360.4954031279999</v>
      </c>
      <c r="BL24" s="370">
        <f t="shared" si="17"/>
        <v>1985</v>
      </c>
      <c r="BM24" s="370">
        <f t="shared" si="18"/>
        <v>3.7321559999999998</v>
      </c>
      <c r="BN24" s="370">
        <f t="shared" si="19"/>
        <v>2.3604954031280001</v>
      </c>
    </row>
    <row r="25" spans="5:66" x14ac:dyDescent="0.2">
      <c r="E25">
        <f t="shared" si="20"/>
        <v>1986</v>
      </c>
      <c r="F25" s="27">
        <f>All_Sectors!L197</f>
        <v>6140.578403128</v>
      </c>
      <c r="G25" s="27">
        <f>All_Sectors!K197</f>
        <v>9700.9189999999981</v>
      </c>
      <c r="H25" s="439">
        <v>13846.888837798515</v>
      </c>
      <c r="I25" s="27">
        <f>All_Sectors!I197</f>
        <v>58498.997000000003</v>
      </c>
      <c r="K25" s="253">
        <f t="shared" si="0"/>
        <v>0.40253353126376701</v>
      </c>
      <c r="M25">
        <f t="shared" si="1"/>
        <v>1986</v>
      </c>
      <c r="N25" s="27">
        <f t="shared" si="2"/>
        <v>58.498997000000003</v>
      </c>
      <c r="O25" s="27">
        <f t="shared" si="3"/>
        <v>13.846888837798515</v>
      </c>
      <c r="P25" s="27">
        <f t="shared" si="4"/>
        <v>9.700918999999999</v>
      </c>
      <c r="Q25" s="27">
        <f t="shared" si="5"/>
        <v>6.140578403128</v>
      </c>
      <c r="AB25">
        <f t="shared" si="21"/>
        <v>1986</v>
      </c>
      <c r="AC25" s="27">
        <f>All_Sectors!L121</f>
        <v>11636.003564537705</v>
      </c>
      <c r="AD25" s="27">
        <f>All_Sectors!K121</f>
        <v>15975.108</v>
      </c>
      <c r="AE25" s="27">
        <v>18846.511679700277</v>
      </c>
      <c r="AF25" s="27">
        <f>All_Sectors!H121</f>
        <v>76643.567999999999</v>
      </c>
      <c r="AH25" s="442">
        <f t="shared" si="6"/>
        <v>0.60615162441599779</v>
      </c>
      <c r="AJ25">
        <f t="shared" si="7"/>
        <v>1986</v>
      </c>
      <c r="AK25" s="27">
        <f t="shared" si="8"/>
        <v>76.643568000000002</v>
      </c>
      <c r="AL25" s="27">
        <f t="shared" si="9"/>
        <v>18.846511679700278</v>
      </c>
      <c r="AM25" s="27">
        <f t="shared" si="10"/>
        <v>15.975108000000001</v>
      </c>
      <c r="AN25" s="27">
        <f t="shared" si="11"/>
        <v>11.636003564537704</v>
      </c>
      <c r="AZ25" s="370">
        <f t="shared" si="12"/>
        <v>1986</v>
      </c>
      <c r="BA25">
        <f>All_Sectors!K350</f>
        <v>6906.19</v>
      </c>
      <c r="BB25">
        <f>All_Sectors!K274</f>
        <v>2794.7290000000003</v>
      </c>
      <c r="BD25" s="370">
        <f t="shared" si="13"/>
        <v>1986</v>
      </c>
      <c r="BE25" s="370">
        <f t="shared" si="14"/>
        <v>6.9061899999999996</v>
      </c>
      <c r="BF25" s="370">
        <f t="shared" si="15"/>
        <v>2.7947290000000002</v>
      </c>
      <c r="BH25" s="370">
        <f t="shared" si="16"/>
        <v>1986</v>
      </c>
      <c r="BI25" s="372">
        <f>All_Sectors!L350</f>
        <v>3692.7360000000003</v>
      </c>
      <c r="BJ25" s="372">
        <f>All_Sectors!L274</f>
        <v>2447.8424031279992</v>
      </c>
      <c r="BL25" s="370">
        <f t="shared" si="17"/>
        <v>1986</v>
      </c>
      <c r="BM25" s="370">
        <f t="shared" si="18"/>
        <v>3.6927360000000005</v>
      </c>
      <c r="BN25" s="370">
        <f t="shared" si="19"/>
        <v>2.4478424031279991</v>
      </c>
    </row>
    <row r="26" spans="5:66" x14ac:dyDescent="0.2">
      <c r="E26">
        <f t="shared" si="20"/>
        <v>1987</v>
      </c>
      <c r="F26" s="27">
        <f>All_Sectors!L198</f>
        <v>6322.082403127999</v>
      </c>
      <c r="G26" s="27">
        <f>All_Sectors!K198</f>
        <v>9824.9739999999965</v>
      </c>
      <c r="H26" s="439">
        <v>14188.315252377144</v>
      </c>
      <c r="I26" s="27">
        <f>All_Sectors!I198</f>
        <v>60453.606</v>
      </c>
      <c r="K26" s="253">
        <f t="shared" si="0"/>
        <v>0.39721847613816685</v>
      </c>
      <c r="M26">
        <f t="shared" si="1"/>
        <v>1987</v>
      </c>
      <c r="N26" s="27">
        <f t="shared" si="2"/>
        <v>60.453606000000001</v>
      </c>
      <c r="O26" s="27">
        <f t="shared" si="3"/>
        <v>14.188315252377144</v>
      </c>
      <c r="P26" s="27">
        <f t="shared" si="4"/>
        <v>9.8249739999999974</v>
      </c>
      <c r="Q26" s="27">
        <f t="shared" si="5"/>
        <v>6.3220824031279994</v>
      </c>
      <c r="AB26">
        <f t="shared" si="21"/>
        <v>1987</v>
      </c>
      <c r="AC26" s="27">
        <f>All_Sectors!L122</f>
        <v>11975.66563977479</v>
      </c>
      <c r="AD26" s="27">
        <f>All_Sectors!K122</f>
        <v>16263.213999999998</v>
      </c>
      <c r="AE26" s="27">
        <v>19411.376006851475</v>
      </c>
      <c r="AF26" s="27">
        <f>All_Sectors!H122</f>
        <v>79056.989000000001</v>
      </c>
      <c r="AH26" s="442">
        <f t="shared" si="6"/>
        <v>0.60273299362092148</v>
      </c>
      <c r="AJ26">
        <f t="shared" si="7"/>
        <v>1987</v>
      </c>
      <c r="AK26" s="27">
        <f t="shared" si="8"/>
        <v>79.056989000000002</v>
      </c>
      <c r="AL26" s="27">
        <f t="shared" si="9"/>
        <v>19.411376006851476</v>
      </c>
      <c r="AM26" s="27">
        <f t="shared" si="10"/>
        <v>16.263213999999998</v>
      </c>
      <c r="AN26" s="27">
        <f t="shared" si="11"/>
        <v>11.975665639774791</v>
      </c>
      <c r="AZ26" s="370">
        <f t="shared" si="12"/>
        <v>1987</v>
      </c>
      <c r="BA26">
        <f>All_Sectors!K351</f>
        <v>6923.373999999998</v>
      </c>
      <c r="BB26">
        <f>All_Sectors!K275</f>
        <v>2901.6</v>
      </c>
      <c r="BD26" s="370">
        <f t="shared" si="13"/>
        <v>1987</v>
      </c>
      <c r="BE26" s="370">
        <f t="shared" si="14"/>
        <v>6.9233739999999981</v>
      </c>
      <c r="BF26" s="370">
        <f t="shared" si="15"/>
        <v>2.9016000000000002</v>
      </c>
      <c r="BH26" s="370">
        <f t="shared" si="16"/>
        <v>1987</v>
      </c>
      <c r="BI26" s="372">
        <f>All_Sectors!L351</f>
        <v>3774.1129999999998</v>
      </c>
      <c r="BJ26" s="372">
        <f>All_Sectors!L275</f>
        <v>2547.9694031279996</v>
      </c>
      <c r="BL26" s="370">
        <f t="shared" si="17"/>
        <v>1987</v>
      </c>
      <c r="BM26" s="370">
        <f t="shared" si="18"/>
        <v>3.7741129999999998</v>
      </c>
      <c r="BN26" s="370">
        <f t="shared" si="19"/>
        <v>2.5479694031279996</v>
      </c>
    </row>
    <row r="27" spans="5:66" x14ac:dyDescent="0.2">
      <c r="E27">
        <f t="shared" si="20"/>
        <v>1988</v>
      </c>
      <c r="F27" s="27">
        <f>All_Sectors!L199</f>
        <v>6678.2194031280005</v>
      </c>
      <c r="G27" s="27">
        <f>All_Sectors!K199</f>
        <v>10403.243999999999</v>
      </c>
      <c r="H27" s="439">
        <v>15514.406933569606</v>
      </c>
      <c r="I27" s="27">
        <f>All_Sectors!I199</f>
        <v>63275.425999999999</v>
      </c>
      <c r="K27" s="253">
        <f t="shared" si="0"/>
        <v>0.40960057595771227</v>
      </c>
      <c r="M27">
        <f t="shared" si="1"/>
        <v>1988</v>
      </c>
      <c r="N27" s="27">
        <f t="shared" si="2"/>
        <v>63.275426000000003</v>
      </c>
      <c r="O27" s="27">
        <f t="shared" si="3"/>
        <v>15.514406933569607</v>
      </c>
      <c r="P27" s="27">
        <f t="shared" si="4"/>
        <v>10.403243999999999</v>
      </c>
      <c r="Q27" s="27">
        <f t="shared" si="5"/>
        <v>6.6782194031280007</v>
      </c>
      <c r="AB27">
        <f t="shared" si="21"/>
        <v>1988</v>
      </c>
      <c r="AC27" s="27">
        <f>All_Sectors!L123</f>
        <v>12607.656023407488</v>
      </c>
      <c r="AD27" s="27">
        <f>All_Sectors!K123</f>
        <v>17132.613000000001</v>
      </c>
      <c r="AE27" s="27">
        <v>20975.420663927456</v>
      </c>
      <c r="AF27" s="27">
        <f>All_Sectors!H123</f>
        <v>82705.812000000005</v>
      </c>
      <c r="AH27" s="442">
        <f t="shared" si="6"/>
        <v>0.61320587345584543</v>
      </c>
      <c r="AJ27">
        <f t="shared" si="7"/>
        <v>1988</v>
      </c>
      <c r="AK27" s="27">
        <f t="shared" si="8"/>
        <v>82.705812000000009</v>
      </c>
      <c r="AL27" s="27">
        <f t="shared" si="9"/>
        <v>20.975420663927455</v>
      </c>
      <c r="AM27" s="27">
        <f t="shared" si="10"/>
        <v>17.132613000000003</v>
      </c>
      <c r="AN27" s="27">
        <f t="shared" si="11"/>
        <v>12.607656023407488</v>
      </c>
      <c r="AZ27" s="370">
        <f t="shared" si="12"/>
        <v>1988</v>
      </c>
      <c r="BA27">
        <f>All_Sectors!K352</f>
        <v>7356.7849999999999</v>
      </c>
      <c r="BB27">
        <f>All_Sectors!K276</f>
        <v>3046.4590000000003</v>
      </c>
      <c r="BD27" s="370">
        <f t="shared" si="13"/>
        <v>1988</v>
      </c>
      <c r="BE27" s="370">
        <f t="shared" si="14"/>
        <v>7.3567850000000004</v>
      </c>
      <c r="BF27" s="370">
        <f t="shared" si="15"/>
        <v>3.0464590000000005</v>
      </c>
      <c r="BH27" s="370">
        <f t="shared" si="16"/>
        <v>1988</v>
      </c>
      <c r="BI27" s="372">
        <f>All_Sectors!L352</f>
        <v>3993.8980000000006</v>
      </c>
      <c r="BJ27" s="372">
        <f>All_Sectors!L276</f>
        <v>2684.3214031279999</v>
      </c>
      <c r="BL27" s="370">
        <f t="shared" si="17"/>
        <v>1988</v>
      </c>
      <c r="BM27" s="370">
        <f t="shared" si="18"/>
        <v>3.9938980000000006</v>
      </c>
      <c r="BN27" s="370">
        <f t="shared" si="19"/>
        <v>2.684321403128</v>
      </c>
    </row>
    <row r="28" spans="5:66" x14ac:dyDescent="0.2">
      <c r="E28">
        <f t="shared" si="20"/>
        <v>1989</v>
      </c>
      <c r="F28" s="27">
        <f>All_Sectors!L200</f>
        <v>6818.8254031279994</v>
      </c>
      <c r="G28" s="27">
        <f>All_Sectors!K200</f>
        <v>10656.592000000001</v>
      </c>
      <c r="H28" s="439">
        <v>15436.134392349462</v>
      </c>
      <c r="I28" s="27">
        <f>All_Sectors!I200</f>
        <v>63938.825000000012</v>
      </c>
      <c r="K28" s="253">
        <f t="shared" si="0"/>
        <v>0.40808892550573861</v>
      </c>
      <c r="M28">
        <f t="shared" si="1"/>
        <v>1989</v>
      </c>
      <c r="N28" s="27">
        <f t="shared" si="2"/>
        <v>63.938825000000016</v>
      </c>
      <c r="O28" s="27">
        <f t="shared" si="3"/>
        <v>15.436134392349462</v>
      </c>
      <c r="P28" s="27">
        <f t="shared" si="4"/>
        <v>10.656592000000002</v>
      </c>
      <c r="Q28" s="27">
        <f t="shared" si="5"/>
        <v>6.8188254031279998</v>
      </c>
      <c r="AB28">
        <f t="shared" si="21"/>
        <v>1989</v>
      </c>
      <c r="AC28" s="27">
        <f>All_Sectors!L124</f>
        <v>13223.905662146155</v>
      </c>
      <c r="AD28" s="27">
        <f>All_Sectors!K124</f>
        <v>17785.734</v>
      </c>
      <c r="AE28" s="27">
        <v>21205.947097515025</v>
      </c>
      <c r="AF28" s="27">
        <f>All_Sectors!H124</f>
        <v>84777</v>
      </c>
      <c r="AH28" s="442">
        <f t="shared" si="6"/>
        <v>0.61591689679584294</v>
      </c>
      <c r="AJ28">
        <f t="shared" si="7"/>
        <v>1989</v>
      </c>
      <c r="AK28" s="27">
        <f t="shared" si="8"/>
        <v>84.777000000000001</v>
      </c>
      <c r="AL28" s="27">
        <f t="shared" si="9"/>
        <v>21.205947097515025</v>
      </c>
      <c r="AM28" s="27">
        <f t="shared" si="10"/>
        <v>17.785734000000001</v>
      </c>
      <c r="AN28" s="27">
        <f t="shared" si="11"/>
        <v>13.223905662146155</v>
      </c>
      <c r="AZ28" s="370">
        <f t="shared" si="12"/>
        <v>1989</v>
      </c>
      <c r="BA28">
        <f>All_Sectors!K353</f>
        <v>7566.942</v>
      </c>
      <c r="BB28">
        <f>All_Sectors!K277</f>
        <v>3089.6499999999996</v>
      </c>
      <c r="BD28" s="370">
        <f t="shared" si="13"/>
        <v>1989</v>
      </c>
      <c r="BE28" s="370">
        <f t="shared" si="14"/>
        <v>7.5669420000000001</v>
      </c>
      <c r="BF28" s="370">
        <f t="shared" si="15"/>
        <v>3.0896499999999998</v>
      </c>
      <c r="BH28" s="370">
        <f t="shared" si="16"/>
        <v>1989</v>
      </c>
      <c r="BI28" s="372">
        <f>All_Sectors!L353</f>
        <v>4042.9720000000002</v>
      </c>
      <c r="BJ28" s="372">
        <f>All_Sectors!L277</f>
        <v>2775.8534031279996</v>
      </c>
      <c r="BL28" s="370">
        <f t="shared" si="17"/>
        <v>1989</v>
      </c>
      <c r="BM28" s="370">
        <f t="shared" si="18"/>
        <v>4.0429720000000007</v>
      </c>
      <c r="BN28" s="370">
        <f t="shared" si="19"/>
        <v>2.7758534031279996</v>
      </c>
    </row>
    <row r="29" spans="5:66" x14ac:dyDescent="0.2">
      <c r="E29">
        <f t="shared" si="20"/>
        <v>1990</v>
      </c>
      <c r="F29" s="27">
        <f>All_Sectors!L201</f>
        <v>6765.2204031279998</v>
      </c>
      <c r="G29" s="27">
        <f>All_Sectors!K201</f>
        <v>9710.0560000000005</v>
      </c>
      <c r="H29" s="439">
        <v>15476.983088563238</v>
      </c>
      <c r="I29" s="27">
        <f>All_Sectors!I201</f>
        <v>63254.646999999997</v>
      </c>
      <c r="K29" s="253">
        <f t="shared" si="0"/>
        <v>0.39818480195713113</v>
      </c>
      <c r="M29">
        <f t="shared" si="1"/>
        <v>1990</v>
      </c>
      <c r="N29" s="27">
        <f t="shared" si="2"/>
        <v>63.254646999999999</v>
      </c>
      <c r="O29" s="27">
        <f t="shared" si="3"/>
        <v>15.476983088563239</v>
      </c>
      <c r="P29" s="27">
        <f t="shared" si="4"/>
        <v>9.7100560000000016</v>
      </c>
      <c r="Q29" s="27">
        <f t="shared" si="5"/>
        <v>6.7652204031279997</v>
      </c>
      <c r="AB29">
        <f t="shared" si="21"/>
        <v>1990</v>
      </c>
      <c r="AC29" s="27">
        <f>All_Sectors!L125</f>
        <v>13350.123214860527</v>
      </c>
      <c r="AD29" s="27">
        <f>All_Sectors!K125</f>
        <v>16945.297000000002</v>
      </c>
      <c r="AE29" s="27">
        <v>21360.870329572561</v>
      </c>
      <c r="AF29" s="27">
        <f>All_Sectors!H125</f>
        <v>84494.462</v>
      </c>
      <c r="AH29" s="442">
        <f t="shared" si="6"/>
        <v>0.61135711526789871</v>
      </c>
      <c r="AJ29">
        <f t="shared" si="7"/>
        <v>1990</v>
      </c>
      <c r="AK29" s="27">
        <f t="shared" si="8"/>
        <v>84.494461999999999</v>
      </c>
      <c r="AL29" s="27">
        <f t="shared" si="9"/>
        <v>21.36087032957256</v>
      </c>
      <c r="AM29" s="27">
        <f t="shared" si="10"/>
        <v>16.945297000000004</v>
      </c>
      <c r="AN29" s="27">
        <f t="shared" si="11"/>
        <v>13.350123214860528</v>
      </c>
      <c r="AZ29" s="370">
        <f t="shared" si="12"/>
        <v>1990</v>
      </c>
      <c r="BA29">
        <f>All_Sectors!K354</f>
        <v>6557.3040000000001</v>
      </c>
      <c r="BB29">
        <f>All_Sectors!K278</f>
        <v>3152.7520000000009</v>
      </c>
      <c r="BD29" s="370">
        <f t="shared" si="13"/>
        <v>1990</v>
      </c>
      <c r="BE29" s="370">
        <f t="shared" si="14"/>
        <v>6.5573040000000002</v>
      </c>
      <c r="BF29" s="370">
        <f t="shared" si="15"/>
        <v>3.1527520000000009</v>
      </c>
      <c r="BH29" s="370">
        <f t="shared" si="16"/>
        <v>1990</v>
      </c>
      <c r="BI29" s="372">
        <f>All_Sectors!L354</f>
        <v>3895.8530000000001</v>
      </c>
      <c r="BJ29" s="372">
        <f>All_Sectors!L278</f>
        <v>2869.3674031279998</v>
      </c>
      <c r="BL29" s="370">
        <f t="shared" si="17"/>
        <v>1990</v>
      </c>
      <c r="BM29" s="370">
        <f t="shared" si="18"/>
        <v>3.8958530000000002</v>
      </c>
      <c r="BN29" s="370">
        <f t="shared" si="19"/>
        <v>2.8693674031279999</v>
      </c>
    </row>
    <row r="30" spans="5:66" x14ac:dyDescent="0.2">
      <c r="E30">
        <f t="shared" si="20"/>
        <v>1991</v>
      </c>
      <c r="F30" s="27">
        <f>All_Sectors!L202</f>
        <v>6872.6284065400005</v>
      </c>
      <c r="G30" s="27">
        <f>All_Sectors!K202</f>
        <v>10006.643</v>
      </c>
      <c r="H30" s="439">
        <v>15151.299441721496</v>
      </c>
      <c r="I30" s="27">
        <f>All_Sectors!I202</f>
        <v>63005.30799999999</v>
      </c>
      <c r="K30" s="253">
        <f t="shared" si="0"/>
        <v>0.39929877720336676</v>
      </c>
      <c r="M30">
        <f t="shared" si="1"/>
        <v>1991</v>
      </c>
      <c r="N30" s="27">
        <f t="shared" si="2"/>
        <v>63.005307999999992</v>
      </c>
      <c r="O30" s="27">
        <f t="shared" si="3"/>
        <v>15.151299441721497</v>
      </c>
      <c r="P30" s="27">
        <f t="shared" si="4"/>
        <v>10.006643</v>
      </c>
      <c r="Q30" s="27">
        <f t="shared" si="5"/>
        <v>6.8726284065400005</v>
      </c>
      <c r="AB30">
        <f t="shared" si="21"/>
        <v>1991</v>
      </c>
      <c r="AC30" s="27">
        <f>All_Sectors!L126</f>
        <v>13529.941646748259</v>
      </c>
      <c r="AD30" s="27">
        <f>All_Sectors!K126</f>
        <v>17420.310000000001</v>
      </c>
      <c r="AE30" s="27">
        <v>20954.453107675272</v>
      </c>
      <c r="AF30" s="27">
        <f>All_Sectors!H126</f>
        <v>84437.375</v>
      </c>
      <c r="AH30" s="442">
        <f t="shared" si="6"/>
        <v>0.61471243930100306</v>
      </c>
      <c r="AJ30">
        <f t="shared" si="7"/>
        <v>1991</v>
      </c>
      <c r="AK30" s="27">
        <f t="shared" si="8"/>
        <v>84.437375000000003</v>
      </c>
      <c r="AL30" s="27">
        <f t="shared" si="9"/>
        <v>20.954453107675274</v>
      </c>
      <c r="AM30" s="27">
        <f t="shared" si="10"/>
        <v>17.420310000000001</v>
      </c>
      <c r="AN30" s="27">
        <f t="shared" si="11"/>
        <v>13.529941646748259</v>
      </c>
      <c r="AZ30" s="370">
        <f t="shared" si="12"/>
        <v>1991</v>
      </c>
      <c r="BA30">
        <f>All_Sectors!K355</f>
        <v>6746.759</v>
      </c>
      <c r="BB30">
        <f>All_Sectors!K279</f>
        <v>3259.8840000000005</v>
      </c>
      <c r="BD30" s="370">
        <f t="shared" si="13"/>
        <v>1991</v>
      </c>
      <c r="BE30" s="370">
        <f t="shared" si="14"/>
        <v>6.746759</v>
      </c>
      <c r="BF30" s="370">
        <f t="shared" si="15"/>
        <v>3.2598840000000004</v>
      </c>
      <c r="BH30" s="370">
        <f t="shared" si="16"/>
        <v>1991</v>
      </c>
      <c r="BI30" s="372">
        <f>All_Sectors!L355</f>
        <v>3945.3230000000003</v>
      </c>
      <c r="BJ30" s="372">
        <f>All_Sectors!L279</f>
        <v>2927.3054065400001</v>
      </c>
      <c r="BL30" s="370">
        <f t="shared" si="17"/>
        <v>1991</v>
      </c>
      <c r="BM30" s="370">
        <f t="shared" si="18"/>
        <v>3.9453230000000006</v>
      </c>
      <c r="BN30" s="370">
        <f t="shared" si="19"/>
        <v>2.9273054065400004</v>
      </c>
    </row>
    <row r="31" spans="5:66" x14ac:dyDescent="0.2">
      <c r="E31">
        <f t="shared" si="20"/>
        <v>1992</v>
      </c>
      <c r="F31" s="27">
        <f>All_Sectors!L203</f>
        <v>6920.6021853600005</v>
      </c>
      <c r="G31" s="27">
        <f>All_Sectors!K203</f>
        <v>10143.610999999999</v>
      </c>
      <c r="H31" s="439">
        <v>15695.659273790987</v>
      </c>
      <c r="I31" s="27">
        <f>All_Sectors!I203</f>
        <v>64488.464000000014</v>
      </c>
      <c r="K31" s="253">
        <f t="shared" si="0"/>
        <v>0.40068050424942636</v>
      </c>
      <c r="M31">
        <f t="shared" si="1"/>
        <v>1992</v>
      </c>
      <c r="N31" s="27">
        <f t="shared" si="2"/>
        <v>64.488464000000022</v>
      </c>
      <c r="O31" s="27">
        <f t="shared" si="3"/>
        <v>15.695659273790987</v>
      </c>
      <c r="P31" s="27">
        <f t="shared" si="4"/>
        <v>10.143611</v>
      </c>
      <c r="Q31" s="27">
        <f t="shared" si="5"/>
        <v>6.9206021853600008</v>
      </c>
      <c r="AB31">
        <f t="shared" si="21"/>
        <v>1992</v>
      </c>
      <c r="AC31" s="27">
        <f>All_Sectors!L127</f>
        <v>13537.906377816887</v>
      </c>
      <c r="AD31" s="27">
        <f>All_Sectors!K127</f>
        <v>17355.839999999997</v>
      </c>
      <c r="AE31" s="27">
        <v>21475.165461441487</v>
      </c>
      <c r="AF31" s="27">
        <f>All_Sectors!H127</f>
        <v>85782.619000000006</v>
      </c>
      <c r="AH31" s="442">
        <f t="shared" si="6"/>
        <v>0.61048394709490472</v>
      </c>
      <c r="AJ31">
        <f t="shared" si="7"/>
        <v>1992</v>
      </c>
      <c r="AK31" s="27">
        <f t="shared" si="8"/>
        <v>85.782619000000011</v>
      </c>
      <c r="AL31" s="27">
        <f t="shared" si="9"/>
        <v>21.475165461441488</v>
      </c>
      <c r="AM31" s="27">
        <f t="shared" si="10"/>
        <v>17.355839999999997</v>
      </c>
      <c r="AN31" s="27">
        <f t="shared" si="11"/>
        <v>13.537906377816888</v>
      </c>
      <c r="AZ31" s="370">
        <f t="shared" si="12"/>
        <v>1992</v>
      </c>
      <c r="BA31">
        <f>All_Sectors!K356</f>
        <v>6950.1880000000001</v>
      </c>
      <c r="BB31">
        <f>All_Sectors!K280</f>
        <v>3193.4229999999998</v>
      </c>
      <c r="BD31" s="370">
        <f t="shared" si="13"/>
        <v>1992</v>
      </c>
      <c r="BE31" s="370">
        <f t="shared" si="14"/>
        <v>6.9501879999999998</v>
      </c>
      <c r="BF31" s="370">
        <f t="shared" si="15"/>
        <v>3.1934229999999997</v>
      </c>
      <c r="BH31" s="370">
        <f t="shared" si="16"/>
        <v>1992</v>
      </c>
      <c r="BI31" s="372">
        <f>All_Sectors!L356</f>
        <v>3990.5990000000006</v>
      </c>
      <c r="BJ31" s="372">
        <f>All_Sectors!L280</f>
        <v>2930.0031853599999</v>
      </c>
      <c r="BL31" s="370">
        <f t="shared" si="17"/>
        <v>1992</v>
      </c>
      <c r="BM31" s="370">
        <f t="shared" si="18"/>
        <v>3.9905990000000009</v>
      </c>
      <c r="BN31" s="370">
        <f t="shared" si="19"/>
        <v>2.9300031853599999</v>
      </c>
    </row>
    <row r="32" spans="5:66" x14ac:dyDescent="0.2">
      <c r="E32">
        <f t="shared" si="20"/>
        <v>1993</v>
      </c>
      <c r="F32" s="27">
        <f>All_Sectors!L204</f>
        <v>7001.7291268039999</v>
      </c>
      <c r="G32" s="27">
        <f>All_Sectors!K204</f>
        <v>10540.321</v>
      </c>
      <c r="H32" s="439">
        <v>16414.33319198247</v>
      </c>
      <c r="I32" s="27">
        <f>All_Sectors!I204</f>
        <v>65350.351999999992</v>
      </c>
      <c r="K32" s="253">
        <f t="shared" si="0"/>
        <v>0.41246379502259567</v>
      </c>
      <c r="M32">
        <f t="shared" si="1"/>
        <v>1993</v>
      </c>
      <c r="N32" s="27">
        <f t="shared" si="2"/>
        <v>65.350351999999987</v>
      </c>
      <c r="O32" s="27">
        <f t="shared" si="3"/>
        <v>16.414333191982472</v>
      </c>
      <c r="P32" s="27">
        <f t="shared" si="4"/>
        <v>10.540321</v>
      </c>
      <c r="Q32" s="27">
        <f t="shared" si="5"/>
        <v>7.0017291268040003</v>
      </c>
      <c r="AB32">
        <f t="shared" si="21"/>
        <v>1993</v>
      </c>
      <c r="AC32" s="27">
        <f>All_Sectors!L128</f>
        <v>13852.983541368281</v>
      </c>
      <c r="AD32" s="27">
        <f>All_Sectors!K128</f>
        <v>18217.688000000002</v>
      </c>
      <c r="AE32" s="27">
        <v>22362.683636528131</v>
      </c>
      <c r="AF32" s="27">
        <f>All_Sectors!H128</f>
        <v>87434.107999999993</v>
      </c>
      <c r="AH32" s="442">
        <f t="shared" si="6"/>
        <v>0.6225643106909311</v>
      </c>
      <c r="AJ32">
        <f t="shared" si="7"/>
        <v>1993</v>
      </c>
      <c r="AK32" s="27">
        <f t="shared" si="8"/>
        <v>87.434107999999995</v>
      </c>
      <c r="AL32" s="27">
        <f t="shared" si="9"/>
        <v>22.362683636528132</v>
      </c>
      <c r="AM32" s="27">
        <f t="shared" si="10"/>
        <v>18.217688000000003</v>
      </c>
      <c r="AN32" s="27">
        <f t="shared" si="11"/>
        <v>13.852983541368282</v>
      </c>
      <c r="AZ32" s="370">
        <f t="shared" si="12"/>
        <v>1993</v>
      </c>
      <c r="BA32">
        <f>All_Sectors!K357</f>
        <v>7146.1290000000008</v>
      </c>
      <c r="BB32">
        <f>All_Sectors!K281</f>
        <v>3394.1920000000005</v>
      </c>
      <c r="BD32" s="370">
        <f t="shared" si="13"/>
        <v>1993</v>
      </c>
      <c r="BE32" s="370">
        <f t="shared" si="14"/>
        <v>7.1461290000000011</v>
      </c>
      <c r="BF32" s="370">
        <f t="shared" si="15"/>
        <v>3.3941920000000003</v>
      </c>
      <c r="BH32" s="370">
        <f t="shared" si="16"/>
        <v>1993</v>
      </c>
      <c r="BI32" s="372">
        <f>All_Sectors!L357</f>
        <v>3972.7640000000001</v>
      </c>
      <c r="BJ32" s="372">
        <f>All_Sectors!L281</f>
        <v>3028.9651268039997</v>
      </c>
      <c r="BL32" s="370">
        <f t="shared" si="17"/>
        <v>1993</v>
      </c>
      <c r="BM32" s="370">
        <f t="shared" si="18"/>
        <v>3.9727640000000002</v>
      </c>
      <c r="BN32" s="370">
        <f t="shared" si="19"/>
        <v>3.0289651268039997</v>
      </c>
    </row>
    <row r="33" spans="5:66" x14ac:dyDescent="0.2">
      <c r="E33">
        <f t="shared" si="20"/>
        <v>1994</v>
      </c>
      <c r="F33" s="27">
        <f>All_Sectors!L205</f>
        <v>7133.6746323559992</v>
      </c>
      <c r="G33" s="27">
        <f>All_Sectors!K205</f>
        <v>10419.306000000002</v>
      </c>
      <c r="H33" s="439">
        <v>16508.692175878103</v>
      </c>
      <c r="I33" s="27">
        <f>All_Sectors!I205</f>
        <v>66710.94</v>
      </c>
      <c r="K33" s="253">
        <f t="shared" si="0"/>
        <v>0.40365190740646295</v>
      </c>
      <c r="M33">
        <f t="shared" si="1"/>
        <v>1994</v>
      </c>
      <c r="N33" s="27">
        <f t="shared" si="2"/>
        <v>66.710940000000008</v>
      </c>
      <c r="O33" s="27">
        <f t="shared" si="3"/>
        <v>16.508692175878103</v>
      </c>
      <c r="P33" s="27">
        <f t="shared" si="4"/>
        <v>10.419306000000002</v>
      </c>
      <c r="Q33" s="27">
        <f t="shared" si="5"/>
        <v>7.1336746323559996</v>
      </c>
      <c r="AB33">
        <f t="shared" si="21"/>
        <v>1994</v>
      </c>
      <c r="AC33" s="27">
        <f>All_Sectors!L129</f>
        <v>14103.038314433408</v>
      </c>
      <c r="AD33" s="27">
        <f>All_Sectors!K129</f>
        <v>18112.432000000001</v>
      </c>
      <c r="AE33" s="27">
        <v>22551.303063185544</v>
      </c>
      <c r="AF33" s="27">
        <f>All_Sectors!H129</f>
        <v>89097.03</v>
      </c>
      <c r="AH33" s="442">
        <f t="shared" si="6"/>
        <v>0.61468685743642582</v>
      </c>
      <c r="AJ33">
        <f t="shared" si="7"/>
        <v>1994</v>
      </c>
      <c r="AK33" s="27">
        <f t="shared" si="8"/>
        <v>89.097030000000004</v>
      </c>
      <c r="AL33" s="27">
        <f t="shared" si="9"/>
        <v>22.551303063185543</v>
      </c>
      <c r="AM33" s="27">
        <f t="shared" si="10"/>
        <v>18.112432000000002</v>
      </c>
      <c r="AN33" s="27">
        <f t="shared" si="11"/>
        <v>14.103038314433409</v>
      </c>
      <c r="AZ33" s="370">
        <f t="shared" si="12"/>
        <v>1994</v>
      </c>
      <c r="BA33">
        <f>All_Sectors!K358</f>
        <v>6978.3670000000002</v>
      </c>
      <c r="BB33">
        <f>All_Sectors!K282</f>
        <v>3440.9390000000008</v>
      </c>
      <c r="BD33" s="370">
        <f t="shared" si="13"/>
        <v>1994</v>
      </c>
      <c r="BE33" s="370">
        <f t="shared" si="14"/>
        <v>6.9783670000000004</v>
      </c>
      <c r="BF33" s="370">
        <f t="shared" si="15"/>
        <v>3.4409390000000006</v>
      </c>
      <c r="BH33" s="370">
        <f t="shared" si="16"/>
        <v>1994</v>
      </c>
      <c r="BI33" s="372">
        <f>All_Sectors!L358</f>
        <v>4016.4549999999995</v>
      </c>
      <c r="BJ33" s="372">
        <f>All_Sectors!L282</f>
        <v>3117.2196323559997</v>
      </c>
      <c r="BL33" s="370">
        <f t="shared" si="17"/>
        <v>1994</v>
      </c>
      <c r="BM33" s="370">
        <f t="shared" si="18"/>
        <v>4.0164549999999997</v>
      </c>
      <c r="BN33" s="370">
        <f t="shared" si="19"/>
        <v>3.117219632356</v>
      </c>
    </row>
    <row r="34" spans="5:66" x14ac:dyDescent="0.2">
      <c r="E34">
        <f t="shared" si="20"/>
        <v>1995</v>
      </c>
      <c r="F34" s="27">
        <f>All_Sectors!L206</f>
        <v>7311.9073398800001</v>
      </c>
      <c r="G34" s="27">
        <f>All_Sectors!K206</f>
        <v>10493.338</v>
      </c>
      <c r="H34" s="439">
        <v>16687.213037233181</v>
      </c>
      <c r="I34" s="27">
        <f>All_Sectors!I206</f>
        <v>67828.343000000008</v>
      </c>
      <c r="K34" s="253">
        <f t="shared" si="0"/>
        <v>0.40072556449201741</v>
      </c>
      <c r="M34">
        <f t="shared" si="1"/>
        <v>1995</v>
      </c>
      <c r="N34" s="27">
        <f t="shared" si="2"/>
        <v>67.828343000000004</v>
      </c>
      <c r="O34" s="27">
        <f t="shared" si="3"/>
        <v>16.687213037233182</v>
      </c>
      <c r="P34" s="27">
        <f t="shared" si="4"/>
        <v>10.493338</v>
      </c>
      <c r="Q34" s="27">
        <f t="shared" si="5"/>
        <v>7.3119073398800003</v>
      </c>
      <c r="AB34">
        <f t="shared" si="21"/>
        <v>1995</v>
      </c>
      <c r="AC34" s="27">
        <f>All_Sectors!L130</f>
        <v>14557.722103662098</v>
      </c>
      <c r="AD34" s="27">
        <f>All_Sectors!K130</f>
        <v>18518.963000000003</v>
      </c>
      <c r="AE34" s="27">
        <v>22873.939607517248</v>
      </c>
      <c r="AF34" s="27">
        <f>All_Sectors!H130</f>
        <v>91025.919999999998</v>
      </c>
      <c r="AH34" s="442">
        <f t="shared" si="6"/>
        <v>0.61466695103086411</v>
      </c>
      <c r="AJ34">
        <f t="shared" si="7"/>
        <v>1995</v>
      </c>
      <c r="AK34" s="27">
        <f t="shared" si="8"/>
        <v>91.025919999999999</v>
      </c>
      <c r="AL34" s="27">
        <f t="shared" si="9"/>
        <v>22.873939607517247</v>
      </c>
      <c r="AM34" s="27">
        <f t="shared" si="10"/>
        <v>18.518963000000003</v>
      </c>
      <c r="AN34" s="27">
        <f t="shared" si="11"/>
        <v>14.557722103662098</v>
      </c>
      <c r="AZ34" s="370">
        <f t="shared" si="12"/>
        <v>1995</v>
      </c>
      <c r="BA34">
        <f>All_Sectors!K359</f>
        <v>6936.3230000000003</v>
      </c>
      <c r="BB34">
        <f>All_Sectors!K283</f>
        <v>3557.0149999999999</v>
      </c>
      <c r="BD34" s="370">
        <f t="shared" si="13"/>
        <v>1995</v>
      </c>
      <c r="BE34" s="370">
        <f t="shared" si="14"/>
        <v>6.9363230000000007</v>
      </c>
      <c r="BF34" s="370">
        <f t="shared" si="15"/>
        <v>3.5570149999999998</v>
      </c>
      <c r="BH34" s="370">
        <f t="shared" si="16"/>
        <v>1995</v>
      </c>
      <c r="BI34" s="372">
        <f>All_Sectors!L359</f>
        <v>4100.51</v>
      </c>
      <c r="BJ34" s="372">
        <f>All_Sectors!L283</f>
        <v>3211.3973398799999</v>
      </c>
      <c r="BL34" s="370">
        <f t="shared" si="17"/>
        <v>1995</v>
      </c>
      <c r="BM34" s="370">
        <f t="shared" si="18"/>
        <v>4.1005099999999999</v>
      </c>
      <c r="BN34" s="370">
        <f t="shared" si="19"/>
        <v>3.21139733988</v>
      </c>
    </row>
    <row r="35" spans="5:66" x14ac:dyDescent="0.2">
      <c r="E35">
        <f t="shared" si="20"/>
        <v>1996</v>
      </c>
      <c r="F35" s="27">
        <f>All_Sectors!L207</f>
        <v>7576.7373432920003</v>
      </c>
      <c r="G35" s="27">
        <f>All_Sectors!K207</f>
        <v>11160.053000000002</v>
      </c>
      <c r="H35" s="439">
        <v>17150.826437600037</v>
      </c>
      <c r="I35" s="27">
        <f>All_Sectors!I207</f>
        <v>70113.434000000008</v>
      </c>
      <c r="K35" s="253">
        <f t="shared" si="0"/>
        <v>0.40378680407523659</v>
      </c>
      <c r="M35">
        <f t="shared" si="1"/>
        <v>1996</v>
      </c>
      <c r="N35" s="27">
        <f t="shared" si="2"/>
        <v>70.113434000000012</v>
      </c>
      <c r="O35" s="27">
        <f t="shared" si="3"/>
        <v>17.150826437600038</v>
      </c>
      <c r="P35" s="27">
        <f t="shared" si="4"/>
        <v>11.160053000000001</v>
      </c>
      <c r="Q35" s="27">
        <f t="shared" si="5"/>
        <v>7.5767373432920007</v>
      </c>
      <c r="AB35">
        <f t="shared" si="21"/>
        <v>1996</v>
      </c>
      <c r="AC35" s="27">
        <f>All_Sectors!L131</f>
        <v>15039.542459424625</v>
      </c>
      <c r="AD35" s="27">
        <f>All_Sectors!K131</f>
        <v>19504.389000000003</v>
      </c>
      <c r="AE35" s="27">
        <v>23482.223311081638</v>
      </c>
      <c r="AF35" s="27">
        <f>All_Sectors!H131</f>
        <v>94017.883000000002</v>
      </c>
      <c r="AH35" s="442">
        <f t="shared" si="6"/>
        <v>0.61718210322291833</v>
      </c>
      <c r="AJ35">
        <f t="shared" si="7"/>
        <v>1996</v>
      </c>
      <c r="AK35" s="27">
        <f t="shared" si="8"/>
        <v>94.017882999999998</v>
      </c>
      <c r="AL35" s="27">
        <f t="shared" si="9"/>
        <v>23.48222331108164</v>
      </c>
      <c r="AM35" s="27">
        <f t="shared" si="10"/>
        <v>19.504389000000003</v>
      </c>
      <c r="AN35" s="27">
        <f t="shared" si="11"/>
        <v>15.039542459424625</v>
      </c>
      <c r="AZ35" s="370">
        <f t="shared" si="12"/>
        <v>1996</v>
      </c>
      <c r="BA35">
        <f>All_Sectors!K360</f>
        <v>7466.523000000001</v>
      </c>
      <c r="BB35">
        <f>All_Sectors!K284</f>
        <v>3693.5300000000007</v>
      </c>
      <c r="BD35" s="370">
        <f t="shared" si="13"/>
        <v>1996</v>
      </c>
      <c r="BE35" s="370">
        <f t="shared" si="14"/>
        <v>7.4665230000000014</v>
      </c>
      <c r="BF35" s="370">
        <f t="shared" si="15"/>
        <v>3.6935300000000009</v>
      </c>
      <c r="BH35" s="370">
        <f t="shared" si="16"/>
        <v>1996</v>
      </c>
      <c r="BI35" s="372">
        <f>All_Sectors!L360</f>
        <v>4273.4070000000002</v>
      </c>
      <c r="BJ35" s="372">
        <f>All_Sectors!L284</f>
        <v>3303.3303432920002</v>
      </c>
      <c r="BL35" s="370">
        <f t="shared" si="17"/>
        <v>1996</v>
      </c>
      <c r="BM35" s="370">
        <f t="shared" si="18"/>
        <v>4.2734070000000006</v>
      </c>
      <c r="BN35" s="370">
        <f t="shared" si="19"/>
        <v>3.303330343292</v>
      </c>
    </row>
    <row r="36" spans="5:66" x14ac:dyDescent="0.2">
      <c r="E36">
        <f t="shared" si="20"/>
        <v>1997</v>
      </c>
      <c r="F36" s="27">
        <f>All_Sectors!L208</f>
        <v>7680.5572613000004</v>
      </c>
      <c r="G36" s="27">
        <f>All_Sectors!K208</f>
        <v>10703.804</v>
      </c>
      <c r="H36" s="439">
        <v>17134.211264024823</v>
      </c>
      <c r="I36" s="27">
        <f>All_Sectors!I208</f>
        <v>70442.508000000002</v>
      </c>
      <c r="K36" s="253">
        <f t="shared" si="0"/>
        <v>0.39518773613263208</v>
      </c>
      <c r="M36">
        <f t="shared" si="1"/>
        <v>1997</v>
      </c>
      <c r="N36" s="27">
        <f t="shared" si="2"/>
        <v>70.442508000000004</v>
      </c>
      <c r="O36" s="27">
        <f t="shared" si="3"/>
        <v>17.134211264024824</v>
      </c>
      <c r="P36" s="27">
        <f t="shared" si="4"/>
        <v>10.703804</v>
      </c>
      <c r="Q36" s="27">
        <f t="shared" si="5"/>
        <v>7.6805572613000006</v>
      </c>
      <c r="AB36">
        <f t="shared" si="21"/>
        <v>1997</v>
      </c>
      <c r="AC36" s="27">
        <f>All_Sectors!L132</f>
        <v>15298.579911428065</v>
      </c>
      <c r="AD36" s="27">
        <f>All_Sectors!K132</f>
        <v>18964.947</v>
      </c>
      <c r="AE36" s="27">
        <v>23446.217318351177</v>
      </c>
      <c r="AF36" s="27">
        <f>All_Sectors!H132</f>
        <v>94596.070999999996</v>
      </c>
      <c r="AH36" s="442">
        <f t="shared" si="6"/>
        <v>0.61006491728159884</v>
      </c>
      <c r="AJ36">
        <f t="shared" si="7"/>
        <v>1997</v>
      </c>
      <c r="AK36" s="27">
        <f t="shared" si="8"/>
        <v>94.596070999999995</v>
      </c>
      <c r="AL36" s="27">
        <f t="shared" si="9"/>
        <v>23.446217318351177</v>
      </c>
      <c r="AM36" s="27">
        <f t="shared" si="10"/>
        <v>18.964947000000002</v>
      </c>
      <c r="AN36" s="27">
        <f t="shared" si="11"/>
        <v>15.298579911428066</v>
      </c>
      <c r="AZ36" s="370">
        <f t="shared" si="12"/>
        <v>1997</v>
      </c>
      <c r="BA36">
        <f>All_Sectors!K361</f>
        <v>7032.9009999999998</v>
      </c>
      <c r="BB36">
        <f>All_Sectors!K285</f>
        <v>3670.9029999999998</v>
      </c>
      <c r="BD36" s="370">
        <f t="shared" si="13"/>
        <v>1997</v>
      </c>
      <c r="BE36" s="370">
        <f t="shared" si="14"/>
        <v>7.0329009999999998</v>
      </c>
      <c r="BF36" s="370">
        <f t="shared" si="15"/>
        <v>3.670903</v>
      </c>
      <c r="BH36" s="370">
        <f t="shared" si="16"/>
        <v>1997</v>
      </c>
      <c r="BI36" s="372">
        <f>All_Sectors!L361</f>
        <v>4295.43</v>
      </c>
      <c r="BJ36" s="372">
        <f>All_Sectors!L285</f>
        <v>3385.1272613000001</v>
      </c>
      <c r="BL36" s="370">
        <f t="shared" si="17"/>
        <v>1997</v>
      </c>
      <c r="BM36" s="370">
        <f t="shared" si="18"/>
        <v>4.2954300000000005</v>
      </c>
      <c r="BN36" s="370">
        <f t="shared" si="19"/>
        <v>3.3851272613000001</v>
      </c>
    </row>
    <row r="37" spans="5:66" x14ac:dyDescent="0.2">
      <c r="E37">
        <f t="shared" si="20"/>
        <v>1998</v>
      </c>
      <c r="F37" s="27">
        <f>All_Sectors!L209</f>
        <v>7565.0412647120002</v>
      </c>
      <c r="G37" s="27">
        <f>All_Sectors!K209</f>
        <v>10269.307000000001</v>
      </c>
      <c r="H37" s="439">
        <v>17456.077073927998</v>
      </c>
      <c r="I37" s="27">
        <f>All_Sectors!I209</f>
        <v>69933.573000000004</v>
      </c>
      <c r="K37" s="253">
        <f t="shared" si="0"/>
        <v>0.39645313237360252</v>
      </c>
      <c r="M37">
        <f t="shared" si="1"/>
        <v>1998</v>
      </c>
      <c r="N37" s="27">
        <f t="shared" si="2"/>
        <v>69.93357300000001</v>
      </c>
      <c r="O37" s="27">
        <f t="shared" si="3"/>
        <v>17.456077073927997</v>
      </c>
      <c r="P37" s="27">
        <f t="shared" si="4"/>
        <v>10.269307000000001</v>
      </c>
      <c r="Q37" s="27">
        <f t="shared" si="5"/>
        <v>7.5650412647120007</v>
      </c>
      <c r="AB37">
        <f t="shared" si="21"/>
        <v>1998</v>
      </c>
      <c r="AC37" s="27">
        <f>All_Sectors!L133</f>
        <v>15584.659538792428</v>
      </c>
      <c r="AD37" s="27">
        <f>All_Sectors!K133</f>
        <v>18954.918000000001</v>
      </c>
      <c r="AE37" s="27">
        <v>23756.256887058189</v>
      </c>
      <c r="AF37" s="27">
        <f>All_Sectors!H133</f>
        <v>95021.274999999994</v>
      </c>
      <c r="AH37" s="442">
        <f t="shared" si="6"/>
        <v>0.6135029700017246</v>
      </c>
      <c r="AJ37">
        <f t="shared" si="7"/>
        <v>1998</v>
      </c>
      <c r="AK37" s="27">
        <f t="shared" si="8"/>
        <v>95.021275000000003</v>
      </c>
      <c r="AL37" s="27">
        <f t="shared" si="9"/>
        <v>23.756256887058189</v>
      </c>
      <c r="AM37" s="27">
        <f t="shared" si="10"/>
        <v>18.954918000000003</v>
      </c>
      <c r="AN37" s="27">
        <f t="shared" si="11"/>
        <v>15.584659538792428</v>
      </c>
      <c r="AZ37" s="370">
        <f t="shared" si="12"/>
        <v>1998</v>
      </c>
      <c r="BA37">
        <f>All_Sectors!K362</f>
        <v>6413.375</v>
      </c>
      <c r="BB37">
        <f>All_Sectors!K286</f>
        <v>3855.9319999999998</v>
      </c>
      <c r="BD37" s="370">
        <f t="shared" si="13"/>
        <v>1998</v>
      </c>
      <c r="BE37" s="370">
        <f t="shared" si="14"/>
        <v>6.4133750000000003</v>
      </c>
      <c r="BF37" s="370">
        <f t="shared" si="15"/>
        <v>3.8559319999999997</v>
      </c>
      <c r="BH37" s="370">
        <f t="shared" si="16"/>
        <v>1998</v>
      </c>
      <c r="BI37" s="372">
        <f>All_Sectors!L362</f>
        <v>4004.7730000000001</v>
      </c>
      <c r="BJ37" s="372">
        <f>All_Sectors!L286</f>
        <v>3560.268264712</v>
      </c>
      <c r="BL37" s="370">
        <f t="shared" si="17"/>
        <v>1998</v>
      </c>
      <c r="BM37" s="370">
        <f t="shared" si="18"/>
        <v>4.0047730000000001</v>
      </c>
      <c r="BN37" s="370">
        <f t="shared" si="19"/>
        <v>3.5602682647120001</v>
      </c>
    </row>
    <row r="38" spans="5:66" x14ac:dyDescent="0.2">
      <c r="E38">
        <f t="shared" si="20"/>
        <v>1999</v>
      </c>
      <c r="F38" s="27">
        <f>All_Sectors!L210</f>
        <v>7701.860268124</v>
      </c>
      <c r="G38" s="27">
        <f>All_Sectors!K210</f>
        <v>10681.635000000002</v>
      </c>
      <c r="H38" s="439">
        <v>17822.635212437352</v>
      </c>
      <c r="I38" s="27">
        <f>All_Sectors!I210</f>
        <v>70970.805999999997</v>
      </c>
      <c r="K38" s="253">
        <f t="shared" si="0"/>
        <v>0.40163373954689702</v>
      </c>
      <c r="M38">
        <f t="shared" si="1"/>
        <v>1999</v>
      </c>
      <c r="N38" s="27">
        <f t="shared" si="2"/>
        <v>70.970805999999996</v>
      </c>
      <c r="O38" s="27">
        <f t="shared" si="3"/>
        <v>17.822635212437351</v>
      </c>
      <c r="P38" s="27">
        <f t="shared" si="4"/>
        <v>10.681635000000002</v>
      </c>
      <c r="Q38" s="27">
        <f t="shared" si="5"/>
        <v>7.7018602681240003</v>
      </c>
      <c r="AB38">
        <f t="shared" si="21"/>
        <v>1999</v>
      </c>
      <c r="AC38" s="27">
        <f>All_Sectors!L134</f>
        <v>15991.084446015571</v>
      </c>
      <c r="AD38" s="27">
        <f>All_Sectors!K134</f>
        <v>19556.93</v>
      </c>
      <c r="AE38" s="27">
        <v>24298.414490310104</v>
      </c>
      <c r="AF38" s="27">
        <f>All_Sectors!H134</f>
        <v>96645.675000000003</v>
      </c>
      <c r="AH38" s="442">
        <f t="shared" si="6"/>
        <v>0.61923545917937528</v>
      </c>
      <c r="AJ38">
        <f t="shared" si="7"/>
        <v>1999</v>
      </c>
      <c r="AK38" s="27">
        <f t="shared" si="8"/>
        <v>96.645675000000011</v>
      </c>
      <c r="AL38" s="27">
        <f t="shared" si="9"/>
        <v>24.298414490310105</v>
      </c>
      <c r="AM38" s="27">
        <f t="shared" si="10"/>
        <v>19.556930000000001</v>
      </c>
      <c r="AN38" s="27">
        <f t="shared" si="11"/>
        <v>15.991084446015572</v>
      </c>
      <c r="AZ38" s="370">
        <f t="shared" si="12"/>
        <v>1999</v>
      </c>
      <c r="BA38">
        <f>All_Sectors!K363</f>
        <v>6775.157000000002</v>
      </c>
      <c r="BB38">
        <f>All_Sectors!K287</f>
        <v>3906.4780000000005</v>
      </c>
      <c r="BD38" s="370">
        <f t="shared" si="13"/>
        <v>1999</v>
      </c>
      <c r="BE38" s="370">
        <f t="shared" si="14"/>
        <v>6.7751570000000019</v>
      </c>
      <c r="BF38" s="370">
        <f t="shared" si="15"/>
        <v>3.9064780000000008</v>
      </c>
      <c r="BH38" s="370">
        <f t="shared" si="16"/>
        <v>1999</v>
      </c>
      <c r="BI38" s="372">
        <f>All_Sectors!L363</f>
        <v>4053.3429999999998</v>
      </c>
      <c r="BJ38" s="372">
        <f>All_Sectors!L287</f>
        <v>3648.5172681240001</v>
      </c>
      <c r="BL38" s="370">
        <f t="shared" si="17"/>
        <v>1999</v>
      </c>
      <c r="BM38" s="370">
        <f t="shared" si="18"/>
        <v>4.0533429999999999</v>
      </c>
      <c r="BN38" s="370">
        <f t="shared" si="19"/>
        <v>3.6485172681240003</v>
      </c>
    </row>
    <row r="39" spans="5:66" x14ac:dyDescent="0.2">
      <c r="E39">
        <f t="shared" si="20"/>
        <v>2000</v>
      </c>
      <c r="F39" s="27">
        <f>All_Sectors!L211</f>
        <v>8116.0172715359986</v>
      </c>
      <c r="G39" s="27">
        <f>All_Sectors!K211</f>
        <v>11227.993999999999</v>
      </c>
      <c r="H39" s="439">
        <v>17742.927978391948</v>
      </c>
      <c r="I39" s="27">
        <f>All_Sectors!I211</f>
        <v>72424.078999999998</v>
      </c>
      <c r="K39" s="253">
        <f t="shared" si="0"/>
        <v>0.40001781698034361</v>
      </c>
      <c r="M39">
        <f t="shared" si="1"/>
        <v>2000</v>
      </c>
      <c r="N39" s="27">
        <f t="shared" si="2"/>
        <v>72.424079000000006</v>
      </c>
      <c r="O39" s="27">
        <f t="shared" si="3"/>
        <v>17.742927978391947</v>
      </c>
      <c r="P39" s="27">
        <f t="shared" si="4"/>
        <v>11.227993999999999</v>
      </c>
      <c r="Q39" s="27">
        <f t="shared" si="5"/>
        <v>8.1160172715359984</v>
      </c>
      <c r="AB39">
        <f t="shared" si="21"/>
        <v>2000</v>
      </c>
      <c r="AC39" s="27">
        <f>All_Sectors!L135</f>
        <v>16791.538037771854</v>
      </c>
      <c r="AD39" s="27">
        <f>All_Sectors!K135</f>
        <v>20424.883000000002</v>
      </c>
      <c r="AE39" s="27">
        <v>24404.194521595142</v>
      </c>
      <c r="AF39" s="27">
        <f>All_Sectors!H135</f>
        <v>98812.152999999991</v>
      </c>
      <c r="AH39" s="442">
        <f t="shared" si="6"/>
        <v>0.62361373260804265</v>
      </c>
      <c r="AJ39">
        <f t="shared" si="7"/>
        <v>2000</v>
      </c>
      <c r="AK39" s="27">
        <f t="shared" si="8"/>
        <v>98.812152999999995</v>
      </c>
      <c r="AL39" s="27">
        <f t="shared" si="9"/>
        <v>24.404194521595141</v>
      </c>
      <c r="AM39" s="27">
        <f t="shared" si="10"/>
        <v>20.424883000000001</v>
      </c>
      <c r="AN39" s="27">
        <f t="shared" si="11"/>
        <v>16.791538037771854</v>
      </c>
      <c r="AZ39" s="370">
        <f t="shared" si="12"/>
        <v>2000</v>
      </c>
      <c r="BA39">
        <f>All_Sectors!K364</f>
        <v>7159.3669999999993</v>
      </c>
      <c r="BB39">
        <f>All_Sectors!K288</f>
        <v>4068.6270000000004</v>
      </c>
      <c r="BD39" s="370">
        <f t="shared" si="13"/>
        <v>2000</v>
      </c>
      <c r="BE39" s="370">
        <f t="shared" si="14"/>
        <v>7.1593669999999996</v>
      </c>
      <c r="BF39" s="370">
        <f t="shared" si="15"/>
        <v>4.0686270000000002</v>
      </c>
      <c r="BH39" s="370">
        <f t="shared" si="16"/>
        <v>2000</v>
      </c>
      <c r="BI39" s="372">
        <f>All_Sectors!L364</f>
        <v>4278.0469999999996</v>
      </c>
      <c r="BJ39" s="372">
        <f>All_Sectors!L288</f>
        <v>3837.9702715359995</v>
      </c>
      <c r="BL39" s="370">
        <f t="shared" si="17"/>
        <v>2000</v>
      </c>
      <c r="BM39" s="370">
        <f t="shared" si="18"/>
        <v>4.2780469999999999</v>
      </c>
      <c r="BN39" s="370">
        <f t="shared" si="19"/>
        <v>3.8379702715359993</v>
      </c>
    </row>
    <row r="40" spans="5:66" x14ac:dyDescent="0.2">
      <c r="E40">
        <f t="shared" si="20"/>
        <v>2001</v>
      </c>
      <c r="F40" s="27">
        <f>All_Sectors!L212</f>
        <v>7983.7594720959996</v>
      </c>
      <c r="G40" s="27">
        <f>All_Sectors!K212</f>
        <v>10968.071</v>
      </c>
      <c r="H40" s="439">
        <v>17110.236449950226</v>
      </c>
      <c r="I40" s="27">
        <f>All_Sectors!I212</f>
        <v>70540.77900000001</v>
      </c>
      <c r="K40" s="253">
        <f t="shared" si="0"/>
        <v>0.39804362594224002</v>
      </c>
      <c r="M40">
        <f t="shared" si="1"/>
        <v>2001</v>
      </c>
      <c r="N40" s="27">
        <f t="shared" si="2"/>
        <v>70.540779000000015</v>
      </c>
      <c r="O40" s="27">
        <f t="shared" si="3"/>
        <v>17.110236449950225</v>
      </c>
      <c r="P40" s="27">
        <f t="shared" si="4"/>
        <v>10.968071</v>
      </c>
      <c r="Q40" s="27">
        <f t="shared" si="5"/>
        <v>7.9837594720959997</v>
      </c>
      <c r="AB40">
        <f t="shared" si="21"/>
        <v>2001</v>
      </c>
      <c r="AC40" s="27">
        <f>All_Sectors!L136</f>
        <v>16614.123171000901</v>
      </c>
      <c r="AD40" s="27">
        <f>All_Sectors!K136</f>
        <v>20042.076000000001</v>
      </c>
      <c r="AE40" s="27">
        <v>23453.413667060766</v>
      </c>
      <c r="AF40" s="27">
        <f>All_Sectors!H136</f>
        <v>96174.236000000004</v>
      </c>
      <c r="AH40" s="442">
        <f t="shared" si="6"/>
        <v>0.6250074379385937</v>
      </c>
      <c r="AJ40">
        <f t="shared" si="7"/>
        <v>2001</v>
      </c>
      <c r="AK40" s="27">
        <f t="shared" si="8"/>
        <v>96.174236000000008</v>
      </c>
      <c r="AL40" s="27">
        <f t="shared" si="9"/>
        <v>23.453413667060765</v>
      </c>
      <c r="AM40" s="27">
        <f t="shared" si="10"/>
        <v>20.042076000000002</v>
      </c>
      <c r="AN40" s="27">
        <f t="shared" si="11"/>
        <v>16.614123171000902</v>
      </c>
      <c r="AZ40" s="370">
        <f t="shared" si="12"/>
        <v>2001</v>
      </c>
      <c r="BA40">
        <f>All_Sectors!K365</f>
        <v>6868.1890000000003</v>
      </c>
      <c r="BB40">
        <f>All_Sectors!K289</f>
        <v>4099.8819999999996</v>
      </c>
      <c r="BD40" s="370">
        <f t="shared" si="13"/>
        <v>2001</v>
      </c>
      <c r="BE40" s="370">
        <f t="shared" si="14"/>
        <v>6.8681890000000001</v>
      </c>
      <c r="BF40" s="370">
        <f t="shared" si="15"/>
        <v>4.099882</v>
      </c>
      <c r="BH40" s="370">
        <f t="shared" si="16"/>
        <v>2001</v>
      </c>
      <c r="BI40" s="372">
        <f>All_Sectors!L365</f>
        <v>4084.3270000000002</v>
      </c>
      <c r="BJ40" s="372">
        <f>All_Sectors!L289</f>
        <v>3899.4324720959994</v>
      </c>
      <c r="BL40" s="370">
        <f t="shared" si="17"/>
        <v>2001</v>
      </c>
      <c r="BM40" s="370">
        <f t="shared" si="18"/>
        <v>4.084327</v>
      </c>
      <c r="BN40" s="370">
        <f t="shared" si="19"/>
        <v>3.8994324720959996</v>
      </c>
    </row>
    <row r="41" spans="5:66" x14ac:dyDescent="0.2">
      <c r="E41">
        <f t="shared" si="20"/>
        <v>2002</v>
      </c>
      <c r="F41" s="27">
        <f>All_Sectors!L213</f>
        <v>8105.2765838119994</v>
      </c>
      <c r="G41" s="27">
        <f>All_Sectors!K213</f>
        <v>11228.521999999997</v>
      </c>
      <c r="H41" s="439">
        <v>16165.107274320002</v>
      </c>
      <c r="I41" s="27">
        <f>All_Sectors!I213</f>
        <v>71447.885999999999</v>
      </c>
      <c r="K41" s="253">
        <f t="shared" si="0"/>
        <v>0.3834071350175427</v>
      </c>
      <c r="M41">
        <f t="shared" si="1"/>
        <v>2002</v>
      </c>
      <c r="N41" s="27">
        <f t="shared" si="2"/>
        <v>71.447885999999997</v>
      </c>
      <c r="O41" s="27">
        <f t="shared" si="3"/>
        <v>16.165107274320004</v>
      </c>
      <c r="P41" s="27">
        <f t="shared" si="4"/>
        <v>11.228521999999998</v>
      </c>
      <c r="Q41" s="27">
        <f t="shared" si="5"/>
        <v>8.1052765838119996</v>
      </c>
      <c r="AB41">
        <f t="shared" si="21"/>
        <v>2002</v>
      </c>
      <c r="AC41" s="27">
        <f>All_Sectors!L137</f>
        <v>16907.342550232795</v>
      </c>
      <c r="AD41" s="27">
        <f>All_Sectors!K137</f>
        <v>20790.794999999998</v>
      </c>
      <c r="AE41" s="27">
        <v>22310.851863533833</v>
      </c>
      <c r="AF41" s="27">
        <f>All_Sectors!H137</f>
        <v>97639.997999999992</v>
      </c>
      <c r="AH41" s="442">
        <f t="shared" si="6"/>
        <v>0.61459433268082031</v>
      </c>
      <c r="AJ41">
        <f t="shared" si="7"/>
        <v>2002</v>
      </c>
      <c r="AK41" s="27">
        <f t="shared" si="8"/>
        <v>97.639997999999991</v>
      </c>
      <c r="AL41" s="27">
        <f t="shared" si="9"/>
        <v>22.310851863533834</v>
      </c>
      <c r="AM41" s="27">
        <f t="shared" si="10"/>
        <v>20.790794999999999</v>
      </c>
      <c r="AN41" s="27">
        <f t="shared" si="11"/>
        <v>16.907342550232794</v>
      </c>
      <c r="AZ41" s="370">
        <f t="shared" si="12"/>
        <v>2002</v>
      </c>
      <c r="BA41">
        <f>All_Sectors!K366</f>
        <v>6911.7279999999992</v>
      </c>
      <c r="BB41">
        <f>All_Sectors!K290</f>
        <v>4316.7939999999999</v>
      </c>
      <c r="BD41" s="370">
        <f t="shared" si="13"/>
        <v>2002</v>
      </c>
      <c r="BE41" s="370">
        <f t="shared" si="14"/>
        <v>6.9117279999999992</v>
      </c>
      <c r="BF41" s="370">
        <f t="shared" si="15"/>
        <v>4.3167939999999998</v>
      </c>
      <c r="BH41" s="370">
        <f t="shared" si="16"/>
        <v>2002</v>
      </c>
      <c r="BI41" s="372">
        <f>All_Sectors!L366</f>
        <v>4131.6679999999997</v>
      </c>
      <c r="BJ41" s="372">
        <f>All_Sectors!L290</f>
        <v>3973.6085838119993</v>
      </c>
      <c r="BL41" s="370">
        <f t="shared" si="17"/>
        <v>2002</v>
      </c>
      <c r="BM41" s="370">
        <f t="shared" si="18"/>
        <v>4.1316679999999995</v>
      </c>
      <c r="BN41" s="370">
        <f t="shared" si="19"/>
        <v>3.9736085838119992</v>
      </c>
    </row>
    <row r="42" spans="5:66" x14ac:dyDescent="0.2">
      <c r="E42">
        <f t="shared" si="20"/>
        <v>2003</v>
      </c>
      <c r="F42" s="27">
        <f>All_Sectors!L214</f>
        <v>8279.0630535439996</v>
      </c>
      <c r="G42" s="27">
        <f>All_Sectors!K214</f>
        <v>11591.146000000001</v>
      </c>
      <c r="H42" s="439">
        <v>16412.089723560497</v>
      </c>
      <c r="I42" s="27">
        <f>All_Sectors!I214</f>
        <v>71804.031000000003</v>
      </c>
      <c r="K42" s="253">
        <f t="shared" si="0"/>
        <v>0.38999531549364541</v>
      </c>
      <c r="M42">
        <f t="shared" si="1"/>
        <v>2003</v>
      </c>
      <c r="N42" s="27">
        <f t="shared" si="2"/>
        <v>71.804031000000009</v>
      </c>
      <c r="O42" s="27">
        <f t="shared" si="3"/>
        <v>16.412089723560499</v>
      </c>
      <c r="P42" s="27">
        <f t="shared" si="4"/>
        <v>11.591146</v>
      </c>
      <c r="Q42" s="27">
        <f t="shared" si="5"/>
        <v>8.2790630535440002</v>
      </c>
      <c r="AB42">
        <f t="shared" si="21"/>
        <v>2003</v>
      </c>
      <c r="AC42" s="27">
        <f>All_Sectors!L138</f>
        <v>17009.599402397354</v>
      </c>
      <c r="AD42" s="27">
        <f>All_Sectors!K138</f>
        <v>21137.398999999998</v>
      </c>
      <c r="AE42" s="27">
        <v>22555.444408901581</v>
      </c>
      <c r="AF42" s="27">
        <f>All_Sectors!H138</f>
        <v>97921.641000000003</v>
      </c>
      <c r="AH42" s="442">
        <f t="shared" si="6"/>
        <v>0.61990834907779913</v>
      </c>
      <c r="AJ42">
        <f t="shared" si="7"/>
        <v>2003</v>
      </c>
      <c r="AK42" s="27">
        <f t="shared" si="8"/>
        <v>97.921641000000008</v>
      </c>
      <c r="AL42" s="27">
        <f t="shared" si="9"/>
        <v>22.555444408901582</v>
      </c>
      <c r="AM42" s="27">
        <f t="shared" si="10"/>
        <v>21.137398999999998</v>
      </c>
      <c r="AN42" s="27">
        <f t="shared" si="11"/>
        <v>17.009599402397356</v>
      </c>
      <c r="AZ42" s="370">
        <f t="shared" si="12"/>
        <v>2003</v>
      </c>
      <c r="BA42">
        <f>All_Sectors!K367</f>
        <v>7238.0349999999999</v>
      </c>
      <c r="BB42">
        <f>All_Sectors!K291</f>
        <v>4353.110999999999</v>
      </c>
      <c r="BD42" s="370">
        <f t="shared" si="13"/>
        <v>2003</v>
      </c>
      <c r="BE42" s="370">
        <f t="shared" si="14"/>
        <v>7.238035</v>
      </c>
      <c r="BF42" s="370">
        <f t="shared" si="15"/>
        <v>4.3531109999999993</v>
      </c>
      <c r="BH42" s="370">
        <f t="shared" si="16"/>
        <v>2003</v>
      </c>
      <c r="BI42" s="372">
        <f>All_Sectors!L367</f>
        <v>4297.92</v>
      </c>
      <c r="BJ42" s="372">
        <f>All_Sectors!L291</f>
        <v>3981.1430535439999</v>
      </c>
      <c r="BL42" s="370">
        <f t="shared" si="17"/>
        <v>2003</v>
      </c>
      <c r="BM42" s="370">
        <f t="shared" si="18"/>
        <v>4.2979200000000004</v>
      </c>
      <c r="BN42" s="370">
        <f t="shared" si="19"/>
        <v>3.9811430535440002</v>
      </c>
    </row>
    <row r="43" spans="5:66" x14ac:dyDescent="0.2">
      <c r="E43">
        <f t="shared" si="20"/>
        <v>2004</v>
      </c>
      <c r="F43" s="27">
        <f>All_Sectors!L215</f>
        <v>8303.9620569559993</v>
      </c>
      <c r="G43" s="27">
        <f>All_Sectors!K215</f>
        <v>11401.723</v>
      </c>
      <c r="H43" s="439">
        <v>16166.598446332897</v>
      </c>
      <c r="I43" s="27">
        <f>All_Sectors!I215</f>
        <v>73557.90400000001</v>
      </c>
      <c r="K43" s="253">
        <f t="shared" si="0"/>
        <v>0.37478394499023376</v>
      </c>
      <c r="M43">
        <f t="shared" si="1"/>
        <v>2004</v>
      </c>
      <c r="N43" s="27">
        <f t="shared" si="2"/>
        <v>73.557904000000008</v>
      </c>
      <c r="O43" s="27">
        <f t="shared" si="3"/>
        <v>16.166598446332898</v>
      </c>
      <c r="P43" s="27">
        <f t="shared" si="4"/>
        <v>11.401723</v>
      </c>
      <c r="Q43" s="27">
        <f t="shared" si="5"/>
        <v>8.3039620569559993</v>
      </c>
      <c r="AB43">
        <f t="shared" si="21"/>
        <v>2004</v>
      </c>
      <c r="AC43" s="27">
        <f>All_Sectors!L139</f>
        <v>17256.347893818522</v>
      </c>
      <c r="AD43" s="27">
        <f>All_Sectors!K139</f>
        <v>21092.792000000001</v>
      </c>
      <c r="AE43" s="27">
        <v>22738.3925589719</v>
      </c>
      <c r="AF43" s="27">
        <f>All_Sectors!H139</f>
        <v>100166.61199999999</v>
      </c>
      <c r="AH43" s="442">
        <f t="shared" si="6"/>
        <v>0.60985922587449026</v>
      </c>
      <c r="AJ43">
        <f t="shared" si="7"/>
        <v>2004</v>
      </c>
      <c r="AK43" s="27">
        <f t="shared" si="8"/>
        <v>100.166612</v>
      </c>
      <c r="AL43" s="27">
        <f t="shared" si="9"/>
        <v>22.738392558971899</v>
      </c>
      <c r="AM43" s="27">
        <f t="shared" si="10"/>
        <v>21.092792000000003</v>
      </c>
      <c r="AN43" s="27">
        <f t="shared" si="11"/>
        <v>17.256347893818521</v>
      </c>
      <c r="AZ43" s="370">
        <f t="shared" si="12"/>
        <v>2004</v>
      </c>
      <c r="BA43">
        <f>All_Sectors!K368</f>
        <v>6993.482</v>
      </c>
      <c r="BB43">
        <f>All_Sectors!K292</f>
        <v>4408.2410000000009</v>
      </c>
      <c r="BD43" s="370">
        <f t="shared" si="13"/>
        <v>2004</v>
      </c>
      <c r="BE43" s="370">
        <f t="shared" si="14"/>
        <v>6.9934820000000002</v>
      </c>
      <c r="BF43" s="370">
        <f t="shared" si="15"/>
        <v>4.4082410000000012</v>
      </c>
      <c r="BH43" s="370">
        <f t="shared" si="16"/>
        <v>2004</v>
      </c>
      <c r="BI43" s="372">
        <f>All_Sectors!L368</f>
        <v>4231.7290000000003</v>
      </c>
      <c r="BJ43" s="372">
        <f>All_Sectors!L292</f>
        <v>4072.2330569559999</v>
      </c>
      <c r="BL43" s="370">
        <f t="shared" si="17"/>
        <v>2004</v>
      </c>
      <c r="BM43" s="370">
        <f t="shared" si="18"/>
        <v>4.2317290000000005</v>
      </c>
      <c r="BN43" s="370">
        <f t="shared" si="19"/>
        <v>4.0722330569559997</v>
      </c>
    </row>
    <row r="44" spans="5:66" x14ac:dyDescent="0.2">
      <c r="E44">
        <f t="shared" si="20"/>
        <v>2005</v>
      </c>
      <c r="F44" s="27">
        <f>All_Sectors!L216</f>
        <v>8275.8200603679998</v>
      </c>
      <c r="G44" s="27">
        <f>All_Sectors!K216</f>
        <v>11547.153999999999</v>
      </c>
      <c r="H44" s="439">
        <v>15978.578587860415</v>
      </c>
      <c r="I44" s="27">
        <f>All_Sectors!I216</f>
        <v>73134.909</v>
      </c>
      <c r="K44" s="253">
        <f t="shared" si="0"/>
        <v>0.37636927377403878</v>
      </c>
      <c r="M44">
        <f t="shared" si="1"/>
        <v>2005</v>
      </c>
      <c r="N44" s="27">
        <f t="shared" si="2"/>
        <v>73.134909000000007</v>
      </c>
      <c r="O44" s="27">
        <f t="shared" si="3"/>
        <v>15.978578587860415</v>
      </c>
      <c r="P44" s="27">
        <f t="shared" si="4"/>
        <v>11.547153999999999</v>
      </c>
      <c r="Q44" s="27">
        <f t="shared" si="5"/>
        <v>8.2758200603679999</v>
      </c>
      <c r="AB44">
        <f t="shared" si="21"/>
        <v>2005</v>
      </c>
      <c r="AC44" s="27">
        <f>All_Sectors!L140</f>
        <v>17456.988772028377</v>
      </c>
      <c r="AD44" s="27">
        <f>All_Sectors!K140</f>
        <v>21626.076999999997</v>
      </c>
      <c r="AE44" s="27">
        <v>22662.791631230983</v>
      </c>
      <c r="AF44" s="27">
        <f>All_Sectors!H140</f>
        <v>100281.67499999999</v>
      </c>
      <c r="AH44" s="442">
        <f t="shared" si="6"/>
        <v>0.61572423279985466</v>
      </c>
      <c r="AJ44">
        <f t="shared" si="7"/>
        <v>2005</v>
      </c>
      <c r="AK44" s="27">
        <f t="shared" si="8"/>
        <v>100.28167499999999</v>
      </c>
      <c r="AL44" s="27">
        <f t="shared" si="9"/>
        <v>22.662791631230984</v>
      </c>
      <c r="AM44" s="27">
        <f t="shared" si="10"/>
        <v>21.626076999999999</v>
      </c>
      <c r="AN44" s="27">
        <f t="shared" si="11"/>
        <v>17.456988772028378</v>
      </c>
      <c r="AZ44" s="370">
        <f t="shared" si="12"/>
        <v>2005</v>
      </c>
      <c r="BA44">
        <f>All_Sectors!K369</f>
        <v>6909.4709999999986</v>
      </c>
      <c r="BB44">
        <f>All_Sectors!K293</f>
        <v>4637.683</v>
      </c>
      <c r="BD44" s="370">
        <f t="shared" si="13"/>
        <v>2005</v>
      </c>
      <c r="BE44" s="370">
        <f t="shared" si="14"/>
        <v>6.909470999999999</v>
      </c>
      <c r="BF44" s="370">
        <f t="shared" si="15"/>
        <v>4.637683</v>
      </c>
      <c r="BH44" s="370">
        <f t="shared" si="16"/>
        <v>2005</v>
      </c>
      <c r="BI44" s="372">
        <f>All_Sectors!L369</f>
        <v>4051.2260000000001</v>
      </c>
      <c r="BJ44" s="372">
        <f>All_Sectors!L293</f>
        <v>4224.5940603679992</v>
      </c>
      <c r="BL44" s="370">
        <f t="shared" si="17"/>
        <v>2005</v>
      </c>
      <c r="BM44" s="370">
        <f t="shared" si="18"/>
        <v>4.0512259999999998</v>
      </c>
      <c r="BN44" s="370">
        <f t="shared" si="19"/>
        <v>4.2245940603679992</v>
      </c>
    </row>
    <row r="45" spans="5:66" x14ac:dyDescent="0.2">
      <c r="E45">
        <f t="shared" si="20"/>
        <v>2006</v>
      </c>
      <c r="F45" s="27">
        <f>All_Sectors!L217</f>
        <v>8017.3867901040003</v>
      </c>
      <c r="G45" s="27">
        <f>All_Sectors!K217</f>
        <v>10779.373000000001</v>
      </c>
      <c r="H45" s="439">
        <v>15793.876620408</v>
      </c>
      <c r="I45" s="27">
        <f>All_Sectors!I217</f>
        <v>72723.17</v>
      </c>
      <c r="K45" s="253">
        <f t="shared" si="0"/>
        <v>0.3654027955658149</v>
      </c>
      <c r="M45">
        <f t="shared" si="1"/>
        <v>2006</v>
      </c>
      <c r="N45" s="27">
        <f t="shared" si="2"/>
        <v>72.723169999999996</v>
      </c>
      <c r="O45" s="27">
        <f t="shared" si="3"/>
        <v>15.793876620408001</v>
      </c>
      <c r="P45" s="27">
        <f t="shared" si="4"/>
        <v>10.779373000000001</v>
      </c>
      <c r="Q45" s="27">
        <f t="shared" si="5"/>
        <v>8.0173867901040001</v>
      </c>
      <c r="AB45">
        <f t="shared" si="21"/>
        <v>2006</v>
      </c>
      <c r="AC45" s="27">
        <f>All_Sectors!L141</f>
        <v>17194.404469308534</v>
      </c>
      <c r="AD45" s="27">
        <f>All_Sectors!K141</f>
        <v>20688.004000000004</v>
      </c>
      <c r="AE45" s="27">
        <v>22326.773217188122</v>
      </c>
      <c r="AF45" s="27">
        <f>All_Sectors!H141</f>
        <v>99629.123000000007</v>
      </c>
      <c r="AH45" s="442">
        <f t="shared" si="6"/>
        <v>0.60433314951991157</v>
      </c>
      <c r="AJ45">
        <f t="shared" si="7"/>
        <v>2006</v>
      </c>
      <c r="AK45" s="27">
        <f t="shared" si="8"/>
        <v>99.629123000000007</v>
      </c>
      <c r="AL45" s="27">
        <f t="shared" si="9"/>
        <v>22.326773217188123</v>
      </c>
      <c r="AM45" s="27">
        <f t="shared" si="10"/>
        <v>20.688004000000006</v>
      </c>
      <c r="AN45" s="27">
        <f t="shared" si="11"/>
        <v>17.194404469308534</v>
      </c>
      <c r="AZ45" s="370">
        <f t="shared" si="12"/>
        <v>2006</v>
      </c>
      <c r="BA45">
        <f>All_Sectors!K370</f>
        <v>6167.987000000001</v>
      </c>
      <c r="BB45">
        <f>All_Sectors!K294</f>
        <v>4611.3860000000004</v>
      </c>
      <c r="BD45" s="370">
        <f t="shared" si="13"/>
        <v>2006</v>
      </c>
      <c r="BE45" s="370">
        <f t="shared" si="14"/>
        <v>6.167987000000001</v>
      </c>
      <c r="BF45" s="370">
        <f t="shared" si="15"/>
        <v>4.6113860000000004</v>
      </c>
      <c r="BH45" s="370">
        <f t="shared" si="16"/>
        <v>2006</v>
      </c>
      <c r="BI45" s="372">
        <f>All_Sectors!L370</f>
        <v>3746.6120000000001</v>
      </c>
      <c r="BJ45" s="372">
        <f>All_Sectors!L294</f>
        <v>4270.7747901040002</v>
      </c>
      <c r="BL45" s="370">
        <f t="shared" si="17"/>
        <v>2006</v>
      </c>
      <c r="BM45" s="370">
        <f t="shared" si="18"/>
        <v>3.7466120000000003</v>
      </c>
      <c r="BN45" s="370">
        <f t="shared" si="19"/>
        <v>4.2707747901040003</v>
      </c>
    </row>
    <row r="46" spans="5:66" x14ac:dyDescent="0.2">
      <c r="E46">
        <f t="shared" si="20"/>
        <v>2007</v>
      </c>
      <c r="F46" s="27">
        <f>All_Sectors!L218</f>
        <v>8317.9467935159992</v>
      </c>
      <c r="G46" s="27">
        <f>All_Sectors!K218</f>
        <v>11358.808000000001</v>
      </c>
      <c r="H46" s="439">
        <v>15972.884388690731</v>
      </c>
      <c r="I46" s="27">
        <f>All_Sectors!I218</f>
        <v>73783.402999999991</v>
      </c>
      <c r="K46" s="253">
        <f t="shared" si="0"/>
        <v>0.37043144226745323</v>
      </c>
      <c r="M46">
        <f t="shared" si="1"/>
        <v>2007</v>
      </c>
      <c r="N46" s="27">
        <f t="shared" si="2"/>
        <v>73.783402999999993</v>
      </c>
      <c r="O46" s="27">
        <f t="shared" si="3"/>
        <v>15.972884388690732</v>
      </c>
      <c r="P46" s="27">
        <f t="shared" si="4"/>
        <v>11.358808000000002</v>
      </c>
      <c r="Q46" s="27">
        <f t="shared" si="5"/>
        <v>8.3179467935159987</v>
      </c>
      <c r="AB46">
        <f t="shared" si="21"/>
        <v>2007</v>
      </c>
      <c r="AC46" s="27">
        <f>All_Sectors!L142</f>
        <v>17739.620086223669</v>
      </c>
      <c r="AD46" s="27">
        <f>All_Sectors!K142</f>
        <v>21542.106000000003</v>
      </c>
      <c r="AE46" s="27">
        <v>22467.306086919249</v>
      </c>
      <c r="AF46" s="27">
        <f>All_Sectors!H142</f>
        <v>101318.04</v>
      </c>
      <c r="AH46" s="442">
        <f t="shared" si="6"/>
        <v>0.6094574290337923</v>
      </c>
      <c r="AJ46">
        <f t="shared" si="7"/>
        <v>2007</v>
      </c>
      <c r="AK46" s="27">
        <f t="shared" si="8"/>
        <v>101.31804</v>
      </c>
      <c r="AL46" s="27">
        <f t="shared" si="9"/>
        <v>22.467306086919248</v>
      </c>
      <c r="AM46" s="27">
        <f t="shared" si="10"/>
        <v>21.542106000000004</v>
      </c>
      <c r="AN46" s="27">
        <f t="shared" si="11"/>
        <v>17.73962008622367</v>
      </c>
      <c r="AZ46" s="370">
        <f t="shared" si="12"/>
        <v>2007</v>
      </c>
      <c r="BA46">
        <f>All_Sectors!K371</f>
        <v>6608.4819999999991</v>
      </c>
      <c r="BB46">
        <f>All_Sectors!K295</f>
        <v>4750.3260000000009</v>
      </c>
      <c r="BD46" s="370">
        <f t="shared" si="13"/>
        <v>2007</v>
      </c>
      <c r="BE46" s="370">
        <f t="shared" si="14"/>
        <v>6.6084819999999995</v>
      </c>
      <c r="BF46" s="370">
        <f t="shared" si="15"/>
        <v>4.7503260000000012</v>
      </c>
      <c r="BH46" s="370">
        <f t="shared" si="16"/>
        <v>2007</v>
      </c>
      <c r="BI46" s="372">
        <f>All_Sectors!L371</f>
        <v>3922.39</v>
      </c>
      <c r="BJ46" s="372">
        <f>All_Sectors!L295</f>
        <v>4395.5567935159997</v>
      </c>
      <c r="BL46" s="370">
        <f t="shared" si="17"/>
        <v>2007</v>
      </c>
      <c r="BM46" s="370">
        <f t="shared" si="18"/>
        <v>3.92239</v>
      </c>
      <c r="BN46" s="370">
        <f t="shared" si="19"/>
        <v>4.3955567935159996</v>
      </c>
    </row>
    <row r="47" spans="5:66" x14ac:dyDescent="0.2">
      <c r="E47">
        <f t="shared" si="20"/>
        <v>2008</v>
      </c>
      <c r="F47" s="27">
        <f>All_Sectors!L219</f>
        <v>8492.409796928001</v>
      </c>
      <c r="G47" s="27">
        <f>All_Sectors!K219</f>
        <v>11624.835000000001</v>
      </c>
      <c r="H47" s="439">
        <v>15340.842762556569</v>
      </c>
      <c r="I47" s="27">
        <f>All_Sectors!I219</f>
        <v>72054.705999999991</v>
      </c>
      <c r="K47" s="253">
        <f t="shared" si="0"/>
        <v>0.37423895342181501</v>
      </c>
      <c r="M47">
        <f t="shared" si="1"/>
        <v>2008</v>
      </c>
      <c r="N47" s="27">
        <f t="shared" si="2"/>
        <v>72.054705999999996</v>
      </c>
      <c r="O47" s="27">
        <f t="shared" si="3"/>
        <v>15.340842762556569</v>
      </c>
      <c r="P47" s="27">
        <f t="shared" si="4"/>
        <v>11.624835000000001</v>
      </c>
      <c r="Q47" s="27">
        <f t="shared" si="5"/>
        <v>8.4924097969280012</v>
      </c>
      <c r="AB47">
        <f t="shared" si="21"/>
        <v>2008</v>
      </c>
      <c r="AC47" s="27">
        <f>All_Sectors!L143</f>
        <v>17891.178551406527</v>
      </c>
      <c r="AD47" s="27">
        <f>All_Sectors!K143</f>
        <v>21695.054999999997</v>
      </c>
      <c r="AE47" s="27">
        <v>21746.789051770364</v>
      </c>
      <c r="AF47" s="27">
        <f>All_Sectors!H143</f>
        <v>99291.520999999993</v>
      </c>
      <c r="AH47" s="442">
        <f t="shared" si="6"/>
        <v>0.61770654720030815</v>
      </c>
      <c r="AJ47">
        <f t="shared" si="7"/>
        <v>2008</v>
      </c>
      <c r="AK47" s="27">
        <f t="shared" si="8"/>
        <v>99.291520999999989</v>
      </c>
      <c r="AL47" s="27">
        <f t="shared" si="9"/>
        <v>21.746789051770364</v>
      </c>
      <c r="AM47" s="27">
        <f t="shared" si="10"/>
        <v>21.695054999999996</v>
      </c>
      <c r="AN47" s="27">
        <f t="shared" si="11"/>
        <v>17.891178551406526</v>
      </c>
      <c r="AZ47" s="370">
        <f t="shared" si="12"/>
        <v>2008</v>
      </c>
      <c r="BA47">
        <f>All_Sectors!K372</f>
        <v>6916.3390000000009</v>
      </c>
      <c r="BB47">
        <f>All_Sectors!K296</f>
        <v>4708.4960000000001</v>
      </c>
      <c r="BD47" s="370">
        <f t="shared" si="13"/>
        <v>2008</v>
      </c>
      <c r="BE47" s="370">
        <f t="shared" si="14"/>
        <v>6.9163390000000007</v>
      </c>
      <c r="BF47" s="370">
        <f t="shared" si="15"/>
        <v>4.7084960000000002</v>
      </c>
      <c r="BH47" s="370">
        <f t="shared" si="16"/>
        <v>2008</v>
      </c>
      <c r="BI47" s="372">
        <f>All_Sectors!L372</f>
        <v>4097.9920000000002</v>
      </c>
      <c r="BJ47" s="372">
        <f>All_Sectors!L296</f>
        <v>4394.4177969280008</v>
      </c>
      <c r="BL47" s="370">
        <f t="shared" si="17"/>
        <v>2008</v>
      </c>
      <c r="BM47" s="370">
        <f t="shared" si="18"/>
        <v>4.0979920000000005</v>
      </c>
      <c r="BN47" s="370">
        <f t="shared" si="19"/>
        <v>4.3944177969280007</v>
      </c>
    </row>
    <row r="48" spans="5:66" x14ac:dyDescent="0.2">
      <c r="E48">
        <f t="shared" si="20"/>
        <v>2009</v>
      </c>
      <c r="F48" s="27">
        <f>All_Sectors!L220</f>
        <v>8374.2439157103199</v>
      </c>
      <c r="G48" s="27">
        <f>All_Sectors!K220</f>
        <v>11321.941000000001</v>
      </c>
      <c r="H48" s="439">
        <v>13843.65855512264</v>
      </c>
      <c r="I48" s="27">
        <f>All_Sectors!I220</f>
        <v>68794.981999999989</v>
      </c>
      <c r="K48" s="253">
        <f t="shared" si="0"/>
        <v>0.36580574372593982</v>
      </c>
      <c r="M48">
        <f t="shared" si="1"/>
        <v>2009</v>
      </c>
      <c r="N48" s="27">
        <f t="shared" si="2"/>
        <v>68.79498199999999</v>
      </c>
      <c r="O48" s="27">
        <f t="shared" si="3"/>
        <v>13.843658555122641</v>
      </c>
      <c r="P48" s="27">
        <f t="shared" si="4"/>
        <v>11.321941000000001</v>
      </c>
      <c r="Q48" s="27">
        <f t="shared" si="5"/>
        <v>8.3742439157103199</v>
      </c>
      <c r="AB48">
        <f t="shared" si="21"/>
        <v>2009</v>
      </c>
      <c r="AC48" s="27">
        <f>All_Sectors!L144</f>
        <v>17461.971688701302</v>
      </c>
      <c r="AD48" s="27">
        <f>All_Sectors!K144</f>
        <v>21110.630000000005</v>
      </c>
      <c r="AE48" s="27">
        <v>19150.486047968578</v>
      </c>
      <c r="AF48" s="27">
        <f>All_Sectors!H144</f>
        <v>94595.118000000002</v>
      </c>
      <c r="AH48" s="442">
        <f t="shared" si="6"/>
        <v>0.61021212253966306</v>
      </c>
      <c r="AJ48">
        <f t="shared" si="7"/>
        <v>2009</v>
      </c>
      <c r="AK48" s="27">
        <f t="shared" si="8"/>
        <v>94.595117999999999</v>
      </c>
      <c r="AL48" s="27">
        <f t="shared" si="9"/>
        <v>19.150486047968577</v>
      </c>
      <c r="AM48" s="27">
        <f t="shared" si="10"/>
        <v>21.110630000000004</v>
      </c>
      <c r="AN48" s="27">
        <f t="shared" si="11"/>
        <v>17.461971688701301</v>
      </c>
      <c r="AZ48" s="370">
        <f t="shared" si="12"/>
        <v>2009</v>
      </c>
      <c r="BA48">
        <f>All_Sectors!K373</f>
        <v>6666.3539999999994</v>
      </c>
      <c r="BB48">
        <f>All_Sectors!K297</f>
        <v>4655.5870000000014</v>
      </c>
      <c r="BD48" s="370">
        <f t="shared" si="13"/>
        <v>2009</v>
      </c>
      <c r="BE48" s="370">
        <f t="shared" si="14"/>
        <v>6.6663539999999992</v>
      </c>
      <c r="BF48" s="370">
        <f t="shared" si="15"/>
        <v>4.6555870000000015</v>
      </c>
      <c r="BH48" s="370">
        <f t="shared" si="16"/>
        <v>2009</v>
      </c>
      <c r="BI48" s="372">
        <f>All_Sectors!L373</f>
        <v>4052.1740000000004</v>
      </c>
      <c r="BJ48" s="372">
        <f>All_Sectors!L297</f>
        <v>4322.0699157103199</v>
      </c>
      <c r="BL48" s="370">
        <f t="shared" si="17"/>
        <v>2009</v>
      </c>
      <c r="BM48" s="370">
        <f t="shared" si="18"/>
        <v>4.0521740000000008</v>
      </c>
      <c r="BN48" s="370">
        <f t="shared" si="19"/>
        <v>4.32206991571032</v>
      </c>
    </row>
    <row r="49" spans="5:66" x14ac:dyDescent="0.2">
      <c r="E49">
        <f t="shared" si="20"/>
        <v>2010</v>
      </c>
      <c r="F49" s="27">
        <f>All_Sectors!L221</f>
        <v>8416.72012034</v>
      </c>
      <c r="G49" s="27">
        <f>All_Sectors!K221</f>
        <v>11527.061</v>
      </c>
      <c r="H49" s="439">
        <v>14673.339658989158</v>
      </c>
      <c r="I49" s="27">
        <f>All_Sectors!I221</f>
        <v>71154.551999999996</v>
      </c>
      <c r="K49" s="253">
        <f t="shared" si="0"/>
        <v>0.3682181943748189</v>
      </c>
      <c r="M49">
        <f t="shared" si="1"/>
        <v>2010</v>
      </c>
      <c r="N49" s="27">
        <f t="shared" si="2"/>
        <v>71.154551999999995</v>
      </c>
      <c r="O49" s="27">
        <f t="shared" si="3"/>
        <v>14.673339658989159</v>
      </c>
      <c r="P49" s="27">
        <f t="shared" si="4"/>
        <v>11.527061</v>
      </c>
      <c r="Q49" s="27">
        <f t="shared" si="5"/>
        <v>8.4167201203400008</v>
      </c>
      <c r="AB49">
        <f t="shared" si="21"/>
        <v>2010</v>
      </c>
      <c r="AC49" s="27">
        <f>All_Sectors!L145</f>
        <v>17628.815960277476</v>
      </c>
      <c r="AD49" s="27">
        <f>All_Sectors!K145</f>
        <v>21853.03</v>
      </c>
      <c r="AE49" s="27">
        <v>20305.759671058986</v>
      </c>
      <c r="AF49" s="27">
        <f>All_Sectors!H145</f>
        <v>98012.086999999985</v>
      </c>
      <c r="AH49" s="442">
        <f t="shared" si="6"/>
        <v>0.6100023727822107</v>
      </c>
      <c r="AJ49">
        <f t="shared" si="7"/>
        <v>2010</v>
      </c>
      <c r="AK49" s="27">
        <f t="shared" si="8"/>
        <v>98.012086999999994</v>
      </c>
      <c r="AL49" s="27">
        <f t="shared" si="9"/>
        <v>20.305759671058986</v>
      </c>
      <c r="AM49" s="27">
        <f t="shared" si="10"/>
        <v>21.85303</v>
      </c>
      <c r="AN49" s="27">
        <f t="shared" si="11"/>
        <v>17.628815960277475</v>
      </c>
      <c r="AZ49" s="370">
        <f t="shared" si="12"/>
        <v>2010</v>
      </c>
      <c r="BA49">
        <f>All_Sectors!K374</f>
        <v>6594.3040000000001</v>
      </c>
      <c r="BB49">
        <f>All_Sectors!K298</f>
        <v>4932.7569999999987</v>
      </c>
      <c r="BD49" s="370">
        <f t="shared" si="13"/>
        <v>2010</v>
      </c>
      <c r="BE49" s="370">
        <f t="shared" si="14"/>
        <v>6.5943040000000002</v>
      </c>
      <c r="BF49" s="370">
        <f t="shared" si="15"/>
        <v>4.9327569999999987</v>
      </c>
      <c r="BH49" s="370">
        <f t="shared" si="16"/>
        <v>2010</v>
      </c>
      <c r="BI49" s="372">
        <f>All_Sectors!L374</f>
        <v>4016.0649999999996</v>
      </c>
      <c r="BJ49" s="372">
        <f>All_Sectors!L298</f>
        <v>4400.6551203399995</v>
      </c>
      <c r="BL49" s="370">
        <f t="shared" si="17"/>
        <v>2010</v>
      </c>
      <c r="BM49" s="370">
        <f t="shared" si="18"/>
        <v>4.0160649999999993</v>
      </c>
      <c r="BN49" s="370">
        <f t="shared" si="19"/>
        <v>4.4006551203399997</v>
      </c>
    </row>
    <row r="50" spans="5:66" x14ac:dyDescent="0.2">
      <c r="F50" s="27"/>
      <c r="G50" s="27"/>
      <c r="H50" s="27"/>
      <c r="I50" s="27">
        <f>All_Sectors!H146</f>
        <v>97359.426000000007</v>
      </c>
      <c r="AC50" s="27"/>
      <c r="AD50" s="27"/>
      <c r="AE50" s="27"/>
      <c r="AF50" s="27">
        <f>All_Sectors!H146</f>
        <v>97359.426000000007</v>
      </c>
    </row>
    <row r="59" spans="5:66" x14ac:dyDescent="0.2">
      <c r="AQ59" s="371" t="s">
        <v>104</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25"/>
  <sheetViews>
    <sheetView workbookViewId="0">
      <selection activeCell="F22" sqref="F22"/>
    </sheetView>
  </sheetViews>
  <sheetFormatPr defaultRowHeight="12.75" x14ac:dyDescent="0.2"/>
  <cols>
    <col min="14" max="14" width="0" hidden="1" customWidth="1"/>
    <col min="15" max="15" width="10" hidden="1" customWidth="1"/>
  </cols>
  <sheetData>
    <row r="3" spans="2:15" x14ac:dyDescent="0.2">
      <c r="C3" s="2" t="s">
        <v>146</v>
      </c>
    </row>
    <row r="5" spans="2:15" x14ac:dyDescent="0.2">
      <c r="C5" s="6" t="s">
        <v>147</v>
      </c>
      <c r="N5" t="s">
        <v>186</v>
      </c>
    </row>
    <row r="6" spans="2:15" x14ac:dyDescent="0.2">
      <c r="C6" t="s">
        <v>170</v>
      </c>
      <c r="F6" s="7">
        <v>1985</v>
      </c>
      <c r="N6" s="5" t="str">
        <f>" "&amp;TEXT(Base_year,"0")&amp; " = 1"</f>
        <v xml:space="preserve"> 1985 = 1</v>
      </c>
      <c r="O6" s="5" t="str">
        <f>" ("&amp;TEXT(Base_year,"0")&amp; "  = 1)"</f>
        <v xml:space="preserve"> (1985  = 1)</v>
      </c>
    </row>
    <row r="7" spans="2:15" x14ac:dyDescent="0.2">
      <c r="C7" t="s">
        <v>171</v>
      </c>
      <c r="F7" s="7">
        <v>1996</v>
      </c>
      <c r="N7" s="5" t="str">
        <f>" "&amp;TEXT(Base_year2,"0")&amp; " = 1"</f>
        <v xml:space="preserve"> 1996 = 1</v>
      </c>
      <c r="O7" s="5" t="str">
        <f>" ("&amp;TEXT(Base_year2,"0")&amp; "  = 1)"</f>
        <v xml:space="preserve"> (1996  = 1)</v>
      </c>
    </row>
    <row r="8" spans="2:15" x14ac:dyDescent="0.2">
      <c r="N8" s="5"/>
    </row>
    <row r="9" spans="2:15" hidden="1" x14ac:dyDescent="0.2">
      <c r="B9" s="144" t="s">
        <v>334</v>
      </c>
      <c r="C9" t="s">
        <v>165</v>
      </c>
    </row>
    <row r="10" spans="2:15" hidden="1" x14ac:dyDescent="0.2">
      <c r="C10" t="s">
        <v>189</v>
      </c>
      <c r="F10" s="7"/>
    </row>
    <row r="11" spans="2:15" hidden="1" x14ac:dyDescent="0.2">
      <c r="C11" t="s">
        <v>190</v>
      </c>
      <c r="F11" s="7"/>
    </row>
    <row r="12" spans="2:15" hidden="1" x14ac:dyDescent="0.2">
      <c r="C12" t="s">
        <v>166</v>
      </c>
      <c r="F12" s="7"/>
    </row>
    <row r="13" spans="2:15" hidden="1" x14ac:dyDescent="0.2">
      <c r="C13" t="s">
        <v>191</v>
      </c>
      <c r="F13" s="7"/>
    </row>
    <row r="14" spans="2:15" hidden="1" x14ac:dyDescent="0.2">
      <c r="C14" t="s">
        <v>192</v>
      </c>
      <c r="F14" s="7"/>
    </row>
    <row r="15" spans="2:15" hidden="1" x14ac:dyDescent="0.2">
      <c r="C15" t="s">
        <v>193</v>
      </c>
      <c r="F15" s="7"/>
    </row>
    <row r="16" spans="2:15" hidden="1" x14ac:dyDescent="0.2">
      <c r="C16" t="s">
        <v>174</v>
      </c>
      <c r="E16" t="s">
        <v>175</v>
      </c>
      <c r="F16" t="s">
        <v>178</v>
      </c>
    </row>
    <row r="20" spans="3:6" x14ac:dyDescent="0.2">
      <c r="C20" t="s">
        <v>151</v>
      </c>
      <c r="F20" s="7">
        <v>1985</v>
      </c>
    </row>
    <row r="21" spans="3:6" x14ac:dyDescent="0.2">
      <c r="C21" t="s">
        <v>150</v>
      </c>
      <c r="F21" s="7">
        <v>2011</v>
      </c>
    </row>
    <row r="24" spans="3:6" x14ac:dyDescent="0.2">
      <c r="C24" t="s">
        <v>585</v>
      </c>
    </row>
    <row r="25" spans="3:6" x14ac:dyDescent="0.2">
      <c r="C25" t="s">
        <v>587</v>
      </c>
      <c r="F25">
        <v>0</v>
      </c>
    </row>
  </sheetData>
  <phoneticPr fontId="30"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A616"/>
  <sheetViews>
    <sheetView tabSelected="1" topLeftCell="A78" zoomScale="75" workbookViewId="0">
      <pane xSplit="2" ySplit="2" topLeftCell="BY80" activePane="bottomRight" state="frozen"/>
      <selection activeCell="A78" sqref="A78"/>
      <selection pane="topRight" activeCell="C78" sqref="C78"/>
      <selection pane="bottomLeft" activeCell="A80" sqref="A80"/>
      <selection pane="bottomRight" activeCell="CT87" sqref="CT87"/>
    </sheetView>
  </sheetViews>
  <sheetFormatPr defaultRowHeight="12.75" x14ac:dyDescent="0.2"/>
  <cols>
    <col min="1" max="1" width="12.42578125" customWidth="1"/>
    <col min="2" max="2" width="8.42578125" customWidth="1"/>
    <col min="3" max="5" width="10.7109375" customWidth="1"/>
    <col min="6" max="6" width="12.28515625" customWidth="1"/>
    <col min="7" max="7" width="10.5703125" customWidth="1"/>
    <col min="8" max="8" width="9.7109375" customWidth="1"/>
    <col min="9" max="10" width="11.7109375" customWidth="1"/>
    <col min="11" max="11" width="10" customWidth="1"/>
    <col min="12" max="12" width="10.42578125" customWidth="1"/>
    <col min="14" max="15" width="12" customWidth="1"/>
    <col min="16" max="16" width="12.28515625" customWidth="1"/>
    <col min="19" max="19" width="10.5703125" customWidth="1"/>
    <col min="20" max="20" width="11.140625" customWidth="1"/>
    <col min="22" max="22" width="11" customWidth="1"/>
    <col min="26" max="26" width="12.28515625" customWidth="1"/>
    <col min="27" max="27" width="13.28515625" customWidth="1"/>
    <col min="28" max="28" width="10.42578125" customWidth="1"/>
    <col min="29" max="30" width="12.42578125" customWidth="1"/>
    <col min="31" max="31" width="10.140625" customWidth="1"/>
    <col min="34" max="34" width="10.85546875" customWidth="1"/>
    <col min="35" max="35" width="11.42578125" customWidth="1"/>
    <col min="36" max="36" width="10.140625" customWidth="1"/>
    <col min="37" max="38" width="12.28515625" customWidth="1"/>
    <col min="39" max="39" width="6.28515625" customWidth="1"/>
    <col min="41" max="41" width="9.7109375" customWidth="1"/>
    <col min="43" max="43" width="10.5703125" customWidth="1"/>
    <col min="44" max="44" width="10.85546875" customWidth="1"/>
    <col min="46" max="46" width="12.42578125" customWidth="1"/>
    <col min="47" max="47" width="11" customWidth="1"/>
    <col min="51" max="51" width="10.5703125" customWidth="1"/>
    <col min="53" max="53" width="10.140625" customWidth="1"/>
    <col min="54" max="54" width="12" customWidth="1"/>
    <col min="55" max="55" width="13.28515625" customWidth="1"/>
    <col min="56" max="56" width="9.7109375" bestFit="1" customWidth="1"/>
    <col min="57" max="59" width="9.5703125" bestFit="1" customWidth="1"/>
    <col min="60" max="60" width="13.140625" customWidth="1"/>
    <col min="61" max="61" width="11.28515625" customWidth="1"/>
    <col min="62" max="62" width="11.140625" customWidth="1"/>
    <col min="63" max="63" width="12.7109375" customWidth="1"/>
    <col min="64" max="64" width="11" customWidth="1"/>
    <col min="66" max="66" width="11.140625" customWidth="1"/>
    <col min="67" max="68" width="10.7109375" customWidth="1"/>
    <col min="69" max="69" width="12.5703125" customWidth="1"/>
    <col min="70" max="70" width="11.5703125" customWidth="1"/>
    <col min="72" max="76" width="0" hidden="1" customWidth="1"/>
    <col min="78" max="78" width="9.5703125" bestFit="1" customWidth="1"/>
    <col min="79" max="79" width="11.85546875" customWidth="1"/>
    <col min="80" max="80" width="11" customWidth="1"/>
    <col min="81" max="81" width="11.5703125" customWidth="1"/>
    <col min="82" max="82" width="12" customWidth="1"/>
    <col min="83" max="83" width="11.28515625" customWidth="1"/>
    <col min="84" max="84" width="11.5703125" customWidth="1"/>
    <col min="85" max="85" width="11.140625" customWidth="1"/>
    <col min="86" max="86" width="5.28515625" customWidth="1"/>
    <col min="87" max="87" width="12.140625" customWidth="1"/>
    <col min="95" max="95" width="10.42578125" customWidth="1"/>
    <col min="97" max="97" width="12" customWidth="1"/>
    <col min="98" max="98" width="10.28515625" customWidth="1"/>
    <col min="99" max="99" width="7.42578125" customWidth="1"/>
    <col min="100" max="100" width="9.7109375" customWidth="1"/>
    <col min="101" max="101" width="9.85546875" customWidth="1"/>
    <col min="102" max="102" width="10.5703125" customWidth="1"/>
    <col min="104" max="104" width="12.28515625" customWidth="1"/>
    <col min="108" max="108" width="10" customWidth="1"/>
    <col min="109" max="109" width="10.28515625" customWidth="1"/>
    <col min="115" max="115" width="9.7109375" customWidth="1"/>
    <col min="116" max="116" width="10.140625" customWidth="1"/>
    <col min="118" max="118" width="12.140625" customWidth="1"/>
    <col min="123" max="123" width="9.140625" customWidth="1"/>
    <col min="124" max="124" width="10" customWidth="1"/>
    <col min="125" max="127" width="9.140625" customWidth="1"/>
    <col min="128" max="128" width="6.28515625" customWidth="1"/>
    <col min="129" max="131" width="9.140625" customWidth="1"/>
    <col min="134" max="134" width="10.5703125" customWidth="1"/>
    <col min="136" max="136" width="12.85546875" customWidth="1"/>
    <col min="144" max="144" width="10" customWidth="1"/>
    <col min="145" max="145" width="10.5703125" customWidth="1"/>
    <col min="147" max="147" width="12.28515625" customWidth="1"/>
    <col min="154" max="154" width="10" customWidth="1"/>
    <col min="155" max="155" width="11" customWidth="1"/>
    <col min="157" max="157" width="12.7109375" customWidth="1"/>
    <col min="159" max="159" width="7.42578125" customWidth="1"/>
    <col min="164" max="164" width="9.5703125" bestFit="1" customWidth="1"/>
    <col min="180" max="180" width="10.5703125" customWidth="1"/>
    <col min="181" max="181" width="9.7109375" customWidth="1"/>
    <col min="182" max="182" width="3.28515625" customWidth="1"/>
    <col min="183" max="184" width="12.42578125" customWidth="1"/>
    <col min="185" max="188" width="9.42578125" customWidth="1"/>
    <col min="190" max="190" width="10.140625" customWidth="1"/>
    <col min="206" max="206" width="3.7109375" customWidth="1"/>
    <col min="207" max="207" width="9.7109375" customWidth="1"/>
    <col min="217" max="217" width="11.140625" customWidth="1"/>
    <col min="218" max="218" width="10.7109375" customWidth="1"/>
    <col min="220" max="220" width="12.5703125" customWidth="1"/>
    <col min="226" max="226" width="14.28515625" customWidth="1"/>
    <col min="234" max="234" width="10.5703125" customWidth="1"/>
    <col min="235" max="235" width="10.28515625" customWidth="1"/>
    <col min="252" max="252" width="3.7109375" customWidth="1"/>
    <col min="257" max="257" width="5.5703125" customWidth="1"/>
  </cols>
  <sheetData>
    <row r="1" spans="1:239" ht="20.25" customHeight="1" x14ac:dyDescent="0.2">
      <c r="CU1" s="223"/>
      <c r="CW1" s="220" t="s">
        <v>516</v>
      </c>
      <c r="FY1" s="2" t="s">
        <v>149</v>
      </c>
      <c r="FZ1" s="2"/>
      <c r="GA1" s="2" t="s">
        <v>157</v>
      </c>
      <c r="GB1" s="2"/>
      <c r="GG1" s="2" t="s">
        <v>162</v>
      </c>
      <c r="GM1" s="2" t="s">
        <v>159</v>
      </c>
      <c r="GR1" s="2" t="s">
        <v>167</v>
      </c>
      <c r="GX1" s="14"/>
      <c r="GZ1" s="6" t="s">
        <v>168</v>
      </c>
      <c r="HP1" s="2" t="s">
        <v>149</v>
      </c>
      <c r="HQ1" s="2"/>
      <c r="HR1" s="2" t="s">
        <v>157</v>
      </c>
      <c r="HW1" s="2" t="s">
        <v>162</v>
      </c>
      <c r="IB1" s="2" t="s">
        <v>159</v>
      </c>
    </row>
    <row r="2" spans="1:239" x14ac:dyDescent="0.2">
      <c r="A2" t="s">
        <v>430</v>
      </c>
      <c r="BG2" s="1"/>
      <c r="BH2" s="511" t="s">
        <v>456</v>
      </c>
      <c r="BI2" s="512"/>
      <c r="BJ2" s="512"/>
      <c r="BK2" s="512"/>
      <c r="BL2" s="512"/>
      <c r="BM2" s="512"/>
      <c r="BN2" s="512"/>
      <c r="BO2" s="512"/>
      <c r="BP2" s="512"/>
      <c r="BQ2" s="512"/>
      <c r="CU2" s="223"/>
      <c r="GX2" s="14"/>
    </row>
    <row r="3" spans="1:239" x14ac:dyDescent="0.2">
      <c r="K3" s="6" t="s">
        <v>183</v>
      </c>
      <c r="CU3" s="223"/>
      <c r="FY3" s="10" t="s">
        <v>163</v>
      </c>
      <c r="FZ3" s="10"/>
      <c r="GH3" s="5"/>
      <c r="GX3" s="14"/>
      <c r="HP3" s="10" t="s">
        <v>163</v>
      </c>
      <c r="HQ3" s="10"/>
      <c r="HX3" s="5"/>
    </row>
    <row r="4" spans="1:239" x14ac:dyDescent="0.2">
      <c r="K4" s="2" t="s">
        <v>109</v>
      </c>
      <c r="Z4" s="2" t="s">
        <v>110</v>
      </c>
      <c r="AH4" s="2" t="s">
        <v>121</v>
      </c>
      <c r="AQ4" s="2" t="s">
        <v>122</v>
      </c>
      <c r="AY4" s="2" t="s">
        <v>237</v>
      </c>
      <c r="BH4" s="2" t="s">
        <v>234</v>
      </c>
      <c r="BN4" s="2" t="s">
        <v>130</v>
      </c>
      <c r="BZ4" s="6" t="s">
        <v>141</v>
      </c>
      <c r="CA4" s="6"/>
      <c r="CB4" s="6"/>
      <c r="CU4" s="223"/>
      <c r="CV4" s="8"/>
      <c r="CW4" s="2" t="s">
        <v>131</v>
      </c>
      <c r="CX4" s="2"/>
      <c r="CY4" s="2"/>
      <c r="DD4" s="2" t="s">
        <v>132</v>
      </c>
      <c r="DK4" s="2" t="s">
        <v>134</v>
      </c>
      <c r="DS4" s="2" t="s">
        <v>236</v>
      </c>
      <c r="EC4" s="2" t="s">
        <v>460</v>
      </c>
      <c r="EN4" s="2" t="s">
        <v>459</v>
      </c>
      <c r="EX4" s="2" t="s">
        <v>458</v>
      </c>
      <c r="FV4" s="2" t="s">
        <v>110</v>
      </c>
      <c r="FX4" t="s">
        <v>153</v>
      </c>
      <c r="FY4">
        <f>Begin_year_chart1-1949</f>
        <v>36</v>
      </c>
      <c r="GG4" t="s">
        <v>212</v>
      </c>
      <c r="GM4" t="s">
        <v>213</v>
      </c>
      <c r="GX4" s="14"/>
      <c r="GZ4" t="str">
        <f>BZ4</f>
        <v>Final Indexes</v>
      </c>
      <c r="HO4" t="s">
        <v>153</v>
      </c>
      <c r="HP4">
        <f>Begin_year_chart1-1949</f>
        <v>36</v>
      </c>
      <c r="HW4" t="s">
        <v>210</v>
      </c>
      <c r="IB4" t="s">
        <v>211</v>
      </c>
    </row>
    <row r="5" spans="1:239" x14ac:dyDescent="0.2">
      <c r="BZ5" s="40" t="s">
        <v>238</v>
      </c>
      <c r="CA5" s="40"/>
      <c r="CB5" s="40" t="s">
        <v>238</v>
      </c>
      <c r="CC5" s="40" t="s">
        <v>238</v>
      </c>
      <c r="CD5" s="40" t="s">
        <v>238</v>
      </c>
      <c r="CE5" s="40" t="s">
        <v>238</v>
      </c>
      <c r="CF5" s="40" t="s">
        <v>238</v>
      </c>
      <c r="CG5" s="40" t="s">
        <v>238</v>
      </c>
      <c r="CH5" s="40" t="s">
        <v>238</v>
      </c>
      <c r="CI5" s="40" t="s">
        <v>238</v>
      </c>
      <c r="CU5" s="223"/>
      <c r="CV5" s="8"/>
      <c r="FX5" s="8" t="s">
        <v>154</v>
      </c>
      <c r="FY5">
        <f>End_year_chart1-1949</f>
        <v>62</v>
      </c>
      <c r="GG5" t="s">
        <v>160</v>
      </c>
      <c r="GM5" t="s">
        <v>161</v>
      </c>
      <c r="GX5" s="14"/>
      <c r="HE5" t="str">
        <f>CG5</f>
        <v>(1)</v>
      </c>
      <c r="HG5" t="str">
        <f>CI5</f>
        <v>(1)</v>
      </c>
      <c r="HO5" s="8" t="s">
        <v>154</v>
      </c>
      <c r="HP5">
        <f>End_year_chart1-1949</f>
        <v>62</v>
      </c>
      <c r="HW5" t="s">
        <v>160</v>
      </c>
      <c r="IB5" t="s">
        <v>161</v>
      </c>
    </row>
    <row r="6" spans="1:239" x14ac:dyDescent="0.2">
      <c r="BZ6" s="40"/>
      <c r="CA6" s="40"/>
      <c r="CB6" s="40"/>
      <c r="CC6" s="40"/>
      <c r="CD6" s="40"/>
      <c r="CE6" s="40"/>
      <c r="CF6" s="40"/>
      <c r="CG6" s="40"/>
      <c r="CH6" s="40"/>
      <c r="CI6" s="40"/>
      <c r="CU6" s="223"/>
      <c r="CV6" s="8"/>
      <c r="FX6" s="8"/>
      <c r="GX6" s="14"/>
      <c r="HO6" s="8"/>
    </row>
    <row r="7" spans="1:239" x14ac:dyDescent="0.2">
      <c r="B7" t="s">
        <v>101</v>
      </c>
      <c r="K7" s="30" t="s">
        <v>97</v>
      </c>
      <c r="L7" s="30" t="s">
        <v>104</v>
      </c>
      <c r="M7" s="30" t="s">
        <v>105</v>
      </c>
      <c r="N7" s="30" t="s">
        <v>106</v>
      </c>
      <c r="O7" s="30" t="s">
        <v>205</v>
      </c>
      <c r="P7" s="30" t="s">
        <v>111</v>
      </c>
      <c r="Z7" s="30" t="s">
        <v>97</v>
      </c>
      <c r="AA7" s="30" t="s">
        <v>104</v>
      </c>
      <c r="AB7" s="30" t="s">
        <v>105</v>
      </c>
      <c r="AC7" s="30" t="s">
        <v>106</v>
      </c>
      <c r="AD7" s="30" t="s">
        <v>180</v>
      </c>
      <c r="AE7" s="30" t="s">
        <v>111</v>
      </c>
      <c r="AH7" s="30" t="s">
        <v>97</v>
      </c>
      <c r="AI7" s="30" t="s">
        <v>104</v>
      </c>
      <c r="AJ7" s="30" t="s">
        <v>105</v>
      </c>
      <c r="AK7" s="30" t="s">
        <v>106</v>
      </c>
      <c r="AN7" t="s">
        <v>111</v>
      </c>
      <c r="AQ7" s="30" t="s">
        <v>97</v>
      </c>
      <c r="AR7" s="30" t="s">
        <v>104</v>
      </c>
      <c r="AS7" s="30" t="s">
        <v>105</v>
      </c>
      <c r="AT7" s="30" t="s">
        <v>106</v>
      </c>
      <c r="AV7" t="s">
        <v>111</v>
      </c>
      <c r="AY7" t="s">
        <v>97</v>
      </c>
      <c r="AZ7" t="s">
        <v>104</v>
      </c>
      <c r="BA7" t="s">
        <v>105</v>
      </c>
      <c r="BB7" t="s">
        <v>106</v>
      </c>
      <c r="BH7" t="s">
        <v>97</v>
      </c>
      <c r="BI7" t="s">
        <v>104</v>
      </c>
      <c r="BJ7" t="s">
        <v>105</v>
      </c>
      <c r="BK7" t="s">
        <v>106</v>
      </c>
      <c r="BN7" t="s">
        <v>97</v>
      </c>
      <c r="BO7" t="s">
        <v>104</v>
      </c>
      <c r="BP7" t="s">
        <v>105</v>
      </c>
      <c r="BQ7" t="s">
        <v>106</v>
      </c>
      <c r="BZ7" t="s">
        <v>110</v>
      </c>
      <c r="CB7" t="s">
        <v>233</v>
      </c>
      <c r="CC7" t="s">
        <v>142</v>
      </c>
      <c r="CD7" t="s">
        <v>142</v>
      </c>
      <c r="CE7" t="s">
        <v>143</v>
      </c>
      <c r="CF7" t="s">
        <v>144</v>
      </c>
      <c r="CG7" t="s">
        <v>145</v>
      </c>
      <c r="CI7" t="s">
        <v>148</v>
      </c>
      <c r="CJ7" t="s">
        <v>250</v>
      </c>
      <c r="CU7" s="223"/>
      <c r="CV7" s="8" t="s">
        <v>101</v>
      </c>
      <c r="CW7" s="30" t="s">
        <v>97</v>
      </c>
      <c r="CX7" s="30" t="s">
        <v>104</v>
      </c>
      <c r="CY7" s="30" t="s">
        <v>105</v>
      </c>
      <c r="CZ7" s="30" t="s">
        <v>106</v>
      </c>
      <c r="DB7" t="s">
        <v>111</v>
      </c>
      <c r="DD7" t="s">
        <v>97</v>
      </c>
      <c r="DE7" t="s">
        <v>104</v>
      </c>
      <c r="DF7" t="s">
        <v>105</v>
      </c>
      <c r="DG7" t="s">
        <v>106</v>
      </c>
      <c r="DI7" t="s">
        <v>111</v>
      </c>
      <c r="DK7" t="s">
        <v>97</v>
      </c>
      <c r="DL7" t="s">
        <v>104</v>
      </c>
      <c r="DM7" t="s">
        <v>105</v>
      </c>
      <c r="DN7" t="s">
        <v>106</v>
      </c>
      <c r="DP7" t="s">
        <v>111</v>
      </c>
      <c r="DS7" t="s">
        <v>97</v>
      </c>
      <c r="DT7" t="s">
        <v>104</v>
      </c>
      <c r="DU7" t="s">
        <v>105</v>
      </c>
      <c r="DV7" t="s">
        <v>106</v>
      </c>
      <c r="DY7" t="s">
        <v>140</v>
      </c>
      <c r="DZ7" t="s">
        <v>137</v>
      </c>
      <c r="EA7" t="s">
        <v>137</v>
      </c>
      <c r="EC7" t="s">
        <v>97</v>
      </c>
      <c r="ED7" t="s">
        <v>104</v>
      </c>
      <c r="EE7" t="s">
        <v>105</v>
      </c>
      <c r="EF7" t="s">
        <v>106</v>
      </c>
      <c r="EI7" t="s">
        <v>136</v>
      </c>
      <c r="EJ7" t="s">
        <v>137</v>
      </c>
      <c r="EK7" t="s">
        <v>137</v>
      </c>
      <c r="EN7" t="s">
        <v>97</v>
      </c>
      <c r="EO7" t="s">
        <v>104</v>
      </c>
      <c r="EP7" t="s">
        <v>105</v>
      </c>
      <c r="EQ7" t="s">
        <v>106</v>
      </c>
      <c r="ET7" t="s">
        <v>136</v>
      </c>
      <c r="EU7" t="s">
        <v>137</v>
      </c>
      <c r="EV7" t="s">
        <v>137</v>
      </c>
      <c r="EX7" t="s">
        <v>97</v>
      </c>
      <c r="EY7" t="s">
        <v>104</v>
      </c>
      <c r="EZ7" t="s">
        <v>105</v>
      </c>
      <c r="FA7" t="s">
        <v>106</v>
      </c>
      <c r="FD7" t="s">
        <v>136</v>
      </c>
      <c r="FE7" t="s">
        <v>137</v>
      </c>
      <c r="FF7" t="s">
        <v>137</v>
      </c>
      <c r="FV7" t="s">
        <v>137</v>
      </c>
      <c r="FX7" s="8" t="s">
        <v>158</v>
      </c>
      <c r="FY7">
        <f>Base_year-1949</f>
        <v>36</v>
      </c>
      <c r="GB7" s="3"/>
      <c r="GX7" s="14"/>
      <c r="GZ7" t="str">
        <f>BZ7</f>
        <v>Activity</v>
      </c>
      <c r="HA7" t="str">
        <f>CC7</f>
        <v>Structure(0)</v>
      </c>
      <c r="HB7" t="str">
        <f>CD7</f>
        <v>Structure(0)</v>
      </c>
      <c r="HC7" t="str">
        <f>CE7</f>
        <v xml:space="preserve"> Intensity</v>
      </c>
      <c r="HD7" t="str">
        <f>CF7</f>
        <v>Product</v>
      </c>
      <c r="HE7" t="str">
        <f>CG7</f>
        <v>Energy Use</v>
      </c>
      <c r="HG7" t="str">
        <f>CI7</f>
        <v>Structure</v>
      </c>
      <c r="HI7" t="s">
        <v>172</v>
      </c>
      <c r="HO7" s="8" t="s">
        <v>158</v>
      </c>
      <c r="HP7">
        <f>Base_year2-1949</f>
        <v>47</v>
      </c>
    </row>
    <row r="8" spans="1:239" x14ac:dyDescent="0.2">
      <c r="B8" t="s">
        <v>229</v>
      </c>
      <c r="K8" s="31" t="s">
        <v>231</v>
      </c>
      <c r="L8" s="31" t="str">
        <f>K8</f>
        <v xml:space="preserve"> Source</v>
      </c>
      <c r="M8" s="31" t="str">
        <f>L8</f>
        <v xml:space="preserve"> Source</v>
      </c>
      <c r="N8" s="31" t="str">
        <f>M8</f>
        <v xml:space="preserve"> Source</v>
      </c>
      <c r="O8" s="31" t="str">
        <f>N8</f>
        <v xml:space="preserve"> Source</v>
      </c>
      <c r="P8" s="31" t="str">
        <f>O8</f>
        <v xml:space="preserve"> Source</v>
      </c>
      <c r="Z8" s="31" t="s">
        <v>99</v>
      </c>
      <c r="AA8" s="31" t="s">
        <v>112</v>
      </c>
      <c r="AB8" s="31" t="s">
        <v>113</v>
      </c>
      <c r="AC8" s="31" t="s">
        <v>114</v>
      </c>
      <c r="AD8" s="31" t="s">
        <v>181</v>
      </c>
      <c r="AE8" s="31" t="s">
        <v>115</v>
      </c>
      <c r="AH8" s="31" t="s">
        <v>99</v>
      </c>
      <c r="AI8" s="31" t="s">
        <v>112</v>
      </c>
      <c r="AJ8" s="31" t="s">
        <v>113</v>
      </c>
      <c r="AK8" s="31" t="s">
        <v>114</v>
      </c>
      <c r="AN8" t="s">
        <v>115</v>
      </c>
      <c r="AQ8" s="31" t="s">
        <v>99</v>
      </c>
      <c r="AR8" s="31" t="s">
        <v>129</v>
      </c>
      <c r="AS8" s="31" t="s">
        <v>113</v>
      </c>
      <c r="AT8" s="31" t="s">
        <v>114</v>
      </c>
      <c r="AV8" t="s">
        <v>115</v>
      </c>
      <c r="AY8" t="s">
        <v>99</v>
      </c>
      <c r="AZ8" t="s">
        <v>129</v>
      </c>
      <c r="BA8" t="s">
        <v>113</v>
      </c>
      <c r="BB8" t="s">
        <v>114</v>
      </c>
      <c r="BH8" t="s">
        <v>99</v>
      </c>
      <c r="BI8" t="s">
        <v>129</v>
      </c>
      <c r="BJ8" t="s">
        <v>113</v>
      </c>
      <c r="BK8" t="s">
        <v>114</v>
      </c>
      <c r="BN8" t="s">
        <v>99</v>
      </c>
      <c r="BO8" t="s">
        <v>129</v>
      </c>
      <c r="BP8" t="s">
        <v>113</v>
      </c>
      <c r="BQ8" t="s">
        <v>114</v>
      </c>
      <c r="BZ8" t="s">
        <v>115</v>
      </c>
      <c r="CB8" t="s">
        <v>143</v>
      </c>
      <c r="CU8" s="223"/>
      <c r="CV8" s="8" t="s">
        <v>229</v>
      </c>
      <c r="CW8" s="31" t="str">
        <f>K8</f>
        <v xml:space="preserve"> Source</v>
      </c>
      <c r="CX8" s="31" t="str">
        <f>L8</f>
        <v xml:space="preserve"> Source</v>
      </c>
      <c r="CY8" s="31" t="str">
        <f>M8</f>
        <v xml:space="preserve"> Source</v>
      </c>
      <c r="CZ8" s="31" t="str">
        <f>N8</f>
        <v xml:space="preserve"> Source</v>
      </c>
      <c r="DD8" t="str">
        <f>K8</f>
        <v xml:space="preserve"> Source</v>
      </c>
      <c r="DE8" t="str">
        <f>L8</f>
        <v xml:space="preserve"> Source</v>
      </c>
      <c r="DF8" t="str">
        <f>M8</f>
        <v xml:space="preserve"> Source</v>
      </c>
      <c r="DG8" t="str">
        <f>N8</f>
        <v xml:space="preserve"> Source</v>
      </c>
      <c r="DK8" t="str">
        <f>K8</f>
        <v xml:space="preserve"> Source</v>
      </c>
      <c r="DL8" t="str">
        <f>L8</f>
        <v xml:space="preserve"> Source</v>
      </c>
      <c r="DM8" t="str">
        <f>M8</f>
        <v xml:space="preserve"> Source</v>
      </c>
      <c r="DN8" t="str">
        <f>N8</f>
        <v xml:space="preserve"> Source</v>
      </c>
      <c r="DS8" t="s">
        <v>100</v>
      </c>
      <c r="DT8" t="s">
        <v>100</v>
      </c>
      <c r="DU8" t="s">
        <v>100</v>
      </c>
      <c r="DV8" t="s">
        <v>100</v>
      </c>
      <c r="DY8" t="s">
        <v>138</v>
      </c>
      <c r="DZ8" t="s">
        <v>138</v>
      </c>
      <c r="EA8" t="s">
        <v>128</v>
      </c>
      <c r="EC8" t="s">
        <v>100</v>
      </c>
      <c r="ED8" t="s">
        <v>100</v>
      </c>
      <c r="EE8" t="s">
        <v>100</v>
      </c>
      <c r="EF8" t="s">
        <v>100</v>
      </c>
      <c r="EI8" t="s">
        <v>138</v>
      </c>
      <c r="EJ8" t="s">
        <v>138</v>
      </c>
      <c r="EK8" t="s">
        <v>128</v>
      </c>
      <c r="EN8" t="s">
        <v>100</v>
      </c>
      <c r="EO8" t="s">
        <v>100</v>
      </c>
      <c r="EP8" t="s">
        <v>100</v>
      </c>
      <c r="EQ8" t="s">
        <v>100</v>
      </c>
      <c r="ET8" t="s">
        <v>138</v>
      </c>
      <c r="EU8" t="s">
        <v>138</v>
      </c>
      <c r="EV8" t="str">
        <f>base_label</f>
        <v xml:space="preserve"> 1985 = 1</v>
      </c>
      <c r="EX8" t="s">
        <v>100</v>
      </c>
      <c r="EY8" t="s">
        <v>100</v>
      </c>
      <c r="EZ8" t="s">
        <v>100</v>
      </c>
      <c r="FA8" t="s">
        <v>100</v>
      </c>
      <c r="FD8" t="s">
        <v>138</v>
      </c>
      <c r="FE8" t="s">
        <v>138</v>
      </c>
      <c r="FF8" t="str">
        <f>base_label</f>
        <v xml:space="preserve"> 1985 = 1</v>
      </c>
      <c r="FV8" t="s">
        <v>128</v>
      </c>
      <c r="FX8" s="8"/>
      <c r="GX8" s="14"/>
      <c r="GZ8" t="str">
        <f>BZ8</f>
        <v xml:space="preserve">  GDP</v>
      </c>
      <c r="HO8" s="8"/>
    </row>
    <row r="9" spans="1:239" ht="13.5" thickBot="1" x14ac:dyDescent="0.25">
      <c r="B9" t="s">
        <v>103</v>
      </c>
      <c r="K9" s="32" t="s">
        <v>230</v>
      </c>
      <c r="L9" s="32" t="s">
        <v>230</v>
      </c>
      <c r="M9" s="32" t="s">
        <v>230</v>
      </c>
      <c r="N9" s="32" t="s">
        <v>230</v>
      </c>
      <c r="O9" s="32" t="s">
        <v>230</v>
      </c>
      <c r="P9" s="32" t="s">
        <v>230</v>
      </c>
      <c r="Z9" s="31" t="s">
        <v>232</v>
      </c>
      <c r="AA9" s="31" t="s">
        <v>98</v>
      </c>
      <c r="AB9" s="31" t="s">
        <v>119</v>
      </c>
      <c r="AC9" s="33" t="str">
        <f>base_label</f>
        <v xml:space="preserve"> 1985 = 1</v>
      </c>
      <c r="AD9" s="31" t="s">
        <v>182</v>
      </c>
      <c r="AE9" s="31" t="s">
        <v>235</v>
      </c>
      <c r="AH9" s="33" t="s">
        <v>120</v>
      </c>
      <c r="AI9" s="33" t="s">
        <v>124</v>
      </c>
      <c r="AJ9" s="33" t="s">
        <v>125</v>
      </c>
      <c r="AK9" s="33" t="str">
        <f>base_label</f>
        <v xml:space="preserve"> 1985 = 1</v>
      </c>
      <c r="AL9" s="4"/>
      <c r="AM9" s="4"/>
      <c r="AN9" s="4" t="s">
        <v>127</v>
      </c>
      <c r="AQ9" s="33" t="str">
        <f>base_label</f>
        <v xml:space="preserve"> 1985 = 1</v>
      </c>
      <c r="AR9" s="33" t="str">
        <f>AQ9</f>
        <v xml:space="preserve"> 1985 = 1</v>
      </c>
      <c r="AS9" s="33" t="str">
        <f>AQ9</f>
        <v xml:space="preserve"> 1985 = 1</v>
      </c>
      <c r="AT9" s="33" t="str">
        <f>AQ9</f>
        <v xml:space="preserve"> 1985 = 1</v>
      </c>
      <c r="AU9" s="4"/>
      <c r="AV9" s="4" t="str">
        <f>AQ9</f>
        <v xml:space="preserve"> 1985 = 1</v>
      </c>
      <c r="AY9" s="4" t="s">
        <v>128</v>
      </c>
      <c r="AZ9" s="4" t="s">
        <v>128</v>
      </c>
      <c r="BA9" s="4" t="s">
        <v>128</v>
      </c>
      <c r="BB9" s="4" t="s">
        <v>128</v>
      </c>
      <c r="BC9" s="5"/>
      <c r="BD9" s="5"/>
      <c r="BN9" s="4" t="s">
        <v>128</v>
      </c>
      <c r="BO9" s="4" t="s">
        <v>128</v>
      </c>
      <c r="BP9" s="4" t="s">
        <v>128</v>
      </c>
      <c r="BQ9" s="4" t="s">
        <v>128</v>
      </c>
      <c r="BR9" s="4"/>
      <c r="BS9" s="4"/>
      <c r="BT9" s="4"/>
      <c r="BU9" s="4"/>
      <c r="BV9" s="4"/>
      <c r="BW9" s="4"/>
      <c r="BX9" s="4"/>
      <c r="BZ9" s="4"/>
      <c r="CA9" s="4"/>
      <c r="CB9" s="4"/>
      <c r="CC9" s="4"/>
      <c r="CD9" s="4"/>
      <c r="CE9" s="4"/>
      <c r="CF9" s="4"/>
      <c r="CG9" s="4"/>
      <c r="CH9" s="4"/>
      <c r="CI9" s="4"/>
      <c r="CU9" s="223"/>
      <c r="CV9" s="8" t="s">
        <v>103</v>
      </c>
      <c r="CW9" s="31" t="s">
        <v>133</v>
      </c>
      <c r="CX9" s="31" t="s">
        <v>133</v>
      </c>
      <c r="CY9" s="31" t="s">
        <v>133</v>
      </c>
      <c r="CZ9" s="31" t="s">
        <v>133</v>
      </c>
      <c r="DD9" s="4"/>
      <c r="DE9" s="4"/>
      <c r="DF9" s="4"/>
      <c r="DG9" s="4"/>
      <c r="DH9" s="4"/>
      <c r="DI9" s="4"/>
      <c r="DK9" s="4"/>
      <c r="DL9" s="4"/>
      <c r="DM9" s="4"/>
      <c r="DN9" s="4"/>
      <c r="DO9" s="4"/>
      <c r="DP9" s="4"/>
      <c r="DS9" s="4"/>
      <c r="DT9" s="4"/>
      <c r="DU9" s="4"/>
      <c r="DV9" s="4"/>
      <c r="DW9" s="4"/>
      <c r="DX9" s="4"/>
      <c r="DY9" s="4"/>
      <c r="DZ9" s="4"/>
      <c r="EA9" s="4"/>
      <c r="EC9" s="4"/>
      <c r="ED9" s="4"/>
      <c r="EE9" s="4"/>
      <c r="EF9" s="4"/>
      <c r="EG9" s="5"/>
      <c r="EH9" s="5"/>
      <c r="EI9" s="4"/>
      <c r="EJ9" s="4"/>
      <c r="EK9" s="4"/>
      <c r="EN9" s="4"/>
      <c r="EO9" s="4"/>
      <c r="EP9" s="4"/>
      <c r="EQ9" s="4"/>
      <c r="ER9" s="5"/>
      <c r="ES9" s="5"/>
      <c r="ET9" s="4"/>
      <c r="EU9" s="4"/>
      <c r="EV9" s="4"/>
      <c r="EW9" s="4"/>
      <c r="EX9" s="4"/>
      <c r="EY9" s="4"/>
      <c r="EZ9" s="4"/>
      <c r="FA9" s="4"/>
      <c r="FB9" s="5"/>
      <c r="FC9" s="5"/>
      <c r="FD9" s="4"/>
      <c r="FE9" s="4"/>
      <c r="FF9" s="4"/>
      <c r="FV9" s="4"/>
      <c r="FX9" s="8" t="s">
        <v>152</v>
      </c>
      <c r="FY9" t="s">
        <v>164</v>
      </c>
      <c r="GB9" t="s">
        <v>383</v>
      </c>
      <c r="GC9" t="s">
        <v>176</v>
      </c>
      <c r="GD9" t="s">
        <v>177</v>
      </c>
      <c r="GF9" t="s">
        <v>103</v>
      </c>
      <c r="GG9" t="s">
        <v>115</v>
      </c>
      <c r="GH9" t="s">
        <v>155</v>
      </c>
      <c r="GI9" t="s">
        <v>156</v>
      </c>
      <c r="GM9" t="s">
        <v>97</v>
      </c>
      <c r="GN9" t="s">
        <v>104</v>
      </c>
      <c r="GO9" t="s">
        <v>105</v>
      </c>
      <c r="GP9" t="s">
        <v>106</v>
      </c>
      <c r="GX9" s="14"/>
      <c r="HG9">
        <f>CI9</f>
        <v>0</v>
      </c>
      <c r="HI9" t="s">
        <v>173</v>
      </c>
      <c r="HJ9" t="s">
        <v>104</v>
      </c>
      <c r="HK9" t="s">
        <v>105</v>
      </c>
      <c r="HL9" t="s">
        <v>106</v>
      </c>
      <c r="HO9" s="8" t="s">
        <v>152</v>
      </c>
      <c r="HP9" t="s">
        <v>164</v>
      </c>
      <c r="HT9" t="s">
        <v>177</v>
      </c>
      <c r="HV9" t="s">
        <v>103</v>
      </c>
      <c r="HW9" t="s">
        <v>115</v>
      </c>
      <c r="HX9" t="s">
        <v>155</v>
      </c>
      <c r="HY9" t="s">
        <v>156</v>
      </c>
      <c r="IB9" t="s">
        <v>97</v>
      </c>
      <c r="IC9" t="s">
        <v>104</v>
      </c>
      <c r="ID9" t="s">
        <v>105</v>
      </c>
      <c r="IE9" t="s">
        <v>106</v>
      </c>
    </row>
    <row r="10" spans="1:239" x14ac:dyDescent="0.2">
      <c r="A10">
        <v>1</v>
      </c>
      <c r="B10" s="1">
        <v>1949</v>
      </c>
      <c r="C10" s="1"/>
      <c r="D10" s="1"/>
      <c r="E10" s="1"/>
      <c r="F10" s="1"/>
      <c r="G10" s="1"/>
      <c r="H10" s="1"/>
      <c r="I10" s="1"/>
      <c r="J10" s="1"/>
      <c r="K10" s="27"/>
      <c r="L10" s="27"/>
      <c r="M10" s="27"/>
      <c r="N10" s="27"/>
      <c r="O10" s="27"/>
      <c r="P10" s="27"/>
      <c r="Q10" s="27"/>
      <c r="R10" s="27"/>
      <c r="Z10" s="23">
        <f>Z84</f>
        <v>0</v>
      </c>
      <c r="AA10" s="23">
        <f t="shared" ref="AA10:AA41" si="0">AA84</f>
        <v>27235.148729606164</v>
      </c>
      <c r="AB10" s="23"/>
      <c r="AC10" s="26"/>
      <c r="AE10" s="27"/>
      <c r="AH10" s="34" t="e">
        <f>K10/Z10*1000</f>
        <v>#DIV/0!</v>
      </c>
      <c r="AI10" s="34">
        <f>L10/AA10*1000</f>
        <v>0</v>
      </c>
      <c r="AJ10" s="34" t="e">
        <f>M10/AB10*1000</f>
        <v>#DIV/0!</v>
      </c>
      <c r="AK10" s="26" t="e">
        <f>N10/AC10*1000</f>
        <v>#DIV/0!</v>
      </c>
      <c r="AN10" s="34" t="e">
        <f>P10/AE10</f>
        <v>#DIV/0!</v>
      </c>
      <c r="AQ10" s="26" t="e">
        <f t="shared" ref="AQ10:AQ41" si="1">AH10/AH$75</f>
        <v>#DIV/0!</v>
      </c>
      <c r="AR10" s="26">
        <f t="shared" ref="AR10:AR41" si="2">AI10/AI$75</f>
        <v>0</v>
      </c>
      <c r="AS10" s="26" t="e">
        <f t="shared" ref="AS10:AS41" si="3">AJ10/AJ$75</f>
        <v>#DIV/0!</v>
      </c>
      <c r="AT10" s="26" t="e">
        <f t="shared" ref="AT10:AT41" si="4">AK10/AK$75</f>
        <v>#DIV/0!</v>
      </c>
      <c r="AU10" s="26"/>
      <c r="AV10" s="26" t="e">
        <f>AN10/AN$46</f>
        <v>#DIV/0!</v>
      </c>
      <c r="AY10" t="e">
        <f t="shared" ref="AY10:AY41" si="5">Z10/$AE10</f>
        <v>#DIV/0!</v>
      </c>
      <c r="AZ10" t="e">
        <f t="shared" ref="AZ10:AZ41" si="6">AA10/$AE10</f>
        <v>#DIV/0!</v>
      </c>
      <c r="BA10" t="e">
        <f t="shared" ref="BA10:BA41" si="7">AB10/$AE10</f>
        <v>#DIV/0!</v>
      </c>
      <c r="BB10" t="e">
        <f t="shared" ref="BB10:BB41" si="8">AC10/$AE10</f>
        <v>#DIV/0!</v>
      </c>
      <c r="BH10" s="26" t="e">
        <f>AQ10</f>
        <v>#DIV/0!</v>
      </c>
      <c r="BI10" s="26">
        <f>AR10</f>
        <v>0</v>
      </c>
      <c r="BN10" t="e">
        <f>AQ10/#REF!</f>
        <v>#DIV/0!</v>
      </c>
      <c r="BO10" t="e">
        <f>AR10/#REF!</f>
        <v>#REF!</v>
      </c>
      <c r="BP10" t="e">
        <f>AS10/#REF!</f>
        <v>#DIV/0!</v>
      </c>
      <c r="BQ10" t="e">
        <f>AT10/#REF!</f>
        <v>#DIV/0!</v>
      </c>
      <c r="BZ10" s="9">
        <f>BZ84</f>
        <v>0.26457676944777675</v>
      </c>
      <c r="CA10" s="9"/>
      <c r="CB10" s="9" t="e">
        <f>AV10</f>
        <v>#DIV/0!</v>
      </c>
      <c r="CC10" s="9">
        <f>FF10</f>
        <v>1</v>
      </c>
      <c r="CD10" s="9">
        <f t="shared" ref="CD10:CD41" si="9">EK10</f>
        <v>1.1072990576735533</v>
      </c>
      <c r="CE10" s="9">
        <f>EA10</f>
        <v>80.279763193623012</v>
      </c>
      <c r="CF10" s="9">
        <f t="shared" ref="CF10:CF41" si="10">BZ10*CC10*CD10*CE10</f>
        <v>23.519209593320515</v>
      </c>
      <c r="CG10" s="9">
        <f t="shared" ref="CG10:CG41" si="11">P10/P$75</f>
        <v>0</v>
      </c>
      <c r="CH10" s="9"/>
      <c r="CI10" s="9">
        <f t="shared" ref="CI10:CI41" si="12">CC10*CD10</f>
        <v>1.1072990576735533</v>
      </c>
      <c r="CU10" s="223"/>
      <c r="CV10" s="8"/>
      <c r="CW10" s="26" t="e">
        <f>K10/$P10</f>
        <v>#DIV/0!</v>
      </c>
      <c r="CX10" s="26" t="e">
        <f>L10/$P10</f>
        <v>#DIV/0!</v>
      </c>
      <c r="CY10" s="26" t="e">
        <f>M10/$P10</f>
        <v>#DIV/0!</v>
      </c>
      <c r="CZ10" s="26" t="e">
        <f>N10/$P10</f>
        <v>#DIV/0!</v>
      </c>
      <c r="DA10" s="26"/>
      <c r="DB10" t="e">
        <f>SUM(CW10:CZ10)</f>
        <v>#DIV/0!</v>
      </c>
      <c r="DD10" s="26"/>
      <c r="DE10" s="26"/>
      <c r="DF10" s="26"/>
      <c r="DG10" s="26"/>
      <c r="DH10" s="26"/>
      <c r="DI10" s="26"/>
      <c r="DJ10" s="26"/>
      <c r="DK10" s="26"/>
      <c r="DL10" s="26"/>
      <c r="DM10" s="26"/>
      <c r="DN10" s="26"/>
      <c r="DO10" s="26"/>
      <c r="DP10" s="26"/>
      <c r="DQ10" s="26"/>
      <c r="DR10" s="26"/>
      <c r="DS10" s="26"/>
      <c r="DT10" s="26"/>
      <c r="DU10" s="26"/>
      <c r="DV10" s="26"/>
      <c r="DW10" s="26"/>
      <c r="DZ10">
        <v>1</v>
      </c>
      <c r="EA10">
        <f t="shared" ref="EA10:EA41" si="13">DZ10/DZ$75</f>
        <v>80.279763193623012</v>
      </c>
      <c r="EI10" s="26"/>
      <c r="EJ10" s="26">
        <v>1</v>
      </c>
      <c r="EK10" s="26">
        <f t="shared" ref="EK10:EK41" si="14">EJ10/EJ$75</f>
        <v>1.1072990576735533</v>
      </c>
      <c r="EU10">
        <v>1</v>
      </c>
      <c r="EV10">
        <f t="shared" ref="EV10:EV41" si="15">EU10/EU$75</f>
        <v>1</v>
      </c>
      <c r="FE10">
        <v>1</v>
      </c>
      <c r="FF10">
        <f t="shared" ref="FF10:FF41" si="16">FE10/FE$75</f>
        <v>1</v>
      </c>
      <c r="FV10" t="e">
        <f>#REF!/#REF!</f>
        <v>#REF!</v>
      </c>
      <c r="FX10" s="8">
        <v>0</v>
      </c>
      <c r="FY10" t="b">
        <f>(FX10+Begin_year_chart1&lt;=End_year_chart1)</f>
        <v>1</v>
      </c>
      <c r="GA10" t="s">
        <v>97</v>
      </c>
      <c r="GB10" s="20"/>
      <c r="GC10" s="20">
        <f ca="1">OFFSET(CW$10,$FY$7,0)</f>
        <v>0.20940664697567696</v>
      </c>
      <c r="GD10" s="12">
        <f ca="1">OFFSET(AQ$10,$FY$5,0)</f>
        <v>0</v>
      </c>
      <c r="GF10" s="11">
        <f t="shared" ref="GF10:GF41" ca="1" si="17">IF(FY10,OFFSET(B$10,$FY$4+$FX10,0),"")</f>
        <v>1985</v>
      </c>
      <c r="GG10" s="12">
        <f t="shared" ref="GG10:GG41" ca="1" si="18">IF($FY10,OFFSET(BZ$10,$FY$4+$FX10,0),"")</f>
        <v>1</v>
      </c>
      <c r="GH10" s="12">
        <f t="shared" ref="GH10:GH41" ca="1" si="19">IF($FY10,OFFSET(CI$10,$FY$4+$FX10,0),"")</f>
        <v>1</v>
      </c>
      <c r="GI10" s="12">
        <f t="shared" ref="GI10:GI41" ca="1" si="20">IF($FY10,OFFSET(CE$10,$FY$4+$FX10,0),"")</f>
        <v>1</v>
      </c>
      <c r="GK10">
        <f ca="1">GF10</f>
        <v>1985</v>
      </c>
      <c r="GM10" s="12">
        <f t="shared" ref="GM10:GM41" ca="1" si="21">IF($FY10,OFFSET(AQ$10,$FY$4+$FX10,0),"")</f>
        <v>1</v>
      </c>
      <c r="GN10" s="12">
        <f t="shared" ref="GN10:GN41" ca="1" si="22">IF($FY10,OFFSET(AR$10,$FY$4+$FX10,0),"")</f>
        <v>1</v>
      </c>
      <c r="GO10" s="12">
        <f t="shared" ref="GO10:GO41" ca="1" si="23">IF($FY10,OFFSET(AS$10,$FY$4+$FX10,0),"")</f>
        <v>1</v>
      </c>
      <c r="GP10" s="12">
        <f t="shared" ref="GP10:GP41" ca="1" si="24">IF($FY10,OFFSET(AT$10,$FY$4+$FX10,0),"")</f>
        <v>1</v>
      </c>
      <c r="GX10" s="14"/>
      <c r="GZ10">
        <f t="shared" ref="GZ10:GZ41" si="25">BZ10/BZ$76</f>
        <v>0.19024598322195366</v>
      </c>
      <c r="HA10">
        <f t="shared" ref="HA10:HA41" si="26">CC10/CC$76</f>
        <v>1</v>
      </c>
      <c r="HB10">
        <f t="shared" ref="HB10:HB41" si="27">CD10/CD$76</f>
        <v>1.2184524804664623</v>
      </c>
      <c r="HC10">
        <f t="shared" ref="HC10:HC41" si="28">CE10/CE$76</f>
        <v>83.656731612358968</v>
      </c>
      <c r="HD10">
        <f t="shared" ref="HD10:HD41" si="29">CF10/CF$76</f>
        <v>19.392106407562196</v>
      </c>
      <c r="HE10">
        <f t="shared" ref="HE10:HE41" si="30">CG10/CG$76</f>
        <v>0</v>
      </c>
      <c r="HG10">
        <f t="shared" ref="HG10:HG41" si="31">CI10/CI$76</f>
        <v>1.2184524804664623</v>
      </c>
      <c r="HI10" t="e">
        <f t="shared" ref="HI10:HI41" si="32">AQ10/AQ$76</f>
        <v>#DIV/0!</v>
      </c>
      <c r="HJ10">
        <f t="shared" ref="HJ10:HJ41" si="33">AR10/AR$76</f>
        <v>0</v>
      </c>
      <c r="HK10" t="e">
        <f t="shared" ref="HK10:HK41" si="34">AS10/AS$76</f>
        <v>#DIV/0!</v>
      </c>
      <c r="HL10" t="e">
        <f t="shared" ref="HL10:HL41" si="35">AT10/AT$76</f>
        <v>#DIV/0!</v>
      </c>
      <c r="HO10" s="8">
        <v>0</v>
      </c>
      <c r="HP10" t="b">
        <f>(HO10+Begin_year_chart1&lt;=End_year_chart1)</f>
        <v>1</v>
      </c>
      <c r="HR10" t="s">
        <v>97</v>
      </c>
      <c r="HS10" s="13">
        <f ca="1">OFFSET(CW$10,$HP$7,0)</f>
        <v>0.20303029062356406</v>
      </c>
      <c r="HT10" s="12">
        <f ca="1">OFFSET(HI$10,$HP$5,0)</f>
        <v>0</v>
      </c>
      <c r="HV10" s="11">
        <f t="shared" ref="HV10:HV29" ca="1" si="36">IF(HP10,OFFSET(B$10,$FY$4+$FX10,0),"")</f>
        <v>1985</v>
      </c>
      <c r="HW10" s="12">
        <f t="shared" ref="HW10:HW29" ca="1" si="37">IF($HP10,OFFSET(GZ$10,$FY$4+$FX10,0),"")</f>
        <v>0.71905777525001191</v>
      </c>
      <c r="HX10" s="12">
        <f t="shared" ref="HX10:HX29" ca="1" si="38">IF($HP10,OFFSET(HG$10,$FY$4+$FX10,0),"")</f>
        <v>1.1003824775453557</v>
      </c>
      <c r="HY10" s="12">
        <f t="shared" ref="HY10:HY29" ca="1" si="39">IF($HP10,OFFSET(HC$10,$FY$4+$FX10,0),"")</f>
        <v>1.0420650022421118</v>
      </c>
      <c r="IB10" s="12">
        <f t="shared" ref="IB10:IB29" ca="1" si="40">IF($HP10,OFFSET(HI$10,$FY$4+$FX10,0),"")</f>
        <v>0.96892789083579234</v>
      </c>
      <c r="IC10" s="12">
        <f t="shared" ref="IC10:IC29" ca="1" si="41">IF($HP10,OFFSET(HJ$10,$FY$4+$FX10,0),"")</f>
        <v>0.94222385782886087</v>
      </c>
      <c r="ID10" s="12">
        <f t="shared" ref="ID10:ID29" ca="1" si="42">IF($HP10,OFFSET(HK$10,$FY$4+$FX10,0),"")</f>
        <v>1.047046515804974</v>
      </c>
      <c r="IE10" s="12">
        <f t="shared" ref="IE10:IE29" ca="1" si="43">IF($HP10,OFFSET(HL$10,$FY$4+$FX10,0),"")</f>
        <v>1.1567195146531186</v>
      </c>
    </row>
    <row r="11" spans="1:239" x14ac:dyDescent="0.2">
      <c r="A11">
        <f>A10+1</f>
        <v>2</v>
      </c>
      <c r="B11" s="1">
        <f>B10+1</f>
        <v>1950</v>
      </c>
      <c r="C11" s="1"/>
      <c r="D11" s="1"/>
      <c r="E11" s="1"/>
      <c r="F11" s="1"/>
      <c r="G11" s="1"/>
      <c r="H11" s="1"/>
      <c r="I11" s="1"/>
      <c r="J11" s="1"/>
      <c r="K11" s="27"/>
      <c r="L11" s="27"/>
      <c r="M11" s="27"/>
      <c r="N11" s="27"/>
      <c r="O11" s="27"/>
      <c r="P11" s="27"/>
      <c r="Q11" s="27"/>
      <c r="R11" s="27"/>
      <c r="Z11" s="23">
        <f t="shared" ref="Z11:Z62" si="44">Z85</f>
        <v>0</v>
      </c>
      <c r="AA11" s="23">
        <f t="shared" si="0"/>
        <v>27788.637079656914</v>
      </c>
      <c r="AB11" s="23"/>
      <c r="AC11" s="26"/>
      <c r="AE11" s="27"/>
      <c r="AH11" s="34" t="e">
        <f t="shared" ref="AH11:AH71" si="45">K11/Z11*1000</f>
        <v>#DIV/0!</v>
      </c>
      <c r="AI11" s="34">
        <f t="shared" ref="AI11:AI71" si="46">L11/AA11*1000</f>
        <v>0</v>
      </c>
      <c r="AJ11" s="34" t="e">
        <f t="shared" ref="AJ11:AJ71" si="47">M11/AB11*1000</f>
        <v>#DIV/0!</v>
      </c>
      <c r="AK11" s="26" t="e">
        <f t="shared" ref="AK11:AK71" si="48">N11/AC11*1000</f>
        <v>#DIV/0!</v>
      </c>
      <c r="AN11" s="34" t="e">
        <f t="shared" ref="AN11:AN71" si="49">P11/AE11</f>
        <v>#DIV/0!</v>
      </c>
      <c r="AQ11" s="26" t="e">
        <f t="shared" si="1"/>
        <v>#DIV/0!</v>
      </c>
      <c r="AR11" s="26">
        <f t="shared" si="2"/>
        <v>0</v>
      </c>
      <c r="AS11" s="26" t="e">
        <f t="shared" si="3"/>
        <v>#DIV/0!</v>
      </c>
      <c r="AT11" s="26" t="e">
        <f t="shared" si="4"/>
        <v>#DIV/0!</v>
      </c>
      <c r="AU11" s="26"/>
      <c r="AV11" s="26" t="e">
        <f t="shared" ref="AV11:AV71" si="50">AN11/AN$46</f>
        <v>#DIV/0!</v>
      </c>
      <c r="AY11" t="e">
        <f t="shared" si="5"/>
        <v>#DIV/0!</v>
      </c>
      <c r="AZ11" t="e">
        <f t="shared" si="6"/>
        <v>#DIV/0!</v>
      </c>
      <c r="BA11" t="e">
        <f t="shared" si="7"/>
        <v>#DIV/0!</v>
      </c>
      <c r="BB11" t="e">
        <f t="shared" si="8"/>
        <v>#DIV/0!</v>
      </c>
      <c r="BN11" t="e">
        <f>AQ11/#REF!</f>
        <v>#DIV/0!</v>
      </c>
      <c r="BO11" t="e">
        <f>AR11/#REF!</f>
        <v>#REF!</v>
      </c>
      <c r="BP11" t="e">
        <f>AS11/#REF!</f>
        <v>#DIV/0!</v>
      </c>
      <c r="BQ11" t="e">
        <f>AT11/#REF!</f>
        <v>#DIV/0!</v>
      </c>
      <c r="BZ11" s="9">
        <f t="shared" ref="BZ11:BZ69" si="51">BZ85</f>
        <v>0.28763331004389842</v>
      </c>
      <c r="CA11" s="9"/>
      <c r="CB11" s="9" t="e">
        <f t="shared" ref="CB11:CB71" si="52">AV11</f>
        <v>#DIV/0!</v>
      </c>
      <c r="CC11" s="9">
        <f t="shared" ref="CC11:CC71" si="53">FF11</f>
        <v>1</v>
      </c>
      <c r="CD11" s="9">
        <f t="shared" si="9"/>
        <v>1.1072990576735533</v>
      </c>
      <c r="CE11" s="9">
        <f t="shared" ref="CE11:CE71" si="54">EA11</f>
        <v>80.279763193623012</v>
      </c>
      <c r="CF11" s="9">
        <f t="shared" si="10"/>
        <v>25.568790937551586</v>
      </c>
      <c r="CG11" s="9">
        <f t="shared" si="11"/>
        <v>0</v>
      </c>
      <c r="CH11" s="9"/>
      <c r="CI11" s="9">
        <f t="shared" si="12"/>
        <v>1.1072990576735533</v>
      </c>
      <c r="CU11" s="223"/>
      <c r="CV11" s="8"/>
      <c r="CW11" s="26" t="e">
        <f t="shared" ref="CW11:CW71" si="55">K11/$P11</f>
        <v>#DIV/0!</v>
      </c>
      <c r="CX11" s="26" t="e">
        <f t="shared" ref="CX11:CX71" si="56">L11/$P11</f>
        <v>#DIV/0!</v>
      </c>
      <c r="CY11" s="26" t="e">
        <f t="shared" ref="CY11:CY71" si="57">M11/$P11</f>
        <v>#DIV/0!</v>
      </c>
      <c r="CZ11" s="26" t="e">
        <f t="shared" ref="CZ11:CZ71" si="58">N11/$P11</f>
        <v>#DIV/0!</v>
      </c>
      <c r="DA11" s="26"/>
      <c r="DB11" t="e">
        <f t="shared" ref="DB11:DB71" si="59">SUM(CW11:CZ11)</f>
        <v>#DIV/0!</v>
      </c>
      <c r="DD11" s="26" t="e">
        <f>(CW11-CW10)/LN(CW11/CW10)</f>
        <v>#DIV/0!</v>
      </c>
      <c r="DE11" s="26" t="e">
        <f>(CX11-CX10)/LN(CX11/CX10)</f>
        <v>#DIV/0!</v>
      </c>
      <c r="DF11" s="26" t="e">
        <f>(CY11-CY10)/LN(CY11/CY10)</f>
        <v>#DIV/0!</v>
      </c>
      <c r="DG11" s="26" t="e">
        <f>(CZ11-CZ10)/LN(CZ11/CZ10)</f>
        <v>#DIV/0!</v>
      </c>
      <c r="DH11" s="26"/>
      <c r="DI11" s="26" t="e">
        <f>SUM(DD11:DG11)</f>
        <v>#DIV/0!</v>
      </c>
      <c r="DJ11" s="26"/>
      <c r="DK11" s="26" t="e">
        <f>DD11/$DI11</f>
        <v>#DIV/0!</v>
      </c>
      <c r="DL11" s="26" t="e">
        <f>DE11/$DI11</f>
        <v>#DIV/0!</v>
      </c>
      <c r="DM11" s="26" t="e">
        <f>DF11/$DI11</f>
        <v>#DIV/0!</v>
      </c>
      <c r="DN11" s="26" t="e">
        <f>DG11/$DI11</f>
        <v>#DIV/0!</v>
      </c>
      <c r="DO11" s="26"/>
      <c r="DP11" s="26" t="e">
        <f>SUM(DK11:DN11)</f>
        <v>#DIV/0!</v>
      </c>
      <c r="DQ11" s="26"/>
      <c r="DR11" s="26"/>
      <c r="DS11" s="26" t="e">
        <f>LN(AQ11/AQ10)</f>
        <v>#DIV/0!</v>
      </c>
      <c r="DT11" s="26" t="e">
        <f>LN(AR11/AR10)</f>
        <v>#DIV/0!</v>
      </c>
      <c r="DU11" s="26" t="e">
        <f>LN(AS11/AS10)</f>
        <v>#DIV/0!</v>
      </c>
      <c r="DV11" s="26" t="e">
        <f>LN(AT11/AT10)</f>
        <v>#DIV/0!</v>
      </c>
      <c r="DW11" s="26"/>
      <c r="DY11" t="e">
        <f>EXP(SUMPRODUCT($DK11:$DN11,DS11:DV11))</f>
        <v>#DIV/0!</v>
      </c>
      <c r="DZ11">
        <f>IF(ISERR(DY11),DZ10,DY11*DZ10)</f>
        <v>1</v>
      </c>
      <c r="EA11">
        <f t="shared" si="13"/>
        <v>80.279763193623012</v>
      </c>
      <c r="EC11" t="e">
        <f t="shared" ref="EC11:EC42" si="60">LN(AY11/AY10)</f>
        <v>#DIV/0!</v>
      </c>
      <c r="ED11" t="e">
        <f t="shared" ref="ED11:ED42" si="61">LN(AZ11/AZ10)</f>
        <v>#DIV/0!</v>
      </c>
      <c r="EE11" t="e">
        <f t="shared" ref="EE11:EE42" si="62">LN(BA11/BA10)</f>
        <v>#DIV/0!</v>
      </c>
      <c r="EF11" t="e">
        <f t="shared" ref="EF11:EF42" si="63">LN(BB11/BB10)</f>
        <v>#DIV/0!</v>
      </c>
      <c r="EI11" s="26" t="e">
        <f t="shared" ref="EI11:EI42" si="64">EXP(SUMPRODUCT($DK11:$DN11,EC11:EF11))</f>
        <v>#DIV/0!</v>
      </c>
      <c r="EJ11" s="26">
        <f>IF(ISERR(EI11),EJ10,EI11*EJ10)</f>
        <v>1</v>
      </c>
      <c r="EK11" s="26">
        <f t="shared" si="14"/>
        <v>1.1072990576735533</v>
      </c>
      <c r="EN11" t="e">
        <f t="shared" ref="EN11:EN42" si="65">LN(BC11/BC10)</f>
        <v>#DIV/0!</v>
      </c>
      <c r="EO11" t="e">
        <f t="shared" ref="EO11:EO42" si="66">LN(BE11/BE10)</f>
        <v>#DIV/0!</v>
      </c>
      <c r="EP11" t="e">
        <f t="shared" ref="EP11:EP42" si="67">LN(BG11/BG10)</f>
        <v>#DIV/0!</v>
      </c>
      <c r="EQ11" t="e">
        <f t="shared" ref="EQ11:EQ42" si="68">LN(BH11/BH10)</f>
        <v>#DIV/0!</v>
      </c>
      <c r="ET11" t="e">
        <f>EXP(SUMPRODUCT($DK11:$DN11,EN11:EQ11))</f>
        <v>#DIV/0!</v>
      </c>
      <c r="EU11">
        <f>IF(ISERR(ET11),EU10,ET11*EU10)</f>
        <v>1</v>
      </c>
      <c r="EV11">
        <f t="shared" si="15"/>
        <v>1</v>
      </c>
      <c r="EX11" t="e">
        <f t="shared" ref="EX11:EX42" si="69">LN(BN11/BN10)</f>
        <v>#DIV/0!</v>
      </c>
      <c r="EY11" t="e">
        <f t="shared" ref="EY11:EY42" si="70">LN(BO11/BO10)</f>
        <v>#REF!</v>
      </c>
      <c r="EZ11" t="e">
        <f t="shared" ref="EZ11:EZ42" si="71">LN(BP11/BP10)</f>
        <v>#DIV/0!</v>
      </c>
      <c r="FA11" t="e">
        <f t="shared" ref="FA11:FA42" si="72">LN(BQ11/BQ10)</f>
        <v>#DIV/0!</v>
      </c>
      <c r="FD11" t="e">
        <f>EXP(SUMPRODUCT($DK11:$DN11,EX11:FA11))</f>
        <v>#DIV/0!</v>
      </c>
      <c r="FE11">
        <f>IF(ISERR(FD11),FE10,FD11*FE10)</f>
        <v>1</v>
      </c>
      <c r="FF11">
        <f t="shared" si="16"/>
        <v>1</v>
      </c>
      <c r="FV11" t="e">
        <f>#REF!/#REF!</f>
        <v>#REF!</v>
      </c>
      <c r="FX11" s="8">
        <f>FX10+1</f>
        <v>1</v>
      </c>
      <c r="FY11" t="b">
        <f t="shared" ref="FY11:FY75" si="73">(FX11+Begin_year_chart1&lt;=End_year_chart1)</f>
        <v>1</v>
      </c>
      <c r="GA11" t="s">
        <v>104</v>
      </c>
      <c r="GB11" s="3"/>
      <c r="GC11" s="20">
        <f ca="1">OFFSET(CX$10,$FY$7,0)</f>
        <v>0.15029979167025637</v>
      </c>
      <c r="GD11" s="12">
        <f ca="1">OFFSET(AR$10,$FY$5,0)</f>
        <v>0</v>
      </c>
      <c r="GE11" s="11"/>
      <c r="GF11" s="11">
        <f t="shared" ca="1" si="17"/>
        <v>1986</v>
      </c>
      <c r="GG11" s="12">
        <f t="shared" ca="1" si="18"/>
        <v>1.0351187102047275</v>
      </c>
      <c r="GH11" s="12">
        <f t="shared" ca="1" si="19"/>
        <v>0.98098343968391644</v>
      </c>
      <c r="GI11" s="12">
        <f t="shared" ca="1" si="20"/>
        <v>0.98224811700733117</v>
      </c>
      <c r="GK11">
        <f t="shared" ref="GK11:GK30" ca="1" si="74">GF11</f>
        <v>1986</v>
      </c>
      <c r="GM11" s="12">
        <f t="shared" ca="1" si="21"/>
        <v>0.98374904796257601</v>
      </c>
      <c r="GN11" s="12">
        <f t="shared" ca="1" si="22"/>
        <v>0.98749388338319655</v>
      </c>
      <c r="GO11" s="12">
        <f t="shared" ca="1" si="23"/>
        <v>0.96908610842963894</v>
      </c>
      <c r="GP11" s="12">
        <f t="shared" ca="1" si="24"/>
        <v>0.99688938725871945</v>
      </c>
      <c r="GX11" s="14"/>
      <c r="GZ11">
        <f t="shared" si="25"/>
        <v>0.20682496800796249</v>
      </c>
      <c r="HA11">
        <f t="shared" si="26"/>
        <v>1</v>
      </c>
      <c r="HB11">
        <f t="shared" si="27"/>
        <v>1.2184524804664623</v>
      </c>
      <c r="HC11">
        <f t="shared" si="28"/>
        <v>83.656731612358968</v>
      </c>
      <c r="HD11">
        <f t="shared" si="29"/>
        <v>21.082031375515676</v>
      </c>
      <c r="HE11">
        <f t="shared" si="30"/>
        <v>0</v>
      </c>
      <c r="HG11">
        <f t="shared" si="31"/>
        <v>1.2184524804664623</v>
      </c>
      <c r="HI11" t="e">
        <f t="shared" si="32"/>
        <v>#DIV/0!</v>
      </c>
      <c r="HJ11">
        <f t="shared" si="33"/>
        <v>0</v>
      </c>
      <c r="HK11" t="e">
        <f t="shared" si="34"/>
        <v>#DIV/0!</v>
      </c>
      <c r="HL11" t="e">
        <f t="shared" si="35"/>
        <v>#DIV/0!</v>
      </c>
      <c r="HO11" s="8">
        <f>HO10+1</f>
        <v>1</v>
      </c>
      <c r="HP11" t="b">
        <f t="shared" ref="HP11:HP71" si="75">(HO11+Begin_year_chart1&lt;=End_year_chart1)</f>
        <v>1</v>
      </c>
      <c r="HR11" t="s">
        <v>104</v>
      </c>
      <c r="HS11" s="13">
        <f ca="1">OFFSET(CX$10,$HP$7,0)</f>
        <v>0.15438922286413742</v>
      </c>
      <c r="HT11" s="12">
        <f ca="1">OFFSET(HJ$10,$HP$5,0)</f>
        <v>0</v>
      </c>
      <c r="HU11" s="11"/>
      <c r="HV11" s="11">
        <f t="shared" ca="1" si="36"/>
        <v>1986</v>
      </c>
      <c r="HW11" s="12">
        <f t="shared" ca="1" si="37"/>
        <v>0.74431015687947311</v>
      </c>
      <c r="HX11" s="12">
        <f t="shared" ca="1" si="38"/>
        <v>1.079456987790353</v>
      </c>
      <c r="HY11" s="12">
        <f t="shared" ca="1" si="39"/>
        <v>1.0235663862515547</v>
      </c>
      <c r="IB11" s="12">
        <f t="shared" ca="1" si="40"/>
        <v>0.95318189015409749</v>
      </c>
      <c r="IC11" s="12">
        <f t="shared" ca="1" si="41"/>
        <v>0.93044029638371861</v>
      </c>
      <c r="ID11" s="12">
        <f t="shared" ca="1" si="42"/>
        <v>1.0146782333462547</v>
      </c>
      <c r="IE11" s="12">
        <f t="shared" ca="1" si="43"/>
        <v>1.1531214081927508</v>
      </c>
    </row>
    <row r="12" spans="1:239" x14ac:dyDescent="0.2">
      <c r="A12">
        <f t="shared" ref="A12:A73" si="76">A11+1</f>
        <v>3</v>
      </c>
      <c r="B12" s="1">
        <f t="shared" ref="B12:B73" si="77">B11+1</f>
        <v>1951</v>
      </c>
      <c r="C12" s="1"/>
      <c r="D12" s="1"/>
      <c r="E12" s="1"/>
      <c r="F12" s="1"/>
      <c r="G12" s="1"/>
      <c r="H12" s="1"/>
      <c r="I12" s="1"/>
      <c r="J12" s="1"/>
      <c r="K12" s="27"/>
      <c r="L12" s="27"/>
      <c r="M12" s="27"/>
      <c r="N12" s="27"/>
      <c r="O12" s="27"/>
      <c r="P12" s="27"/>
      <c r="Q12" s="27"/>
      <c r="R12" s="27"/>
      <c r="Z12" s="23">
        <f t="shared" si="44"/>
        <v>0</v>
      </c>
      <c r="AA12" s="23">
        <f t="shared" si="0"/>
        <v>28246.642791733044</v>
      </c>
      <c r="AB12" s="23"/>
      <c r="AC12" s="26"/>
      <c r="AE12" s="27"/>
      <c r="AH12" s="34" t="e">
        <f t="shared" si="45"/>
        <v>#DIV/0!</v>
      </c>
      <c r="AI12" s="34">
        <f t="shared" si="46"/>
        <v>0</v>
      </c>
      <c r="AJ12" s="34" t="e">
        <f t="shared" si="47"/>
        <v>#DIV/0!</v>
      </c>
      <c r="AK12" s="26" t="e">
        <f t="shared" si="48"/>
        <v>#DIV/0!</v>
      </c>
      <c r="AN12" s="34" t="e">
        <f t="shared" si="49"/>
        <v>#DIV/0!</v>
      </c>
      <c r="AQ12" s="26" t="e">
        <f t="shared" si="1"/>
        <v>#DIV/0!</v>
      </c>
      <c r="AR12" s="26">
        <f t="shared" si="2"/>
        <v>0</v>
      </c>
      <c r="AS12" s="26" t="e">
        <f t="shared" si="3"/>
        <v>#DIV/0!</v>
      </c>
      <c r="AT12" s="26" t="e">
        <f t="shared" si="4"/>
        <v>#DIV/0!</v>
      </c>
      <c r="AU12" s="26"/>
      <c r="AV12" s="26" t="e">
        <f t="shared" si="50"/>
        <v>#DIV/0!</v>
      </c>
      <c r="AY12" t="e">
        <f t="shared" si="5"/>
        <v>#DIV/0!</v>
      </c>
      <c r="AZ12" t="e">
        <f t="shared" si="6"/>
        <v>#DIV/0!</v>
      </c>
      <c r="BA12" t="e">
        <f t="shared" si="7"/>
        <v>#DIV/0!</v>
      </c>
      <c r="BB12" t="e">
        <f t="shared" si="8"/>
        <v>#DIV/0!</v>
      </c>
      <c r="BN12" t="e">
        <f>AQ12/#REF!</f>
        <v>#DIV/0!</v>
      </c>
      <c r="BO12" t="e">
        <f>AR12/#REF!</f>
        <v>#REF!</v>
      </c>
      <c r="BP12" t="e">
        <f>AS12/#REF!</f>
        <v>#DIV/0!</v>
      </c>
      <c r="BQ12" t="e">
        <f>AT12/#REF!</f>
        <v>#DIV/0!</v>
      </c>
      <c r="BZ12" s="9">
        <f t="shared" si="51"/>
        <v>0.31080849493125223</v>
      </c>
      <c r="CA12" s="9"/>
      <c r="CB12" s="9" t="e">
        <f t="shared" si="52"/>
        <v>#DIV/0!</v>
      </c>
      <c r="CC12" s="9">
        <f t="shared" si="53"/>
        <v>1</v>
      </c>
      <c r="CD12" s="9">
        <f t="shared" si="9"/>
        <v>1.1072990576735533</v>
      </c>
      <c r="CE12" s="9">
        <f t="shared" si="54"/>
        <v>80.279763193623012</v>
      </c>
      <c r="CF12" s="9">
        <f t="shared" si="10"/>
        <v>27.628919012541989</v>
      </c>
      <c r="CG12" s="9">
        <f t="shared" si="11"/>
        <v>0</v>
      </c>
      <c r="CH12" s="9"/>
      <c r="CI12" s="9">
        <f t="shared" si="12"/>
        <v>1.1072990576735533</v>
      </c>
      <c r="CU12" s="223"/>
      <c r="CV12" s="8"/>
      <c r="CW12" s="26" t="e">
        <f t="shared" si="55"/>
        <v>#DIV/0!</v>
      </c>
      <c r="CX12" s="26" t="e">
        <f t="shared" si="56"/>
        <v>#DIV/0!</v>
      </c>
      <c r="CY12" s="26" t="e">
        <f t="shared" si="57"/>
        <v>#DIV/0!</v>
      </c>
      <c r="CZ12" s="26" t="e">
        <f t="shared" si="58"/>
        <v>#DIV/0!</v>
      </c>
      <c r="DA12" s="26"/>
      <c r="DB12" t="e">
        <f t="shared" si="59"/>
        <v>#DIV/0!</v>
      </c>
      <c r="DD12" s="26" t="e">
        <f t="shared" ref="DD12:DD71" si="78">(CW12-CW11)/LN(CW12/CW11)</f>
        <v>#DIV/0!</v>
      </c>
      <c r="DE12" s="26" t="e">
        <f t="shared" ref="DE12:DE71" si="79">(CX12-CX11)/LN(CX12/CX11)</f>
        <v>#DIV/0!</v>
      </c>
      <c r="DF12" s="26" t="e">
        <f t="shared" ref="DF12:DF71" si="80">(CY12-CY11)/LN(CY12/CY11)</f>
        <v>#DIV/0!</v>
      </c>
      <c r="DG12" s="26" t="e">
        <f t="shared" ref="DG12:DG71" si="81">(CZ12-CZ11)/LN(CZ12/CZ11)</f>
        <v>#DIV/0!</v>
      </c>
      <c r="DH12" s="26"/>
      <c r="DI12" s="26" t="e">
        <f t="shared" ref="DI12:DI71" si="82">SUM(DD12:DG12)</f>
        <v>#DIV/0!</v>
      </c>
      <c r="DJ12" s="26"/>
      <c r="DK12" s="26" t="e">
        <f t="shared" ref="DK12:DK71" si="83">DD12/$DI12</f>
        <v>#DIV/0!</v>
      </c>
      <c r="DL12" s="26" t="e">
        <f t="shared" ref="DL12:DL71" si="84">DE12/$DI12</f>
        <v>#DIV/0!</v>
      </c>
      <c r="DM12" s="26" t="e">
        <f t="shared" ref="DM12:DM71" si="85">DF12/$DI12</f>
        <v>#DIV/0!</v>
      </c>
      <c r="DN12" s="26" t="e">
        <f t="shared" ref="DN12:DN71" si="86">DG12/$DI12</f>
        <v>#DIV/0!</v>
      </c>
      <c r="DO12" s="26"/>
      <c r="DP12" s="26" t="e">
        <f t="shared" ref="DP12:DP71" si="87">SUM(DK12:DN12)</f>
        <v>#DIV/0!</v>
      </c>
      <c r="DQ12" s="26"/>
      <c r="DR12" s="26"/>
      <c r="DS12" s="26" t="e">
        <f t="shared" ref="DS12:DS71" si="88">LN(AQ12/AQ11)</f>
        <v>#DIV/0!</v>
      </c>
      <c r="DT12" s="26" t="e">
        <f t="shared" ref="DT12:DT71" si="89">LN(AR12/AR11)</f>
        <v>#DIV/0!</v>
      </c>
      <c r="DU12" s="26" t="e">
        <f t="shared" ref="DU12:DU71" si="90">LN(AS12/AS11)</f>
        <v>#DIV/0!</v>
      </c>
      <c r="DV12" s="26" t="e">
        <f t="shared" ref="DV12:DV71" si="91">LN(AT12/AT11)</f>
        <v>#DIV/0!</v>
      </c>
      <c r="DW12" s="26"/>
      <c r="DY12" t="e">
        <f>EXP(SUMPRODUCT($DK12:$DN12,DS12:DV12))</f>
        <v>#DIV/0!</v>
      </c>
      <c r="DZ12">
        <f t="shared" ref="DZ12:DZ71" si="92">IF(ISERR(DY12),DZ11,DY12*DZ11)</f>
        <v>1</v>
      </c>
      <c r="EA12">
        <f t="shared" si="13"/>
        <v>80.279763193623012</v>
      </c>
      <c r="EC12" t="e">
        <f t="shared" si="60"/>
        <v>#DIV/0!</v>
      </c>
      <c r="ED12" t="e">
        <f t="shared" si="61"/>
        <v>#DIV/0!</v>
      </c>
      <c r="EE12" t="e">
        <f t="shared" si="62"/>
        <v>#DIV/0!</v>
      </c>
      <c r="EF12" t="e">
        <f t="shared" si="63"/>
        <v>#DIV/0!</v>
      </c>
      <c r="EI12" s="26" t="e">
        <f t="shared" si="64"/>
        <v>#DIV/0!</v>
      </c>
      <c r="EJ12" s="26">
        <f t="shared" ref="EJ12:EJ71" si="93">IF(ISERR(EI12),EJ11,EI12*EJ11)</f>
        <v>1</v>
      </c>
      <c r="EK12" s="26">
        <f t="shared" si="14"/>
        <v>1.1072990576735533</v>
      </c>
      <c r="EN12" t="e">
        <f t="shared" si="65"/>
        <v>#DIV/0!</v>
      </c>
      <c r="EO12" t="e">
        <f t="shared" si="66"/>
        <v>#DIV/0!</v>
      </c>
      <c r="EP12" t="e">
        <f t="shared" si="67"/>
        <v>#DIV/0!</v>
      </c>
      <c r="EQ12" t="e">
        <f t="shared" si="68"/>
        <v>#DIV/0!</v>
      </c>
      <c r="ET12" t="e">
        <f t="shared" ref="ET12:ET71" si="94">EXP(SUMPRODUCT($DK12:$DN12,EN12:EQ12))</f>
        <v>#DIV/0!</v>
      </c>
      <c r="EU12">
        <f t="shared" ref="EU12:EU71" si="95">IF(ISERR(ET12),EU11,ET12*EU11)</f>
        <v>1</v>
      </c>
      <c r="EV12">
        <f t="shared" si="15"/>
        <v>1</v>
      </c>
      <c r="EX12" t="e">
        <f t="shared" si="69"/>
        <v>#DIV/0!</v>
      </c>
      <c r="EY12" t="e">
        <f t="shared" si="70"/>
        <v>#REF!</v>
      </c>
      <c r="EZ12" t="e">
        <f t="shared" si="71"/>
        <v>#DIV/0!</v>
      </c>
      <c r="FA12" t="e">
        <f t="shared" si="72"/>
        <v>#DIV/0!</v>
      </c>
      <c r="FD12" t="e">
        <f t="shared" ref="FD12:FD71" si="96">EXP(SUMPRODUCT($DK12:$DN12,EX12:FA12))</f>
        <v>#DIV/0!</v>
      </c>
      <c r="FE12">
        <f t="shared" ref="FE12:FE71" si="97">IF(ISERR(FD12),FE11,FD12*FE11)</f>
        <v>1</v>
      </c>
      <c r="FF12">
        <f t="shared" si="16"/>
        <v>1</v>
      </c>
      <c r="FV12" t="e">
        <f>#REF!/#REF!</f>
        <v>#REF!</v>
      </c>
      <c r="FX12" s="8">
        <f t="shared" ref="FX12:FX75" si="98">FX11+1</f>
        <v>2</v>
      </c>
      <c r="FY12" t="b">
        <f t="shared" si="73"/>
        <v>1</v>
      </c>
      <c r="GA12" t="s">
        <v>105</v>
      </c>
      <c r="GB12" s="3"/>
      <c r="GC12" s="20">
        <f ca="1">OFFSET(CY$10,$FY$7,0)</f>
        <v>0.37911610507992038</v>
      </c>
      <c r="GD12" s="12">
        <f ca="1">OFFSET(AS$10,$FY$5,0)</f>
        <v>0</v>
      </c>
      <c r="GE12" s="11"/>
      <c r="GF12" s="11">
        <f t="shared" ca="1" si="17"/>
        <v>1987</v>
      </c>
      <c r="GG12" s="12">
        <f t="shared" ca="1" si="18"/>
        <v>1.0709492861568477</v>
      </c>
      <c r="GH12" s="12">
        <f t="shared" ca="1" si="19"/>
        <v>0.97731018336884146</v>
      </c>
      <c r="GI12" s="12">
        <f t="shared" ca="1" si="20"/>
        <v>0.97758030794068973</v>
      </c>
      <c r="GK12">
        <f t="shared" ca="1" si="74"/>
        <v>1987</v>
      </c>
      <c r="GM12" s="12">
        <f t="shared" ca="1" si="21"/>
        <v>0.99044947174655895</v>
      </c>
      <c r="GN12" s="12">
        <f t="shared" ca="1" si="22"/>
        <v>0.99843317205770221</v>
      </c>
      <c r="GO12" s="12">
        <f t="shared" ca="1" si="23"/>
        <v>0.97481975222610906</v>
      </c>
      <c r="GP12" s="12">
        <f t="shared" ca="1" si="24"/>
        <v>0.9605281827768164</v>
      </c>
      <c r="GX12" s="14"/>
      <c r="GZ12">
        <f t="shared" si="25"/>
        <v>0.22348926489407081</v>
      </c>
      <c r="HA12">
        <f t="shared" si="26"/>
        <v>1</v>
      </c>
      <c r="HB12">
        <f t="shared" si="27"/>
        <v>1.2184524804664623</v>
      </c>
      <c r="HC12">
        <f t="shared" si="28"/>
        <v>83.656731612358968</v>
      </c>
      <c r="HD12">
        <f t="shared" si="29"/>
        <v>22.780652355311105</v>
      </c>
      <c r="HE12">
        <f t="shared" si="30"/>
        <v>0</v>
      </c>
      <c r="HG12">
        <f t="shared" si="31"/>
        <v>1.2184524804664623</v>
      </c>
      <c r="HI12" t="e">
        <f t="shared" si="32"/>
        <v>#DIV/0!</v>
      </c>
      <c r="HJ12">
        <f t="shared" si="33"/>
        <v>0</v>
      </c>
      <c r="HK12" t="e">
        <f t="shared" si="34"/>
        <v>#DIV/0!</v>
      </c>
      <c r="HL12" t="e">
        <f t="shared" si="35"/>
        <v>#DIV/0!</v>
      </c>
      <c r="HO12" s="8">
        <f t="shared" ref="HO12:HO71" si="99">HO11+1</f>
        <v>2</v>
      </c>
      <c r="HP12" t="b">
        <f t="shared" si="75"/>
        <v>1</v>
      </c>
      <c r="HR12" t="s">
        <v>105</v>
      </c>
      <c r="HS12" s="13">
        <f ca="1">OFFSET(CY$10,$HP$7,0)</f>
        <v>0.38035140938884948</v>
      </c>
      <c r="HT12" s="12">
        <f ca="1">OFFSET(HK$10,$HP$5,0)</f>
        <v>0</v>
      </c>
      <c r="HU12" s="11"/>
      <c r="HV12" s="11">
        <f t="shared" ca="1" si="36"/>
        <v>1987</v>
      </c>
      <c r="HW12" s="12">
        <f t="shared" ca="1" si="37"/>
        <v>0.77007441110953123</v>
      </c>
      <c r="HX12" s="12">
        <f t="shared" ca="1" si="38"/>
        <v>1.0754150009057117</v>
      </c>
      <c r="HY12" s="12">
        <f t="shared" ca="1" si="39"/>
        <v>1.0187022257860592</v>
      </c>
      <c r="IB12" s="12">
        <f t="shared" ca="1" si="40"/>
        <v>0.95967411763881805</v>
      </c>
      <c r="IC12" s="12">
        <f t="shared" ca="1" si="41"/>
        <v>0.94074755516051489</v>
      </c>
      <c r="ID12" s="12">
        <f t="shared" ca="1" si="42"/>
        <v>1.0206816251062156</v>
      </c>
      <c r="IE12" s="12">
        <f t="shared" ca="1" si="43"/>
        <v>1.111061693392241</v>
      </c>
    </row>
    <row r="13" spans="1:239" x14ac:dyDescent="0.2">
      <c r="A13">
        <f t="shared" si="76"/>
        <v>4</v>
      </c>
      <c r="B13" s="1">
        <f t="shared" si="77"/>
        <v>1952</v>
      </c>
      <c r="C13" s="1"/>
      <c r="D13" s="1"/>
      <c r="E13" s="1"/>
      <c r="F13" s="1"/>
      <c r="G13" s="1"/>
      <c r="H13" s="1"/>
      <c r="I13" s="1"/>
      <c r="J13" s="1"/>
      <c r="K13" s="27"/>
      <c r="L13" s="27"/>
      <c r="M13" s="27"/>
      <c r="N13" s="27"/>
      <c r="O13" s="27"/>
      <c r="P13" s="27"/>
      <c r="Q13" s="27"/>
      <c r="R13" s="27"/>
      <c r="Z13" s="23">
        <f t="shared" si="44"/>
        <v>0</v>
      </c>
      <c r="AA13" s="23">
        <f t="shared" si="0"/>
        <v>28701.498970601177</v>
      </c>
      <c r="AB13" s="23"/>
      <c r="AC13" s="26"/>
      <c r="AE13" s="27"/>
      <c r="AH13" s="34" t="e">
        <f t="shared" si="45"/>
        <v>#DIV/0!</v>
      </c>
      <c r="AI13" s="34">
        <f t="shared" si="46"/>
        <v>0</v>
      </c>
      <c r="AJ13" s="34" t="e">
        <f t="shared" si="47"/>
        <v>#DIV/0!</v>
      </c>
      <c r="AK13" s="26" t="e">
        <f t="shared" si="48"/>
        <v>#DIV/0!</v>
      </c>
      <c r="AN13" s="34" t="e">
        <f t="shared" si="49"/>
        <v>#DIV/0!</v>
      </c>
      <c r="AQ13" s="26" t="e">
        <f t="shared" si="1"/>
        <v>#DIV/0!</v>
      </c>
      <c r="AR13" s="26">
        <f t="shared" si="2"/>
        <v>0</v>
      </c>
      <c r="AS13" s="26" t="e">
        <f t="shared" si="3"/>
        <v>#DIV/0!</v>
      </c>
      <c r="AT13" s="26" t="e">
        <f t="shared" si="4"/>
        <v>#DIV/0!</v>
      </c>
      <c r="AU13" s="26"/>
      <c r="AV13" s="26" t="e">
        <f t="shared" si="50"/>
        <v>#DIV/0!</v>
      </c>
      <c r="AY13" t="e">
        <f t="shared" si="5"/>
        <v>#DIV/0!</v>
      </c>
      <c r="AZ13" t="e">
        <f t="shared" si="6"/>
        <v>#DIV/0!</v>
      </c>
      <c r="BA13" t="e">
        <f t="shared" si="7"/>
        <v>#DIV/0!</v>
      </c>
      <c r="BB13" t="e">
        <f t="shared" si="8"/>
        <v>#DIV/0!</v>
      </c>
      <c r="BN13" t="e">
        <f>AQ13/#REF!</f>
        <v>#DIV/0!</v>
      </c>
      <c r="BO13" t="e">
        <f>AR13/#REF!</f>
        <v>#REF!</v>
      </c>
      <c r="BP13" t="e">
        <f>AS13/#REF!</f>
        <v>#DIV/0!</v>
      </c>
      <c r="BQ13" t="e">
        <f>AT13/#REF!</f>
        <v>#DIV/0!</v>
      </c>
      <c r="BZ13" s="9">
        <f t="shared" si="51"/>
        <v>0.32346388599601883</v>
      </c>
      <c r="CA13" s="9"/>
      <c r="CB13" s="9" t="e">
        <f t="shared" si="52"/>
        <v>#DIV/0!</v>
      </c>
      <c r="CC13" s="9">
        <f t="shared" si="53"/>
        <v>1</v>
      </c>
      <c r="CD13" s="9">
        <f t="shared" si="9"/>
        <v>1.1072990576735533</v>
      </c>
      <c r="CE13" s="9">
        <f t="shared" si="54"/>
        <v>80.279763193623012</v>
      </c>
      <c r="CF13" s="9">
        <f t="shared" si="10"/>
        <v>28.753903626871224</v>
      </c>
      <c r="CG13" s="9">
        <f t="shared" si="11"/>
        <v>0</v>
      </c>
      <c r="CH13" s="9"/>
      <c r="CI13" s="9">
        <f t="shared" si="12"/>
        <v>1.1072990576735533</v>
      </c>
      <c r="CU13" s="223"/>
      <c r="CV13" s="8"/>
      <c r="CW13" s="26" t="e">
        <f t="shared" si="55"/>
        <v>#DIV/0!</v>
      </c>
      <c r="CX13" s="26" t="e">
        <f t="shared" si="56"/>
        <v>#DIV/0!</v>
      </c>
      <c r="CY13" s="26" t="e">
        <f t="shared" si="57"/>
        <v>#DIV/0!</v>
      </c>
      <c r="CZ13" s="26" t="e">
        <f t="shared" si="58"/>
        <v>#DIV/0!</v>
      </c>
      <c r="DA13" s="26"/>
      <c r="DB13" t="e">
        <f t="shared" si="59"/>
        <v>#DIV/0!</v>
      </c>
      <c r="DD13" s="26" t="e">
        <f t="shared" si="78"/>
        <v>#DIV/0!</v>
      </c>
      <c r="DE13" s="26" t="e">
        <f t="shared" si="79"/>
        <v>#DIV/0!</v>
      </c>
      <c r="DF13" s="26" t="e">
        <f t="shared" si="80"/>
        <v>#DIV/0!</v>
      </c>
      <c r="DG13" s="26" t="e">
        <f t="shared" si="81"/>
        <v>#DIV/0!</v>
      </c>
      <c r="DH13" s="26"/>
      <c r="DI13" s="26" t="e">
        <f t="shared" si="82"/>
        <v>#DIV/0!</v>
      </c>
      <c r="DJ13" s="26"/>
      <c r="DK13" s="26" t="e">
        <f t="shared" si="83"/>
        <v>#DIV/0!</v>
      </c>
      <c r="DL13" s="26" t="e">
        <f t="shared" si="84"/>
        <v>#DIV/0!</v>
      </c>
      <c r="DM13" s="26" t="e">
        <f t="shared" si="85"/>
        <v>#DIV/0!</v>
      </c>
      <c r="DN13" s="26" t="e">
        <f t="shared" si="86"/>
        <v>#DIV/0!</v>
      </c>
      <c r="DO13" s="26"/>
      <c r="DP13" s="26" t="e">
        <f t="shared" si="87"/>
        <v>#DIV/0!</v>
      </c>
      <c r="DQ13" s="26"/>
      <c r="DR13" s="26"/>
      <c r="DS13" s="26" t="e">
        <f t="shared" si="88"/>
        <v>#DIV/0!</v>
      </c>
      <c r="DT13" s="26" t="e">
        <f t="shared" si="89"/>
        <v>#DIV/0!</v>
      </c>
      <c r="DU13" s="26" t="e">
        <f t="shared" si="90"/>
        <v>#DIV/0!</v>
      </c>
      <c r="DV13" s="26" t="e">
        <f t="shared" si="91"/>
        <v>#DIV/0!</v>
      </c>
      <c r="DW13" s="26"/>
      <c r="DY13" t="e">
        <f t="shared" ref="DY13:DY71" si="100">EXP(SUMPRODUCT($DK13:$DN13,DS13:DV13))</f>
        <v>#DIV/0!</v>
      </c>
      <c r="DZ13">
        <f t="shared" si="92"/>
        <v>1</v>
      </c>
      <c r="EA13">
        <f t="shared" si="13"/>
        <v>80.279763193623012</v>
      </c>
      <c r="EC13" t="e">
        <f t="shared" si="60"/>
        <v>#DIV/0!</v>
      </c>
      <c r="ED13" t="e">
        <f t="shared" si="61"/>
        <v>#DIV/0!</v>
      </c>
      <c r="EE13" t="e">
        <f t="shared" si="62"/>
        <v>#DIV/0!</v>
      </c>
      <c r="EF13" t="e">
        <f t="shared" si="63"/>
        <v>#DIV/0!</v>
      </c>
      <c r="EI13" s="26" t="e">
        <f t="shared" si="64"/>
        <v>#DIV/0!</v>
      </c>
      <c r="EJ13" s="26">
        <f t="shared" si="93"/>
        <v>1</v>
      </c>
      <c r="EK13" s="26">
        <f t="shared" si="14"/>
        <v>1.1072990576735533</v>
      </c>
      <c r="EN13" t="e">
        <f t="shared" si="65"/>
        <v>#DIV/0!</v>
      </c>
      <c r="EO13" t="e">
        <f t="shared" si="66"/>
        <v>#DIV/0!</v>
      </c>
      <c r="EP13" t="e">
        <f t="shared" si="67"/>
        <v>#DIV/0!</v>
      </c>
      <c r="EQ13" t="e">
        <f t="shared" si="68"/>
        <v>#DIV/0!</v>
      </c>
      <c r="ET13" t="e">
        <f t="shared" si="94"/>
        <v>#DIV/0!</v>
      </c>
      <c r="EU13">
        <f t="shared" si="95"/>
        <v>1</v>
      </c>
      <c r="EV13">
        <f t="shared" si="15"/>
        <v>1</v>
      </c>
      <c r="EX13" t="e">
        <f t="shared" si="69"/>
        <v>#DIV/0!</v>
      </c>
      <c r="EY13" t="e">
        <f t="shared" si="70"/>
        <v>#REF!</v>
      </c>
      <c r="EZ13" t="e">
        <f t="shared" si="71"/>
        <v>#DIV/0!</v>
      </c>
      <c r="FA13" t="e">
        <f t="shared" si="72"/>
        <v>#DIV/0!</v>
      </c>
      <c r="FD13" t="e">
        <f t="shared" si="96"/>
        <v>#DIV/0!</v>
      </c>
      <c r="FE13">
        <f t="shared" si="97"/>
        <v>1</v>
      </c>
      <c r="FF13">
        <f t="shared" si="16"/>
        <v>1</v>
      </c>
      <c r="FV13" t="e">
        <f>#REF!/#REF!</f>
        <v>#REF!</v>
      </c>
      <c r="FX13" s="8">
        <f t="shared" si="98"/>
        <v>3</v>
      </c>
      <c r="FY13" t="b">
        <f t="shared" si="73"/>
        <v>1</v>
      </c>
      <c r="GA13" t="s">
        <v>106</v>
      </c>
      <c r="GB13" s="3"/>
      <c r="GC13" s="20">
        <f ca="1">OFFSET(CZ$10,$FY$7,0)</f>
        <v>0.26117745627414629</v>
      </c>
      <c r="GD13" s="12">
        <f ca="1">OFFSET(AT$10,$FY$5,0)</f>
        <v>0</v>
      </c>
      <c r="GE13" s="11"/>
      <c r="GF13" s="11">
        <f t="shared" ca="1" si="17"/>
        <v>1988</v>
      </c>
      <c r="GG13" s="12">
        <f t="shared" ca="1" si="18"/>
        <v>1.1159682033299498</v>
      </c>
      <c r="GH13" s="12">
        <f t="shared" ca="1" si="19"/>
        <v>0.97555027666311001</v>
      </c>
      <c r="GI13" s="12">
        <f t="shared" ca="1" si="20"/>
        <v>0.97697875457856376</v>
      </c>
      <c r="GK13">
        <f t="shared" ca="1" si="74"/>
        <v>1988</v>
      </c>
      <c r="GM13" s="12">
        <f t="shared" ca="1" si="21"/>
        <v>1.0240081945638575</v>
      </c>
      <c r="GN13" s="12">
        <f t="shared" ca="1" si="22"/>
        <v>1.0265938093537654</v>
      </c>
      <c r="GO13" s="12">
        <f t="shared" ca="1" si="23"/>
        <v>0.956650999056747</v>
      </c>
      <c r="GP13" s="12">
        <f t="shared" ca="1" si="24"/>
        <v>0.94388157118136262</v>
      </c>
      <c r="GX13" s="14"/>
      <c r="GZ13">
        <f t="shared" si="25"/>
        <v>0.23258922223802078</v>
      </c>
      <c r="HA13">
        <f t="shared" si="26"/>
        <v>1</v>
      </c>
      <c r="HB13">
        <f t="shared" si="27"/>
        <v>1.2184524804664623</v>
      </c>
      <c r="HC13">
        <f t="shared" si="28"/>
        <v>83.656731612358968</v>
      </c>
      <c r="HD13">
        <f t="shared" si="29"/>
        <v>23.708226951786429</v>
      </c>
      <c r="HE13">
        <f t="shared" si="30"/>
        <v>0</v>
      </c>
      <c r="HG13">
        <f t="shared" si="31"/>
        <v>1.2184524804664623</v>
      </c>
      <c r="HI13" t="e">
        <f t="shared" si="32"/>
        <v>#DIV/0!</v>
      </c>
      <c r="HJ13">
        <f t="shared" si="33"/>
        <v>0</v>
      </c>
      <c r="HK13" t="e">
        <f t="shared" si="34"/>
        <v>#DIV/0!</v>
      </c>
      <c r="HL13" t="e">
        <f t="shared" si="35"/>
        <v>#DIV/0!</v>
      </c>
      <c r="HO13" s="8">
        <f t="shared" si="99"/>
        <v>3</v>
      </c>
      <c r="HP13" t="b">
        <f t="shared" si="75"/>
        <v>1</v>
      </c>
      <c r="HR13" t="s">
        <v>106</v>
      </c>
      <c r="HS13" s="13">
        <f ca="1">OFFSET(CZ$10,$HP$7,0)</f>
        <v>0.26222907712344889</v>
      </c>
      <c r="HT13" s="12">
        <f ca="1">OFFSET(HL$10,$HP$5,0)</f>
        <v>0</v>
      </c>
      <c r="HU13" s="11"/>
      <c r="HV13" s="11">
        <f t="shared" ca="1" si="36"/>
        <v>1988</v>
      </c>
      <c r="HW13" s="12">
        <f t="shared" ca="1" si="37"/>
        <v>0.8024456135361866</v>
      </c>
      <c r="HX13" s="12">
        <f t="shared" ca="1" si="38"/>
        <v>1.0734784304046103</v>
      </c>
      <c r="HY13" s="12">
        <f t="shared" ca="1" si="39"/>
        <v>1.0180753680804067</v>
      </c>
      <c r="IB13" s="12">
        <f t="shared" ca="1" si="40"/>
        <v>0.99219010015732612</v>
      </c>
      <c r="IC13" s="12">
        <f t="shared" ca="1" si="41"/>
        <v>0.96728117947253089</v>
      </c>
      <c r="ID13" s="12">
        <f t="shared" ca="1" si="42"/>
        <v>1.0016580954037144</v>
      </c>
      <c r="IE13" s="12">
        <f t="shared" ca="1" si="43"/>
        <v>1.0918062329069289</v>
      </c>
    </row>
    <row r="14" spans="1:239" x14ac:dyDescent="0.2">
      <c r="A14">
        <f t="shared" si="76"/>
        <v>5</v>
      </c>
      <c r="B14" s="1">
        <f t="shared" si="77"/>
        <v>1953</v>
      </c>
      <c r="C14" s="1"/>
      <c r="D14" s="1"/>
      <c r="E14" s="1"/>
      <c r="F14" s="1"/>
      <c r="G14" s="1"/>
      <c r="H14" s="1"/>
      <c r="I14" s="1"/>
      <c r="J14" s="1"/>
      <c r="K14" s="27"/>
      <c r="L14" s="27"/>
      <c r="M14" s="27"/>
      <c r="N14" s="27"/>
      <c r="O14" s="27"/>
      <c r="P14" s="27"/>
      <c r="Q14" s="27"/>
      <c r="R14" s="27"/>
      <c r="Z14" s="23">
        <f t="shared" si="44"/>
        <v>0</v>
      </c>
      <c r="AA14" s="23">
        <f t="shared" si="0"/>
        <v>29253.228242721685</v>
      </c>
      <c r="AB14" s="23"/>
      <c r="AC14" s="26"/>
      <c r="AE14" s="27"/>
      <c r="AH14" s="34" t="e">
        <f t="shared" si="45"/>
        <v>#DIV/0!</v>
      </c>
      <c r="AI14" s="34">
        <f t="shared" si="46"/>
        <v>0</v>
      </c>
      <c r="AJ14" s="34" t="e">
        <f t="shared" si="47"/>
        <v>#DIV/0!</v>
      </c>
      <c r="AK14" s="26" t="e">
        <f t="shared" si="48"/>
        <v>#DIV/0!</v>
      </c>
      <c r="AN14" s="34" t="e">
        <f t="shared" si="49"/>
        <v>#DIV/0!</v>
      </c>
      <c r="AQ14" s="26" t="e">
        <f t="shared" si="1"/>
        <v>#DIV/0!</v>
      </c>
      <c r="AR14" s="26">
        <f t="shared" si="2"/>
        <v>0</v>
      </c>
      <c r="AS14" s="26" t="e">
        <f t="shared" si="3"/>
        <v>#DIV/0!</v>
      </c>
      <c r="AT14" s="26" t="e">
        <f t="shared" si="4"/>
        <v>#DIV/0!</v>
      </c>
      <c r="AU14" s="26"/>
      <c r="AV14" s="26" t="e">
        <f t="shared" si="50"/>
        <v>#DIV/0!</v>
      </c>
      <c r="AY14" t="e">
        <f t="shared" si="5"/>
        <v>#DIV/0!</v>
      </c>
      <c r="AZ14" t="e">
        <f t="shared" si="6"/>
        <v>#DIV/0!</v>
      </c>
      <c r="BA14" t="e">
        <f t="shared" si="7"/>
        <v>#DIV/0!</v>
      </c>
      <c r="BB14" t="e">
        <f t="shared" si="8"/>
        <v>#DIV/0!</v>
      </c>
      <c r="BN14" t="e">
        <f>AQ14/#REF!</f>
        <v>#DIV/0!</v>
      </c>
      <c r="BO14" t="e">
        <f>AR14/#REF!</f>
        <v>#REF!</v>
      </c>
      <c r="BP14" t="e">
        <f>AS14/#REF!</f>
        <v>#DIV/0!</v>
      </c>
      <c r="BQ14" t="e">
        <f>AT14/#REF!</f>
        <v>#DIV/0!</v>
      </c>
      <c r="BZ14" s="9">
        <f t="shared" si="51"/>
        <v>0.33865035527373877</v>
      </c>
      <c r="CA14" s="9"/>
      <c r="CB14" s="9" t="e">
        <f t="shared" si="52"/>
        <v>#DIV/0!</v>
      </c>
      <c r="CC14" s="9">
        <f t="shared" si="53"/>
        <v>1</v>
      </c>
      <c r="CD14" s="9">
        <f t="shared" si="9"/>
        <v>1.1072990576735533</v>
      </c>
      <c r="CE14" s="9">
        <f t="shared" si="54"/>
        <v>80.279763193623012</v>
      </c>
      <c r="CF14" s="9">
        <f t="shared" si="10"/>
        <v>30.103885164066305</v>
      </c>
      <c r="CG14" s="9">
        <f t="shared" si="11"/>
        <v>0</v>
      </c>
      <c r="CH14" s="9"/>
      <c r="CI14" s="9">
        <f t="shared" si="12"/>
        <v>1.1072990576735533</v>
      </c>
      <c r="CU14" s="223"/>
      <c r="CV14" s="8"/>
      <c r="CW14" s="26" t="e">
        <f t="shared" si="55"/>
        <v>#DIV/0!</v>
      </c>
      <c r="CX14" s="26" t="e">
        <f t="shared" si="56"/>
        <v>#DIV/0!</v>
      </c>
      <c r="CY14" s="26" t="e">
        <f t="shared" si="57"/>
        <v>#DIV/0!</v>
      </c>
      <c r="CZ14" s="26" t="e">
        <f t="shared" si="58"/>
        <v>#DIV/0!</v>
      </c>
      <c r="DA14" s="26"/>
      <c r="DB14" t="e">
        <f t="shared" si="59"/>
        <v>#DIV/0!</v>
      </c>
      <c r="DD14" s="26" t="e">
        <f t="shared" si="78"/>
        <v>#DIV/0!</v>
      </c>
      <c r="DE14" s="26" t="e">
        <f t="shared" si="79"/>
        <v>#DIV/0!</v>
      </c>
      <c r="DF14" s="26" t="e">
        <f t="shared" si="80"/>
        <v>#DIV/0!</v>
      </c>
      <c r="DG14" s="26" t="e">
        <f t="shared" si="81"/>
        <v>#DIV/0!</v>
      </c>
      <c r="DH14" s="26"/>
      <c r="DI14" s="26" t="e">
        <f t="shared" si="82"/>
        <v>#DIV/0!</v>
      </c>
      <c r="DJ14" s="26"/>
      <c r="DK14" s="26" t="e">
        <f t="shared" si="83"/>
        <v>#DIV/0!</v>
      </c>
      <c r="DL14" s="26" t="e">
        <f t="shared" si="84"/>
        <v>#DIV/0!</v>
      </c>
      <c r="DM14" s="26" t="e">
        <f t="shared" si="85"/>
        <v>#DIV/0!</v>
      </c>
      <c r="DN14" s="26" t="e">
        <f t="shared" si="86"/>
        <v>#DIV/0!</v>
      </c>
      <c r="DO14" s="26"/>
      <c r="DP14" s="26" t="e">
        <f t="shared" si="87"/>
        <v>#DIV/0!</v>
      </c>
      <c r="DQ14" s="26"/>
      <c r="DR14" s="26"/>
      <c r="DS14" s="26" t="e">
        <f t="shared" si="88"/>
        <v>#DIV/0!</v>
      </c>
      <c r="DT14" s="26" t="e">
        <f t="shared" si="89"/>
        <v>#DIV/0!</v>
      </c>
      <c r="DU14" s="26" t="e">
        <f t="shared" si="90"/>
        <v>#DIV/0!</v>
      </c>
      <c r="DV14" s="26" t="e">
        <f t="shared" si="91"/>
        <v>#DIV/0!</v>
      </c>
      <c r="DW14" s="26"/>
      <c r="DY14" t="e">
        <f t="shared" si="100"/>
        <v>#DIV/0!</v>
      </c>
      <c r="DZ14">
        <f t="shared" si="92"/>
        <v>1</v>
      </c>
      <c r="EA14">
        <f t="shared" si="13"/>
        <v>80.279763193623012</v>
      </c>
      <c r="EC14" t="e">
        <f t="shared" si="60"/>
        <v>#DIV/0!</v>
      </c>
      <c r="ED14" t="e">
        <f t="shared" si="61"/>
        <v>#DIV/0!</v>
      </c>
      <c r="EE14" t="e">
        <f t="shared" si="62"/>
        <v>#DIV/0!</v>
      </c>
      <c r="EF14" t="e">
        <f t="shared" si="63"/>
        <v>#DIV/0!</v>
      </c>
      <c r="EI14" s="26" t="e">
        <f t="shared" si="64"/>
        <v>#DIV/0!</v>
      </c>
      <c r="EJ14" s="26">
        <f t="shared" si="93"/>
        <v>1</v>
      </c>
      <c r="EK14" s="26">
        <f t="shared" si="14"/>
        <v>1.1072990576735533</v>
      </c>
      <c r="EN14" t="e">
        <f t="shared" si="65"/>
        <v>#DIV/0!</v>
      </c>
      <c r="EO14" t="e">
        <f t="shared" si="66"/>
        <v>#DIV/0!</v>
      </c>
      <c r="EP14" t="e">
        <f t="shared" si="67"/>
        <v>#DIV/0!</v>
      </c>
      <c r="EQ14" t="e">
        <f t="shared" si="68"/>
        <v>#DIV/0!</v>
      </c>
      <c r="ET14" t="e">
        <f t="shared" si="94"/>
        <v>#DIV/0!</v>
      </c>
      <c r="EU14">
        <f t="shared" si="95"/>
        <v>1</v>
      </c>
      <c r="EV14">
        <f t="shared" si="15"/>
        <v>1</v>
      </c>
      <c r="EX14" t="e">
        <f t="shared" si="69"/>
        <v>#DIV/0!</v>
      </c>
      <c r="EY14" t="e">
        <f t="shared" si="70"/>
        <v>#REF!</v>
      </c>
      <c r="EZ14" t="e">
        <f t="shared" si="71"/>
        <v>#DIV/0!</v>
      </c>
      <c r="FA14" t="e">
        <f t="shared" si="72"/>
        <v>#DIV/0!</v>
      </c>
      <c r="FD14" t="e">
        <f t="shared" si="96"/>
        <v>#DIV/0!</v>
      </c>
      <c r="FE14">
        <f t="shared" si="97"/>
        <v>1</v>
      </c>
      <c r="FF14">
        <f t="shared" si="16"/>
        <v>1</v>
      </c>
      <c r="FV14" t="e">
        <f>#REF!/#REF!</f>
        <v>#REF!</v>
      </c>
      <c r="FX14" s="8">
        <f t="shared" si="98"/>
        <v>4</v>
      </c>
      <c r="FY14" t="b">
        <f t="shared" si="73"/>
        <v>1</v>
      </c>
      <c r="GF14" s="11">
        <f t="shared" ca="1" si="17"/>
        <v>1989</v>
      </c>
      <c r="GG14" s="12">
        <f t="shared" ca="1" si="18"/>
        <v>1.1570454934943382</v>
      </c>
      <c r="GH14" s="12">
        <f t="shared" ca="1" si="19"/>
        <v>0.94933063428835751</v>
      </c>
      <c r="GI14" s="12">
        <f t="shared" ca="1" si="20"/>
        <v>0.98323577841151955</v>
      </c>
      <c r="GK14">
        <f t="shared" ca="1" si="74"/>
        <v>1989</v>
      </c>
      <c r="GM14" s="12">
        <f t="shared" ca="1" si="21"/>
        <v>1.030265341524756</v>
      </c>
      <c r="GN14" s="12">
        <f t="shared" ca="1" si="22"/>
        <v>1.0261553220686621</v>
      </c>
      <c r="GO14" s="12">
        <f t="shared" ca="1" si="23"/>
        <v>0.98072790912082641</v>
      </c>
      <c r="GP14" s="12">
        <f t="shared" ca="1" si="24"/>
        <v>0.92958982521545808</v>
      </c>
      <c r="GX14" s="14"/>
      <c r="GZ14">
        <f t="shared" si="25"/>
        <v>0.24350917105076073</v>
      </c>
      <c r="HA14">
        <f t="shared" si="26"/>
        <v>1</v>
      </c>
      <c r="HB14">
        <f t="shared" si="27"/>
        <v>1.2184524804664623</v>
      </c>
      <c r="HC14">
        <f t="shared" si="28"/>
        <v>83.656731612358968</v>
      </c>
      <c r="HD14">
        <f t="shared" si="29"/>
        <v>24.821316467556816</v>
      </c>
      <c r="HE14">
        <f t="shared" si="30"/>
        <v>0</v>
      </c>
      <c r="HG14">
        <f t="shared" si="31"/>
        <v>1.2184524804664623</v>
      </c>
      <c r="HI14" t="e">
        <f t="shared" si="32"/>
        <v>#DIV/0!</v>
      </c>
      <c r="HJ14">
        <f t="shared" si="33"/>
        <v>0</v>
      </c>
      <c r="HK14" t="e">
        <f t="shared" si="34"/>
        <v>#DIV/0!</v>
      </c>
      <c r="HL14" t="e">
        <f t="shared" si="35"/>
        <v>#DIV/0!</v>
      </c>
      <c r="HO14" s="8">
        <f t="shared" si="99"/>
        <v>4</v>
      </c>
      <c r="HP14" t="b">
        <f t="shared" si="75"/>
        <v>1</v>
      </c>
      <c r="HU14" s="11"/>
      <c r="HV14" s="11">
        <f t="shared" ca="1" si="36"/>
        <v>1989</v>
      </c>
      <c r="HW14" s="12">
        <f t="shared" ca="1" si="37"/>
        <v>0.83198255841509094</v>
      </c>
      <c r="HX14" s="12">
        <f t="shared" ca="1" si="38"/>
        <v>1.0446267953679269</v>
      </c>
      <c r="HY14" s="12">
        <f t="shared" ca="1" si="39"/>
        <v>1.0245955936349247</v>
      </c>
      <c r="IB14" s="12">
        <f t="shared" ca="1" si="40"/>
        <v>0.99825282436479912</v>
      </c>
      <c r="IC14" s="12">
        <f t="shared" ca="1" si="41"/>
        <v>0.96686802629115198</v>
      </c>
      <c r="ID14" s="12">
        <f t="shared" ca="1" si="42"/>
        <v>1.0268677401976585</v>
      </c>
      <c r="IE14" s="12">
        <f t="shared" ca="1" si="43"/>
        <v>1.075274691449702</v>
      </c>
    </row>
    <row r="15" spans="1:239" x14ac:dyDescent="0.2">
      <c r="A15">
        <f t="shared" si="76"/>
        <v>6</v>
      </c>
      <c r="B15" s="1">
        <f t="shared" si="77"/>
        <v>1954</v>
      </c>
      <c r="C15" s="1"/>
      <c r="D15" s="1"/>
      <c r="E15" s="1"/>
      <c r="F15" s="1"/>
      <c r="G15" s="1"/>
      <c r="H15" s="1"/>
      <c r="I15" s="1"/>
      <c r="J15" s="1"/>
      <c r="K15" s="27"/>
      <c r="L15" s="27"/>
      <c r="M15" s="27"/>
      <c r="N15" s="27"/>
      <c r="O15" s="27"/>
      <c r="P15" s="27"/>
      <c r="Q15" s="27"/>
      <c r="R15" s="27"/>
      <c r="Z15" s="23">
        <f t="shared" si="44"/>
        <v>0</v>
      </c>
      <c r="AA15" s="23">
        <f t="shared" si="0"/>
        <v>29913.833099802614</v>
      </c>
      <c r="AB15" s="23"/>
      <c r="AC15" s="26"/>
      <c r="AE15" s="27"/>
      <c r="AH15" s="34" t="e">
        <f t="shared" si="45"/>
        <v>#DIV/0!</v>
      </c>
      <c r="AI15" s="34">
        <f t="shared" si="46"/>
        <v>0</v>
      </c>
      <c r="AJ15" s="34" t="e">
        <f t="shared" si="47"/>
        <v>#DIV/0!</v>
      </c>
      <c r="AK15" s="26" t="e">
        <f t="shared" si="48"/>
        <v>#DIV/0!</v>
      </c>
      <c r="AN15" s="34" t="e">
        <f t="shared" si="49"/>
        <v>#DIV/0!</v>
      </c>
      <c r="AQ15" s="26" t="e">
        <f t="shared" si="1"/>
        <v>#DIV/0!</v>
      </c>
      <c r="AR15" s="26">
        <f t="shared" si="2"/>
        <v>0</v>
      </c>
      <c r="AS15" s="26" t="e">
        <f t="shared" si="3"/>
        <v>#DIV/0!</v>
      </c>
      <c r="AT15" s="26" t="e">
        <f t="shared" si="4"/>
        <v>#DIV/0!</v>
      </c>
      <c r="AU15" s="26"/>
      <c r="AV15" s="26" t="e">
        <f t="shared" si="50"/>
        <v>#DIV/0!</v>
      </c>
      <c r="AY15" t="e">
        <f t="shared" si="5"/>
        <v>#DIV/0!</v>
      </c>
      <c r="AZ15" t="e">
        <f t="shared" si="6"/>
        <v>#DIV/0!</v>
      </c>
      <c r="BA15" t="e">
        <f t="shared" si="7"/>
        <v>#DIV/0!</v>
      </c>
      <c r="BB15" t="e">
        <f t="shared" si="8"/>
        <v>#DIV/0!</v>
      </c>
      <c r="BN15" t="e">
        <f>AQ15/#REF!</f>
        <v>#DIV/0!</v>
      </c>
      <c r="BO15" t="e">
        <f>AR15/#REF!</f>
        <v>#REF!</v>
      </c>
      <c r="BP15" t="e">
        <f>AS15/#REF!</f>
        <v>#DIV/0!</v>
      </c>
      <c r="BQ15" t="e">
        <f>AT15/#REF!</f>
        <v>#DIV/0!</v>
      </c>
      <c r="BZ15" s="9">
        <f t="shared" si="51"/>
        <v>0.33673886391499797</v>
      </c>
      <c r="CA15" s="9"/>
      <c r="CB15" s="9" t="e">
        <f t="shared" si="52"/>
        <v>#DIV/0!</v>
      </c>
      <c r="CC15" s="9">
        <f t="shared" si="53"/>
        <v>1</v>
      </c>
      <c r="CD15" s="9">
        <f t="shared" si="9"/>
        <v>1.1072990576735533</v>
      </c>
      <c r="CE15" s="9">
        <f t="shared" si="54"/>
        <v>80.279763193623012</v>
      </c>
      <c r="CF15" s="9">
        <f t="shared" si="10"/>
        <v>29.933965612943659</v>
      </c>
      <c r="CG15" s="9">
        <f t="shared" si="11"/>
        <v>0</v>
      </c>
      <c r="CH15" s="9"/>
      <c r="CI15" s="9">
        <f t="shared" si="12"/>
        <v>1.1072990576735533</v>
      </c>
      <c r="CU15" s="223"/>
      <c r="CV15" s="8"/>
      <c r="CW15" s="26" t="e">
        <f t="shared" si="55"/>
        <v>#DIV/0!</v>
      </c>
      <c r="CX15" s="26" t="e">
        <f t="shared" si="56"/>
        <v>#DIV/0!</v>
      </c>
      <c r="CY15" s="26" t="e">
        <f t="shared" si="57"/>
        <v>#DIV/0!</v>
      </c>
      <c r="CZ15" s="26" t="e">
        <f t="shared" si="58"/>
        <v>#DIV/0!</v>
      </c>
      <c r="DA15" s="26"/>
      <c r="DB15" t="e">
        <f t="shared" si="59"/>
        <v>#DIV/0!</v>
      </c>
      <c r="DD15" s="26" t="e">
        <f t="shared" si="78"/>
        <v>#DIV/0!</v>
      </c>
      <c r="DE15" s="26" t="e">
        <f t="shared" si="79"/>
        <v>#DIV/0!</v>
      </c>
      <c r="DF15" s="26" t="e">
        <f t="shared" si="80"/>
        <v>#DIV/0!</v>
      </c>
      <c r="DG15" s="26" t="e">
        <f t="shared" si="81"/>
        <v>#DIV/0!</v>
      </c>
      <c r="DH15" s="26"/>
      <c r="DI15" s="26" t="e">
        <f t="shared" si="82"/>
        <v>#DIV/0!</v>
      </c>
      <c r="DJ15" s="26"/>
      <c r="DK15" s="26" t="e">
        <f t="shared" si="83"/>
        <v>#DIV/0!</v>
      </c>
      <c r="DL15" s="26" t="e">
        <f t="shared" si="84"/>
        <v>#DIV/0!</v>
      </c>
      <c r="DM15" s="26" t="e">
        <f t="shared" si="85"/>
        <v>#DIV/0!</v>
      </c>
      <c r="DN15" s="26" t="e">
        <f t="shared" si="86"/>
        <v>#DIV/0!</v>
      </c>
      <c r="DO15" s="26"/>
      <c r="DP15" s="26" t="e">
        <f t="shared" si="87"/>
        <v>#DIV/0!</v>
      </c>
      <c r="DQ15" s="26"/>
      <c r="DR15" s="26"/>
      <c r="DS15" s="26" t="e">
        <f t="shared" si="88"/>
        <v>#DIV/0!</v>
      </c>
      <c r="DT15" s="26" t="e">
        <f t="shared" si="89"/>
        <v>#DIV/0!</v>
      </c>
      <c r="DU15" s="26" t="e">
        <f t="shared" si="90"/>
        <v>#DIV/0!</v>
      </c>
      <c r="DV15" s="26" t="e">
        <f t="shared" si="91"/>
        <v>#DIV/0!</v>
      </c>
      <c r="DW15" s="26"/>
      <c r="DY15" t="e">
        <f t="shared" si="100"/>
        <v>#DIV/0!</v>
      </c>
      <c r="DZ15">
        <f t="shared" si="92"/>
        <v>1</v>
      </c>
      <c r="EA15">
        <f t="shared" si="13"/>
        <v>80.279763193623012</v>
      </c>
      <c r="EC15" t="e">
        <f t="shared" si="60"/>
        <v>#DIV/0!</v>
      </c>
      <c r="ED15" t="e">
        <f t="shared" si="61"/>
        <v>#DIV/0!</v>
      </c>
      <c r="EE15" t="e">
        <f t="shared" si="62"/>
        <v>#DIV/0!</v>
      </c>
      <c r="EF15" t="e">
        <f t="shared" si="63"/>
        <v>#DIV/0!</v>
      </c>
      <c r="EI15" s="26" t="e">
        <f t="shared" si="64"/>
        <v>#DIV/0!</v>
      </c>
      <c r="EJ15" s="26">
        <f t="shared" si="93"/>
        <v>1</v>
      </c>
      <c r="EK15" s="26">
        <f t="shared" si="14"/>
        <v>1.1072990576735533</v>
      </c>
      <c r="EN15" t="e">
        <f t="shared" si="65"/>
        <v>#DIV/0!</v>
      </c>
      <c r="EO15" t="e">
        <f t="shared" si="66"/>
        <v>#DIV/0!</v>
      </c>
      <c r="EP15" t="e">
        <f t="shared" si="67"/>
        <v>#DIV/0!</v>
      </c>
      <c r="EQ15" t="e">
        <f t="shared" si="68"/>
        <v>#DIV/0!</v>
      </c>
      <c r="ET15" t="e">
        <f t="shared" si="94"/>
        <v>#DIV/0!</v>
      </c>
      <c r="EU15">
        <f t="shared" si="95"/>
        <v>1</v>
      </c>
      <c r="EV15">
        <f t="shared" si="15"/>
        <v>1</v>
      </c>
      <c r="EX15" t="e">
        <f t="shared" si="69"/>
        <v>#DIV/0!</v>
      </c>
      <c r="EY15" t="e">
        <f t="shared" si="70"/>
        <v>#REF!</v>
      </c>
      <c r="EZ15" t="e">
        <f t="shared" si="71"/>
        <v>#DIV/0!</v>
      </c>
      <c r="FA15" t="e">
        <f t="shared" si="72"/>
        <v>#DIV/0!</v>
      </c>
      <c r="FD15" t="e">
        <f t="shared" si="96"/>
        <v>#DIV/0!</v>
      </c>
      <c r="FE15">
        <f t="shared" si="97"/>
        <v>1</v>
      </c>
      <c r="FF15">
        <f t="shared" si="16"/>
        <v>1</v>
      </c>
      <c r="FV15" t="e">
        <f>#REF!/#REF!</f>
        <v>#REF!</v>
      </c>
      <c r="FX15" s="8">
        <f t="shared" si="98"/>
        <v>5</v>
      </c>
      <c r="FY15" t="b">
        <f t="shared" si="73"/>
        <v>1</v>
      </c>
      <c r="GC15" s="11"/>
      <c r="GD15" s="11"/>
      <c r="GE15" s="11"/>
      <c r="GF15" s="11">
        <f t="shared" ca="1" si="17"/>
        <v>1990</v>
      </c>
      <c r="GG15" s="12">
        <f t="shared" ca="1" si="18"/>
        <v>1.1792451586537827</v>
      </c>
      <c r="GH15" s="12">
        <f t="shared" ca="1" si="19"/>
        <v>0.93854156858498028</v>
      </c>
      <c r="GI15" s="12">
        <f t="shared" ca="1" si="20"/>
        <v>0.97020110072680676</v>
      </c>
      <c r="GK15">
        <f t="shared" ca="1" si="74"/>
        <v>1990</v>
      </c>
      <c r="GM15" s="12">
        <f t="shared" ca="1" si="21"/>
        <v>0.96566980359625287</v>
      </c>
      <c r="GN15" s="12">
        <f t="shared" ca="1" si="22"/>
        <v>1.0089020992836804</v>
      </c>
      <c r="GO15" s="12">
        <f t="shared" ca="1" si="23"/>
        <v>1.000223647451093</v>
      </c>
      <c r="GP15" s="12">
        <f t="shared" ca="1" si="24"/>
        <v>0.91201369040274394</v>
      </c>
      <c r="GX15" s="14"/>
      <c r="GZ15">
        <f t="shared" si="25"/>
        <v>0.24213469832693493</v>
      </c>
      <c r="HA15">
        <f t="shared" si="26"/>
        <v>1</v>
      </c>
      <c r="HB15">
        <f t="shared" si="27"/>
        <v>1.2184524804664623</v>
      </c>
      <c r="HC15">
        <f t="shared" si="28"/>
        <v>83.656731612358968</v>
      </c>
      <c r="HD15">
        <f t="shared" si="29"/>
        <v>24.681214054547521</v>
      </c>
      <c r="HE15">
        <f t="shared" si="30"/>
        <v>0</v>
      </c>
      <c r="HG15">
        <f t="shared" si="31"/>
        <v>1.2184524804664623</v>
      </c>
      <c r="HI15" t="e">
        <f t="shared" si="32"/>
        <v>#DIV/0!</v>
      </c>
      <c r="HJ15">
        <f t="shared" si="33"/>
        <v>0</v>
      </c>
      <c r="HK15" t="e">
        <f t="shared" si="34"/>
        <v>#DIV/0!</v>
      </c>
      <c r="HL15" t="e">
        <f t="shared" si="35"/>
        <v>#DIV/0!</v>
      </c>
      <c r="HO15" s="8">
        <f t="shared" si="99"/>
        <v>5</v>
      </c>
      <c r="HP15" t="b">
        <f t="shared" si="75"/>
        <v>1</v>
      </c>
      <c r="HS15" s="11"/>
      <c r="HT15" s="11"/>
      <c r="HU15" s="11"/>
      <c r="HV15" s="11">
        <f t="shared" ca="1" si="36"/>
        <v>1990</v>
      </c>
      <c r="HW15" s="12">
        <f t="shared" ca="1" si="37"/>
        <v>0.84794540025593623</v>
      </c>
      <c r="HX15" s="12">
        <f t="shared" ca="1" si="38"/>
        <v>1.032754696518845</v>
      </c>
      <c r="HY15" s="12">
        <f t="shared" ca="1" si="39"/>
        <v>1.0110126122041794</v>
      </c>
      <c r="IB15" s="12">
        <f t="shared" ca="1" si="40"/>
        <v>0.93566440604233114</v>
      </c>
      <c r="IC15" s="12">
        <f t="shared" ca="1" si="41"/>
        <v>0.9506116281587057</v>
      </c>
      <c r="ID15" s="12">
        <f t="shared" ca="1" si="42"/>
        <v>1.0472806850894096</v>
      </c>
      <c r="IE15" s="12">
        <f t="shared" ca="1" si="43"/>
        <v>1.0549440333196616</v>
      </c>
    </row>
    <row r="16" spans="1:239" x14ac:dyDescent="0.2">
      <c r="A16">
        <f t="shared" si="76"/>
        <v>7</v>
      </c>
      <c r="B16" s="1">
        <f t="shared" si="77"/>
        <v>1955</v>
      </c>
      <c r="C16" s="1"/>
      <c r="D16" s="1"/>
      <c r="E16" s="1"/>
      <c r="F16" s="1"/>
      <c r="G16" s="1"/>
      <c r="H16" s="1"/>
      <c r="I16" s="1"/>
      <c r="J16" s="1"/>
      <c r="K16" s="27"/>
      <c r="L16" s="27"/>
      <c r="M16" s="27"/>
      <c r="N16" s="27"/>
      <c r="O16" s="27"/>
      <c r="P16" s="27"/>
      <c r="Q16" s="27"/>
      <c r="R16" s="27"/>
      <c r="Z16" s="23">
        <f t="shared" si="44"/>
        <v>0</v>
      </c>
      <c r="AA16" s="23">
        <f t="shared" si="0"/>
        <v>30679.715723217607</v>
      </c>
      <c r="AB16" s="23"/>
      <c r="AC16" s="26"/>
      <c r="AE16" s="27"/>
      <c r="AH16" s="34" t="e">
        <f t="shared" si="45"/>
        <v>#DIV/0!</v>
      </c>
      <c r="AI16" s="34">
        <f t="shared" si="46"/>
        <v>0</v>
      </c>
      <c r="AJ16" s="34" t="e">
        <f t="shared" si="47"/>
        <v>#DIV/0!</v>
      </c>
      <c r="AK16" s="26" t="e">
        <f t="shared" si="48"/>
        <v>#DIV/0!</v>
      </c>
      <c r="AN16" s="34" t="e">
        <f t="shared" si="49"/>
        <v>#DIV/0!</v>
      </c>
      <c r="AQ16" s="26" t="e">
        <f t="shared" si="1"/>
        <v>#DIV/0!</v>
      </c>
      <c r="AR16" s="26">
        <f t="shared" si="2"/>
        <v>0</v>
      </c>
      <c r="AS16" s="26" t="e">
        <f t="shared" si="3"/>
        <v>#DIV/0!</v>
      </c>
      <c r="AT16" s="26" t="e">
        <f t="shared" si="4"/>
        <v>#DIV/0!</v>
      </c>
      <c r="AU16" s="26"/>
      <c r="AV16" s="26" t="e">
        <f t="shared" si="50"/>
        <v>#DIV/0!</v>
      </c>
      <c r="AY16" t="e">
        <f t="shared" si="5"/>
        <v>#DIV/0!</v>
      </c>
      <c r="AZ16" t="e">
        <f t="shared" si="6"/>
        <v>#DIV/0!</v>
      </c>
      <c r="BA16" t="e">
        <f t="shared" si="7"/>
        <v>#DIV/0!</v>
      </c>
      <c r="BB16" t="e">
        <f t="shared" si="8"/>
        <v>#DIV/0!</v>
      </c>
      <c r="BN16" t="e">
        <f>AQ16/#REF!</f>
        <v>#DIV/0!</v>
      </c>
      <c r="BO16" t="e">
        <f>AR16/#REF!</f>
        <v>#REF!</v>
      </c>
      <c r="BP16" t="e">
        <f>AS16/#REF!</f>
        <v>#DIV/0!</v>
      </c>
      <c r="BQ16" t="e">
        <f>AT16/#REF!</f>
        <v>#DIV/0!</v>
      </c>
      <c r="BZ16" s="9">
        <f t="shared" si="51"/>
        <v>0.36073137614195133</v>
      </c>
      <c r="CA16" s="9"/>
      <c r="CB16" s="9" t="e">
        <f t="shared" si="52"/>
        <v>#DIV/0!</v>
      </c>
      <c r="CC16" s="9">
        <f t="shared" si="53"/>
        <v>1</v>
      </c>
      <c r="CD16" s="9">
        <f t="shared" si="9"/>
        <v>1.1072990576735533</v>
      </c>
      <c r="CE16" s="9">
        <f t="shared" si="54"/>
        <v>80.279763193623012</v>
      </c>
      <c r="CF16" s="9">
        <f t="shared" si="10"/>
        <v>32.066748944276164</v>
      </c>
      <c r="CG16" s="9">
        <f t="shared" si="11"/>
        <v>0</v>
      </c>
      <c r="CH16" s="9"/>
      <c r="CI16" s="9">
        <f t="shared" si="12"/>
        <v>1.1072990576735533</v>
      </c>
      <c r="CU16" s="223"/>
      <c r="CV16" s="8"/>
      <c r="CW16" s="26" t="e">
        <f t="shared" si="55"/>
        <v>#DIV/0!</v>
      </c>
      <c r="CX16" s="26" t="e">
        <f t="shared" si="56"/>
        <v>#DIV/0!</v>
      </c>
      <c r="CY16" s="26" t="e">
        <f t="shared" si="57"/>
        <v>#DIV/0!</v>
      </c>
      <c r="CZ16" s="26" t="e">
        <f t="shared" si="58"/>
        <v>#DIV/0!</v>
      </c>
      <c r="DA16" s="26"/>
      <c r="DB16" t="e">
        <f t="shared" si="59"/>
        <v>#DIV/0!</v>
      </c>
      <c r="DD16" s="26" t="e">
        <f t="shared" si="78"/>
        <v>#DIV/0!</v>
      </c>
      <c r="DE16" s="26" t="e">
        <f t="shared" si="79"/>
        <v>#DIV/0!</v>
      </c>
      <c r="DF16" s="26" t="e">
        <f t="shared" si="80"/>
        <v>#DIV/0!</v>
      </c>
      <c r="DG16" s="26" t="e">
        <f t="shared" si="81"/>
        <v>#DIV/0!</v>
      </c>
      <c r="DH16" s="26"/>
      <c r="DI16" s="26" t="e">
        <f t="shared" si="82"/>
        <v>#DIV/0!</v>
      </c>
      <c r="DJ16" s="26"/>
      <c r="DK16" s="26" t="e">
        <f t="shared" si="83"/>
        <v>#DIV/0!</v>
      </c>
      <c r="DL16" s="26" t="e">
        <f t="shared" si="84"/>
        <v>#DIV/0!</v>
      </c>
      <c r="DM16" s="26" t="e">
        <f t="shared" si="85"/>
        <v>#DIV/0!</v>
      </c>
      <c r="DN16" s="26" t="e">
        <f t="shared" si="86"/>
        <v>#DIV/0!</v>
      </c>
      <c r="DO16" s="26"/>
      <c r="DP16" s="26" t="e">
        <f t="shared" si="87"/>
        <v>#DIV/0!</v>
      </c>
      <c r="DQ16" s="26"/>
      <c r="DR16" s="26"/>
      <c r="DS16" s="26" t="e">
        <f t="shared" si="88"/>
        <v>#DIV/0!</v>
      </c>
      <c r="DT16" s="26" t="e">
        <f t="shared" si="89"/>
        <v>#DIV/0!</v>
      </c>
      <c r="DU16" s="26" t="e">
        <f t="shared" si="90"/>
        <v>#DIV/0!</v>
      </c>
      <c r="DV16" s="26" t="e">
        <f t="shared" si="91"/>
        <v>#DIV/0!</v>
      </c>
      <c r="DW16" s="26"/>
      <c r="DY16" t="e">
        <f t="shared" si="100"/>
        <v>#DIV/0!</v>
      </c>
      <c r="DZ16">
        <f t="shared" si="92"/>
        <v>1</v>
      </c>
      <c r="EA16">
        <f t="shared" si="13"/>
        <v>80.279763193623012</v>
      </c>
      <c r="EC16" t="e">
        <f t="shared" si="60"/>
        <v>#DIV/0!</v>
      </c>
      <c r="ED16" t="e">
        <f t="shared" si="61"/>
        <v>#DIV/0!</v>
      </c>
      <c r="EE16" t="e">
        <f t="shared" si="62"/>
        <v>#DIV/0!</v>
      </c>
      <c r="EF16" t="e">
        <f t="shared" si="63"/>
        <v>#DIV/0!</v>
      </c>
      <c r="EI16" s="26" t="e">
        <f t="shared" si="64"/>
        <v>#DIV/0!</v>
      </c>
      <c r="EJ16" s="26">
        <f t="shared" si="93"/>
        <v>1</v>
      </c>
      <c r="EK16" s="26">
        <f t="shared" si="14"/>
        <v>1.1072990576735533</v>
      </c>
      <c r="EN16" t="e">
        <f t="shared" si="65"/>
        <v>#DIV/0!</v>
      </c>
      <c r="EO16" t="e">
        <f t="shared" si="66"/>
        <v>#DIV/0!</v>
      </c>
      <c r="EP16" t="e">
        <f t="shared" si="67"/>
        <v>#DIV/0!</v>
      </c>
      <c r="EQ16" t="e">
        <f t="shared" si="68"/>
        <v>#DIV/0!</v>
      </c>
      <c r="ET16" t="e">
        <f t="shared" si="94"/>
        <v>#DIV/0!</v>
      </c>
      <c r="EU16">
        <f t="shared" si="95"/>
        <v>1</v>
      </c>
      <c r="EV16">
        <f t="shared" si="15"/>
        <v>1</v>
      </c>
      <c r="EX16" t="e">
        <f t="shared" si="69"/>
        <v>#DIV/0!</v>
      </c>
      <c r="EY16" t="e">
        <f t="shared" si="70"/>
        <v>#REF!</v>
      </c>
      <c r="EZ16" t="e">
        <f t="shared" si="71"/>
        <v>#DIV/0!</v>
      </c>
      <c r="FA16" t="e">
        <f t="shared" si="72"/>
        <v>#DIV/0!</v>
      </c>
      <c r="FD16" t="e">
        <f t="shared" si="96"/>
        <v>#DIV/0!</v>
      </c>
      <c r="FE16">
        <f t="shared" si="97"/>
        <v>1</v>
      </c>
      <c r="FF16">
        <f t="shared" si="16"/>
        <v>1</v>
      </c>
      <c r="FV16" t="e">
        <f>#REF!/#REF!</f>
        <v>#REF!</v>
      </c>
      <c r="FX16" s="8">
        <f t="shared" si="98"/>
        <v>6</v>
      </c>
      <c r="FY16" t="b">
        <f t="shared" si="73"/>
        <v>1</v>
      </c>
      <c r="GC16" s="11"/>
      <c r="GD16" s="11"/>
      <c r="GE16" s="11"/>
      <c r="GF16" s="11">
        <f t="shared" ca="1" si="17"/>
        <v>1991</v>
      </c>
      <c r="GG16" s="12">
        <f t="shared" ca="1" si="18"/>
        <v>1.1783882832171058</v>
      </c>
      <c r="GH16" s="12">
        <f t="shared" ca="1" si="19"/>
        <v>0.93434221935430117</v>
      </c>
      <c r="GI16" s="12">
        <f t="shared" ca="1" si="20"/>
        <v>0.97716402562880533</v>
      </c>
      <c r="GK16">
        <f t="shared" ca="1" si="74"/>
        <v>1991</v>
      </c>
      <c r="GM16" s="12">
        <f t="shared" ca="1" si="21"/>
        <v>0.99170637461986</v>
      </c>
      <c r="GN16" s="12">
        <f t="shared" ca="1" si="22"/>
        <v>1.0121307701903188</v>
      </c>
      <c r="GO16" s="12">
        <f t="shared" ca="1" si="23"/>
        <v>1.0283441531152688</v>
      </c>
      <c r="GP16" s="12">
        <f t="shared" ca="1" si="24"/>
        <v>0.88097705975049545</v>
      </c>
      <c r="GX16" s="14"/>
      <c r="GZ16">
        <f t="shared" si="25"/>
        <v>0.25938670079150672</v>
      </c>
      <c r="HA16">
        <f t="shared" si="26"/>
        <v>1</v>
      </c>
      <c r="HB16">
        <f t="shared" si="27"/>
        <v>1.2184524804664623</v>
      </c>
      <c r="HC16">
        <f t="shared" si="28"/>
        <v>83.656731612358968</v>
      </c>
      <c r="HD16">
        <f t="shared" si="29"/>
        <v>26.439740893698652</v>
      </c>
      <c r="HE16">
        <f t="shared" si="30"/>
        <v>0</v>
      </c>
      <c r="HG16">
        <f t="shared" si="31"/>
        <v>1.2184524804664623</v>
      </c>
      <c r="HI16" t="e">
        <f t="shared" si="32"/>
        <v>#DIV/0!</v>
      </c>
      <c r="HJ16">
        <f t="shared" si="33"/>
        <v>0</v>
      </c>
      <c r="HK16" t="e">
        <f t="shared" si="34"/>
        <v>#DIV/0!</v>
      </c>
      <c r="HL16" t="e">
        <f t="shared" si="35"/>
        <v>#DIV/0!</v>
      </c>
      <c r="HO16" s="8">
        <f t="shared" si="99"/>
        <v>6</v>
      </c>
      <c r="HP16" t="b">
        <f t="shared" si="75"/>
        <v>1</v>
      </c>
      <c r="HS16" s="11"/>
      <c r="HT16" s="11"/>
      <c r="HU16" s="11"/>
      <c r="HV16" s="11">
        <f t="shared" ca="1" si="36"/>
        <v>1991</v>
      </c>
      <c r="HW16" s="12">
        <f t="shared" ca="1" si="37"/>
        <v>0.84732925731077302</v>
      </c>
      <c r="HX16" s="12">
        <f t="shared" ca="1" si="38"/>
        <v>1.0281338062083121</v>
      </c>
      <c r="HY16" s="12">
        <f t="shared" ca="1" si="39"/>
        <v>1.018268432557792</v>
      </c>
      <c r="IB16" s="12">
        <f t="shared" ca="1" si="40"/>
        <v>0.96089196588883108</v>
      </c>
      <c r="IC16" s="12">
        <f t="shared" ca="1" si="41"/>
        <v>0.95365375891601833</v>
      </c>
      <c r="ID16" s="12">
        <f t="shared" ca="1" si="42"/>
        <v>1.076724162567759</v>
      </c>
      <c r="IE16" s="12">
        <f t="shared" ca="1" si="43"/>
        <v>1.0190433569751245</v>
      </c>
    </row>
    <row r="17" spans="1:239" x14ac:dyDescent="0.2">
      <c r="A17">
        <f t="shared" si="76"/>
        <v>8</v>
      </c>
      <c r="B17" s="1">
        <f t="shared" si="77"/>
        <v>1956</v>
      </c>
      <c r="C17" s="1"/>
      <c r="D17" s="1"/>
      <c r="E17" s="1"/>
      <c r="F17" s="1"/>
      <c r="G17" s="1"/>
      <c r="H17" s="1"/>
      <c r="I17" s="1"/>
      <c r="J17" s="1"/>
      <c r="K17" s="27"/>
      <c r="L17" s="27"/>
      <c r="M17" s="27"/>
      <c r="N17" s="27"/>
      <c r="O17" s="27"/>
      <c r="P17" s="27"/>
      <c r="Q17" s="27"/>
      <c r="R17" s="27"/>
      <c r="Z17" s="23">
        <f t="shared" si="44"/>
        <v>0</v>
      </c>
      <c r="AA17" s="23">
        <f t="shared" si="0"/>
        <v>31512.619132312589</v>
      </c>
      <c r="AB17" s="23"/>
      <c r="AC17" s="26"/>
      <c r="AE17" s="27"/>
      <c r="AH17" s="34" t="e">
        <f t="shared" si="45"/>
        <v>#DIV/0!</v>
      </c>
      <c r="AI17" s="34">
        <f t="shared" si="46"/>
        <v>0</v>
      </c>
      <c r="AJ17" s="34" t="e">
        <f t="shared" si="47"/>
        <v>#DIV/0!</v>
      </c>
      <c r="AK17" s="26" t="e">
        <f t="shared" si="48"/>
        <v>#DIV/0!</v>
      </c>
      <c r="AN17" s="34" t="e">
        <f t="shared" si="49"/>
        <v>#DIV/0!</v>
      </c>
      <c r="AQ17" s="26" t="e">
        <f t="shared" si="1"/>
        <v>#DIV/0!</v>
      </c>
      <c r="AR17" s="26">
        <f t="shared" si="2"/>
        <v>0</v>
      </c>
      <c r="AS17" s="26" t="e">
        <f t="shared" si="3"/>
        <v>#DIV/0!</v>
      </c>
      <c r="AT17" s="26" t="e">
        <f t="shared" si="4"/>
        <v>#DIV/0!</v>
      </c>
      <c r="AU17" s="26"/>
      <c r="AV17" s="26" t="e">
        <f t="shared" si="50"/>
        <v>#DIV/0!</v>
      </c>
      <c r="AY17" t="e">
        <f t="shared" si="5"/>
        <v>#DIV/0!</v>
      </c>
      <c r="AZ17" t="e">
        <f t="shared" si="6"/>
        <v>#DIV/0!</v>
      </c>
      <c r="BA17" t="e">
        <f t="shared" si="7"/>
        <v>#DIV/0!</v>
      </c>
      <c r="BB17" t="e">
        <f t="shared" si="8"/>
        <v>#DIV/0!</v>
      </c>
      <c r="BN17" t="e">
        <f>AQ17/#REF!</f>
        <v>#DIV/0!</v>
      </c>
      <c r="BO17" t="e">
        <f>AR17/#REF!</f>
        <v>#REF!</v>
      </c>
      <c r="BP17" t="e">
        <f>AS17/#REF!</f>
        <v>#DIV/0!</v>
      </c>
      <c r="BQ17" t="e">
        <f>AT17/#REF!</f>
        <v>#DIV/0!</v>
      </c>
      <c r="BZ17" s="9">
        <f t="shared" si="51"/>
        <v>0.36841688967399183</v>
      </c>
      <c r="CA17" s="9"/>
      <c r="CB17" s="9" t="e">
        <f t="shared" si="52"/>
        <v>#DIV/0!</v>
      </c>
      <c r="CC17" s="9">
        <f t="shared" si="53"/>
        <v>1</v>
      </c>
      <c r="CD17" s="9">
        <f t="shared" si="9"/>
        <v>1.1072990576735533</v>
      </c>
      <c r="CE17" s="9">
        <f t="shared" si="54"/>
        <v>80.279763193623012</v>
      </c>
      <c r="CF17" s="9">
        <f t="shared" si="10"/>
        <v>32.749942725686516</v>
      </c>
      <c r="CG17" s="9">
        <f t="shared" si="11"/>
        <v>0</v>
      </c>
      <c r="CH17" s="9"/>
      <c r="CI17" s="9">
        <f t="shared" si="12"/>
        <v>1.1072990576735533</v>
      </c>
      <c r="CU17" s="223"/>
      <c r="CV17" s="8"/>
      <c r="CW17" s="26" t="e">
        <f t="shared" si="55"/>
        <v>#DIV/0!</v>
      </c>
      <c r="CX17" s="26" t="e">
        <f t="shared" si="56"/>
        <v>#DIV/0!</v>
      </c>
      <c r="CY17" s="26" t="e">
        <f t="shared" si="57"/>
        <v>#DIV/0!</v>
      </c>
      <c r="CZ17" s="26" t="e">
        <f t="shared" si="58"/>
        <v>#DIV/0!</v>
      </c>
      <c r="DA17" s="26"/>
      <c r="DB17" t="e">
        <f t="shared" si="59"/>
        <v>#DIV/0!</v>
      </c>
      <c r="DD17" s="26" t="e">
        <f t="shared" si="78"/>
        <v>#DIV/0!</v>
      </c>
      <c r="DE17" s="26" t="e">
        <f t="shared" si="79"/>
        <v>#DIV/0!</v>
      </c>
      <c r="DF17" s="26" t="e">
        <f t="shared" si="80"/>
        <v>#DIV/0!</v>
      </c>
      <c r="DG17" s="26" t="e">
        <f t="shared" si="81"/>
        <v>#DIV/0!</v>
      </c>
      <c r="DH17" s="26"/>
      <c r="DI17" s="26" t="e">
        <f t="shared" si="82"/>
        <v>#DIV/0!</v>
      </c>
      <c r="DJ17" s="26"/>
      <c r="DK17" s="26" t="e">
        <f t="shared" si="83"/>
        <v>#DIV/0!</v>
      </c>
      <c r="DL17" s="26" t="e">
        <f t="shared" si="84"/>
        <v>#DIV/0!</v>
      </c>
      <c r="DM17" s="26" t="e">
        <f t="shared" si="85"/>
        <v>#DIV/0!</v>
      </c>
      <c r="DN17" s="26" t="e">
        <f t="shared" si="86"/>
        <v>#DIV/0!</v>
      </c>
      <c r="DO17" s="26"/>
      <c r="DP17" s="26" t="e">
        <f t="shared" si="87"/>
        <v>#DIV/0!</v>
      </c>
      <c r="DQ17" s="26"/>
      <c r="DR17" s="26"/>
      <c r="DS17" s="26" t="e">
        <f t="shared" si="88"/>
        <v>#DIV/0!</v>
      </c>
      <c r="DT17" s="26" t="e">
        <f t="shared" si="89"/>
        <v>#DIV/0!</v>
      </c>
      <c r="DU17" s="26" t="e">
        <f t="shared" si="90"/>
        <v>#DIV/0!</v>
      </c>
      <c r="DV17" s="26" t="e">
        <f t="shared" si="91"/>
        <v>#DIV/0!</v>
      </c>
      <c r="DW17" s="26"/>
      <c r="DY17" t="e">
        <f t="shared" si="100"/>
        <v>#DIV/0!</v>
      </c>
      <c r="DZ17">
        <f t="shared" si="92"/>
        <v>1</v>
      </c>
      <c r="EA17">
        <f t="shared" si="13"/>
        <v>80.279763193623012</v>
      </c>
      <c r="EC17" t="e">
        <f t="shared" si="60"/>
        <v>#DIV/0!</v>
      </c>
      <c r="ED17" t="e">
        <f t="shared" si="61"/>
        <v>#DIV/0!</v>
      </c>
      <c r="EE17" t="e">
        <f t="shared" si="62"/>
        <v>#DIV/0!</v>
      </c>
      <c r="EF17" t="e">
        <f t="shared" si="63"/>
        <v>#DIV/0!</v>
      </c>
      <c r="EI17" s="26" t="e">
        <f t="shared" si="64"/>
        <v>#DIV/0!</v>
      </c>
      <c r="EJ17" s="26">
        <f t="shared" si="93"/>
        <v>1</v>
      </c>
      <c r="EK17" s="26">
        <f t="shared" si="14"/>
        <v>1.1072990576735533</v>
      </c>
      <c r="EN17" t="e">
        <f t="shared" si="65"/>
        <v>#DIV/0!</v>
      </c>
      <c r="EO17" t="e">
        <f t="shared" si="66"/>
        <v>#DIV/0!</v>
      </c>
      <c r="EP17" t="e">
        <f t="shared" si="67"/>
        <v>#DIV/0!</v>
      </c>
      <c r="EQ17" t="e">
        <f t="shared" si="68"/>
        <v>#DIV/0!</v>
      </c>
      <c r="ET17" t="e">
        <f t="shared" si="94"/>
        <v>#DIV/0!</v>
      </c>
      <c r="EU17">
        <f t="shared" si="95"/>
        <v>1</v>
      </c>
      <c r="EV17">
        <f t="shared" si="15"/>
        <v>1</v>
      </c>
      <c r="EX17" t="e">
        <f t="shared" si="69"/>
        <v>#DIV/0!</v>
      </c>
      <c r="EY17" t="e">
        <f t="shared" si="70"/>
        <v>#REF!</v>
      </c>
      <c r="EZ17" t="e">
        <f t="shared" si="71"/>
        <v>#DIV/0!</v>
      </c>
      <c r="FA17" t="e">
        <f t="shared" si="72"/>
        <v>#DIV/0!</v>
      </c>
      <c r="FD17" t="e">
        <f t="shared" si="96"/>
        <v>#DIV/0!</v>
      </c>
      <c r="FE17">
        <f t="shared" si="97"/>
        <v>1</v>
      </c>
      <c r="FF17">
        <f t="shared" si="16"/>
        <v>1</v>
      </c>
      <c r="FV17" t="e">
        <f>#REF!/#REF!</f>
        <v>#REF!</v>
      </c>
      <c r="FX17" s="8">
        <f t="shared" si="98"/>
        <v>7</v>
      </c>
      <c r="FY17" t="b">
        <f t="shared" si="73"/>
        <v>1</v>
      </c>
      <c r="GC17" s="11"/>
      <c r="GD17" s="11"/>
      <c r="GE17" s="11"/>
      <c r="GF17" s="11">
        <f t="shared" ca="1" si="17"/>
        <v>1992</v>
      </c>
      <c r="GG17" s="12">
        <f t="shared" ca="1" si="18"/>
        <v>1.2202829007210938</v>
      </c>
      <c r="GH17" s="12">
        <f t="shared" ca="1" si="19"/>
        <v>0.92409257132119393</v>
      </c>
      <c r="GI17" s="12">
        <f t="shared" ca="1" si="20"/>
        <v>0.97501805763435767</v>
      </c>
      <c r="GK17">
        <f t="shared" ca="1" si="74"/>
        <v>1992</v>
      </c>
      <c r="GM17" s="12">
        <f t="shared" ca="1" si="21"/>
        <v>0.96708894353808494</v>
      </c>
      <c r="GN17" s="12">
        <f t="shared" ca="1" si="22"/>
        <v>0.99149298247018958</v>
      </c>
      <c r="GO17" s="12">
        <f t="shared" ca="1" si="23"/>
        <v>1.0473199405367899</v>
      </c>
      <c r="GP17" s="12">
        <f t="shared" ca="1" si="24"/>
        <v>0.87768855386551337</v>
      </c>
      <c r="GX17" s="14"/>
      <c r="GZ17">
        <f t="shared" si="25"/>
        <v>0.26491302905350966</v>
      </c>
      <c r="HA17">
        <f t="shared" si="26"/>
        <v>1</v>
      </c>
      <c r="HB17">
        <f t="shared" si="27"/>
        <v>1.2184524804664623</v>
      </c>
      <c r="HC17">
        <f t="shared" si="28"/>
        <v>83.656731612358968</v>
      </c>
      <c r="HD17">
        <f t="shared" si="29"/>
        <v>27.003049216349808</v>
      </c>
      <c r="HE17">
        <f t="shared" si="30"/>
        <v>0</v>
      </c>
      <c r="HG17">
        <f t="shared" si="31"/>
        <v>1.2184524804664623</v>
      </c>
      <c r="HI17" t="e">
        <f t="shared" si="32"/>
        <v>#DIV/0!</v>
      </c>
      <c r="HJ17">
        <f t="shared" si="33"/>
        <v>0</v>
      </c>
      <c r="HK17" t="e">
        <f t="shared" si="34"/>
        <v>#DIV/0!</v>
      </c>
      <c r="HL17" t="e">
        <f t="shared" si="35"/>
        <v>#DIV/0!</v>
      </c>
      <c r="HO17" s="8">
        <f t="shared" si="99"/>
        <v>7</v>
      </c>
      <c r="HP17" t="b">
        <f t="shared" si="75"/>
        <v>1</v>
      </c>
      <c r="HS17" s="11"/>
      <c r="HT17" s="11"/>
      <c r="HU17" s="11"/>
      <c r="HV17" s="11">
        <f t="shared" ca="1" si="36"/>
        <v>1992</v>
      </c>
      <c r="HW17" s="12">
        <f t="shared" ca="1" si="37"/>
        <v>0.87745390776814081</v>
      </c>
      <c r="HX17" s="12">
        <f t="shared" ca="1" si="38"/>
        <v>1.0168552731116738</v>
      </c>
      <c r="HY17" s="12">
        <f t="shared" ca="1" si="39"/>
        <v>1.0160321944148465</v>
      </c>
      <c r="IB17" s="12">
        <f t="shared" ca="1" si="40"/>
        <v>0.93703945031297131</v>
      </c>
      <c r="IC17" s="12">
        <f t="shared" ca="1" si="41"/>
        <v>0.93420834295330513</v>
      </c>
      <c r="ID17" s="12">
        <f t="shared" ca="1" si="42"/>
        <v>1.0965926946721185</v>
      </c>
      <c r="IE17" s="12">
        <f t="shared" ca="1" si="43"/>
        <v>1.0152394780439142</v>
      </c>
    </row>
    <row r="18" spans="1:239" x14ac:dyDescent="0.2">
      <c r="A18">
        <f t="shared" si="76"/>
        <v>9</v>
      </c>
      <c r="B18" s="1">
        <f t="shared" si="77"/>
        <v>1957</v>
      </c>
      <c r="C18" s="1"/>
      <c r="D18" s="1"/>
      <c r="E18" s="1"/>
      <c r="F18" s="1"/>
      <c r="G18" s="1"/>
      <c r="H18" s="1"/>
      <c r="I18" s="1"/>
      <c r="J18" s="1"/>
      <c r="K18" s="27"/>
      <c r="L18" s="27"/>
      <c r="M18" s="27"/>
      <c r="N18" s="27"/>
      <c r="O18" s="27"/>
      <c r="P18" s="27"/>
      <c r="Q18" s="27"/>
      <c r="R18" s="27"/>
      <c r="Z18" s="23">
        <f t="shared" si="44"/>
        <v>0</v>
      </c>
      <c r="AA18" s="23">
        <f t="shared" si="0"/>
        <v>32345.382764320952</v>
      </c>
      <c r="AB18" s="23"/>
      <c r="AC18" s="26"/>
      <c r="AE18" s="27"/>
      <c r="AH18" s="34" t="e">
        <f t="shared" si="45"/>
        <v>#DIV/0!</v>
      </c>
      <c r="AI18" s="34">
        <f t="shared" si="46"/>
        <v>0</v>
      </c>
      <c r="AJ18" s="34" t="e">
        <f t="shared" si="47"/>
        <v>#DIV/0!</v>
      </c>
      <c r="AK18" s="26" t="e">
        <f t="shared" si="48"/>
        <v>#DIV/0!</v>
      </c>
      <c r="AN18" s="34" t="e">
        <f t="shared" si="49"/>
        <v>#DIV/0!</v>
      </c>
      <c r="AQ18" s="26" t="e">
        <f t="shared" si="1"/>
        <v>#DIV/0!</v>
      </c>
      <c r="AR18" s="26">
        <f t="shared" si="2"/>
        <v>0</v>
      </c>
      <c r="AS18" s="26" t="e">
        <f t="shared" si="3"/>
        <v>#DIV/0!</v>
      </c>
      <c r="AT18" s="26" t="e">
        <f t="shared" si="4"/>
        <v>#DIV/0!</v>
      </c>
      <c r="AU18" s="26"/>
      <c r="AV18" s="26" t="e">
        <f t="shared" si="50"/>
        <v>#DIV/0!</v>
      </c>
      <c r="AY18" t="e">
        <f t="shared" si="5"/>
        <v>#DIV/0!</v>
      </c>
      <c r="AZ18" t="e">
        <f t="shared" si="6"/>
        <v>#DIV/0!</v>
      </c>
      <c r="BA18" t="e">
        <f t="shared" si="7"/>
        <v>#DIV/0!</v>
      </c>
      <c r="BB18" t="e">
        <f t="shared" si="8"/>
        <v>#DIV/0!</v>
      </c>
      <c r="BN18" t="e">
        <f>AQ18/#REF!</f>
        <v>#DIV/0!</v>
      </c>
      <c r="BO18" t="e">
        <f>AR18/#REF!</f>
        <v>#REF!</v>
      </c>
      <c r="BP18" t="e">
        <f>AS18/#REF!</f>
        <v>#DIV/0!</v>
      </c>
      <c r="BQ18" t="e">
        <f>AT18/#REF!</f>
        <v>#DIV/0!</v>
      </c>
      <c r="BZ18" s="9">
        <f t="shared" si="51"/>
        <v>0.37616831670116141</v>
      </c>
      <c r="CA18" s="9"/>
      <c r="CB18" s="9" t="e">
        <f t="shared" si="52"/>
        <v>#DIV/0!</v>
      </c>
      <c r="CC18" s="9">
        <f t="shared" si="53"/>
        <v>1</v>
      </c>
      <c r="CD18" s="9">
        <f t="shared" si="9"/>
        <v>1.1072990576735533</v>
      </c>
      <c r="CE18" s="9">
        <f t="shared" si="54"/>
        <v>80.279763193623012</v>
      </c>
      <c r="CF18" s="9">
        <f t="shared" si="10"/>
        <v>33.438995801963173</v>
      </c>
      <c r="CG18" s="9">
        <f t="shared" si="11"/>
        <v>0</v>
      </c>
      <c r="CH18" s="9"/>
      <c r="CI18" s="9">
        <f t="shared" si="12"/>
        <v>1.1072990576735533</v>
      </c>
      <c r="CU18" s="223"/>
      <c r="CV18" s="8"/>
      <c r="CW18" s="26" t="e">
        <f t="shared" si="55"/>
        <v>#DIV/0!</v>
      </c>
      <c r="CX18" s="26" t="e">
        <f t="shared" si="56"/>
        <v>#DIV/0!</v>
      </c>
      <c r="CY18" s="26" t="e">
        <f t="shared" si="57"/>
        <v>#DIV/0!</v>
      </c>
      <c r="CZ18" s="26" t="e">
        <f t="shared" si="58"/>
        <v>#DIV/0!</v>
      </c>
      <c r="DA18" s="26"/>
      <c r="DB18" t="e">
        <f t="shared" si="59"/>
        <v>#DIV/0!</v>
      </c>
      <c r="DD18" s="26" t="e">
        <f t="shared" si="78"/>
        <v>#DIV/0!</v>
      </c>
      <c r="DE18" s="26" t="e">
        <f t="shared" si="79"/>
        <v>#DIV/0!</v>
      </c>
      <c r="DF18" s="26" t="e">
        <f t="shared" si="80"/>
        <v>#DIV/0!</v>
      </c>
      <c r="DG18" s="26" t="e">
        <f t="shared" si="81"/>
        <v>#DIV/0!</v>
      </c>
      <c r="DH18" s="26"/>
      <c r="DI18" s="26" t="e">
        <f t="shared" si="82"/>
        <v>#DIV/0!</v>
      </c>
      <c r="DJ18" s="26"/>
      <c r="DK18" s="26" t="e">
        <f t="shared" si="83"/>
        <v>#DIV/0!</v>
      </c>
      <c r="DL18" s="26" t="e">
        <f t="shared" si="84"/>
        <v>#DIV/0!</v>
      </c>
      <c r="DM18" s="26" t="e">
        <f t="shared" si="85"/>
        <v>#DIV/0!</v>
      </c>
      <c r="DN18" s="26" t="e">
        <f t="shared" si="86"/>
        <v>#DIV/0!</v>
      </c>
      <c r="DO18" s="26"/>
      <c r="DP18" s="26" t="e">
        <f t="shared" si="87"/>
        <v>#DIV/0!</v>
      </c>
      <c r="DQ18" s="26"/>
      <c r="DR18" s="26"/>
      <c r="DS18" s="26" t="e">
        <f t="shared" si="88"/>
        <v>#DIV/0!</v>
      </c>
      <c r="DT18" s="26" t="e">
        <f t="shared" si="89"/>
        <v>#DIV/0!</v>
      </c>
      <c r="DU18" s="26" t="e">
        <f t="shared" si="90"/>
        <v>#DIV/0!</v>
      </c>
      <c r="DV18" s="26" t="e">
        <f t="shared" si="91"/>
        <v>#DIV/0!</v>
      </c>
      <c r="DW18" s="26"/>
      <c r="DY18" t="e">
        <f t="shared" si="100"/>
        <v>#DIV/0!</v>
      </c>
      <c r="DZ18">
        <f t="shared" si="92"/>
        <v>1</v>
      </c>
      <c r="EA18">
        <f t="shared" si="13"/>
        <v>80.279763193623012</v>
      </c>
      <c r="EC18" t="e">
        <f t="shared" si="60"/>
        <v>#DIV/0!</v>
      </c>
      <c r="ED18" t="e">
        <f t="shared" si="61"/>
        <v>#DIV/0!</v>
      </c>
      <c r="EE18" t="e">
        <f t="shared" si="62"/>
        <v>#DIV/0!</v>
      </c>
      <c r="EF18" t="e">
        <f t="shared" si="63"/>
        <v>#DIV/0!</v>
      </c>
      <c r="EI18" s="26" t="e">
        <f t="shared" si="64"/>
        <v>#DIV/0!</v>
      </c>
      <c r="EJ18" s="26">
        <f t="shared" si="93"/>
        <v>1</v>
      </c>
      <c r="EK18" s="26">
        <f t="shared" si="14"/>
        <v>1.1072990576735533</v>
      </c>
      <c r="EN18" t="e">
        <f t="shared" si="65"/>
        <v>#DIV/0!</v>
      </c>
      <c r="EO18" t="e">
        <f t="shared" si="66"/>
        <v>#DIV/0!</v>
      </c>
      <c r="EP18" t="e">
        <f t="shared" si="67"/>
        <v>#DIV/0!</v>
      </c>
      <c r="EQ18" t="e">
        <f t="shared" si="68"/>
        <v>#DIV/0!</v>
      </c>
      <c r="ET18" t="e">
        <f t="shared" si="94"/>
        <v>#DIV/0!</v>
      </c>
      <c r="EU18">
        <f t="shared" si="95"/>
        <v>1</v>
      </c>
      <c r="EV18">
        <f t="shared" si="15"/>
        <v>1</v>
      </c>
      <c r="EX18" t="e">
        <f t="shared" si="69"/>
        <v>#DIV/0!</v>
      </c>
      <c r="EY18" t="e">
        <f t="shared" si="70"/>
        <v>#REF!</v>
      </c>
      <c r="EZ18" t="e">
        <f t="shared" si="71"/>
        <v>#DIV/0!</v>
      </c>
      <c r="FA18" t="e">
        <f t="shared" si="72"/>
        <v>#DIV/0!</v>
      </c>
      <c r="FD18" t="e">
        <f t="shared" si="96"/>
        <v>#DIV/0!</v>
      </c>
      <c r="FE18">
        <f t="shared" si="97"/>
        <v>1</v>
      </c>
      <c r="FF18">
        <f t="shared" si="16"/>
        <v>1</v>
      </c>
      <c r="FV18" t="e">
        <f>#REF!/#REF!</f>
        <v>#REF!</v>
      </c>
      <c r="FX18" s="8">
        <f t="shared" si="98"/>
        <v>8</v>
      </c>
      <c r="FY18" t="b">
        <f t="shared" si="73"/>
        <v>1</v>
      </c>
      <c r="GC18" s="11"/>
      <c r="GD18" s="11"/>
      <c r="GE18" s="11"/>
      <c r="GF18" s="11">
        <f t="shared" ca="1" si="17"/>
        <v>1993</v>
      </c>
      <c r="GG18" s="12">
        <f t="shared" ca="1" si="18"/>
        <v>1.2537801389456478</v>
      </c>
      <c r="GH18" s="12">
        <f t="shared" ca="1" si="19"/>
        <v>0.91748762903935599</v>
      </c>
      <c r="GI18" s="12">
        <f t="shared" ca="1" si="20"/>
        <v>0.97810411528771568</v>
      </c>
      <c r="GK18">
        <f t="shared" ca="1" si="74"/>
        <v>1993</v>
      </c>
      <c r="GM18" s="12">
        <f t="shared" ca="1" si="21"/>
        <v>0.99682357432081337</v>
      </c>
      <c r="GN18" s="12">
        <f t="shared" ca="1" si="22"/>
        <v>1.0063802437321392</v>
      </c>
      <c r="GO18" s="12">
        <f t="shared" ca="1" si="23"/>
        <v>1.0286460448434407</v>
      </c>
      <c r="GP18" s="12">
        <f t="shared" ca="1" si="24"/>
        <v>0.88344257281776795</v>
      </c>
      <c r="GX18" s="14"/>
      <c r="GZ18">
        <f t="shared" si="25"/>
        <v>0.27048675292667901</v>
      </c>
      <c r="HA18">
        <f t="shared" si="26"/>
        <v>1</v>
      </c>
      <c r="HB18">
        <f t="shared" si="27"/>
        <v>1.2184524804664623</v>
      </c>
      <c r="HC18">
        <f t="shared" si="28"/>
        <v>83.656731612358968</v>
      </c>
      <c r="HD18">
        <f t="shared" si="29"/>
        <v>27.571188656690946</v>
      </c>
      <c r="HE18">
        <f t="shared" si="30"/>
        <v>0</v>
      </c>
      <c r="HG18">
        <f t="shared" si="31"/>
        <v>1.2184524804664623</v>
      </c>
      <c r="HI18" t="e">
        <f t="shared" si="32"/>
        <v>#DIV/0!</v>
      </c>
      <c r="HJ18">
        <f t="shared" si="33"/>
        <v>0</v>
      </c>
      <c r="HK18" t="e">
        <f t="shared" si="34"/>
        <v>#DIV/0!</v>
      </c>
      <c r="HL18" t="e">
        <f t="shared" si="35"/>
        <v>#DIV/0!</v>
      </c>
      <c r="HO18" s="8">
        <f t="shared" si="99"/>
        <v>8</v>
      </c>
      <c r="HP18" t="b">
        <f t="shared" si="75"/>
        <v>1</v>
      </c>
      <c r="HS18" s="11"/>
      <c r="HT18" s="11"/>
      <c r="HU18" s="11"/>
      <c r="HV18" s="11">
        <f t="shared" ca="1" si="36"/>
        <v>1993</v>
      </c>
      <c r="HW18" s="12">
        <f t="shared" ca="1" si="37"/>
        <v>0.90154035736290827</v>
      </c>
      <c r="HX18" s="12">
        <f t="shared" ca="1" si="38"/>
        <v>1.0095873103595407</v>
      </c>
      <c r="HY18" s="12">
        <f t="shared" ca="1" si="39"/>
        <v>1.0192480670903123</v>
      </c>
      <c r="IB18" s="12">
        <f t="shared" ca="1" si="40"/>
        <v>0.96585016340206131</v>
      </c>
      <c r="IC18" s="12">
        <f t="shared" ca="1" si="41"/>
        <v>0.94823547569204536</v>
      </c>
      <c r="ID18" s="12">
        <f t="shared" ca="1" si="42"/>
        <v>1.0770402572498916</v>
      </c>
      <c r="IE18" s="12">
        <f t="shared" ca="1" si="43"/>
        <v>1.0218952640536709</v>
      </c>
    </row>
    <row r="19" spans="1:239" x14ac:dyDescent="0.2">
      <c r="A19">
        <f t="shared" si="76"/>
        <v>10</v>
      </c>
      <c r="B19" s="1">
        <f t="shared" si="77"/>
        <v>1958</v>
      </c>
      <c r="C19" s="1"/>
      <c r="D19" s="1"/>
      <c r="E19" s="1"/>
      <c r="F19" s="1"/>
      <c r="G19" s="1"/>
      <c r="H19" s="1"/>
      <c r="I19" s="1"/>
      <c r="J19" s="1"/>
      <c r="K19" s="27"/>
      <c r="L19" s="27"/>
      <c r="M19" s="27"/>
      <c r="N19" s="27"/>
      <c r="O19" s="27"/>
      <c r="P19" s="27"/>
      <c r="Q19" s="27"/>
      <c r="R19" s="27"/>
      <c r="Z19" s="23">
        <f t="shared" si="44"/>
        <v>0</v>
      </c>
      <c r="AA19" s="23">
        <f t="shared" si="0"/>
        <v>33206.848339272772</v>
      </c>
      <c r="AB19" s="23"/>
      <c r="AC19" s="26"/>
      <c r="AE19" s="27"/>
      <c r="AH19" s="34" t="e">
        <f t="shared" si="45"/>
        <v>#DIV/0!</v>
      </c>
      <c r="AI19" s="34">
        <f t="shared" si="46"/>
        <v>0</v>
      </c>
      <c r="AJ19" s="34" t="e">
        <f t="shared" si="47"/>
        <v>#DIV/0!</v>
      </c>
      <c r="AK19" s="26" t="e">
        <f t="shared" si="48"/>
        <v>#DIV/0!</v>
      </c>
      <c r="AN19" s="34" t="e">
        <f t="shared" si="49"/>
        <v>#DIV/0!</v>
      </c>
      <c r="AQ19" s="26" t="e">
        <f t="shared" si="1"/>
        <v>#DIV/0!</v>
      </c>
      <c r="AR19" s="26">
        <f t="shared" si="2"/>
        <v>0</v>
      </c>
      <c r="AS19" s="26" t="e">
        <f t="shared" si="3"/>
        <v>#DIV/0!</v>
      </c>
      <c r="AT19" s="26" t="e">
        <f t="shared" si="4"/>
        <v>#DIV/0!</v>
      </c>
      <c r="AU19" s="26"/>
      <c r="AV19" s="26" t="e">
        <f t="shared" si="50"/>
        <v>#DIV/0!</v>
      </c>
      <c r="AY19" t="e">
        <f t="shared" si="5"/>
        <v>#DIV/0!</v>
      </c>
      <c r="AZ19" t="e">
        <f t="shared" si="6"/>
        <v>#DIV/0!</v>
      </c>
      <c r="BA19" t="e">
        <f t="shared" si="7"/>
        <v>#DIV/0!</v>
      </c>
      <c r="BB19" t="e">
        <f t="shared" si="8"/>
        <v>#DIV/0!</v>
      </c>
      <c r="BN19" t="e">
        <f>AQ19/#REF!</f>
        <v>#DIV/0!</v>
      </c>
      <c r="BO19" t="e">
        <f>AR19/#REF!</f>
        <v>#REF!</v>
      </c>
      <c r="BP19" t="e">
        <f>AS19/#REF!</f>
        <v>#DIV/0!</v>
      </c>
      <c r="BQ19" t="e">
        <f>AT19/#REF!</f>
        <v>#DIV/0!</v>
      </c>
      <c r="BZ19" s="9">
        <f t="shared" si="51"/>
        <v>0.37341313260476949</v>
      </c>
      <c r="CA19" s="9"/>
      <c r="CB19" s="9" t="e">
        <f t="shared" si="52"/>
        <v>#DIV/0!</v>
      </c>
      <c r="CC19" s="9">
        <f t="shared" si="53"/>
        <v>1</v>
      </c>
      <c r="CD19" s="9">
        <f t="shared" si="9"/>
        <v>1.1072990576735533</v>
      </c>
      <c r="CE19" s="9">
        <f t="shared" si="54"/>
        <v>80.279763193623012</v>
      </c>
      <c r="CF19" s="9">
        <f t="shared" si="10"/>
        <v>33.194077276551916</v>
      </c>
      <c r="CG19" s="9">
        <f t="shared" si="11"/>
        <v>0</v>
      </c>
      <c r="CH19" s="9"/>
      <c r="CI19" s="9">
        <f t="shared" si="12"/>
        <v>1.1072990576735533</v>
      </c>
      <c r="CU19" s="223"/>
      <c r="CV19" s="8"/>
      <c r="CW19" s="26" t="e">
        <f t="shared" si="55"/>
        <v>#DIV/0!</v>
      </c>
      <c r="CX19" s="26" t="e">
        <f t="shared" si="56"/>
        <v>#DIV/0!</v>
      </c>
      <c r="CY19" s="26" t="e">
        <f t="shared" si="57"/>
        <v>#DIV/0!</v>
      </c>
      <c r="CZ19" s="26" t="e">
        <f t="shared" si="58"/>
        <v>#DIV/0!</v>
      </c>
      <c r="DA19" s="26"/>
      <c r="DB19" t="e">
        <f t="shared" si="59"/>
        <v>#DIV/0!</v>
      </c>
      <c r="DD19" s="26" t="e">
        <f t="shared" si="78"/>
        <v>#DIV/0!</v>
      </c>
      <c r="DE19" s="26" t="e">
        <f t="shared" si="79"/>
        <v>#DIV/0!</v>
      </c>
      <c r="DF19" s="26" t="e">
        <f t="shared" si="80"/>
        <v>#DIV/0!</v>
      </c>
      <c r="DG19" s="26" t="e">
        <f t="shared" si="81"/>
        <v>#DIV/0!</v>
      </c>
      <c r="DH19" s="26"/>
      <c r="DI19" s="26" t="e">
        <f t="shared" si="82"/>
        <v>#DIV/0!</v>
      </c>
      <c r="DJ19" s="26"/>
      <c r="DK19" s="26" t="e">
        <f t="shared" si="83"/>
        <v>#DIV/0!</v>
      </c>
      <c r="DL19" s="26" t="e">
        <f t="shared" si="84"/>
        <v>#DIV/0!</v>
      </c>
      <c r="DM19" s="26" t="e">
        <f t="shared" si="85"/>
        <v>#DIV/0!</v>
      </c>
      <c r="DN19" s="26" t="e">
        <f t="shared" si="86"/>
        <v>#DIV/0!</v>
      </c>
      <c r="DO19" s="26"/>
      <c r="DP19" s="26" t="e">
        <f t="shared" si="87"/>
        <v>#DIV/0!</v>
      </c>
      <c r="DQ19" s="26"/>
      <c r="DR19" s="26"/>
      <c r="DS19" s="26" t="e">
        <f t="shared" si="88"/>
        <v>#DIV/0!</v>
      </c>
      <c r="DT19" s="26" t="e">
        <f t="shared" si="89"/>
        <v>#DIV/0!</v>
      </c>
      <c r="DU19" s="26" t="e">
        <f t="shared" si="90"/>
        <v>#DIV/0!</v>
      </c>
      <c r="DV19" s="26" t="e">
        <f t="shared" si="91"/>
        <v>#DIV/0!</v>
      </c>
      <c r="DW19" s="26"/>
      <c r="DY19" t="e">
        <f t="shared" si="100"/>
        <v>#DIV/0!</v>
      </c>
      <c r="DZ19">
        <f t="shared" si="92"/>
        <v>1</v>
      </c>
      <c r="EA19">
        <f t="shared" si="13"/>
        <v>80.279763193623012</v>
      </c>
      <c r="EC19" t="e">
        <f t="shared" si="60"/>
        <v>#DIV/0!</v>
      </c>
      <c r="ED19" t="e">
        <f t="shared" si="61"/>
        <v>#DIV/0!</v>
      </c>
      <c r="EE19" t="e">
        <f t="shared" si="62"/>
        <v>#DIV/0!</v>
      </c>
      <c r="EF19" t="e">
        <f t="shared" si="63"/>
        <v>#DIV/0!</v>
      </c>
      <c r="EI19" s="26" t="e">
        <f t="shared" si="64"/>
        <v>#DIV/0!</v>
      </c>
      <c r="EJ19" s="26">
        <f t="shared" si="93"/>
        <v>1</v>
      </c>
      <c r="EK19" s="26">
        <f t="shared" si="14"/>
        <v>1.1072990576735533</v>
      </c>
      <c r="EN19" t="e">
        <f t="shared" si="65"/>
        <v>#DIV/0!</v>
      </c>
      <c r="EO19" t="e">
        <f t="shared" si="66"/>
        <v>#DIV/0!</v>
      </c>
      <c r="EP19" t="e">
        <f t="shared" si="67"/>
        <v>#DIV/0!</v>
      </c>
      <c r="EQ19" t="e">
        <f t="shared" si="68"/>
        <v>#DIV/0!</v>
      </c>
      <c r="ET19" t="e">
        <f t="shared" si="94"/>
        <v>#DIV/0!</v>
      </c>
      <c r="EU19">
        <f t="shared" si="95"/>
        <v>1</v>
      </c>
      <c r="EV19">
        <f t="shared" si="15"/>
        <v>1</v>
      </c>
      <c r="EX19" t="e">
        <f t="shared" si="69"/>
        <v>#DIV/0!</v>
      </c>
      <c r="EY19" t="e">
        <f t="shared" si="70"/>
        <v>#REF!</v>
      </c>
      <c r="EZ19" t="e">
        <f t="shared" si="71"/>
        <v>#DIV/0!</v>
      </c>
      <c r="FA19" t="e">
        <f t="shared" si="72"/>
        <v>#DIV/0!</v>
      </c>
      <c r="FD19" t="e">
        <f t="shared" si="96"/>
        <v>#DIV/0!</v>
      </c>
      <c r="FE19">
        <f t="shared" si="97"/>
        <v>1</v>
      </c>
      <c r="FF19">
        <f t="shared" si="16"/>
        <v>1</v>
      </c>
      <c r="FV19" t="e">
        <f>#REF!/#REF!</f>
        <v>#REF!</v>
      </c>
      <c r="FX19" s="8">
        <f t="shared" si="98"/>
        <v>9</v>
      </c>
      <c r="FY19" t="b">
        <f t="shared" si="73"/>
        <v>1</v>
      </c>
      <c r="GC19" s="11"/>
      <c r="GD19" s="11"/>
      <c r="GE19" s="11"/>
      <c r="GF19" s="11">
        <f t="shared" ca="1" si="17"/>
        <v>1994</v>
      </c>
      <c r="GG19" s="12">
        <f t="shared" ca="1" si="18"/>
        <v>1.3043885205056884</v>
      </c>
      <c r="GH19" s="12">
        <f t="shared" ca="1" si="19"/>
        <v>0.91877262481960942</v>
      </c>
      <c r="GI19" s="12">
        <f t="shared" ca="1" si="20"/>
        <v>0.95839485001102931</v>
      </c>
      <c r="GK19">
        <f t="shared" ca="1" si="74"/>
        <v>1994</v>
      </c>
      <c r="GM19" s="12">
        <f t="shared" ca="1" si="21"/>
        <v>0.97710550099578852</v>
      </c>
      <c r="GN19" s="12">
        <f t="shared" ca="1" si="22"/>
        <v>1.0156416829609858</v>
      </c>
      <c r="GO19" s="12">
        <f t="shared" ca="1" si="23"/>
        <v>0.98631574382918819</v>
      </c>
      <c r="GP19" s="12">
        <f t="shared" ca="1" si="24"/>
        <v>0.87802335704729295</v>
      </c>
      <c r="GX19" s="14"/>
      <c r="GZ19">
        <f t="shared" si="25"/>
        <v>0.26850561637992321</v>
      </c>
      <c r="HA19">
        <f t="shared" si="26"/>
        <v>1</v>
      </c>
      <c r="HB19">
        <f t="shared" si="27"/>
        <v>1.2184524804664623</v>
      </c>
      <c r="HC19">
        <f t="shared" si="28"/>
        <v>83.656731612358968</v>
      </c>
      <c r="HD19">
        <f t="shared" si="29"/>
        <v>27.369247937249966</v>
      </c>
      <c r="HE19">
        <f t="shared" si="30"/>
        <v>0</v>
      </c>
      <c r="HG19">
        <f t="shared" si="31"/>
        <v>1.2184524804664623</v>
      </c>
      <c r="HI19" t="e">
        <f t="shared" si="32"/>
        <v>#DIV/0!</v>
      </c>
      <c r="HJ19">
        <f t="shared" si="33"/>
        <v>0</v>
      </c>
      <c r="HK19" t="e">
        <f t="shared" si="34"/>
        <v>#DIV/0!</v>
      </c>
      <c r="HL19" t="e">
        <f t="shared" si="35"/>
        <v>#DIV/0!</v>
      </c>
      <c r="HO19" s="8">
        <f t="shared" si="99"/>
        <v>9</v>
      </c>
      <c r="HP19" t="b">
        <f t="shared" si="75"/>
        <v>1</v>
      </c>
      <c r="HS19" s="11"/>
      <c r="HT19" s="11"/>
      <c r="HU19" s="11"/>
      <c r="HV19" s="11">
        <f t="shared" ca="1" si="36"/>
        <v>1994</v>
      </c>
      <c r="HW19" s="12">
        <f t="shared" ca="1" si="37"/>
        <v>0.93793070761647479</v>
      </c>
      <c r="HX19" s="12">
        <f t="shared" ca="1" si="38"/>
        <v>1.0110012971998514</v>
      </c>
      <c r="HY19" s="12">
        <f t="shared" ca="1" si="39"/>
        <v>0.99870973152557174</v>
      </c>
      <c r="IB19" s="12">
        <f t="shared" ca="1" si="40"/>
        <v>0.94674477220389952</v>
      </c>
      <c r="IC19" s="12">
        <f t="shared" ca="1" si="41"/>
        <v>0.95696182469129676</v>
      </c>
      <c r="ID19" s="12">
        <f t="shared" ca="1" si="42"/>
        <v>1.0327184630599429</v>
      </c>
      <c r="IE19" s="12">
        <f t="shared" ca="1" si="43"/>
        <v>1.0156267514178465</v>
      </c>
    </row>
    <row r="20" spans="1:239" x14ac:dyDescent="0.2">
      <c r="A20">
        <f t="shared" si="76"/>
        <v>11</v>
      </c>
      <c r="B20" s="1">
        <f t="shared" si="77"/>
        <v>1959</v>
      </c>
      <c r="C20" s="1"/>
      <c r="D20" s="1"/>
      <c r="E20" s="1"/>
      <c r="F20" s="1"/>
      <c r="G20" s="1"/>
      <c r="H20" s="1"/>
      <c r="I20" s="1"/>
      <c r="J20" s="1"/>
      <c r="K20" s="27"/>
      <c r="L20" s="27"/>
      <c r="M20" s="27"/>
      <c r="N20" s="27"/>
      <c r="O20" s="27"/>
      <c r="P20" s="27"/>
      <c r="Q20" s="27"/>
      <c r="R20" s="27"/>
      <c r="Z20" s="23">
        <f t="shared" si="44"/>
        <v>0</v>
      </c>
      <c r="AA20" s="23">
        <f t="shared" si="0"/>
        <v>34088.664024781632</v>
      </c>
      <c r="AB20" s="23"/>
      <c r="AC20" s="26"/>
      <c r="AE20" s="27"/>
      <c r="AH20" s="34" t="e">
        <f t="shared" si="45"/>
        <v>#DIV/0!</v>
      </c>
      <c r="AI20" s="34">
        <f t="shared" si="46"/>
        <v>0</v>
      </c>
      <c r="AJ20" s="34" t="e">
        <f t="shared" si="47"/>
        <v>#DIV/0!</v>
      </c>
      <c r="AK20" s="26" t="e">
        <f t="shared" si="48"/>
        <v>#DIV/0!</v>
      </c>
      <c r="AN20" s="34" t="e">
        <f t="shared" si="49"/>
        <v>#DIV/0!</v>
      </c>
      <c r="AQ20" s="26" t="e">
        <f t="shared" si="1"/>
        <v>#DIV/0!</v>
      </c>
      <c r="AR20" s="26">
        <f t="shared" si="2"/>
        <v>0</v>
      </c>
      <c r="AS20" s="26" t="e">
        <f t="shared" si="3"/>
        <v>#DIV/0!</v>
      </c>
      <c r="AT20" s="26" t="e">
        <f t="shared" si="4"/>
        <v>#DIV/0!</v>
      </c>
      <c r="AU20" s="26"/>
      <c r="AV20" s="26" t="e">
        <f t="shared" si="50"/>
        <v>#DIV/0!</v>
      </c>
      <c r="AY20" t="e">
        <f t="shared" si="5"/>
        <v>#DIV/0!</v>
      </c>
      <c r="AZ20" t="e">
        <f t="shared" si="6"/>
        <v>#DIV/0!</v>
      </c>
      <c r="BA20" t="e">
        <f t="shared" si="7"/>
        <v>#DIV/0!</v>
      </c>
      <c r="BB20" t="e">
        <f t="shared" si="8"/>
        <v>#DIV/0!</v>
      </c>
      <c r="BN20" t="e">
        <f>AQ20/#REF!</f>
        <v>#DIV/0!</v>
      </c>
      <c r="BO20" t="e">
        <f>AR20/#REF!</f>
        <v>#REF!</v>
      </c>
      <c r="BP20" t="e">
        <f>AS20/#REF!</f>
        <v>#DIV/0!</v>
      </c>
      <c r="BQ20" t="e">
        <f>AT20/#REF!</f>
        <v>#DIV/0!</v>
      </c>
      <c r="BZ20" s="9">
        <f t="shared" si="51"/>
        <v>0.39918530920020567</v>
      </c>
      <c r="CA20" s="9"/>
      <c r="CB20" s="9" t="e">
        <f t="shared" si="52"/>
        <v>#DIV/0!</v>
      </c>
      <c r="CC20" s="9">
        <f t="shared" si="53"/>
        <v>1</v>
      </c>
      <c r="CD20" s="9">
        <f t="shared" si="9"/>
        <v>1.1072990576735533</v>
      </c>
      <c r="CE20" s="9">
        <f t="shared" si="54"/>
        <v>80.279763193623012</v>
      </c>
      <c r="CF20" s="9">
        <f t="shared" si="10"/>
        <v>35.485061569274464</v>
      </c>
      <c r="CG20" s="9">
        <f t="shared" si="11"/>
        <v>0</v>
      </c>
      <c r="CH20" s="9"/>
      <c r="CI20" s="9">
        <f t="shared" si="12"/>
        <v>1.1072990576735533</v>
      </c>
      <c r="CU20" s="223"/>
      <c r="CV20" s="8"/>
      <c r="CW20" s="26" t="e">
        <f t="shared" si="55"/>
        <v>#DIV/0!</v>
      </c>
      <c r="CX20" s="26" t="e">
        <f t="shared" si="56"/>
        <v>#DIV/0!</v>
      </c>
      <c r="CY20" s="26" t="e">
        <f t="shared" si="57"/>
        <v>#DIV/0!</v>
      </c>
      <c r="CZ20" s="26" t="e">
        <f t="shared" si="58"/>
        <v>#DIV/0!</v>
      </c>
      <c r="DA20" s="26"/>
      <c r="DB20" t="e">
        <f t="shared" si="59"/>
        <v>#DIV/0!</v>
      </c>
      <c r="DD20" s="26" t="e">
        <f t="shared" si="78"/>
        <v>#DIV/0!</v>
      </c>
      <c r="DE20" s="26" t="e">
        <f t="shared" si="79"/>
        <v>#DIV/0!</v>
      </c>
      <c r="DF20" s="26" t="e">
        <f t="shared" si="80"/>
        <v>#DIV/0!</v>
      </c>
      <c r="DG20" s="26" t="e">
        <f t="shared" si="81"/>
        <v>#DIV/0!</v>
      </c>
      <c r="DH20" s="26"/>
      <c r="DI20" s="26" t="e">
        <f t="shared" si="82"/>
        <v>#DIV/0!</v>
      </c>
      <c r="DJ20" s="26"/>
      <c r="DK20" s="26" t="e">
        <f t="shared" si="83"/>
        <v>#DIV/0!</v>
      </c>
      <c r="DL20" s="26" t="e">
        <f t="shared" si="84"/>
        <v>#DIV/0!</v>
      </c>
      <c r="DM20" s="26" t="e">
        <f t="shared" si="85"/>
        <v>#DIV/0!</v>
      </c>
      <c r="DN20" s="26" t="e">
        <f t="shared" si="86"/>
        <v>#DIV/0!</v>
      </c>
      <c r="DO20" s="26"/>
      <c r="DP20" s="26" t="e">
        <f t="shared" si="87"/>
        <v>#DIV/0!</v>
      </c>
      <c r="DQ20" s="26"/>
      <c r="DR20" s="26"/>
      <c r="DS20" s="26" t="e">
        <f t="shared" si="88"/>
        <v>#DIV/0!</v>
      </c>
      <c r="DT20" s="26" t="e">
        <f t="shared" si="89"/>
        <v>#DIV/0!</v>
      </c>
      <c r="DU20" s="26" t="e">
        <f t="shared" si="90"/>
        <v>#DIV/0!</v>
      </c>
      <c r="DV20" s="26" t="e">
        <f t="shared" si="91"/>
        <v>#DIV/0!</v>
      </c>
      <c r="DW20" s="26"/>
      <c r="DY20" t="e">
        <f t="shared" si="100"/>
        <v>#DIV/0!</v>
      </c>
      <c r="DZ20">
        <f t="shared" si="92"/>
        <v>1</v>
      </c>
      <c r="EA20">
        <f t="shared" si="13"/>
        <v>80.279763193623012</v>
      </c>
      <c r="EC20" t="e">
        <f t="shared" si="60"/>
        <v>#DIV/0!</v>
      </c>
      <c r="ED20" t="e">
        <f t="shared" si="61"/>
        <v>#DIV/0!</v>
      </c>
      <c r="EE20" t="e">
        <f t="shared" si="62"/>
        <v>#DIV/0!</v>
      </c>
      <c r="EF20" t="e">
        <f t="shared" si="63"/>
        <v>#DIV/0!</v>
      </c>
      <c r="EI20" s="26" t="e">
        <f t="shared" si="64"/>
        <v>#DIV/0!</v>
      </c>
      <c r="EJ20" s="26">
        <f t="shared" si="93"/>
        <v>1</v>
      </c>
      <c r="EK20" s="26">
        <f t="shared" si="14"/>
        <v>1.1072990576735533</v>
      </c>
      <c r="EN20" t="e">
        <f t="shared" si="65"/>
        <v>#DIV/0!</v>
      </c>
      <c r="EO20" t="e">
        <f t="shared" si="66"/>
        <v>#DIV/0!</v>
      </c>
      <c r="EP20" t="e">
        <f t="shared" si="67"/>
        <v>#DIV/0!</v>
      </c>
      <c r="EQ20" t="e">
        <f t="shared" si="68"/>
        <v>#DIV/0!</v>
      </c>
      <c r="ET20" t="e">
        <f t="shared" si="94"/>
        <v>#DIV/0!</v>
      </c>
      <c r="EU20">
        <f t="shared" si="95"/>
        <v>1</v>
      </c>
      <c r="EV20">
        <f t="shared" si="15"/>
        <v>1</v>
      </c>
      <c r="EX20" t="e">
        <f t="shared" si="69"/>
        <v>#DIV/0!</v>
      </c>
      <c r="EY20" t="e">
        <f t="shared" si="70"/>
        <v>#REF!</v>
      </c>
      <c r="EZ20" t="e">
        <f t="shared" si="71"/>
        <v>#DIV/0!</v>
      </c>
      <c r="FA20" t="e">
        <f t="shared" si="72"/>
        <v>#DIV/0!</v>
      </c>
      <c r="FD20" t="e">
        <f t="shared" si="96"/>
        <v>#DIV/0!</v>
      </c>
      <c r="FE20">
        <f t="shared" si="97"/>
        <v>1</v>
      </c>
      <c r="FF20">
        <f t="shared" si="16"/>
        <v>1</v>
      </c>
      <c r="FV20" t="e">
        <f>#REF!/#REF!</f>
        <v>#REF!</v>
      </c>
      <c r="FX20" s="8">
        <f t="shared" si="98"/>
        <v>10</v>
      </c>
      <c r="FY20" t="b">
        <f t="shared" si="73"/>
        <v>1</v>
      </c>
      <c r="GC20" s="11"/>
      <c r="GD20" s="11"/>
      <c r="GE20" s="11"/>
      <c r="GF20" s="11">
        <f t="shared" ca="1" si="17"/>
        <v>1995</v>
      </c>
      <c r="GG20" s="12">
        <f t="shared" ca="1" si="18"/>
        <v>1.3398499808850866</v>
      </c>
      <c r="GH20" s="12">
        <f t="shared" ca="1" si="19"/>
        <v>0.92061385862306933</v>
      </c>
      <c r="GI20" s="12">
        <f t="shared" ca="1" si="20"/>
        <v>0.95097515429767621</v>
      </c>
      <c r="GK20">
        <f t="shared" ca="1" si="74"/>
        <v>1995</v>
      </c>
      <c r="GM20" s="12">
        <f t="shared" ca="1" si="21"/>
        <v>0.98756935596152806</v>
      </c>
      <c r="GN20" s="12">
        <f t="shared" ca="1" si="22"/>
        <v>1.0417681681174884</v>
      </c>
      <c r="GO20" s="12">
        <f t="shared" ca="1" si="23"/>
        <v>0.95778468716946474</v>
      </c>
      <c r="GP20" s="12">
        <f t="shared" ca="1" si="24"/>
        <v>0.86972688183634639</v>
      </c>
      <c r="GX20" s="14"/>
      <c r="GZ20">
        <f t="shared" si="25"/>
        <v>0.28703730034598801</v>
      </c>
      <c r="HA20">
        <f t="shared" si="26"/>
        <v>1</v>
      </c>
      <c r="HB20">
        <f t="shared" si="27"/>
        <v>1.2184524804664623</v>
      </c>
      <c r="HC20">
        <f t="shared" si="28"/>
        <v>83.656731612358968</v>
      </c>
      <c r="HD20">
        <f t="shared" si="29"/>
        <v>29.258214954030436</v>
      </c>
      <c r="HE20">
        <f t="shared" si="30"/>
        <v>0</v>
      </c>
      <c r="HG20">
        <f t="shared" si="31"/>
        <v>1.2184524804664623</v>
      </c>
      <c r="HI20" t="e">
        <f t="shared" si="32"/>
        <v>#DIV/0!</v>
      </c>
      <c r="HJ20">
        <f t="shared" si="33"/>
        <v>0</v>
      </c>
      <c r="HK20" t="e">
        <f t="shared" si="34"/>
        <v>#DIV/0!</v>
      </c>
      <c r="HL20" t="e">
        <f t="shared" si="35"/>
        <v>#DIV/0!</v>
      </c>
      <c r="HO20" s="8">
        <f t="shared" si="99"/>
        <v>10</v>
      </c>
      <c r="HP20" t="b">
        <f t="shared" si="75"/>
        <v>1</v>
      </c>
      <c r="HS20" s="11"/>
      <c r="HT20" s="11"/>
      <c r="HU20" s="11"/>
      <c r="HV20" s="11">
        <f t="shared" ca="1" si="36"/>
        <v>1995</v>
      </c>
      <c r="HW20" s="12">
        <f t="shared" ca="1" si="37"/>
        <v>0.96342954642400125</v>
      </c>
      <c r="HX20" s="12">
        <f t="shared" ca="1" si="38"/>
        <v>1.0130273586142429</v>
      </c>
      <c r="HY20" s="12">
        <f t="shared" ca="1" si="39"/>
        <v>0.9909779262954006</v>
      </c>
      <c r="IB20" s="12">
        <f t="shared" ca="1" si="40"/>
        <v>0.95688349312586518</v>
      </c>
      <c r="IC20" s="12">
        <f t="shared" ca="1" si="41"/>
        <v>0.98157882232696514</v>
      </c>
      <c r="ID20" s="12">
        <f t="shared" ca="1" si="42"/>
        <v>1.0028451195921451</v>
      </c>
      <c r="IE20" s="12">
        <f t="shared" ca="1" si="43"/>
        <v>1.0060300566385088</v>
      </c>
    </row>
    <row r="21" spans="1:239" x14ac:dyDescent="0.2">
      <c r="A21">
        <f t="shared" si="76"/>
        <v>12</v>
      </c>
      <c r="B21" s="1">
        <f t="shared" si="77"/>
        <v>1960</v>
      </c>
      <c r="C21" s="1"/>
      <c r="D21" s="1"/>
      <c r="E21" s="1"/>
      <c r="F21" s="1"/>
      <c r="G21" s="1"/>
      <c r="H21" s="1"/>
      <c r="I21" s="1"/>
      <c r="J21" s="1"/>
      <c r="K21" s="27">
        <v>8910.6482030799998</v>
      </c>
      <c r="L21" s="27">
        <v>4761.9730116800001</v>
      </c>
      <c r="M21" s="27">
        <v>20842.813891860002</v>
      </c>
      <c r="N21" s="27">
        <v>10597.56203246</v>
      </c>
      <c r="O21" s="27"/>
      <c r="P21" s="27">
        <f t="shared" ref="P21:P71" si="101">SUM(K21:N21)</f>
        <v>45112.997139080006</v>
      </c>
      <c r="Q21" s="27"/>
      <c r="R21" s="27"/>
      <c r="Z21" s="23">
        <f t="shared" si="44"/>
        <v>0</v>
      </c>
      <c r="AA21" s="23">
        <f t="shared" si="0"/>
        <v>34692.396596239487</v>
      </c>
      <c r="AB21" s="23"/>
      <c r="AC21" s="26"/>
      <c r="AE21" s="27"/>
      <c r="AH21" s="34" t="e">
        <f t="shared" si="45"/>
        <v>#DIV/0!</v>
      </c>
      <c r="AI21" s="34">
        <f t="shared" si="46"/>
        <v>137.2627284041881</v>
      </c>
      <c r="AJ21" s="34" t="e">
        <f t="shared" si="47"/>
        <v>#DIV/0!</v>
      </c>
      <c r="AK21" s="26" t="e">
        <f t="shared" si="48"/>
        <v>#DIV/0!</v>
      </c>
      <c r="AN21" s="34" t="e">
        <f t="shared" si="49"/>
        <v>#DIV/0!</v>
      </c>
      <c r="AQ21" s="26" t="e">
        <f t="shared" si="1"/>
        <v>#DIV/0!</v>
      </c>
      <c r="AR21" s="26">
        <f t="shared" si="2"/>
        <v>0.69127007475098345</v>
      </c>
      <c r="AS21" s="26" t="e">
        <f t="shared" si="3"/>
        <v>#DIV/0!</v>
      </c>
      <c r="AT21" s="26" t="e">
        <f t="shared" si="4"/>
        <v>#DIV/0!</v>
      </c>
      <c r="AU21" s="26"/>
      <c r="AV21" s="26" t="e">
        <f t="shared" si="50"/>
        <v>#DIV/0!</v>
      </c>
      <c r="AY21" t="e">
        <f t="shared" si="5"/>
        <v>#DIV/0!</v>
      </c>
      <c r="AZ21" t="e">
        <f t="shared" si="6"/>
        <v>#DIV/0!</v>
      </c>
      <c r="BA21" t="e">
        <f t="shared" si="7"/>
        <v>#DIV/0!</v>
      </c>
      <c r="BB21" t="e">
        <f t="shared" si="8"/>
        <v>#DIV/0!</v>
      </c>
      <c r="BN21" t="e">
        <f>AQ21/#REF!</f>
        <v>#DIV/0!</v>
      </c>
      <c r="BO21" t="e">
        <f>AR21/#REF!</f>
        <v>#REF!</v>
      </c>
      <c r="BP21" t="e">
        <f>AS21/#REF!</f>
        <v>#DIV/0!</v>
      </c>
      <c r="BQ21" t="e">
        <f>AT21/#REF!</f>
        <v>#DIV/0!</v>
      </c>
      <c r="BZ21" s="9">
        <f t="shared" si="51"/>
        <v>0.40942826634325113</v>
      </c>
      <c r="CA21" s="9"/>
      <c r="CB21" s="9" t="e">
        <f t="shared" si="52"/>
        <v>#DIV/0!</v>
      </c>
      <c r="CC21" s="9">
        <f t="shared" si="53"/>
        <v>1</v>
      </c>
      <c r="CD21" s="9">
        <f t="shared" si="9"/>
        <v>1.1072990576735533</v>
      </c>
      <c r="CE21" s="9">
        <f t="shared" si="54"/>
        <v>80.279763193623012</v>
      </c>
      <c r="CF21" s="9">
        <f t="shared" si="10"/>
        <v>36.395595991497188</v>
      </c>
      <c r="CG21" s="9">
        <f t="shared" si="11"/>
        <v>0.58700819684576566</v>
      </c>
      <c r="CH21" s="9"/>
      <c r="CI21" s="9">
        <f t="shared" si="12"/>
        <v>1.1072990576735533</v>
      </c>
      <c r="CU21" s="223"/>
      <c r="CV21" s="8"/>
      <c r="CW21" s="26">
        <f t="shared" si="55"/>
        <v>0.19751842635525049</v>
      </c>
      <c r="CX21" s="26">
        <f t="shared" si="56"/>
        <v>0.1055565649295965</v>
      </c>
      <c r="CY21" s="26">
        <f t="shared" si="57"/>
        <v>0.46201350417049791</v>
      </c>
      <c r="CZ21" s="26">
        <f t="shared" si="58"/>
        <v>0.23491150454465498</v>
      </c>
      <c r="DA21" s="26"/>
      <c r="DB21">
        <f t="shared" si="59"/>
        <v>1</v>
      </c>
      <c r="DD21" s="26" t="e">
        <f t="shared" si="78"/>
        <v>#DIV/0!</v>
      </c>
      <c r="DE21" s="26" t="e">
        <f t="shared" si="79"/>
        <v>#DIV/0!</v>
      </c>
      <c r="DF21" s="26" t="e">
        <f t="shared" si="80"/>
        <v>#DIV/0!</v>
      </c>
      <c r="DG21" s="26" t="e">
        <f t="shared" si="81"/>
        <v>#DIV/0!</v>
      </c>
      <c r="DH21" s="26"/>
      <c r="DI21" s="26" t="e">
        <f t="shared" si="82"/>
        <v>#DIV/0!</v>
      </c>
      <c r="DJ21" s="26"/>
      <c r="DK21" s="26" t="e">
        <f t="shared" si="83"/>
        <v>#DIV/0!</v>
      </c>
      <c r="DL21" s="26" t="e">
        <f t="shared" si="84"/>
        <v>#DIV/0!</v>
      </c>
      <c r="DM21" s="26" t="e">
        <f t="shared" si="85"/>
        <v>#DIV/0!</v>
      </c>
      <c r="DN21" s="26" t="e">
        <f t="shared" si="86"/>
        <v>#DIV/0!</v>
      </c>
      <c r="DO21" s="26"/>
      <c r="DP21" s="26" t="e">
        <f t="shared" si="87"/>
        <v>#DIV/0!</v>
      </c>
      <c r="DQ21" s="26"/>
      <c r="DR21" s="26"/>
      <c r="DS21" s="26" t="e">
        <f t="shared" si="88"/>
        <v>#DIV/0!</v>
      </c>
      <c r="DT21" s="26" t="e">
        <f t="shared" si="89"/>
        <v>#DIV/0!</v>
      </c>
      <c r="DU21" s="26" t="e">
        <f t="shared" si="90"/>
        <v>#DIV/0!</v>
      </c>
      <c r="DV21" s="26" t="e">
        <f t="shared" si="91"/>
        <v>#DIV/0!</v>
      </c>
      <c r="DW21" s="26"/>
      <c r="DY21" t="e">
        <f t="shared" si="100"/>
        <v>#DIV/0!</v>
      </c>
      <c r="DZ21">
        <f t="shared" si="92"/>
        <v>1</v>
      </c>
      <c r="EA21">
        <f t="shared" si="13"/>
        <v>80.279763193623012</v>
      </c>
      <c r="EC21" t="e">
        <f t="shared" si="60"/>
        <v>#DIV/0!</v>
      </c>
      <c r="ED21" t="e">
        <f t="shared" si="61"/>
        <v>#DIV/0!</v>
      </c>
      <c r="EE21" t="e">
        <f t="shared" si="62"/>
        <v>#DIV/0!</v>
      </c>
      <c r="EF21" t="e">
        <f t="shared" si="63"/>
        <v>#DIV/0!</v>
      </c>
      <c r="EI21" s="26" t="e">
        <f t="shared" si="64"/>
        <v>#DIV/0!</v>
      </c>
      <c r="EJ21" s="26">
        <f t="shared" si="93"/>
        <v>1</v>
      </c>
      <c r="EK21" s="26">
        <f t="shared" si="14"/>
        <v>1.1072990576735533</v>
      </c>
      <c r="EN21" t="e">
        <f t="shared" si="65"/>
        <v>#DIV/0!</v>
      </c>
      <c r="EO21" t="e">
        <f t="shared" si="66"/>
        <v>#DIV/0!</v>
      </c>
      <c r="EP21" t="e">
        <f t="shared" si="67"/>
        <v>#DIV/0!</v>
      </c>
      <c r="EQ21" t="e">
        <f t="shared" si="68"/>
        <v>#DIV/0!</v>
      </c>
      <c r="ET21" t="e">
        <f t="shared" si="94"/>
        <v>#DIV/0!</v>
      </c>
      <c r="EU21">
        <f t="shared" si="95"/>
        <v>1</v>
      </c>
      <c r="EV21">
        <f t="shared" si="15"/>
        <v>1</v>
      </c>
      <c r="EX21" t="e">
        <f t="shared" si="69"/>
        <v>#DIV/0!</v>
      </c>
      <c r="EY21" t="e">
        <f t="shared" si="70"/>
        <v>#REF!</v>
      </c>
      <c r="EZ21" t="e">
        <f t="shared" si="71"/>
        <v>#DIV/0!</v>
      </c>
      <c r="FA21" t="e">
        <f t="shared" si="72"/>
        <v>#DIV/0!</v>
      </c>
      <c r="FD21" t="e">
        <f t="shared" si="96"/>
        <v>#DIV/0!</v>
      </c>
      <c r="FE21">
        <f t="shared" si="97"/>
        <v>1</v>
      </c>
      <c r="FF21">
        <f t="shared" si="16"/>
        <v>1</v>
      </c>
      <c r="FV21" t="e">
        <f>#REF!/#REF!</f>
        <v>#REF!</v>
      </c>
      <c r="FX21" s="8">
        <f t="shared" si="98"/>
        <v>11</v>
      </c>
      <c r="FY21" t="b">
        <f t="shared" si="73"/>
        <v>1</v>
      </c>
      <c r="GC21" s="11"/>
      <c r="GD21" s="11"/>
      <c r="GE21" s="11"/>
      <c r="GF21" s="11">
        <f t="shared" ca="1" si="17"/>
        <v>1996</v>
      </c>
      <c r="GG21" s="12">
        <f t="shared" ca="1" si="18"/>
        <v>1.3907088337266171</v>
      </c>
      <c r="GH21" s="12">
        <f t="shared" ca="1" si="19"/>
        <v>0.90877492181692965</v>
      </c>
      <c r="GI21" s="12">
        <f t="shared" ca="1" si="20"/>
        <v>0.95963303426215774</v>
      </c>
      <c r="GK21">
        <f t="shared" ca="1" si="74"/>
        <v>1996</v>
      </c>
      <c r="GM21" s="12">
        <f t="shared" ca="1" si="21"/>
        <v>1.0320685465431334</v>
      </c>
      <c r="GN21" s="12">
        <f t="shared" ca="1" si="22"/>
        <v>1.0613189123700084</v>
      </c>
      <c r="GO21" s="12">
        <f t="shared" ca="1" si="23"/>
        <v>0.95506740618032193</v>
      </c>
      <c r="GP21" s="12">
        <f t="shared" ca="1" si="24"/>
        <v>0.86451381456971765</v>
      </c>
      <c r="GX21" s="14"/>
      <c r="GZ21">
        <f t="shared" si="25"/>
        <v>0.2944025783212475</v>
      </c>
      <c r="HA21">
        <f t="shared" si="26"/>
        <v>1</v>
      </c>
      <c r="HB21">
        <f t="shared" si="27"/>
        <v>1.2184524804664623</v>
      </c>
      <c r="HC21">
        <f t="shared" si="28"/>
        <v>83.656731612358968</v>
      </c>
      <c r="HD21">
        <f t="shared" si="29"/>
        <v>30.008970643052653</v>
      </c>
      <c r="HE21">
        <f t="shared" si="30"/>
        <v>0.482378085519162</v>
      </c>
      <c r="HG21">
        <f t="shared" si="31"/>
        <v>1.2184524804664623</v>
      </c>
      <c r="HI21" t="e">
        <f t="shared" si="32"/>
        <v>#DIV/0!</v>
      </c>
      <c r="HJ21">
        <f t="shared" si="33"/>
        <v>0.65133115663351659</v>
      </c>
      <c r="HK21" t="e">
        <f t="shared" si="34"/>
        <v>#DIV/0!</v>
      </c>
      <c r="HL21" t="e">
        <f t="shared" si="35"/>
        <v>#DIV/0!</v>
      </c>
      <c r="HO21" s="8">
        <f t="shared" si="99"/>
        <v>11</v>
      </c>
      <c r="HP21" t="b">
        <f t="shared" si="75"/>
        <v>1</v>
      </c>
      <c r="HS21" s="11"/>
      <c r="HT21" s="11"/>
      <c r="HU21" s="11"/>
      <c r="HV21" s="11">
        <f t="shared" ca="1" si="36"/>
        <v>1996</v>
      </c>
      <c r="HW21" s="12">
        <f t="shared" ca="1" si="37"/>
        <v>1</v>
      </c>
      <c r="HX21" s="12">
        <f t="shared" ca="1" si="38"/>
        <v>1</v>
      </c>
      <c r="HY21" s="12">
        <f t="shared" ca="1" si="39"/>
        <v>1</v>
      </c>
      <c r="IB21" s="12">
        <f t="shared" ca="1" si="40"/>
        <v>1</v>
      </c>
      <c r="IC21" s="12">
        <f t="shared" ca="1" si="41"/>
        <v>1</v>
      </c>
      <c r="ID21" s="12">
        <f t="shared" ca="1" si="42"/>
        <v>1</v>
      </c>
      <c r="IE21" s="12">
        <f t="shared" ca="1" si="43"/>
        <v>1</v>
      </c>
    </row>
    <row r="22" spans="1:239" x14ac:dyDescent="0.2">
      <c r="A22">
        <f t="shared" si="76"/>
        <v>13</v>
      </c>
      <c r="B22" s="1">
        <f t="shared" si="77"/>
        <v>1961</v>
      </c>
      <c r="C22" s="1"/>
      <c r="D22" s="1"/>
      <c r="E22" s="1"/>
      <c r="F22" s="1"/>
      <c r="G22" s="1"/>
      <c r="H22" s="1"/>
      <c r="I22" s="1"/>
      <c r="J22" s="1"/>
      <c r="K22" s="27">
        <v>9168.9559071500007</v>
      </c>
      <c r="L22" s="27">
        <v>4861.0284218300003</v>
      </c>
      <c r="M22" s="27">
        <v>20948.379953340002</v>
      </c>
      <c r="N22" s="27">
        <v>10770.290499800001</v>
      </c>
      <c r="O22" s="27"/>
      <c r="P22" s="27">
        <f t="shared" si="101"/>
        <v>45748.654782120007</v>
      </c>
      <c r="Q22" s="27"/>
      <c r="R22" s="27"/>
      <c r="Z22" s="23">
        <f t="shared" si="44"/>
        <v>0</v>
      </c>
      <c r="AA22" s="23">
        <f t="shared" si="0"/>
        <v>35344.195837661653</v>
      </c>
      <c r="AB22" s="23"/>
      <c r="AC22" s="26"/>
      <c r="AE22" s="27"/>
      <c r="AH22" s="34" t="e">
        <f t="shared" si="45"/>
        <v>#DIV/0!</v>
      </c>
      <c r="AI22" s="34">
        <f t="shared" si="46"/>
        <v>137.53399410067331</v>
      </c>
      <c r="AJ22" s="34" t="e">
        <f t="shared" si="47"/>
        <v>#DIV/0!</v>
      </c>
      <c r="AK22" s="26" t="e">
        <f t="shared" si="48"/>
        <v>#DIV/0!</v>
      </c>
      <c r="AN22" s="34" t="e">
        <f t="shared" si="49"/>
        <v>#DIV/0!</v>
      </c>
      <c r="AQ22" s="26" t="e">
        <f t="shared" si="1"/>
        <v>#DIV/0!</v>
      </c>
      <c r="AR22" s="26">
        <f t="shared" si="2"/>
        <v>0.69263619839187851</v>
      </c>
      <c r="AS22" s="26" t="e">
        <f t="shared" si="3"/>
        <v>#DIV/0!</v>
      </c>
      <c r="AT22" s="26" t="e">
        <f t="shared" si="4"/>
        <v>#DIV/0!</v>
      </c>
      <c r="AU22" s="26"/>
      <c r="AV22" s="26" t="e">
        <f t="shared" si="50"/>
        <v>#DIV/0!</v>
      </c>
      <c r="AY22" t="e">
        <f t="shared" si="5"/>
        <v>#DIV/0!</v>
      </c>
      <c r="AZ22" t="e">
        <f t="shared" si="6"/>
        <v>#DIV/0!</v>
      </c>
      <c r="BA22" t="e">
        <f t="shared" si="7"/>
        <v>#DIV/0!</v>
      </c>
      <c r="BB22" t="e">
        <f t="shared" si="8"/>
        <v>#DIV/0!</v>
      </c>
      <c r="BN22" t="e">
        <f>AQ22/#REF!</f>
        <v>#DIV/0!</v>
      </c>
      <c r="BO22" t="e">
        <f>AR22/#REF!</f>
        <v>#REF!</v>
      </c>
      <c r="BP22" t="e">
        <f>AS22/#REF!</f>
        <v>#DIV/0!</v>
      </c>
      <c r="BQ22" t="e">
        <f>AT22/#REF!</f>
        <v>#DIV/0!</v>
      </c>
      <c r="BZ22" s="9">
        <f t="shared" si="51"/>
        <v>0.41988214667070933</v>
      </c>
      <c r="CA22" s="9"/>
      <c r="CB22" s="9" t="e">
        <f t="shared" si="52"/>
        <v>#DIV/0!</v>
      </c>
      <c r="CC22" s="9">
        <f t="shared" si="53"/>
        <v>1</v>
      </c>
      <c r="CD22" s="9">
        <f t="shared" si="9"/>
        <v>1.1072990576735533</v>
      </c>
      <c r="CE22" s="9">
        <f t="shared" si="54"/>
        <v>80.279763193623012</v>
      </c>
      <c r="CF22" s="9">
        <f t="shared" si="10"/>
        <v>37.324880157292064</v>
      </c>
      <c r="CG22" s="9">
        <f t="shared" si="11"/>
        <v>0.59527934419830775</v>
      </c>
      <c r="CH22" s="9"/>
      <c r="CI22" s="9">
        <f t="shared" si="12"/>
        <v>1.1072990576735533</v>
      </c>
      <c r="CU22" s="223"/>
      <c r="CV22" s="8"/>
      <c r="CW22" s="26">
        <f t="shared" si="55"/>
        <v>0.20042022985850752</v>
      </c>
      <c r="CX22" s="26">
        <f t="shared" si="56"/>
        <v>0.10625511165259095</v>
      </c>
      <c r="CY22" s="26">
        <f t="shared" si="57"/>
        <v>0.4579015503976584</v>
      </c>
      <c r="CZ22" s="26">
        <f t="shared" si="58"/>
        <v>0.23542310809124303</v>
      </c>
      <c r="DA22" s="26"/>
      <c r="DB22">
        <f t="shared" si="59"/>
        <v>0.99999999999999989</v>
      </c>
      <c r="DD22" s="26">
        <f t="shared" si="78"/>
        <v>0.19896580135602476</v>
      </c>
      <c r="DE22" s="26">
        <f t="shared" si="79"/>
        <v>0.10590545432663072</v>
      </c>
      <c r="DF22" s="26">
        <f t="shared" si="80"/>
        <v>0.45995446391175282</v>
      </c>
      <c r="DG22" s="26">
        <f t="shared" si="81"/>
        <v>0.23516721356899808</v>
      </c>
      <c r="DH22" s="26"/>
      <c r="DI22" s="26">
        <f t="shared" si="82"/>
        <v>0.99999293316340643</v>
      </c>
      <c r="DJ22" s="26"/>
      <c r="DK22" s="26">
        <f t="shared" si="83"/>
        <v>0.19896720742476712</v>
      </c>
      <c r="DL22" s="26">
        <f t="shared" si="84"/>
        <v>0.10590620274845979</v>
      </c>
      <c r="DM22" s="26">
        <f t="shared" si="85"/>
        <v>0.45995771435776012</v>
      </c>
      <c r="DN22" s="26">
        <f t="shared" si="86"/>
        <v>0.23516887546901291</v>
      </c>
      <c r="DO22" s="26"/>
      <c r="DP22" s="26">
        <f t="shared" si="87"/>
        <v>0.99999999999999989</v>
      </c>
      <c r="DQ22" s="26"/>
      <c r="DR22" s="26"/>
      <c r="DS22" s="26" t="e">
        <f t="shared" si="88"/>
        <v>#DIV/0!</v>
      </c>
      <c r="DT22" s="26">
        <f t="shared" si="89"/>
        <v>1.9743014554588342E-3</v>
      </c>
      <c r="DU22" s="26" t="e">
        <f t="shared" si="90"/>
        <v>#DIV/0!</v>
      </c>
      <c r="DV22" s="26" t="e">
        <f t="shared" si="91"/>
        <v>#DIV/0!</v>
      </c>
      <c r="DW22" s="26"/>
      <c r="DY22" t="e">
        <f t="shared" si="100"/>
        <v>#DIV/0!</v>
      </c>
      <c r="DZ22">
        <f t="shared" si="92"/>
        <v>1</v>
      </c>
      <c r="EA22">
        <f t="shared" si="13"/>
        <v>80.279763193623012</v>
      </c>
      <c r="EC22" t="e">
        <f t="shared" si="60"/>
        <v>#DIV/0!</v>
      </c>
      <c r="ED22" t="e">
        <f t="shared" si="61"/>
        <v>#DIV/0!</v>
      </c>
      <c r="EE22" t="e">
        <f t="shared" si="62"/>
        <v>#DIV/0!</v>
      </c>
      <c r="EF22" t="e">
        <f t="shared" si="63"/>
        <v>#DIV/0!</v>
      </c>
      <c r="EI22" s="26" t="e">
        <f t="shared" si="64"/>
        <v>#DIV/0!</v>
      </c>
      <c r="EJ22" s="26">
        <f t="shared" si="93"/>
        <v>1</v>
      </c>
      <c r="EK22" s="26">
        <f t="shared" si="14"/>
        <v>1.1072990576735533</v>
      </c>
      <c r="EN22" t="e">
        <f t="shared" si="65"/>
        <v>#DIV/0!</v>
      </c>
      <c r="EO22" t="e">
        <f t="shared" si="66"/>
        <v>#DIV/0!</v>
      </c>
      <c r="EP22" t="e">
        <f t="shared" si="67"/>
        <v>#DIV/0!</v>
      </c>
      <c r="EQ22" t="e">
        <f t="shared" si="68"/>
        <v>#DIV/0!</v>
      </c>
      <c r="ET22" t="e">
        <f t="shared" si="94"/>
        <v>#DIV/0!</v>
      </c>
      <c r="EU22">
        <f t="shared" si="95"/>
        <v>1</v>
      </c>
      <c r="EV22">
        <f t="shared" si="15"/>
        <v>1</v>
      </c>
      <c r="EX22" t="e">
        <f t="shared" si="69"/>
        <v>#DIV/0!</v>
      </c>
      <c r="EY22" t="e">
        <f t="shared" si="70"/>
        <v>#REF!</v>
      </c>
      <c r="EZ22" t="e">
        <f t="shared" si="71"/>
        <v>#DIV/0!</v>
      </c>
      <c r="FA22" t="e">
        <f t="shared" si="72"/>
        <v>#DIV/0!</v>
      </c>
      <c r="FD22" t="e">
        <f t="shared" si="96"/>
        <v>#DIV/0!</v>
      </c>
      <c r="FE22">
        <f t="shared" si="97"/>
        <v>1</v>
      </c>
      <c r="FF22">
        <f t="shared" si="16"/>
        <v>1</v>
      </c>
      <c r="FV22" t="e">
        <f>#REF!/#REF!</f>
        <v>#REF!</v>
      </c>
      <c r="FX22" s="8">
        <f t="shared" si="98"/>
        <v>12</v>
      </c>
      <c r="FY22" t="b">
        <f t="shared" si="73"/>
        <v>1</v>
      </c>
      <c r="GC22" s="11"/>
      <c r="GD22" s="11"/>
      <c r="GE22" s="11"/>
      <c r="GF22" s="11">
        <f t="shared" ca="1" si="17"/>
        <v>1997</v>
      </c>
      <c r="GG22" s="12">
        <f t="shared" ca="1" si="18"/>
        <v>1.4531157309147475</v>
      </c>
      <c r="GH22" s="12">
        <f t="shared" ca="1" si="19"/>
        <v>0.89559704256425765</v>
      </c>
      <c r="GI22" s="12">
        <f t="shared" ca="1" si="20"/>
        <v>0.93758280606543176</v>
      </c>
      <c r="GK22">
        <f t="shared" ca="1" si="74"/>
        <v>1997</v>
      </c>
      <c r="GM22" s="12">
        <f t="shared" ca="1" si="21"/>
        <v>0.99436633575723654</v>
      </c>
      <c r="GN22" s="12">
        <f t="shared" ca="1" si="22"/>
        <v>1.0818935957783007</v>
      </c>
      <c r="GO22" s="12">
        <f t="shared" ca="1" si="23"/>
        <v>0.91397099353283506</v>
      </c>
      <c r="GP22" s="12">
        <f t="shared" ca="1" si="24"/>
        <v>0.85768598124204087</v>
      </c>
      <c r="GX22" s="14"/>
      <c r="GZ22">
        <f t="shared" si="25"/>
        <v>0.30191952225223945</v>
      </c>
      <c r="HA22">
        <f t="shared" si="26"/>
        <v>1</v>
      </c>
      <c r="HB22">
        <f t="shared" si="27"/>
        <v>1.2184524804664623</v>
      </c>
      <c r="HC22">
        <f t="shared" si="28"/>
        <v>83.656731612358968</v>
      </c>
      <c r="HD22">
        <f t="shared" si="29"/>
        <v>30.775185908682786</v>
      </c>
      <c r="HE22">
        <f t="shared" si="30"/>
        <v>0.48917495862315796</v>
      </c>
      <c r="HG22">
        <f t="shared" si="31"/>
        <v>1.2184524804664623</v>
      </c>
      <c r="HI22" t="e">
        <f t="shared" si="32"/>
        <v>#DIV/0!</v>
      </c>
      <c r="HJ22">
        <f t="shared" si="33"/>
        <v>0.65261835092071196</v>
      </c>
      <c r="HK22" t="e">
        <f t="shared" si="34"/>
        <v>#DIV/0!</v>
      </c>
      <c r="HL22" t="e">
        <f t="shared" si="35"/>
        <v>#DIV/0!</v>
      </c>
      <c r="HO22" s="8">
        <f t="shared" si="99"/>
        <v>12</v>
      </c>
      <c r="HP22" t="b">
        <f t="shared" si="75"/>
        <v>1</v>
      </c>
      <c r="HS22" s="11"/>
      <c r="HT22" s="11"/>
      <c r="HU22" s="11"/>
      <c r="HV22" s="11">
        <f t="shared" ca="1" si="36"/>
        <v>1997</v>
      </c>
      <c r="HW22" s="12">
        <f t="shared" ca="1" si="37"/>
        <v>1.0448741646523534</v>
      </c>
      <c r="HX22" s="12">
        <f t="shared" ca="1" si="38"/>
        <v>0.98549929257915125</v>
      </c>
      <c r="HY22" s="12">
        <f t="shared" ca="1" si="39"/>
        <v>0.97702222890473966</v>
      </c>
      <c r="IB22" s="12">
        <f t="shared" ca="1" si="40"/>
        <v>0.96346927642337454</v>
      </c>
      <c r="IC22" s="12">
        <f t="shared" ca="1" si="41"/>
        <v>1.0193859575745685</v>
      </c>
      <c r="ID22" s="12">
        <f t="shared" ca="1" si="42"/>
        <v>0.95697014432536542</v>
      </c>
      <c r="IE22" s="12">
        <f t="shared" ca="1" si="43"/>
        <v>0.99210211194707731</v>
      </c>
    </row>
    <row r="23" spans="1:239" x14ac:dyDescent="0.2">
      <c r="A23">
        <f t="shared" si="76"/>
        <v>14</v>
      </c>
      <c r="B23" s="1">
        <f t="shared" si="77"/>
        <v>1962</v>
      </c>
      <c r="C23" s="1"/>
      <c r="D23" s="1"/>
      <c r="E23" s="1"/>
      <c r="F23" s="1"/>
      <c r="G23" s="1"/>
      <c r="H23" s="1"/>
      <c r="I23" s="1"/>
      <c r="J23" s="1"/>
      <c r="K23" s="27">
        <v>9662.4104762299994</v>
      </c>
      <c r="L23" s="27">
        <v>5168.6801005999996</v>
      </c>
      <c r="M23" s="27">
        <v>21777.730394080001</v>
      </c>
      <c r="N23" s="27">
        <v>11220.68149614</v>
      </c>
      <c r="O23" s="27"/>
      <c r="P23" s="27">
        <f t="shared" si="101"/>
        <v>47829.502467050006</v>
      </c>
      <c r="Q23" s="27"/>
      <c r="R23" s="27"/>
      <c r="Z23" s="23">
        <f t="shared" si="44"/>
        <v>0</v>
      </c>
      <c r="AA23" s="23">
        <f t="shared" si="0"/>
        <v>36019.174273443197</v>
      </c>
      <c r="AB23" s="23"/>
      <c r="AC23" s="26"/>
      <c r="AE23" s="27"/>
      <c r="AH23" s="34" t="e">
        <f t="shared" si="45"/>
        <v>#DIV/0!</v>
      </c>
      <c r="AI23" s="34">
        <f t="shared" si="46"/>
        <v>143.49801751038052</v>
      </c>
      <c r="AJ23" s="34" t="e">
        <f t="shared" si="47"/>
        <v>#DIV/0!</v>
      </c>
      <c r="AK23" s="26" t="e">
        <f t="shared" si="48"/>
        <v>#DIV/0!</v>
      </c>
      <c r="AN23" s="34" t="e">
        <f t="shared" si="49"/>
        <v>#DIV/0!</v>
      </c>
      <c r="AQ23" s="26" t="e">
        <f t="shared" si="1"/>
        <v>#DIV/0!</v>
      </c>
      <c r="AR23" s="26">
        <f t="shared" si="2"/>
        <v>0.72267167092091733</v>
      </c>
      <c r="AS23" s="26" t="e">
        <f t="shared" si="3"/>
        <v>#DIV/0!</v>
      </c>
      <c r="AT23" s="26" t="e">
        <f t="shared" si="4"/>
        <v>#DIV/0!</v>
      </c>
      <c r="AU23" s="26"/>
      <c r="AV23" s="26" t="e">
        <f t="shared" si="50"/>
        <v>#DIV/0!</v>
      </c>
      <c r="AY23" t="e">
        <f t="shared" si="5"/>
        <v>#DIV/0!</v>
      </c>
      <c r="AZ23" t="e">
        <f t="shared" si="6"/>
        <v>#DIV/0!</v>
      </c>
      <c r="BA23" t="e">
        <f t="shared" si="7"/>
        <v>#DIV/0!</v>
      </c>
      <c r="BB23" t="e">
        <f t="shared" si="8"/>
        <v>#DIV/0!</v>
      </c>
      <c r="BN23" t="e">
        <f>AQ23/#REF!</f>
        <v>#DIV/0!</v>
      </c>
      <c r="BO23" t="e">
        <f>AR23/#REF!</f>
        <v>#REF!</v>
      </c>
      <c r="BP23" t="e">
        <f>AS23/#REF!</f>
        <v>#DIV/0!</v>
      </c>
      <c r="BQ23" t="e">
        <f>AT23/#REF!</f>
        <v>#DIV/0!</v>
      </c>
      <c r="BZ23" s="9">
        <f t="shared" si="51"/>
        <v>0.44556204437296493</v>
      </c>
      <c r="CA23" s="9"/>
      <c r="CB23" s="9" t="e">
        <f t="shared" si="52"/>
        <v>#DIV/0!</v>
      </c>
      <c r="CC23" s="9">
        <f t="shared" si="53"/>
        <v>1</v>
      </c>
      <c r="CD23" s="9">
        <f t="shared" si="9"/>
        <v>1.1072990576735533</v>
      </c>
      <c r="CE23" s="9">
        <f t="shared" si="54"/>
        <v>80.279763193623012</v>
      </c>
      <c r="CF23" s="9">
        <f t="shared" si="10"/>
        <v>39.607661437201799</v>
      </c>
      <c r="CG23" s="9">
        <f t="shared" si="11"/>
        <v>0.62235523640018764</v>
      </c>
      <c r="CH23" s="9"/>
      <c r="CI23" s="9">
        <f t="shared" si="12"/>
        <v>1.1072990576735533</v>
      </c>
      <c r="CU23" s="223"/>
      <c r="CV23" s="8"/>
      <c r="CW23" s="26">
        <f t="shared" si="55"/>
        <v>0.20201779190336516</v>
      </c>
      <c r="CX23" s="26">
        <f t="shared" si="56"/>
        <v>0.10806468464021197</v>
      </c>
      <c r="CY23" s="26">
        <f t="shared" si="57"/>
        <v>0.45532002782347136</v>
      </c>
      <c r="CZ23" s="26">
        <f t="shared" si="58"/>
        <v>0.23459749563295135</v>
      </c>
      <c r="DA23" s="26"/>
      <c r="DB23">
        <f t="shared" si="59"/>
        <v>0.99999999999999978</v>
      </c>
      <c r="DD23" s="26">
        <f t="shared" si="78"/>
        <v>0.20121795390028313</v>
      </c>
      <c r="DE23" s="26">
        <f t="shared" si="79"/>
        <v>0.10715735162736226</v>
      </c>
      <c r="DF23" s="26">
        <f t="shared" si="80"/>
        <v>0.45660957285352849</v>
      </c>
      <c r="DG23" s="26">
        <f t="shared" si="81"/>
        <v>0.23501006015762135</v>
      </c>
      <c r="DH23" s="26"/>
      <c r="DI23" s="26">
        <f t="shared" si="82"/>
        <v>0.99999493853879529</v>
      </c>
      <c r="DJ23" s="26"/>
      <c r="DK23" s="26">
        <f t="shared" si="83"/>
        <v>0.2012189723623054</v>
      </c>
      <c r="DL23" s="26">
        <f t="shared" si="84"/>
        <v>0.10715789400288553</v>
      </c>
      <c r="DM23" s="26">
        <f t="shared" si="85"/>
        <v>0.45661188397686486</v>
      </c>
      <c r="DN23" s="26">
        <f t="shared" si="86"/>
        <v>0.23501124965794418</v>
      </c>
      <c r="DO23" s="26"/>
      <c r="DP23" s="26">
        <f t="shared" si="87"/>
        <v>1</v>
      </c>
      <c r="DQ23" s="26"/>
      <c r="DR23" s="26"/>
      <c r="DS23" s="26" t="e">
        <f t="shared" si="88"/>
        <v>#DIV/0!</v>
      </c>
      <c r="DT23" s="26">
        <f t="shared" si="89"/>
        <v>4.2450103472123767E-2</v>
      </c>
      <c r="DU23" s="26" t="e">
        <f t="shared" si="90"/>
        <v>#DIV/0!</v>
      </c>
      <c r="DV23" s="26" t="e">
        <f t="shared" si="91"/>
        <v>#DIV/0!</v>
      </c>
      <c r="DW23" s="26"/>
      <c r="DY23" t="e">
        <f t="shared" si="100"/>
        <v>#DIV/0!</v>
      </c>
      <c r="DZ23">
        <f t="shared" si="92"/>
        <v>1</v>
      </c>
      <c r="EA23">
        <f t="shared" si="13"/>
        <v>80.279763193623012</v>
      </c>
      <c r="EC23" t="e">
        <f t="shared" si="60"/>
        <v>#DIV/0!</v>
      </c>
      <c r="ED23" t="e">
        <f t="shared" si="61"/>
        <v>#DIV/0!</v>
      </c>
      <c r="EE23" t="e">
        <f t="shared" si="62"/>
        <v>#DIV/0!</v>
      </c>
      <c r="EF23" t="e">
        <f t="shared" si="63"/>
        <v>#DIV/0!</v>
      </c>
      <c r="EI23" s="26" t="e">
        <f t="shared" si="64"/>
        <v>#DIV/0!</v>
      </c>
      <c r="EJ23" s="26">
        <f t="shared" si="93"/>
        <v>1</v>
      </c>
      <c r="EK23" s="26">
        <f t="shared" si="14"/>
        <v>1.1072990576735533</v>
      </c>
      <c r="EN23" t="e">
        <f t="shared" si="65"/>
        <v>#DIV/0!</v>
      </c>
      <c r="EO23" t="e">
        <f t="shared" si="66"/>
        <v>#DIV/0!</v>
      </c>
      <c r="EP23" t="e">
        <f t="shared" si="67"/>
        <v>#DIV/0!</v>
      </c>
      <c r="EQ23" t="e">
        <f t="shared" si="68"/>
        <v>#DIV/0!</v>
      </c>
      <c r="ET23" t="e">
        <f t="shared" si="94"/>
        <v>#DIV/0!</v>
      </c>
      <c r="EU23">
        <f t="shared" si="95"/>
        <v>1</v>
      </c>
      <c r="EV23">
        <f t="shared" si="15"/>
        <v>1</v>
      </c>
      <c r="EX23" t="e">
        <f t="shared" si="69"/>
        <v>#DIV/0!</v>
      </c>
      <c r="EY23" t="e">
        <f t="shared" si="70"/>
        <v>#REF!</v>
      </c>
      <c r="EZ23" t="e">
        <f t="shared" si="71"/>
        <v>#DIV/0!</v>
      </c>
      <c r="FA23" t="e">
        <f t="shared" si="72"/>
        <v>#DIV/0!</v>
      </c>
      <c r="FD23" t="e">
        <f t="shared" si="96"/>
        <v>#DIV/0!</v>
      </c>
      <c r="FE23">
        <f t="shared" si="97"/>
        <v>1</v>
      </c>
      <c r="FF23">
        <f t="shared" si="16"/>
        <v>1</v>
      </c>
      <c r="FV23" t="e">
        <f>#REF!/#REF!</f>
        <v>#REF!</v>
      </c>
      <c r="FX23" s="8">
        <f t="shared" si="98"/>
        <v>13</v>
      </c>
      <c r="FY23" t="b">
        <f t="shared" si="73"/>
        <v>1</v>
      </c>
      <c r="GC23" s="11"/>
      <c r="GD23" s="11"/>
      <c r="GE23" s="11"/>
      <c r="GF23" s="11">
        <f t="shared" ca="1" si="17"/>
        <v>1998</v>
      </c>
      <c r="GG23" s="12">
        <f t="shared" ca="1" si="18"/>
        <v>1.5177768696362892</v>
      </c>
      <c r="GH23" s="12">
        <f t="shared" ca="1" si="19"/>
        <v>0.8825078359453532</v>
      </c>
      <c r="GI23" s="12">
        <f t="shared" ca="1" si="20"/>
        <v>0.91364649422080713</v>
      </c>
      <c r="GK23">
        <f t="shared" ca="1" si="74"/>
        <v>1998</v>
      </c>
      <c r="GM23" s="12">
        <f t="shared" ca="1" si="21"/>
        <v>0.9745695243137954</v>
      </c>
      <c r="GN23" s="12">
        <f t="shared" ca="1" si="22"/>
        <v>1.069084345739167</v>
      </c>
      <c r="GO23" s="12">
        <f t="shared" ca="1" si="23"/>
        <v>0.86577646937428321</v>
      </c>
      <c r="GP23" s="12">
        <f t="shared" ca="1" si="24"/>
        <v>0.85917333922752837</v>
      </c>
      <c r="GX23" s="14"/>
      <c r="GZ23">
        <f t="shared" si="25"/>
        <v>0.32038485236267122</v>
      </c>
      <c r="HA23">
        <f t="shared" si="26"/>
        <v>1</v>
      </c>
      <c r="HB23">
        <f t="shared" si="27"/>
        <v>1.2184524804664623</v>
      </c>
      <c r="HC23">
        <f t="shared" si="28"/>
        <v>83.656731612358968</v>
      </c>
      <c r="HD23">
        <f t="shared" si="29"/>
        <v>32.657389360697294</v>
      </c>
      <c r="HE23">
        <f t="shared" si="30"/>
        <v>0.51142476214250765</v>
      </c>
      <c r="HG23">
        <f t="shared" si="31"/>
        <v>1.2184524804664623</v>
      </c>
      <c r="HI23" t="e">
        <f t="shared" si="32"/>
        <v>#DIV/0!</v>
      </c>
      <c r="HJ23">
        <f t="shared" si="33"/>
        <v>0.6809184897187357</v>
      </c>
      <c r="HK23" t="e">
        <f t="shared" si="34"/>
        <v>#DIV/0!</v>
      </c>
      <c r="HL23" t="e">
        <f t="shared" si="35"/>
        <v>#DIV/0!</v>
      </c>
      <c r="HO23" s="8">
        <f t="shared" si="99"/>
        <v>13</v>
      </c>
      <c r="HP23" t="b">
        <f t="shared" si="75"/>
        <v>1</v>
      </c>
      <c r="HS23" s="11"/>
      <c r="HT23" s="11"/>
      <c r="HU23" s="11"/>
      <c r="HV23" s="11">
        <f t="shared" ca="1" si="36"/>
        <v>1998</v>
      </c>
      <c r="HW23" s="12">
        <f t="shared" ca="1" si="37"/>
        <v>1.0913692592065973</v>
      </c>
      <c r="HX23" s="12">
        <f t="shared" ca="1" si="38"/>
        <v>0.97109615897073809</v>
      </c>
      <c r="HY23" s="12">
        <f t="shared" ca="1" si="39"/>
        <v>0.95207903604870303</v>
      </c>
      <c r="IB23" s="12">
        <f t="shared" ca="1" si="40"/>
        <v>0.94428759366620718</v>
      </c>
      <c r="IC23" s="12">
        <f t="shared" ca="1" si="41"/>
        <v>1.0073167765868016</v>
      </c>
      <c r="ID23" s="12">
        <f t="shared" ca="1" si="42"/>
        <v>0.90650823572427508</v>
      </c>
      <c r="IE23" s="12">
        <f t="shared" ca="1" si="43"/>
        <v>0.9938225679541659</v>
      </c>
    </row>
    <row r="24" spans="1:239" x14ac:dyDescent="0.2">
      <c r="A24">
        <f t="shared" si="76"/>
        <v>15</v>
      </c>
      <c r="B24" s="1">
        <f t="shared" si="77"/>
        <v>1963</v>
      </c>
      <c r="C24" s="1"/>
      <c r="D24" s="1"/>
      <c r="E24" s="1"/>
      <c r="F24" s="1"/>
      <c r="G24" s="1"/>
      <c r="H24" s="1"/>
      <c r="I24" s="1"/>
      <c r="J24" s="1"/>
      <c r="K24" s="27">
        <v>9903.5871851499996</v>
      </c>
      <c r="L24" s="27">
        <v>5345.1640721800004</v>
      </c>
      <c r="M24" s="27">
        <v>22758.889772860002</v>
      </c>
      <c r="N24" s="27">
        <v>11656.167624170001</v>
      </c>
      <c r="O24" s="27"/>
      <c r="P24" s="27">
        <f t="shared" si="101"/>
        <v>49663.808654360007</v>
      </c>
      <c r="Q24" s="27"/>
      <c r="R24" s="27"/>
      <c r="Z24" s="23">
        <f t="shared" si="44"/>
        <v>0</v>
      </c>
      <c r="AA24" s="23">
        <f t="shared" si="0"/>
        <v>36743.103932126673</v>
      </c>
      <c r="AB24" s="23"/>
      <c r="AC24" s="26"/>
      <c r="AE24" s="27"/>
      <c r="AH24" s="34" t="e">
        <f t="shared" si="45"/>
        <v>#DIV/0!</v>
      </c>
      <c r="AI24" s="34">
        <f t="shared" si="46"/>
        <v>145.47393932896364</v>
      </c>
      <c r="AJ24" s="34" t="e">
        <f t="shared" si="47"/>
        <v>#DIV/0!</v>
      </c>
      <c r="AK24" s="26" t="e">
        <f t="shared" si="48"/>
        <v>#DIV/0!</v>
      </c>
      <c r="AN24" s="34" t="e">
        <f t="shared" si="49"/>
        <v>#DIV/0!</v>
      </c>
      <c r="AQ24" s="26" t="e">
        <f t="shared" si="1"/>
        <v>#DIV/0!</v>
      </c>
      <c r="AR24" s="26">
        <f t="shared" si="2"/>
        <v>0.73262262876004747</v>
      </c>
      <c r="AS24" s="26" t="e">
        <f t="shared" si="3"/>
        <v>#DIV/0!</v>
      </c>
      <c r="AT24" s="26" t="e">
        <f t="shared" si="4"/>
        <v>#DIV/0!</v>
      </c>
      <c r="AU24" s="26"/>
      <c r="AV24" s="26" t="e">
        <f t="shared" si="50"/>
        <v>#DIV/0!</v>
      </c>
      <c r="AY24" t="e">
        <f t="shared" si="5"/>
        <v>#DIV/0!</v>
      </c>
      <c r="AZ24" t="e">
        <f t="shared" si="6"/>
        <v>#DIV/0!</v>
      </c>
      <c r="BA24" t="e">
        <f t="shared" si="7"/>
        <v>#DIV/0!</v>
      </c>
      <c r="BB24" t="e">
        <f t="shared" si="8"/>
        <v>#DIV/0!</v>
      </c>
      <c r="BN24" t="e">
        <f>AQ24/#REF!</f>
        <v>#DIV/0!</v>
      </c>
      <c r="BO24" t="e">
        <f>AR24/#REF!</f>
        <v>#REF!</v>
      </c>
      <c r="BP24" t="e">
        <f>AS24/#REF!</f>
        <v>#DIV/0!</v>
      </c>
      <c r="BQ24" t="e">
        <f>AT24/#REF!</f>
        <v>#DIV/0!</v>
      </c>
      <c r="BZ24" s="9">
        <f t="shared" si="51"/>
        <v>0.46496697733894038</v>
      </c>
      <c r="CA24" s="9"/>
      <c r="CB24" s="9" t="e">
        <f t="shared" si="52"/>
        <v>#DIV/0!</v>
      </c>
      <c r="CC24" s="9">
        <f t="shared" si="53"/>
        <v>1</v>
      </c>
      <c r="CD24" s="9">
        <f t="shared" si="9"/>
        <v>1.1072990576735533</v>
      </c>
      <c r="CE24" s="9">
        <f t="shared" si="54"/>
        <v>80.279763193623012</v>
      </c>
      <c r="CF24" s="9">
        <f t="shared" si="10"/>
        <v>41.332637845839955</v>
      </c>
      <c r="CG24" s="9">
        <f t="shared" si="11"/>
        <v>0.64622314223132382</v>
      </c>
      <c r="CH24" s="9"/>
      <c r="CI24" s="9">
        <f t="shared" si="12"/>
        <v>1.1072990576735533</v>
      </c>
      <c r="CU24" s="223"/>
      <c r="CV24" s="8"/>
      <c r="CW24" s="26">
        <f t="shared" si="55"/>
        <v>0.19941255923553819</v>
      </c>
      <c r="CX24" s="26">
        <f t="shared" si="56"/>
        <v>0.10762694640236269</v>
      </c>
      <c r="CY24" s="26">
        <f t="shared" si="57"/>
        <v>0.45825904999056066</v>
      </c>
      <c r="CZ24" s="26">
        <f t="shared" si="58"/>
        <v>0.23470144437153836</v>
      </c>
      <c r="DA24" s="26"/>
      <c r="DB24">
        <f t="shared" si="59"/>
        <v>0.99999999999999989</v>
      </c>
      <c r="DD24" s="26">
        <f t="shared" si="78"/>
        <v>0.20071235759888442</v>
      </c>
      <c r="DE24" s="26">
        <f t="shared" si="79"/>
        <v>0.10784566745884758</v>
      </c>
      <c r="DF24" s="26">
        <f t="shared" si="80"/>
        <v>0.45678796307642988</v>
      </c>
      <c r="DG24" s="26">
        <f t="shared" si="81"/>
        <v>0.23464946616483537</v>
      </c>
      <c r="DH24" s="26"/>
      <c r="DI24" s="26">
        <f t="shared" si="82"/>
        <v>0.99999545429899728</v>
      </c>
      <c r="DJ24" s="26"/>
      <c r="DK24" s="26">
        <f t="shared" si="83"/>
        <v>0.20071326998139705</v>
      </c>
      <c r="DL24" s="26">
        <f t="shared" si="84"/>
        <v>0.10784615769523476</v>
      </c>
      <c r="DM24" s="26">
        <f t="shared" si="85"/>
        <v>0.45679003950737052</v>
      </c>
      <c r="DN24" s="26">
        <f t="shared" si="86"/>
        <v>0.23465053281599768</v>
      </c>
      <c r="DO24" s="26"/>
      <c r="DP24" s="26">
        <f t="shared" si="87"/>
        <v>1</v>
      </c>
      <c r="DQ24" s="26"/>
      <c r="DR24" s="26"/>
      <c r="DS24" s="26" t="e">
        <f t="shared" si="88"/>
        <v>#DIV/0!</v>
      </c>
      <c r="DT24" s="26">
        <f t="shared" si="89"/>
        <v>1.3675739582515866E-2</v>
      </c>
      <c r="DU24" s="26" t="e">
        <f t="shared" si="90"/>
        <v>#DIV/0!</v>
      </c>
      <c r="DV24" s="26" t="e">
        <f t="shared" si="91"/>
        <v>#DIV/0!</v>
      </c>
      <c r="DW24" s="26"/>
      <c r="DY24" t="e">
        <f t="shared" si="100"/>
        <v>#DIV/0!</v>
      </c>
      <c r="DZ24">
        <f t="shared" si="92"/>
        <v>1</v>
      </c>
      <c r="EA24">
        <f t="shared" si="13"/>
        <v>80.279763193623012</v>
      </c>
      <c r="EC24" t="e">
        <f t="shared" si="60"/>
        <v>#DIV/0!</v>
      </c>
      <c r="ED24" t="e">
        <f t="shared" si="61"/>
        <v>#DIV/0!</v>
      </c>
      <c r="EE24" t="e">
        <f t="shared" si="62"/>
        <v>#DIV/0!</v>
      </c>
      <c r="EF24" t="e">
        <f t="shared" si="63"/>
        <v>#DIV/0!</v>
      </c>
      <c r="EI24" s="26" t="e">
        <f t="shared" si="64"/>
        <v>#DIV/0!</v>
      </c>
      <c r="EJ24" s="26">
        <f t="shared" si="93"/>
        <v>1</v>
      </c>
      <c r="EK24" s="26">
        <f t="shared" si="14"/>
        <v>1.1072990576735533</v>
      </c>
      <c r="EN24" t="e">
        <f t="shared" si="65"/>
        <v>#DIV/0!</v>
      </c>
      <c r="EO24" t="e">
        <f t="shared" si="66"/>
        <v>#DIV/0!</v>
      </c>
      <c r="EP24" t="e">
        <f t="shared" si="67"/>
        <v>#DIV/0!</v>
      </c>
      <c r="EQ24" t="e">
        <f t="shared" si="68"/>
        <v>#DIV/0!</v>
      </c>
      <c r="ET24" t="e">
        <f t="shared" si="94"/>
        <v>#DIV/0!</v>
      </c>
      <c r="EU24">
        <f t="shared" si="95"/>
        <v>1</v>
      </c>
      <c r="EV24">
        <f t="shared" si="15"/>
        <v>1</v>
      </c>
      <c r="EX24" t="e">
        <f t="shared" si="69"/>
        <v>#DIV/0!</v>
      </c>
      <c r="EY24" t="e">
        <f t="shared" si="70"/>
        <v>#REF!</v>
      </c>
      <c r="EZ24" t="e">
        <f t="shared" si="71"/>
        <v>#DIV/0!</v>
      </c>
      <c r="FA24" t="e">
        <f t="shared" si="72"/>
        <v>#DIV/0!</v>
      </c>
      <c r="FD24" t="e">
        <f t="shared" si="96"/>
        <v>#DIV/0!</v>
      </c>
      <c r="FE24">
        <f t="shared" si="97"/>
        <v>1</v>
      </c>
      <c r="FF24">
        <f t="shared" si="16"/>
        <v>1</v>
      </c>
      <c r="FV24" t="e">
        <f>#REF!/#REF!</f>
        <v>#REF!</v>
      </c>
      <c r="FX24" s="8">
        <f t="shared" si="98"/>
        <v>14</v>
      </c>
      <c r="FY24" t="b">
        <f t="shared" si="73"/>
        <v>1</v>
      </c>
      <c r="GC24" s="11"/>
      <c r="GD24" s="11"/>
      <c r="GE24" s="11"/>
      <c r="GF24" s="11">
        <f t="shared" ca="1" si="17"/>
        <v>1999</v>
      </c>
      <c r="GG24" s="12">
        <f t="shared" ca="1" si="18"/>
        <v>1.5913363302002452</v>
      </c>
      <c r="GH24" s="12">
        <f t="shared" ca="1" si="19"/>
        <v>0.87565486642246482</v>
      </c>
      <c r="GI24" s="12">
        <f t="shared" ca="1" si="20"/>
        <v>0.89975539637245072</v>
      </c>
      <c r="GK24">
        <f t="shared" ca="1" si="74"/>
        <v>1999</v>
      </c>
      <c r="GM24" s="12">
        <f t="shared" ca="1" si="21"/>
        <v>0.96870739736070011</v>
      </c>
      <c r="GN24" s="12">
        <f t="shared" ca="1" si="22"/>
        <v>1.0489167198780158</v>
      </c>
      <c r="GO24" s="12">
        <f t="shared" ca="1" si="23"/>
        <v>0.83468424440804723</v>
      </c>
      <c r="GP24" s="12">
        <f t="shared" ca="1" si="24"/>
        <v>0.86743048749457086</v>
      </c>
      <c r="GX24" s="14"/>
      <c r="GZ24">
        <f t="shared" si="25"/>
        <v>0.33433812029006116</v>
      </c>
      <c r="HA24">
        <f t="shared" si="26"/>
        <v>1</v>
      </c>
      <c r="HB24">
        <f t="shared" si="27"/>
        <v>1.2184524804664623</v>
      </c>
      <c r="HC24">
        <f t="shared" si="28"/>
        <v>83.656731612358968</v>
      </c>
      <c r="HD24">
        <f t="shared" si="29"/>
        <v>34.079670408626122</v>
      </c>
      <c r="HE24">
        <f t="shared" si="30"/>
        <v>0.53103838045659768</v>
      </c>
      <c r="HG24">
        <f t="shared" si="31"/>
        <v>1.2184524804664623</v>
      </c>
      <c r="HI24" t="e">
        <f t="shared" si="32"/>
        <v>#DIV/0!</v>
      </c>
      <c r="HJ24">
        <f t="shared" si="33"/>
        <v>0.69029451960301325</v>
      </c>
      <c r="HK24" t="e">
        <f t="shared" si="34"/>
        <v>#DIV/0!</v>
      </c>
      <c r="HL24" t="e">
        <f t="shared" si="35"/>
        <v>#DIV/0!</v>
      </c>
      <c r="HO24" s="8">
        <f t="shared" si="99"/>
        <v>14</v>
      </c>
      <c r="HP24" t="b">
        <f t="shared" si="75"/>
        <v>1</v>
      </c>
      <c r="HS24" s="11"/>
      <c r="HT24" s="11"/>
      <c r="HU24" s="11"/>
      <c r="HV24" s="11">
        <f t="shared" ca="1" si="36"/>
        <v>1999</v>
      </c>
      <c r="HW24" s="12">
        <f t="shared" ca="1" si="37"/>
        <v>1.1442627612683067</v>
      </c>
      <c r="HX24" s="12">
        <f t="shared" ca="1" si="38"/>
        <v>0.96355527138859931</v>
      </c>
      <c r="HY24" s="12">
        <f t="shared" ca="1" si="39"/>
        <v>0.93760360913821006</v>
      </c>
      <c r="IB24" s="12">
        <f t="shared" ca="1" si="40"/>
        <v>0.93860761536173287</v>
      </c>
      <c r="IC24" s="12">
        <f t="shared" ca="1" si="41"/>
        <v>0.98831435834465864</v>
      </c>
      <c r="ID24" s="12">
        <f t="shared" ca="1" si="42"/>
        <v>0.87395322990475321</v>
      </c>
      <c r="IE24" s="12">
        <f t="shared" ca="1" si="43"/>
        <v>1.003373772490038</v>
      </c>
    </row>
    <row r="25" spans="1:239" x14ac:dyDescent="0.2">
      <c r="A25">
        <f t="shared" si="76"/>
        <v>16</v>
      </c>
      <c r="B25" s="1">
        <f t="shared" si="77"/>
        <v>1964</v>
      </c>
      <c r="C25" s="1"/>
      <c r="D25" s="1"/>
      <c r="E25" s="1"/>
      <c r="F25" s="1"/>
      <c r="G25" s="1"/>
      <c r="H25" s="1"/>
      <c r="I25" s="1"/>
      <c r="J25" s="1"/>
      <c r="K25" s="27">
        <v>10183.503498759999</v>
      </c>
      <c r="L25" s="27">
        <v>5539.2252189300007</v>
      </c>
      <c r="M25" s="27">
        <v>24119.26606423</v>
      </c>
      <c r="N25" s="27">
        <v>12000.22719535</v>
      </c>
      <c r="O25" s="27"/>
      <c r="P25" s="27">
        <f t="shared" si="101"/>
        <v>51842.221977270005</v>
      </c>
      <c r="Q25" s="27"/>
      <c r="R25" s="27"/>
      <c r="Z25" s="23">
        <f t="shared" si="44"/>
        <v>0</v>
      </c>
      <c r="AA25" s="23">
        <f t="shared" si="0"/>
        <v>37509.906313800413</v>
      </c>
      <c r="AB25" s="23"/>
      <c r="AC25" s="26"/>
      <c r="AE25" s="27"/>
      <c r="AH25" s="34" t="e">
        <f t="shared" si="45"/>
        <v>#DIV/0!</v>
      </c>
      <c r="AI25" s="34">
        <f t="shared" si="46"/>
        <v>147.67366179456553</v>
      </c>
      <c r="AJ25" s="34" t="e">
        <f t="shared" si="47"/>
        <v>#DIV/0!</v>
      </c>
      <c r="AK25" s="26" t="e">
        <f t="shared" si="48"/>
        <v>#DIV/0!</v>
      </c>
      <c r="AN25" s="34" t="e">
        <f t="shared" si="49"/>
        <v>#DIV/0!</v>
      </c>
      <c r="AQ25" s="26" t="e">
        <f t="shared" si="1"/>
        <v>#DIV/0!</v>
      </c>
      <c r="AR25" s="26">
        <f t="shared" si="2"/>
        <v>0.7437006710728189</v>
      </c>
      <c r="AS25" s="26" t="e">
        <f t="shared" si="3"/>
        <v>#DIV/0!</v>
      </c>
      <c r="AT25" s="26" t="e">
        <f t="shared" si="4"/>
        <v>#DIV/0!</v>
      </c>
      <c r="AU25" s="26"/>
      <c r="AV25" s="26" t="e">
        <f t="shared" si="50"/>
        <v>#DIV/0!</v>
      </c>
      <c r="AY25" t="e">
        <f t="shared" si="5"/>
        <v>#DIV/0!</v>
      </c>
      <c r="AZ25" t="e">
        <f t="shared" si="6"/>
        <v>#DIV/0!</v>
      </c>
      <c r="BA25" t="e">
        <f t="shared" si="7"/>
        <v>#DIV/0!</v>
      </c>
      <c r="BB25" t="e">
        <f t="shared" si="8"/>
        <v>#DIV/0!</v>
      </c>
      <c r="BN25" t="e">
        <f>AQ25/#REF!</f>
        <v>#DIV/0!</v>
      </c>
      <c r="BO25" t="e">
        <f>AR25/#REF!</f>
        <v>#REF!</v>
      </c>
      <c r="BP25" t="e">
        <f>AS25/#REF!</f>
        <v>#DIV/0!</v>
      </c>
      <c r="BQ25" t="e">
        <f>AT25/#REF!</f>
        <v>#DIV/0!</v>
      </c>
      <c r="BZ25" s="9">
        <f t="shared" si="51"/>
        <v>0.49178058715741463</v>
      </c>
      <c r="CA25" s="9"/>
      <c r="CB25" s="9" t="e">
        <f t="shared" si="52"/>
        <v>#DIV/0!</v>
      </c>
      <c r="CC25" s="9">
        <f t="shared" si="53"/>
        <v>1</v>
      </c>
      <c r="CD25" s="9">
        <f t="shared" si="9"/>
        <v>1.1072990576735533</v>
      </c>
      <c r="CE25" s="9">
        <f t="shared" si="54"/>
        <v>80.279763193623012</v>
      </c>
      <c r="CF25" s="9">
        <f t="shared" si="10"/>
        <v>43.716198997450014</v>
      </c>
      <c r="CG25" s="9">
        <f t="shared" si="11"/>
        <v>0.67456855392551718</v>
      </c>
      <c r="CH25" s="9"/>
      <c r="CI25" s="9">
        <f t="shared" si="12"/>
        <v>1.1072990576735533</v>
      </c>
      <c r="CU25" s="223"/>
      <c r="CV25" s="8"/>
      <c r="CW25" s="26">
        <f t="shared" si="55"/>
        <v>0.19643262017636728</v>
      </c>
      <c r="CX25" s="26">
        <f t="shared" si="56"/>
        <v>0.10684775859643227</v>
      </c>
      <c r="CY25" s="26">
        <f t="shared" si="57"/>
        <v>0.46524367869118316</v>
      </c>
      <c r="CZ25" s="26">
        <f t="shared" si="58"/>
        <v>0.23147594253601722</v>
      </c>
      <c r="DA25" s="26"/>
      <c r="DB25">
        <f t="shared" si="59"/>
        <v>0.99999999999999989</v>
      </c>
      <c r="DD25" s="26">
        <f t="shared" si="78"/>
        <v>0.1979188507984796</v>
      </c>
      <c r="DE25" s="26">
        <f t="shared" si="79"/>
        <v>0.10723688069879235</v>
      </c>
      <c r="DF25" s="26">
        <f t="shared" si="80"/>
        <v>0.46174255985826651</v>
      </c>
      <c r="DG25" s="26">
        <f t="shared" si="81"/>
        <v>0.23308497384145704</v>
      </c>
      <c r="DH25" s="26"/>
      <c r="DI25" s="26">
        <f t="shared" si="82"/>
        <v>0.99998326519699554</v>
      </c>
      <c r="DJ25" s="26"/>
      <c r="DK25" s="26">
        <f t="shared" si="83"/>
        <v>0.19792216298688739</v>
      </c>
      <c r="DL25" s="26">
        <f t="shared" si="84"/>
        <v>0.10723867531689824</v>
      </c>
      <c r="DM25" s="26">
        <f t="shared" si="85"/>
        <v>0.46175028715835936</v>
      </c>
      <c r="DN25" s="26">
        <f t="shared" si="86"/>
        <v>0.23308887453785496</v>
      </c>
      <c r="DO25" s="26"/>
      <c r="DP25" s="26">
        <f t="shared" si="87"/>
        <v>1</v>
      </c>
      <c r="DQ25" s="26"/>
      <c r="DR25" s="26"/>
      <c r="DS25" s="26" t="e">
        <f t="shared" si="88"/>
        <v>#DIV/0!</v>
      </c>
      <c r="DT25" s="26">
        <f t="shared" si="89"/>
        <v>1.5007891896257083E-2</v>
      </c>
      <c r="DU25" s="26" t="e">
        <f t="shared" si="90"/>
        <v>#DIV/0!</v>
      </c>
      <c r="DV25" s="26" t="e">
        <f t="shared" si="91"/>
        <v>#DIV/0!</v>
      </c>
      <c r="DW25" s="26"/>
      <c r="DY25" t="e">
        <f t="shared" si="100"/>
        <v>#DIV/0!</v>
      </c>
      <c r="DZ25">
        <f t="shared" si="92"/>
        <v>1</v>
      </c>
      <c r="EA25">
        <f t="shared" si="13"/>
        <v>80.279763193623012</v>
      </c>
      <c r="EC25" t="e">
        <f t="shared" si="60"/>
        <v>#DIV/0!</v>
      </c>
      <c r="ED25" t="e">
        <f t="shared" si="61"/>
        <v>#DIV/0!</v>
      </c>
      <c r="EE25" t="e">
        <f t="shared" si="62"/>
        <v>#DIV/0!</v>
      </c>
      <c r="EF25" t="e">
        <f t="shared" si="63"/>
        <v>#DIV/0!</v>
      </c>
      <c r="EI25" s="26" t="e">
        <f t="shared" si="64"/>
        <v>#DIV/0!</v>
      </c>
      <c r="EJ25" s="26">
        <f t="shared" si="93"/>
        <v>1</v>
      </c>
      <c r="EK25" s="26">
        <f t="shared" si="14"/>
        <v>1.1072990576735533</v>
      </c>
      <c r="EN25" t="e">
        <f t="shared" si="65"/>
        <v>#DIV/0!</v>
      </c>
      <c r="EO25" t="e">
        <f t="shared" si="66"/>
        <v>#DIV/0!</v>
      </c>
      <c r="EP25" t="e">
        <f t="shared" si="67"/>
        <v>#DIV/0!</v>
      </c>
      <c r="EQ25" t="e">
        <f t="shared" si="68"/>
        <v>#DIV/0!</v>
      </c>
      <c r="ET25" t="e">
        <f t="shared" si="94"/>
        <v>#DIV/0!</v>
      </c>
      <c r="EU25">
        <f t="shared" si="95"/>
        <v>1</v>
      </c>
      <c r="EV25">
        <f t="shared" si="15"/>
        <v>1</v>
      </c>
      <c r="EX25" t="e">
        <f t="shared" si="69"/>
        <v>#DIV/0!</v>
      </c>
      <c r="EY25" t="e">
        <f t="shared" si="70"/>
        <v>#REF!</v>
      </c>
      <c r="EZ25" t="e">
        <f t="shared" si="71"/>
        <v>#DIV/0!</v>
      </c>
      <c r="FA25" t="e">
        <f t="shared" si="72"/>
        <v>#DIV/0!</v>
      </c>
      <c r="FD25" t="e">
        <f t="shared" si="96"/>
        <v>#DIV/0!</v>
      </c>
      <c r="FE25">
        <f t="shared" si="97"/>
        <v>1</v>
      </c>
      <c r="FF25">
        <f t="shared" si="16"/>
        <v>1</v>
      </c>
      <c r="FV25" t="e">
        <f>#REF!/#REF!</f>
        <v>#REF!</v>
      </c>
      <c r="FX25" s="8">
        <f t="shared" si="98"/>
        <v>15</v>
      </c>
      <c r="FY25" t="b">
        <f t="shared" si="73"/>
        <v>1</v>
      </c>
      <c r="GC25" s="11"/>
      <c r="GD25" s="11"/>
      <c r="GE25" s="11"/>
      <c r="GF25" s="11">
        <f t="shared" ca="1" si="17"/>
        <v>2000</v>
      </c>
      <c r="GG25" s="12">
        <f t="shared" ca="1" si="18"/>
        <v>1.6564324979896385</v>
      </c>
      <c r="GH25" s="12">
        <f t="shared" ca="1" si="19"/>
        <v>0.87565486642246482</v>
      </c>
      <c r="GI25" s="12">
        <f t="shared" ca="1" si="20"/>
        <v>0.89975539637245072</v>
      </c>
      <c r="GK25">
        <f t="shared" ca="1" si="74"/>
        <v>2000</v>
      </c>
      <c r="GM25" s="12">
        <f t="shared" ca="1" si="21"/>
        <v>0</v>
      </c>
      <c r="GN25" s="12">
        <f t="shared" ca="1" si="22"/>
        <v>0</v>
      </c>
      <c r="GO25" s="12">
        <f t="shared" ca="1" si="23"/>
        <v>0</v>
      </c>
      <c r="GP25" s="12" t="e">
        <f t="shared" ca="1" si="24"/>
        <v>#DIV/0!</v>
      </c>
      <c r="GX25" s="14"/>
      <c r="GZ25">
        <f t="shared" si="25"/>
        <v>0.35361865491255512</v>
      </c>
      <c r="HA25">
        <f t="shared" si="26"/>
        <v>1</v>
      </c>
      <c r="HB25">
        <f t="shared" si="27"/>
        <v>1.2184524804664623</v>
      </c>
      <c r="HC25">
        <f t="shared" si="28"/>
        <v>83.656731612358968</v>
      </c>
      <c r="HD25">
        <f t="shared" si="29"/>
        <v>36.04496908490821</v>
      </c>
      <c r="HE25">
        <f t="shared" si="30"/>
        <v>0.55433142048528761</v>
      </c>
      <c r="HG25">
        <f t="shared" si="31"/>
        <v>1.2184524804664623</v>
      </c>
      <c r="HI25" t="e">
        <f t="shared" si="32"/>
        <v>#DIV/0!</v>
      </c>
      <c r="HJ25">
        <f t="shared" si="33"/>
        <v>0.70073251536814407</v>
      </c>
      <c r="HK25" t="e">
        <f t="shared" si="34"/>
        <v>#DIV/0!</v>
      </c>
      <c r="HL25" t="e">
        <f t="shared" si="35"/>
        <v>#DIV/0!</v>
      </c>
      <c r="HO25" s="8">
        <f t="shared" si="99"/>
        <v>15</v>
      </c>
      <c r="HP25" t="b">
        <f t="shared" si="75"/>
        <v>1</v>
      </c>
      <c r="HS25" s="11"/>
      <c r="HT25" s="11"/>
      <c r="HU25" s="11"/>
      <c r="HV25" s="11">
        <f t="shared" ca="1" si="36"/>
        <v>2000</v>
      </c>
      <c r="HW25" s="12">
        <f t="shared" ca="1" si="37"/>
        <v>1.1910706668562492</v>
      </c>
      <c r="HX25" s="12">
        <f t="shared" ca="1" si="38"/>
        <v>0.96355527138859931</v>
      </c>
      <c r="HY25" s="12">
        <f t="shared" ca="1" si="39"/>
        <v>0.93760360913821006</v>
      </c>
      <c r="IB25" s="12">
        <f t="shared" ca="1" si="40"/>
        <v>0</v>
      </c>
      <c r="IC25" s="12">
        <f t="shared" ca="1" si="41"/>
        <v>0</v>
      </c>
      <c r="ID25" s="12">
        <f t="shared" ca="1" si="42"/>
        <v>0</v>
      </c>
      <c r="IE25" s="12" t="e">
        <f t="shared" ca="1" si="43"/>
        <v>#DIV/0!</v>
      </c>
    </row>
    <row r="26" spans="1:239" x14ac:dyDescent="0.2">
      <c r="A26">
        <f t="shared" si="76"/>
        <v>17</v>
      </c>
      <c r="B26" s="1">
        <f t="shared" si="77"/>
        <v>1965</v>
      </c>
      <c r="C26" s="1"/>
      <c r="D26" s="1"/>
      <c r="E26" s="1"/>
      <c r="F26" s="1"/>
      <c r="G26" s="1"/>
      <c r="H26" s="1"/>
      <c r="I26" s="1"/>
      <c r="J26" s="1"/>
      <c r="K26" s="27">
        <v>10586.944662190001</v>
      </c>
      <c r="L26" s="27">
        <v>5907.9043134100002</v>
      </c>
      <c r="M26" s="27">
        <v>25098.54597761</v>
      </c>
      <c r="N26" s="27">
        <v>12435.409462020001</v>
      </c>
      <c r="O26" s="27"/>
      <c r="P26" s="27">
        <f t="shared" si="101"/>
        <v>54028.804415229999</v>
      </c>
      <c r="Q26" s="27"/>
      <c r="R26" s="27"/>
      <c r="Z26" s="23">
        <f t="shared" si="44"/>
        <v>0</v>
      </c>
      <c r="AA26" s="23">
        <f t="shared" si="0"/>
        <v>38329.005933125394</v>
      </c>
      <c r="AB26" s="23"/>
      <c r="AC26" s="26"/>
      <c r="AE26" s="27"/>
      <c r="AH26" s="34" t="e">
        <f t="shared" si="45"/>
        <v>#DIV/0!</v>
      </c>
      <c r="AI26" s="34">
        <f t="shared" si="46"/>
        <v>154.13664324396586</v>
      </c>
      <c r="AJ26" s="34" t="e">
        <f t="shared" si="47"/>
        <v>#DIV/0!</v>
      </c>
      <c r="AK26" s="26" t="e">
        <f t="shared" si="48"/>
        <v>#DIV/0!</v>
      </c>
      <c r="AN26" s="34" t="e">
        <f t="shared" si="49"/>
        <v>#DIV/0!</v>
      </c>
      <c r="AQ26" s="26" t="e">
        <f t="shared" si="1"/>
        <v>#DIV/0!</v>
      </c>
      <c r="AR26" s="26">
        <f t="shared" si="2"/>
        <v>0.77624895072296218</v>
      </c>
      <c r="AS26" s="26" t="e">
        <f t="shared" si="3"/>
        <v>#DIV/0!</v>
      </c>
      <c r="AT26" s="26" t="e">
        <f t="shared" si="4"/>
        <v>#DIV/0!</v>
      </c>
      <c r="AU26" s="26"/>
      <c r="AV26" s="26" t="e">
        <f t="shared" si="50"/>
        <v>#DIV/0!</v>
      </c>
      <c r="AY26" t="e">
        <f t="shared" si="5"/>
        <v>#DIV/0!</v>
      </c>
      <c r="AZ26" t="e">
        <f t="shared" si="6"/>
        <v>#DIV/0!</v>
      </c>
      <c r="BA26" t="e">
        <f t="shared" si="7"/>
        <v>#DIV/0!</v>
      </c>
      <c r="BB26" t="e">
        <f t="shared" si="8"/>
        <v>#DIV/0!</v>
      </c>
      <c r="BN26" t="e">
        <f>AQ26/#REF!</f>
        <v>#DIV/0!</v>
      </c>
      <c r="BO26" t="e">
        <f>AR26/#REF!</f>
        <v>#REF!</v>
      </c>
      <c r="BP26" t="e">
        <f>AS26/#REF!</f>
        <v>#DIV/0!</v>
      </c>
      <c r="BQ26" t="e">
        <f>AT26/#REF!</f>
        <v>#DIV/0!</v>
      </c>
      <c r="BZ26" s="9">
        <f t="shared" si="51"/>
        <v>0.52373544959595031</v>
      </c>
      <c r="CA26" s="9"/>
      <c r="CB26" s="9" t="e">
        <f t="shared" si="52"/>
        <v>#DIV/0!</v>
      </c>
      <c r="CC26" s="9">
        <f t="shared" si="53"/>
        <v>1</v>
      </c>
      <c r="CD26" s="9">
        <f t="shared" si="9"/>
        <v>1.1072990576735533</v>
      </c>
      <c r="CE26" s="9">
        <f t="shared" si="54"/>
        <v>80.279763193623012</v>
      </c>
      <c r="CF26" s="9">
        <f t="shared" si="10"/>
        <v>46.556785148631327</v>
      </c>
      <c r="CG26" s="9">
        <f t="shared" si="11"/>
        <v>0.70302026176049981</v>
      </c>
      <c r="CH26" s="9"/>
      <c r="CI26" s="9">
        <f t="shared" si="12"/>
        <v>1.1072990576735533</v>
      </c>
      <c r="CU26" s="223"/>
      <c r="CV26" s="8"/>
      <c r="CW26" s="26">
        <f t="shared" si="55"/>
        <v>0.19595000808875354</v>
      </c>
      <c r="CX26" s="26">
        <f t="shared" si="56"/>
        <v>0.10934730792866926</v>
      </c>
      <c r="CY26" s="26">
        <f t="shared" si="57"/>
        <v>0.46454009577408034</v>
      </c>
      <c r="CZ26" s="26">
        <f t="shared" si="58"/>
        <v>0.23016258820849689</v>
      </c>
      <c r="DA26" s="26"/>
      <c r="DB26">
        <f t="shared" si="59"/>
        <v>1</v>
      </c>
      <c r="DD26" s="26">
        <f t="shared" si="78"/>
        <v>0.19619121520084323</v>
      </c>
      <c r="DE26" s="26">
        <f t="shared" si="79"/>
        <v>0.10809271664818282</v>
      </c>
      <c r="DF26" s="26">
        <f t="shared" si="80"/>
        <v>0.46489179849714268</v>
      </c>
      <c r="DG26" s="26">
        <f t="shared" si="81"/>
        <v>0.23081864262552487</v>
      </c>
      <c r="DH26" s="26"/>
      <c r="DI26" s="26">
        <f t="shared" si="82"/>
        <v>0.99999437297169358</v>
      </c>
      <c r="DJ26" s="26"/>
      <c r="DK26" s="26">
        <f t="shared" si="83"/>
        <v>0.19619231918057675</v>
      </c>
      <c r="DL26" s="26">
        <f t="shared" si="84"/>
        <v>0.10809332489238173</v>
      </c>
      <c r="DM26" s="26">
        <f t="shared" si="85"/>
        <v>0.46489441447117241</v>
      </c>
      <c r="DN26" s="26">
        <f t="shared" si="86"/>
        <v>0.23081994145586912</v>
      </c>
      <c r="DO26" s="26"/>
      <c r="DP26" s="26">
        <f t="shared" si="87"/>
        <v>1</v>
      </c>
      <c r="DQ26" s="26"/>
      <c r="DR26" s="26"/>
      <c r="DS26" s="26" t="e">
        <f t="shared" si="88"/>
        <v>#DIV/0!</v>
      </c>
      <c r="DT26" s="26">
        <f t="shared" si="89"/>
        <v>4.2834651468831406E-2</v>
      </c>
      <c r="DU26" s="26" t="e">
        <f t="shared" si="90"/>
        <v>#DIV/0!</v>
      </c>
      <c r="DV26" s="26" t="e">
        <f t="shared" si="91"/>
        <v>#DIV/0!</v>
      </c>
      <c r="DW26" s="26"/>
      <c r="DY26" t="e">
        <f t="shared" si="100"/>
        <v>#DIV/0!</v>
      </c>
      <c r="DZ26">
        <f t="shared" si="92"/>
        <v>1</v>
      </c>
      <c r="EA26">
        <f t="shared" si="13"/>
        <v>80.279763193623012</v>
      </c>
      <c r="EC26" t="e">
        <f t="shared" si="60"/>
        <v>#DIV/0!</v>
      </c>
      <c r="ED26" t="e">
        <f t="shared" si="61"/>
        <v>#DIV/0!</v>
      </c>
      <c r="EE26" t="e">
        <f t="shared" si="62"/>
        <v>#DIV/0!</v>
      </c>
      <c r="EF26" t="e">
        <f t="shared" si="63"/>
        <v>#DIV/0!</v>
      </c>
      <c r="EI26" s="26" t="e">
        <f t="shared" si="64"/>
        <v>#DIV/0!</v>
      </c>
      <c r="EJ26" s="26">
        <f t="shared" si="93"/>
        <v>1</v>
      </c>
      <c r="EK26" s="26">
        <f t="shared" si="14"/>
        <v>1.1072990576735533</v>
      </c>
      <c r="EN26" t="e">
        <f t="shared" si="65"/>
        <v>#DIV/0!</v>
      </c>
      <c r="EO26" t="e">
        <f t="shared" si="66"/>
        <v>#DIV/0!</v>
      </c>
      <c r="EP26" t="e">
        <f t="shared" si="67"/>
        <v>#DIV/0!</v>
      </c>
      <c r="EQ26" t="e">
        <f t="shared" si="68"/>
        <v>#DIV/0!</v>
      </c>
      <c r="ET26" t="e">
        <f t="shared" si="94"/>
        <v>#DIV/0!</v>
      </c>
      <c r="EU26">
        <f t="shared" si="95"/>
        <v>1</v>
      </c>
      <c r="EV26">
        <f t="shared" si="15"/>
        <v>1</v>
      </c>
      <c r="EX26" t="e">
        <f t="shared" si="69"/>
        <v>#DIV/0!</v>
      </c>
      <c r="EY26" t="e">
        <f t="shared" si="70"/>
        <v>#REF!</v>
      </c>
      <c r="EZ26" t="e">
        <f t="shared" si="71"/>
        <v>#DIV/0!</v>
      </c>
      <c r="FA26" t="e">
        <f t="shared" si="72"/>
        <v>#DIV/0!</v>
      </c>
      <c r="FD26" t="e">
        <f t="shared" si="96"/>
        <v>#DIV/0!</v>
      </c>
      <c r="FE26">
        <f t="shared" si="97"/>
        <v>1</v>
      </c>
      <c r="FF26">
        <f t="shared" si="16"/>
        <v>1</v>
      </c>
      <c r="FV26" t="e">
        <f>#REF!/#REF!</f>
        <v>#REF!</v>
      </c>
      <c r="FX26" s="8">
        <f t="shared" si="98"/>
        <v>16</v>
      </c>
      <c r="FY26" t="b">
        <f t="shared" si="73"/>
        <v>1</v>
      </c>
      <c r="GC26" s="11"/>
      <c r="GD26" s="11"/>
      <c r="GE26" s="11"/>
      <c r="GF26" s="11">
        <f t="shared" ca="1" si="17"/>
        <v>2001</v>
      </c>
      <c r="GG26" s="12">
        <f t="shared" ca="1" si="18"/>
        <v>1.6721462752283902</v>
      </c>
      <c r="GH26" s="12">
        <f t="shared" ca="1" si="19"/>
        <v>0.87565486642246482</v>
      </c>
      <c r="GI26" s="12">
        <f t="shared" ca="1" si="20"/>
        <v>0.89975539637245072</v>
      </c>
      <c r="GK26">
        <f t="shared" ca="1" si="74"/>
        <v>2001</v>
      </c>
      <c r="GM26" s="12">
        <f t="shared" ca="1" si="21"/>
        <v>0</v>
      </c>
      <c r="GN26" s="12">
        <f t="shared" ca="1" si="22"/>
        <v>0</v>
      </c>
      <c r="GO26" s="12" t="e">
        <f t="shared" ca="1" si="23"/>
        <v>#DIV/0!</v>
      </c>
      <c r="GP26" s="12" t="e">
        <f t="shared" ca="1" si="24"/>
        <v>#DIV/0!</v>
      </c>
      <c r="GX26" s="14"/>
      <c r="GZ26">
        <f t="shared" si="25"/>
        <v>0.37659604720602874</v>
      </c>
      <c r="HA26">
        <f t="shared" si="26"/>
        <v>1</v>
      </c>
      <c r="HB26">
        <f t="shared" si="27"/>
        <v>1.2184524804664623</v>
      </c>
      <c r="HC26">
        <f t="shared" si="28"/>
        <v>83.656731612358968</v>
      </c>
      <c r="HD26">
        <f t="shared" si="29"/>
        <v>38.387094941008392</v>
      </c>
      <c r="HE26">
        <f t="shared" si="30"/>
        <v>0.57771181011006056</v>
      </c>
      <c r="HG26">
        <f t="shared" si="31"/>
        <v>1.2184524804664623</v>
      </c>
      <c r="HI26" t="e">
        <f t="shared" si="32"/>
        <v>#DIV/0!</v>
      </c>
      <c r="HJ26">
        <f t="shared" si="33"/>
        <v>0.73140028098579468</v>
      </c>
      <c r="HK26" t="e">
        <f t="shared" si="34"/>
        <v>#DIV/0!</v>
      </c>
      <c r="HL26" t="e">
        <f t="shared" si="35"/>
        <v>#DIV/0!</v>
      </c>
      <c r="HO26" s="8">
        <f t="shared" si="99"/>
        <v>16</v>
      </c>
      <c r="HP26" t="b">
        <f t="shared" si="75"/>
        <v>1</v>
      </c>
      <c r="HS26" s="11"/>
      <c r="HT26" s="11"/>
      <c r="HU26" s="11"/>
      <c r="HV26" s="11">
        <f t="shared" ca="1" si="36"/>
        <v>2001</v>
      </c>
      <c r="HW26" s="12">
        <f t="shared" ca="1" si="37"/>
        <v>1.2023697805583202</v>
      </c>
      <c r="HX26" s="12">
        <f t="shared" ca="1" si="38"/>
        <v>0.96355527138859931</v>
      </c>
      <c r="HY26" s="12">
        <f t="shared" ca="1" si="39"/>
        <v>0.93760360913821006</v>
      </c>
      <c r="IB26" s="12">
        <f t="shared" ca="1" si="40"/>
        <v>0</v>
      </c>
      <c r="IC26" s="12">
        <f t="shared" ca="1" si="41"/>
        <v>0</v>
      </c>
      <c r="ID26" s="12" t="e">
        <f t="shared" ca="1" si="42"/>
        <v>#DIV/0!</v>
      </c>
      <c r="IE26" s="12" t="e">
        <f t="shared" ca="1" si="43"/>
        <v>#DIV/0!</v>
      </c>
    </row>
    <row r="27" spans="1:239" x14ac:dyDescent="0.2">
      <c r="A27">
        <f t="shared" si="76"/>
        <v>18</v>
      </c>
      <c r="B27" s="1">
        <f t="shared" si="77"/>
        <v>1966</v>
      </c>
      <c r="C27" s="1"/>
      <c r="D27" s="1"/>
      <c r="E27" s="1"/>
      <c r="F27" s="1"/>
      <c r="G27" s="1"/>
      <c r="H27" s="1"/>
      <c r="I27" s="1"/>
      <c r="J27" s="1"/>
      <c r="K27" s="27">
        <v>11108.96074932</v>
      </c>
      <c r="L27" s="27">
        <v>6394.7524043800004</v>
      </c>
      <c r="M27" s="27">
        <v>26429.809946249999</v>
      </c>
      <c r="N27" s="27">
        <v>13102.359193530001</v>
      </c>
      <c r="O27" s="27"/>
      <c r="P27" s="27">
        <f t="shared" si="101"/>
        <v>57035.882293480005</v>
      </c>
      <c r="Q27" s="27"/>
      <c r="R27" s="27"/>
      <c r="Z27" s="23">
        <f t="shared" si="44"/>
        <v>0</v>
      </c>
      <c r="AA27" s="23">
        <f t="shared" si="0"/>
        <v>39236.168078555282</v>
      </c>
      <c r="AB27" s="23"/>
      <c r="AC27" s="26"/>
      <c r="AE27" s="27"/>
      <c r="AH27" s="34" t="e">
        <f t="shared" si="45"/>
        <v>#DIV/0!</v>
      </c>
      <c r="AI27" s="34">
        <f t="shared" si="46"/>
        <v>162.9810635834003</v>
      </c>
      <c r="AJ27" s="34" t="e">
        <f t="shared" si="47"/>
        <v>#DIV/0!</v>
      </c>
      <c r="AK27" s="26" t="e">
        <f t="shared" si="48"/>
        <v>#DIV/0!</v>
      </c>
      <c r="AN27" s="34" t="e">
        <f t="shared" si="49"/>
        <v>#DIV/0!</v>
      </c>
      <c r="AQ27" s="26" t="e">
        <f t="shared" si="1"/>
        <v>#DIV/0!</v>
      </c>
      <c r="AR27" s="26">
        <f t="shared" si="2"/>
        <v>0.82079041642344597</v>
      </c>
      <c r="AS27" s="26" t="e">
        <f t="shared" si="3"/>
        <v>#DIV/0!</v>
      </c>
      <c r="AT27" s="26" t="e">
        <f t="shared" si="4"/>
        <v>#DIV/0!</v>
      </c>
      <c r="AU27" s="26"/>
      <c r="AV27" s="26" t="e">
        <f t="shared" si="50"/>
        <v>#DIV/0!</v>
      </c>
      <c r="AY27" t="e">
        <f t="shared" si="5"/>
        <v>#DIV/0!</v>
      </c>
      <c r="AZ27" t="e">
        <f t="shared" si="6"/>
        <v>#DIV/0!</v>
      </c>
      <c r="BA27" t="e">
        <f t="shared" si="7"/>
        <v>#DIV/0!</v>
      </c>
      <c r="BB27" t="e">
        <f t="shared" si="8"/>
        <v>#DIV/0!</v>
      </c>
      <c r="BN27" t="e">
        <f>AQ27/#REF!</f>
        <v>#DIV/0!</v>
      </c>
      <c r="BO27" t="e">
        <f>AR27/#REF!</f>
        <v>#REF!</v>
      </c>
      <c r="BP27" t="e">
        <f>AS27/#REF!</f>
        <v>#DIV/0!</v>
      </c>
      <c r="BQ27" t="e">
        <f>AT27/#REF!</f>
        <v>#DIV/0!</v>
      </c>
      <c r="BZ27" s="9">
        <f t="shared" si="51"/>
        <v>0.55827412104354246</v>
      </c>
      <c r="CA27" s="9"/>
      <c r="CB27" s="9" t="e">
        <f t="shared" si="52"/>
        <v>#DIV/0!</v>
      </c>
      <c r="CC27" s="9">
        <f t="shared" si="53"/>
        <v>1</v>
      </c>
      <c r="CD27" s="9">
        <f t="shared" si="9"/>
        <v>1.1072990576735533</v>
      </c>
      <c r="CE27" s="9">
        <f t="shared" si="54"/>
        <v>80.279763193623012</v>
      </c>
      <c r="CF27" s="9">
        <f t="shared" si="10"/>
        <v>49.627055658571521</v>
      </c>
      <c r="CG27" s="9">
        <f t="shared" si="11"/>
        <v>0.7421482176718398</v>
      </c>
      <c r="CH27" s="9"/>
      <c r="CI27" s="9">
        <f t="shared" si="12"/>
        <v>1.1072990576735533</v>
      </c>
      <c r="CU27" s="223"/>
      <c r="CV27" s="8"/>
      <c r="CW27" s="26">
        <f t="shared" si="55"/>
        <v>0.1947714369027988</v>
      </c>
      <c r="CX27" s="26">
        <f t="shared" si="56"/>
        <v>0.11211805879456009</v>
      </c>
      <c r="CY27" s="26">
        <f t="shared" si="57"/>
        <v>0.46338916631909971</v>
      </c>
      <c r="CZ27" s="26">
        <f t="shared" si="58"/>
        <v>0.22972133798354133</v>
      </c>
      <c r="DA27" s="26"/>
      <c r="DB27">
        <f t="shared" si="59"/>
        <v>0.99999999999999989</v>
      </c>
      <c r="DD27" s="26">
        <f t="shared" si="78"/>
        <v>0.19536012998781116</v>
      </c>
      <c r="DE27" s="26">
        <f t="shared" si="79"/>
        <v>0.11072690564796997</v>
      </c>
      <c r="DF27" s="26">
        <f t="shared" si="80"/>
        <v>0.46396439312630205</v>
      </c>
      <c r="DG27" s="26">
        <f t="shared" si="81"/>
        <v>0.22994189253408429</v>
      </c>
      <c r="DH27" s="26"/>
      <c r="DI27" s="26">
        <f t="shared" si="82"/>
        <v>0.99999332129616747</v>
      </c>
      <c r="DJ27" s="26"/>
      <c r="DK27" s="26">
        <f t="shared" si="83"/>
        <v>0.19536143474897413</v>
      </c>
      <c r="DL27" s="26">
        <f t="shared" si="84"/>
        <v>0.1107276451651181</v>
      </c>
      <c r="DM27" s="26">
        <f t="shared" si="85"/>
        <v>0.46396749182776792</v>
      </c>
      <c r="DN27" s="26">
        <f t="shared" si="86"/>
        <v>0.22994342825813985</v>
      </c>
      <c r="DO27" s="26"/>
      <c r="DP27" s="26">
        <f t="shared" si="87"/>
        <v>1</v>
      </c>
      <c r="DQ27" s="26"/>
      <c r="DR27" s="26"/>
      <c r="DS27" s="26" t="e">
        <f t="shared" si="88"/>
        <v>#DIV/0!</v>
      </c>
      <c r="DT27" s="26">
        <f t="shared" si="89"/>
        <v>5.579451692985777E-2</v>
      </c>
      <c r="DU27" s="26" t="e">
        <f t="shared" si="90"/>
        <v>#DIV/0!</v>
      </c>
      <c r="DV27" s="26" t="e">
        <f t="shared" si="91"/>
        <v>#DIV/0!</v>
      </c>
      <c r="DW27" s="26"/>
      <c r="DY27" t="e">
        <f t="shared" si="100"/>
        <v>#DIV/0!</v>
      </c>
      <c r="DZ27">
        <f t="shared" si="92"/>
        <v>1</v>
      </c>
      <c r="EA27">
        <f t="shared" si="13"/>
        <v>80.279763193623012</v>
      </c>
      <c r="EC27" t="e">
        <f t="shared" si="60"/>
        <v>#DIV/0!</v>
      </c>
      <c r="ED27" t="e">
        <f t="shared" si="61"/>
        <v>#DIV/0!</v>
      </c>
      <c r="EE27" t="e">
        <f t="shared" si="62"/>
        <v>#DIV/0!</v>
      </c>
      <c r="EF27" t="e">
        <f t="shared" si="63"/>
        <v>#DIV/0!</v>
      </c>
      <c r="EI27" s="26" t="e">
        <f t="shared" si="64"/>
        <v>#DIV/0!</v>
      </c>
      <c r="EJ27" s="26">
        <f t="shared" si="93"/>
        <v>1</v>
      </c>
      <c r="EK27" s="26">
        <f t="shared" si="14"/>
        <v>1.1072990576735533</v>
      </c>
      <c r="EN27" t="e">
        <f t="shared" si="65"/>
        <v>#DIV/0!</v>
      </c>
      <c r="EO27" t="e">
        <f t="shared" si="66"/>
        <v>#DIV/0!</v>
      </c>
      <c r="EP27" t="e">
        <f t="shared" si="67"/>
        <v>#DIV/0!</v>
      </c>
      <c r="EQ27" t="e">
        <f t="shared" si="68"/>
        <v>#DIV/0!</v>
      </c>
      <c r="ET27" t="e">
        <f t="shared" si="94"/>
        <v>#DIV/0!</v>
      </c>
      <c r="EU27">
        <f t="shared" si="95"/>
        <v>1</v>
      </c>
      <c r="EV27">
        <f t="shared" si="15"/>
        <v>1</v>
      </c>
      <c r="EX27" t="e">
        <f t="shared" si="69"/>
        <v>#DIV/0!</v>
      </c>
      <c r="EY27" t="e">
        <f t="shared" si="70"/>
        <v>#REF!</v>
      </c>
      <c r="EZ27" t="e">
        <f t="shared" si="71"/>
        <v>#DIV/0!</v>
      </c>
      <c r="FA27" t="e">
        <f t="shared" si="72"/>
        <v>#DIV/0!</v>
      </c>
      <c r="FD27" t="e">
        <f t="shared" si="96"/>
        <v>#DIV/0!</v>
      </c>
      <c r="FE27">
        <f t="shared" si="97"/>
        <v>1</v>
      </c>
      <c r="FF27">
        <f t="shared" si="16"/>
        <v>1</v>
      </c>
      <c r="FV27" t="e">
        <f>#REF!/#REF!</f>
        <v>#REF!</v>
      </c>
      <c r="FX27" s="8">
        <f t="shared" si="98"/>
        <v>17</v>
      </c>
      <c r="FY27" t="b">
        <f t="shared" si="73"/>
        <v>1</v>
      </c>
      <c r="GC27" s="11"/>
      <c r="GD27" s="11"/>
      <c r="GE27" s="11"/>
      <c r="GF27" s="11">
        <f t="shared" ca="1" si="17"/>
        <v>2002</v>
      </c>
      <c r="GG27" s="12">
        <f t="shared" ca="1" si="18"/>
        <v>1.7018468961335145</v>
      </c>
      <c r="GH27" s="12">
        <f t="shared" ca="1" si="19"/>
        <v>0.87565486642246482</v>
      </c>
      <c r="GI27" s="12">
        <f t="shared" ca="1" si="20"/>
        <v>0.89975539637245072</v>
      </c>
      <c r="GK27">
        <f t="shared" ca="1" si="74"/>
        <v>2002</v>
      </c>
      <c r="GM27" s="12" t="e">
        <f t="shared" ca="1" si="21"/>
        <v>#DIV/0!</v>
      </c>
      <c r="GN27" s="12" t="e">
        <f t="shared" ca="1" si="22"/>
        <v>#DIV/0!</v>
      </c>
      <c r="GO27" s="12" t="e">
        <f t="shared" ca="1" si="23"/>
        <v>#DIV/0!</v>
      </c>
      <c r="GP27" s="12" t="e">
        <f t="shared" ca="1" si="24"/>
        <v>#DIV/0!</v>
      </c>
      <c r="GX27" s="14"/>
      <c r="GZ27">
        <f t="shared" si="25"/>
        <v>0.40143134745722547</v>
      </c>
      <c r="HA27">
        <f t="shared" si="26"/>
        <v>1</v>
      </c>
      <c r="HB27">
        <f t="shared" si="27"/>
        <v>1.2184524804664623</v>
      </c>
      <c r="HC27">
        <f t="shared" si="28"/>
        <v>83.656731612358968</v>
      </c>
      <c r="HD27">
        <f t="shared" si="29"/>
        <v>40.918600610555629</v>
      </c>
      <c r="HE27">
        <f t="shared" si="30"/>
        <v>0.60986548115624117</v>
      </c>
      <c r="HG27">
        <f t="shared" si="31"/>
        <v>1.2184524804664623</v>
      </c>
      <c r="HI27" t="e">
        <f t="shared" si="32"/>
        <v>#DIV/0!</v>
      </c>
      <c r="HJ27">
        <f t="shared" si="33"/>
        <v>0.77336831263145644</v>
      </c>
      <c r="HK27" t="e">
        <f t="shared" si="34"/>
        <v>#DIV/0!</v>
      </c>
      <c r="HL27" t="e">
        <f t="shared" si="35"/>
        <v>#DIV/0!</v>
      </c>
      <c r="HO27" s="8">
        <f t="shared" si="99"/>
        <v>17</v>
      </c>
      <c r="HP27" t="b">
        <f t="shared" si="75"/>
        <v>1</v>
      </c>
      <c r="HS27" s="11"/>
      <c r="HT27" s="11"/>
      <c r="HU27" s="11"/>
      <c r="HV27" s="11">
        <f t="shared" ca="1" si="36"/>
        <v>2002</v>
      </c>
      <c r="HW27" s="12">
        <f t="shared" ca="1" si="37"/>
        <v>1.223726242949903</v>
      </c>
      <c r="HX27" s="12">
        <f t="shared" ca="1" si="38"/>
        <v>0.96355527138859931</v>
      </c>
      <c r="HY27" s="12">
        <f t="shared" ca="1" si="39"/>
        <v>0.93760360913821006</v>
      </c>
      <c r="IB27" s="12" t="e">
        <f t="shared" ca="1" si="40"/>
        <v>#DIV/0!</v>
      </c>
      <c r="IC27" s="12" t="e">
        <f t="shared" ca="1" si="41"/>
        <v>#DIV/0!</v>
      </c>
      <c r="ID27" s="12" t="e">
        <f t="shared" ca="1" si="42"/>
        <v>#DIV/0!</v>
      </c>
      <c r="IE27" s="12" t="e">
        <f t="shared" ca="1" si="43"/>
        <v>#DIV/0!</v>
      </c>
    </row>
    <row r="28" spans="1:239" x14ac:dyDescent="0.2">
      <c r="A28">
        <f t="shared" si="76"/>
        <v>19</v>
      </c>
      <c r="B28" s="1">
        <f t="shared" si="77"/>
        <v>1967</v>
      </c>
      <c r="C28" s="1"/>
      <c r="D28" s="1"/>
      <c r="E28" s="1"/>
      <c r="F28" s="1"/>
      <c r="G28" s="1"/>
      <c r="H28" s="1"/>
      <c r="I28" s="1"/>
      <c r="J28" s="1"/>
      <c r="K28" s="27">
        <v>11576.353949209999</v>
      </c>
      <c r="L28" s="27">
        <v>6950.9048759400002</v>
      </c>
      <c r="M28" s="27">
        <v>26649.317637749999</v>
      </c>
      <c r="N28" s="27">
        <v>13751.48020407</v>
      </c>
      <c r="O28" s="27"/>
      <c r="P28" s="27">
        <f t="shared" si="101"/>
        <v>58928.056666969998</v>
      </c>
      <c r="Q28" s="27"/>
      <c r="R28" s="27"/>
      <c r="Z28" s="23">
        <f t="shared" si="44"/>
        <v>0</v>
      </c>
      <c r="AA28" s="23">
        <f t="shared" si="0"/>
        <v>40166.88589064408</v>
      </c>
      <c r="AB28" s="23"/>
      <c r="AC28" s="26"/>
      <c r="AE28" s="27"/>
      <c r="AH28" s="34" t="e">
        <f t="shared" si="45"/>
        <v>#DIV/0!</v>
      </c>
      <c r="AI28" s="34">
        <f t="shared" si="46"/>
        <v>173.05062918903175</v>
      </c>
      <c r="AJ28" s="34" t="e">
        <f t="shared" si="47"/>
        <v>#DIV/0!</v>
      </c>
      <c r="AK28" s="26" t="e">
        <f t="shared" si="48"/>
        <v>#DIV/0!</v>
      </c>
      <c r="AN28" s="34" t="e">
        <f t="shared" si="49"/>
        <v>#DIV/0!</v>
      </c>
      <c r="AQ28" s="26" t="e">
        <f t="shared" si="1"/>
        <v>#DIV/0!</v>
      </c>
      <c r="AR28" s="26">
        <f t="shared" si="2"/>
        <v>0.87150184734020464</v>
      </c>
      <c r="AS28" s="26" t="e">
        <f t="shared" si="3"/>
        <v>#DIV/0!</v>
      </c>
      <c r="AT28" s="26" t="e">
        <f t="shared" si="4"/>
        <v>#DIV/0!</v>
      </c>
      <c r="AU28" s="26"/>
      <c r="AV28" s="26" t="e">
        <f t="shared" si="50"/>
        <v>#DIV/0!</v>
      </c>
      <c r="AY28" t="e">
        <f t="shared" si="5"/>
        <v>#DIV/0!</v>
      </c>
      <c r="AZ28" t="e">
        <f t="shared" si="6"/>
        <v>#DIV/0!</v>
      </c>
      <c r="BA28" t="e">
        <f t="shared" si="7"/>
        <v>#DIV/0!</v>
      </c>
      <c r="BB28" t="e">
        <f t="shared" si="8"/>
        <v>#DIV/0!</v>
      </c>
      <c r="BN28" t="e">
        <f>AQ28/#REF!</f>
        <v>#DIV/0!</v>
      </c>
      <c r="BO28" t="e">
        <f>AR28/#REF!</f>
        <v>#REF!</v>
      </c>
      <c r="BP28" t="e">
        <f>AS28/#REF!</f>
        <v>#DIV/0!</v>
      </c>
      <c r="BQ28" t="e">
        <f>AT28/#REF!</f>
        <v>#DIV/0!</v>
      </c>
      <c r="BZ28" s="9">
        <f t="shared" si="51"/>
        <v>0.57360560001054617</v>
      </c>
      <c r="CA28" s="9"/>
      <c r="CB28" s="9" t="e">
        <f t="shared" si="52"/>
        <v>#DIV/0!</v>
      </c>
      <c r="CC28" s="9">
        <f t="shared" si="53"/>
        <v>1</v>
      </c>
      <c r="CD28" s="9">
        <f t="shared" si="9"/>
        <v>1.1072990576735533</v>
      </c>
      <c r="CE28" s="9">
        <f t="shared" si="54"/>
        <v>80.279763193623012</v>
      </c>
      <c r="CF28" s="9">
        <f t="shared" si="10"/>
        <v>50.989927644472459</v>
      </c>
      <c r="CG28" s="9">
        <f t="shared" si="11"/>
        <v>0.76676910161967093</v>
      </c>
      <c r="CH28" s="9"/>
      <c r="CI28" s="9">
        <f t="shared" si="12"/>
        <v>1.1072990576735533</v>
      </c>
      <c r="CU28" s="223"/>
      <c r="CV28" s="8"/>
      <c r="CW28" s="26">
        <f t="shared" si="55"/>
        <v>0.19644893458193247</v>
      </c>
      <c r="CX28" s="26">
        <f t="shared" si="56"/>
        <v>0.11795577979472179</v>
      </c>
      <c r="CY28" s="26">
        <f t="shared" si="57"/>
        <v>0.45223479519030729</v>
      </c>
      <c r="CZ28" s="26">
        <f t="shared" si="58"/>
        <v>0.23336049043303844</v>
      </c>
      <c r="DA28" s="26"/>
      <c r="DB28">
        <f t="shared" si="59"/>
        <v>1</v>
      </c>
      <c r="DD28" s="26">
        <f t="shared" si="78"/>
        <v>0.19560898692431566</v>
      </c>
      <c r="DE28" s="26">
        <f t="shared" si="79"/>
        <v>0.11501222806264674</v>
      </c>
      <c r="DF28" s="26">
        <f t="shared" si="80"/>
        <v>0.45778933227948154</v>
      </c>
      <c r="DG28" s="26">
        <f t="shared" si="81"/>
        <v>0.2315361477185664</v>
      </c>
      <c r="DH28" s="26"/>
      <c r="DI28" s="26">
        <f t="shared" si="82"/>
        <v>0.99994669498501043</v>
      </c>
      <c r="DJ28" s="26"/>
      <c r="DK28" s="26">
        <f t="shared" si="83"/>
        <v>0.19561941442013359</v>
      </c>
      <c r="DL28" s="26">
        <f t="shared" si="84"/>
        <v>0.11501835911800361</v>
      </c>
      <c r="DM28" s="26">
        <f t="shared" si="85"/>
        <v>0.457813736047544</v>
      </c>
      <c r="DN28" s="26">
        <f t="shared" si="86"/>
        <v>0.23154849041431874</v>
      </c>
      <c r="DO28" s="26"/>
      <c r="DP28" s="26">
        <f t="shared" si="87"/>
        <v>1</v>
      </c>
      <c r="DQ28" s="26"/>
      <c r="DR28" s="26"/>
      <c r="DS28" s="26" t="e">
        <f t="shared" si="88"/>
        <v>#DIV/0!</v>
      </c>
      <c r="DT28" s="26">
        <f t="shared" si="89"/>
        <v>5.9950186231696345E-2</v>
      </c>
      <c r="DU28" s="26" t="e">
        <f t="shared" si="90"/>
        <v>#DIV/0!</v>
      </c>
      <c r="DV28" s="26" t="e">
        <f t="shared" si="91"/>
        <v>#DIV/0!</v>
      </c>
      <c r="DW28" s="26"/>
      <c r="DY28" t="e">
        <f t="shared" si="100"/>
        <v>#DIV/0!</v>
      </c>
      <c r="DZ28">
        <f t="shared" si="92"/>
        <v>1</v>
      </c>
      <c r="EA28">
        <f t="shared" si="13"/>
        <v>80.279763193623012</v>
      </c>
      <c r="EC28" t="e">
        <f t="shared" si="60"/>
        <v>#DIV/0!</v>
      </c>
      <c r="ED28" t="e">
        <f t="shared" si="61"/>
        <v>#DIV/0!</v>
      </c>
      <c r="EE28" t="e">
        <f t="shared" si="62"/>
        <v>#DIV/0!</v>
      </c>
      <c r="EF28" t="e">
        <f t="shared" si="63"/>
        <v>#DIV/0!</v>
      </c>
      <c r="EI28" s="26" t="e">
        <f t="shared" si="64"/>
        <v>#DIV/0!</v>
      </c>
      <c r="EJ28" s="26">
        <f t="shared" si="93"/>
        <v>1</v>
      </c>
      <c r="EK28" s="26">
        <f t="shared" si="14"/>
        <v>1.1072990576735533</v>
      </c>
      <c r="EN28" t="e">
        <f t="shared" si="65"/>
        <v>#DIV/0!</v>
      </c>
      <c r="EO28" t="e">
        <f t="shared" si="66"/>
        <v>#DIV/0!</v>
      </c>
      <c r="EP28" t="e">
        <f t="shared" si="67"/>
        <v>#DIV/0!</v>
      </c>
      <c r="EQ28" t="e">
        <f t="shared" si="68"/>
        <v>#DIV/0!</v>
      </c>
      <c r="ET28" t="e">
        <f t="shared" si="94"/>
        <v>#DIV/0!</v>
      </c>
      <c r="EU28">
        <f t="shared" si="95"/>
        <v>1</v>
      </c>
      <c r="EV28">
        <f t="shared" si="15"/>
        <v>1</v>
      </c>
      <c r="EX28" t="e">
        <f t="shared" si="69"/>
        <v>#DIV/0!</v>
      </c>
      <c r="EY28" t="e">
        <f t="shared" si="70"/>
        <v>#REF!</v>
      </c>
      <c r="EZ28" t="e">
        <f t="shared" si="71"/>
        <v>#DIV/0!</v>
      </c>
      <c r="FA28" t="e">
        <f t="shared" si="72"/>
        <v>#DIV/0!</v>
      </c>
      <c r="FD28" t="e">
        <f t="shared" si="96"/>
        <v>#DIV/0!</v>
      </c>
      <c r="FE28">
        <f t="shared" si="97"/>
        <v>1</v>
      </c>
      <c r="FF28">
        <f t="shared" si="16"/>
        <v>1</v>
      </c>
      <c r="FV28" t="e">
        <f>#REF!/#REF!</f>
        <v>#REF!</v>
      </c>
      <c r="FX28" s="8">
        <f t="shared" si="98"/>
        <v>18</v>
      </c>
      <c r="FY28" t="b">
        <f t="shared" si="73"/>
        <v>1</v>
      </c>
      <c r="GC28" s="11"/>
      <c r="GD28" s="11"/>
      <c r="GE28" s="11"/>
      <c r="GF28" s="11">
        <f t="shared" ca="1" si="17"/>
        <v>2003</v>
      </c>
      <c r="GG28" s="12">
        <f t="shared" ca="1" si="18"/>
        <v>1.7493441607234665</v>
      </c>
      <c r="GH28" s="12">
        <f t="shared" ca="1" si="19"/>
        <v>0.87565486642246482</v>
      </c>
      <c r="GI28" s="12">
        <f t="shared" ca="1" si="20"/>
        <v>0.89975539637245072</v>
      </c>
      <c r="GK28">
        <f t="shared" ca="1" si="74"/>
        <v>2003</v>
      </c>
      <c r="GM28" s="12" t="e">
        <f t="shared" ca="1" si="21"/>
        <v>#DIV/0!</v>
      </c>
      <c r="GN28" s="12" t="e">
        <f t="shared" ca="1" si="22"/>
        <v>#DIV/0!</v>
      </c>
      <c r="GO28" s="12" t="e">
        <f t="shared" ca="1" si="23"/>
        <v>#DIV/0!</v>
      </c>
      <c r="GP28" s="12" t="e">
        <f t="shared" ca="1" si="24"/>
        <v>#DIV/0!</v>
      </c>
      <c r="GX28" s="14"/>
      <c r="GZ28">
        <f t="shared" si="25"/>
        <v>0.41245556661453153</v>
      </c>
      <c r="HA28">
        <f t="shared" si="26"/>
        <v>1</v>
      </c>
      <c r="HB28">
        <f t="shared" si="27"/>
        <v>1.2184524804664623</v>
      </c>
      <c r="HC28">
        <f t="shared" si="28"/>
        <v>83.656731612358968</v>
      </c>
      <c r="HD28">
        <f t="shared" si="29"/>
        <v>42.042318585243962</v>
      </c>
      <c r="HE28">
        <f t="shared" si="30"/>
        <v>0.63009786449664751</v>
      </c>
      <c r="HG28">
        <f t="shared" si="31"/>
        <v>1.2184524804664623</v>
      </c>
      <c r="HI28" t="e">
        <f t="shared" si="32"/>
        <v>#DIV/0!</v>
      </c>
      <c r="HJ28">
        <f t="shared" si="33"/>
        <v>0.8211498327058665</v>
      </c>
      <c r="HK28" t="e">
        <f t="shared" si="34"/>
        <v>#DIV/0!</v>
      </c>
      <c r="HL28" t="e">
        <f t="shared" si="35"/>
        <v>#DIV/0!</v>
      </c>
      <c r="HO28" s="8">
        <f t="shared" si="99"/>
        <v>18</v>
      </c>
      <c r="HP28" t="b">
        <f t="shared" si="75"/>
        <v>1</v>
      </c>
      <c r="HS28" s="11"/>
      <c r="HT28" s="11"/>
      <c r="HU28" s="11"/>
      <c r="HV28" s="11">
        <f t="shared" ca="1" si="36"/>
        <v>2003</v>
      </c>
      <c r="HW28" s="12">
        <f t="shared" ca="1" si="37"/>
        <v>1.257879520356415</v>
      </c>
      <c r="HX28" s="12">
        <f t="shared" ca="1" si="38"/>
        <v>0.96355527138859931</v>
      </c>
      <c r="HY28" s="12">
        <f t="shared" ca="1" si="39"/>
        <v>0.93760360913821006</v>
      </c>
      <c r="IB28" s="12" t="e">
        <f t="shared" ca="1" si="40"/>
        <v>#DIV/0!</v>
      </c>
      <c r="IC28" s="12" t="e">
        <f t="shared" ca="1" si="41"/>
        <v>#DIV/0!</v>
      </c>
      <c r="ID28" s="12" t="e">
        <f t="shared" ca="1" si="42"/>
        <v>#DIV/0!</v>
      </c>
      <c r="IE28" s="12" t="e">
        <f t="shared" ca="1" si="43"/>
        <v>#DIV/0!</v>
      </c>
    </row>
    <row r="29" spans="1:239" x14ac:dyDescent="0.2">
      <c r="A29">
        <f t="shared" si="76"/>
        <v>20</v>
      </c>
      <c r="B29" s="1">
        <f t="shared" si="77"/>
        <v>1968</v>
      </c>
      <c r="C29" s="1"/>
      <c r="D29" s="1"/>
      <c r="E29" s="1"/>
      <c r="F29" s="1"/>
      <c r="G29" s="1"/>
      <c r="H29" s="1"/>
      <c r="I29" s="1"/>
      <c r="J29" s="1"/>
      <c r="K29" s="27">
        <v>12290.187473239999</v>
      </c>
      <c r="L29" s="27">
        <v>7363.3892502100007</v>
      </c>
      <c r="M29" s="27">
        <v>27897.179546119998</v>
      </c>
      <c r="N29" s="27">
        <v>14864.44937884</v>
      </c>
      <c r="O29" s="27"/>
      <c r="P29" s="27">
        <f t="shared" si="101"/>
        <v>62415.205648410003</v>
      </c>
      <c r="Q29" s="27"/>
      <c r="R29" s="27"/>
      <c r="Z29" s="23">
        <f t="shared" si="44"/>
        <v>0</v>
      </c>
      <c r="AA29" s="23">
        <f t="shared" si="0"/>
        <v>41119.338763690568</v>
      </c>
      <c r="AB29" s="23"/>
      <c r="AC29" s="26"/>
      <c r="AE29" s="27"/>
      <c r="AH29" s="34" t="e">
        <f t="shared" si="45"/>
        <v>#DIV/0!</v>
      </c>
      <c r="AI29" s="34">
        <f t="shared" si="46"/>
        <v>179.07362986858297</v>
      </c>
      <c r="AJ29" s="34" t="e">
        <f t="shared" si="47"/>
        <v>#DIV/0!</v>
      </c>
      <c r="AK29" s="26" t="e">
        <f t="shared" si="48"/>
        <v>#DIV/0!</v>
      </c>
      <c r="AN29" s="34" t="e">
        <f t="shared" si="49"/>
        <v>#DIV/0!</v>
      </c>
      <c r="AQ29" s="26" t="e">
        <f t="shared" si="1"/>
        <v>#DIV/0!</v>
      </c>
      <c r="AR29" s="26">
        <f t="shared" si="2"/>
        <v>0.90183433583423012</v>
      </c>
      <c r="AS29" s="26" t="e">
        <f t="shared" si="3"/>
        <v>#DIV/0!</v>
      </c>
      <c r="AT29" s="26" t="e">
        <f t="shared" si="4"/>
        <v>#DIV/0!</v>
      </c>
      <c r="AU29" s="26"/>
      <c r="AV29" s="26" t="e">
        <f t="shared" si="50"/>
        <v>#DIV/0!</v>
      </c>
      <c r="AY29" t="e">
        <f t="shared" si="5"/>
        <v>#DIV/0!</v>
      </c>
      <c r="AZ29" t="e">
        <f t="shared" si="6"/>
        <v>#DIV/0!</v>
      </c>
      <c r="BA29" t="e">
        <f t="shared" si="7"/>
        <v>#DIV/0!</v>
      </c>
      <c r="BB29" t="e">
        <f t="shared" si="8"/>
        <v>#DIV/0!</v>
      </c>
      <c r="BN29" t="e">
        <f>AQ29/#REF!</f>
        <v>#DIV/0!</v>
      </c>
      <c r="BO29" t="e">
        <f>AR29/#REF!</f>
        <v>#REF!</v>
      </c>
      <c r="BP29" t="e">
        <f>AS29/#REF!</f>
        <v>#DIV/0!</v>
      </c>
      <c r="BQ29" t="e">
        <f>AT29/#REF!</f>
        <v>#DIV/0!</v>
      </c>
      <c r="BZ29" s="9">
        <f t="shared" si="51"/>
        <v>0.60175066243062603</v>
      </c>
      <c r="CA29" s="9"/>
      <c r="CB29" s="9" t="e">
        <f t="shared" si="52"/>
        <v>#DIV/0!</v>
      </c>
      <c r="CC29" s="9">
        <f t="shared" si="53"/>
        <v>1</v>
      </c>
      <c r="CD29" s="9">
        <f t="shared" si="9"/>
        <v>1.1072990576735533</v>
      </c>
      <c r="CE29" s="9">
        <f t="shared" si="54"/>
        <v>80.279763193623012</v>
      </c>
      <c r="CF29" s="9">
        <f t="shared" si="10"/>
        <v>53.491846552381737</v>
      </c>
      <c r="CG29" s="9">
        <f t="shared" si="11"/>
        <v>0.81214372014516911</v>
      </c>
      <c r="CH29" s="9"/>
      <c r="CI29" s="9">
        <f t="shared" si="12"/>
        <v>1.1072990576735533</v>
      </c>
      <c r="CU29" s="223"/>
      <c r="CV29" s="8"/>
      <c r="CW29" s="26">
        <f t="shared" si="55"/>
        <v>0.19691014946696864</v>
      </c>
      <c r="CX29" s="26">
        <f t="shared" si="56"/>
        <v>0.11797428485117199</v>
      </c>
      <c r="CY29" s="26">
        <f t="shared" si="57"/>
        <v>0.44696126939430608</v>
      </c>
      <c r="CZ29" s="26">
        <f t="shared" si="58"/>
        <v>0.23815429628755319</v>
      </c>
      <c r="DA29" s="26"/>
      <c r="DB29">
        <f t="shared" si="59"/>
        <v>0.99999999999999978</v>
      </c>
      <c r="DD29" s="26">
        <f t="shared" si="78"/>
        <v>0.19667945189508082</v>
      </c>
      <c r="DE29" s="26">
        <f t="shared" si="79"/>
        <v>0.11796503208099128</v>
      </c>
      <c r="DF29" s="26">
        <f t="shared" si="80"/>
        <v>0.44959287762684153</v>
      </c>
      <c r="DG29" s="26">
        <f t="shared" si="81"/>
        <v>0.23574927017636274</v>
      </c>
      <c r="DH29" s="26"/>
      <c r="DI29" s="26">
        <f t="shared" si="82"/>
        <v>0.99998663177927638</v>
      </c>
      <c r="DJ29" s="26"/>
      <c r="DK29" s="26">
        <f t="shared" si="83"/>
        <v>0.19668208118455446</v>
      </c>
      <c r="DL29" s="26">
        <f t="shared" si="84"/>
        <v>0.11796660908465954</v>
      </c>
      <c r="DM29" s="26">
        <f t="shared" si="85"/>
        <v>0.44959888796401293</v>
      </c>
      <c r="DN29" s="26">
        <f t="shared" si="86"/>
        <v>0.23575242176677305</v>
      </c>
      <c r="DO29" s="26"/>
      <c r="DP29" s="26">
        <f t="shared" si="87"/>
        <v>1</v>
      </c>
      <c r="DQ29" s="26"/>
      <c r="DR29" s="26"/>
      <c r="DS29" s="26" t="e">
        <f t="shared" si="88"/>
        <v>#DIV/0!</v>
      </c>
      <c r="DT29" s="26">
        <f t="shared" si="89"/>
        <v>3.4212855356848912E-2</v>
      </c>
      <c r="DU29" s="26" t="e">
        <f t="shared" si="90"/>
        <v>#DIV/0!</v>
      </c>
      <c r="DV29" s="26" t="e">
        <f t="shared" si="91"/>
        <v>#DIV/0!</v>
      </c>
      <c r="DW29" s="26"/>
      <c r="DY29" t="e">
        <f t="shared" si="100"/>
        <v>#DIV/0!</v>
      </c>
      <c r="DZ29">
        <f t="shared" si="92"/>
        <v>1</v>
      </c>
      <c r="EA29">
        <f t="shared" si="13"/>
        <v>80.279763193623012</v>
      </c>
      <c r="EC29" t="e">
        <f t="shared" si="60"/>
        <v>#DIV/0!</v>
      </c>
      <c r="ED29" t="e">
        <f t="shared" si="61"/>
        <v>#DIV/0!</v>
      </c>
      <c r="EE29" t="e">
        <f t="shared" si="62"/>
        <v>#DIV/0!</v>
      </c>
      <c r="EF29" t="e">
        <f t="shared" si="63"/>
        <v>#DIV/0!</v>
      </c>
      <c r="EI29" s="26" t="e">
        <f t="shared" si="64"/>
        <v>#DIV/0!</v>
      </c>
      <c r="EJ29" s="26">
        <f t="shared" si="93"/>
        <v>1</v>
      </c>
      <c r="EK29" s="26">
        <f t="shared" si="14"/>
        <v>1.1072990576735533</v>
      </c>
      <c r="EN29" t="e">
        <f t="shared" si="65"/>
        <v>#DIV/0!</v>
      </c>
      <c r="EO29" t="e">
        <f t="shared" si="66"/>
        <v>#DIV/0!</v>
      </c>
      <c r="EP29" t="e">
        <f t="shared" si="67"/>
        <v>#DIV/0!</v>
      </c>
      <c r="EQ29" t="e">
        <f t="shared" si="68"/>
        <v>#DIV/0!</v>
      </c>
      <c r="ET29" t="e">
        <f t="shared" si="94"/>
        <v>#DIV/0!</v>
      </c>
      <c r="EU29">
        <f t="shared" si="95"/>
        <v>1</v>
      </c>
      <c r="EV29">
        <f t="shared" si="15"/>
        <v>1</v>
      </c>
      <c r="EX29" t="e">
        <f t="shared" si="69"/>
        <v>#DIV/0!</v>
      </c>
      <c r="EY29" t="e">
        <f t="shared" si="70"/>
        <v>#REF!</v>
      </c>
      <c r="EZ29" t="e">
        <f t="shared" si="71"/>
        <v>#DIV/0!</v>
      </c>
      <c r="FA29" t="e">
        <f t="shared" si="72"/>
        <v>#DIV/0!</v>
      </c>
      <c r="FD29" t="e">
        <f t="shared" si="96"/>
        <v>#DIV/0!</v>
      </c>
      <c r="FE29">
        <f t="shared" si="97"/>
        <v>1</v>
      </c>
      <c r="FF29">
        <f t="shared" si="16"/>
        <v>1</v>
      </c>
      <c r="FV29" t="e">
        <f>#REF!/#REF!</f>
        <v>#REF!</v>
      </c>
      <c r="FX29" s="8">
        <f t="shared" si="98"/>
        <v>19</v>
      </c>
      <c r="FY29" t="b">
        <f t="shared" si="73"/>
        <v>1</v>
      </c>
      <c r="GC29" s="11"/>
      <c r="GD29" s="11"/>
      <c r="GE29" s="11"/>
      <c r="GF29" s="11">
        <f t="shared" ca="1" si="17"/>
        <v>2004</v>
      </c>
      <c r="GG29" s="12">
        <f t="shared" ca="1" si="18"/>
        <v>1.8157849638134913</v>
      </c>
      <c r="GH29" s="12">
        <f t="shared" ca="1" si="19"/>
        <v>0.87565486642246482</v>
      </c>
      <c r="GI29" s="12">
        <f t="shared" ca="1" si="20"/>
        <v>0.89975539637245072</v>
      </c>
      <c r="GK29">
        <f t="shared" ca="1" si="74"/>
        <v>2004</v>
      </c>
      <c r="GM29" s="12" t="e">
        <f t="shared" ca="1" si="21"/>
        <v>#DIV/0!</v>
      </c>
      <c r="GN29" s="12" t="e">
        <f t="shared" ca="1" si="22"/>
        <v>#DIV/0!</v>
      </c>
      <c r="GO29" s="12" t="e">
        <f t="shared" ca="1" si="23"/>
        <v>#DIV/0!</v>
      </c>
      <c r="GP29" s="12" t="e">
        <f t="shared" ca="1" si="24"/>
        <v>#DIV/0!</v>
      </c>
      <c r="GX29" s="14"/>
      <c r="GZ29">
        <f t="shared" si="25"/>
        <v>0.43269349258258688</v>
      </c>
      <c r="HA29">
        <f t="shared" si="26"/>
        <v>1</v>
      </c>
      <c r="HB29">
        <f t="shared" si="27"/>
        <v>1.2184524804664623</v>
      </c>
      <c r="HC29">
        <f t="shared" si="28"/>
        <v>83.656731612358968</v>
      </c>
      <c r="HD29">
        <f t="shared" si="29"/>
        <v>44.105205838863554</v>
      </c>
      <c r="HE29">
        <f t="shared" si="30"/>
        <v>0.66738477417372488</v>
      </c>
      <c r="HG29">
        <f t="shared" si="31"/>
        <v>1.2184524804664623</v>
      </c>
      <c r="HI29" t="e">
        <f t="shared" si="32"/>
        <v>#DIV/0!</v>
      </c>
      <c r="HJ29">
        <f t="shared" si="33"/>
        <v>0.84972982703225675</v>
      </c>
      <c r="HK29" t="e">
        <f t="shared" si="34"/>
        <v>#DIV/0!</v>
      </c>
      <c r="HL29" t="e">
        <f t="shared" si="35"/>
        <v>#DIV/0!</v>
      </c>
      <c r="HO29" s="8">
        <f t="shared" si="99"/>
        <v>19</v>
      </c>
      <c r="HP29" t="b">
        <f t="shared" si="75"/>
        <v>1</v>
      </c>
      <c r="HS29" s="11"/>
      <c r="HT29" s="11"/>
      <c r="HU29" s="11"/>
      <c r="HV29" s="11">
        <f t="shared" ca="1" si="36"/>
        <v>2004</v>
      </c>
      <c r="HW29" s="12">
        <f t="shared" ca="1" si="37"/>
        <v>1.3056542964121525</v>
      </c>
      <c r="HX29" s="12">
        <f t="shared" ca="1" si="38"/>
        <v>0.96355527138859931</v>
      </c>
      <c r="HY29" s="12">
        <f t="shared" ca="1" si="39"/>
        <v>0.93760360913821006</v>
      </c>
      <c r="IB29" s="12" t="e">
        <f t="shared" ca="1" si="40"/>
        <v>#DIV/0!</v>
      </c>
      <c r="IC29" s="12" t="e">
        <f t="shared" ca="1" si="41"/>
        <v>#DIV/0!</v>
      </c>
      <c r="ID29" s="12" t="e">
        <f t="shared" ca="1" si="42"/>
        <v>#DIV/0!</v>
      </c>
      <c r="IE29" s="12" t="e">
        <f t="shared" ca="1" si="43"/>
        <v>#DIV/0!</v>
      </c>
    </row>
    <row r="30" spans="1:239" x14ac:dyDescent="0.2">
      <c r="A30">
        <f t="shared" si="76"/>
        <v>21</v>
      </c>
      <c r="B30" s="1">
        <f t="shared" si="77"/>
        <v>1969</v>
      </c>
      <c r="C30" s="1"/>
      <c r="D30" s="1"/>
      <c r="E30" s="1"/>
      <c r="F30" s="1"/>
      <c r="G30" s="1"/>
      <c r="H30" s="1"/>
      <c r="I30" s="1"/>
      <c r="J30" s="1"/>
      <c r="K30" s="27">
        <v>13131.747716290001</v>
      </c>
      <c r="L30" s="27">
        <v>7859.4011210000008</v>
      </c>
      <c r="M30" s="27">
        <v>29115.585310880004</v>
      </c>
      <c r="N30" s="27">
        <v>15504.33736632</v>
      </c>
      <c r="O30" s="27"/>
      <c r="P30" s="27">
        <f t="shared" si="101"/>
        <v>65611.071514490002</v>
      </c>
      <c r="Q30" s="27"/>
      <c r="R30" s="27"/>
      <c r="Z30" s="23">
        <f t="shared" si="44"/>
        <v>0</v>
      </c>
      <c r="AA30" s="23">
        <f t="shared" si="0"/>
        <v>42169.102376586241</v>
      </c>
      <c r="AB30" s="23"/>
      <c r="AC30" s="26"/>
      <c r="AE30" s="27"/>
      <c r="AH30" s="34" t="e">
        <f t="shared" si="45"/>
        <v>#DIV/0!</v>
      </c>
      <c r="AI30" s="34">
        <f t="shared" si="46"/>
        <v>186.37819346526604</v>
      </c>
      <c r="AJ30" s="34" t="e">
        <f t="shared" si="47"/>
        <v>#DIV/0!</v>
      </c>
      <c r="AK30" s="26" t="e">
        <f t="shared" si="48"/>
        <v>#DIV/0!</v>
      </c>
      <c r="AN30" s="34" t="e">
        <f t="shared" si="49"/>
        <v>#DIV/0!</v>
      </c>
      <c r="AQ30" s="26" t="e">
        <f t="shared" si="1"/>
        <v>#DIV/0!</v>
      </c>
      <c r="AR30" s="26">
        <f t="shared" si="2"/>
        <v>0.93862091498945222</v>
      </c>
      <c r="AS30" s="26" t="e">
        <f t="shared" si="3"/>
        <v>#DIV/0!</v>
      </c>
      <c r="AT30" s="26" t="e">
        <f t="shared" si="4"/>
        <v>#DIV/0!</v>
      </c>
      <c r="AU30" s="26"/>
      <c r="AV30" s="26" t="e">
        <f t="shared" si="50"/>
        <v>#DIV/0!</v>
      </c>
      <c r="AY30" t="e">
        <f t="shared" si="5"/>
        <v>#DIV/0!</v>
      </c>
      <c r="AZ30" t="e">
        <f t="shared" si="6"/>
        <v>#DIV/0!</v>
      </c>
      <c r="BA30" t="e">
        <f t="shared" si="7"/>
        <v>#DIV/0!</v>
      </c>
      <c r="BB30" t="e">
        <f t="shared" si="8"/>
        <v>#DIV/0!</v>
      </c>
      <c r="BN30" t="e">
        <f>AQ30/#REF!</f>
        <v>#DIV/0!</v>
      </c>
      <c r="BO30" t="e">
        <f>AR30/#REF!</f>
        <v>#REF!</v>
      </c>
      <c r="BP30" t="e">
        <f>AS30/#REF!</f>
        <v>#DIV/0!</v>
      </c>
      <c r="BQ30" t="e">
        <f>AT30/#REF!</f>
        <v>#DIV/0!</v>
      </c>
      <c r="BZ30" s="9">
        <f t="shared" si="51"/>
        <v>0.62062828743556953</v>
      </c>
      <c r="CA30" s="9"/>
      <c r="CB30" s="9" t="e">
        <f t="shared" si="52"/>
        <v>#DIV/0!</v>
      </c>
      <c r="CC30" s="9">
        <f t="shared" si="53"/>
        <v>1</v>
      </c>
      <c r="CD30" s="9">
        <f t="shared" si="9"/>
        <v>1.1072990576735533</v>
      </c>
      <c r="CE30" s="9">
        <f t="shared" si="54"/>
        <v>80.279763193623012</v>
      </c>
      <c r="CF30" s="9">
        <f t="shared" si="10"/>
        <v>55.169948602089512</v>
      </c>
      <c r="CG30" s="9">
        <f t="shared" si="11"/>
        <v>0.8537281764743504</v>
      </c>
      <c r="CH30" s="9"/>
      <c r="CI30" s="9">
        <f t="shared" si="12"/>
        <v>1.1072990576735533</v>
      </c>
      <c r="CU30" s="223"/>
      <c r="CV30" s="8"/>
      <c r="CW30" s="26">
        <f t="shared" si="55"/>
        <v>0.20014530190060828</v>
      </c>
      <c r="CX30" s="26">
        <f t="shared" si="56"/>
        <v>0.11978772697324835</v>
      </c>
      <c r="CY30" s="26">
        <f t="shared" si="57"/>
        <v>0.44376024714746376</v>
      </c>
      <c r="CZ30" s="26">
        <f t="shared" si="58"/>
        <v>0.23630672397867966</v>
      </c>
      <c r="DA30" s="26"/>
      <c r="DB30">
        <f t="shared" si="59"/>
        <v>1</v>
      </c>
      <c r="DD30" s="26">
        <f t="shared" si="78"/>
        <v>0.19852333234421507</v>
      </c>
      <c r="DE30" s="26">
        <f t="shared" si="79"/>
        <v>0.11887870064953639</v>
      </c>
      <c r="DF30" s="26">
        <f t="shared" si="80"/>
        <v>0.44535884099024214</v>
      </c>
      <c r="DG30" s="26">
        <f t="shared" si="81"/>
        <v>0.23722931104014658</v>
      </c>
      <c r="DH30" s="26"/>
      <c r="DI30" s="26">
        <f t="shared" si="82"/>
        <v>0.99999018502414017</v>
      </c>
      <c r="DJ30" s="26"/>
      <c r="DK30" s="26">
        <f t="shared" si="83"/>
        <v>0.19852528086505433</v>
      </c>
      <c r="DL30" s="26">
        <f t="shared" si="84"/>
        <v>0.11887986745256565</v>
      </c>
      <c r="DM30" s="26">
        <f t="shared" si="85"/>
        <v>0.44536321221941894</v>
      </c>
      <c r="DN30" s="26">
        <f t="shared" si="86"/>
        <v>0.23723163946296111</v>
      </c>
      <c r="DO30" s="26"/>
      <c r="DP30" s="26">
        <f t="shared" si="87"/>
        <v>1</v>
      </c>
      <c r="DQ30" s="26"/>
      <c r="DR30" s="26"/>
      <c r="DS30" s="26" t="e">
        <f t="shared" si="88"/>
        <v>#DIV/0!</v>
      </c>
      <c r="DT30" s="26">
        <f t="shared" si="89"/>
        <v>3.9980846249014185E-2</v>
      </c>
      <c r="DU30" s="26" t="e">
        <f t="shared" si="90"/>
        <v>#DIV/0!</v>
      </c>
      <c r="DV30" s="26" t="e">
        <f t="shared" si="91"/>
        <v>#DIV/0!</v>
      </c>
      <c r="DW30" s="26"/>
      <c r="DY30" t="e">
        <f t="shared" si="100"/>
        <v>#DIV/0!</v>
      </c>
      <c r="DZ30">
        <f t="shared" si="92"/>
        <v>1</v>
      </c>
      <c r="EA30">
        <f t="shared" si="13"/>
        <v>80.279763193623012</v>
      </c>
      <c r="EC30" t="e">
        <f t="shared" si="60"/>
        <v>#DIV/0!</v>
      </c>
      <c r="ED30" t="e">
        <f t="shared" si="61"/>
        <v>#DIV/0!</v>
      </c>
      <c r="EE30" t="e">
        <f t="shared" si="62"/>
        <v>#DIV/0!</v>
      </c>
      <c r="EF30" t="e">
        <f t="shared" si="63"/>
        <v>#DIV/0!</v>
      </c>
      <c r="EI30" s="26" t="e">
        <f t="shared" si="64"/>
        <v>#DIV/0!</v>
      </c>
      <c r="EJ30" s="26">
        <f t="shared" si="93"/>
        <v>1</v>
      </c>
      <c r="EK30" s="26">
        <f t="shared" si="14"/>
        <v>1.1072990576735533</v>
      </c>
      <c r="EN30" t="e">
        <f t="shared" si="65"/>
        <v>#DIV/0!</v>
      </c>
      <c r="EO30" t="e">
        <f t="shared" si="66"/>
        <v>#DIV/0!</v>
      </c>
      <c r="EP30" t="e">
        <f t="shared" si="67"/>
        <v>#DIV/0!</v>
      </c>
      <c r="EQ30" t="e">
        <f t="shared" si="68"/>
        <v>#DIV/0!</v>
      </c>
      <c r="ET30" t="e">
        <f t="shared" si="94"/>
        <v>#DIV/0!</v>
      </c>
      <c r="EU30">
        <f t="shared" si="95"/>
        <v>1</v>
      </c>
      <c r="EV30">
        <f t="shared" si="15"/>
        <v>1</v>
      </c>
      <c r="EX30" t="e">
        <f t="shared" si="69"/>
        <v>#DIV/0!</v>
      </c>
      <c r="EY30" t="e">
        <f t="shared" si="70"/>
        <v>#REF!</v>
      </c>
      <c r="EZ30" t="e">
        <f t="shared" si="71"/>
        <v>#DIV/0!</v>
      </c>
      <c r="FA30" t="e">
        <f t="shared" si="72"/>
        <v>#DIV/0!</v>
      </c>
      <c r="FD30" t="e">
        <f t="shared" si="96"/>
        <v>#DIV/0!</v>
      </c>
      <c r="FE30">
        <f t="shared" si="97"/>
        <v>1</v>
      </c>
      <c r="FF30">
        <f t="shared" si="16"/>
        <v>1</v>
      </c>
      <c r="FV30" t="e">
        <f>#REF!/#REF!</f>
        <v>#REF!</v>
      </c>
      <c r="FX30" s="8">
        <f t="shared" si="98"/>
        <v>20</v>
      </c>
      <c r="FY30" t="b">
        <f t="shared" si="73"/>
        <v>1</v>
      </c>
      <c r="GC30" s="11"/>
      <c r="GD30" s="11"/>
      <c r="GE30" s="11"/>
      <c r="GF30" s="11">
        <f t="shared" ca="1" si="17"/>
        <v>2005</v>
      </c>
      <c r="GG30" s="11">
        <f t="shared" ca="1" si="18"/>
        <v>1.8766363025165773</v>
      </c>
      <c r="GH30" s="11">
        <f t="shared" ca="1" si="19"/>
        <v>0.87565486642246482</v>
      </c>
      <c r="GI30" s="11">
        <f t="shared" ca="1" si="20"/>
        <v>0.89975539637245072</v>
      </c>
      <c r="GK30">
        <f t="shared" ca="1" si="74"/>
        <v>2005</v>
      </c>
      <c r="GM30" s="11" t="e">
        <f t="shared" ca="1" si="21"/>
        <v>#DIV/0!</v>
      </c>
      <c r="GN30" s="11" t="e">
        <f t="shared" ca="1" si="22"/>
        <v>#DIV/0!</v>
      </c>
      <c r="GO30" s="11" t="e">
        <f t="shared" ca="1" si="23"/>
        <v>#DIV/0!</v>
      </c>
      <c r="GP30" s="11" t="e">
        <f t="shared" ca="1" si="24"/>
        <v>#DIV/0!</v>
      </c>
      <c r="GX30" s="14"/>
      <c r="GZ30">
        <f t="shared" si="25"/>
        <v>0.4462675956206455</v>
      </c>
      <c r="HA30">
        <f t="shared" si="26"/>
        <v>1</v>
      </c>
      <c r="HB30">
        <f t="shared" si="27"/>
        <v>1.2184524804664623</v>
      </c>
      <c r="HC30">
        <f t="shared" si="28"/>
        <v>83.656731612358968</v>
      </c>
      <c r="HD30">
        <f t="shared" si="29"/>
        <v>45.488837945272579</v>
      </c>
      <c r="HE30">
        <f t="shared" si="30"/>
        <v>0.70155709159486679</v>
      </c>
      <c r="HG30">
        <f t="shared" si="31"/>
        <v>1.2184524804664623</v>
      </c>
      <c r="HI30" t="e">
        <f t="shared" si="32"/>
        <v>#DIV/0!</v>
      </c>
      <c r="HJ30">
        <f t="shared" si="33"/>
        <v>0.88439101956021693</v>
      </c>
      <c r="HK30" t="e">
        <f t="shared" si="34"/>
        <v>#DIV/0!</v>
      </c>
      <c r="HL30" t="e">
        <f t="shared" si="35"/>
        <v>#DIV/0!</v>
      </c>
      <c r="HO30" s="8">
        <f t="shared" si="99"/>
        <v>20</v>
      </c>
      <c r="HP30" t="b">
        <f t="shared" si="75"/>
        <v>1</v>
      </c>
      <c r="HS30" s="11"/>
      <c r="HT30" s="11"/>
      <c r="HU30" s="11"/>
      <c r="HV30" s="11" t="e">
        <f t="shared" ref="HV30:HV71" ca="1" si="102">IF(HP30,OFFSET(BO$10,$FY$4+$FX30,0),"")</f>
        <v>#DIV/0!</v>
      </c>
      <c r="HW30" s="11" t="e">
        <f t="shared" ref="HW30:HW71" ca="1" si="103">IF($FY30,OFFSET(DY$10,$FY$4+$FX30,0),"")</f>
        <v>#DIV/0!</v>
      </c>
      <c r="HX30" s="11" t="e">
        <f t="shared" ref="HX30:HX71" ca="1" si="104">IF($FY30,OFFSET(EZ$10,$FY$4+$FX30,0),"")</f>
        <v>#DIV/0!</v>
      </c>
      <c r="HY30" s="11">
        <f t="shared" ref="HY30:HY71" ca="1" si="105">IF($FY30,OFFSET(EB$10,$FY$4+$FX30,0),"")</f>
        <v>0</v>
      </c>
      <c r="IB30" s="11">
        <f t="shared" ref="IB30:IB71" ca="1" si="106">IF($FY30,OFFSET(CR$10,$FY$4+$FX30,0),"")</f>
        <v>0</v>
      </c>
      <c r="IC30" s="11">
        <f t="shared" ref="IC30:IC71" ca="1" si="107">IF($FY30,OFFSET(CS$10,$FY$4+$FX30,0),"")</f>
        <v>0</v>
      </c>
      <c r="ID30" s="11">
        <f t="shared" ref="ID30:ID71" ca="1" si="108">IF($FY30,OFFSET(CV$10,$FY$4+$FX30,0),"")</f>
        <v>0</v>
      </c>
      <c r="IE30" s="11" t="e">
        <f t="shared" ref="IE30:IE71" ca="1" si="109">IF($FY30,OFFSET(CW$10,$FY$4+$FX30,0),"")</f>
        <v>#DIV/0!</v>
      </c>
    </row>
    <row r="31" spans="1:239" x14ac:dyDescent="0.2">
      <c r="A31">
        <f t="shared" si="76"/>
        <v>22</v>
      </c>
      <c r="B31" s="1">
        <f t="shared" si="77"/>
        <v>1970</v>
      </c>
      <c r="C31" s="1"/>
      <c r="D31" s="1"/>
      <c r="E31" s="1"/>
      <c r="F31" s="1"/>
      <c r="G31" s="1"/>
      <c r="H31" s="1"/>
      <c r="I31" s="1"/>
      <c r="J31" s="1"/>
      <c r="K31" s="27">
        <v>13710.79537025</v>
      </c>
      <c r="L31" s="27">
        <v>8344.6434771200002</v>
      </c>
      <c r="M31" s="27">
        <v>29612.331678620001</v>
      </c>
      <c r="N31" s="27">
        <v>16093.539019540001</v>
      </c>
      <c r="O31" s="27"/>
      <c r="P31" s="27">
        <f t="shared" si="101"/>
        <v>67761.309545530006</v>
      </c>
      <c r="Q31" s="27"/>
      <c r="R31" s="27"/>
      <c r="Z31" s="23">
        <f t="shared" si="44"/>
        <v>63443</v>
      </c>
      <c r="AA31" s="23">
        <f t="shared" si="0"/>
        <v>43217.587378911085</v>
      </c>
      <c r="AB31" s="23"/>
      <c r="AC31" s="26">
        <f>Sector_Activity!E27</f>
        <v>0.68193706832566803</v>
      </c>
      <c r="AE31" s="27"/>
      <c r="AH31" s="34">
        <f t="shared" si="45"/>
        <v>216.11202765080463</v>
      </c>
      <c r="AI31" s="34">
        <f t="shared" si="46"/>
        <v>193.0844358329901</v>
      </c>
      <c r="AJ31" s="34" t="e">
        <f t="shared" si="47"/>
        <v>#DIV/0!</v>
      </c>
      <c r="AK31" s="26">
        <f t="shared" si="48"/>
        <v>23599742.215295326</v>
      </c>
      <c r="AN31" s="34" t="e">
        <f t="shared" si="49"/>
        <v>#DIV/0!</v>
      </c>
      <c r="AQ31" s="26">
        <f t="shared" si="1"/>
        <v>1.1732510975814336</v>
      </c>
      <c r="AR31" s="26">
        <f t="shared" si="2"/>
        <v>0.97239428316252274</v>
      </c>
      <c r="AS31" s="26" t="e">
        <f t="shared" si="3"/>
        <v>#DIV/0!</v>
      </c>
      <c r="AT31" s="26">
        <f t="shared" si="4"/>
        <v>23599742.215295326</v>
      </c>
      <c r="AU31" s="26"/>
      <c r="AV31" s="26" t="e">
        <f t="shared" si="50"/>
        <v>#DIV/0!</v>
      </c>
      <c r="AY31" t="e">
        <f t="shared" si="5"/>
        <v>#DIV/0!</v>
      </c>
      <c r="AZ31" t="e">
        <f t="shared" si="6"/>
        <v>#DIV/0!</v>
      </c>
      <c r="BA31" t="e">
        <f t="shared" si="7"/>
        <v>#DIV/0!</v>
      </c>
      <c r="BB31" t="e">
        <f t="shared" si="8"/>
        <v>#DIV/0!</v>
      </c>
      <c r="BN31" t="e">
        <f>AQ31/#REF!</f>
        <v>#REF!</v>
      </c>
      <c r="BO31" t="e">
        <f>AR31/#REF!</f>
        <v>#REF!</v>
      </c>
      <c r="BP31" t="e">
        <f>AS31/#REF!</f>
        <v>#DIV/0!</v>
      </c>
      <c r="BQ31" t="e">
        <f>AT31/#REF!</f>
        <v>#REF!</v>
      </c>
      <c r="BZ31" s="9">
        <f t="shared" si="51"/>
        <v>0.62192019194009784</v>
      </c>
      <c r="CA31" s="9"/>
      <c r="CB31" s="9" t="e">
        <f t="shared" si="52"/>
        <v>#DIV/0!</v>
      </c>
      <c r="CC31" s="9">
        <f t="shared" si="53"/>
        <v>1</v>
      </c>
      <c r="CD31" s="9">
        <f t="shared" si="9"/>
        <v>1.1072990576735533</v>
      </c>
      <c r="CE31" s="9">
        <f t="shared" si="54"/>
        <v>80.279763193623012</v>
      </c>
      <c r="CF31" s="9">
        <f t="shared" si="10"/>
        <v>55.284790781468949</v>
      </c>
      <c r="CG31" s="9">
        <f t="shared" si="11"/>
        <v>0.88170697259598008</v>
      </c>
      <c r="CH31" s="9"/>
      <c r="CI31" s="9">
        <f t="shared" si="12"/>
        <v>1.1072990576735533</v>
      </c>
      <c r="CU31" s="223"/>
      <c r="CV31" s="8"/>
      <c r="CW31" s="26">
        <f t="shared" si="55"/>
        <v>0.20233958673773086</v>
      </c>
      <c r="CX31" s="26">
        <f t="shared" si="56"/>
        <v>0.12314761230393709</v>
      </c>
      <c r="CY31" s="26">
        <f t="shared" si="57"/>
        <v>0.43700943616980953</v>
      </c>
      <c r="CZ31" s="26">
        <f t="shared" si="58"/>
        <v>0.23750336478852244</v>
      </c>
      <c r="DA31" s="26"/>
      <c r="DB31">
        <f t="shared" si="59"/>
        <v>0.99999999999999989</v>
      </c>
      <c r="DD31" s="26">
        <f t="shared" si="78"/>
        <v>0.20124045048691655</v>
      </c>
      <c r="DE31" s="26">
        <f t="shared" si="79"/>
        <v>0.12145992450131737</v>
      </c>
      <c r="DF31" s="26">
        <f t="shared" si="80"/>
        <v>0.44037621773123825</v>
      </c>
      <c r="DG31" s="26">
        <f t="shared" si="81"/>
        <v>0.2369045406826164</v>
      </c>
      <c r="DH31" s="26"/>
      <c r="DI31" s="26">
        <f t="shared" si="82"/>
        <v>0.9999811334020885</v>
      </c>
      <c r="DJ31" s="26"/>
      <c r="DK31" s="26">
        <f t="shared" si="83"/>
        <v>0.20124424728121201</v>
      </c>
      <c r="DL31" s="26">
        <f t="shared" si="84"/>
        <v>0.1214622160801096</v>
      </c>
      <c r="DM31" s="26">
        <f t="shared" si="85"/>
        <v>0.44038452628902219</v>
      </c>
      <c r="DN31" s="26">
        <f t="shared" si="86"/>
        <v>0.23690901034965628</v>
      </c>
      <c r="DO31" s="26"/>
      <c r="DP31" s="26">
        <f t="shared" si="87"/>
        <v>1</v>
      </c>
      <c r="DQ31" s="26"/>
      <c r="DR31" s="26"/>
      <c r="DS31" s="26" t="e">
        <f t="shared" si="88"/>
        <v>#DIV/0!</v>
      </c>
      <c r="DT31" s="26">
        <f t="shared" si="89"/>
        <v>3.5349677035491363E-2</v>
      </c>
      <c r="DU31" s="26" t="e">
        <f t="shared" si="90"/>
        <v>#DIV/0!</v>
      </c>
      <c r="DV31" s="26" t="e">
        <f t="shared" si="91"/>
        <v>#DIV/0!</v>
      </c>
      <c r="DW31" s="26"/>
      <c r="DY31" t="e">
        <f t="shared" si="100"/>
        <v>#DIV/0!</v>
      </c>
      <c r="DZ31">
        <f t="shared" si="92"/>
        <v>1</v>
      </c>
      <c r="EA31">
        <f t="shared" si="13"/>
        <v>80.279763193623012</v>
      </c>
      <c r="EC31" t="e">
        <f t="shared" si="60"/>
        <v>#DIV/0!</v>
      </c>
      <c r="ED31" t="e">
        <f t="shared" si="61"/>
        <v>#DIV/0!</v>
      </c>
      <c r="EE31" t="e">
        <f t="shared" si="62"/>
        <v>#DIV/0!</v>
      </c>
      <c r="EF31" t="e">
        <f t="shared" si="63"/>
        <v>#DIV/0!</v>
      </c>
      <c r="EI31" s="26" t="e">
        <f t="shared" si="64"/>
        <v>#DIV/0!</v>
      </c>
      <c r="EJ31" s="26">
        <f t="shared" si="93"/>
        <v>1</v>
      </c>
      <c r="EK31" s="26">
        <f t="shared" si="14"/>
        <v>1.1072990576735533</v>
      </c>
      <c r="EN31" t="e">
        <f t="shared" si="65"/>
        <v>#DIV/0!</v>
      </c>
      <c r="EO31" t="e">
        <f t="shared" si="66"/>
        <v>#DIV/0!</v>
      </c>
      <c r="EP31" t="e">
        <f t="shared" si="67"/>
        <v>#DIV/0!</v>
      </c>
      <c r="EQ31" t="e">
        <f t="shared" si="68"/>
        <v>#DIV/0!</v>
      </c>
      <c r="ET31" t="e">
        <f t="shared" si="94"/>
        <v>#DIV/0!</v>
      </c>
      <c r="EU31">
        <f t="shared" si="95"/>
        <v>1</v>
      </c>
      <c r="EV31">
        <f t="shared" si="15"/>
        <v>1</v>
      </c>
      <c r="EX31" t="e">
        <f t="shared" si="69"/>
        <v>#REF!</v>
      </c>
      <c r="EY31" t="e">
        <f t="shared" si="70"/>
        <v>#REF!</v>
      </c>
      <c r="EZ31" t="e">
        <f t="shared" si="71"/>
        <v>#DIV/0!</v>
      </c>
      <c r="FA31" t="e">
        <f t="shared" si="72"/>
        <v>#REF!</v>
      </c>
      <c r="FD31" t="e">
        <f t="shared" si="96"/>
        <v>#REF!</v>
      </c>
      <c r="FE31">
        <f t="shared" si="97"/>
        <v>1</v>
      </c>
      <c r="FF31">
        <f t="shared" si="16"/>
        <v>1</v>
      </c>
      <c r="FV31" t="e">
        <f>#REF!/#REF!</f>
        <v>#REF!</v>
      </c>
      <c r="FX31" s="8">
        <f t="shared" si="98"/>
        <v>21</v>
      </c>
      <c r="FY31" t="b">
        <f t="shared" si="73"/>
        <v>1</v>
      </c>
      <c r="GC31" s="11"/>
      <c r="GD31" s="11"/>
      <c r="GE31" s="11"/>
      <c r="GF31" s="11">
        <f t="shared" ca="1" si="17"/>
        <v>2006</v>
      </c>
      <c r="GG31" s="11">
        <f t="shared" ca="1" si="18"/>
        <v>1.9266778280185086</v>
      </c>
      <c r="GH31" s="11">
        <f t="shared" ca="1" si="19"/>
        <v>0.87565486642246482</v>
      </c>
      <c r="GI31" s="11">
        <f t="shared" ca="1" si="20"/>
        <v>0.89975539637245072</v>
      </c>
      <c r="GM31" s="11" t="e">
        <f t="shared" ca="1" si="21"/>
        <v>#DIV/0!</v>
      </c>
      <c r="GN31" s="11" t="e">
        <f t="shared" ca="1" si="22"/>
        <v>#DIV/0!</v>
      </c>
      <c r="GO31" s="11" t="e">
        <f t="shared" ca="1" si="23"/>
        <v>#DIV/0!</v>
      </c>
      <c r="GP31" s="11" t="e">
        <f t="shared" ca="1" si="24"/>
        <v>#DIV/0!</v>
      </c>
      <c r="GX31" s="14"/>
      <c r="GZ31">
        <f t="shared" si="25"/>
        <v>0.44719654959950711</v>
      </c>
      <c r="HA31">
        <f t="shared" si="26"/>
        <v>1</v>
      </c>
      <c r="HB31">
        <f t="shared" si="27"/>
        <v>1.2184524804664623</v>
      </c>
      <c r="HC31">
        <f t="shared" si="28"/>
        <v>83.656731612358968</v>
      </c>
      <c r="HD31">
        <f t="shared" si="29"/>
        <v>45.583527851996095</v>
      </c>
      <c r="HE31">
        <f t="shared" si="30"/>
        <v>0.72454886271629937</v>
      </c>
      <c r="HG31">
        <f t="shared" si="31"/>
        <v>1.2184524804664623</v>
      </c>
      <c r="HI31">
        <f t="shared" si="32"/>
        <v>1.1367957114003568</v>
      </c>
      <c r="HJ31">
        <f t="shared" si="33"/>
        <v>0.91621309281212182</v>
      </c>
      <c r="HK31" t="e">
        <f t="shared" si="34"/>
        <v>#DIV/0!</v>
      </c>
      <c r="HL31">
        <f t="shared" si="35"/>
        <v>27298282.361215126</v>
      </c>
      <c r="HO31" s="8">
        <f t="shared" si="99"/>
        <v>21</v>
      </c>
      <c r="HP31" t="b">
        <f t="shared" si="75"/>
        <v>1</v>
      </c>
      <c r="HS31" s="11"/>
      <c r="HT31" s="11"/>
      <c r="HU31" s="11"/>
      <c r="HV31" s="11" t="e">
        <f t="shared" ca="1" si="102"/>
        <v>#DIV/0!</v>
      </c>
      <c r="HW31" s="11" t="e">
        <f t="shared" ca="1" si="103"/>
        <v>#DIV/0!</v>
      </c>
      <c r="HX31" s="11" t="e">
        <f t="shared" ca="1" si="104"/>
        <v>#DIV/0!</v>
      </c>
      <c r="HY31" s="11">
        <f t="shared" ca="1" si="105"/>
        <v>0</v>
      </c>
      <c r="IB31" s="11">
        <f t="shared" ca="1" si="106"/>
        <v>0</v>
      </c>
      <c r="IC31" s="11">
        <f t="shared" ca="1" si="107"/>
        <v>0</v>
      </c>
      <c r="ID31" s="11">
        <f t="shared" ca="1" si="108"/>
        <v>0</v>
      </c>
      <c r="IE31" s="11" t="e">
        <f t="shared" ca="1" si="109"/>
        <v>#DIV/0!</v>
      </c>
    </row>
    <row r="32" spans="1:239" x14ac:dyDescent="0.2">
      <c r="A32">
        <f t="shared" si="76"/>
        <v>23</v>
      </c>
      <c r="B32" s="1">
        <f t="shared" si="77"/>
        <v>1971</v>
      </c>
      <c r="C32" s="1"/>
      <c r="D32" s="1"/>
      <c r="E32" s="1"/>
      <c r="F32" s="1"/>
      <c r="G32" s="1"/>
      <c r="H32" s="1"/>
      <c r="I32" s="1"/>
      <c r="J32" s="1"/>
      <c r="K32" s="27">
        <v>14223.68138249</v>
      </c>
      <c r="L32" s="27">
        <v>8693.9925696099999</v>
      </c>
      <c r="M32" s="27">
        <v>29574.81804074</v>
      </c>
      <c r="N32" s="27">
        <v>16725.12945574</v>
      </c>
      <c r="O32" s="27"/>
      <c r="P32" s="27">
        <f t="shared" si="101"/>
        <v>69217.621448580001</v>
      </c>
      <c r="Q32" s="27"/>
      <c r="R32" s="27"/>
      <c r="Z32" s="23">
        <f t="shared" si="44"/>
        <v>65211.199999999997</v>
      </c>
      <c r="AA32" s="23">
        <f t="shared" si="0"/>
        <v>44196.531411053329</v>
      </c>
      <c r="AB32" s="23"/>
      <c r="AC32" s="26">
        <f>Sector_Activity!E28</f>
        <v>0.71329863032904883</v>
      </c>
      <c r="AE32" s="27"/>
      <c r="AH32" s="34">
        <f t="shared" si="45"/>
        <v>218.11715445337612</v>
      </c>
      <c r="AI32" s="34">
        <f t="shared" si="46"/>
        <v>196.71210142603354</v>
      </c>
      <c r="AJ32" s="34" t="e">
        <f t="shared" si="47"/>
        <v>#DIV/0!</v>
      </c>
      <c r="AK32" s="26">
        <f t="shared" si="48"/>
        <v>23447583.865434594</v>
      </c>
      <c r="AN32" s="34" t="e">
        <f t="shared" si="49"/>
        <v>#DIV/0!</v>
      </c>
      <c r="AQ32" s="26">
        <f t="shared" si="1"/>
        <v>1.1841367352179846</v>
      </c>
      <c r="AR32" s="26">
        <f t="shared" si="2"/>
        <v>0.99066360284477817</v>
      </c>
      <c r="AS32" s="26" t="e">
        <f t="shared" si="3"/>
        <v>#DIV/0!</v>
      </c>
      <c r="AT32" s="26">
        <f t="shared" si="4"/>
        <v>23447583.865434594</v>
      </c>
      <c r="AU32" s="26"/>
      <c r="AV32" s="26" t="e">
        <f t="shared" si="50"/>
        <v>#DIV/0!</v>
      </c>
      <c r="AY32" t="e">
        <f t="shared" si="5"/>
        <v>#DIV/0!</v>
      </c>
      <c r="AZ32" t="e">
        <f t="shared" si="6"/>
        <v>#DIV/0!</v>
      </c>
      <c r="BA32" t="e">
        <f t="shared" si="7"/>
        <v>#DIV/0!</v>
      </c>
      <c r="BB32" t="e">
        <f t="shared" si="8"/>
        <v>#DIV/0!</v>
      </c>
      <c r="BN32" t="e">
        <f>AQ32/#REF!</f>
        <v>#REF!</v>
      </c>
      <c r="BO32" t="e">
        <f>AR32/#REF!</f>
        <v>#REF!</v>
      </c>
      <c r="BP32" t="e">
        <f>AS32/#REF!</f>
        <v>#DIV/0!</v>
      </c>
      <c r="BQ32" t="e">
        <f>AT32/#REF!</f>
        <v>#REF!</v>
      </c>
      <c r="BZ32" s="9">
        <f t="shared" si="51"/>
        <v>0.64239292352716293</v>
      </c>
      <c r="CA32" s="9"/>
      <c r="CB32" s="9" t="e">
        <f t="shared" si="52"/>
        <v>#DIV/0!</v>
      </c>
      <c r="CC32" s="9">
        <f t="shared" si="53"/>
        <v>1</v>
      </c>
      <c r="CD32" s="9">
        <f t="shared" si="9"/>
        <v>1.1072990576735533</v>
      </c>
      <c r="CE32" s="9">
        <f t="shared" si="54"/>
        <v>80.279763193623012</v>
      </c>
      <c r="CF32" s="9">
        <f t="shared" si="10"/>
        <v>57.104687766941133</v>
      </c>
      <c r="CG32" s="9">
        <f t="shared" si="11"/>
        <v>0.90065643457960554</v>
      </c>
      <c r="CH32" s="9"/>
      <c r="CI32" s="9">
        <f t="shared" si="12"/>
        <v>1.1072990576735533</v>
      </c>
      <c r="CU32" s="223"/>
      <c r="CV32" s="8"/>
      <c r="CW32" s="26">
        <f t="shared" si="55"/>
        <v>0.2054922010438687</v>
      </c>
      <c r="CX32" s="26">
        <f t="shared" si="56"/>
        <v>0.12560374638224955</v>
      </c>
      <c r="CY32" s="26">
        <f t="shared" si="57"/>
        <v>0.42727296058143771</v>
      </c>
      <c r="CZ32" s="26">
        <f t="shared" si="58"/>
        <v>0.24163109199244401</v>
      </c>
      <c r="DA32" s="26"/>
      <c r="DB32">
        <f t="shared" si="59"/>
        <v>1</v>
      </c>
      <c r="DD32" s="26">
        <f t="shared" si="78"/>
        <v>0.2039118321118811</v>
      </c>
      <c r="DE32" s="26">
        <f t="shared" si="79"/>
        <v>0.12437163732064578</v>
      </c>
      <c r="DF32" s="26">
        <f t="shared" si="80"/>
        <v>0.43212291689616072</v>
      </c>
      <c r="DG32" s="26">
        <f t="shared" si="81"/>
        <v>0.23956130156804811</v>
      </c>
      <c r="DH32" s="26"/>
      <c r="DI32" s="26">
        <f t="shared" si="82"/>
        <v>0.99996768789673574</v>
      </c>
      <c r="DJ32" s="26"/>
      <c r="DK32" s="26">
        <f t="shared" si="83"/>
        <v>0.20391842114496261</v>
      </c>
      <c r="DL32" s="26">
        <f t="shared" si="84"/>
        <v>0.12437565615969118</v>
      </c>
      <c r="DM32" s="26">
        <f t="shared" si="85"/>
        <v>0.43213688014765633</v>
      </c>
      <c r="DN32" s="26">
        <f t="shared" si="86"/>
        <v>0.23956904254768985</v>
      </c>
      <c r="DO32" s="26"/>
      <c r="DP32" s="26">
        <f t="shared" si="87"/>
        <v>0.99999999999999989</v>
      </c>
      <c r="DQ32" s="26"/>
      <c r="DR32" s="26"/>
      <c r="DS32" s="26">
        <f t="shared" si="88"/>
        <v>9.2354044227232999E-3</v>
      </c>
      <c r="DT32" s="26">
        <f t="shared" si="89"/>
        <v>1.8613661153759922E-2</v>
      </c>
      <c r="DU32" s="26" t="e">
        <f t="shared" si="90"/>
        <v>#DIV/0!</v>
      </c>
      <c r="DV32" s="26">
        <f t="shared" si="91"/>
        <v>-6.468332764170367E-3</v>
      </c>
      <c r="DW32" s="26"/>
      <c r="DY32" t="e">
        <f t="shared" si="100"/>
        <v>#DIV/0!</v>
      </c>
      <c r="DZ32">
        <f t="shared" si="92"/>
        <v>1</v>
      </c>
      <c r="EA32">
        <f t="shared" si="13"/>
        <v>80.279763193623012</v>
      </c>
      <c r="EC32" t="e">
        <f t="shared" si="60"/>
        <v>#DIV/0!</v>
      </c>
      <c r="ED32" t="e">
        <f t="shared" si="61"/>
        <v>#DIV/0!</v>
      </c>
      <c r="EE32" t="e">
        <f t="shared" si="62"/>
        <v>#DIV/0!</v>
      </c>
      <c r="EF32" t="e">
        <f t="shared" si="63"/>
        <v>#DIV/0!</v>
      </c>
      <c r="EI32" s="26" t="e">
        <f t="shared" si="64"/>
        <v>#DIV/0!</v>
      </c>
      <c r="EJ32" s="26">
        <f t="shared" si="93"/>
        <v>1</v>
      </c>
      <c r="EK32" s="26">
        <f t="shared" si="14"/>
        <v>1.1072990576735533</v>
      </c>
      <c r="EN32" t="e">
        <f t="shared" si="65"/>
        <v>#DIV/0!</v>
      </c>
      <c r="EO32" t="e">
        <f t="shared" si="66"/>
        <v>#DIV/0!</v>
      </c>
      <c r="EP32" t="e">
        <f t="shared" si="67"/>
        <v>#DIV/0!</v>
      </c>
      <c r="EQ32" t="e">
        <f t="shared" si="68"/>
        <v>#DIV/0!</v>
      </c>
      <c r="ET32" t="e">
        <f t="shared" si="94"/>
        <v>#DIV/0!</v>
      </c>
      <c r="EU32">
        <f t="shared" si="95"/>
        <v>1</v>
      </c>
      <c r="EV32">
        <f t="shared" si="15"/>
        <v>1</v>
      </c>
      <c r="EX32" t="e">
        <f t="shared" si="69"/>
        <v>#REF!</v>
      </c>
      <c r="EY32" t="e">
        <f t="shared" si="70"/>
        <v>#REF!</v>
      </c>
      <c r="EZ32" t="e">
        <f t="shared" si="71"/>
        <v>#DIV/0!</v>
      </c>
      <c r="FA32" t="e">
        <f t="shared" si="72"/>
        <v>#REF!</v>
      </c>
      <c r="FD32" t="e">
        <f t="shared" si="96"/>
        <v>#REF!</v>
      </c>
      <c r="FE32">
        <f t="shared" si="97"/>
        <v>1</v>
      </c>
      <c r="FF32">
        <f t="shared" si="16"/>
        <v>1</v>
      </c>
      <c r="FV32" t="e">
        <f>#REF!/#REF!</f>
        <v>#REF!</v>
      </c>
      <c r="FX32" s="8">
        <f t="shared" si="98"/>
        <v>22</v>
      </c>
      <c r="FY32" t="b">
        <f t="shared" si="73"/>
        <v>1</v>
      </c>
      <c r="GC32" s="11"/>
      <c r="GD32" s="11"/>
      <c r="GE32" s="11"/>
      <c r="GF32" s="11">
        <f t="shared" ca="1" si="17"/>
        <v>2007</v>
      </c>
      <c r="GG32" s="11">
        <f t="shared" ca="1" si="18"/>
        <v>1.9611637686699974</v>
      </c>
      <c r="GH32" s="11">
        <f t="shared" ca="1" si="19"/>
        <v>0.87565486642246482</v>
      </c>
      <c r="GI32" s="11">
        <f t="shared" ca="1" si="20"/>
        <v>0.89975539637245072</v>
      </c>
      <c r="GM32" s="11" t="e">
        <f t="shared" ca="1" si="21"/>
        <v>#DIV/0!</v>
      </c>
      <c r="GN32" s="11" t="e">
        <f t="shared" ca="1" si="22"/>
        <v>#DIV/0!</v>
      </c>
      <c r="GO32" s="11" t="e">
        <f t="shared" ca="1" si="23"/>
        <v>#DIV/0!</v>
      </c>
      <c r="GP32" s="11" t="e">
        <f t="shared" ca="1" si="24"/>
        <v>#DIV/0!</v>
      </c>
      <c r="GX32" s="14"/>
      <c r="GZ32">
        <f t="shared" si="25"/>
        <v>0.46191762642779277</v>
      </c>
      <c r="HA32">
        <f t="shared" si="26"/>
        <v>1</v>
      </c>
      <c r="HB32">
        <f t="shared" si="27"/>
        <v>1.2184524804664623</v>
      </c>
      <c r="HC32">
        <f t="shared" si="28"/>
        <v>83.656731612358968</v>
      </c>
      <c r="HD32">
        <f t="shared" si="29"/>
        <v>47.084073006502528</v>
      </c>
      <c r="HE32">
        <f t="shared" si="30"/>
        <v>0.74012071544748215</v>
      </c>
      <c r="HG32">
        <f t="shared" si="31"/>
        <v>1.2184524804664623</v>
      </c>
      <c r="HI32">
        <f t="shared" si="32"/>
        <v>1.147343109315943</v>
      </c>
      <c r="HJ32">
        <f t="shared" si="33"/>
        <v>0.93342688168304533</v>
      </c>
      <c r="HK32" t="e">
        <f t="shared" si="34"/>
        <v>#DIV/0!</v>
      </c>
      <c r="HL32">
        <f t="shared" si="35"/>
        <v>27122277.828613799</v>
      </c>
      <c r="HO32" s="8">
        <f t="shared" si="99"/>
        <v>22</v>
      </c>
      <c r="HP32" t="b">
        <f t="shared" si="75"/>
        <v>1</v>
      </c>
      <c r="HS32" s="11"/>
      <c r="HT32" s="11"/>
      <c r="HU32" s="11"/>
      <c r="HV32" s="11" t="e">
        <f t="shared" ca="1" si="102"/>
        <v>#DIV/0!</v>
      </c>
      <c r="HW32" s="11" t="e">
        <f t="shared" ca="1" si="103"/>
        <v>#DIV/0!</v>
      </c>
      <c r="HX32" s="11" t="e">
        <f t="shared" ca="1" si="104"/>
        <v>#DIV/0!</v>
      </c>
      <c r="HY32" s="11">
        <f t="shared" ca="1" si="105"/>
        <v>0</v>
      </c>
      <c r="IB32" s="11">
        <f t="shared" ca="1" si="106"/>
        <v>0</v>
      </c>
      <c r="IC32" s="11">
        <f t="shared" ca="1" si="107"/>
        <v>0</v>
      </c>
      <c r="ID32" s="11">
        <f t="shared" ca="1" si="108"/>
        <v>0</v>
      </c>
      <c r="IE32" s="11" t="e">
        <f t="shared" ca="1" si="109"/>
        <v>#DIV/0!</v>
      </c>
    </row>
    <row r="33" spans="1:239" x14ac:dyDescent="0.2">
      <c r="A33">
        <f t="shared" si="76"/>
        <v>24</v>
      </c>
      <c r="B33" s="1">
        <f t="shared" si="77"/>
        <v>1972</v>
      </c>
      <c r="C33" s="1"/>
      <c r="D33" s="1"/>
      <c r="E33" s="1"/>
      <c r="F33" s="1"/>
      <c r="G33" s="1"/>
      <c r="H33" s="1"/>
      <c r="I33" s="1"/>
      <c r="J33" s="1"/>
      <c r="K33" s="27">
        <v>14908.330570780001</v>
      </c>
      <c r="L33" s="27">
        <v>9167.3444501200011</v>
      </c>
      <c r="M33" s="27">
        <v>30984.065877360001</v>
      </c>
      <c r="N33" s="27">
        <v>17715.206113209999</v>
      </c>
      <c r="O33" s="27"/>
      <c r="P33" s="27">
        <f t="shared" si="101"/>
        <v>72774.947011470009</v>
      </c>
      <c r="Q33" s="27"/>
      <c r="R33" s="27"/>
      <c r="Z33" s="23">
        <f t="shared" si="44"/>
        <v>67274.100000000006</v>
      </c>
      <c r="AA33" s="23">
        <f t="shared" si="0"/>
        <v>45237.158093969592</v>
      </c>
      <c r="AB33" s="23"/>
      <c r="AC33" s="26">
        <f>Sector_Activity!E29</f>
        <v>0.75758347402363191</v>
      </c>
      <c r="AE33" s="27"/>
      <c r="AH33" s="34">
        <f t="shared" si="45"/>
        <v>221.60579733924348</v>
      </c>
      <c r="AI33" s="34">
        <f t="shared" si="46"/>
        <v>202.65075960512354</v>
      </c>
      <c r="AJ33" s="34" t="e">
        <f t="shared" si="47"/>
        <v>#DIV/0!</v>
      </c>
      <c r="AK33" s="26">
        <f t="shared" si="48"/>
        <v>23383833.888458602</v>
      </c>
      <c r="AN33" s="34" t="e">
        <f t="shared" si="49"/>
        <v>#DIV/0!</v>
      </c>
      <c r="AQ33" s="26">
        <f t="shared" si="1"/>
        <v>1.2030762368246564</v>
      </c>
      <c r="AR33" s="26">
        <f t="shared" si="2"/>
        <v>1.0205713333052404</v>
      </c>
      <c r="AS33" s="26" t="e">
        <f t="shared" si="3"/>
        <v>#DIV/0!</v>
      </c>
      <c r="AT33" s="26">
        <f t="shared" si="4"/>
        <v>23383833.888458602</v>
      </c>
      <c r="AU33" s="26"/>
      <c r="AV33" s="26" t="e">
        <f t="shared" si="50"/>
        <v>#DIV/0!</v>
      </c>
      <c r="AY33" t="e">
        <f t="shared" si="5"/>
        <v>#DIV/0!</v>
      </c>
      <c r="AZ33" t="e">
        <f t="shared" si="6"/>
        <v>#DIV/0!</v>
      </c>
      <c r="BA33" t="e">
        <f t="shared" si="7"/>
        <v>#DIV/0!</v>
      </c>
      <c r="BB33" t="e">
        <f t="shared" si="8"/>
        <v>#DIV/0!</v>
      </c>
      <c r="BN33" t="e">
        <f>AQ33/#REF!</f>
        <v>#REF!</v>
      </c>
      <c r="BO33" t="e">
        <f>AR33/#REF!</f>
        <v>#REF!</v>
      </c>
      <c r="BP33" t="e">
        <f>AS33/#REF!</f>
        <v>#DIV/0!</v>
      </c>
      <c r="BQ33" t="e">
        <f>AT33/#REF!</f>
        <v>#REF!</v>
      </c>
      <c r="BZ33" s="9">
        <f t="shared" si="51"/>
        <v>0.6761142676351557</v>
      </c>
      <c r="CA33" s="9"/>
      <c r="CB33" s="9" t="e">
        <f t="shared" si="52"/>
        <v>#DIV/0!</v>
      </c>
      <c r="CC33" s="9">
        <f t="shared" si="53"/>
        <v>1</v>
      </c>
      <c r="CD33" s="9">
        <f t="shared" si="9"/>
        <v>1.1072990576735533</v>
      </c>
      <c r="CE33" s="9">
        <f t="shared" si="54"/>
        <v>80.279763193623012</v>
      </c>
      <c r="CF33" s="9">
        <f t="shared" si="10"/>
        <v>60.102303020539246</v>
      </c>
      <c r="CG33" s="9">
        <f t="shared" si="11"/>
        <v>0.94694418748211628</v>
      </c>
      <c r="CH33" s="9"/>
      <c r="CI33" s="9">
        <f t="shared" si="12"/>
        <v>1.1072990576735533</v>
      </c>
      <c r="CU33" s="223"/>
      <c r="CV33" s="8"/>
      <c r="CW33" s="26">
        <f t="shared" si="55"/>
        <v>0.20485525834090004</v>
      </c>
      <c r="CX33" s="26">
        <f t="shared" si="56"/>
        <v>0.12596841119891358</v>
      </c>
      <c r="CY33" s="26">
        <f t="shared" si="57"/>
        <v>0.42575181638368798</v>
      </c>
      <c r="CZ33" s="26">
        <f t="shared" si="58"/>
        <v>0.24342451407649829</v>
      </c>
      <c r="DA33" s="26"/>
      <c r="DB33">
        <f t="shared" si="59"/>
        <v>1</v>
      </c>
      <c r="DD33" s="26">
        <f t="shared" si="78"/>
        <v>0.20517356491484695</v>
      </c>
      <c r="DE33" s="26">
        <f t="shared" si="79"/>
        <v>0.12578599069094246</v>
      </c>
      <c r="DF33" s="26">
        <f t="shared" si="80"/>
        <v>0.42651193638908791</v>
      </c>
      <c r="DG33" s="26">
        <f t="shared" si="81"/>
        <v>0.24252669787784753</v>
      </c>
      <c r="DH33" s="26"/>
      <c r="DI33" s="26">
        <f t="shared" si="82"/>
        <v>0.99999818987272482</v>
      </c>
      <c r="DJ33" s="26"/>
      <c r="DK33" s="26">
        <f t="shared" si="83"/>
        <v>0.2051739363057852</v>
      </c>
      <c r="DL33" s="26">
        <f t="shared" si="84"/>
        <v>0.1257862183800072</v>
      </c>
      <c r="DM33" s="26">
        <f t="shared" si="85"/>
        <v>0.42651270843137468</v>
      </c>
      <c r="DN33" s="26">
        <f t="shared" si="86"/>
        <v>0.24252713688283298</v>
      </c>
      <c r="DO33" s="26"/>
      <c r="DP33" s="26">
        <f t="shared" si="87"/>
        <v>1</v>
      </c>
      <c r="DQ33" s="26"/>
      <c r="DR33" s="26"/>
      <c r="DS33" s="26">
        <f t="shared" si="88"/>
        <v>1.5867791621337543E-2</v>
      </c>
      <c r="DT33" s="26">
        <f t="shared" si="89"/>
        <v>2.9742855677297432E-2</v>
      </c>
      <c r="DU33" s="26" t="e">
        <f t="shared" si="90"/>
        <v>#DIV/0!</v>
      </c>
      <c r="DV33" s="26">
        <f t="shared" si="91"/>
        <v>-2.7225319843271751E-3</v>
      </c>
      <c r="DW33" s="26"/>
      <c r="DY33" t="e">
        <f t="shared" si="100"/>
        <v>#DIV/0!</v>
      </c>
      <c r="DZ33">
        <f t="shared" si="92"/>
        <v>1</v>
      </c>
      <c r="EA33">
        <f t="shared" si="13"/>
        <v>80.279763193623012</v>
      </c>
      <c r="EC33" t="e">
        <f t="shared" si="60"/>
        <v>#DIV/0!</v>
      </c>
      <c r="ED33" t="e">
        <f t="shared" si="61"/>
        <v>#DIV/0!</v>
      </c>
      <c r="EE33" t="e">
        <f t="shared" si="62"/>
        <v>#DIV/0!</v>
      </c>
      <c r="EF33" t="e">
        <f t="shared" si="63"/>
        <v>#DIV/0!</v>
      </c>
      <c r="EI33" s="26" t="e">
        <f t="shared" si="64"/>
        <v>#DIV/0!</v>
      </c>
      <c r="EJ33" s="26">
        <f t="shared" si="93"/>
        <v>1</v>
      </c>
      <c r="EK33" s="26">
        <f t="shared" si="14"/>
        <v>1.1072990576735533</v>
      </c>
      <c r="EN33" t="e">
        <f t="shared" si="65"/>
        <v>#DIV/0!</v>
      </c>
      <c r="EO33" t="e">
        <f t="shared" si="66"/>
        <v>#DIV/0!</v>
      </c>
      <c r="EP33" t="e">
        <f t="shared" si="67"/>
        <v>#DIV/0!</v>
      </c>
      <c r="EQ33" t="e">
        <f t="shared" si="68"/>
        <v>#DIV/0!</v>
      </c>
      <c r="ET33" t="e">
        <f t="shared" si="94"/>
        <v>#DIV/0!</v>
      </c>
      <c r="EU33">
        <f t="shared" si="95"/>
        <v>1</v>
      </c>
      <c r="EV33">
        <f t="shared" si="15"/>
        <v>1</v>
      </c>
      <c r="EX33" t="e">
        <f t="shared" si="69"/>
        <v>#REF!</v>
      </c>
      <c r="EY33" t="e">
        <f t="shared" si="70"/>
        <v>#REF!</v>
      </c>
      <c r="EZ33" t="e">
        <f t="shared" si="71"/>
        <v>#DIV/0!</v>
      </c>
      <c r="FA33" t="e">
        <f t="shared" si="72"/>
        <v>#REF!</v>
      </c>
      <c r="FD33" t="e">
        <f t="shared" si="96"/>
        <v>#REF!</v>
      </c>
      <c r="FE33">
        <f t="shared" si="97"/>
        <v>1</v>
      </c>
      <c r="FF33">
        <f t="shared" si="16"/>
        <v>1</v>
      </c>
      <c r="FV33" t="e">
        <f>#REF!/#REF!</f>
        <v>#REF!</v>
      </c>
      <c r="FX33" s="8">
        <f t="shared" si="98"/>
        <v>23</v>
      </c>
      <c r="FY33" t="b">
        <f t="shared" si="73"/>
        <v>1</v>
      </c>
      <c r="GC33" s="11"/>
      <c r="GD33" s="11"/>
      <c r="GE33" s="11"/>
      <c r="GF33" s="11">
        <f t="shared" ca="1" si="17"/>
        <v>2008</v>
      </c>
      <c r="GG33" s="11">
        <f t="shared" ca="1" si="18"/>
        <v>1.9554688426908526</v>
      </c>
      <c r="GH33" s="11">
        <f t="shared" ca="1" si="19"/>
        <v>0.87565486642246482</v>
      </c>
      <c r="GI33" s="11">
        <f t="shared" ca="1" si="20"/>
        <v>0.89975539637245072</v>
      </c>
      <c r="GM33" s="11" t="e">
        <f t="shared" ca="1" si="21"/>
        <v>#DIV/0!</v>
      </c>
      <c r="GN33" s="11" t="e">
        <f t="shared" ca="1" si="22"/>
        <v>#DIV/0!</v>
      </c>
      <c r="GO33" s="11" t="e">
        <f t="shared" ca="1" si="23"/>
        <v>#DIV/0!</v>
      </c>
      <c r="GP33" s="11" t="e">
        <f t="shared" ca="1" si="24"/>
        <v>#DIV/0!</v>
      </c>
      <c r="GX33" s="14"/>
      <c r="GZ33">
        <f t="shared" si="25"/>
        <v>0.48616522110052618</v>
      </c>
      <c r="HA33">
        <f t="shared" si="26"/>
        <v>1</v>
      </c>
      <c r="HB33">
        <f t="shared" si="27"/>
        <v>1.2184524804664623</v>
      </c>
      <c r="HC33">
        <f t="shared" si="28"/>
        <v>83.656731612358968</v>
      </c>
      <c r="HD33">
        <f t="shared" si="29"/>
        <v>49.55567281669407</v>
      </c>
      <c r="HE33">
        <f t="shared" si="30"/>
        <v>0.77815799967634924</v>
      </c>
      <c r="HG33">
        <f t="shared" si="31"/>
        <v>1.2184524804664623</v>
      </c>
      <c r="HI33">
        <f t="shared" si="32"/>
        <v>1.1656941206611764</v>
      </c>
      <c r="HJ33">
        <f t="shared" si="33"/>
        <v>0.96160665885640773</v>
      </c>
      <c r="HK33" t="e">
        <f t="shared" si="34"/>
        <v>#DIV/0!</v>
      </c>
      <c r="HL33">
        <f t="shared" si="35"/>
        <v>27048536.986186981</v>
      </c>
      <c r="HO33" s="8">
        <f t="shared" si="99"/>
        <v>23</v>
      </c>
      <c r="HP33" t="b">
        <f t="shared" si="75"/>
        <v>1</v>
      </c>
      <c r="HS33" s="11"/>
      <c r="HT33" s="11"/>
      <c r="HU33" s="11"/>
      <c r="HV33" s="11" t="e">
        <f t="shared" ca="1" si="102"/>
        <v>#DIV/0!</v>
      </c>
      <c r="HW33" s="11" t="e">
        <f t="shared" ca="1" si="103"/>
        <v>#DIV/0!</v>
      </c>
      <c r="HX33" s="11" t="e">
        <f t="shared" ca="1" si="104"/>
        <v>#DIV/0!</v>
      </c>
      <c r="HY33" s="11">
        <f t="shared" ca="1" si="105"/>
        <v>0</v>
      </c>
      <c r="IB33" s="11">
        <f t="shared" ca="1" si="106"/>
        <v>0</v>
      </c>
      <c r="IC33" s="11">
        <f t="shared" ca="1" si="107"/>
        <v>0</v>
      </c>
      <c r="ID33" s="11">
        <f t="shared" ca="1" si="108"/>
        <v>0</v>
      </c>
      <c r="IE33" s="11" t="e">
        <f t="shared" ca="1" si="109"/>
        <v>#DIV/0!</v>
      </c>
    </row>
    <row r="34" spans="1:239" x14ac:dyDescent="0.2">
      <c r="A34">
        <f t="shared" si="76"/>
        <v>25</v>
      </c>
      <c r="B34" s="1">
        <f t="shared" si="77"/>
        <v>1973</v>
      </c>
      <c r="C34" s="1"/>
      <c r="D34" s="1"/>
      <c r="E34" s="1"/>
      <c r="F34" s="1"/>
      <c r="G34" s="1"/>
      <c r="H34" s="1"/>
      <c r="I34" s="1"/>
      <c r="J34" s="1"/>
      <c r="K34" s="27">
        <v>14996.307193670002</v>
      </c>
      <c r="L34" s="27">
        <v>9531.5307144000017</v>
      </c>
      <c r="M34" s="27">
        <v>32734.951282829999</v>
      </c>
      <c r="N34" s="27">
        <v>18614.337749529997</v>
      </c>
      <c r="O34" s="27"/>
      <c r="P34" s="27">
        <f t="shared" si="101"/>
        <v>75877.126940429996</v>
      </c>
      <c r="Q34" s="27"/>
      <c r="R34" s="27"/>
      <c r="Z34" s="23">
        <f t="shared" si="44"/>
        <v>69263.55687920819</v>
      </c>
      <c r="AA34" s="23">
        <f t="shared" si="0"/>
        <v>46382.587898653008</v>
      </c>
      <c r="AB34" s="23"/>
      <c r="AC34" s="26">
        <f>Sector_Activity!E30</f>
        <v>0.78563192137415572</v>
      </c>
      <c r="AE34" s="27"/>
      <c r="AH34" s="34">
        <f t="shared" si="45"/>
        <v>216.51078675937379</v>
      </c>
      <c r="AI34" s="34">
        <f t="shared" si="46"/>
        <v>205.49803592733139</v>
      </c>
      <c r="AJ34" s="34" t="e">
        <f t="shared" si="47"/>
        <v>#DIV/0!</v>
      </c>
      <c r="AK34" s="26">
        <f t="shared" si="48"/>
        <v>23693459.039917186</v>
      </c>
      <c r="AN34" s="34" t="e">
        <f t="shared" si="49"/>
        <v>#DIV/0!</v>
      </c>
      <c r="AQ34" s="26">
        <f t="shared" si="1"/>
        <v>1.1754159218482036</v>
      </c>
      <c r="AR34" s="26">
        <f t="shared" si="2"/>
        <v>1.0349105274839658</v>
      </c>
      <c r="AS34" s="26" t="e">
        <f t="shared" si="3"/>
        <v>#DIV/0!</v>
      </c>
      <c r="AT34" s="26">
        <f t="shared" si="4"/>
        <v>23693459.039917186</v>
      </c>
      <c r="AU34" s="26"/>
      <c r="AV34" s="26" t="e">
        <f t="shared" si="50"/>
        <v>#DIV/0!</v>
      </c>
      <c r="AY34" t="e">
        <f t="shared" si="5"/>
        <v>#DIV/0!</v>
      </c>
      <c r="AZ34" t="e">
        <f t="shared" si="6"/>
        <v>#DIV/0!</v>
      </c>
      <c r="BA34" t="e">
        <f t="shared" si="7"/>
        <v>#DIV/0!</v>
      </c>
      <c r="BB34" t="e">
        <f t="shared" si="8"/>
        <v>#DIV/0!</v>
      </c>
      <c r="BN34" t="e">
        <f>AQ34/#REF!</f>
        <v>#REF!</v>
      </c>
      <c r="BO34" t="e">
        <f>AR34/#REF!</f>
        <v>#REF!</v>
      </c>
      <c r="BP34" t="e">
        <f>AS34/#REF!</f>
        <v>#DIV/0!</v>
      </c>
      <c r="BQ34" t="e">
        <f>AT34/#REF!</f>
        <v>#REF!</v>
      </c>
      <c r="BZ34" s="9">
        <f t="shared" si="51"/>
        <v>0.7142649986158166</v>
      </c>
      <c r="CA34" s="9"/>
      <c r="CB34" s="9" t="e">
        <f t="shared" si="52"/>
        <v>#DIV/0!</v>
      </c>
      <c r="CC34" s="9">
        <f t="shared" si="53"/>
        <v>1</v>
      </c>
      <c r="CD34" s="9">
        <f t="shared" si="9"/>
        <v>1.1072990576735533</v>
      </c>
      <c r="CE34" s="9">
        <f t="shared" si="54"/>
        <v>80.279763193623012</v>
      </c>
      <c r="CF34" s="9">
        <f t="shared" si="10"/>
        <v>63.493662889152567</v>
      </c>
      <c r="CG34" s="9">
        <f t="shared" si="11"/>
        <v>0.98730960680408919</v>
      </c>
      <c r="CH34" s="9"/>
      <c r="CI34" s="9">
        <f t="shared" si="12"/>
        <v>1.1072990576735533</v>
      </c>
      <c r="CU34" s="223"/>
      <c r="CV34" s="8"/>
      <c r="CW34" s="26">
        <f t="shared" si="55"/>
        <v>0.19763936509408664</v>
      </c>
      <c r="CX34" s="26">
        <f t="shared" si="56"/>
        <v>0.12561797077376249</v>
      </c>
      <c r="CY34" s="26">
        <f t="shared" si="57"/>
        <v>0.43142054269568908</v>
      </c>
      <c r="CZ34" s="26">
        <f t="shared" si="58"/>
        <v>0.24532212143646184</v>
      </c>
      <c r="DA34" s="26"/>
      <c r="DB34">
        <f t="shared" si="59"/>
        <v>1</v>
      </c>
      <c r="DD34" s="26">
        <f t="shared" si="78"/>
        <v>0.20122574887090089</v>
      </c>
      <c r="DE34" s="26">
        <f t="shared" si="79"/>
        <v>0.12579310963021731</v>
      </c>
      <c r="DF34" s="26">
        <f t="shared" si="80"/>
        <v>0.42857993131503908</v>
      </c>
      <c r="DG34" s="26">
        <f t="shared" si="81"/>
        <v>0.2443720898100312</v>
      </c>
      <c r="DH34" s="26"/>
      <c r="DI34" s="26">
        <f t="shared" si="82"/>
        <v>0.99997087962618858</v>
      </c>
      <c r="DJ34" s="26"/>
      <c r="DK34" s="26">
        <f t="shared" si="83"/>
        <v>0.20123160881057212</v>
      </c>
      <c r="DL34" s="26">
        <f t="shared" si="84"/>
        <v>0.12579677287926783</v>
      </c>
      <c r="DM34" s="26">
        <f t="shared" si="85"/>
        <v>0.42859241208629179</v>
      </c>
      <c r="DN34" s="26">
        <f t="shared" si="86"/>
        <v>0.24437920622386816</v>
      </c>
      <c r="DO34" s="26"/>
      <c r="DP34" s="26">
        <f t="shared" si="87"/>
        <v>0.99999999999999978</v>
      </c>
      <c r="DQ34" s="26"/>
      <c r="DR34" s="26"/>
      <c r="DS34" s="26">
        <f t="shared" si="88"/>
        <v>-2.3259746238769148E-2</v>
      </c>
      <c r="DT34" s="26">
        <f t="shared" si="89"/>
        <v>1.3952374932239265E-2</v>
      </c>
      <c r="DU34" s="26" t="e">
        <f t="shared" si="90"/>
        <v>#DIV/0!</v>
      </c>
      <c r="DV34" s="26">
        <f t="shared" si="91"/>
        <v>1.3154096029255583E-2</v>
      </c>
      <c r="DW34" s="26"/>
      <c r="DY34" t="e">
        <f t="shared" si="100"/>
        <v>#DIV/0!</v>
      </c>
      <c r="DZ34">
        <f t="shared" si="92"/>
        <v>1</v>
      </c>
      <c r="EA34">
        <f t="shared" si="13"/>
        <v>80.279763193623012</v>
      </c>
      <c r="EC34" t="e">
        <f t="shared" si="60"/>
        <v>#DIV/0!</v>
      </c>
      <c r="ED34" t="e">
        <f t="shared" si="61"/>
        <v>#DIV/0!</v>
      </c>
      <c r="EE34" t="e">
        <f t="shared" si="62"/>
        <v>#DIV/0!</v>
      </c>
      <c r="EF34" t="e">
        <f t="shared" si="63"/>
        <v>#DIV/0!</v>
      </c>
      <c r="EI34" s="26" t="e">
        <f t="shared" si="64"/>
        <v>#DIV/0!</v>
      </c>
      <c r="EJ34" s="26">
        <f t="shared" si="93"/>
        <v>1</v>
      </c>
      <c r="EK34" s="26">
        <f t="shared" si="14"/>
        <v>1.1072990576735533</v>
      </c>
      <c r="EN34" t="e">
        <f t="shared" si="65"/>
        <v>#DIV/0!</v>
      </c>
      <c r="EO34" t="e">
        <f t="shared" si="66"/>
        <v>#DIV/0!</v>
      </c>
      <c r="EP34" t="e">
        <f t="shared" si="67"/>
        <v>#DIV/0!</v>
      </c>
      <c r="EQ34" t="e">
        <f t="shared" si="68"/>
        <v>#DIV/0!</v>
      </c>
      <c r="ET34" t="e">
        <f t="shared" si="94"/>
        <v>#DIV/0!</v>
      </c>
      <c r="EU34">
        <f t="shared" si="95"/>
        <v>1</v>
      </c>
      <c r="EV34">
        <f t="shared" si="15"/>
        <v>1</v>
      </c>
      <c r="EX34" t="e">
        <f t="shared" si="69"/>
        <v>#REF!</v>
      </c>
      <c r="EY34" t="e">
        <f t="shared" si="70"/>
        <v>#REF!</v>
      </c>
      <c r="EZ34" t="e">
        <f t="shared" si="71"/>
        <v>#DIV/0!</v>
      </c>
      <c r="FA34" t="e">
        <f t="shared" si="72"/>
        <v>#REF!</v>
      </c>
      <c r="FD34" t="e">
        <f t="shared" si="96"/>
        <v>#REF!</v>
      </c>
      <c r="FE34">
        <f t="shared" si="97"/>
        <v>1</v>
      </c>
      <c r="FF34">
        <f t="shared" si="16"/>
        <v>1</v>
      </c>
      <c r="FV34" t="e">
        <f>#REF!/#REF!</f>
        <v>#REF!</v>
      </c>
      <c r="FX34" s="8">
        <f t="shared" si="98"/>
        <v>24</v>
      </c>
      <c r="FY34" t="b">
        <f t="shared" si="73"/>
        <v>1</v>
      </c>
      <c r="GC34" s="11"/>
      <c r="GD34" s="11"/>
      <c r="GE34" s="11"/>
      <c r="GF34" s="11">
        <f t="shared" ca="1" si="17"/>
        <v>2009</v>
      </c>
      <c r="GG34" s="11">
        <f t="shared" ca="1" si="18"/>
        <v>0.65146354799302819</v>
      </c>
      <c r="GH34" s="11">
        <f t="shared" ca="1" si="19"/>
        <v>0.87565486642246482</v>
      </c>
      <c r="GI34" s="11">
        <f t="shared" ca="1" si="20"/>
        <v>0.89975539637245072</v>
      </c>
      <c r="GM34" s="11" t="e">
        <f t="shared" ca="1" si="21"/>
        <v>#DIV/0!</v>
      </c>
      <c r="GN34" s="11" t="e">
        <f t="shared" ca="1" si="22"/>
        <v>#DIV/0!</v>
      </c>
      <c r="GO34" s="11" t="e">
        <f t="shared" ca="1" si="23"/>
        <v>#DIV/0!</v>
      </c>
      <c r="GP34" s="11" t="e">
        <f t="shared" ca="1" si="24"/>
        <v>#DIV/0!</v>
      </c>
      <c r="GX34" s="14"/>
      <c r="GZ34">
        <f t="shared" si="25"/>
        <v>0.51359780084364193</v>
      </c>
      <c r="HA34">
        <f t="shared" si="26"/>
        <v>1</v>
      </c>
      <c r="HB34">
        <f t="shared" si="27"/>
        <v>1.2184524804664623</v>
      </c>
      <c r="HC34">
        <f t="shared" si="28"/>
        <v>83.656731612358968</v>
      </c>
      <c r="HD34">
        <f t="shared" si="29"/>
        <v>52.351923735651958</v>
      </c>
      <c r="HE34">
        <f t="shared" si="30"/>
        <v>0.81132856492286409</v>
      </c>
      <c r="HG34">
        <f t="shared" si="31"/>
        <v>1.2184524804664623</v>
      </c>
      <c r="HI34">
        <f t="shared" si="32"/>
        <v>1.1388932700111885</v>
      </c>
      <c r="HJ34">
        <f t="shared" si="33"/>
        <v>0.97511738971364359</v>
      </c>
      <c r="HK34" t="e">
        <f t="shared" si="34"/>
        <v>#DIV/0!</v>
      </c>
      <c r="HL34">
        <f t="shared" si="35"/>
        <v>27406686.441106554</v>
      </c>
      <c r="HO34" s="8">
        <f t="shared" si="99"/>
        <v>24</v>
      </c>
      <c r="HP34" t="b">
        <f t="shared" si="75"/>
        <v>1</v>
      </c>
      <c r="HS34" s="11"/>
      <c r="HT34" s="11"/>
      <c r="HU34" s="11"/>
      <c r="HV34" s="11" t="e">
        <f t="shared" ca="1" si="102"/>
        <v>#DIV/0!</v>
      </c>
      <c r="HW34" s="11" t="e">
        <f t="shared" ca="1" si="103"/>
        <v>#DIV/0!</v>
      </c>
      <c r="HX34" s="11" t="e">
        <f t="shared" ca="1" si="104"/>
        <v>#DIV/0!</v>
      </c>
      <c r="HY34" s="11">
        <f t="shared" ca="1" si="105"/>
        <v>0</v>
      </c>
      <c r="IB34" s="11">
        <f t="shared" ca="1" si="106"/>
        <v>0</v>
      </c>
      <c r="IC34" s="11">
        <f t="shared" ca="1" si="107"/>
        <v>0</v>
      </c>
      <c r="ID34" s="11">
        <f t="shared" ca="1" si="108"/>
        <v>0</v>
      </c>
      <c r="IE34" s="11" t="e">
        <f t="shared" ca="1" si="109"/>
        <v>#DIV/0!</v>
      </c>
    </row>
    <row r="35" spans="1:239" x14ac:dyDescent="0.2">
      <c r="A35">
        <f t="shared" si="76"/>
        <v>26</v>
      </c>
      <c r="B35" s="1">
        <f t="shared" si="77"/>
        <v>1974</v>
      </c>
      <c r="C35" s="1"/>
      <c r="D35" s="1"/>
      <c r="E35" s="1"/>
      <c r="F35" s="1"/>
      <c r="G35" s="1"/>
      <c r="H35" s="1"/>
      <c r="I35" s="1"/>
      <c r="J35" s="1"/>
      <c r="K35" s="27">
        <v>14732.48533956</v>
      </c>
      <c r="L35" s="27">
        <v>9361.1110035399997</v>
      </c>
      <c r="M35" s="27">
        <v>31852.776656590002</v>
      </c>
      <c r="N35" s="27">
        <v>18118.248058869998</v>
      </c>
      <c r="O35" s="27"/>
      <c r="P35" s="27">
        <f t="shared" si="101"/>
        <v>74064.621058560006</v>
      </c>
      <c r="Q35" s="27"/>
      <c r="R35" s="27"/>
      <c r="Z35" s="23">
        <f t="shared" si="44"/>
        <v>70809.498826130162</v>
      </c>
      <c r="AA35" s="23">
        <f t="shared" si="0"/>
        <v>47542.368755172327</v>
      </c>
      <c r="AB35" s="23"/>
      <c r="AC35" s="26">
        <f>Sector_Activity!E31</f>
        <v>0.77065445171387126</v>
      </c>
      <c r="AE35" s="27"/>
      <c r="AH35" s="34">
        <f t="shared" si="45"/>
        <v>208.05803718135354</v>
      </c>
      <c r="AI35" s="34">
        <f t="shared" si="46"/>
        <v>196.90039113841095</v>
      </c>
      <c r="AJ35" s="34" t="e">
        <f t="shared" si="47"/>
        <v>#DIV/0!</v>
      </c>
      <c r="AK35" s="26">
        <f t="shared" si="48"/>
        <v>23510210.079986595</v>
      </c>
      <c r="AN35" s="34" t="e">
        <f t="shared" si="49"/>
        <v>#DIV/0!</v>
      </c>
      <c r="AQ35" s="26">
        <f t="shared" si="1"/>
        <v>1.1295267696904276</v>
      </c>
      <c r="AR35" s="26">
        <f t="shared" si="2"/>
        <v>0.99161185037754396</v>
      </c>
      <c r="AS35" s="26" t="e">
        <f t="shared" si="3"/>
        <v>#DIV/0!</v>
      </c>
      <c r="AT35" s="26">
        <f t="shared" si="4"/>
        <v>23510210.079986595</v>
      </c>
      <c r="AU35" s="26"/>
      <c r="AV35" s="26" t="e">
        <f t="shared" si="50"/>
        <v>#DIV/0!</v>
      </c>
      <c r="AY35" t="e">
        <f t="shared" si="5"/>
        <v>#DIV/0!</v>
      </c>
      <c r="AZ35" t="e">
        <f t="shared" si="6"/>
        <v>#DIV/0!</v>
      </c>
      <c r="BA35" t="e">
        <f t="shared" si="7"/>
        <v>#DIV/0!</v>
      </c>
      <c r="BB35" t="e">
        <f t="shared" si="8"/>
        <v>#DIV/0!</v>
      </c>
      <c r="BN35" t="e">
        <f>AQ35/#REF!</f>
        <v>#REF!</v>
      </c>
      <c r="BO35" t="e">
        <f>AR35/#REF!</f>
        <v>#REF!</v>
      </c>
      <c r="BP35" t="e">
        <f>AS35/#REF!</f>
        <v>#DIV/0!</v>
      </c>
      <c r="BQ35" t="e">
        <f>AT35/#REF!</f>
        <v>#REF!</v>
      </c>
      <c r="BZ35" s="9">
        <f t="shared" si="51"/>
        <v>0.71057384288859304</v>
      </c>
      <c r="CA35" s="9"/>
      <c r="CB35" s="9" t="e">
        <f t="shared" si="52"/>
        <v>#DIV/0!</v>
      </c>
      <c r="CC35" s="9">
        <f t="shared" si="53"/>
        <v>1</v>
      </c>
      <c r="CD35" s="9">
        <f t="shared" si="9"/>
        <v>1.1072990576735533</v>
      </c>
      <c r="CE35" s="9">
        <f t="shared" si="54"/>
        <v>80.279763193623012</v>
      </c>
      <c r="CF35" s="9">
        <f t="shared" si="10"/>
        <v>63.165542376639884</v>
      </c>
      <c r="CG35" s="9">
        <f t="shared" si="11"/>
        <v>0.96372536552194277</v>
      </c>
      <c r="CH35" s="9"/>
      <c r="CI35" s="9">
        <f t="shared" si="12"/>
        <v>1.1072990576735533</v>
      </c>
      <c r="CU35" s="223"/>
      <c r="CV35" s="8"/>
      <c r="CW35" s="26">
        <f t="shared" si="55"/>
        <v>0.19891393662720017</v>
      </c>
      <c r="CX35" s="26">
        <f t="shared" si="56"/>
        <v>0.1263911280412619</v>
      </c>
      <c r="CY35" s="26">
        <f t="shared" si="57"/>
        <v>0.4300673682162669</v>
      </c>
      <c r="CZ35" s="26">
        <f t="shared" si="58"/>
        <v>0.24462756711527095</v>
      </c>
      <c r="DA35" s="26"/>
      <c r="DB35">
        <f t="shared" si="59"/>
        <v>1</v>
      </c>
      <c r="DD35" s="26">
        <f t="shared" si="78"/>
        <v>0.19827596808691067</v>
      </c>
      <c r="DE35" s="26">
        <f t="shared" si="79"/>
        <v>0.1260041540688378</v>
      </c>
      <c r="DF35" s="26">
        <f t="shared" si="80"/>
        <v>0.43074360120794064</v>
      </c>
      <c r="DG35" s="26">
        <f t="shared" si="81"/>
        <v>0.24497468017535257</v>
      </c>
      <c r="DH35" s="26"/>
      <c r="DI35" s="26">
        <f t="shared" si="82"/>
        <v>0.99999840353904168</v>
      </c>
      <c r="DJ35" s="26"/>
      <c r="DK35" s="26">
        <f t="shared" si="83"/>
        <v>0.19827628462725805</v>
      </c>
      <c r="DL35" s="26">
        <f t="shared" si="84"/>
        <v>0.1260043552298715</v>
      </c>
      <c r="DM35" s="26">
        <f t="shared" si="85"/>
        <v>0.43074428887438082</v>
      </c>
      <c r="DN35" s="26">
        <f t="shared" si="86"/>
        <v>0.24497507126848961</v>
      </c>
      <c r="DO35" s="26"/>
      <c r="DP35" s="26">
        <f t="shared" si="87"/>
        <v>0.99999999999999989</v>
      </c>
      <c r="DQ35" s="26"/>
      <c r="DR35" s="26"/>
      <c r="DS35" s="26">
        <f t="shared" si="88"/>
        <v>-3.9823303878872972E-2</v>
      </c>
      <c r="DT35" s="26">
        <f t="shared" si="89"/>
        <v>-4.2738504233740759E-2</v>
      </c>
      <c r="DU35" s="26" t="e">
        <f t="shared" si="90"/>
        <v>#DIV/0!</v>
      </c>
      <c r="DV35" s="26">
        <f t="shared" si="91"/>
        <v>-7.7642218884624893E-3</v>
      </c>
      <c r="DW35" s="26"/>
      <c r="DY35" t="e">
        <f t="shared" si="100"/>
        <v>#DIV/0!</v>
      </c>
      <c r="DZ35">
        <f t="shared" si="92"/>
        <v>1</v>
      </c>
      <c r="EA35">
        <f t="shared" si="13"/>
        <v>80.279763193623012</v>
      </c>
      <c r="EC35" t="e">
        <f t="shared" si="60"/>
        <v>#DIV/0!</v>
      </c>
      <c r="ED35" t="e">
        <f t="shared" si="61"/>
        <v>#DIV/0!</v>
      </c>
      <c r="EE35" t="e">
        <f t="shared" si="62"/>
        <v>#DIV/0!</v>
      </c>
      <c r="EF35" t="e">
        <f t="shared" si="63"/>
        <v>#DIV/0!</v>
      </c>
      <c r="EI35" s="26" t="e">
        <f t="shared" si="64"/>
        <v>#DIV/0!</v>
      </c>
      <c r="EJ35" s="26">
        <f t="shared" si="93"/>
        <v>1</v>
      </c>
      <c r="EK35" s="26">
        <f t="shared" si="14"/>
        <v>1.1072990576735533</v>
      </c>
      <c r="EN35" t="e">
        <f t="shared" si="65"/>
        <v>#DIV/0!</v>
      </c>
      <c r="EO35" t="e">
        <f t="shared" si="66"/>
        <v>#DIV/0!</v>
      </c>
      <c r="EP35" t="e">
        <f t="shared" si="67"/>
        <v>#DIV/0!</v>
      </c>
      <c r="EQ35" t="e">
        <f t="shared" si="68"/>
        <v>#DIV/0!</v>
      </c>
      <c r="ET35" t="e">
        <f t="shared" si="94"/>
        <v>#DIV/0!</v>
      </c>
      <c r="EU35">
        <f t="shared" si="95"/>
        <v>1</v>
      </c>
      <c r="EV35">
        <f t="shared" si="15"/>
        <v>1</v>
      </c>
      <c r="EX35" t="e">
        <f t="shared" si="69"/>
        <v>#REF!</v>
      </c>
      <c r="EY35" t="e">
        <f t="shared" si="70"/>
        <v>#REF!</v>
      </c>
      <c r="EZ35" t="e">
        <f t="shared" si="71"/>
        <v>#DIV/0!</v>
      </c>
      <c r="FA35" t="e">
        <f t="shared" si="72"/>
        <v>#REF!</v>
      </c>
      <c r="FD35" t="e">
        <f t="shared" si="96"/>
        <v>#REF!</v>
      </c>
      <c r="FE35">
        <f t="shared" si="97"/>
        <v>1</v>
      </c>
      <c r="FF35">
        <f t="shared" si="16"/>
        <v>1</v>
      </c>
      <c r="FV35" t="e">
        <f>#REF!/#REF!</f>
        <v>#REF!</v>
      </c>
      <c r="FX35" s="8">
        <f t="shared" si="98"/>
        <v>25</v>
      </c>
      <c r="FY35" t="b">
        <f t="shared" si="73"/>
        <v>1</v>
      </c>
      <c r="GC35" s="11"/>
      <c r="GD35" s="11"/>
      <c r="GE35" s="11"/>
      <c r="GF35" s="11">
        <f t="shared" ca="1" si="17"/>
        <v>2010</v>
      </c>
      <c r="GG35" s="11">
        <f t="shared" ca="1" si="18"/>
        <v>0.65848553531661458</v>
      </c>
      <c r="GH35" s="11">
        <f t="shared" ca="1" si="19"/>
        <v>0.87565486642246482</v>
      </c>
      <c r="GI35" s="11">
        <f t="shared" ca="1" si="20"/>
        <v>0.89975539637245072</v>
      </c>
      <c r="GM35" s="11" t="e">
        <f t="shared" ca="1" si="21"/>
        <v>#DIV/0!</v>
      </c>
      <c r="GN35" s="11" t="e">
        <f t="shared" ca="1" si="22"/>
        <v>#DIV/0!</v>
      </c>
      <c r="GO35" s="11" t="e">
        <f t="shared" ca="1" si="23"/>
        <v>#DIV/0!</v>
      </c>
      <c r="GP35" s="11" t="e">
        <f t="shared" ca="1" si="24"/>
        <v>#DIV/0!</v>
      </c>
      <c r="GX35" s="14"/>
      <c r="GZ35">
        <f t="shared" si="25"/>
        <v>0.51094364661832314</v>
      </c>
      <c r="HA35">
        <f t="shared" si="26"/>
        <v>1</v>
      </c>
      <c r="HB35">
        <f t="shared" si="27"/>
        <v>1.2184524804664623</v>
      </c>
      <c r="HC35">
        <f t="shared" si="28"/>
        <v>83.656731612358968</v>
      </c>
      <c r="HD35">
        <f t="shared" si="29"/>
        <v>52.081381145013331</v>
      </c>
      <c r="HE35">
        <f t="shared" si="30"/>
        <v>0.79194804993306589</v>
      </c>
      <c r="HG35">
        <f t="shared" si="31"/>
        <v>1.2184524804664623</v>
      </c>
      <c r="HI35">
        <f t="shared" si="32"/>
        <v>1.0944299905987118</v>
      </c>
      <c r="HJ35">
        <f t="shared" si="33"/>
        <v>0.93432034313154455</v>
      </c>
      <c r="HK35" t="e">
        <f t="shared" si="34"/>
        <v>#DIV/0!</v>
      </c>
      <c r="HL35">
        <f t="shared" si="35"/>
        <v>27194718.793114953</v>
      </c>
      <c r="HO35" s="8">
        <f t="shared" si="99"/>
        <v>25</v>
      </c>
      <c r="HP35" t="b">
        <f t="shared" si="75"/>
        <v>1</v>
      </c>
      <c r="HS35" s="11"/>
      <c r="HT35" s="11"/>
      <c r="HU35" s="11"/>
      <c r="HV35" s="11" t="e">
        <f t="shared" ca="1" si="102"/>
        <v>#DIV/0!</v>
      </c>
      <c r="HW35" s="11" t="e">
        <f t="shared" ca="1" si="103"/>
        <v>#DIV/0!</v>
      </c>
      <c r="HX35" s="11" t="e">
        <f t="shared" ca="1" si="104"/>
        <v>#DIV/0!</v>
      </c>
      <c r="HY35" s="11">
        <f t="shared" ca="1" si="105"/>
        <v>0</v>
      </c>
      <c r="IB35" s="11">
        <f t="shared" ca="1" si="106"/>
        <v>0</v>
      </c>
      <c r="IC35" s="11">
        <f t="shared" ca="1" si="107"/>
        <v>0</v>
      </c>
      <c r="ID35" s="11">
        <f t="shared" ca="1" si="108"/>
        <v>0</v>
      </c>
      <c r="IE35" s="11" t="e">
        <f t="shared" ca="1" si="109"/>
        <v>#DIV/0!</v>
      </c>
    </row>
    <row r="36" spans="1:239" x14ac:dyDescent="0.2">
      <c r="A36">
        <f t="shared" si="76"/>
        <v>27</v>
      </c>
      <c r="B36" s="1">
        <f t="shared" si="77"/>
        <v>1975</v>
      </c>
      <c r="C36" s="1"/>
      <c r="D36" s="1"/>
      <c r="E36" s="1"/>
      <c r="F36" s="1"/>
      <c r="G36" s="1"/>
      <c r="H36" s="1"/>
      <c r="I36" s="1"/>
      <c r="J36" s="1"/>
      <c r="K36" s="27">
        <v>14879.04055197</v>
      </c>
      <c r="L36" s="27">
        <v>9451.3844669700011</v>
      </c>
      <c r="M36" s="27">
        <v>29491.884914760001</v>
      </c>
      <c r="N36" s="27">
        <v>18243.768733770001</v>
      </c>
      <c r="O36" s="27"/>
      <c r="P36" s="27">
        <f t="shared" si="101"/>
        <v>72066.078667470007</v>
      </c>
      <c r="Q36" s="27"/>
      <c r="R36" s="27"/>
      <c r="Z36" s="23">
        <f t="shared" si="44"/>
        <v>72520.665866179261</v>
      </c>
      <c r="AA36" s="23">
        <f t="shared" si="0"/>
        <v>48478.406456760917</v>
      </c>
      <c r="AB36" s="23"/>
      <c r="AC36" s="26">
        <f>Sector_Activity!E32</f>
        <v>0.77452140459660235</v>
      </c>
      <c r="AE36" s="27"/>
      <c r="AH36" s="34">
        <f t="shared" si="45"/>
        <v>205.16966266451493</v>
      </c>
      <c r="AI36" s="34">
        <f t="shared" si="46"/>
        <v>194.9607084424263</v>
      </c>
      <c r="AJ36" s="34" t="e">
        <f t="shared" si="47"/>
        <v>#DIV/0!</v>
      </c>
      <c r="AK36" s="26">
        <f t="shared" si="48"/>
        <v>23554892.899663616</v>
      </c>
      <c r="AN36" s="34" t="e">
        <f t="shared" si="49"/>
        <v>#DIV/0!</v>
      </c>
      <c r="AQ36" s="26">
        <f t="shared" si="1"/>
        <v>1.113846066450797</v>
      </c>
      <c r="AR36" s="26">
        <f t="shared" si="2"/>
        <v>0.9818433967132818</v>
      </c>
      <c r="AS36" s="26" t="e">
        <f t="shared" si="3"/>
        <v>#DIV/0!</v>
      </c>
      <c r="AT36" s="26">
        <f t="shared" si="4"/>
        <v>23554892.899663616</v>
      </c>
      <c r="AU36" s="26"/>
      <c r="AV36" s="26" t="e">
        <f t="shared" si="50"/>
        <v>#DIV/0!</v>
      </c>
      <c r="AY36" t="e">
        <f t="shared" si="5"/>
        <v>#DIV/0!</v>
      </c>
      <c r="AZ36" t="e">
        <f t="shared" si="6"/>
        <v>#DIV/0!</v>
      </c>
      <c r="BA36" t="e">
        <f t="shared" si="7"/>
        <v>#DIV/0!</v>
      </c>
      <c r="BB36" t="e">
        <f t="shared" si="8"/>
        <v>#DIV/0!</v>
      </c>
      <c r="BN36" t="e">
        <f>AQ36/#REF!</f>
        <v>#REF!</v>
      </c>
      <c r="BO36" t="e">
        <f>AR36/#REF!</f>
        <v>#REF!</v>
      </c>
      <c r="BP36" t="e">
        <f>AS36/#REF!</f>
        <v>#DIV/0!</v>
      </c>
      <c r="BQ36" t="e">
        <f>AT36/#REF!</f>
        <v>#REF!</v>
      </c>
      <c r="BZ36" s="9">
        <f t="shared" si="51"/>
        <v>0.70916329409283263</v>
      </c>
      <c r="CA36" s="9"/>
      <c r="CB36" s="9" t="e">
        <f t="shared" si="52"/>
        <v>#DIV/0!</v>
      </c>
      <c r="CC36" s="9">
        <f t="shared" si="53"/>
        <v>1</v>
      </c>
      <c r="CD36" s="9">
        <f t="shared" si="9"/>
        <v>1.1072990576735533</v>
      </c>
      <c r="CE36" s="9">
        <f t="shared" si="54"/>
        <v>80.279763193623012</v>
      </c>
      <c r="CF36" s="9">
        <f t="shared" si="10"/>
        <v>63.04015346650111</v>
      </c>
      <c r="CG36" s="9">
        <f t="shared" si="11"/>
        <v>0.93772042593220994</v>
      </c>
      <c r="CH36" s="9"/>
      <c r="CI36" s="9">
        <f t="shared" si="12"/>
        <v>1.1072990576735533</v>
      </c>
      <c r="CU36" s="223"/>
      <c r="CV36" s="8"/>
      <c r="CW36" s="26">
        <f t="shared" si="55"/>
        <v>0.20646385688092486</v>
      </c>
      <c r="CX36" s="26">
        <f t="shared" si="56"/>
        <v>0.13114886562068864</v>
      </c>
      <c r="CY36" s="26">
        <f t="shared" si="57"/>
        <v>0.40923393446787298</v>
      </c>
      <c r="CZ36" s="26">
        <f t="shared" si="58"/>
        <v>0.25315334303051346</v>
      </c>
      <c r="DA36" s="26"/>
      <c r="DB36">
        <f t="shared" si="59"/>
        <v>1</v>
      </c>
      <c r="DD36" s="26">
        <f t="shared" si="78"/>
        <v>0.20266545912368905</v>
      </c>
      <c r="DE36" s="26">
        <f t="shared" si="79"/>
        <v>0.1287553465967935</v>
      </c>
      <c r="DF36" s="26">
        <f t="shared" si="80"/>
        <v>0.41956444803271398</v>
      </c>
      <c r="DG36" s="26">
        <f t="shared" si="81"/>
        <v>0.24886611553561558</v>
      </c>
      <c r="DH36" s="26"/>
      <c r="DI36" s="26">
        <f t="shared" si="82"/>
        <v>0.99985136928881202</v>
      </c>
      <c r="DJ36" s="26"/>
      <c r="DK36" s="26">
        <f t="shared" si="83"/>
        <v>0.20269558591277792</v>
      </c>
      <c r="DL36" s="26">
        <f t="shared" si="84"/>
        <v>0.12877448644029599</v>
      </c>
      <c r="DM36" s="26">
        <f t="shared" si="85"/>
        <v>0.41962681746502734</v>
      </c>
      <c r="DN36" s="26">
        <f t="shared" si="86"/>
        <v>0.24890311018189881</v>
      </c>
      <c r="DO36" s="26"/>
      <c r="DP36" s="26">
        <f t="shared" si="87"/>
        <v>1</v>
      </c>
      <c r="DQ36" s="26"/>
      <c r="DR36" s="26"/>
      <c r="DS36" s="26">
        <f t="shared" si="88"/>
        <v>-1.3979806090187043E-2</v>
      </c>
      <c r="DT36" s="26">
        <f t="shared" si="89"/>
        <v>-9.899929031817226E-3</v>
      </c>
      <c r="DU36" s="26" t="e">
        <f t="shared" si="90"/>
        <v>#DIV/0!</v>
      </c>
      <c r="DV36" s="26">
        <f t="shared" si="91"/>
        <v>1.8987670385414565E-3</v>
      </c>
      <c r="DW36" s="26"/>
      <c r="DY36" t="e">
        <f t="shared" si="100"/>
        <v>#DIV/0!</v>
      </c>
      <c r="DZ36">
        <f t="shared" si="92"/>
        <v>1</v>
      </c>
      <c r="EA36">
        <f t="shared" si="13"/>
        <v>80.279763193623012</v>
      </c>
      <c r="EC36" t="e">
        <f t="shared" si="60"/>
        <v>#DIV/0!</v>
      </c>
      <c r="ED36" t="e">
        <f t="shared" si="61"/>
        <v>#DIV/0!</v>
      </c>
      <c r="EE36" t="e">
        <f t="shared" si="62"/>
        <v>#DIV/0!</v>
      </c>
      <c r="EF36" t="e">
        <f t="shared" si="63"/>
        <v>#DIV/0!</v>
      </c>
      <c r="EI36" s="26" t="e">
        <f t="shared" si="64"/>
        <v>#DIV/0!</v>
      </c>
      <c r="EJ36" s="26">
        <f t="shared" si="93"/>
        <v>1</v>
      </c>
      <c r="EK36" s="26">
        <f t="shared" si="14"/>
        <v>1.1072990576735533</v>
      </c>
      <c r="EN36" t="e">
        <f t="shared" si="65"/>
        <v>#DIV/0!</v>
      </c>
      <c r="EO36" t="e">
        <f t="shared" si="66"/>
        <v>#DIV/0!</v>
      </c>
      <c r="EP36" t="e">
        <f t="shared" si="67"/>
        <v>#DIV/0!</v>
      </c>
      <c r="EQ36" t="e">
        <f t="shared" si="68"/>
        <v>#DIV/0!</v>
      </c>
      <c r="ET36" t="e">
        <f t="shared" si="94"/>
        <v>#DIV/0!</v>
      </c>
      <c r="EU36">
        <f t="shared" si="95"/>
        <v>1</v>
      </c>
      <c r="EV36">
        <f t="shared" si="15"/>
        <v>1</v>
      </c>
      <c r="EX36" t="e">
        <f t="shared" si="69"/>
        <v>#REF!</v>
      </c>
      <c r="EY36" t="e">
        <f t="shared" si="70"/>
        <v>#REF!</v>
      </c>
      <c r="EZ36" t="e">
        <f t="shared" si="71"/>
        <v>#DIV/0!</v>
      </c>
      <c r="FA36" t="e">
        <f t="shared" si="72"/>
        <v>#REF!</v>
      </c>
      <c r="FD36" t="e">
        <f t="shared" si="96"/>
        <v>#REF!</v>
      </c>
      <c r="FE36">
        <f t="shared" si="97"/>
        <v>1</v>
      </c>
      <c r="FF36">
        <f t="shared" si="16"/>
        <v>1</v>
      </c>
      <c r="FV36" t="e">
        <f>#REF!/#REF!</f>
        <v>#REF!</v>
      </c>
      <c r="FX36" s="8">
        <f t="shared" si="98"/>
        <v>26</v>
      </c>
      <c r="FY36" t="b">
        <f t="shared" si="73"/>
        <v>1</v>
      </c>
      <c r="GC36" s="11"/>
      <c r="GD36" s="11"/>
      <c r="GE36" s="11"/>
      <c r="GF36" s="11">
        <f t="shared" ca="1" si="17"/>
        <v>2011</v>
      </c>
      <c r="GG36" s="11">
        <f t="shared" ca="1" si="18"/>
        <v>0</v>
      </c>
      <c r="GH36" s="11">
        <f t="shared" ca="1" si="19"/>
        <v>0</v>
      </c>
      <c r="GI36" s="11">
        <f t="shared" ca="1" si="20"/>
        <v>0</v>
      </c>
      <c r="GM36" s="11">
        <f t="shared" ca="1" si="21"/>
        <v>0</v>
      </c>
      <c r="GN36" s="11">
        <f t="shared" ca="1" si="22"/>
        <v>0</v>
      </c>
      <c r="GO36" s="11">
        <f t="shared" ca="1" si="23"/>
        <v>0</v>
      </c>
      <c r="GP36" s="11">
        <f t="shared" ca="1" si="24"/>
        <v>0</v>
      </c>
      <c r="GX36" s="14"/>
      <c r="GZ36">
        <f t="shared" si="25"/>
        <v>0.5099293805393621</v>
      </c>
      <c r="HA36">
        <f t="shared" si="26"/>
        <v>1</v>
      </c>
      <c r="HB36">
        <f t="shared" si="27"/>
        <v>1.2184524804664623</v>
      </c>
      <c r="HC36">
        <f t="shared" si="28"/>
        <v>83.656731612358968</v>
      </c>
      <c r="HD36">
        <f t="shared" si="29"/>
        <v>51.97799522644786</v>
      </c>
      <c r="HE36">
        <f t="shared" si="30"/>
        <v>0.77057830920245607</v>
      </c>
      <c r="HG36">
        <f t="shared" si="31"/>
        <v>1.2184524804664623</v>
      </c>
      <c r="HI36">
        <f t="shared" si="32"/>
        <v>1.0792365198819145</v>
      </c>
      <c r="HJ36">
        <f t="shared" si="33"/>
        <v>0.92511627303498101</v>
      </c>
      <c r="HK36" t="e">
        <f t="shared" si="34"/>
        <v>#DIV/0!</v>
      </c>
      <c r="HL36">
        <f t="shared" si="35"/>
        <v>27246404.282605089</v>
      </c>
      <c r="HO36" s="8">
        <f t="shared" si="99"/>
        <v>26</v>
      </c>
      <c r="HP36" t="b">
        <f t="shared" si="75"/>
        <v>1</v>
      </c>
      <c r="HS36" s="11"/>
      <c r="HT36" s="11"/>
      <c r="HU36" s="11"/>
      <c r="HV36" s="11">
        <f t="shared" ca="1" si="102"/>
        <v>0</v>
      </c>
      <c r="HW36" s="11">
        <f t="shared" ca="1" si="103"/>
        <v>0</v>
      </c>
      <c r="HX36" s="11">
        <f t="shared" ca="1" si="104"/>
        <v>0</v>
      </c>
      <c r="HY36" s="11">
        <f t="shared" ca="1" si="105"/>
        <v>0</v>
      </c>
      <c r="IB36" s="11">
        <f t="shared" ca="1" si="106"/>
        <v>0</v>
      </c>
      <c r="IC36" s="11">
        <f t="shared" ca="1" si="107"/>
        <v>0</v>
      </c>
      <c r="ID36" s="11">
        <f t="shared" ca="1" si="108"/>
        <v>0</v>
      </c>
      <c r="IE36" s="11">
        <f t="shared" ca="1" si="109"/>
        <v>0</v>
      </c>
    </row>
    <row r="37" spans="1:239" x14ac:dyDescent="0.2">
      <c r="A37">
        <f t="shared" si="76"/>
        <v>28</v>
      </c>
      <c r="B37" s="1">
        <f t="shared" si="77"/>
        <v>1976</v>
      </c>
      <c r="C37" s="1"/>
      <c r="D37" s="1"/>
      <c r="E37" s="1"/>
      <c r="F37" s="1"/>
      <c r="G37" s="1"/>
      <c r="H37" s="1"/>
      <c r="I37" s="1"/>
      <c r="J37" s="1"/>
      <c r="K37" s="27">
        <v>15490.06712845</v>
      </c>
      <c r="L37" s="27">
        <v>10029.66927145</v>
      </c>
      <c r="M37" s="27">
        <v>31483.576696839998</v>
      </c>
      <c r="N37" s="27">
        <v>19099.736232260002</v>
      </c>
      <c r="O37" s="27"/>
      <c r="P37" s="27">
        <f t="shared" si="101"/>
        <v>76103.049329000001</v>
      </c>
      <c r="Q37" s="27"/>
      <c r="R37" s="27"/>
      <c r="Z37" s="23">
        <f t="shared" si="44"/>
        <v>74047.725476823762</v>
      </c>
      <c r="AA37" s="23">
        <f t="shared" si="0"/>
        <v>49218.818000569161</v>
      </c>
      <c r="AB37" s="23"/>
      <c r="AC37" s="26">
        <f>Sector_Activity!E33</f>
        <v>0.82042491580161059</v>
      </c>
      <c r="AE37" s="27"/>
      <c r="AH37" s="34">
        <f t="shared" si="45"/>
        <v>209.19031649794894</v>
      </c>
      <c r="AI37" s="34">
        <f t="shared" si="46"/>
        <v>203.77712588169058</v>
      </c>
      <c r="AJ37" s="34" t="e">
        <f t="shared" si="47"/>
        <v>#DIV/0!</v>
      </c>
      <c r="AK37" s="26">
        <f t="shared" si="48"/>
        <v>23280297.641373154</v>
      </c>
      <c r="AN37" s="34" t="e">
        <f t="shared" si="49"/>
        <v>#DIV/0!</v>
      </c>
      <c r="AQ37" s="26">
        <f t="shared" si="1"/>
        <v>1.1356738035478438</v>
      </c>
      <c r="AR37" s="26">
        <f t="shared" si="2"/>
        <v>1.0262438367535669</v>
      </c>
      <c r="AS37" s="26" t="e">
        <f t="shared" si="3"/>
        <v>#DIV/0!</v>
      </c>
      <c r="AT37" s="26">
        <f t="shared" si="4"/>
        <v>23280297.641373154</v>
      </c>
      <c r="AU37" s="26"/>
      <c r="AV37" s="26" t="e">
        <f t="shared" si="50"/>
        <v>#DIV/0!</v>
      </c>
      <c r="AY37" t="e">
        <f t="shared" si="5"/>
        <v>#DIV/0!</v>
      </c>
      <c r="AZ37" t="e">
        <f t="shared" si="6"/>
        <v>#DIV/0!</v>
      </c>
      <c r="BA37" t="e">
        <f t="shared" si="7"/>
        <v>#DIV/0!</v>
      </c>
      <c r="BB37" t="e">
        <f t="shared" si="8"/>
        <v>#DIV/0!</v>
      </c>
      <c r="BN37" t="e">
        <f>AQ37/#REF!</f>
        <v>#REF!</v>
      </c>
      <c r="BO37" t="e">
        <f>AR37/#REF!</f>
        <v>#REF!</v>
      </c>
      <c r="BP37" t="e">
        <f>AS37/#REF!</f>
        <v>#DIV/0!</v>
      </c>
      <c r="BQ37" t="e">
        <f>AT37/#REF!</f>
        <v>#REF!</v>
      </c>
      <c r="BZ37" s="9">
        <f t="shared" si="51"/>
        <v>0.74736675586959678</v>
      </c>
      <c r="CA37" s="9"/>
      <c r="CB37" s="9" t="e">
        <f t="shared" si="52"/>
        <v>#DIV/0!</v>
      </c>
      <c r="CC37" s="9">
        <f t="shared" si="53"/>
        <v>1</v>
      </c>
      <c r="CD37" s="9">
        <f t="shared" si="9"/>
        <v>1.1072990576735533</v>
      </c>
      <c r="CE37" s="9">
        <f t="shared" si="54"/>
        <v>80.279763193623012</v>
      </c>
      <c r="CF37" s="9">
        <f t="shared" si="10"/>
        <v>66.436200771007464</v>
      </c>
      <c r="CG37" s="9">
        <f t="shared" si="11"/>
        <v>0.99024929829771169</v>
      </c>
      <c r="CH37" s="9"/>
      <c r="CI37" s="9">
        <f t="shared" si="12"/>
        <v>1.1072990576735533</v>
      </c>
      <c r="CU37" s="223"/>
      <c r="CV37" s="8"/>
      <c r="CW37" s="26">
        <f t="shared" si="55"/>
        <v>0.20354068943394257</v>
      </c>
      <c r="CX37" s="26">
        <f t="shared" si="56"/>
        <v>0.13179063598478008</v>
      </c>
      <c r="CY37" s="26">
        <f t="shared" si="57"/>
        <v>0.41369665176928455</v>
      </c>
      <c r="CZ37" s="26">
        <f t="shared" si="58"/>
        <v>0.25097202281199282</v>
      </c>
      <c r="DA37" s="26"/>
      <c r="DB37">
        <f t="shared" si="59"/>
        <v>1</v>
      </c>
      <c r="DD37" s="26">
        <f t="shared" si="78"/>
        <v>0.20499879960905912</v>
      </c>
      <c r="DE37" s="26">
        <f t="shared" si="79"/>
        <v>0.13146948973516645</v>
      </c>
      <c r="DF37" s="26">
        <f t="shared" si="80"/>
        <v>0.41146125956616741</v>
      </c>
      <c r="DG37" s="26">
        <f t="shared" si="81"/>
        <v>0.25206110983977476</v>
      </c>
      <c r="DH37" s="26"/>
      <c r="DI37" s="26">
        <f t="shared" si="82"/>
        <v>0.99999065875016768</v>
      </c>
      <c r="DJ37" s="26"/>
      <c r="DK37" s="26">
        <f t="shared" si="83"/>
        <v>0.20500071457194974</v>
      </c>
      <c r="DL37" s="26">
        <f t="shared" si="84"/>
        <v>0.13147071783598738</v>
      </c>
      <c r="DM37" s="26">
        <f t="shared" si="85"/>
        <v>0.41146510316449336</v>
      </c>
      <c r="DN37" s="26">
        <f t="shared" si="86"/>
        <v>0.25206346442756955</v>
      </c>
      <c r="DO37" s="26"/>
      <c r="DP37" s="26">
        <f t="shared" si="87"/>
        <v>1</v>
      </c>
      <c r="DQ37" s="26"/>
      <c r="DR37" s="26"/>
      <c r="DS37" s="26">
        <f t="shared" si="88"/>
        <v>1.9407183267437934E-2</v>
      </c>
      <c r="DT37" s="26">
        <f t="shared" si="89"/>
        <v>4.4228833327387022E-2</v>
      </c>
      <c r="DU37" s="26" t="e">
        <f t="shared" si="90"/>
        <v>#DIV/0!</v>
      </c>
      <c r="DV37" s="26">
        <f t="shared" si="91"/>
        <v>-1.1726157258179602E-2</v>
      </c>
      <c r="DW37" s="26"/>
      <c r="DY37" t="e">
        <f t="shared" si="100"/>
        <v>#DIV/0!</v>
      </c>
      <c r="DZ37">
        <f t="shared" si="92"/>
        <v>1</v>
      </c>
      <c r="EA37">
        <f t="shared" si="13"/>
        <v>80.279763193623012</v>
      </c>
      <c r="EC37" t="e">
        <f t="shared" si="60"/>
        <v>#DIV/0!</v>
      </c>
      <c r="ED37" t="e">
        <f t="shared" si="61"/>
        <v>#DIV/0!</v>
      </c>
      <c r="EE37" t="e">
        <f t="shared" si="62"/>
        <v>#DIV/0!</v>
      </c>
      <c r="EF37" t="e">
        <f t="shared" si="63"/>
        <v>#DIV/0!</v>
      </c>
      <c r="EI37" s="26" t="e">
        <f t="shared" si="64"/>
        <v>#DIV/0!</v>
      </c>
      <c r="EJ37" s="26">
        <f t="shared" si="93"/>
        <v>1</v>
      </c>
      <c r="EK37" s="26">
        <f t="shared" si="14"/>
        <v>1.1072990576735533</v>
      </c>
      <c r="EN37" t="e">
        <f t="shared" si="65"/>
        <v>#DIV/0!</v>
      </c>
      <c r="EO37" t="e">
        <f t="shared" si="66"/>
        <v>#DIV/0!</v>
      </c>
      <c r="EP37" t="e">
        <f t="shared" si="67"/>
        <v>#DIV/0!</v>
      </c>
      <c r="EQ37" t="e">
        <f t="shared" si="68"/>
        <v>#DIV/0!</v>
      </c>
      <c r="ET37" t="e">
        <f t="shared" si="94"/>
        <v>#DIV/0!</v>
      </c>
      <c r="EU37">
        <f t="shared" si="95"/>
        <v>1</v>
      </c>
      <c r="EV37">
        <f t="shared" si="15"/>
        <v>1</v>
      </c>
      <c r="EX37" t="e">
        <f t="shared" si="69"/>
        <v>#REF!</v>
      </c>
      <c r="EY37" t="e">
        <f t="shared" si="70"/>
        <v>#REF!</v>
      </c>
      <c r="EZ37" t="e">
        <f t="shared" si="71"/>
        <v>#DIV/0!</v>
      </c>
      <c r="FA37" t="e">
        <f t="shared" si="72"/>
        <v>#REF!</v>
      </c>
      <c r="FD37" t="e">
        <f t="shared" si="96"/>
        <v>#REF!</v>
      </c>
      <c r="FE37">
        <f t="shared" si="97"/>
        <v>1</v>
      </c>
      <c r="FF37">
        <f t="shared" si="16"/>
        <v>1</v>
      </c>
      <c r="FV37" t="e">
        <f>#REF!/#REF!</f>
        <v>#REF!</v>
      </c>
      <c r="FX37" s="8">
        <f t="shared" si="98"/>
        <v>27</v>
      </c>
      <c r="FY37" t="b">
        <f t="shared" si="73"/>
        <v>0</v>
      </c>
      <c r="GC37" s="11"/>
      <c r="GD37" s="11"/>
      <c r="GE37" s="11"/>
      <c r="GF37" s="11" t="str">
        <f t="shared" ca="1" si="17"/>
        <v/>
      </c>
      <c r="GG37" s="11" t="str">
        <f t="shared" ca="1" si="18"/>
        <v/>
      </c>
      <c r="GH37" s="11" t="str">
        <f t="shared" ca="1" si="19"/>
        <v/>
      </c>
      <c r="GI37" s="11" t="str">
        <f t="shared" ca="1" si="20"/>
        <v/>
      </c>
      <c r="GM37" s="11" t="str">
        <f t="shared" ca="1" si="21"/>
        <v/>
      </c>
      <c r="GN37" s="11" t="str">
        <f t="shared" ca="1" si="22"/>
        <v/>
      </c>
      <c r="GO37" s="11" t="str">
        <f t="shared" ca="1" si="23"/>
        <v/>
      </c>
      <c r="GP37" s="11" t="str">
        <f t="shared" ca="1" si="24"/>
        <v/>
      </c>
      <c r="GX37" s="14"/>
      <c r="GZ37">
        <f t="shared" si="25"/>
        <v>0.53739987677141099</v>
      </c>
      <c r="HA37">
        <f t="shared" si="26"/>
        <v>1</v>
      </c>
      <c r="HB37">
        <f t="shared" si="27"/>
        <v>1.2184524804664623</v>
      </c>
      <c r="HC37">
        <f t="shared" si="28"/>
        <v>83.656731612358968</v>
      </c>
      <c r="HD37">
        <f t="shared" si="29"/>
        <v>54.778111039557722</v>
      </c>
      <c r="HE37">
        <f t="shared" si="30"/>
        <v>0.81374427693903406</v>
      </c>
      <c r="HG37">
        <f t="shared" si="31"/>
        <v>1.2184524804664623</v>
      </c>
      <c r="HI37">
        <f t="shared" si="32"/>
        <v>1.1003860231490743</v>
      </c>
      <c r="HJ37">
        <f t="shared" si="33"/>
        <v>0.96695142693903746</v>
      </c>
      <c r="HK37" t="e">
        <f t="shared" si="34"/>
        <v>#DIV/0!</v>
      </c>
      <c r="HL37">
        <f t="shared" si="35"/>
        <v>26928774.588709299</v>
      </c>
      <c r="HO37" s="8">
        <f t="shared" si="99"/>
        <v>27</v>
      </c>
      <c r="HP37" t="b">
        <f t="shared" si="75"/>
        <v>0</v>
      </c>
      <c r="HS37" s="11"/>
      <c r="HT37" s="11"/>
      <c r="HU37" s="11"/>
      <c r="HV37" s="11" t="str">
        <f t="shared" ca="1" si="102"/>
        <v/>
      </c>
      <c r="HW37" s="11" t="str">
        <f t="shared" ca="1" si="103"/>
        <v/>
      </c>
      <c r="HX37" s="11" t="str">
        <f t="shared" ca="1" si="104"/>
        <v/>
      </c>
      <c r="HY37" s="11" t="str">
        <f t="shared" ca="1" si="105"/>
        <v/>
      </c>
      <c r="IB37" s="11" t="str">
        <f t="shared" ca="1" si="106"/>
        <v/>
      </c>
      <c r="IC37" s="11" t="str">
        <f t="shared" ca="1" si="107"/>
        <v/>
      </c>
      <c r="ID37" s="11" t="str">
        <f t="shared" ca="1" si="108"/>
        <v/>
      </c>
      <c r="IE37" s="11" t="str">
        <f t="shared" ca="1" si="109"/>
        <v/>
      </c>
    </row>
    <row r="38" spans="1:239" x14ac:dyDescent="0.2">
      <c r="A38">
        <f t="shared" si="76"/>
        <v>29</v>
      </c>
      <c r="B38" s="1">
        <f t="shared" si="77"/>
        <v>1977</v>
      </c>
      <c r="C38" s="1"/>
      <c r="D38" s="1"/>
      <c r="E38" s="1"/>
      <c r="F38" s="1"/>
      <c r="G38" s="1"/>
      <c r="H38" s="1"/>
      <c r="I38" s="1"/>
      <c r="J38" s="1"/>
      <c r="K38" s="27">
        <v>15755.876586200002</v>
      </c>
      <c r="L38" s="27">
        <v>10181.454242190001</v>
      </c>
      <c r="M38" s="27">
        <v>32392.225391420001</v>
      </c>
      <c r="N38" s="27">
        <v>19820.961065920001</v>
      </c>
      <c r="O38" s="27"/>
      <c r="P38" s="27">
        <f t="shared" si="101"/>
        <v>78150.517285730006</v>
      </c>
      <c r="Q38" s="27"/>
      <c r="R38" s="27"/>
      <c r="Z38" s="23">
        <f t="shared" si="44"/>
        <v>75365.9499935403</v>
      </c>
      <c r="AA38" s="23">
        <f t="shared" si="0"/>
        <v>50022.048157018362</v>
      </c>
      <c r="AB38" s="23">
        <v>1308242.2897465252</v>
      </c>
      <c r="AC38" s="26">
        <f>Sector_Activity!E34</f>
        <v>0.85681885206776398</v>
      </c>
      <c r="AE38" s="27">
        <v>4511.8</v>
      </c>
      <c r="AH38" s="34">
        <f t="shared" si="45"/>
        <v>209.05828942049368</v>
      </c>
      <c r="AI38" s="34">
        <f t="shared" si="46"/>
        <v>203.53933150099306</v>
      </c>
      <c r="AJ38" s="34">
        <f t="shared" si="47"/>
        <v>24.760111827371109</v>
      </c>
      <c r="AK38" s="26">
        <f t="shared" si="48"/>
        <v>23133199.063122857</v>
      </c>
      <c r="AN38" s="34">
        <f t="shared" si="49"/>
        <v>17.321361160895872</v>
      </c>
      <c r="AQ38" s="26">
        <f t="shared" si="1"/>
        <v>1.1349570414350698</v>
      </c>
      <c r="AR38" s="26">
        <f t="shared" si="2"/>
        <v>1.0250462783104906</v>
      </c>
      <c r="AS38" s="26">
        <f t="shared" si="3"/>
        <v>1.2471207693032436</v>
      </c>
      <c r="AT38" s="26">
        <f t="shared" si="4"/>
        <v>23133199.063122857</v>
      </c>
      <c r="AU38" s="26"/>
      <c r="AV38" s="26">
        <f t="shared" si="50"/>
        <v>1.2885470781916715</v>
      </c>
      <c r="AY38">
        <f t="shared" si="5"/>
        <v>16.704186797628505</v>
      </c>
      <c r="AZ38">
        <f t="shared" si="6"/>
        <v>11.086938285610701</v>
      </c>
      <c r="BA38">
        <f t="shared" si="7"/>
        <v>289.96016883428456</v>
      </c>
      <c r="BB38">
        <f t="shared" si="8"/>
        <v>1.8990621305637749E-4</v>
      </c>
      <c r="BN38" t="e">
        <f>AQ38/#REF!</f>
        <v>#REF!</v>
      </c>
      <c r="BO38" t="e">
        <f>AR38/#REF!</f>
        <v>#REF!</v>
      </c>
      <c r="BP38" t="e">
        <f>AS38/#REF!</f>
        <v>#REF!</v>
      </c>
      <c r="BQ38" t="e">
        <f>AT38/#REF!</f>
        <v>#REF!</v>
      </c>
      <c r="BZ38" s="9">
        <f t="shared" si="51"/>
        <v>0.7818131484240084</v>
      </c>
      <c r="CA38" s="9"/>
      <c r="CB38" s="9">
        <f t="shared" si="52"/>
        <v>1.2885470781916715</v>
      </c>
      <c r="CC38" s="9">
        <f t="shared" si="53"/>
        <v>1</v>
      </c>
      <c r="CD38" s="9">
        <f t="shared" si="9"/>
        <v>1.1072990576735533</v>
      </c>
      <c r="CE38" s="9">
        <f t="shared" si="54"/>
        <v>80.279763193623012</v>
      </c>
      <c r="CF38" s="9">
        <f t="shared" si="10"/>
        <v>69.498268268134851</v>
      </c>
      <c r="CG38" s="9">
        <f t="shared" si="11"/>
        <v>1.0168908550462969</v>
      </c>
      <c r="CH38" s="9"/>
      <c r="CI38" s="9">
        <f t="shared" si="12"/>
        <v>1.1072990576735533</v>
      </c>
      <c r="CU38" s="223"/>
      <c r="CV38" s="8"/>
      <c r="CW38" s="26">
        <f t="shared" si="55"/>
        <v>0.2016093703973085</v>
      </c>
      <c r="CX38" s="26">
        <f t="shared" si="56"/>
        <v>0.13028006206235435</v>
      </c>
      <c r="CY38" s="26">
        <f t="shared" si="57"/>
        <v>0.41448510536391164</v>
      </c>
      <c r="CZ38" s="26">
        <f t="shared" si="58"/>
        <v>0.25362546217642545</v>
      </c>
      <c r="DA38" s="26"/>
      <c r="DB38">
        <f t="shared" si="59"/>
        <v>0.99999999999999989</v>
      </c>
      <c r="DD38" s="26">
        <f t="shared" si="78"/>
        <v>0.20257349549821971</v>
      </c>
      <c r="DE38" s="26">
        <f t="shared" si="79"/>
        <v>0.13103389785421379</v>
      </c>
      <c r="DF38" s="26">
        <f t="shared" si="80"/>
        <v>0.4140907534613838</v>
      </c>
      <c r="DG38" s="26">
        <f t="shared" si="81"/>
        <v>0.25229641694675325</v>
      </c>
      <c r="DH38" s="26"/>
      <c r="DI38" s="26">
        <f t="shared" si="82"/>
        <v>0.9999945637605705</v>
      </c>
      <c r="DJ38" s="26"/>
      <c r="DK38" s="26">
        <f t="shared" si="83"/>
        <v>0.20257459674222994</v>
      </c>
      <c r="DL38" s="26">
        <f t="shared" si="84"/>
        <v>0.13103461018972834</v>
      </c>
      <c r="DM38" s="26">
        <f t="shared" si="85"/>
        <v>0.41409300457010273</v>
      </c>
      <c r="DN38" s="26">
        <f t="shared" si="86"/>
        <v>0.25229778849793905</v>
      </c>
      <c r="DO38" s="26"/>
      <c r="DP38" s="26">
        <f t="shared" si="87"/>
        <v>1</v>
      </c>
      <c r="DQ38" s="26"/>
      <c r="DR38" s="26"/>
      <c r="DS38" s="26">
        <f t="shared" si="88"/>
        <v>-6.3133303959559284E-4</v>
      </c>
      <c r="DT38" s="26">
        <f t="shared" si="89"/>
        <v>-1.1676150246490145E-3</v>
      </c>
      <c r="DU38" s="26" t="e">
        <f t="shared" si="90"/>
        <v>#DIV/0!</v>
      </c>
      <c r="DV38" s="26">
        <f t="shared" si="91"/>
        <v>-6.3386334238259767E-3</v>
      </c>
      <c r="DW38" s="26"/>
      <c r="DY38" t="e">
        <f t="shared" si="100"/>
        <v>#DIV/0!</v>
      </c>
      <c r="DZ38">
        <f t="shared" si="92"/>
        <v>1</v>
      </c>
      <c r="EA38">
        <f t="shared" si="13"/>
        <v>80.279763193623012</v>
      </c>
      <c r="EC38" t="e">
        <f t="shared" si="60"/>
        <v>#DIV/0!</v>
      </c>
      <c r="ED38" t="e">
        <f t="shared" si="61"/>
        <v>#DIV/0!</v>
      </c>
      <c r="EE38" t="e">
        <f t="shared" si="62"/>
        <v>#DIV/0!</v>
      </c>
      <c r="EF38" t="e">
        <f t="shared" si="63"/>
        <v>#DIV/0!</v>
      </c>
      <c r="EI38" s="26" t="e">
        <f t="shared" si="64"/>
        <v>#DIV/0!</v>
      </c>
      <c r="EJ38" s="26">
        <f t="shared" si="93"/>
        <v>1</v>
      </c>
      <c r="EK38" s="26">
        <f t="shared" si="14"/>
        <v>1.1072990576735533</v>
      </c>
      <c r="EN38" t="e">
        <f t="shared" si="65"/>
        <v>#DIV/0!</v>
      </c>
      <c r="EO38" t="e">
        <f t="shared" si="66"/>
        <v>#DIV/0!</v>
      </c>
      <c r="EP38" t="e">
        <f t="shared" si="67"/>
        <v>#DIV/0!</v>
      </c>
      <c r="EQ38" t="e">
        <f t="shared" si="68"/>
        <v>#DIV/0!</v>
      </c>
      <c r="ET38" t="e">
        <f t="shared" si="94"/>
        <v>#DIV/0!</v>
      </c>
      <c r="EU38">
        <f t="shared" si="95"/>
        <v>1</v>
      </c>
      <c r="EV38">
        <f t="shared" si="15"/>
        <v>1</v>
      </c>
      <c r="EX38" t="e">
        <f t="shared" si="69"/>
        <v>#REF!</v>
      </c>
      <c r="EY38" t="e">
        <f t="shared" si="70"/>
        <v>#REF!</v>
      </c>
      <c r="EZ38" t="e">
        <f t="shared" si="71"/>
        <v>#REF!</v>
      </c>
      <c r="FA38" t="e">
        <f t="shared" si="72"/>
        <v>#REF!</v>
      </c>
      <c r="FD38" t="e">
        <f t="shared" si="96"/>
        <v>#REF!</v>
      </c>
      <c r="FE38">
        <f t="shared" si="97"/>
        <v>1</v>
      </c>
      <c r="FF38">
        <f t="shared" si="16"/>
        <v>1</v>
      </c>
      <c r="FV38" t="e">
        <f>#REF!/#REF!</f>
        <v>#REF!</v>
      </c>
      <c r="FX38" s="8">
        <f t="shared" si="98"/>
        <v>28</v>
      </c>
      <c r="FY38" t="b">
        <f t="shared" si="73"/>
        <v>0</v>
      </c>
      <c r="GC38" s="11"/>
      <c r="GD38" s="11"/>
      <c r="GE38" s="11"/>
      <c r="GF38" s="11" t="str">
        <f t="shared" ca="1" si="17"/>
        <v/>
      </c>
      <c r="GG38" s="11" t="str">
        <f t="shared" ca="1" si="18"/>
        <v/>
      </c>
      <c r="GH38" s="11" t="str">
        <f t="shared" ca="1" si="19"/>
        <v/>
      </c>
      <c r="GI38" s="11" t="str">
        <f t="shared" ca="1" si="20"/>
        <v/>
      </c>
      <c r="GM38" s="11" t="str">
        <f t="shared" ca="1" si="21"/>
        <v/>
      </c>
      <c r="GN38" s="11" t="str">
        <f t="shared" ca="1" si="22"/>
        <v/>
      </c>
      <c r="GO38" s="11" t="str">
        <f t="shared" ca="1" si="23"/>
        <v/>
      </c>
      <c r="GP38" s="11" t="str">
        <f t="shared" ca="1" si="24"/>
        <v/>
      </c>
      <c r="GX38" s="14"/>
      <c r="GZ38">
        <f t="shared" si="25"/>
        <v>0.56216882316697481</v>
      </c>
      <c r="HA38">
        <f t="shared" si="26"/>
        <v>1</v>
      </c>
      <c r="HB38">
        <f t="shared" si="27"/>
        <v>1.2184524804664623</v>
      </c>
      <c r="HC38">
        <f t="shared" si="28"/>
        <v>83.656731612358968</v>
      </c>
      <c r="HD38">
        <f t="shared" si="29"/>
        <v>57.302853144338997</v>
      </c>
      <c r="HE38">
        <f t="shared" si="30"/>
        <v>0.83563716226616913</v>
      </c>
      <c r="HG38">
        <f t="shared" si="31"/>
        <v>1.2184524804664623</v>
      </c>
      <c r="HI38">
        <f t="shared" si="32"/>
        <v>1.0996915323469132</v>
      </c>
      <c r="HJ38">
        <f t="shared" si="33"/>
        <v>0.9658230588028266</v>
      </c>
      <c r="HK38">
        <f t="shared" si="34"/>
        <v>1.30579345628698</v>
      </c>
      <c r="HL38">
        <f t="shared" si="35"/>
        <v>26758622.792669449</v>
      </c>
      <c r="HO38" s="8">
        <f t="shared" si="99"/>
        <v>28</v>
      </c>
      <c r="HP38" t="b">
        <f t="shared" si="75"/>
        <v>0</v>
      </c>
      <c r="HS38" s="11"/>
      <c r="HT38" s="11"/>
      <c r="HU38" s="11"/>
      <c r="HV38" s="11" t="str">
        <f t="shared" ca="1" si="102"/>
        <v/>
      </c>
      <c r="HW38" s="11" t="str">
        <f t="shared" ca="1" si="103"/>
        <v/>
      </c>
      <c r="HX38" s="11" t="str">
        <f t="shared" ca="1" si="104"/>
        <v/>
      </c>
      <c r="HY38" s="11" t="str">
        <f t="shared" ca="1" si="105"/>
        <v/>
      </c>
      <c r="IB38" s="11" t="str">
        <f t="shared" ca="1" si="106"/>
        <v/>
      </c>
      <c r="IC38" s="11" t="str">
        <f t="shared" ca="1" si="107"/>
        <v/>
      </c>
      <c r="ID38" s="11" t="str">
        <f t="shared" ca="1" si="108"/>
        <v/>
      </c>
      <c r="IE38" s="11" t="str">
        <f t="shared" ca="1" si="109"/>
        <v/>
      </c>
    </row>
    <row r="39" spans="1:239" x14ac:dyDescent="0.2">
      <c r="A39">
        <f t="shared" si="76"/>
        <v>30</v>
      </c>
      <c r="B39" s="1">
        <f t="shared" si="77"/>
        <v>1978</v>
      </c>
      <c r="C39" s="1"/>
      <c r="D39" s="1"/>
      <c r="E39" s="1"/>
      <c r="F39" s="1"/>
      <c r="G39" s="1"/>
      <c r="H39" s="1"/>
      <c r="I39" s="1"/>
      <c r="J39" s="1"/>
      <c r="K39" s="27">
        <v>16247.52188803</v>
      </c>
      <c r="L39" s="27">
        <v>10484.605619829999</v>
      </c>
      <c r="M39" s="27">
        <v>32843.143702970003</v>
      </c>
      <c r="N39" s="27">
        <v>20617.211095250001</v>
      </c>
      <c r="O39" s="27"/>
      <c r="P39" s="27">
        <f t="shared" si="101"/>
        <v>80192.482306079997</v>
      </c>
      <c r="Q39" s="27"/>
      <c r="R39" s="27"/>
      <c r="Z39" s="23">
        <f t="shared" si="44"/>
        <v>77278.879497356</v>
      </c>
      <c r="AA39" s="23">
        <f t="shared" si="0"/>
        <v>51004.508012970276</v>
      </c>
      <c r="AB39" s="23">
        <v>1374447.3423630884</v>
      </c>
      <c r="AC39" s="26">
        <f>Sector_Activity!E35</f>
        <v>0.91602019497620724</v>
      </c>
      <c r="AE39" s="27">
        <v>4760.6000000000004</v>
      </c>
      <c r="AH39" s="34">
        <f t="shared" si="45"/>
        <v>210.24530885681239</v>
      </c>
      <c r="AI39" s="34">
        <f t="shared" si="46"/>
        <v>205.56233219941655</v>
      </c>
      <c r="AJ39" s="34">
        <f t="shared" si="47"/>
        <v>23.89552708982125</v>
      </c>
      <c r="AK39" s="26">
        <f t="shared" si="48"/>
        <v>22507376.156467285</v>
      </c>
      <c r="AN39" s="34">
        <f t="shared" si="49"/>
        <v>16.845036824366673</v>
      </c>
      <c r="AQ39" s="26">
        <f t="shared" si="1"/>
        <v>1.1414012540578011</v>
      </c>
      <c r="AR39" s="26">
        <f t="shared" si="2"/>
        <v>1.0352343305245091</v>
      </c>
      <c r="AS39" s="26">
        <f t="shared" si="3"/>
        <v>1.2035732445368537</v>
      </c>
      <c r="AT39" s="26">
        <f t="shared" si="4"/>
        <v>22507376.156467285</v>
      </c>
      <c r="AU39" s="26"/>
      <c r="AV39" s="26">
        <f t="shared" si="50"/>
        <v>1.2531130077161996</v>
      </c>
      <c r="AY39">
        <f t="shared" si="5"/>
        <v>16.233012539880686</v>
      </c>
      <c r="AZ39">
        <f t="shared" si="6"/>
        <v>10.71388228647025</v>
      </c>
      <c r="BA39">
        <f t="shared" si="7"/>
        <v>288.71304927174901</v>
      </c>
      <c r="BB39">
        <f t="shared" si="8"/>
        <v>1.9241696319291838E-4</v>
      </c>
      <c r="BN39" t="e">
        <f>AQ39/#REF!</f>
        <v>#REF!</v>
      </c>
      <c r="BO39" t="e">
        <f>AR39/#REF!</f>
        <v>#REF!</v>
      </c>
      <c r="BP39" t="e">
        <f>AS39/#REF!</f>
        <v>#REF!</v>
      </c>
      <c r="BQ39" t="e">
        <f>AT39/#REF!</f>
        <v>#REF!</v>
      </c>
      <c r="BZ39" s="9">
        <f t="shared" si="51"/>
        <v>0.82528968981109185</v>
      </c>
      <c r="CA39" s="9"/>
      <c r="CB39" s="9">
        <f t="shared" si="52"/>
        <v>1.2531130077161996</v>
      </c>
      <c r="CC39" s="9">
        <f t="shared" si="53"/>
        <v>1</v>
      </c>
      <c r="CD39" s="9">
        <f t="shared" si="9"/>
        <v>1.0977382157306601</v>
      </c>
      <c r="CE39" s="9">
        <f t="shared" si="54"/>
        <v>78.752106087739932</v>
      </c>
      <c r="CF39" s="9">
        <f t="shared" si="10"/>
        <v>71.345630499354982</v>
      </c>
      <c r="CG39" s="9">
        <f t="shared" si="11"/>
        <v>1.0434608078455407</v>
      </c>
      <c r="CH39" s="9"/>
      <c r="CI39" s="9">
        <f t="shared" si="12"/>
        <v>1.0977382157306601</v>
      </c>
      <c r="CU39" s="223"/>
      <c r="CV39" s="8"/>
      <c r="CW39" s="26">
        <f t="shared" si="55"/>
        <v>0.20260654640937772</v>
      </c>
      <c r="CX39" s="26">
        <f t="shared" si="56"/>
        <v>0.130742998823907</v>
      </c>
      <c r="CY39" s="26">
        <f t="shared" si="57"/>
        <v>0.40955389780320989</v>
      </c>
      <c r="CZ39" s="26">
        <f t="shared" si="58"/>
        <v>0.25709655696350547</v>
      </c>
      <c r="DA39" s="26"/>
      <c r="DB39">
        <f t="shared" si="59"/>
        <v>1.0000000000000002</v>
      </c>
      <c r="DD39" s="26">
        <f t="shared" si="78"/>
        <v>0.20210754840728143</v>
      </c>
      <c r="DE39" s="26">
        <f t="shared" si="79"/>
        <v>0.13051139360297004</v>
      </c>
      <c r="DF39" s="26">
        <f t="shared" si="80"/>
        <v>0.41201458332116975</v>
      </c>
      <c r="DG39" s="26">
        <f t="shared" si="81"/>
        <v>0.25535707766996596</v>
      </c>
      <c r="DH39" s="26"/>
      <c r="DI39" s="26">
        <f t="shared" si="82"/>
        <v>0.99999060300138709</v>
      </c>
      <c r="DJ39" s="26"/>
      <c r="DK39" s="26">
        <f t="shared" si="83"/>
        <v>0.20210944762948047</v>
      </c>
      <c r="DL39" s="26">
        <f t="shared" si="84"/>
        <v>0.13051262002987943</v>
      </c>
      <c r="DM39" s="26">
        <f t="shared" si="85"/>
        <v>0.41201845505802043</v>
      </c>
      <c r="DN39" s="26">
        <f t="shared" si="86"/>
        <v>0.25535947728261976</v>
      </c>
      <c r="DO39" s="26"/>
      <c r="DP39" s="26">
        <f t="shared" si="87"/>
        <v>1</v>
      </c>
      <c r="DQ39" s="26"/>
      <c r="DR39" s="26"/>
      <c r="DS39" s="26">
        <f t="shared" si="88"/>
        <v>5.6618765600968063E-3</v>
      </c>
      <c r="DT39" s="26">
        <f t="shared" si="89"/>
        <v>9.8900462527959556E-3</v>
      </c>
      <c r="DU39" s="26">
        <f t="shared" si="90"/>
        <v>-3.5542673889970414E-2</v>
      </c>
      <c r="DV39" s="26">
        <f t="shared" si="91"/>
        <v>-2.7425689977577015E-2</v>
      </c>
      <c r="DW39" s="26"/>
      <c r="DY39">
        <f t="shared" si="100"/>
        <v>0.98097083193682832</v>
      </c>
      <c r="DZ39">
        <f t="shared" si="92"/>
        <v>0.98097083193682832</v>
      </c>
      <c r="EA39">
        <f t="shared" si="13"/>
        <v>78.752106087739932</v>
      </c>
      <c r="EC39">
        <f t="shared" si="60"/>
        <v>-2.8612414624399451E-2</v>
      </c>
      <c r="ED39">
        <f t="shared" si="61"/>
        <v>-3.4227373891335004E-2</v>
      </c>
      <c r="EE39">
        <f t="shared" si="62"/>
        <v>-4.3102789426408177E-3</v>
      </c>
      <c r="EF39">
        <f t="shared" si="63"/>
        <v>1.3134365829044276E-2</v>
      </c>
      <c r="EI39" s="26">
        <f t="shared" si="64"/>
        <v>0.99136561900180731</v>
      </c>
      <c r="EJ39" s="26">
        <f t="shared" si="93"/>
        <v>0.99136561900180731</v>
      </c>
      <c r="EK39" s="26">
        <f t="shared" si="14"/>
        <v>1.0977382157306601</v>
      </c>
      <c r="EN39" t="e">
        <f t="shared" si="65"/>
        <v>#DIV/0!</v>
      </c>
      <c r="EO39" t="e">
        <f t="shared" si="66"/>
        <v>#DIV/0!</v>
      </c>
      <c r="EP39" t="e">
        <f t="shared" si="67"/>
        <v>#DIV/0!</v>
      </c>
      <c r="EQ39" t="e">
        <f t="shared" si="68"/>
        <v>#DIV/0!</v>
      </c>
      <c r="ET39" t="e">
        <f t="shared" si="94"/>
        <v>#DIV/0!</v>
      </c>
      <c r="EU39">
        <f t="shared" si="95"/>
        <v>1</v>
      </c>
      <c r="EV39">
        <f t="shared" si="15"/>
        <v>1</v>
      </c>
      <c r="EX39" t="e">
        <f t="shared" si="69"/>
        <v>#REF!</v>
      </c>
      <c r="EY39" t="e">
        <f t="shared" si="70"/>
        <v>#REF!</v>
      </c>
      <c r="EZ39" t="e">
        <f t="shared" si="71"/>
        <v>#REF!</v>
      </c>
      <c r="FA39" t="e">
        <f t="shared" si="72"/>
        <v>#REF!</v>
      </c>
      <c r="FD39" t="e">
        <f t="shared" si="96"/>
        <v>#REF!</v>
      </c>
      <c r="FE39">
        <f t="shared" si="97"/>
        <v>1</v>
      </c>
      <c r="FF39">
        <f t="shared" si="16"/>
        <v>1</v>
      </c>
      <c r="FV39" t="e">
        <f>#REF!/#REF!</f>
        <v>#REF!</v>
      </c>
      <c r="FX39" s="8">
        <f t="shared" si="98"/>
        <v>29</v>
      </c>
      <c r="FY39" t="b">
        <f t="shared" si="73"/>
        <v>0</v>
      </c>
      <c r="GC39" s="11"/>
      <c r="GD39" s="11"/>
      <c r="GE39" s="11"/>
      <c r="GF39" s="11" t="str">
        <f t="shared" ca="1" si="17"/>
        <v/>
      </c>
      <c r="GG39" s="11" t="str">
        <f t="shared" ca="1" si="18"/>
        <v/>
      </c>
      <c r="GH39" s="11" t="str">
        <f t="shared" ca="1" si="19"/>
        <v/>
      </c>
      <c r="GI39" s="11" t="str">
        <f t="shared" ca="1" si="20"/>
        <v/>
      </c>
      <c r="GM39" s="11" t="str">
        <f t="shared" ca="1" si="21"/>
        <v/>
      </c>
      <c r="GN39" s="11" t="str">
        <f t="shared" ca="1" si="22"/>
        <v/>
      </c>
      <c r="GO39" s="11" t="str">
        <f t="shared" ca="1" si="23"/>
        <v/>
      </c>
      <c r="GP39" s="11" t="str">
        <f t="shared" ca="1" si="24"/>
        <v/>
      </c>
      <c r="GX39" s="14"/>
      <c r="GZ39">
        <f t="shared" si="25"/>
        <v>0.5934309682923361</v>
      </c>
      <c r="HA39">
        <f t="shared" si="26"/>
        <v>1</v>
      </c>
      <c r="HB39">
        <f t="shared" si="27"/>
        <v>1.207931897521922</v>
      </c>
      <c r="HC39">
        <f t="shared" si="28"/>
        <v>82.064813606891747</v>
      </c>
      <c r="HD39">
        <f t="shared" si="29"/>
        <v>58.826043998988567</v>
      </c>
      <c r="HE39">
        <f t="shared" si="30"/>
        <v>0.85747120654783915</v>
      </c>
      <c r="HG39">
        <f t="shared" si="31"/>
        <v>1.207931897521922</v>
      </c>
      <c r="HI39">
        <f t="shared" si="32"/>
        <v>1.1059355096915535</v>
      </c>
      <c r="HJ39">
        <f t="shared" si="33"/>
        <v>0.97542248466368098</v>
      </c>
      <c r="HK39">
        <f t="shared" si="34"/>
        <v>1.2601971722084007</v>
      </c>
      <c r="HL39">
        <f t="shared" si="35"/>
        <v>26034721.223824013</v>
      </c>
      <c r="HO39" s="8">
        <f t="shared" si="99"/>
        <v>29</v>
      </c>
      <c r="HP39" t="b">
        <f t="shared" si="75"/>
        <v>0</v>
      </c>
      <c r="HS39" s="11"/>
      <c r="HT39" s="11"/>
      <c r="HU39" s="11"/>
      <c r="HV39" s="11" t="str">
        <f t="shared" ca="1" si="102"/>
        <v/>
      </c>
      <c r="HW39" s="11" t="str">
        <f t="shared" ca="1" si="103"/>
        <v/>
      </c>
      <c r="HX39" s="11" t="str">
        <f t="shared" ca="1" si="104"/>
        <v/>
      </c>
      <c r="HY39" s="11" t="str">
        <f t="shared" ca="1" si="105"/>
        <v/>
      </c>
      <c r="IB39" s="11" t="str">
        <f t="shared" ca="1" si="106"/>
        <v/>
      </c>
      <c r="IC39" s="11" t="str">
        <f t="shared" ca="1" si="107"/>
        <v/>
      </c>
      <c r="ID39" s="11" t="str">
        <f t="shared" ca="1" si="108"/>
        <v/>
      </c>
      <c r="IE39" s="11" t="str">
        <f t="shared" ca="1" si="109"/>
        <v/>
      </c>
    </row>
    <row r="40" spans="1:239" x14ac:dyDescent="0.2">
      <c r="A40">
        <f t="shared" si="76"/>
        <v>31</v>
      </c>
      <c r="B40" s="1">
        <f t="shared" si="77"/>
        <v>1979</v>
      </c>
      <c r="C40" s="1"/>
      <c r="D40" s="1"/>
      <c r="E40" s="1"/>
      <c r="F40" s="1"/>
      <c r="G40" s="1"/>
      <c r="H40" s="1"/>
      <c r="I40" s="1"/>
      <c r="J40" s="1"/>
      <c r="K40" s="27">
        <v>15924.691775180001</v>
      </c>
      <c r="L40" s="27">
        <v>10629.999073000001</v>
      </c>
      <c r="M40" s="27">
        <v>34040.573513590003</v>
      </c>
      <c r="N40" s="27">
        <v>20471.854355790001</v>
      </c>
      <c r="O40" s="27"/>
      <c r="P40" s="27">
        <f t="shared" si="101"/>
        <v>81067.118717560006</v>
      </c>
      <c r="Q40" s="27"/>
      <c r="R40" s="27"/>
      <c r="Z40" s="23">
        <f t="shared" si="44"/>
        <v>78688.399457564272</v>
      </c>
      <c r="AA40" s="23">
        <f t="shared" si="0"/>
        <v>52144.920365325939</v>
      </c>
      <c r="AB40" s="23">
        <v>1402188.1651256969</v>
      </c>
      <c r="AC40" s="26">
        <f>Sector_Activity!E36</f>
        <v>0.92015382081904729</v>
      </c>
      <c r="AE40" s="27">
        <v>4912.1000000000004</v>
      </c>
      <c r="AH40" s="34">
        <f t="shared" si="45"/>
        <v>202.37661313429052</v>
      </c>
      <c r="AI40" s="34">
        <f t="shared" si="46"/>
        <v>203.854929656168</v>
      </c>
      <c r="AJ40" s="34">
        <f t="shared" si="47"/>
        <v>24.276751409136654</v>
      </c>
      <c r="AK40" s="26">
        <f t="shared" si="48"/>
        <v>22248295.76599225</v>
      </c>
      <c r="AN40" s="34">
        <f t="shared" si="49"/>
        <v>16.503556262608662</v>
      </c>
      <c r="AQ40" s="26">
        <f t="shared" si="1"/>
        <v>1.0986828732562468</v>
      </c>
      <c r="AR40" s="26">
        <f t="shared" si="2"/>
        <v>1.0266356650497417</v>
      </c>
      <c r="AS40" s="26">
        <f t="shared" si="3"/>
        <v>1.2227748042752133</v>
      </c>
      <c r="AT40" s="26">
        <f t="shared" si="4"/>
        <v>22248295.76599225</v>
      </c>
      <c r="AU40" s="26"/>
      <c r="AV40" s="26">
        <f t="shared" si="50"/>
        <v>1.2277100514458865</v>
      </c>
      <c r="AY40">
        <f t="shared" si="5"/>
        <v>16.019299170937941</v>
      </c>
      <c r="AZ40">
        <f t="shared" si="6"/>
        <v>10.615606434178037</v>
      </c>
      <c r="BA40">
        <f t="shared" si="7"/>
        <v>285.45594860155467</v>
      </c>
      <c r="BB40">
        <f t="shared" si="8"/>
        <v>1.8732391865374222E-4</v>
      </c>
      <c r="BN40" t="e">
        <f>AQ40/#REF!</f>
        <v>#REF!</v>
      </c>
      <c r="BO40" t="e">
        <f>AR40/#REF!</f>
        <v>#REF!</v>
      </c>
      <c r="BP40" t="e">
        <f>AS40/#REF!</f>
        <v>#REF!</v>
      </c>
      <c r="BQ40" t="e">
        <f>AT40/#REF!</f>
        <v>#REF!</v>
      </c>
      <c r="BZ40" s="9">
        <f t="shared" si="51"/>
        <v>0.85149689547437946</v>
      </c>
      <c r="CA40" s="9"/>
      <c r="CB40" s="9">
        <f t="shared" si="52"/>
        <v>1.2277100514458865</v>
      </c>
      <c r="CC40" s="9">
        <f t="shared" si="53"/>
        <v>1</v>
      </c>
      <c r="CD40" s="9">
        <f t="shared" si="9"/>
        <v>1.0809715739716033</v>
      </c>
      <c r="CE40" s="9">
        <f t="shared" si="54"/>
        <v>78.352392183441552</v>
      </c>
      <c r="CF40" s="9">
        <f t="shared" si="10"/>
        <v>72.118984517481209</v>
      </c>
      <c r="CG40" s="9">
        <f t="shared" si="11"/>
        <v>1.0548415356924559</v>
      </c>
      <c r="CH40" s="9"/>
      <c r="CI40" s="9">
        <f t="shared" si="12"/>
        <v>1.0809715739716033</v>
      </c>
      <c r="CU40" s="223"/>
      <c r="CV40" s="8"/>
      <c r="CW40" s="26">
        <f t="shared" si="55"/>
        <v>0.19643835906715829</v>
      </c>
      <c r="CX40" s="26">
        <f t="shared" si="56"/>
        <v>0.13112590210631761</v>
      </c>
      <c r="CY40" s="26">
        <f t="shared" si="57"/>
        <v>0.41990604886536381</v>
      </c>
      <c r="CZ40" s="26">
        <f t="shared" si="58"/>
        <v>0.25252968996116026</v>
      </c>
      <c r="DA40" s="26"/>
      <c r="DB40">
        <f t="shared" si="59"/>
        <v>1</v>
      </c>
      <c r="DD40" s="26">
        <f t="shared" si="78"/>
        <v>0.19950656105999773</v>
      </c>
      <c r="DE40" s="26">
        <f t="shared" si="79"/>
        <v>0.13093435715187893</v>
      </c>
      <c r="DF40" s="26">
        <f t="shared" si="80"/>
        <v>0.41470843894438197</v>
      </c>
      <c r="DG40" s="26">
        <f t="shared" si="81"/>
        <v>0.25480630254177866</v>
      </c>
      <c r="DH40" s="26"/>
      <c r="DI40" s="26">
        <f t="shared" si="82"/>
        <v>0.99995565969803724</v>
      </c>
      <c r="DJ40" s="26"/>
      <c r="DK40" s="26">
        <f t="shared" si="83"/>
        <v>0.19951540763341841</v>
      </c>
      <c r="DL40" s="26">
        <f t="shared" si="84"/>
        <v>0.13094016307824888</v>
      </c>
      <c r="DM40" s="26">
        <f t="shared" si="85"/>
        <v>0.41472682805717009</v>
      </c>
      <c r="DN40" s="26">
        <f t="shared" si="86"/>
        <v>0.2548176012311627</v>
      </c>
      <c r="DO40" s="26"/>
      <c r="DP40" s="26">
        <f t="shared" si="87"/>
        <v>1</v>
      </c>
      <c r="DQ40" s="26"/>
      <c r="DR40" s="26"/>
      <c r="DS40" s="26">
        <f t="shared" si="88"/>
        <v>-3.8144603407540299E-2</v>
      </c>
      <c r="DT40" s="26">
        <f t="shared" si="89"/>
        <v>-8.3406959138347652E-3</v>
      </c>
      <c r="DU40" s="26">
        <f t="shared" si="90"/>
        <v>1.5827869882883129E-2</v>
      </c>
      <c r="DV40" s="26">
        <f t="shared" si="91"/>
        <v>-1.1577673770601456E-2</v>
      </c>
      <c r="DW40" s="26"/>
      <c r="DY40">
        <f t="shared" si="100"/>
        <v>0.99492440362352919</v>
      </c>
      <c r="DZ40">
        <f t="shared" si="92"/>
        <v>0.97599181993682615</v>
      </c>
      <c r="EA40">
        <f t="shared" si="13"/>
        <v>78.352392183441552</v>
      </c>
      <c r="EC40">
        <f t="shared" si="60"/>
        <v>-1.3252786270705122E-2</v>
      </c>
      <c r="ED40">
        <f t="shared" si="61"/>
        <v>-9.215087058675046E-3</v>
      </c>
      <c r="EE40">
        <f t="shared" si="62"/>
        <v>-1.1345564182366701E-2</v>
      </c>
      <c r="EF40">
        <f t="shared" si="63"/>
        <v>-2.6825396962605601E-2</v>
      </c>
      <c r="EI40" s="26">
        <f t="shared" si="64"/>
        <v>0.98472619289481778</v>
      </c>
      <c r="EJ40" s="26">
        <f t="shared" si="93"/>
        <v>0.97622369176646417</v>
      </c>
      <c r="EK40" s="26">
        <f t="shared" si="14"/>
        <v>1.0809715739716033</v>
      </c>
      <c r="EN40" t="e">
        <f t="shared" si="65"/>
        <v>#DIV/0!</v>
      </c>
      <c r="EO40" t="e">
        <f t="shared" si="66"/>
        <v>#DIV/0!</v>
      </c>
      <c r="EP40" t="e">
        <f t="shared" si="67"/>
        <v>#DIV/0!</v>
      </c>
      <c r="EQ40" t="e">
        <f t="shared" si="68"/>
        <v>#DIV/0!</v>
      </c>
      <c r="ET40" t="e">
        <f t="shared" si="94"/>
        <v>#DIV/0!</v>
      </c>
      <c r="EU40">
        <f t="shared" si="95"/>
        <v>1</v>
      </c>
      <c r="EV40">
        <f t="shared" si="15"/>
        <v>1</v>
      </c>
      <c r="EX40" t="e">
        <f t="shared" si="69"/>
        <v>#REF!</v>
      </c>
      <c r="EY40" t="e">
        <f t="shared" si="70"/>
        <v>#REF!</v>
      </c>
      <c r="EZ40" t="e">
        <f t="shared" si="71"/>
        <v>#REF!</v>
      </c>
      <c r="FA40" t="e">
        <f t="shared" si="72"/>
        <v>#REF!</v>
      </c>
      <c r="FD40" t="e">
        <f t="shared" si="96"/>
        <v>#REF!</v>
      </c>
      <c r="FE40">
        <f t="shared" si="97"/>
        <v>1</v>
      </c>
      <c r="FF40">
        <f t="shared" si="16"/>
        <v>1</v>
      </c>
      <c r="FV40" t="e">
        <f>#REF!/#REF!</f>
        <v>#REF!</v>
      </c>
      <c r="FX40" s="8">
        <f t="shared" si="98"/>
        <v>30</v>
      </c>
      <c r="FY40" t="b">
        <f t="shared" si="73"/>
        <v>0</v>
      </c>
      <c r="GC40" s="11"/>
      <c r="GD40" s="11"/>
      <c r="GE40" s="11"/>
      <c r="GF40" s="11" t="str">
        <f t="shared" ca="1" si="17"/>
        <v/>
      </c>
      <c r="GG40" s="11" t="str">
        <f t="shared" ca="1" si="18"/>
        <v/>
      </c>
      <c r="GH40" s="11" t="str">
        <f t="shared" ca="1" si="19"/>
        <v/>
      </c>
      <c r="GI40" s="11" t="str">
        <f t="shared" ca="1" si="20"/>
        <v/>
      </c>
      <c r="GM40" s="11" t="str">
        <f t="shared" ca="1" si="21"/>
        <v/>
      </c>
      <c r="GN40" s="11" t="str">
        <f t="shared" ca="1" si="22"/>
        <v/>
      </c>
      <c r="GO40" s="11" t="str">
        <f t="shared" ca="1" si="23"/>
        <v/>
      </c>
      <c r="GP40" s="11" t="str">
        <f t="shared" ca="1" si="24"/>
        <v/>
      </c>
      <c r="GX40" s="14"/>
      <c r="GZ40">
        <f t="shared" si="25"/>
        <v>0.61227546329209925</v>
      </c>
      <c r="HA40">
        <f t="shared" si="26"/>
        <v>1</v>
      </c>
      <c r="HB40">
        <f t="shared" si="27"/>
        <v>1.1894821787229755</v>
      </c>
      <c r="HC40">
        <f t="shared" si="28"/>
        <v>81.648285736312843</v>
      </c>
      <c r="HD40">
        <f t="shared" si="29"/>
        <v>59.463691422925756</v>
      </c>
      <c r="HE40">
        <f t="shared" si="30"/>
        <v>0.86682339914090434</v>
      </c>
      <c r="HG40">
        <f t="shared" si="31"/>
        <v>1.1894821787229755</v>
      </c>
      <c r="HI40">
        <f t="shared" si="32"/>
        <v>1.0645444790815835</v>
      </c>
      <c r="HJ40">
        <f t="shared" si="33"/>
        <v>0.96732061690786575</v>
      </c>
      <c r="HK40">
        <f t="shared" si="34"/>
        <v>1.2803020984304712</v>
      </c>
      <c r="HL40">
        <f t="shared" si="35"/>
        <v>25735037.88029759</v>
      </c>
      <c r="HO40" s="8">
        <f t="shared" si="99"/>
        <v>30</v>
      </c>
      <c r="HP40" t="b">
        <f t="shared" si="75"/>
        <v>0</v>
      </c>
      <c r="HS40" s="11"/>
      <c r="HT40" s="11"/>
      <c r="HU40" s="11"/>
      <c r="HV40" s="11" t="str">
        <f t="shared" ca="1" si="102"/>
        <v/>
      </c>
      <c r="HW40" s="11" t="str">
        <f t="shared" ca="1" si="103"/>
        <v/>
      </c>
      <c r="HX40" s="11" t="str">
        <f t="shared" ca="1" si="104"/>
        <v/>
      </c>
      <c r="HY40" s="11" t="str">
        <f t="shared" ca="1" si="105"/>
        <v/>
      </c>
      <c r="IB40" s="11" t="str">
        <f t="shared" ca="1" si="106"/>
        <v/>
      </c>
      <c r="IC40" s="11" t="str">
        <f t="shared" ca="1" si="107"/>
        <v/>
      </c>
      <c r="ID40" s="11" t="str">
        <f t="shared" ca="1" si="108"/>
        <v/>
      </c>
      <c r="IE40" s="11" t="str">
        <f t="shared" ca="1" si="109"/>
        <v/>
      </c>
    </row>
    <row r="41" spans="1:239" x14ac:dyDescent="0.2">
      <c r="A41">
        <f t="shared" si="76"/>
        <v>32</v>
      </c>
      <c r="B41" s="1">
        <f t="shared" si="77"/>
        <v>1980</v>
      </c>
      <c r="C41" s="1"/>
      <c r="D41" s="1"/>
      <c r="E41" s="1"/>
      <c r="F41" s="1"/>
      <c r="G41" s="1"/>
      <c r="H41" s="1"/>
      <c r="I41" s="1"/>
      <c r="J41" s="1"/>
      <c r="K41" s="27">
        <v>15929.288818670002</v>
      </c>
      <c r="L41" s="27">
        <v>10605.216706660001</v>
      </c>
      <c r="M41" s="27">
        <v>32235.016814010003</v>
      </c>
      <c r="N41" s="27">
        <v>19696.402999310001</v>
      </c>
      <c r="O41" s="27"/>
      <c r="P41" s="27">
        <f t="shared" si="101"/>
        <v>78465.925338650006</v>
      </c>
      <c r="Q41" s="27"/>
      <c r="R41" s="27"/>
      <c r="Z41" s="23">
        <f t="shared" si="44"/>
        <v>80226.208855010162</v>
      </c>
      <c r="AA41" s="23">
        <f t="shared" si="0"/>
        <v>53249.557142872116</v>
      </c>
      <c r="AB41" s="23">
        <v>1330051.9927720211</v>
      </c>
      <c r="AC41" s="26">
        <f>Sector_Activity!E37</f>
        <v>0.91829096619781136</v>
      </c>
      <c r="AE41" s="27">
        <v>4900.8999999999996</v>
      </c>
      <c r="AH41" s="34">
        <f t="shared" si="45"/>
        <v>198.55467491251409</v>
      </c>
      <c r="AI41" s="34">
        <f t="shared" si="46"/>
        <v>199.16065551879609</v>
      </c>
      <c r="AJ41" s="34">
        <f t="shared" si="47"/>
        <v>24.235907309779339</v>
      </c>
      <c r="AK41" s="26">
        <v>1.1089322748455663</v>
      </c>
      <c r="AN41" s="34">
        <f t="shared" si="49"/>
        <v>16.010513444193926</v>
      </c>
      <c r="AQ41" s="26">
        <f t="shared" si="1"/>
        <v>1.0779339438128888</v>
      </c>
      <c r="AR41" s="26">
        <f t="shared" si="2"/>
        <v>1.0029947883779089</v>
      </c>
      <c r="AS41" s="26">
        <f t="shared" si="3"/>
        <v>1.2207175629765015</v>
      </c>
      <c r="AT41" s="26">
        <f t="shared" si="4"/>
        <v>1.1089322748455663</v>
      </c>
      <c r="AU41" s="26"/>
      <c r="AV41" s="26">
        <f>AN41/AN$46</f>
        <v>1.1910322824651238</v>
      </c>
      <c r="AY41">
        <f t="shared" si="5"/>
        <v>16.369689007123217</v>
      </c>
      <c r="AZ41">
        <f t="shared" si="6"/>
        <v>10.865260899604587</v>
      </c>
      <c r="BA41">
        <f t="shared" si="7"/>
        <v>271.38933517762479</v>
      </c>
      <c r="BB41">
        <f t="shared" si="8"/>
        <v>1.8737190438446232E-4</v>
      </c>
      <c r="BN41" t="e">
        <f>AQ41/#REF!</f>
        <v>#REF!</v>
      </c>
      <c r="BO41" t="e">
        <f>AR41/#REF!</f>
        <v>#REF!</v>
      </c>
      <c r="BP41" t="e">
        <f>AS41/#REF!</f>
        <v>#REF!</v>
      </c>
      <c r="BQ41" t="e">
        <f>AT41/#REF!</f>
        <v>#REF!</v>
      </c>
      <c r="BZ41" s="9">
        <f t="shared" si="51"/>
        <v>0.84941402902830321</v>
      </c>
      <c r="CA41" s="9"/>
      <c r="CB41" s="9">
        <f t="shared" si="52"/>
        <v>1.1910322824651238</v>
      </c>
      <c r="CC41" s="9">
        <f t="shared" si="53"/>
        <v>1</v>
      </c>
      <c r="CD41" s="9">
        <f t="shared" si="9"/>
        <v>1.0664668501722654</v>
      </c>
      <c r="CE41" s="9">
        <f t="shared" si="54"/>
        <v>1.1274994849437301</v>
      </c>
      <c r="CF41" s="9">
        <f t="shared" si="10"/>
        <v>1.0213701052187623</v>
      </c>
      <c r="CG41" s="9">
        <f t="shared" si="11"/>
        <v>1.0209949297954077</v>
      </c>
      <c r="CH41" s="9"/>
      <c r="CI41" s="9">
        <f t="shared" si="12"/>
        <v>1.0664668501722654</v>
      </c>
      <c r="CU41" s="223"/>
      <c r="CV41" s="8"/>
      <c r="CW41" s="26">
        <f t="shared" si="55"/>
        <v>0.20300899721657528</v>
      </c>
      <c r="CX41" s="26">
        <f t="shared" si="56"/>
        <v>0.13515696986799164</v>
      </c>
      <c r="CY41" s="26">
        <f t="shared" si="57"/>
        <v>0.41081548041251459</v>
      </c>
      <c r="CZ41" s="26">
        <f t="shared" si="58"/>
        <v>0.25101855250291855</v>
      </c>
      <c r="DA41" s="26"/>
      <c r="DB41">
        <f t="shared" si="59"/>
        <v>1</v>
      </c>
      <c r="DD41" s="26">
        <f t="shared" si="78"/>
        <v>0.19970566308489263</v>
      </c>
      <c r="DE41" s="26">
        <f t="shared" si="79"/>
        <v>0.13313126478567433</v>
      </c>
      <c r="DF41" s="26">
        <f t="shared" si="80"/>
        <v>0.41534418445915045</v>
      </c>
      <c r="DG41" s="26">
        <f t="shared" si="81"/>
        <v>0.25177336541504736</v>
      </c>
      <c r="DH41" s="26"/>
      <c r="DI41" s="26">
        <f t="shared" si="82"/>
        <v>0.99995447774476476</v>
      </c>
      <c r="DJ41" s="26"/>
      <c r="DK41" s="26">
        <f t="shared" si="83"/>
        <v>0.19971475455092352</v>
      </c>
      <c r="DL41" s="26">
        <f t="shared" si="84"/>
        <v>0.13313732549698695</v>
      </c>
      <c r="DM41" s="26">
        <f t="shared" si="85"/>
        <v>0.41536309272387273</v>
      </c>
      <c r="DN41" s="26">
        <f t="shared" si="86"/>
        <v>0.25178482722821682</v>
      </c>
      <c r="DO41" s="26"/>
      <c r="DP41" s="26">
        <f t="shared" si="87"/>
        <v>1</v>
      </c>
      <c r="DQ41" s="26"/>
      <c r="DR41" s="26"/>
      <c r="DS41" s="26">
        <f t="shared" si="88"/>
        <v>-1.9065880415850365E-2</v>
      </c>
      <c r="DT41" s="26">
        <f t="shared" si="89"/>
        <v>-2.3296798549021908E-2</v>
      </c>
      <c r="DU41" s="26">
        <f t="shared" si="90"/>
        <v>-1.6838536615616942E-3</v>
      </c>
      <c r="DV41" s="26">
        <f t="shared" si="91"/>
        <v>-16.814378331022127</v>
      </c>
      <c r="DW41" s="26"/>
      <c r="DY41">
        <f t="shared" si="100"/>
        <v>1.4390109268189108E-2</v>
      </c>
      <c r="DZ41">
        <f t="shared" si="92"/>
        <v>1.4044628933749677E-2</v>
      </c>
      <c r="EA41">
        <f t="shared" si="13"/>
        <v>1.1274994849437301</v>
      </c>
      <c r="EC41">
        <f t="shared" si="60"/>
        <v>2.1637199919527051E-2</v>
      </c>
      <c r="ED41">
        <f t="shared" si="61"/>
        <v>2.3245402818464277E-2</v>
      </c>
      <c r="EE41">
        <f t="shared" si="62"/>
        <v>-5.0533270533557564E-2</v>
      </c>
      <c r="EF41">
        <f t="shared" si="63"/>
        <v>2.5613165683750061E-4</v>
      </c>
      <c r="EI41" s="26">
        <f t="shared" si="64"/>
        <v>0.98658177129853097</v>
      </c>
      <c r="EJ41" s="26">
        <f t="shared" si="93"/>
        <v>0.96312449900654939</v>
      </c>
      <c r="EK41" s="26">
        <f t="shared" si="14"/>
        <v>1.0664668501722654</v>
      </c>
      <c r="EN41" t="e">
        <f t="shared" si="65"/>
        <v>#DIV/0!</v>
      </c>
      <c r="EO41" t="e">
        <f t="shared" si="66"/>
        <v>#DIV/0!</v>
      </c>
      <c r="EP41" t="e">
        <f t="shared" si="67"/>
        <v>#DIV/0!</v>
      </c>
      <c r="EQ41" t="e">
        <f t="shared" si="68"/>
        <v>#DIV/0!</v>
      </c>
      <c r="ET41" t="e">
        <f t="shared" si="94"/>
        <v>#DIV/0!</v>
      </c>
      <c r="EU41">
        <f t="shared" si="95"/>
        <v>1</v>
      </c>
      <c r="EV41">
        <f t="shared" si="15"/>
        <v>1</v>
      </c>
      <c r="EX41" t="e">
        <f t="shared" si="69"/>
        <v>#REF!</v>
      </c>
      <c r="EY41" t="e">
        <f t="shared" si="70"/>
        <v>#REF!</v>
      </c>
      <c r="EZ41" t="e">
        <f t="shared" si="71"/>
        <v>#REF!</v>
      </c>
      <c r="FA41" t="e">
        <f t="shared" si="72"/>
        <v>#REF!</v>
      </c>
      <c r="FD41" t="e">
        <f t="shared" si="96"/>
        <v>#REF!</v>
      </c>
      <c r="FE41">
        <f t="shared" si="97"/>
        <v>1</v>
      </c>
      <c r="FF41">
        <f t="shared" si="16"/>
        <v>1</v>
      </c>
      <c r="FV41" t="e">
        <f>#REF!/#REF!</f>
        <v>#REF!</v>
      </c>
      <c r="FX41" s="8">
        <f t="shared" si="98"/>
        <v>31</v>
      </c>
      <c r="FY41" t="b">
        <f t="shared" si="73"/>
        <v>0</v>
      </c>
      <c r="GC41" s="11"/>
      <c r="GD41" s="11"/>
      <c r="GE41" s="11"/>
      <c r="GF41" s="11" t="str">
        <f t="shared" ca="1" si="17"/>
        <v/>
      </c>
      <c r="GG41" s="11" t="str">
        <f t="shared" ca="1" si="18"/>
        <v/>
      </c>
      <c r="GH41" s="11" t="str">
        <f t="shared" ca="1" si="19"/>
        <v/>
      </c>
      <c r="GI41" s="11" t="str">
        <f t="shared" ca="1" si="20"/>
        <v/>
      </c>
      <c r="GM41" s="11" t="str">
        <f t="shared" ca="1" si="21"/>
        <v/>
      </c>
      <c r="GN41" s="11" t="str">
        <f t="shared" ca="1" si="22"/>
        <v/>
      </c>
      <c r="GO41" s="11" t="str">
        <f t="shared" ca="1" si="23"/>
        <v/>
      </c>
      <c r="GP41" s="11" t="str">
        <f t="shared" ca="1" si="24"/>
        <v/>
      </c>
      <c r="GX41" s="14"/>
      <c r="GZ41">
        <f t="shared" si="25"/>
        <v>0.61077776197924072</v>
      </c>
      <c r="HA41">
        <f t="shared" si="26"/>
        <v>1</v>
      </c>
      <c r="HB41">
        <f t="shared" si="27"/>
        <v>1.1735214348125491</v>
      </c>
      <c r="HC41">
        <f t="shared" si="28"/>
        <v>1.174927753305868</v>
      </c>
      <c r="HD41">
        <f t="shared" si="29"/>
        <v>0.84214215121966984</v>
      </c>
      <c r="HE41">
        <f t="shared" si="30"/>
        <v>0.83900971435477945</v>
      </c>
      <c r="HG41">
        <f t="shared" si="31"/>
        <v>1.1735214348125491</v>
      </c>
      <c r="HI41">
        <f t="shared" si="32"/>
        <v>1.0444402626389298</v>
      </c>
      <c r="HJ41">
        <f t="shared" si="33"/>
        <v>0.94504561888767513</v>
      </c>
      <c r="HK41">
        <f t="shared" si="34"/>
        <v>1.2781480710964848</v>
      </c>
      <c r="HL41">
        <f t="shared" si="35"/>
        <v>1.2827236027425422</v>
      </c>
      <c r="HO41" s="8">
        <f t="shared" si="99"/>
        <v>31</v>
      </c>
      <c r="HP41" t="b">
        <f t="shared" si="75"/>
        <v>0</v>
      </c>
      <c r="HS41" s="11"/>
      <c r="HT41" s="11"/>
      <c r="HU41" s="11"/>
      <c r="HV41" s="11" t="str">
        <f t="shared" ca="1" si="102"/>
        <v/>
      </c>
      <c r="HW41" s="11" t="str">
        <f t="shared" ca="1" si="103"/>
        <v/>
      </c>
      <c r="HX41" s="11" t="str">
        <f t="shared" ca="1" si="104"/>
        <v/>
      </c>
      <c r="HY41" s="11" t="str">
        <f t="shared" ca="1" si="105"/>
        <v/>
      </c>
      <c r="IB41" s="11" t="str">
        <f t="shared" ca="1" si="106"/>
        <v/>
      </c>
      <c r="IC41" s="11" t="str">
        <f t="shared" ca="1" si="107"/>
        <v/>
      </c>
      <c r="ID41" s="11" t="str">
        <f t="shared" ca="1" si="108"/>
        <v/>
      </c>
      <c r="IE41" s="11" t="str">
        <f t="shared" ca="1" si="109"/>
        <v/>
      </c>
    </row>
    <row r="42" spans="1:239" x14ac:dyDescent="0.2">
      <c r="A42">
        <f t="shared" si="76"/>
        <v>33</v>
      </c>
      <c r="B42" s="1">
        <f t="shared" si="77"/>
        <v>1981</v>
      </c>
      <c r="C42" s="1"/>
      <c r="D42" s="1"/>
      <c r="E42" s="1"/>
      <c r="F42" s="1"/>
      <c r="G42" s="1"/>
      <c r="H42" s="1"/>
      <c r="I42" s="1"/>
      <c r="J42" s="1"/>
      <c r="K42" s="27">
        <v>15475.15027215</v>
      </c>
      <c r="L42" s="27">
        <v>10665.621157160002</v>
      </c>
      <c r="M42" s="27">
        <v>30952.6815575</v>
      </c>
      <c r="N42" s="27">
        <v>19507.366164250001</v>
      </c>
      <c r="O42" s="27"/>
      <c r="P42" s="27">
        <f t="shared" si="101"/>
        <v>76600.819151060001</v>
      </c>
      <c r="Q42" s="27"/>
      <c r="R42" s="27"/>
      <c r="Z42" s="23">
        <f t="shared" si="44"/>
        <v>83391.453556010398</v>
      </c>
      <c r="AA42" s="23">
        <f t="shared" ref="AA42:AA62" si="110">AA116</f>
        <v>54225.356492580366</v>
      </c>
      <c r="AB42" s="23">
        <v>1337844.2155617103</v>
      </c>
      <c r="AC42" s="26">
        <f>Sector_Activity!E38</f>
        <v>0.92139324235246656</v>
      </c>
      <c r="AE42" s="27">
        <v>5021</v>
      </c>
      <c r="AH42" s="34">
        <f t="shared" si="45"/>
        <v>185.57237717119318</v>
      </c>
      <c r="AI42" s="34">
        <f t="shared" si="46"/>
        <v>196.69065999813895</v>
      </c>
      <c r="AJ42" s="34">
        <f t="shared" si="47"/>
        <v>23.136237536075257</v>
      </c>
      <c r="AK42" s="26">
        <v>1.0905854552698189</v>
      </c>
      <c r="AN42" s="34">
        <f t="shared" si="49"/>
        <v>15.256088259522008</v>
      </c>
      <c r="AQ42" s="26">
        <f t="shared" ref="AQ42:AQ71" si="111">AH42/AH$75</f>
        <v>1.0074543169281469</v>
      </c>
      <c r="AR42" s="26">
        <f t="shared" ref="AR42:AR71" si="112">AI42/AI$75</f>
        <v>0.99055562147477494</v>
      </c>
      <c r="AS42" s="26">
        <f t="shared" ref="AS42:AS71" si="113">AJ42/AJ$75</f>
        <v>1.1653292422886554</v>
      </c>
      <c r="AT42" s="26">
        <f t="shared" ref="AT42:AT71" si="114">AK42/AK$75</f>
        <v>1.0905854552698189</v>
      </c>
      <c r="AU42" s="26"/>
      <c r="AV42" s="26">
        <f t="shared" si="50"/>
        <v>1.1349101129431454</v>
      </c>
      <c r="AY42">
        <f t="shared" ref="AY42:AY71" si="115">Z42/$AE42</f>
        <v>16.608534864770046</v>
      </c>
      <c r="AZ42">
        <f t="shared" ref="AZ42:AZ71" si="116">AA42/$AE42</f>
        <v>10.799712505990911</v>
      </c>
      <c r="BA42">
        <f t="shared" ref="BA42:BA71" si="117">AB42/$AE42</f>
        <v>266.44975414493337</v>
      </c>
      <c r="BB42">
        <f t="shared" ref="BB42:BB71" si="118">AC42/$AE42</f>
        <v>1.8350791522654184E-4</v>
      </c>
      <c r="BN42" t="e">
        <f>AQ42/#REF!</f>
        <v>#REF!</v>
      </c>
      <c r="BO42" t="e">
        <f>AR42/#REF!</f>
        <v>#REF!</v>
      </c>
      <c r="BP42" t="e">
        <f>AS42/#REF!</f>
        <v>#REF!</v>
      </c>
      <c r="BQ42" t="e">
        <f>AT42/#REF!</f>
        <v>#REF!</v>
      </c>
      <c r="BZ42" s="9">
        <f t="shared" si="51"/>
        <v>0.87145550179943854</v>
      </c>
      <c r="CA42" s="9"/>
      <c r="CB42" s="9">
        <f t="shared" si="52"/>
        <v>1.1349101129431454</v>
      </c>
      <c r="CC42" s="9">
        <f t="shared" si="53"/>
        <v>1</v>
      </c>
      <c r="CD42" s="9">
        <f t="shared" ref="CD42:CD71" si="119">EK42</f>
        <v>1.05516975952366</v>
      </c>
      <c r="CE42" s="9">
        <f t="shared" si="54"/>
        <v>1.0848675077218408</v>
      </c>
      <c r="CF42" s="9">
        <f t="shared" ref="CF42:CF71" si="120">BZ42*CC42*CD42*CE42</f>
        <v>0.99757200802493873</v>
      </c>
      <c r="CG42" s="9">
        <f t="shared" ref="CG42:CG71" si="121">P42/P$75</f>
        <v>0.99672625580933216</v>
      </c>
      <c r="CH42" s="9"/>
      <c r="CI42" s="9">
        <f t="shared" ref="CI42:CI71" si="122">CC42*CD42</f>
        <v>1.05516975952366</v>
      </c>
      <c r="CU42" s="223"/>
      <c r="CV42" s="8"/>
      <c r="CW42" s="26">
        <f t="shared" si="55"/>
        <v>0.2020233000593944</v>
      </c>
      <c r="CX42" s="26">
        <f t="shared" si="56"/>
        <v>0.13923638513743505</v>
      </c>
      <c r="CY42" s="26">
        <f t="shared" si="57"/>
        <v>0.40407768350962442</v>
      </c>
      <c r="CZ42" s="26">
        <f t="shared" si="58"/>
        <v>0.25466263129354616</v>
      </c>
      <c r="DA42" s="26"/>
      <c r="DB42">
        <f t="shared" si="59"/>
        <v>1</v>
      </c>
      <c r="DD42" s="26">
        <f t="shared" si="78"/>
        <v>0.20251574883430393</v>
      </c>
      <c r="DE42" s="26">
        <f t="shared" si="79"/>
        <v>0.13718656877277932</v>
      </c>
      <c r="DF42" s="26">
        <f t="shared" si="80"/>
        <v>0.40743729674905593</v>
      </c>
      <c r="DG42" s="26">
        <f t="shared" si="81"/>
        <v>0.25283621513063192</v>
      </c>
      <c r="DH42" s="26"/>
      <c r="DI42" s="26">
        <f t="shared" si="82"/>
        <v>0.99997582948677111</v>
      </c>
      <c r="DJ42" s="26"/>
      <c r="DK42" s="26">
        <f t="shared" si="83"/>
        <v>0.20252064386220553</v>
      </c>
      <c r="DL42" s="26">
        <f t="shared" si="84"/>
        <v>0.13718988472270288</v>
      </c>
      <c r="DM42" s="26">
        <f t="shared" si="85"/>
        <v>0.40744714495566314</v>
      </c>
      <c r="DN42" s="26">
        <f t="shared" si="86"/>
        <v>0.25284232645942845</v>
      </c>
      <c r="DO42" s="26"/>
      <c r="DP42" s="26">
        <f t="shared" si="87"/>
        <v>1</v>
      </c>
      <c r="DQ42" s="26"/>
      <c r="DR42" s="26"/>
      <c r="DS42" s="26">
        <f t="shared" si="88"/>
        <v>-6.7619523186578462E-2</v>
      </c>
      <c r="DT42" s="26">
        <f t="shared" si="89"/>
        <v>-1.2479572405702081E-2</v>
      </c>
      <c r="DU42" s="26">
        <f t="shared" si="90"/>
        <v>-4.6435193720144485E-2</v>
      </c>
      <c r="DV42" s="26">
        <f t="shared" si="91"/>
        <v>-1.6682970861100679E-2</v>
      </c>
      <c r="DW42" s="26"/>
      <c r="DY42">
        <f t="shared" si="100"/>
        <v>0.96218891645523297</v>
      </c>
      <c r="DZ42">
        <f t="shared" si="92"/>
        <v>1.3513586295780415E-2</v>
      </c>
      <c r="EA42">
        <f t="shared" ref="EA42:EA71" si="123">DZ42/DZ$75</f>
        <v>1.0848675077218408</v>
      </c>
      <c r="EC42">
        <f t="shared" si="60"/>
        <v>1.4485318243234813E-2</v>
      </c>
      <c r="ED42">
        <f t="shared" si="61"/>
        <v>-6.0511123089037203E-3</v>
      </c>
      <c r="EE42">
        <f t="shared" si="62"/>
        <v>-1.8368765005276358E-2</v>
      </c>
      <c r="EF42">
        <f t="shared" si="63"/>
        <v>-2.0837634008883957E-2</v>
      </c>
      <c r="EI42" s="26">
        <f t="shared" si="64"/>
        <v>0.98940699315053193</v>
      </c>
      <c r="EJ42" s="26">
        <f t="shared" si="93"/>
        <v>0.95292211459168252</v>
      </c>
      <c r="EK42" s="26">
        <f t="shared" ref="EK42:EK71" si="124">EJ42/EJ$75</f>
        <v>1.05516975952366</v>
      </c>
      <c r="EN42" t="e">
        <f t="shared" si="65"/>
        <v>#DIV/0!</v>
      </c>
      <c r="EO42" t="e">
        <f t="shared" si="66"/>
        <v>#DIV/0!</v>
      </c>
      <c r="EP42" t="e">
        <f t="shared" si="67"/>
        <v>#DIV/0!</v>
      </c>
      <c r="EQ42" t="e">
        <f t="shared" si="68"/>
        <v>#DIV/0!</v>
      </c>
      <c r="ET42" t="e">
        <f t="shared" si="94"/>
        <v>#DIV/0!</v>
      </c>
      <c r="EU42">
        <f t="shared" si="95"/>
        <v>1</v>
      </c>
      <c r="EV42">
        <f t="shared" ref="EV42:EV71" si="125">EU42/EU$75</f>
        <v>1</v>
      </c>
      <c r="EX42" t="e">
        <f t="shared" si="69"/>
        <v>#REF!</v>
      </c>
      <c r="EY42" t="e">
        <f t="shared" si="70"/>
        <v>#REF!</v>
      </c>
      <c r="EZ42" t="e">
        <f t="shared" si="71"/>
        <v>#REF!</v>
      </c>
      <c r="FA42" t="e">
        <f t="shared" si="72"/>
        <v>#REF!</v>
      </c>
      <c r="FD42" t="e">
        <f t="shared" si="96"/>
        <v>#REF!</v>
      </c>
      <c r="FE42">
        <f t="shared" si="97"/>
        <v>1</v>
      </c>
      <c r="FF42">
        <f t="shared" ref="FF42:FF71" si="126">FE42/FE$75</f>
        <v>1</v>
      </c>
      <c r="FV42" t="e">
        <f>#REF!/#REF!</f>
        <v>#REF!</v>
      </c>
      <c r="FX42" s="8">
        <f t="shared" si="98"/>
        <v>32</v>
      </c>
      <c r="FY42" t="b">
        <f t="shared" si="73"/>
        <v>0</v>
      </c>
      <c r="GC42" s="11"/>
      <c r="GD42" s="11"/>
      <c r="GE42" s="11"/>
      <c r="GF42" s="11" t="str">
        <f t="shared" ref="GF42:GF75" ca="1" si="127">IF(FY42,OFFSET(B$10,$FY$4+$FX42,0),"")</f>
        <v/>
      </c>
      <c r="GG42" s="11" t="str">
        <f t="shared" ref="GG42:GG75" ca="1" si="128">IF($FY42,OFFSET(BZ$10,$FY$4+$FX42,0),"")</f>
        <v/>
      </c>
      <c r="GH42" s="11" t="str">
        <f t="shared" ref="GH42:GH75" ca="1" si="129">IF($FY42,OFFSET(CI$10,$FY$4+$FX42,0),"")</f>
        <v/>
      </c>
      <c r="GI42" s="11" t="str">
        <f t="shared" ref="GI42:GI75" ca="1" si="130">IF($FY42,OFFSET(CE$10,$FY$4+$FX42,0),"")</f>
        <v/>
      </c>
      <c r="GM42" s="11" t="str">
        <f t="shared" ref="GM42:GM76" ca="1" si="131">IF($FY42,OFFSET(AQ$10,$FY$4+$FX42,0),"")</f>
        <v/>
      </c>
      <c r="GN42" s="11" t="str">
        <f t="shared" ref="GN42:GN76" ca="1" si="132">IF($FY42,OFFSET(AR$10,$FY$4+$FX42,0),"")</f>
        <v/>
      </c>
      <c r="GO42" s="11" t="str">
        <f t="shared" ref="GO42:GO76" ca="1" si="133">IF($FY42,OFFSET(AS$10,$FY$4+$FX42,0),"")</f>
        <v/>
      </c>
      <c r="GP42" s="11" t="str">
        <f t="shared" ref="GP42:GP76" ca="1" si="134">IF($FY42,OFFSET(AT$10,$FY$4+$FX42,0),"")</f>
        <v/>
      </c>
      <c r="GX42" s="14"/>
      <c r="GZ42">
        <f t="shared" ref="GZ42:GZ71" si="135">BZ42/BZ$76</f>
        <v>0.62662685435328702</v>
      </c>
      <c r="HA42">
        <f t="shared" ref="HA42:HA71" si="136">CC42/CC$76</f>
        <v>1</v>
      </c>
      <c r="HB42">
        <f t="shared" ref="HB42:HB71" si="137">CD42/CD$76</f>
        <v>1.1610903142155822</v>
      </c>
      <c r="HC42">
        <f t="shared" ref="HC42:HC71" si="138">CE42/CE$76</f>
        <v>1.1305024618665545</v>
      </c>
      <c r="HD42">
        <f t="shared" ref="HD42:HD71" si="139">CF42/CF$76</f>
        <v>0.82252009584195851</v>
      </c>
      <c r="HE42">
        <f t="shared" ref="HE42:HE71" si="140">CG42/CG$76</f>
        <v>0.81906676201033768</v>
      </c>
      <c r="HG42">
        <f t="shared" ref="HG42:HG71" si="141">CI42/CI$76</f>
        <v>1.1610903142155822</v>
      </c>
      <c r="HI42">
        <f t="shared" ref="HI42:HI71" si="142">AQ42/AQ$76</f>
        <v>0.97615058641460328</v>
      </c>
      <c r="HJ42">
        <f t="shared" ref="HJ42:HJ71" si="143">AR42/AR$76</f>
        <v>0.93332513906002723</v>
      </c>
      <c r="HK42">
        <f t="shared" ref="HK42:HK71" si="144">AS42/AS$76</f>
        <v>1.2201539229039871</v>
      </c>
      <c r="HL42">
        <f t="shared" ref="HL42:HL71" si="145">AT42/AT$76</f>
        <v>1.2615014785074552</v>
      </c>
      <c r="HO42" s="8">
        <f t="shared" si="99"/>
        <v>32</v>
      </c>
      <c r="HP42" t="b">
        <f t="shared" si="75"/>
        <v>0</v>
      </c>
      <c r="HS42" s="11"/>
      <c r="HT42" s="11"/>
      <c r="HU42" s="11"/>
      <c r="HV42" s="11" t="str">
        <f t="shared" ca="1" si="102"/>
        <v/>
      </c>
      <c r="HW42" s="11" t="str">
        <f t="shared" ca="1" si="103"/>
        <v/>
      </c>
      <c r="HX42" s="11" t="str">
        <f t="shared" ca="1" si="104"/>
        <v/>
      </c>
      <c r="HY42" s="11" t="str">
        <f t="shared" ca="1" si="105"/>
        <v/>
      </c>
      <c r="IB42" s="11" t="str">
        <f t="shared" ca="1" si="106"/>
        <v/>
      </c>
      <c r="IC42" s="11" t="str">
        <f t="shared" ca="1" si="107"/>
        <v/>
      </c>
      <c r="ID42" s="11" t="str">
        <f t="shared" ca="1" si="108"/>
        <v/>
      </c>
      <c r="IE42" s="11" t="str">
        <f t="shared" ca="1" si="109"/>
        <v/>
      </c>
    </row>
    <row r="43" spans="1:239" x14ac:dyDescent="0.2">
      <c r="A43">
        <f t="shared" si="76"/>
        <v>34</v>
      </c>
      <c r="B43" s="1">
        <f t="shared" si="77"/>
        <v>1982</v>
      </c>
      <c r="C43" s="1"/>
      <c r="D43" s="1"/>
      <c r="E43" s="1"/>
      <c r="F43" s="1"/>
      <c r="G43" s="1"/>
      <c r="H43" s="1"/>
      <c r="I43" s="1"/>
      <c r="J43" s="1"/>
      <c r="K43" s="27">
        <v>15673.80128089</v>
      </c>
      <c r="L43" s="27">
        <v>10879.56106541</v>
      </c>
      <c r="M43" s="27">
        <v>27774.755927080001</v>
      </c>
      <c r="N43" s="27">
        <v>19071.343157970001</v>
      </c>
      <c r="O43" s="27"/>
      <c r="P43" s="27">
        <f t="shared" si="101"/>
        <v>73399.461431350006</v>
      </c>
      <c r="Q43" s="27"/>
      <c r="R43" s="27"/>
      <c r="Z43" s="23">
        <f t="shared" si="44"/>
        <v>84072.928486251054</v>
      </c>
      <c r="AA43" s="23">
        <f t="shared" si="110"/>
        <v>55124.436870888363</v>
      </c>
      <c r="AB43" s="23">
        <v>1268158.6862078256</v>
      </c>
      <c r="AC43" s="26">
        <f>Sector_Activity!E39</f>
        <v>0.91880064372129211</v>
      </c>
      <c r="AE43" s="27">
        <v>4919.3</v>
      </c>
      <c r="AH43" s="34">
        <f t="shared" si="45"/>
        <v>186.43101368180876</v>
      </c>
      <c r="AI43" s="34">
        <f t="shared" si="46"/>
        <v>197.36366814761203</v>
      </c>
      <c r="AJ43" s="34">
        <f t="shared" si="47"/>
        <v>21.901640724580645</v>
      </c>
      <c r="AK43" s="26">
        <v>1.0518301376912611</v>
      </c>
      <c r="AN43" s="34">
        <f t="shared" si="49"/>
        <v>14.920712587431138</v>
      </c>
      <c r="AQ43" s="26">
        <f t="shared" si="111"/>
        <v>1.0121157707095669</v>
      </c>
      <c r="AR43" s="26">
        <f t="shared" si="112"/>
        <v>0.99394496393651255</v>
      </c>
      <c r="AS43" s="26">
        <f t="shared" si="113"/>
        <v>1.103144897724087</v>
      </c>
      <c r="AT43" s="26">
        <f t="shared" si="114"/>
        <v>1.0518301376912611</v>
      </c>
      <c r="AU43" s="26"/>
      <c r="AV43" s="26">
        <f t="shared" si="50"/>
        <v>1.1099613032996596</v>
      </c>
      <c r="AY43">
        <f t="shared" si="115"/>
        <v>17.090425159321661</v>
      </c>
      <c r="AZ43">
        <f t="shared" si="116"/>
        <v>11.205748149307496</v>
      </c>
      <c r="BA43">
        <f t="shared" si="117"/>
        <v>257.79250832594585</v>
      </c>
      <c r="BB43">
        <f t="shared" si="118"/>
        <v>1.8677467194952373E-4</v>
      </c>
      <c r="BN43" t="e">
        <f>AQ43/#REF!</f>
        <v>#REF!</v>
      </c>
      <c r="BO43" t="e">
        <f>AR43/#REF!</f>
        <v>#REF!</v>
      </c>
      <c r="BP43" t="e">
        <f>AS43/#REF!</f>
        <v>#REF!</v>
      </c>
      <c r="BQ43" t="e">
        <f>AT43/#REF!</f>
        <v>#REF!</v>
      </c>
      <c r="BZ43" s="9">
        <f t="shared" si="51"/>
        <v>0.85480575292985495</v>
      </c>
      <c r="CA43" s="9"/>
      <c r="CB43" s="9">
        <f t="shared" si="52"/>
        <v>1.1099613032996596</v>
      </c>
      <c r="CC43" s="9">
        <f t="shared" si="53"/>
        <v>1</v>
      </c>
      <c r="CD43" s="9">
        <f t="shared" si="119"/>
        <v>1.0581979387308642</v>
      </c>
      <c r="CE43" s="9">
        <f t="shared" si="54"/>
        <v>1.0535287512684794</v>
      </c>
      <c r="CF43" s="9">
        <f t="shared" si="120"/>
        <v>0.95297331501999305</v>
      </c>
      <c r="CG43" s="9">
        <f t="shared" si="121"/>
        <v>0.95507033973903133</v>
      </c>
      <c r="CH43" s="9"/>
      <c r="CI43" s="9">
        <f t="shared" si="122"/>
        <v>1.0581979387308642</v>
      </c>
      <c r="CU43" s="223"/>
      <c r="CV43" s="8"/>
      <c r="CW43" s="26">
        <f t="shared" si="55"/>
        <v>0.21354109383417744</v>
      </c>
      <c r="CX43" s="26">
        <f t="shared" si="56"/>
        <v>0.1482239903842561</v>
      </c>
      <c r="CY43" s="26">
        <f t="shared" si="57"/>
        <v>0.37840544583637759</v>
      </c>
      <c r="CZ43" s="26">
        <f t="shared" si="58"/>
        <v>0.2598294699451888</v>
      </c>
      <c r="DA43" s="26"/>
      <c r="DB43">
        <f t="shared" si="59"/>
        <v>1</v>
      </c>
      <c r="DD43" s="26">
        <f t="shared" si="78"/>
        <v>0.20772898146389451</v>
      </c>
      <c r="DE43" s="26">
        <f t="shared" si="79"/>
        <v>0.14368334181710057</v>
      </c>
      <c r="DF43" s="26">
        <f t="shared" si="80"/>
        <v>0.39110114565554011</v>
      </c>
      <c r="DG43" s="26">
        <f t="shared" si="81"/>
        <v>0.25723740230400244</v>
      </c>
      <c r="DH43" s="26"/>
      <c r="DI43" s="26">
        <f t="shared" si="82"/>
        <v>0.99975087124053763</v>
      </c>
      <c r="DJ43" s="26"/>
      <c r="DK43" s="26">
        <f t="shared" si="83"/>
        <v>0.20778074562329182</v>
      </c>
      <c r="DL43" s="26">
        <f t="shared" si="84"/>
        <v>0.14371914638975164</v>
      </c>
      <c r="DM43" s="26">
        <f t="shared" si="85"/>
        <v>0.39119860447857724</v>
      </c>
      <c r="DN43" s="26">
        <f t="shared" si="86"/>
        <v>0.25730150350837927</v>
      </c>
      <c r="DO43" s="26"/>
      <c r="DP43" s="26">
        <f t="shared" si="87"/>
        <v>1</v>
      </c>
      <c r="DQ43" s="26"/>
      <c r="DR43" s="26"/>
      <c r="DS43" s="26">
        <f t="shared" si="88"/>
        <v>4.6162914453655984E-3</v>
      </c>
      <c r="DT43" s="26">
        <f t="shared" si="89"/>
        <v>3.4158173418235988E-3</v>
      </c>
      <c r="DU43" s="26">
        <f t="shared" si="90"/>
        <v>-5.4838559923398811E-2</v>
      </c>
      <c r="DV43" s="26">
        <f t="shared" si="91"/>
        <v>-3.6183031767377249E-2</v>
      </c>
      <c r="DW43" s="26"/>
      <c r="DY43">
        <f t="shared" si="100"/>
        <v>0.97111282600843019</v>
      </c>
      <c r="DZ43">
        <f t="shared" si="92"/>
        <v>1.3123216977204113E-2</v>
      </c>
      <c r="EA43">
        <f t="shared" si="123"/>
        <v>1.0535287512684794</v>
      </c>
      <c r="EC43">
        <f t="shared" ref="EC43:EC71" si="146">LN(AY43/AY42)</f>
        <v>2.8601662771046036E-2</v>
      </c>
      <c r="ED43">
        <f t="shared" ref="ED43:ED71" si="147">LN(AZ43/AZ42)</f>
        <v>3.6907360301336678E-2</v>
      </c>
      <c r="EE43">
        <f t="shared" ref="EE43:EE71" si="148">LN(BA43/BA42)</f>
        <v>-3.3030655976814469E-2</v>
      </c>
      <c r="EF43">
        <f t="shared" ref="EF43:EF71" si="149">LN(BB43/BB42)</f>
        <v>1.7645126152497304E-2</v>
      </c>
      <c r="EI43" s="26">
        <f t="shared" ref="EI43:EI71" si="150">EXP(SUMPRODUCT($DK43:$DN43,EC43:EF43))</f>
        <v>1.00286985025857</v>
      </c>
      <c r="EJ43" s="26">
        <f t="shared" si="93"/>
        <v>0.95565685836864056</v>
      </c>
      <c r="EK43" s="26">
        <f t="shared" si="124"/>
        <v>1.0581979387308642</v>
      </c>
      <c r="EN43" t="e">
        <f t="shared" ref="EN43:EN71" si="151">LN(BC43/BC42)</f>
        <v>#DIV/0!</v>
      </c>
      <c r="EO43" t="e">
        <f t="shared" ref="EO43:EO71" si="152">LN(BE43/BE42)</f>
        <v>#DIV/0!</v>
      </c>
      <c r="EP43" t="e">
        <f t="shared" ref="EP43:EP71" si="153">LN(BG43/BG42)</f>
        <v>#DIV/0!</v>
      </c>
      <c r="EQ43" t="e">
        <f t="shared" ref="EQ43:EQ71" si="154">LN(BH43/BH42)</f>
        <v>#DIV/0!</v>
      </c>
      <c r="ET43" t="e">
        <f t="shared" si="94"/>
        <v>#DIV/0!</v>
      </c>
      <c r="EU43">
        <f t="shared" si="95"/>
        <v>1</v>
      </c>
      <c r="EV43">
        <f t="shared" si="125"/>
        <v>1</v>
      </c>
      <c r="EX43" t="e">
        <f t="shared" ref="EX43:EX71" si="155">LN(BN43/BN42)</f>
        <v>#REF!</v>
      </c>
      <c r="EY43" t="e">
        <f t="shared" ref="EY43:EY71" si="156">LN(BO43/BO42)</f>
        <v>#REF!</v>
      </c>
      <c r="EZ43" t="e">
        <f t="shared" ref="EZ43:EZ71" si="157">LN(BP43/BP42)</f>
        <v>#REF!</v>
      </c>
      <c r="FA43" t="e">
        <f t="shared" ref="FA43:FA71" si="158">LN(BQ43/BQ42)</f>
        <v>#REF!</v>
      </c>
      <c r="FD43" t="e">
        <f t="shared" si="96"/>
        <v>#REF!</v>
      </c>
      <c r="FE43">
        <f t="shared" si="97"/>
        <v>1</v>
      </c>
      <c r="FF43">
        <f t="shared" si="126"/>
        <v>1</v>
      </c>
      <c r="FV43" t="e">
        <f>#REF!/#REF!</f>
        <v>#REF!</v>
      </c>
      <c r="FX43" s="8">
        <f t="shared" si="98"/>
        <v>33</v>
      </c>
      <c r="FY43" t="b">
        <f t="shared" si="73"/>
        <v>0</v>
      </c>
      <c r="GC43" s="11"/>
      <c r="GD43" s="11"/>
      <c r="GE43" s="11"/>
      <c r="GF43" s="11" t="str">
        <f t="shared" ca="1" si="127"/>
        <v/>
      </c>
      <c r="GG43" s="11" t="str">
        <f t="shared" ca="1" si="128"/>
        <v/>
      </c>
      <c r="GH43" s="11" t="str">
        <f t="shared" ca="1" si="129"/>
        <v/>
      </c>
      <c r="GI43" s="11" t="str">
        <f t="shared" ca="1" si="130"/>
        <v/>
      </c>
      <c r="GM43" s="11" t="str">
        <f t="shared" ca="1" si="131"/>
        <v/>
      </c>
      <c r="GN43" s="11" t="str">
        <f t="shared" ca="1" si="132"/>
        <v/>
      </c>
      <c r="GO43" s="11" t="str">
        <f t="shared" ca="1" si="133"/>
        <v/>
      </c>
      <c r="GP43" s="11" t="str">
        <f t="shared" ca="1" si="134"/>
        <v/>
      </c>
      <c r="GX43" s="14"/>
      <c r="GZ43">
        <f t="shared" si="135"/>
        <v>0.61465472297265278</v>
      </c>
      <c r="HA43">
        <f t="shared" si="136"/>
        <v>1</v>
      </c>
      <c r="HB43">
        <f t="shared" si="137"/>
        <v>1.1644224695540568</v>
      </c>
      <c r="HC43">
        <f t="shared" si="138"/>
        <v>1.0978454405527174</v>
      </c>
      <c r="HD43">
        <f t="shared" si="139"/>
        <v>0.78574749100766483</v>
      </c>
      <c r="HE43">
        <f t="shared" si="140"/>
        <v>0.78483572204784424</v>
      </c>
      <c r="HG43">
        <f t="shared" si="141"/>
        <v>1.1644224695540568</v>
      </c>
      <c r="HI43">
        <f t="shared" si="142"/>
        <v>0.98066719899526311</v>
      </c>
      <c r="HJ43">
        <f t="shared" si="143"/>
        <v>0.93651865838982884</v>
      </c>
      <c r="HK43">
        <f t="shared" si="144"/>
        <v>1.1550440215900397</v>
      </c>
      <c r="HL43">
        <f t="shared" si="145"/>
        <v>1.2166724463677585</v>
      </c>
      <c r="HO43" s="8">
        <f t="shared" si="99"/>
        <v>33</v>
      </c>
      <c r="HP43" t="b">
        <f t="shared" si="75"/>
        <v>0</v>
      </c>
      <c r="HS43" s="11"/>
      <c r="HT43" s="11"/>
      <c r="HU43" s="11"/>
      <c r="HV43" s="11" t="str">
        <f t="shared" ca="1" si="102"/>
        <v/>
      </c>
      <c r="HW43" s="11" t="str">
        <f t="shared" ca="1" si="103"/>
        <v/>
      </c>
      <c r="HX43" s="11" t="str">
        <f t="shared" ca="1" si="104"/>
        <v/>
      </c>
      <c r="HY43" s="11" t="str">
        <f t="shared" ca="1" si="105"/>
        <v/>
      </c>
      <c r="IB43" s="11" t="str">
        <f t="shared" ca="1" si="106"/>
        <v/>
      </c>
      <c r="IC43" s="11" t="str">
        <f t="shared" ca="1" si="107"/>
        <v/>
      </c>
      <c r="ID43" s="11" t="str">
        <f t="shared" ca="1" si="108"/>
        <v/>
      </c>
      <c r="IE43" s="11" t="str">
        <f t="shared" ca="1" si="109"/>
        <v/>
      </c>
    </row>
    <row r="44" spans="1:239" x14ac:dyDescent="0.2">
      <c r="A44">
        <f t="shared" si="76"/>
        <v>35</v>
      </c>
      <c r="B44" s="1">
        <f t="shared" si="77"/>
        <v>1983</v>
      </c>
      <c r="C44" s="1"/>
      <c r="D44" s="1"/>
      <c r="E44" s="1"/>
      <c r="F44" s="1"/>
      <c r="G44" s="1"/>
      <c r="H44" s="1"/>
      <c r="I44" s="1"/>
      <c r="J44" s="1"/>
      <c r="K44" s="27">
        <v>15579.5612064</v>
      </c>
      <c r="L44" s="27">
        <v>10966.73064505</v>
      </c>
      <c r="M44" s="27">
        <v>27591.221091970001</v>
      </c>
      <c r="N44" s="27">
        <v>19141.045028840002</v>
      </c>
      <c r="O44" s="27"/>
      <c r="P44" s="27">
        <f t="shared" si="101"/>
        <v>73278.557972259994</v>
      </c>
      <c r="Q44" s="27"/>
      <c r="R44" s="27"/>
      <c r="Z44" s="23">
        <f t="shared" si="44"/>
        <v>84941.020785206041</v>
      </c>
      <c r="AA44" s="23">
        <f t="shared" si="110"/>
        <v>55948.968379792685</v>
      </c>
      <c r="AB44" s="23">
        <v>1311062.6536653403</v>
      </c>
      <c r="AC44" s="26">
        <f>Sector_Activity!E40</f>
        <v>0.95430002937887426</v>
      </c>
      <c r="AE44" s="27">
        <v>5132.3</v>
      </c>
      <c r="AH44" s="34">
        <f t="shared" si="45"/>
        <v>183.41622295541629</v>
      </c>
      <c r="AI44" s="34">
        <f t="shared" si="46"/>
        <v>196.01309841149634</v>
      </c>
      <c r="AJ44" s="34">
        <f t="shared" si="47"/>
        <v>21.04492948131287</v>
      </c>
      <c r="AK44" s="26">
        <v>1.0336836422677802</v>
      </c>
      <c r="AN44" s="34">
        <f t="shared" si="49"/>
        <v>14.277917887157804</v>
      </c>
      <c r="AQ44" s="26">
        <f t="shared" si="111"/>
        <v>0.99574876621117059</v>
      </c>
      <c r="AR44" s="26">
        <f t="shared" si="112"/>
        <v>0.98714334740669996</v>
      </c>
      <c r="AS44" s="26">
        <f t="shared" si="113"/>
        <v>1.0599939462169232</v>
      </c>
      <c r="AT44" s="26">
        <f t="shared" si="114"/>
        <v>1.0336836422677802</v>
      </c>
      <c r="AU44" s="26"/>
      <c r="AV44" s="26">
        <f t="shared" si="50"/>
        <v>1.0621433965416056</v>
      </c>
      <c r="AY44">
        <f t="shared" si="115"/>
        <v>16.55028365161936</v>
      </c>
      <c r="AZ44">
        <f t="shared" si="116"/>
        <v>10.901344110787109</v>
      </c>
      <c r="BA44">
        <f t="shared" si="117"/>
        <v>255.45323805415509</v>
      </c>
      <c r="BB44">
        <f t="shared" si="118"/>
        <v>1.8594003261283913E-4</v>
      </c>
      <c r="BN44" t="e">
        <f>AQ44/#REF!</f>
        <v>#REF!</v>
      </c>
      <c r="BO44" t="e">
        <f>AR44/#REF!</f>
        <v>#REF!</v>
      </c>
      <c r="BP44" t="e">
        <f>AS44/#REF!</f>
        <v>#REF!</v>
      </c>
      <c r="BQ44" t="e">
        <f>AT44/#REF!</f>
        <v>#REF!</v>
      </c>
      <c r="BZ44" s="9">
        <f t="shared" si="51"/>
        <v>0.89440658080335367</v>
      </c>
      <c r="CA44" s="9"/>
      <c r="CB44" s="9">
        <f t="shared" si="52"/>
        <v>1.0621433965416056</v>
      </c>
      <c r="CC44" s="9">
        <f t="shared" si="53"/>
        <v>1</v>
      </c>
      <c r="CD44" s="9">
        <f t="shared" si="119"/>
        <v>1.0418676450926962</v>
      </c>
      <c r="CE44" s="9">
        <f t="shared" si="54"/>
        <v>1.0284505461661846</v>
      </c>
      <c r="CF44" s="9">
        <f t="shared" si="120"/>
        <v>0.9583650128056096</v>
      </c>
      <c r="CG44" s="9">
        <f t="shared" si="121"/>
        <v>0.95349714961614851</v>
      </c>
      <c r="CH44" s="9"/>
      <c r="CI44" s="9">
        <f t="shared" si="122"/>
        <v>1.0418676450926962</v>
      </c>
      <c r="CU44" s="223"/>
      <c r="CV44" s="8"/>
      <c r="CW44" s="26">
        <f t="shared" si="55"/>
        <v>0.21260736615883913</v>
      </c>
      <c r="CX44" s="26">
        <f t="shared" si="56"/>
        <v>0.14965811212062219</v>
      </c>
      <c r="CY44" s="26">
        <f t="shared" si="57"/>
        <v>0.37652516446099843</v>
      </c>
      <c r="CZ44" s="26">
        <f t="shared" si="58"/>
        <v>0.26120935725954036</v>
      </c>
      <c r="DA44" s="26"/>
      <c r="DB44">
        <f t="shared" si="59"/>
        <v>1.0000000000000002</v>
      </c>
      <c r="DD44" s="26">
        <f t="shared" si="78"/>
        <v>0.21307388901655469</v>
      </c>
      <c r="DE44" s="26">
        <f t="shared" si="79"/>
        <v>0.14893990050753625</v>
      </c>
      <c r="DF44" s="26">
        <f t="shared" si="80"/>
        <v>0.37746452462134811</v>
      </c>
      <c r="DG44" s="26">
        <f t="shared" si="81"/>
        <v>0.26051880453304727</v>
      </c>
      <c r="DH44" s="26"/>
      <c r="DI44" s="26">
        <f t="shared" si="82"/>
        <v>0.9999971186784864</v>
      </c>
      <c r="DJ44" s="26"/>
      <c r="DK44" s="26">
        <f t="shared" si="83"/>
        <v>0.21307450295270405</v>
      </c>
      <c r="DL44" s="26">
        <f t="shared" si="84"/>
        <v>0.14894032965251233</v>
      </c>
      <c r="DM44" s="26">
        <f t="shared" si="85"/>
        <v>0.37746561222113723</v>
      </c>
      <c r="DN44" s="26">
        <f t="shared" si="86"/>
        <v>0.26051955517364628</v>
      </c>
      <c r="DO44" s="26"/>
      <c r="DP44" s="26">
        <f t="shared" si="87"/>
        <v>1</v>
      </c>
      <c r="DQ44" s="26"/>
      <c r="DR44" s="26"/>
      <c r="DS44" s="26">
        <f t="shared" si="88"/>
        <v>-1.6303258232647222E-2</v>
      </c>
      <c r="DT44" s="26">
        <f t="shared" si="89"/>
        <v>-6.866572494955198E-3</v>
      </c>
      <c r="DU44" s="26">
        <f t="shared" si="90"/>
        <v>-3.9901901582197946E-2</v>
      </c>
      <c r="DV44" s="26">
        <f t="shared" si="91"/>
        <v>-1.7402861186740257E-2</v>
      </c>
      <c r="DW44" s="26"/>
      <c r="DY44">
        <f t="shared" si="100"/>
        <v>0.97619599363368115</v>
      </c>
      <c r="DZ44">
        <f t="shared" si="92"/>
        <v>1.2810831836732163E-2</v>
      </c>
      <c r="EA44">
        <f t="shared" si="123"/>
        <v>1.0284505461661846</v>
      </c>
      <c r="EC44">
        <f t="shared" si="146"/>
        <v>-3.2115133737768441E-2</v>
      </c>
      <c r="ED44">
        <f t="shared" si="147"/>
        <v>-2.7540779712606826E-2</v>
      </c>
      <c r="EE44">
        <f t="shared" si="148"/>
        <v>-9.1156584804993421E-3</v>
      </c>
      <c r="EF44">
        <f t="shared" si="149"/>
        <v>-4.4787110442723963E-3</v>
      </c>
      <c r="EI44" s="26">
        <f t="shared" si="150"/>
        <v>0.9845678270194389</v>
      </c>
      <c r="EJ44" s="26">
        <f t="shared" si="93"/>
        <v>0.94090899642023607</v>
      </c>
      <c r="EK44" s="26">
        <f t="shared" si="124"/>
        <v>1.0418676450926962</v>
      </c>
      <c r="EN44" t="e">
        <f t="shared" si="151"/>
        <v>#DIV/0!</v>
      </c>
      <c r="EO44" t="e">
        <f t="shared" si="152"/>
        <v>#DIV/0!</v>
      </c>
      <c r="EP44" t="e">
        <f t="shared" si="153"/>
        <v>#DIV/0!</v>
      </c>
      <c r="EQ44" t="e">
        <f t="shared" si="154"/>
        <v>#DIV/0!</v>
      </c>
      <c r="ET44" t="e">
        <f t="shared" si="94"/>
        <v>#DIV/0!</v>
      </c>
      <c r="EU44">
        <f t="shared" si="95"/>
        <v>1</v>
      </c>
      <c r="EV44">
        <f t="shared" si="125"/>
        <v>1</v>
      </c>
      <c r="EX44" t="e">
        <f t="shared" si="155"/>
        <v>#REF!</v>
      </c>
      <c r="EY44" t="e">
        <f t="shared" si="156"/>
        <v>#REF!</v>
      </c>
      <c r="EZ44" t="e">
        <f t="shared" si="157"/>
        <v>#REF!</v>
      </c>
      <c r="FA44" t="e">
        <f t="shared" si="158"/>
        <v>#REF!</v>
      </c>
      <c r="FD44" t="e">
        <f t="shared" si="96"/>
        <v>#REF!</v>
      </c>
      <c r="FE44">
        <f t="shared" si="97"/>
        <v>1</v>
      </c>
      <c r="FF44">
        <f t="shared" si="126"/>
        <v>1</v>
      </c>
      <c r="FV44" t="e">
        <f>#REF!/#REF!</f>
        <v>#REF!</v>
      </c>
      <c r="FX44" s="8">
        <f t="shared" si="98"/>
        <v>34</v>
      </c>
      <c r="FY44" t="b">
        <f t="shared" si="73"/>
        <v>0</v>
      </c>
      <c r="GC44" s="11"/>
      <c r="GD44" s="11"/>
      <c r="GE44" s="11"/>
      <c r="GF44" s="11" t="str">
        <f t="shared" ca="1" si="127"/>
        <v/>
      </c>
      <c r="GG44" s="11" t="str">
        <f t="shared" ca="1" si="128"/>
        <v/>
      </c>
      <c r="GH44" s="11" t="str">
        <f t="shared" ca="1" si="129"/>
        <v/>
      </c>
      <c r="GI44" s="11" t="str">
        <f t="shared" ca="1" si="130"/>
        <v/>
      </c>
      <c r="GM44" s="11" t="str">
        <f t="shared" ca="1" si="131"/>
        <v/>
      </c>
      <c r="GN44" s="11" t="str">
        <f t="shared" ca="1" si="132"/>
        <v/>
      </c>
      <c r="GO44" s="11" t="str">
        <f t="shared" ca="1" si="133"/>
        <v/>
      </c>
      <c r="GP44" s="11" t="str">
        <f t="shared" ca="1" si="134"/>
        <v/>
      </c>
      <c r="GX44" s="14"/>
      <c r="GZ44">
        <f t="shared" si="135"/>
        <v>0.64313000616142946</v>
      </c>
      <c r="HA44">
        <f t="shared" si="136"/>
        <v>1</v>
      </c>
      <c r="HB44">
        <f t="shared" si="137"/>
        <v>1.1464529005814466</v>
      </c>
      <c r="HC44">
        <f t="shared" si="138"/>
        <v>1.0717123206965662</v>
      </c>
      <c r="HD44">
        <f t="shared" si="139"/>
        <v>0.79019306460405758</v>
      </c>
      <c r="HE44">
        <f t="shared" si="140"/>
        <v>0.78354294207694841</v>
      </c>
      <c r="HG44">
        <f t="shared" si="141"/>
        <v>1.1464529005814466</v>
      </c>
      <c r="HI44">
        <f t="shared" si="142"/>
        <v>0.96480875184733195</v>
      </c>
      <c r="HJ44">
        <f t="shared" si="143"/>
        <v>0.93011001302363627</v>
      </c>
      <c r="HK44">
        <f t="shared" si="144"/>
        <v>1.1098629681607945</v>
      </c>
      <c r="HL44">
        <f t="shared" si="145"/>
        <v>1.1956820409888547</v>
      </c>
      <c r="HO44" s="8">
        <f t="shared" si="99"/>
        <v>34</v>
      </c>
      <c r="HP44" t="b">
        <f t="shared" si="75"/>
        <v>0</v>
      </c>
      <c r="HS44" s="11"/>
      <c r="HT44" s="11"/>
      <c r="HU44" s="11"/>
      <c r="HV44" s="11" t="str">
        <f t="shared" ca="1" si="102"/>
        <v/>
      </c>
      <c r="HW44" s="11" t="str">
        <f t="shared" ca="1" si="103"/>
        <v/>
      </c>
      <c r="HX44" s="11" t="str">
        <f t="shared" ca="1" si="104"/>
        <v/>
      </c>
      <c r="HY44" s="11" t="str">
        <f t="shared" ca="1" si="105"/>
        <v/>
      </c>
      <c r="IB44" s="11" t="str">
        <f t="shared" ca="1" si="106"/>
        <v/>
      </c>
      <c r="IC44" s="11" t="str">
        <f t="shared" ca="1" si="107"/>
        <v/>
      </c>
      <c r="ID44" s="11" t="str">
        <f t="shared" ca="1" si="108"/>
        <v/>
      </c>
      <c r="IE44" s="11" t="str">
        <f t="shared" ca="1" si="109"/>
        <v/>
      </c>
    </row>
    <row r="45" spans="1:239" x14ac:dyDescent="0.2">
      <c r="A45">
        <f t="shared" si="76"/>
        <v>36</v>
      </c>
      <c r="B45" s="1">
        <f t="shared" si="77"/>
        <v>1984</v>
      </c>
      <c r="C45" s="1"/>
      <c r="D45" s="1"/>
      <c r="E45" s="1"/>
      <c r="F45" s="1"/>
      <c r="G45" s="1"/>
      <c r="H45" s="1"/>
      <c r="I45" s="1"/>
      <c r="J45" s="1"/>
      <c r="K45" s="27">
        <v>15886.858213919999</v>
      </c>
      <c r="L45" s="27">
        <v>11478.76788119</v>
      </c>
      <c r="M45" s="27">
        <v>29738.029677070001</v>
      </c>
      <c r="N45" s="27">
        <v>19808.601942589998</v>
      </c>
      <c r="O45" s="27"/>
      <c r="P45" s="27">
        <f t="shared" si="101"/>
        <v>76912.257714769992</v>
      </c>
      <c r="Q45" s="27"/>
      <c r="R45" s="27"/>
      <c r="Z45" s="23">
        <f t="shared" si="44"/>
        <v>86136.082150429764</v>
      </c>
      <c r="AA45" s="23">
        <f t="shared" si="110"/>
        <v>56945.76865771367</v>
      </c>
      <c r="AB45" s="23">
        <v>1438182.8754570547</v>
      </c>
      <c r="AC45" s="26">
        <f>Sector_Activity!E41</f>
        <v>0.9856623894086658</v>
      </c>
      <c r="AE45" s="27">
        <v>5505.2</v>
      </c>
      <c r="AH45" s="34">
        <f t="shared" si="45"/>
        <v>184.43906220595073</v>
      </c>
      <c r="AI45" s="34">
        <f t="shared" si="46"/>
        <v>201.5736753012487</v>
      </c>
      <c r="AJ45" s="34">
        <f t="shared" si="47"/>
        <v>20.67750227356813</v>
      </c>
      <c r="AK45" s="26">
        <v>1.0215919926312933</v>
      </c>
      <c r="AN45" s="34">
        <f t="shared" si="49"/>
        <v>13.970838064878659</v>
      </c>
      <c r="AQ45" s="26">
        <f t="shared" si="111"/>
        <v>1.0013016606353438</v>
      </c>
      <c r="AR45" s="26">
        <f t="shared" si="112"/>
        <v>1.0151470192477474</v>
      </c>
      <c r="AS45" s="26">
        <f t="shared" si="113"/>
        <v>1.0414873213203824</v>
      </c>
      <c r="AT45" s="26">
        <f t="shared" si="114"/>
        <v>1.0215919926312933</v>
      </c>
      <c r="AU45" s="26"/>
      <c r="AV45" s="26">
        <f t="shared" si="50"/>
        <v>1.0392995331700192</v>
      </c>
      <c r="AY45">
        <f t="shared" si="115"/>
        <v>15.646312967817657</v>
      </c>
      <c r="AZ45">
        <f t="shared" si="116"/>
        <v>10.343996341225328</v>
      </c>
      <c r="BA45">
        <f t="shared" si="117"/>
        <v>261.24080423182716</v>
      </c>
      <c r="BB45">
        <f t="shared" si="118"/>
        <v>1.7904206739240462E-4</v>
      </c>
      <c r="BN45" t="e">
        <f>AQ45/#REF!</f>
        <v>#REF!</v>
      </c>
      <c r="BO45" t="e">
        <f>AR45/#REF!</f>
        <v>#REF!</v>
      </c>
      <c r="BP45" t="e">
        <f>AS45/#REF!</f>
        <v>#REF!</v>
      </c>
      <c r="BQ45" t="e">
        <f>AT45/#REF!</f>
        <v>#REF!</v>
      </c>
      <c r="BZ45" s="9">
        <f t="shared" si="51"/>
        <v>0.95933137350541153</v>
      </c>
      <c r="CA45" s="9"/>
      <c r="CB45" s="9">
        <f t="shared" si="52"/>
        <v>1.0392995331700192</v>
      </c>
      <c r="CC45" s="9">
        <f t="shared" si="53"/>
        <v>1</v>
      </c>
      <c r="CD45" s="9">
        <f t="shared" si="119"/>
        <v>1.0203471286189199</v>
      </c>
      <c r="CE45" s="9">
        <f t="shared" si="54"/>
        <v>1.023907993561056</v>
      </c>
      <c r="CF45" s="9">
        <f t="shared" si="120"/>
        <v>1.002253376050795</v>
      </c>
      <c r="CG45" s="9">
        <f t="shared" si="121"/>
        <v>1.0007786797515505</v>
      </c>
      <c r="CH45" s="9"/>
      <c r="CI45" s="9">
        <f t="shared" si="122"/>
        <v>1.0203471286189199</v>
      </c>
      <c r="CU45" s="223"/>
      <c r="CV45" s="8"/>
      <c r="CW45" s="26">
        <f t="shared" si="55"/>
        <v>0.20655820913275746</v>
      </c>
      <c r="CX45" s="26">
        <f t="shared" si="56"/>
        <v>0.14924497371744236</v>
      </c>
      <c r="CY45" s="26">
        <f t="shared" si="57"/>
        <v>0.38664876783820118</v>
      </c>
      <c r="CZ45" s="26">
        <f t="shared" si="58"/>
        <v>0.25754804931159908</v>
      </c>
      <c r="DA45" s="26"/>
      <c r="DB45">
        <f t="shared" si="59"/>
        <v>1.0000000000000002</v>
      </c>
      <c r="DD45" s="26">
        <f t="shared" si="78"/>
        <v>0.20956823717721917</v>
      </c>
      <c r="DE45" s="26">
        <f t="shared" si="79"/>
        <v>0.14945144774692212</v>
      </c>
      <c r="DF45" s="26">
        <f t="shared" si="80"/>
        <v>0.38156458327580284</v>
      </c>
      <c r="DG45" s="26">
        <f t="shared" si="81"/>
        <v>0.25937439640603027</v>
      </c>
      <c r="DH45" s="26"/>
      <c r="DI45" s="26">
        <f t="shared" si="82"/>
        <v>0.99995866460597438</v>
      </c>
      <c r="DJ45" s="26"/>
      <c r="DK45" s="26">
        <f t="shared" si="83"/>
        <v>0.20957690012096433</v>
      </c>
      <c r="DL45" s="26">
        <f t="shared" si="84"/>
        <v>0.14945762563676795</v>
      </c>
      <c r="DM45" s="26">
        <f t="shared" si="85"/>
        <v>0.3815803560501726</v>
      </c>
      <c r="DN45" s="26">
        <f t="shared" si="86"/>
        <v>0.25938511819209514</v>
      </c>
      <c r="DO45" s="26"/>
      <c r="DP45" s="26">
        <f t="shared" si="87"/>
        <v>1</v>
      </c>
      <c r="DQ45" s="26"/>
      <c r="DR45" s="26"/>
      <c r="DS45" s="26">
        <f t="shared" si="88"/>
        <v>5.5611101855289309E-3</v>
      </c>
      <c r="DT45" s="26">
        <f t="shared" si="89"/>
        <v>2.7973463180530758E-2</v>
      </c>
      <c r="DU45" s="26">
        <f t="shared" si="90"/>
        <v>-1.7613388826954693E-2</v>
      </c>
      <c r="DV45" s="26">
        <f t="shared" si="91"/>
        <v>-1.1766586379778645E-2</v>
      </c>
      <c r="DW45" s="26"/>
      <c r="DY45">
        <f t="shared" si="100"/>
        <v>0.9955831103186612</v>
      </c>
      <c r="DZ45">
        <f t="shared" si="92"/>
        <v>1.2754247805783134E-2</v>
      </c>
      <c r="EA45">
        <f t="shared" si="123"/>
        <v>1.023907993561056</v>
      </c>
      <c r="EC45">
        <f t="shared" si="146"/>
        <v>-5.6167944627803022E-2</v>
      </c>
      <c r="ED45">
        <f t="shared" si="147"/>
        <v>-5.2479806789288583E-2</v>
      </c>
      <c r="EE45">
        <f t="shared" si="148"/>
        <v>2.2403231968041021E-2</v>
      </c>
      <c r="EF45">
        <f t="shared" si="149"/>
        <v>-3.780342482729121E-2</v>
      </c>
      <c r="EI45" s="26">
        <f t="shared" si="150"/>
        <v>0.97934428948327534</v>
      </c>
      <c r="EJ45" s="26">
        <f t="shared" si="93"/>
        <v>0.92147385256759773</v>
      </c>
      <c r="EK45" s="26">
        <f t="shared" si="124"/>
        <v>1.0203471286189199</v>
      </c>
      <c r="EN45" t="e">
        <f t="shared" si="151"/>
        <v>#DIV/0!</v>
      </c>
      <c r="EO45" t="e">
        <f t="shared" si="152"/>
        <v>#DIV/0!</v>
      </c>
      <c r="EP45" t="e">
        <f t="shared" si="153"/>
        <v>#DIV/0!</v>
      </c>
      <c r="EQ45" t="e">
        <f t="shared" si="154"/>
        <v>#DIV/0!</v>
      </c>
      <c r="ET45" t="e">
        <f t="shared" si="94"/>
        <v>#DIV/0!</v>
      </c>
      <c r="EU45">
        <f t="shared" si="95"/>
        <v>1</v>
      </c>
      <c r="EV45">
        <f t="shared" si="125"/>
        <v>1</v>
      </c>
      <c r="EX45" t="e">
        <f t="shared" si="155"/>
        <v>#REF!</v>
      </c>
      <c r="EY45" t="e">
        <f t="shared" si="156"/>
        <v>#REF!</v>
      </c>
      <c r="EZ45" t="e">
        <f t="shared" si="157"/>
        <v>#REF!</v>
      </c>
      <c r="FA45" t="e">
        <f t="shared" si="158"/>
        <v>#REF!</v>
      </c>
      <c r="FD45" t="e">
        <f t="shared" si="96"/>
        <v>#REF!</v>
      </c>
      <c r="FE45">
        <f t="shared" si="97"/>
        <v>1</v>
      </c>
      <c r="FF45">
        <f t="shared" si="126"/>
        <v>1</v>
      </c>
      <c r="FV45" t="e">
        <f>#REF!/#REF!</f>
        <v>#REF!</v>
      </c>
      <c r="FX45" s="8">
        <f t="shared" si="98"/>
        <v>35</v>
      </c>
      <c r="FY45" t="b">
        <f t="shared" si="73"/>
        <v>0</v>
      </c>
      <c r="GC45" s="11"/>
      <c r="GD45" s="11"/>
      <c r="GE45" s="11"/>
      <c r="GF45" s="11" t="str">
        <f t="shared" ca="1" si="127"/>
        <v/>
      </c>
      <c r="GG45" s="11" t="str">
        <f t="shared" ca="1" si="128"/>
        <v/>
      </c>
      <c r="GH45" s="11" t="str">
        <f t="shared" ca="1" si="129"/>
        <v/>
      </c>
      <c r="GI45" s="11" t="str">
        <f t="shared" ca="1" si="130"/>
        <v/>
      </c>
      <c r="GM45" s="11" t="str">
        <f t="shared" ca="1" si="131"/>
        <v/>
      </c>
      <c r="GN45" s="11" t="str">
        <f t="shared" ca="1" si="132"/>
        <v/>
      </c>
      <c r="GO45" s="11" t="str">
        <f t="shared" ca="1" si="133"/>
        <v/>
      </c>
      <c r="GP45" s="11" t="str">
        <f t="shared" ca="1" si="134"/>
        <v/>
      </c>
      <c r="GX45" s="14"/>
      <c r="GZ45">
        <f t="shared" si="135"/>
        <v>0.68981468316033945</v>
      </c>
      <c r="HA45">
        <f t="shared" si="136"/>
        <v>1</v>
      </c>
      <c r="HB45">
        <f t="shared" si="137"/>
        <v>1.1227721013459768</v>
      </c>
      <c r="HC45">
        <f t="shared" si="138"/>
        <v>1.066978685605918</v>
      </c>
      <c r="HD45">
        <f t="shared" si="139"/>
        <v>0.82637998690378012</v>
      </c>
      <c r="HE45">
        <f t="shared" si="140"/>
        <v>0.82239686968764647</v>
      </c>
      <c r="HG45">
        <f t="shared" si="141"/>
        <v>1.1227721013459768</v>
      </c>
      <c r="HI45">
        <f t="shared" si="142"/>
        <v>0.97018910612977993</v>
      </c>
      <c r="HJ45">
        <f t="shared" si="143"/>
        <v>0.95649574073908139</v>
      </c>
      <c r="HK45">
        <f t="shared" si="144"/>
        <v>1.0904856710435618</v>
      </c>
      <c r="HL45">
        <f t="shared" si="145"/>
        <v>1.1816953938899819</v>
      </c>
      <c r="HO45" s="8">
        <f t="shared" si="99"/>
        <v>35</v>
      </c>
      <c r="HP45" t="b">
        <f t="shared" si="75"/>
        <v>0</v>
      </c>
      <c r="HS45" s="11"/>
      <c r="HT45" s="11"/>
      <c r="HU45" s="11"/>
      <c r="HV45" s="11" t="str">
        <f t="shared" ca="1" si="102"/>
        <v/>
      </c>
      <c r="HW45" s="11" t="str">
        <f t="shared" ca="1" si="103"/>
        <v/>
      </c>
      <c r="HX45" s="11" t="str">
        <f t="shared" ca="1" si="104"/>
        <v/>
      </c>
      <c r="HY45" s="11" t="str">
        <f t="shared" ca="1" si="105"/>
        <v/>
      </c>
      <c r="IB45" s="11" t="str">
        <f t="shared" ca="1" si="106"/>
        <v/>
      </c>
      <c r="IC45" s="11" t="str">
        <f t="shared" ca="1" si="107"/>
        <v/>
      </c>
      <c r="ID45" s="11" t="str">
        <f t="shared" ca="1" si="108"/>
        <v/>
      </c>
      <c r="IE45" s="11" t="str">
        <f t="shared" ca="1" si="109"/>
        <v/>
      </c>
    </row>
    <row r="46" spans="1:239" x14ac:dyDescent="0.2">
      <c r="A46">
        <f t="shared" si="76"/>
        <v>37</v>
      </c>
      <c r="B46" s="1">
        <f t="shared" si="77"/>
        <v>1985</v>
      </c>
      <c r="C46" s="1"/>
      <c r="D46" s="1"/>
      <c r="E46" s="1"/>
      <c r="F46" s="1"/>
      <c r="G46" s="1"/>
      <c r="H46" s="1"/>
      <c r="I46" s="1"/>
      <c r="J46" s="1"/>
      <c r="K46" s="27">
        <v>16093.406389690001</v>
      </c>
      <c r="L46" s="27">
        <v>11550.901858030002</v>
      </c>
      <c r="M46" s="27">
        <v>29135.987973850002</v>
      </c>
      <c r="N46" s="27">
        <v>20072.118074329999</v>
      </c>
      <c r="O46" s="27"/>
      <c r="P46" s="27">
        <f t="shared" si="101"/>
        <v>76852.414295900002</v>
      </c>
      <c r="Q46" s="27"/>
      <c r="R46" s="27"/>
      <c r="Z46" s="23">
        <f t="shared" si="44"/>
        <v>87369.531977354287</v>
      </c>
      <c r="AA46" s="23">
        <f t="shared" si="110"/>
        <v>58171.601888383011</v>
      </c>
      <c r="AB46" s="23">
        <v>1467525.5099692266</v>
      </c>
      <c r="AC46" s="26">
        <f>Sector_Activity!E42</f>
        <v>1</v>
      </c>
      <c r="AE46" s="27">
        <v>5717.1</v>
      </c>
      <c r="AH46" s="34">
        <f t="shared" si="45"/>
        <v>184.19929723168627</v>
      </c>
      <c r="AI46" s="34">
        <f t="shared" si="46"/>
        <v>198.56599239253097</v>
      </c>
      <c r="AJ46" s="34">
        <f t="shared" si="47"/>
        <v>19.853820445316124</v>
      </c>
      <c r="AK46" s="26">
        <v>1</v>
      </c>
      <c r="AN46" s="34">
        <f t="shared" si="49"/>
        <v>13.442552044900387</v>
      </c>
      <c r="AQ46" s="26">
        <f t="shared" si="111"/>
        <v>1</v>
      </c>
      <c r="AR46" s="26">
        <f t="shared" si="112"/>
        <v>1</v>
      </c>
      <c r="AS46" s="26">
        <f t="shared" si="113"/>
        <v>1</v>
      </c>
      <c r="AT46" s="26">
        <f t="shared" si="114"/>
        <v>1</v>
      </c>
      <c r="AU46" s="26"/>
      <c r="AV46" s="26">
        <f t="shared" si="50"/>
        <v>1</v>
      </c>
      <c r="AY46">
        <f t="shared" si="115"/>
        <v>15.28214164127867</v>
      </c>
      <c r="AZ46">
        <f t="shared" si="116"/>
        <v>10.175019133543756</v>
      </c>
      <c r="BA46">
        <f t="shared" si="117"/>
        <v>256.69054415161997</v>
      </c>
      <c r="BB46">
        <f t="shared" si="118"/>
        <v>1.7491385492644871E-4</v>
      </c>
      <c r="BN46" t="e">
        <f>AQ46/#REF!</f>
        <v>#REF!</v>
      </c>
      <c r="BO46" t="e">
        <f>AR46/#REF!</f>
        <v>#REF!</v>
      </c>
      <c r="BP46" t="e">
        <f>AS46/#REF!</f>
        <v>#REF!</v>
      </c>
      <c r="BQ46" t="e">
        <f>AT46/#REF!</f>
        <v>#REF!</v>
      </c>
      <c r="BZ46" s="9">
        <f t="shared" si="51"/>
        <v>1</v>
      </c>
      <c r="CA46" s="9"/>
      <c r="CB46" s="9">
        <f t="shared" si="52"/>
        <v>1</v>
      </c>
      <c r="CC46" s="9">
        <f t="shared" si="53"/>
        <v>1</v>
      </c>
      <c r="CD46" s="9">
        <f t="shared" si="119"/>
        <v>1</v>
      </c>
      <c r="CE46" s="9">
        <f t="shared" si="54"/>
        <v>1</v>
      </c>
      <c r="CF46" s="9">
        <f t="shared" si="120"/>
        <v>1</v>
      </c>
      <c r="CG46" s="9">
        <f t="shared" si="121"/>
        <v>1</v>
      </c>
      <c r="CH46" s="9"/>
      <c r="CI46" s="9">
        <f t="shared" si="122"/>
        <v>1</v>
      </c>
      <c r="CU46" s="223"/>
      <c r="CV46" s="8"/>
      <c r="CW46" s="26">
        <f t="shared" si="55"/>
        <v>0.20940664697567696</v>
      </c>
      <c r="CX46" s="26">
        <f t="shared" si="56"/>
        <v>0.15029979167025637</v>
      </c>
      <c r="CY46" s="26">
        <f t="shared" si="57"/>
        <v>0.37911610507992038</v>
      </c>
      <c r="CZ46" s="26">
        <f t="shared" si="58"/>
        <v>0.26117745627414629</v>
      </c>
      <c r="DA46" s="26"/>
      <c r="DB46">
        <f t="shared" si="59"/>
        <v>1</v>
      </c>
      <c r="DD46" s="26">
        <f t="shared" si="78"/>
        <v>0.20797917709864222</v>
      </c>
      <c r="DE46" s="26">
        <f t="shared" si="79"/>
        <v>0.14977176361854896</v>
      </c>
      <c r="DF46" s="26">
        <f t="shared" si="80"/>
        <v>0.38287008661243049</v>
      </c>
      <c r="DG46" s="26">
        <f t="shared" si="81"/>
        <v>0.25935852037877161</v>
      </c>
      <c r="DH46" s="26"/>
      <c r="DI46" s="26">
        <f t="shared" si="82"/>
        <v>0.99997954770839326</v>
      </c>
      <c r="DJ46" s="26"/>
      <c r="DK46" s="26">
        <f t="shared" si="83"/>
        <v>0.20798343083641907</v>
      </c>
      <c r="DL46" s="26">
        <f t="shared" si="84"/>
        <v>0.14977482685698321</v>
      </c>
      <c r="DM46" s="26">
        <f t="shared" si="85"/>
        <v>0.38287791734324578</v>
      </c>
      <c r="DN46" s="26">
        <f t="shared" si="86"/>
        <v>0.25936382496335197</v>
      </c>
      <c r="DO46" s="26"/>
      <c r="DP46" s="26">
        <f t="shared" si="87"/>
        <v>1</v>
      </c>
      <c r="DQ46" s="26"/>
      <c r="DR46" s="26"/>
      <c r="DS46" s="26">
        <f t="shared" si="88"/>
        <v>-1.3008142095654335E-3</v>
      </c>
      <c r="DT46" s="26">
        <f t="shared" si="89"/>
        <v>-1.5033448554006975E-2</v>
      </c>
      <c r="DU46" s="26">
        <f t="shared" si="90"/>
        <v>-4.0649808164602501E-2</v>
      </c>
      <c r="DV46" s="26">
        <f t="shared" si="91"/>
        <v>-2.1362187639003806E-2</v>
      </c>
      <c r="DW46" s="26"/>
      <c r="DY46">
        <f t="shared" si="100"/>
        <v>0.97665025206229106</v>
      </c>
      <c r="DZ46">
        <f t="shared" si="92"/>
        <v>1.2456439334383021E-2</v>
      </c>
      <c r="EA46">
        <f t="shared" si="123"/>
        <v>1</v>
      </c>
      <c r="EC46">
        <f t="shared" si="146"/>
        <v>-2.355036243259484E-2</v>
      </c>
      <c r="ED46">
        <f t="shared" si="147"/>
        <v>-1.6470675986193863E-2</v>
      </c>
      <c r="EE46">
        <f t="shared" si="148"/>
        <v>-1.7571352532062701E-2</v>
      </c>
      <c r="EF46">
        <f t="shared" si="149"/>
        <v>-2.3327196432994853E-2</v>
      </c>
      <c r="EI46" s="26">
        <f t="shared" si="150"/>
        <v>0.98005862118075404</v>
      </c>
      <c r="EJ46" s="26">
        <f t="shared" si="93"/>
        <v>0.90309839340151721</v>
      </c>
      <c r="EK46" s="26">
        <f t="shared" si="124"/>
        <v>1</v>
      </c>
      <c r="EN46" t="e">
        <f t="shared" si="151"/>
        <v>#DIV/0!</v>
      </c>
      <c r="EO46" t="e">
        <f t="shared" si="152"/>
        <v>#DIV/0!</v>
      </c>
      <c r="EP46" t="e">
        <f t="shared" si="153"/>
        <v>#DIV/0!</v>
      </c>
      <c r="EQ46" t="e">
        <f t="shared" si="154"/>
        <v>#DIV/0!</v>
      </c>
      <c r="ET46" t="e">
        <f t="shared" si="94"/>
        <v>#DIV/0!</v>
      </c>
      <c r="EU46">
        <f t="shared" si="95"/>
        <v>1</v>
      </c>
      <c r="EV46">
        <f t="shared" si="125"/>
        <v>1</v>
      </c>
      <c r="EX46" t="e">
        <f t="shared" si="155"/>
        <v>#REF!</v>
      </c>
      <c r="EY46" t="e">
        <f t="shared" si="156"/>
        <v>#REF!</v>
      </c>
      <c r="EZ46" t="e">
        <f t="shared" si="157"/>
        <v>#REF!</v>
      </c>
      <c r="FA46" t="e">
        <f t="shared" si="158"/>
        <v>#REF!</v>
      </c>
      <c r="FD46" t="e">
        <f t="shared" si="96"/>
        <v>#REF!</v>
      </c>
      <c r="FE46">
        <f t="shared" si="97"/>
        <v>1</v>
      </c>
      <c r="FF46">
        <f t="shared" si="126"/>
        <v>1</v>
      </c>
      <c r="FV46" t="e">
        <f>#REF!/#REF!</f>
        <v>#REF!</v>
      </c>
      <c r="FX46" s="8">
        <f t="shared" si="98"/>
        <v>36</v>
      </c>
      <c r="FY46" t="b">
        <f t="shared" si="73"/>
        <v>0</v>
      </c>
      <c r="GC46" s="11"/>
      <c r="GD46" s="11"/>
      <c r="GE46" s="11"/>
      <c r="GF46" s="11" t="str">
        <f t="shared" ca="1" si="127"/>
        <v/>
      </c>
      <c r="GG46" s="11" t="str">
        <f t="shared" ca="1" si="128"/>
        <v/>
      </c>
      <c r="GH46" s="11" t="str">
        <f t="shared" ca="1" si="129"/>
        <v/>
      </c>
      <c r="GI46" s="11" t="str">
        <f t="shared" ca="1" si="130"/>
        <v/>
      </c>
      <c r="GM46" s="11" t="str">
        <f t="shared" ca="1" si="131"/>
        <v/>
      </c>
      <c r="GN46" s="11" t="str">
        <f t="shared" ca="1" si="132"/>
        <v/>
      </c>
      <c r="GO46" s="11" t="str">
        <f t="shared" ca="1" si="133"/>
        <v/>
      </c>
      <c r="GP46" s="11" t="str">
        <f t="shared" ca="1" si="134"/>
        <v/>
      </c>
      <c r="GX46" s="14"/>
      <c r="GZ46">
        <f t="shared" si="135"/>
        <v>0.71905777525001191</v>
      </c>
      <c r="HA46">
        <f t="shared" si="136"/>
        <v>1</v>
      </c>
      <c r="HB46">
        <f t="shared" si="137"/>
        <v>1.1003824775453557</v>
      </c>
      <c r="HC46">
        <f t="shared" si="138"/>
        <v>1.0420650022421118</v>
      </c>
      <c r="HD46">
        <f t="shared" si="139"/>
        <v>0.82452202871092994</v>
      </c>
      <c r="HE46">
        <f t="shared" si="140"/>
        <v>0.82175698416338328</v>
      </c>
      <c r="HG46">
        <f t="shared" si="141"/>
        <v>1.1003824775453557</v>
      </c>
      <c r="HI46">
        <f t="shared" si="142"/>
        <v>0.96892789083579234</v>
      </c>
      <c r="HJ46">
        <f t="shared" si="143"/>
        <v>0.94222385782886087</v>
      </c>
      <c r="HK46">
        <f t="shared" si="144"/>
        <v>1.047046515804974</v>
      </c>
      <c r="HL46">
        <f t="shared" si="145"/>
        <v>1.1567195146531186</v>
      </c>
      <c r="HO46" s="8">
        <f t="shared" si="99"/>
        <v>36</v>
      </c>
      <c r="HP46" t="b">
        <f t="shared" si="75"/>
        <v>0</v>
      </c>
      <c r="HS46" s="11"/>
      <c r="HT46" s="11"/>
      <c r="HU46" s="11"/>
      <c r="HV46" s="11" t="str">
        <f t="shared" ca="1" si="102"/>
        <v/>
      </c>
      <c r="HW46" s="11" t="str">
        <f t="shared" ca="1" si="103"/>
        <v/>
      </c>
      <c r="HX46" s="11" t="str">
        <f t="shared" ca="1" si="104"/>
        <v/>
      </c>
      <c r="HY46" s="11" t="str">
        <f t="shared" ca="1" si="105"/>
        <v/>
      </c>
      <c r="IB46" s="11" t="str">
        <f t="shared" ca="1" si="106"/>
        <v/>
      </c>
      <c r="IC46" s="11" t="str">
        <f t="shared" ca="1" si="107"/>
        <v/>
      </c>
      <c r="ID46" s="11" t="str">
        <f t="shared" ca="1" si="108"/>
        <v/>
      </c>
      <c r="IE46" s="11" t="str">
        <f t="shared" ca="1" si="109"/>
        <v/>
      </c>
    </row>
    <row r="47" spans="1:239" x14ac:dyDescent="0.2">
      <c r="A47">
        <f t="shared" si="76"/>
        <v>38</v>
      </c>
      <c r="B47" s="1">
        <f t="shared" si="77"/>
        <v>1986</v>
      </c>
      <c r="C47" s="1"/>
      <c r="D47" s="1"/>
      <c r="E47" s="1"/>
      <c r="F47" s="1"/>
      <c r="G47" s="1"/>
      <c r="H47" s="1"/>
      <c r="I47" s="1"/>
      <c r="J47" s="1"/>
      <c r="K47" s="27">
        <v>16058.885717499999</v>
      </c>
      <c r="L47" s="27">
        <v>11665.43387778</v>
      </c>
      <c r="M47" s="27">
        <v>28514.47131479</v>
      </c>
      <c r="N47" s="27">
        <v>20819.501764400004</v>
      </c>
      <c r="O47" s="27"/>
      <c r="P47" s="27">
        <f t="shared" si="101"/>
        <v>77058.292674470009</v>
      </c>
      <c r="Q47" s="27"/>
      <c r="R47" s="27"/>
      <c r="Z47" s="23">
        <f t="shared" si="44"/>
        <v>88622.319685179507</v>
      </c>
      <c r="AA47" s="23">
        <f t="shared" si="110"/>
        <v>59492.416736089981</v>
      </c>
      <c r="AB47" s="23">
        <v>1482036.3841996521</v>
      </c>
      <c r="AC47" s="26">
        <f>Sector_Activity!E43</f>
        <v>1.0164849796307009</v>
      </c>
      <c r="AE47" s="27">
        <v>5912.4</v>
      </c>
      <c r="AH47" s="34">
        <f t="shared" si="45"/>
        <v>181.20588328704693</v>
      </c>
      <c r="AI47" s="34">
        <f t="shared" si="46"/>
        <v>196.08270293553866</v>
      </c>
      <c r="AJ47" s="34">
        <f t="shared" si="47"/>
        <v>19.240061592812204</v>
      </c>
      <c r="AK47" s="26">
        <v>0.99688938725871945</v>
      </c>
      <c r="AN47" s="34">
        <f t="shared" si="49"/>
        <v>13.033335477043165</v>
      </c>
      <c r="AQ47" s="26">
        <f t="shared" si="111"/>
        <v>0.98374904796257601</v>
      </c>
      <c r="AR47" s="26">
        <f t="shared" si="112"/>
        <v>0.98749388338319655</v>
      </c>
      <c r="AS47" s="26">
        <f t="shared" si="113"/>
        <v>0.96908610842963894</v>
      </c>
      <c r="AT47" s="26">
        <f t="shared" si="114"/>
        <v>0.99688938725871945</v>
      </c>
      <c r="AU47" s="26"/>
      <c r="AV47" s="26">
        <f t="shared" si="50"/>
        <v>0.96955811913613066</v>
      </c>
      <c r="AY47">
        <f t="shared" si="115"/>
        <v>14.98922936289485</v>
      </c>
      <c r="AZ47">
        <f t="shared" si="116"/>
        <v>10.062312552616532</v>
      </c>
      <c r="BA47">
        <f t="shared" si="117"/>
        <v>250.6657844867824</v>
      </c>
      <c r="BB47">
        <f t="shared" si="118"/>
        <v>1.7192425743026537E-4</v>
      </c>
      <c r="BN47" t="e">
        <f>AQ47/#REF!</f>
        <v>#REF!</v>
      </c>
      <c r="BO47" t="e">
        <f>AR47/#REF!</f>
        <v>#REF!</v>
      </c>
      <c r="BP47" t="e">
        <f>AS47/#REF!</f>
        <v>#REF!</v>
      </c>
      <c r="BQ47" t="e">
        <f>AT47/#REF!</f>
        <v>#REF!</v>
      </c>
      <c r="BZ47" s="9">
        <f t="shared" si="51"/>
        <v>1.0351187102047275</v>
      </c>
      <c r="CA47" s="9"/>
      <c r="CB47" s="9">
        <f t="shared" si="52"/>
        <v>0.96955811913613066</v>
      </c>
      <c r="CC47" s="9">
        <f t="shared" si="53"/>
        <v>1</v>
      </c>
      <c r="CD47" s="9">
        <f t="shared" si="119"/>
        <v>0.98098343968391644</v>
      </c>
      <c r="CE47" s="9">
        <f t="shared" si="54"/>
        <v>0.98224811700733117</v>
      </c>
      <c r="CF47" s="9">
        <f t="shared" si="120"/>
        <v>0.99740844170992982</v>
      </c>
      <c r="CG47" s="9">
        <f t="shared" si="121"/>
        <v>1.0026788797782895</v>
      </c>
      <c r="CH47" s="9"/>
      <c r="CI47" s="9">
        <f t="shared" si="122"/>
        <v>0.98098343968391644</v>
      </c>
      <c r="CU47" s="223"/>
      <c r="CV47" s="8"/>
      <c r="CW47" s="26">
        <f t="shared" si="55"/>
        <v>0.20839918923898543</v>
      </c>
      <c r="CX47" s="26">
        <f t="shared" si="56"/>
        <v>0.15138453595202539</v>
      </c>
      <c r="CY47" s="26">
        <f t="shared" si="57"/>
        <v>0.37003767310610375</v>
      </c>
      <c r="CZ47" s="26">
        <f t="shared" si="58"/>
        <v>0.27017860170288538</v>
      </c>
      <c r="DA47" s="26"/>
      <c r="DB47">
        <f t="shared" si="59"/>
        <v>1</v>
      </c>
      <c r="DD47" s="26">
        <f t="shared" si="78"/>
        <v>0.2089025132252158</v>
      </c>
      <c r="DE47" s="26">
        <f t="shared" si="79"/>
        <v>0.15084151375294963</v>
      </c>
      <c r="DF47" s="26">
        <f t="shared" si="80"/>
        <v>0.3745585525918203</v>
      </c>
      <c r="DG47" s="26">
        <f t="shared" si="81"/>
        <v>0.26565261388355238</v>
      </c>
      <c r="DH47" s="26"/>
      <c r="DI47" s="26">
        <f t="shared" si="82"/>
        <v>0.99995519345353823</v>
      </c>
      <c r="DJ47" s="26"/>
      <c r="DK47" s="26">
        <f t="shared" si="83"/>
        <v>0.20891187384479765</v>
      </c>
      <c r="DL47" s="26">
        <f t="shared" si="84"/>
        <v>0.15084827274309098</v>
      </c>
      <c r="DM47" s="26">
        <f t="shared" si="85"/>
        <v>0.37457533601901705</v>
      </c>
      <c r="DN47" s="26">
        <f t="shared" si="86"/>
        <v>0.26566451739309421</v>
      </c>
      <c r="DO47" s="26"/>
      <c r="DP47" s="26">
        <f t="shared" si="87"/>
        <v>1</v>
      </c>
      <c r="DQ47" s="26"/>
      <c r="DR47" s="26"/>
      <c r="DS47" s="26">
        <f t="shared" si="88"/>
        <v>-1.6384447014574557E-2</v>
      </c>
      <c r="DT47" s="26">
        <f t="shared" si="89"/>
        <v>-1.2584976268375889E-2</v>
      </c>
      <c r="DU47" s="26">
        <f t="shared" si="90"/>
        <v>-3.1401807850988186E-2</v>
      </c>
      <c r="DV47" s="26">
        <f t="shared" si="91"/>
        <v>-3.1154607532292004E-3</v>
      </c>
      <c r="DW47" s="26"/>
      <c r="DY47">
        <f t="shared" si="100"/>
        <v>0.98224811700733117</v>
      </c>
      <c r="DZ47">
        <f t="shared" si="92"/>
        <v>1.2235314080813776E-2</v>
      </c>
      <c r="EA47">
        <f t="shared" si="123"/>
        <v>0.98224811700733117</v>
      </c>
      <c r="EC47">
        <f t="shared" si="146"/>
        <v>-1.9353032973892226E-2</v>
      </c>
      <c r="ED47">
        <f t="shared" si="147"/>
        <v>-1.113859751367933E-2</v>
      </c>
      <c r="EE47">
        <f t="shared" si="148"/>
        <v>-2.3750735073938888E-2</v>
      </c>
      <c r="EF47">
        <f t="shared" si="149"/>
        <v>-1.7239579114510805E-2</v>
      </c>
      <c r="EI47" s="26">
        <f t="shared" si="150"/>
        <v>0.98098343968391655</v>
      </c>
      <c r="EJ47" s="26">
        <f t="shared" si="93"/>
        <v>0.88592456833203914</v>
      </c>
      <c r="EK47" s="26">
        <f t="shared" si="124"/>
        <v>0.98098343968391644</v>
      </c>
      <c r="EN47" t="e">
        <f t="shared" si="151"/>
        <v>#DIV/0!</v>
      </c>
      <c r="EO47" t="e">
        <f t="shared" si="152"/>
        <v>#DIV/0!</v>
      </c>
      <c r="EP47" t="e">
        <f t="shared" si="153"/>
        <v>#DIV/0!</v>
      </c>
      <c r="EQ47" t="e">
        <f t="shared" si="154"/>
        <v>#DIV/0!</v>
      </c>
      <c r="ET47" t="e">
        <f t="shared" si="94"/>
        <v>#DIV/0!</v>
      </c>
      <c r="EU47">
        <f t="shared" si="95"/>
        <v>1</v>
      </c>
      <c r="EV47">
        <f t="shared" si="125"/>
        <v>1</v>
      </c>
      <c r="EX47" t="e">
        <f t="shared" si="155"/>
        <v>#REF!</v>
      </c>
      <c r="EY47" t="e">
        <f t="shared" si="156"/>
        <v>#REF!</v>
      </c>
      <c r="EZ47" t="e">
        <f t="shared" si="157"/>
        <v>#REF!</v>
      </c>
      <c r="FA47" t="e">
        <f t="shared" si="158"/>
        <v>#REF!</v>
      </c>
      <c r="FD47" t="e">
        <f t="shared" si="96"/>
        <v>#REF!</v>
      </c>
      <c r="FE47">
        <f t="shared" si="97"/>
        <v>1</v>
      </c>
      <c r="FF47">
        <f t="shared" si="126"/>
        <v>1</v>
      </c>
      <c r="FV47" t="e">
        <f>#REF!/#REF!</f>
        <v>#REF!</v>
      </c>
      <c r="FX47" s="8">
        <f t="shared" si="98"/>
        <v>37</v>
      </c>
      <c r="FY47" t="b">
        <f t="shared" si="73"/>
        <v>0</v>
      </c>
      <c r="GC47" s="11"/>
      <c r="GD47" s="11"/>
      <c r="GE47" s="11"/>
      <c r="GF47" s="11" t="str">
        <f t="shared" ca="1" si="127"/>
        <v/>
      </c>
      <c r="GG47" s="11" t="str">
        <f t="shared" ca="1" si="128"/>
        <v/>
      </c>
      <c r="GH47" s="11" t="str">
        <f t="shared" ca="1" si="129"/>
        <v/>
      </c>
      <c r="GI47" s="11" t="str">
        <f t="shared" ca="1" si="130"/>
        <v/>
      </c>
      <c r="GM47" s="11" t="str">
        <f t="shared" ca="1" si="131"/>
        <v/>
      </c>
      <c r="GN47" s="11" t="str">
        <f t="shared" ca="1" si="132"/>
        <v/>
      </c>
      <c r="GO47" s="11" t="str">
        <f t="shared" ca="1" si="133"/>
        <v/>
      </c>
      <c r="GP47" s="11" t="str">
        <f t="shared" ca="1" si="134"/>
        <v/>
      </c>
      <c r="GX47" s="14"/>
      <c r="GZ47">
        <f t="shared" si="135"/>
        <v>0.74431015687947311</v>
      </c>
      <c r="HA47">
        <f t="shared" si="136"/>
        <v>1</v>
      </c>
      <c r="HB47">
        <f t="shared" si="137"/>
        <v>1.079456987790353</v>
      </c>
      <c r="HC47">
        <f t="shared" si="138"/>
        <v>1.0235663862515547</v>
      </c>
      <c r="HD47">
        <f t="shared" si="139"/>
        <v>0.82238523181207868</v>
      </c>
      <c r="HE47">
        <f t="shared" si="140"/>
        <v>0.82395837233092672</v>
      </c>
      <c r="HG47">
        <f t="shared" si="141"/>
        <v>1.079456987790353</v>
      </c>
      <c r="HI47">
        <f t="shared" si="142"/>
        <v>0.95318189015409749</v>
      </c>
      <c r="HJ47">
        <f t="shared" si="143"/>
        <v>0.93044029638371861</v>
      </c>
      <c r="HK47">
        <f t="shared" si="144"/>
        <v>1.0146782333462547</v>
      </c>
      <c r="HL47">
        <f t="shared" si="145"/>
        <v>1.1531214081927508</v>
      </c>
      <c r="HO47" s="8">
        <f t="shared" si="99"/>
        <v>37</v>
      </c>
      <c r="HP47" t="b">
        <f t="shared" si="75"/>
        <v>0</v>
      </c>
      <c r="HS47" s="11"/>
      <c r="HT47" s="11"/>
      <c r="HU47" s="11"/>
      <c r="HV47" s="11" t="str">
        <f t="shared" ca="1" si="102"/>
        <v/>
      </c>
      <c r="HW47" s="11" t="str">
        <f t="shared" ca="1" si="103"/>
        <v/>
      </c>
      <c r="HX47" s="11" t="str">
        <f t="shared" ca="1" si="104"/>
        <v/>
      </c>
      <c r="HY47" s="11" t="str">
        <f t="shared" ca="1" si="105"/>
        <v/>
      </c>
      <c r="IB47" s="11" t="str">
        <f t="shared" ca="1" si="106"/>
        <v/>
      </c>
      <c r="IC47" s="11" t="str">
        <f t="shared" ca="1" si="107"/>
        <v/>
      </c>
      <c r="ID47" s="11" t="str">
        <f t="shared" ca="1" si="108"/>
        <v/>
      </c>
      <c r="IE47" s="11" t="str">
        <f t="shared" ca="1" si="109"/>
        <v/>
      </c>
    </row>
    <row r="48" spans="1:239" x14ac:dyDescent="0.2">
      <c r="A48">
        <f t="shared" si="76"/>
        <v>39</v>
      </c>
      <c r="B48" s="1">
        <f t="shared" si="77"/>
        <v>1987</v>
      </c>
      <c r="C48" s="1"/>
      <c r="D48" s="1"/>
      <c r="E48" s="1"/>
      <c r="F48" s="1"/>
      <c r="G48" s="1"/>
      <c r="H48" s="1"/>
      <c r="I48" s="1"/>
      <c r="J48" s="1"/>
      <c r="K48" s="27">
        <v>16393.505243529999</v>
      </c>
      <c r="L48" s="27">
        <v>12046.65540942</v>
      </c>
      <c r="M48" s="27">
        <v>29679.567741859999</v>
      </c>
      <c r="N48" s="27">
        <v>21459.042202350003</v>
      </c>
      <c r="O48" s="27"/>
      <c r="P48" s="27">
        <f t="shared" si="101"/>
        <v>79578.770597159993</v>
      </c>
      <c r="Q48" s="27"/>
      <c r="R48" s="27"/>
      <c r="Z48" s="23">
        <f t="shared" si="44"/>
        <v>89856.92041124808</v>
      </c>
      <c r="AA48" s="23">
        <f t="shared" si="110"/>
        <v>60763.476770077759</v>
      </c>
      <c r="AB48" s="23">
        <v>1533519</v>
      </c>
      <c r="AC48" s="26">
        <f>Sector_Activity!E44</f>
        <v>1.0584149691674531</v>
      </c>
      <c r="AE48" s="27">
        <v>6113.3</v>
      </c>
      <c r="AH48" s="34">
        <f t="shared" si="45"/>
        <v>182.44009663921108</v>
      </c>
      <c r="AI48" s="34">
        <f t="shared" si="46"/>
        <v>198.25487364726027</v>
      </c>
      <c r="AJ48" s="34">
        <f t="shared" si="47"/>
        <v>19.353896327244723</v>
      </c>
      <c r="AK48" s="26">
        <v>0.9605281827768164</v>
      </c>
      <c r="AN48" s="34">
        <f t="shared" si="49"/>
        <v>13.017318076515137</v>
      </c>
      <c r="AQ48" s="26">
        <f t="shared" si="111"/>
        <v>0.99044947174655895</v>
      </c>
      <c r="AR48" s="26">
        <f t="shared" si="112"/>
        <v>0.99843317205770221</v>
      </c>
      <c r="AS48" s="26">
        <f t="shared" si="113"/>
        <v>0.97481975222610906</v>
      </c>
      <c r="AT48" s="26">
        <f t="shared" si="114"/>
        <v>0.9605281827768164</v>
      </c>
      <c r="AU48" s="26"/>
      <c r="AV48" s="26">
        <f t="shared" si="50"/>
        <v>0.9683665745191169</v>
      </c>
      <c r="AY48">
        <f t="shared" si="115"/>
        <v>14.698594934200527</v>
      </c>
      <c r="AZ48">
        <f t="shared" si="116"/>
        <v>9.9395542129582637</v>
      </c>
      <c r="BA48">
        <f t="shared" si="117"/>
        <v>250.84962295323311</v>
      </c>
      <c r="BB48">
        <f t="shared" si="118"/>
        <v>1.7313316362152243E-4</v>
      </c>
      <c r="BN48" t="e">
        <f>AQ48/#REF!</f>
        <v>#REF!</v>
      </c>
      <c r="BO48" t="e">
        <f>AR48/#REF!</f>
        <v>#REF!</v>
      </c>
      <c r="BP48" t="e">
        <f>AS48/#REF!</f>
        <v>#REF!</v>
      </c>
      <c r="BQ48" t="e">
        <f>AT48/#REF!</f>
        <v>#REF!</v>
      </c>
      <c r="BZ48" s="9">
        <f t="shared" si="51"/>
        <v>1.0709492861568477</v>
      </c>
      <c r="CA48" s="9"/>
      <c r="CB48" s="9">
        <f t="shared" si="52"/>
        <v>0.9683665745191169</v>
      </c>
      <c r="CC48" s="9">
        <f t="shared" si="53"/>
        <v>1</v>
      </c>
      <c r="CD48" s="9">
        <f t="shared" si="119"/>
        <v>0.97731018336884146</v>
      </c>
      <c r="CE48" s="9">
        <f t="shared" si="54"/>
        <v>0.97758030794068973</v>
      </c>
      <c r="CF48" s="9">
        <f t="shared" si="120"/>
        <v>1.0231840805374151</v>
      </c>
      <c r="CG48" s="9">
        <f t="shared" si="121"/>
        <v>1.0354752199555224</v>
      </c>
      <c r="CH48" s="9"/>
      <c r="CI48" s="9">
        <f t="shared" si="122"/>
        <v>0.97731018336884146</v>
      </c>
      <c r="CU48" s="223"/>
      <c r="CV48" s="8"/>
      <c r="CW48" s="26">
        <f t="shared" si="55"/>
        <v>0.20600349968355819</v>
      </c>
      <c r="CX48" s="26">
        <f t="shared" si="56"/>
        <v>0.15138026535245219</v>
      </c>
      <c r="CY48" s="26">
        <f t="shared" si="57"/>
        <v>0.3729583596120446</v>
      </c>
      <c r="CZ48" s="26">
        <f t="shared" si="58"/>
        <v>0.26965787535194508</v>
      </c>
      <c r="DA48" s="26"/>
      <c r="DB48">
        <f t="shared" si="59"/>
        <v>1</v>
      </c>
      <c r="DD48" s="26">
        <f t="shared" si="78"/>
        <v>0.20719903616720994</v>
      </c>
      <c r="DE48" s="26">
        <f t="shared" si="79"/>
        <v>0.15138240064207714</v>
      </c>
      <c r="DF48" s="26">
        <f t="shared" si="80"/>
        <v>0.37149610283499163</v>
      </c>
      <c r="DG48" s="26">
        <f t="shared" si="81"/>
        <v>0.2699181548119477</v>
      </c>
      <c r="DH48" s="26"/>
      <c r="DI48" s="26">
        <f t="shared" si="82"/>
        <v>0.99999569445622638</v>
      </c>
      <c r="DJ48" s="26"/>
      <c r="DK48" s="26">
        <f t="shared" si="83"/>
        <v>0.20719992827557102</v>
      </c>
      <c r="DL48" s="26">
        <f t="shared" si="84"/>
        <v>0.15138305242843594</v>
      </c>
      <c r="DM48" s="26">
        <f t="shared" si="85"/>
        <v>0.37149770233461082</v>
      </c>
      <c r="DN48" s="26">
        <f t="shared" si="86"/>
        <v>0.26991931696138222</v>
      </c>
      <c r="DO48" s="26"/>
      <c r="DP48" s="26">
        <f t="shared" si="87"/>
        <v>1</v>
      </c>
      <c r="DQ48" s="26"/>
      <c r="DR48" s="26"/>
      <c r="DS48" s="26">
        <f t="shared" si="88"/>
        <v>6.7880199940812506E-3</v>
      </c>
      <c r="DT48" s="26">
        <f t="shared" si="89"/>
        <v>1.1016919567507919E-2</v>
      </c>
      <c r="DU48" s="26">
        <f t="shared" si="90"/>
        <v>5.899113264540649E-3</v>
      </c>
      <c r="DV48" s="26">
        <f t="shared" si="91"/>
        <v>-3.7156494673749846E-2</v>
      </c>
      <c r="DW48" s="26"/>
      <c r="DY48">
        <f t="shared" si="100"/>
        <v>0.99524783098504366</v>
      </c>
      <c r="DZ48">
        <f t="shared" si="92"/>
        <v>1.2177169800350674E-2</v>
      </c>
      <c r="EA48">
        <f t="shared" si="123"/>
        <v>0.97758030794068973</v>
      </c>
      <c r="EC48">
        <f t="shared" si="146"/>
        <v>-1.9579994203640559E-2</v>
      </c>
      <c r="ED48">
        <f t="shared" si="147"/>
        <v>-1.2274842387900834E-2</v>
      </c>
      <c r="EE48">
        <f t="shared" si="148"/>
        <v>7.3313191163269049E-4</v>
      </c>
      <c r="EF48">
        <f t="shared" si="149"/>
        <v>7.0070142750898092E-3</v>
      </c>
      <c r="EI48" s="26">
        <f t="shared" si="150"/>
        <v>0.99625553687607749</v>
      </c>
      <c r="EJ48" s="26">
        <f t="shared" si="93"/>
        <v>0.88260725645534288</v>
      </c>
      <c r="EK48" s="26">
        <f t="shared" si="124"/>
        <v>0.97731018336884146</v>
      </c>
      <c r="EN48" t="e">
        <f t="shared" si="151"/>
        <v>#DIV/0!</v>
      </c>
      <c r="EO48" t="e">
        <f t="shared" si="152"/>
        <v>#DIV/0!</v>
      </c>
      <c r="EP48" t="e">
        <f t="shared" si="153"/>
        <v>#DIV/0!</v>
      </c>
      <c r="EQ48" t="e">
        <f t="shared" si="154"/>
        <v>#DIV/0!</v>
      </c>
      <c r="ET48" t="e">
        <f t="shared" si="94"/>
        <v>#DIV/0!</v>
      </c>
      <c r="EU48">
        <f t="shared" si="95"/>
        <v>1</v>
      </c>
      <c r="EV48">
        <f t="shared" si="125"/>
        <v>1</v>
      </c>
      <c r="EX48" t="e">
        <f t="shared" si="155"/>
        <v>#REF!</v>
      </c>
      <c r="EY48" t="e">
        <f t="shared" si="156"/>
        <v>#REF!</v>
      </c>
      <c r="EZ48" t="e">
        <f t="shared" si="157"/>
        <v>#REF!</v>
      </c>
      <c r="FA48" t="e">
        <f t="shared" si="158"/>
        <v>#REF!</v>
      </c>
      <c r="FD48" t="e">
        <f t="shared" si="96"/>
        <v>#REF!</v>
      </c>
      <c r="FE48">
        <f t="shared" si="97"/>
        <v>1</v>
      </c>
      <c r="FF48">
        <f t="shared" si="126"/>
        <v>1</v>
      </c>
      <c r="FV48" t="e">
        <f>#REF!/#REF!</f>
        <v>#REF!</v>
      </c>
      <c r="FX48" s="8">
        <f t="shared" si="98"/>
        <v>38</v>
      </c>
      <c r="FY48" t="b">
        <f t="shared" si="73"/>
        <v>0</v>
      </c>
      <c r="GC48" s="11"/>
      <c r="GD48" s="11"/>
      <c r="GE48" s="11"/>
      <c r="GF48" s="11" t="str">
        <f t="shared" ca="1" si="127"/>
        <v/>
      </c>
      <c r="GG48" s="11" t="str">
        <f t="shared" ca="1" si="128"/>
        <v/>
      </c>
      <c r="GH48" s="11" t="str">
        <f t="shared" ca="1" si="129"/>
        <v/>
      </c>
      <c r="GI48" s="11" t="str">
        <f t="shared" ca="1" si="130"/>
        <v/>
      </c>
      <c r="GM48" s="11" t="str">
        <f t="shared" ca="1" si="131"/>
        <v/>
      </c>
      <c r="GN48" s="11" t="str">
        <f t="shared" ca="1" si="132"/>
        <v/>
      </c>
      <c r="GO48" s="11" t="str">
        <f t="shared" ca="1" si="133"/>
        <v/>
      </c>
      <c r="GP48" s="11" t="str">
        <f t="shared" ca="1" si="134"/>
        <v/>
      </c>
      <c r="GX48" s="14"/>
      <c r="GZ48">
        <f t="shared" si="135"/>
        <v>0.77007441110953123</v>
      </c>
      <c r="HA48">
        <f t="shared" si="136"/>
        <v>1</v>
      </c>
      <c r="HB48">
        <f t="shared" si="137"/>
        <v>1.0754150009057117</v>
      </c>
      <c r="HC48">
        <f t="shared" si="138"/>
        <v>1.0187022257860592</v>
      </c>
      <c r="HD48">
        <f t="shared" si="139"/>
        <v>0.84363781382943703</v>
      </c>
      <c r="HE48">
        <f t="shared" si="140"/>
        <v>0.85090899392656605</v>
      </c>
      <c r="HG48">
        <f t="shared" si="141"/>
        <v>1.0754150009057117</v>
      </c>
      <c r="HI48">
        <f t="shared" si="142"/>
        <v>0.95967411763881805</v>
      </c>
      <c r="HJ48">
        <f t="shared" si="143"/>
        <v>0.94074755516051489</v>
      </c>
      <c r="HK48">
        <f t="shared" si="144"/>
        <v>1.0206816251062156</v>
      </c>
      <c r="HL48">
        <f t="shared" si="145"/>
        <v>1.111061693392241</v>
      </c>
      <c r="HO48" s="8">
        <f t="shared" si="99"/>
        <v>38</v>
      </c>
      <c r="HP48" t="b">
        <f t="shared" si="75"/>
        <v>0</v>
      </c>
      <c r="HS48" s="11"/>
      <c r="HT48" s="11"/>
      <c r="HU48" s="11"/>
      <c r="HV48" s="11" t="str">
        <f t="shared" ca="1" si="102"/>
        <v/>
      </c>
      <c r="HW48" s="11" t="str">
        <f t="shared" ca="1" si="103"/>
        <v/>
      </c>
      <c r="HX48" s="11" t="str">
        <f t="shared" ca="1" si="104"/>
        <v/>
      </c>
      <c r="HY48" s="11" t="str">
        <f t="shared" ca="1" si="105"/>
        <v/>
      </c>
      <c r="IB48" s="11" t="str">
        <f t="shared" ca="1" si="106"/>
        <v/>
      </c>
      <c r="IC48" s="11" t="str">
        <f t="shared" ca="1" si="107"/>
        <v/>
      </c>
      <c r="ID48" s="11" t="str">
        <f t="shared" ca="1" si="108"/>
        <v/>
      </c>
      <c r="IE48" s="11" t="str">
        <f t="shared" ca="1" si="109"/>
        <v/>
      </c>
    </row>
    <row r="49" spans="1:239" x14ac:dyDescent="0.2">
      <c r="A49">
        <f t="shared" si="76"/>
        <v>40</v>
      </c>
      <c r="B49" s="1">
        <f t="shared" si="77"/>
        <v>1988</v>
      </c>
      <c r="C49" s="1"/>
      <c r="D49" s="1"/>
      <c r="E49" s="1"/>
      <c r="F49" s="1"/>
      <c r="G49" s="1"/>
      <c r="H49" s="1"/>
      <c r="I49" s="1"/>
      <c r="J49" s="1"/>
      <c r="K49" s="27">
        <v>17205.459555649999</v>
      </c>
      <c r="L49" s="27">
        <v>12638.61239156</v>
      </c>
      <c r="M49" s="27">
        <v>30960.49319755</v>
      </c>
      <c r="N49" s="27">
        <v>22314.558478190003</v>
      </c>
      <c r="O49" s="27"/>
      <c r="P49" s="27">
        <f t="shared" si="101"/>
        <v>83119.123622949992</v>
      </c>
      <c r="Q49" s="27"/>
      <c r="R49" s="27"/>
      <c r="Z49" s="23">
        <f t="shared" si="44"/>
        <v>91216.809136547279</v>
      </c>
      <c r="AA49" s="23">
        <f t="shared" si="110"/>
        <v>62000.598696130473</v>
      </c>
      <c r="AB49" s="23">
        <v>1630085</v>
      </c>
      <c r="AC49" s="26">
        <f>Sector_Activity!E45</f>
        <v>1.0991398319654007</v>
      </c>
      <c r="AE49" s="27">
        <v>6368.4</v>
      </c>
      <c r="AH49" s="34">
        <f t="shared" si="45"/>
        <v>188.62158979815041</v>
      </c>
      <c r="AI49" s="34">
        <f t="shared" si="46"/>
        <v>203.84661853835919</v>
      </c>
      <c r="AJ49" s="34">
        <f t="shared" si="47"/>
        <v>18.993177164104939</v>
      </c>
      <c r="AK49" s="26">
        <v>0.94388157118136262</v>
      </c>
      <c r="AN49" s="34">
        <f t="shared" si="49"/>
        <v>13.05180635998838</v>
      </c>
      <c r="AQ49" s="26">
        <f t="shared" si="111"/>
        <v>1.0240081945638575</v>
      </c>
      <c r="AR49" s="26">
        <f t="shared" si="112"/>
        <v>1.0265938093537654</v>
      </c>
      <c r="AS49" s="26">
        <f t="shared" si="113"/>
        <v>0.956650999056747</v>
      </c>
      <c r="AT49" s="26">
        <f t="shared" si="114"/>
        <v>0.94388157118136262</v>
      </c>
      <c r="AU49" s="26"/>
      <c r="AV49" s="26">
        <f t="shared" si="50"/>
        <v>0.97093217987128855</v>
      </c>
      <c r="AY49">
        <f t="shared" si="115"/>
        <v>14.323347958128775</v>
      </c>
      <c r="AZ49">
        <f t="shared" si="116"/>
        <v>9.7356633842300226</v>
      </c>
      <c r="BA49">
        <f t="shared" si="117"/>
        <v>255.96460649456694</v>
      </c>
      <c r="BB49">
        <f t="shared" si="118"/>
        <v>1.7259277557399045E-4</v>
      </c>
      <c r="BN49" t="e">
        <f>AQ49/#REF!</f>
        <v>#REF!</v>
      </c>
      <c r="BO49" t="e">
        <f>AR49/#REF!</f>
        <v>#REF!</v>
      </c>
      <c r="BP49" t="e">
        <f>AS49/#REF!</f>
        <v>#REF!</v>
      </c>
      <c r="BQ49" t="e">
        <f>AT49/#REF!</f>
        <v>#REF!</v>
      </c>
      <c r="BZ49" s="9">
        <f t="shared" si="51"/>
        <v>1.1159682033299498</v>
      </c>
      <c r="CA49" s="9"/>
      <c r="CB49" s="9">
        <f t="shared" si="52"/>
        <v>0.97093217987128855</v>
      </c>
      <c r="CC49" s="9">
        <f t="shared" si="53"/>
        <v>1</v>
      </c>
      <c r="CD49" s="9">
        <f t="shared" si="119"/>
        <v>0.97555027666311001</v>
      </c>
      <c r="CE49" s="9">
        <f t="shared" si="54"/>
        <v>0.97697875457856376</v>
      </c>
      <c r="CF49" s="9">
        <f t="shared" si="120"/>
        <v>1.0636202489160866</v>
      </c>
      <c r="CG49" s="9">
        <f t="shared" si="121"/>
        <v>1.0815421270036056</v>
      </c>
      <c r="CH49" s="9"/>
      <c r="CI49" s="9">
        <f t="shared" si="122"/>
        <v>0.97555027666311001</v>
      </c>
      <c r="CU49" s="223"/>
      <c r="CV49" s="8"/>
      <c r="CW49" s="26">
        <f t="shared" si="55"/>
        <v>0.20699760543311846</v>
      </c>
      <c r="CX49" s="26">
        <f t="shared" si="56"/>
        <v>0.15205420654928992</v>
      </c>
      <c r="CY49" s="26">
        <f t="shared" si="57"/>
        <v>0.37248339308767098</v>
      </c>
      <c r="CZ49" s="26">
        <f t="shared" si="58"/>
        <v>0.26846479492992076</v>
      </c>
      <c r="DA49" s="26"/>
      <c r="DB49">
        <f t="shared" si="59"/>
        <v>1.0000000000000002</v>
      </c>
      <c r="DD49" s="26">
        <f t="shared" si="78"/>
        <v>0.20650015375078071</v>
      </c>
      <c r="DE49" s="26">
        <f t="shared" si="79"/>
        <v>0.15171698647507645</v>
      </c>
      <c r="DF49" s="26">
        <f t="shared" si="80"/>
        <v>0.37272082591148858</v>
      </c>
      <c r="DG49" s="26">
        <f t="shared" si="81"/>
        <v>0.26906089427405783</v>
      </c>
      <c r="DH49" s="26"/>
      <c r="DI49" s="26">
        <f t="shared" si="82"/>
        <v>0.99999886041140362</v>
      </c>
      <c r="DJ49" s="26"/>
      <c r="DK49" s="26">
        <f t="shared" si="83"/>
        <v>0.20650038907626925</v>
      </c>
      <c r="DL49" s="26">
        <f t="shared" si="84"/>
        <v>0.15171715937022115</v>
      </c>
      <c r="DM49" s="26">
        <f t="shared" si="85"/>
        <v>0.37272125066037548</v>
      </c>
      <c r="DN49" s="26">
        <f t="shared" si="86"/>
        <v>0.26906120089313407</v>
      </c>
      <c r="DO49" s="26"/>
      <c r="DP49" s="26">
        <f t="shared" si="87"/>
        <v>1</v>
      </c>
      <c r="DQ49" s="26"/>
      <c r="DR49" s="26"/>
      <c r="DS49" s="26">
        <f t="shared" si="88"/>
        <v>3.332095610955637E-2</v>
      </c>
      <c r="DT49" s="26">
        <f t="shared" si="89"/>
        <v>2.7814397584949132E-2</v>
      </c>
      <c r="DU49" s="26">
        <f t="shared" si="90"/>
        <v>-1.8813941736840801E-2</v>
      </c>
      <c r="DV49" s="26">
        <f t="shared" si="91"/>
        <v>-1.7482619536731952E-2</v>
      </c>
      <c r="DW49" s="26"/>
      <c r="DY49">
        <f t="shared" si="100"/>
        <v>0.99938465069596871</v>
      </c>
      <c r="DZ49">
        <f t="shared" si="92"/>
        <v>1.2169676587388958E-2</v>
      </c>
      <c r="EA49">
        <f t="shared" si="123"/>
        <v>0.97697875457856376</v>
      </c>
      <c r="EC49">
        <f t="shared" si="146"/>
        <v>-2.5860976343728585E-2</v>
      </c>
      <c r="ED49">
        <f t="shared" si="147"/>
        <v>-2.0726391123913692E-2</v>
      </c>
      <c r="EE49">
        <f t="shared" si="148"/>
        <v>2.0185531188214114E-2</v>
      </c>
      <c r="EF49">
        <f t="shared" si="149"/>
        <v>-3.1261090149641555E-3</v>
      </c>
      <c r="EI49" s="26">
        <f t="shared" si="150"/>
        <v>0.99819923424959622</v>
      </c>
      <c r="EJ49" s="26">
        <f t="shared" si="93"/>
        <v>0.88101788753686028</v>
      </c>
      <c r="EK49" s="26">
        <f t="shared" si="124"/>
        <v>0.97555027666311001</v>
      </c>
      <c r="EN49" t="e">
        <f t="shared" si="151"/>
        <v>#DIV/0!</v>
      </c>
      <c r="EO49" t="e">
        <f t="shared" si="152"/>
        <v>#DIV/0!</v>
      </c>
      <c r="EP49" t="e">
        <f t="shared" si="153"/>
        <v>#DIV/0!</v>
      </c>
      <c r="EQ49" t="e">
        <f t="shared" si="154"/>
        <v>#DIV/0!</v>
      </c>
      <c r="ET49" t="e">
        <f t="shared" si="94"/>
        <v>#DIV/0!</v>
      </c>
      <c r="EU49">
        <f t="shared" si="95"/>
        <v>1</v>
      </c>
      <c r="EV49">
        <f t="shared" si="125"/>
        <v>1</v>
      </c>
      <c r="EX49" t="e">
        <f t="shared" si="155"/>
        <v>#REF!</v>
      </c>
      <c r="EY49" t="e">
        <f t="shared" si="156"/>
        <v>#REF!</v>
      </c>
      <c r="EZ49" t="e">
        <f t="shared" si="157"/>
        <v>#REF!</v>
      </c>
      <c r="FA49" t="e">
        <f t="shared" si="158"/>
        <v>#REF!</v>
      </c>
      <c r="FD49" t="e">
        <f t="shared" si="96"/>
        <v>#REF!</v>
      </c>
      <c r="FE49">
        <f t="shared" si="97"/>
        <v>1</v>
      </c>
      <c r="FF49">
        <f t="shared" si="126"/>
        <v>1</v>
      </c>
      <c r="FV49" t="e">
        <f>#REF!/#REF!</f>
        <v>#REF!</v>
      </c>
      <c r="FX49" s="8">
        <f t="shared" si="98"/>
        <v>39</v>
      </c>
      <c r="FY49" t="b">
        <f t="shared" si="73"/>
        <v>0</v>
      </c>
      <c r="GC49" s="11"/>
      <c r="GD49" s="11"/>
      <c r="GE49" s="11"/>
      <c r="GF49" s="11" t="str">
        <f t="shared" ca="1" si="127"/>
        <v/>
      </c>
      <c r="GG49" s="11" t="str">
        <f t="shared" ca="1" si="128"/>
        <v/>
      </c>
      <c r="GH49" s="11" t="str">
        <f t="shared" ca="1" si="129"/>
        <v/>
      </c>
      <c r="GI49" s="11" t="str">
        <f t="shared" ca="1" si="130"/>
        <v/>
      </c>
      <c r="GM49" s="11" t="str">
        <f t="shared" ca="1" si="131"/>
        <v/>
      </c>
      <c r="GN49" s="11" t="str">
        <f t="shared" ca="1" si="132"/>
        <v/>
      </c>
      <c r="GO49" s="11" t="str">
        <f t="shared" ca="1" si="133"/>
        <v/>
      </c>
      <c r="GP49" s="11" t="str">
        <f t="shared" ca="1" si="134"/>
        <v/>
      </c>
      <c r="GX49" s="14"/>
      <c r="GZ49">
        <f t="shared" si="135"/>
        <v>0.8024456135361866</v>
      </c>
      <c r="HA49">
        <f t="shared" si="136"/>
        <v>1</v>
      </c>
      <c r="HB49">
        <f t="shared" si="137"/>
        <v>1.0734784304046103</v>
      </c>
      <c r="HC49">
        <f t="shared" si="138"/>
        <v>1.0180753680804067</v>
      </c>
      <c r="HD49">
        <f t="shared" si="139"/>
        <v>0.87697832541431608</v>
      </c>
      <c r="HE49">
        <f t="shared" si="140"/>
        <v>0.88876479653213381</v>
      </c>
      <c r="HG49">
        <f t="shared" si="141"/>
        <v>1.0734784304046103</v>
      </c>
      <c r="HI49">
        <f t="shared" si="142"/>
        <v>0.99219010015732612</v>
      </c>
      <c r="HJ49">
        <f t="shared" si="143"/>
        <v>0.96728117947253089</v>
      </c>
      <c r="HK49">
        <f t="shared" si="144"/>
        <v>1.0016580954037144</v>
      </c>
      <c r="HL49">
        <f t="shared" si="145"/>
        <v>1.0918062329069289</v>
      </c>
      <c r="HO49" s="8">
        <f t="shared" si="99"/>
        <v>39</v>
      </c>
      <c r="HP49" t="b">
        <f t="shared" si="75"/>
        <v>0</v>
      </c>
      <c r="HS49" s="11"/>
      <c r="HT49" s="11"/>
      <c r="HU49" s="11"/>
      <c r="HV49" s="11" t="str">
        <f t="shared" ca="1" si="102"/>
        <v/>
      </c>
      <c r="HW49" s="11" t="str">
        <f t="shared" ca="1" si="103"/>
        <v/>
      </c>
      <c r="HX49" s="11" t="str">
        <f t="shared" ca="1" si="104"/>
        <v/>
      </c>
      <c r="HY49" s="11" t="str">
        <f t="shared" ca="1" si="105"/>
        <v/>
      </c>
      <c r="IB49" s="11" t="str">
        <f t="shared" ca="1" si="106"/>
        <v/>
      </c>
      <c r="IC49" s="11" t="str">
        <f t="shared" ca="1" si="107"/>
        <v/>
      </c>
      <c r="ID49" s="11" t="str">
        <f t="shared" ca="1" si="108"/>
        <v/>
      </c>
      <c r="IE49" s="11" t="str">
        <f t="shared" ca="1" si="109"/>
        <v/>
      </c>
    </row>
    <row r="50" spans="1:239" x14ac:dyDescent="0.2">
      <c r="A50">
        <f t="shared" si="76"/>
        <v>41</v>
      </c>
      <c r="B50" s="1">
        <f t="shared" si="77"/>
        <v>1989</v>
      </c>
      <c r="C50" s="1"/>
      <c r="D50" s="1"/>
      <c r="E50" s="1"/>
      <c r="F50" s="1"/>
      <c r="G50" s="1"/>
      <c r="H50" s="1"/>
      <c r="I50" s="1"/>
      <c r="J50" s="1"/>
      <c r="K50" s="27">
        <v>17551.835999269999</v>
      </c>
      <c r="L50" s="27">
        <v>12874.13963978</v>
      </c>
      <c r="M50" s="27">
        <v>31583.428409880002</v>
      </c>
      <c r="N50" s="27">
        <v>22570.463187380003</v>
      </c>
      <c r="O50" s="27"/>
      <c r="P50" s="27">
        <f t="shared" si="101"/>
        <v>84579.867236310005</v>
      </c>
      <c r="Q50" s="27"/>
      <c r="R50" s="27"/>
      <c r="Z50" s="23">
        <f t="shared" si="44"/>
        <v>92488.022347736798</v>
      </c>
      <c r="AA50" s="23">
        <f t="shared" si="110"/>
        <v>63183.000000000015</v>
      </c>
      <c r="AB50" s="23">
        <v>1622059</v>
      </c>
      <c r="AC50" s="26">
        <f>Sector_Activity!E46</f>
        <v>1.1129082704181696</v>
      </c>
      <c r="AE50" s="27">
        <v>6591.8</v>
      </c>
      <c r="AH50" s="34">
        <f t="shared" si="45"/>
        <v>189.77415187102329</v>
      </c>
      <c r="AI50" s="34">
        <f t="shared" si="46"/>
        <v>203.75954987544111</v>
      </c>
      <c r="AJ50" s="34">
        <f t="shared" si="47"/>
        <v>19.471195813395198</v>
      </c>
      <c r="AK50" s="26">
        <v>0.92958982521545808</v>
      </c>
      <c r="AN50" s="34">
        <f t="shared" si="49"/>
        <v>12.831073035636701</v>
      </c>
      <c r="AQ50" s="26">
        <f t="shared" si="111"/>
        <v>1.030265341524756</v>
      </c>
      <c r="AR50" s="26">
        <f t="shared" si="112"/>
        <v>1.0261553220686621</v>
      </c>
      <c r="AS50" s="26">
        <f t="shared" si="113"/>
        <v>0.98072790912082641</v>
      </c>
      <c r="AT50" s="26">
        <f t="shared" si="114"/>
        <v>0.92958982521545808</v>
      </c>
      <c r="AU50" s="26"/>
      <c r="AV50" s="26">
        <f t="shared" si="50"/>
        <v>0.95451168742205772</v>
      </c>
      <c r="AY50">
        <f t="shared" si="115"/>
        <v>14.030768886758821</v>
      </c>
      <c r="AZ50">
        <f t="shared" si="116"/>
        <v>9.5850905670681783</v>
      </c>
      <c r="BA50">
        <f t="shared" si="117"/>
        <v>246.07224126945599</v>
      </c>
      <c r="BB50">
        <f t="shared" si="118"/>
        <v>1.6883222646593793E-4</v>
      </c>
      <c r="BN50" t="e">
        <f>AQ50/#REF!</f>
        <v>#REF!</v>
      </c>
      <c r="BO50" t="e">
        <f>AR50/#REF!</f>
        <v>#REF!</v>
      </c>
      <c r="BP50" t="e">
        <f>AS50/#REF!</f>
        <v>#REF!</v>
      </c>
      <c r="BQ50" t="e">
        <f>AT50/#REF!</f>
        <v>#REF!</v>
      </c>
      <c r="BZ50" s="9">
        <f t="shared" si="51"/>
        <v>1.1570454934943382</v>
      </c>
      <c r="CA50" s="9"/>
      <c r="CB50" s="9">
        <f t="shared" si="52"/>
        <v>0.95451168742205772</v>
      </c>
      <c r="CC50" s="9">
        <f t="shared" si="53"/>
        <v>1</v>
      </c>
      <c r="CD50" s="9">
        <f t="shared" si="119"/>
        <v>0.94933063428835751</v>
      </c>
      <c r="CE50" s="9">
        <f t="shared" si="54"/>
        <v>0.98323577841151955</v>
      </c>
      <c r="CF50" s="9">
        <f t="shared" si="120"/>
        <v>1.0800045972152654</v>
      </c>
      <c r="CG50" s="9">
        <f t="shared" si="121"/>
        <v>1.1005492541933357</v>
      </c>
      <c r="CH50" s="9"/>
      <c r="CI50" s="9">
        <f t="shared" si="122"/>
        <v>0.94933063428835751</v>
      </c>
      <c r="CU50" s="223"/>
      <c r="CV50" s="8"/>
      <c r="CW50" s="26">
        <f t="shared" si="55"/>
        <v>0.20751789489372741</v>
      </c>
      <c r="CX50" s="26">
        <f t="shared" si="56"/>
        <v>0.15221281447286492</v>
      </c>
      <c r="CY50" s="26">
        <f t="shared" si="57"/>
        <v>0.37341544083579842</v>
      </c>
      <c r="CZ50" s="26">
        <f t="shared" si="58"/>
        <v>0.26685384979760923</v>
      </c>
      <c r="DA50" s="26"/>
      <c r="DB50">
        <f t="shared" si="59"/>
        <v>1</v>
      </c>
      <c r="DD50" s="26">
        <f t="shared" si="78"/>
        <v>0.20725764132099725</v>
      </c>
      <c r="DE50" s="26">
        <f t="shared" si="79"/>
        <v>0.15213349673125257</v>
      </c>
      <c r="DF50" s="26">
        <f t="shared" si="80"/>
        <v>0.37294922285289211</v>
      </c>
      <c r="DG50" s="26">
        <f t="shared" si="81"/>
        <v>0.26765851438690097</v>
      </c>
      <c r="DH50" s="26"/>
      <c r="DI50" s="26">
        <f t="shared" si="82"/>
        <v>0.99999887529204301</v>
      </c>
      <c r="DJ50" s="26"/>
      <c r="DK50" s="26">
        <f t="shared" si="83"/>
        <v>0.20725787442557778</v>
      </c>
      <c r="DL50" s="26">
        <f t="shared" si="84"/>
        <v>0.15213366783719931</v>
      </c>
      <c r="DM50" s="26">
        <f t="shared" si="85"/>
        <v>0.37294964231232236</v>
      </c>
      <c r="DN50" s="26">
        <f t="shared" si="86"/>
        <v>0.26765881542490044</v>
      </c>
      <c r="DO50" s="26"/>
      <c r="DP50" s="26">
        <f t="shared" si="87"/>
        <v>0.99999999999999989</v>
      </c>
      <c r="DQ50" s="26"/>
      <c r="DR50" s="26"/>
      <c r="DS50" s="26">
        <f t="shared" si="88"/>
        <v>6.091853106747226E-3</v>
      </c>
      <c r="DT50" s="26">
        <f t="shared" si="89"/>
        <v>-4.2721956137790814E-4</v>
      </c>
      <c r="DU50" s="26">
        <f t="shared" si="90"/>
        <v>2.4856417701809772E-2</v>
      </c>
      <c r="DV50" s="26">
        <f t="shared" si="91"/>
        <v>-1.5257263316891081E-2</v>
      </c>
      <c r="DW50" s="26"/>
      <c r="DY50">
        <f t="shared" si="100"/>
        <v>1.006404462536808</v>
      </c>
      <c r="DZ50">
        <f t="shared" si="92"/>
        <v>1.224761682517796E-2</v>
      </c>
      <c r="EA50">
        <f t="shared" si="123"/>
        <v>0.98323577841151955</v>
      </c>
      <c r="EC50">
        <f t="shared" si="146"/>
        <v>-2.0638234504788511E-2</v>
      </c>
      <c r="ED50">
        <f t="shared" si="147"/>
        <v>-1.5586955461585594E-2</v>
      </c>
      <c r="EE50">
        <f t="shared" si="148"/>
        <v>-3.9414022522144543E-2</v>
      </c>
      <c r="EF50">
        <f t="shared" si="149"/>
        <v>-2.2029442284986794E-2</v>
      </c>
      <c r="EI50" s="26">
        <f t="shared" si="150"/>
        <v>0.97312322798529938</v>
      </c>
      <c r="EJ50" s="26">
        <f t="shared" si="93"/>
        <v>0.85733897063265896</v>
      </c>
      <c r="EK50" s="26">
        <f t="shared" si="124"/>
        <v>0.94933063428835751</v>
      </c>
      <c r="EN50" t="e">
        <f t="shared" si="151"/>
        <v>#DIV/0!</v>
      </c>
      <c r="EO50" t="e">
        <f t="shared" si="152"/>
        <v>#DIV/0!</v>
      </c>
      <c r="EP50" t="e">
        <f t="shared" si="153"/>
        <v>#DIV/0!</v>
      </c>
      <c r="EQ50" t="e">
        <f t="shared" si="154"/>
        <v>#DIV/0!</v>
      </c>
      <c r="ET50" t="e">
        <f t="shared" si="94"/>
        <v>#DIV/0!</v>
      </c>
      <c r="EU50">
        <f t="shared" si="95"/>
        <v>1</v>
      </c>
      <c r="EV50">
        <f t="shared" si="125"/>
        <v>1</v>
      </c>
      <c r="EX50" t="e">
        <f t="shared" si="155"/>
        <v>#REF!</v>
      </c>
      <c r="EY50" t="e">
        <f t="shared" si="156"/>
        <v>#REF!</v>
      </c>
      <c r="EZ50" t="e">
        <f t="shared" si="157"/>
        <v>#REF!</v>
      </c>
      <c r="FA50" t="e">
        <f t="shared" si="158"/>
        <v>#REF!</v>
      </c>
      <c r="FD50" t="e">
        <f t="shared" si="96"/>
        <v>#REF!</v>
      </c>
      <c r="FE50">
        <f t="shared" si="97"/>
        <v>1</v>
      </c>
      <c r="FF50">
        <f t="shared" si="126"/>
        <v>1</v>
      </c>
      <c r="FV50" t="e">
        <f>#REF!/#REF!</f>
        <v>#REF!</v>
      </c>
      <c r="FX50" s="8">
        <f t="shared" si="98"/>
        <v>40</v>
      </c>
      <c r="FY50" t="b">
        <f t="shared" si="73"/>
        <v>0</v>
      </c>
      <c r="GC50" s="11"/>
      <c r="GD50" s="11"/>
      <c r="GE50" s="11"/>
      <c r="GF50" s="11" t="str">
        <f t="shared" ca="1" si="127"/>
        <v/>
      </c>
      <c r="GG50" s="11" t="str">
        <f t="shared" ca="1" si="128"/>
        <v/>
      </c>
      <c r="GH50" s="11" t="str">
        <f t="shared" ca="1" si="129"/>
        <v/>
      </c>
      <c r="GI50" s="11" t="str">
        <f t="shared" ca="1" si="130"/>
        <v/>
      </c>
      <c r="GM50" s="11" t="str">
        <f t="shared" ca="1" si="131"/>
        <v/>
      </c>
      <c r="GN50" s="11" t="str">
        <f t="shared" ca="1" si="132"/>
        <v/>
      </c>
      <c r="GO50" s="11" t="str">
        <f t="shared" ca="1" si="133"/>
        <v/>
      </c>
      <c r="GP50" s="11" t="str">
        <f t="shared" ca="1" si="134"/>
        <v/>
      </c>
      <c r="GX50" s="14"/>
      <c r="GZ50">
        <f t="shared" si="135"/>
        <v>0.83198255841509094</v>
      </c>
      <c r="HA50">
        <f t="shared" si="136"/>
        <v>1</v>
      </c>
      <c r="HB50">
        <f t="shared" si="137"/>
        <v>1.0446267953679269</v>
      </c>
      <c r="HC50">
        <f t="shared" si="138"/>
        <v>1.0245955936349247</v>
      </c>
      <c r="HD50">
        <f t="shared" si="139"/>
        <v>0.8904875815130614</v>
      </c>
      <c r="HE50">
        <f t="shared" si="140"/>
        <v>0.90438403604917628</v>
      </c>
      <c r="HG50">
        <f t="shared" si="141"/>
        <v>1.0446267953679269</v>
      </c>
      <c r="HI50">
        <f t="shared" si="142"/>
        <v>0.99825282436479912</v>
      </c>
      <c r="HJ50">
        <f t="shared" si="143"/>
        <v>0.96686802629115198</v>
      </c>
      <c r="HK50">
        <f t="shared" si="144"/>
        <v>1.0268677401976585</v>
      </c>
      <c r="HL50">
        <f t="shared" si="145"/>
        <v>1.075274691449702</v>
      </c>
      <c r="HO50" s="8">
        <f t="shared" si="99"/>
        <v>40</v>
      </c>
      <c r="HP50" t="b">
        <f t="shared" si="75"/>
        <v>0</v>
      </c>
      <c r="HS50" s="11"/>
      <c r="HT50" s="11"/>
      <c r="HU50" s="11"/>
      <c r="HV50" s="11" t="str">
        <f t="shared" ca="1" si="102"/>
        <v/>
      </c>
      <c r="HW50" s="11" t="str">
        <f t="shared" ca="1" si="103"/>
        <v/>
      </c>
      <c r="HX50" s="11" t="str">
        <f t="shared" ca="1" si="104"/>
        <v/>
      </c>
      <c r="HY50" s="11" t="str">
        <f t="shared" ca="1" si="105"/>
        <v/>
      </c>
      <c r="IB50" s="11" t="str">
        <f t="shared" ca="1" si="106"/>
        <v/>
      </c>
      <c r="IC50" s="11" t="str">
        <f t="shared" ca="1" si="107"/>
        <v/>
      </c>
      <c r="ID50" s="11" t="str">
        <f t="shared" ca="1" si="108"/>
        <v/>
      </c>
      <c r="IE50" s="11" t="str">
        <f t="shared" ca="1" si="109"/>
        <v/>
      </c>
    </row>
    <row r="51" spans="1:239" x14ac:dyDescent="0.2">
      <c r="A51">
        <f t="shared" si="76"/>
        <v>42</v>
      </c>
      <c r="B51" s="1">
        <f t="shared" si="77"/>
        <v>1990</v>
      </c>
      <c r="C51" s="1"/>
      <c r="D51" s="1"/>
      <c r="E51" s="1"/>
      <c r="F51" s="1"/>
      <c r="G51" s="1"/>
      <c r="H51" s="1"/>
      <c r="I51" s="1"/>
      <c r="J51" s="1"/>
      <c r="K51" s="27">
        <v>16541.389876280002</v>
      </c>
      <c r="L51" s="27">
        <v>12857.319919490001</v>
      </c>
      <c r="M51" s="27">
        <v>32116.94375713</v>
      </c>
      <c r="N51" s="27">
        <v>22542.533526609997</v>
      </c>
      <c r="O51" s="27"/>
      <c r="P51" s="27">
        <f t="shared" si="101"/>
        <v>84058.187079509997</v>
      </c>
      <c r="Q51" s="27"/>
      <c r="R51" s="27"/>
      <c r="Z51" s="23">
        <f t="shared" si="44"/>
        <v>92994.096172260543</v>
      </c>
      <c r="AA51" s="23">
        <f t="shared" si="110"/>
        <v>64179.533191506242</v>
      </c>
      <c r="AB51" s="23">
        <v>1617309</v>
      </c>
      <c r="AC51" s="26">
        <f>Sector_Activity!E47</f>
        <v>1.1281809015259485</v>
      </c>
      <c r="AE51" s="27">
        <v>6707.9</v>
      </c>
      <c r="AH51" s="34">
        <f t="shared" si="45"/>
        <v>177.8756991802903</v>
      </c>
      <c r="AI51" s="34">
        <f t="shared" si="46"/>
        <v>200.33364657117181</v>
      </c>
      <c r="AJ51" s="34">
        <f t="shared" si="47"/>
        <v>19.85826070165318</v>
      </c>
      <c r="AK51" s="26">
        <v>0.91201369040274394</v>
      </c>
      <c r="AN51" s="34">
        <f t="shared" si="49"/>
        <v>12.531222451066652</v>
      </c>
      <c r="AQ51" s="26">
        <f t="shared" si="111"/>
        <v>0.96566980359625287</v>
      </c>
      <c r="AR51" s="26">
        <f t="shared" si="112"/>
        <v>1.0089020992836804</v>
      </c>
      <c r="AS51" s="26">
        <f t="shared" si="113"/>
        <v>1.000223647451093</v>
      </c>
      <c r="AT51" s="26">
        <f t="shared" si="114"/>
        <v>0.91201369040274394</v>
      </c>
      <c r="AU51" s="26"/>
      <c r="AV51" s="26">
        <f t="shared" si="50"/>
        <v>0.93220561164355253</v>
      </c>
      <c r="AY51">
        <f t="shared" si="115"/>
        <v>13.863369485570827</v>
      </c>
      <c r="AZ51">
        <f t="shared" si="116"/>
        <v>9.5677534237997346</v>
      </c>
      <c r="BA51">
        <f t="shared" si="117"/>
        <v>241.10511486456269</v>
      </c>
      <c r="BB51">
        <f t="shared" si="118"/>
        <v>1.6818689925698782E-4</v>
      </c>
      <c r="BN51" t="e">
        <f>AQ51/#REF!</f>
        <v>#REF!</v>
      </c>
      <c r="BO51" t="e">
        <f>AR51/#REF!</f>
        <v>#REF!</v>
      </c>
      <c r="BP51" t="e">
        <f>AS51/#REF!</f>
        <v>#REF!</v>
      </c>
      <c r="BQ51" t="e">
        <f>AT51/#REF!</f>
        <v>#REF!</v>
      </c>
      <c r="BZ51" s="9">
        <f t="shared" si="51"/>
        <v>1.1792451586537827</v>
      </c>
      <c r="CA51" s="9"/>
      <c r="CB51" s="9">
        <f t="shared" si="52"/>
        <v>0.93220561164355253</v>
      </c>
      <c r="CC51" s="9">
        <f t="shared" si="53"/>
        <v>1</v>
      </c>
      <c r="CD51" s="9">
        <f t="shared" si="119"/>
        <v>0.93854156858498028</v>
      </c>
      <c r="CE51" s="9">
        <f t="shared" si="54"/>
        <v>0.97020110072680676</v>
      </c>
      <c r="CF51" s="9">
        <f t="shared" si="120"/>
        <v>1.0737900552929494</v>
      </c>
      <c r="CG51" s="9">
        <f t="shared" si="121"/>
        <v>1.0937611765307211</v>
      </c>
      <c r="CH51" s="9"/>
      <c r="CI51" s="9">
        <f t="shared" si="122"/>
        <v>0.93854156858498028</v>
      </c>
      <c r="CU51" s="223"/>
      <c r="CV51" s="8"/>
      <c r="CW51" s="26">
        <f t="shared" si="55"/>
        <v>0.19678499443050831</v>
      </c>
      <c r="CX51" s="26">
        <f t="shared" si="56"/>
        <v>0.15295737828997383</v>
      </c>
      <c r="CY51" s="26">
        <f t="shared" si="57"/>
        <v>0.3820799005188017</v>
      </c>
      <c r="CZ51" s="26">
        <f t="shared" si="58"/>
        <v>0.26817772676071622</v>
      </c>
      <c r="DA51" s="26"/>
      <c r="DB51">
        <f t="shared" si="59"/>
        <v>1</v>
      </c>
      <c r="DD51" s="26">
        <f t="shared" si="78"/>
        <v>0.20210394858443587</v>
      </c>
      <c r="DE51" s="26">
        <f t="shared" si="79"/>
        <v>0.15258479361257629</v>
      </c>
      <c r="DF51" s="26">
        <f t="shared" si="80"/>
        <v>0.3777311085864456</v>
      </c>
      <c r="DG51" s="26">
        <f t="shared" si="81"/>
        <v>0.26751524231353946</v>
      </c>
      <c r="DH51" s="26"/>
      <c r="DI51" s="26">
        <f t="shared" si="82"/>
        <v>0.99993509309699724</v>
      </c>
      <c r="DJ51" s="26"/>
      <c r="DK51" s="26">
        <f t="shared" si="83"/>
        <v>0.20211706737732332</v>
      </c>
      <c r="DL51" s="26">
        <f t="shared" si="84"/>
        <v>0.15259469806184212</v>
      </c>
      <c r="DM51" s="26">
        <f t="shared" si="85"/>
        <v>0.37775562753432074</v>
      </c>
      <c r="DN51" s="26">
        <f t="shared" si="86"/>
        <v>0.26753260702651382</v>
      </c>
      <c r="DO51" s="26"/>
      <c r="DP51" s="26">
        <f t="shared" si="87"/>
        <v>1</v>
      </c>
      <c r="DQ51" s="26"/>
      <c r="DR51" s="26"/>
      <c r="DS51" s="26">
        <f t="shared" si="88"/>
        <v>-6.4749703621935314E-2</v>
      </c>
      <c r="DT51" s="26">
        <f t="shared" si="89"/>
        <v>-1.6956412127798519E-2</v>
      </c>
      <c r="DU51" s="26">
        <f t="shared" si="90"/>
        <v>1.9683841067208462E-2</v>
      </c>
      <c r="DV51" s="26">
        <f t="shared" si="91"/>
        <v>-1.9088439333356133E-2</v>
      </c>
      <c r="DW51" s="26"/>
      <c r="DY51">
        <f t="shared" si="100"/>
        <v>0.98674308037714908</v>
      </c>
      <c r="DZ51">
        <f t="shared" si="92"/>
        <v>1.2085251153355099E-2</v>
      </c>
      <c r="EA51">
        <f t="shared" si="123"/>
        <v>0.97020110072680676</v>
      </c>
      <c r="EC51">
        <f t="shared" si="146"/>
        <v>-1.2002622817721071E-2</v>
      </c>
      <c r="ED51">
        <f t="shared" si="147"/>
        <v>-1.8103993341127768E-3</v>
      </c>
      <c r="EE51">
        <f t="shared" si="148"/>
        <v>-2.0392156854869187E-2</v>
      </c>
      <c r="EF51">
        <f t="shared" si="149"/>
        <v>-3.8296224065235448E-3</v>
      </c>
      <c r="EI51" s="26">
        <f t="shared" si="150"/>
        <v>0.98863508106270581</v>
      </c>
      <c r="EJ51" s="26">
        <f t="shared" si="93"/>
        <v>0.84759538272963553</v>
      </c>
      <c r="EK51" s="26">
        <f t="shared" si="124"/>
        <v>0.93854156858498028</v>
      </c>
      <c r="EN51" t="e">
        <f t="shared" si="151"/>
        <v>#DIV/0!</v>
      </c>
      <c r="EO51" t="e">
        <f t="shared" si="152"/>
        <v>#DIV/0!</v>
      </c>
      <c r="EP51" t="e">
        <f t="shared" si="153"/>
        <v>#DIV/0!</v>
      </c>
      <c r="EQ51" t="e">
        <f t="shared" si="154"/>
        <v>#DIV/0!</v>
      </c>
      <c r="ET51" t="e">
        <f t="shared" si="94"/>
        <v>#DIV/0!</v>
      </c>
      <c r="EU51">
        <f t="shared" si="95"/>
        <v>1</v>
      </c>
      <c r="EV51">
        <f t="shared" si="125"/>
        <v>1</v>
      </c>
      <c r="EX51" t="e">
        <f t="shared" si="155"/>
        <v>#REF!</v>
      </c>
      <c r="EY51" t="e">
        <f t="shared" si="156"/>
        <v>#REF!</v>
      </c>
      <c r="EZ51" t="e">
        <f t="shared" si="157"/>
        <v>#REF!</v>
      </c>
      <c r="FA51" t="e">
        <f t="shared" si="158"/>
        <v>#REF!</v>
      </c>
      <c r="FD51" t="e">
        <f t="shared" si="96"/>
        <v>#REF!</v>
      </c>
      <c r="FE51">
        <f t="shared" si="97"/>
        <v>1</v>
      </c>
      <c r="FF51">
        <f t="shared" si="126"/>
        <v>1</v>
      </c>
      <c r="FV51" t="e">
        <f>#REF!/#REF!</f>
        <v>#REF!</v>
      </c>
      <c r="FX51" s="8">
        <f t="shared" si="98"/>
        <v>41</v>
      </c>
      <c r="FY51" t="b">
        <f t="shared" si="73"/>
        <v>0</v>
      </c>
      <c r="GC51" s="11"/>
      <c r="GD51" s="11"/>
      <c r="GE51" s="11"/>
      <c r="GF51" s="11" t="str">
        <f t="shared" ca="1" si="127"/>
        <v/>
      </c>
      <c r="GG51" s="11" t="str">
        <f t="shared" ca="1" si="128"/>
        <v/>
      </c>
      <c r="GH51" s="11" t="str">
        <f t="shared" ca="1" si="129"/>
        <v/>
      </c>
      <c r="GI51" s="11" t="str">
        <f t="shared" ca="1" si="130"/>
        <v/>
      </c>
      <c r="GM51" s="11" t="str">
        <f t="shared" ca="1" si="131"/>
        <v/>
      </c>
      <c r="GN51" s="11" t="str">
        <f t="shared" ca="1" si="132"/>
        <v/>
      </c>
      <c r="GO51" s="11" t="str">
        <f t="shared" ca="1" si="133"/>
        <v/>
      </c>
      <c r="GP51" s="11" t="str">
        <f t="shared" ca="1" si="134"/>
        <v/>
      </c>
      <c r="GX51" s="14"/>
      <c r="GZ51">
        <f t="shared" si="135"/>
        <v>0.84794540025593623</v>
      </c>
      <c r="HA51">
        <f t="shared" si="136"/>
        <v>1</v>
      </c>
      <c r="HB51">
        <f t="shared" si="137"/>
        <v>1.032754696518845</v>
      </c>
      <c r="HC51">
        <f t="shared" si="138"/>
        <v>1.0110126122041794</v>
      </c>
      <c r="HD51">
        <f t="shared" si="139"/>
        <v>0.88536355479976425</v>
      </c>
      <c r="HE51">
        <f t="shared" si="140"/>
        <v>0.89880588582087928</v>
      </c>
      <c r="HG51">
        <f t="shared" si="141"/>
        <v>1.032754696518845</v>
      </c>
      <c r="HI51">
        <f t="shared" si="142"/>
        <v>0.93566440604233114</v>
      </c>
      <c r="HJ51">
        <f t="shared" si="143"/>
        <v>0.9506116281587057</v>
      </c>
      <c r="HK51">
        <f t="shared" si="144"/>
        <v>1.0472806850894096</v>
      </c>
      <c r="HL51">
        <f t="shared" si="145"/>
        <v>1.0549440333196616</v>
      </c>
      <c r="HO51" s="8">
        <f t="shared" si="99"/>
        <v>41</v>
      </c>
      <c r="HP51" t="b">
        <f t="shared" si="75"/>
        <v>0</v>
      </c>
      <c r="HS51" s="11"/>
      <c r="HT51" s="11"/>
      <c r="HU51" s="11"/>
      <c r="HV51" s="11" t="str">
        <f t="shared" ca="1" si="102"/>
        <v/>
      </c>
      <c r="HW51" s="11" t="str">
        <f t="shared" ca="1" si="103"/>
        <v/>
      </c>
      <c r="HX51" s="11" t="str">
        <f t="shared" ca="1" si="104"/>
        <v/>
      </c>
      <c r="HY51" s="11" t="str">
        <f t="shared" ca="1" si="105"/>
        <v/>
      </c>
      <c r="IB51" s="11" t="str">
        <f t="shared" ca="1" si="106"/>
        <v/>
      </c>
      <c r="IC51" s="11" t="str">
        <f t="shared" ca="1" si="107"/>
        <v/>
      </c>
      <c r="ID51" s="11" t="str">
        <f t="shared" ca="1" si="108"/>
        <v/>
      </c>
      <c r="IE51" s="11" t="str">
        <f t="shared" ca="1" si="109"/>
        <v/>
      </c>
    </row>
    <row r="52" spans="1:239" x14ac:dyDescent="0.2">
      <c r="A52">
        <f t="shared" si="76"/>
        <v>43</v>
      </c>
      <c r="B52" s="1">
        <f t="shared" si="77"/>
        <v>1991</v>
      </c>
      <c r="C52" s="1"/>
      <c r="D52" s="1"/>
      <c r="E52" s="1"/>
      <c r="F52" s="1"/>
      <c r="G52" s="1"/>
      <c r="H52" s="1"/>
      <c r="I52" s="1"/>
      <c r="J52" s="1"/>
      <c r="K52" s="27">
        <v>17055.76055644</v>
      </c>
      <c r="L52" s="27">
        <v>13054.677215579999</v>
      </c>
      <c r="M52" s="27">
        <v>31798.976216840001</v>
      </c>
      <c r="N52" s="27">
        <v>22129.592867129999</v>
      </c>
      <c r="O52" s="27"/>
      <c r="P52" s="27">
        <f t="shared" si="101"/>
        <v>84039.00685599001</v>
      </c>
      <c r="Q52" s="27"/>
      <c r="R52" s="27"/>
      <c r="Z52" s="23">
        <f t="shared" si="44"/>
        <v>93368.421497480245</v>
      </c>
      <c r="AA52" s="23">
        <f t="shared" si="110"/>
        <v>64956.802596915419</v>
      </c>
      <c r="AB52" s="23">
        <v>1557509</v>
      </c>
      <c r="AC52" s="26">
        <f>Sector_Activity!E48</f>
        <v>1.1387410050538485</v>
      </c>
      <c r="AE52" s="27">
        <v>6676.4</v>
      </c>
      <c r="AH52" s="34">
        <f t="shared" si="45"/>
        <v>182.67161726516161</v>
      </c>
      <c r="AI52" s="34">
        <f t="shared" si="46"/>
        <v>200.97475081385736</v>
      </c>
      <c r="AJ52" s="34">
        <f t="shared" si="47"/>
        <v>20.416560171941221</v>
      </c>
      <c r="AK52" s="26">
        <v>0.88097705975049545</v>
      </c>
      <c r="AN52" s="34">
        <f t="shared" si="49"/>
        <v>12.587473317355164</v>
      </c>
      <c r="AQ52" s="26">
        <f t="shared" si="111"/>
        <v>0.99170637461986</v>
      </c>
      <c r="AR52" s="26">
        <f t="shared" si="112"/>
        <v>1.0121307701903188</v>
      </c>
      <c r="AS52" s="26">
        <f t="shared" si="113"/>
        <v>1.0283441531152688</v>
      </c>
      <c r="AT52" s="26">
        <f t="shared" si="114"/>
        <v>0.88097705975049545</v>
      </c>
      <c r="AU52" s="26"/>
      <c r="AV52" s="26">
        <f t="shared" si="50"/>
        <v>0.93639014937869569</v>
      </c>
      <c r="AY52">
        <f t="shared" si="115"/>
        <v>13.984845350410438</v>
      </c>
      <c r="AZ52">
        <f t="shared" si="116"/>
        <v>9.7293155887776983</v>
      </c>
      <c r="BA52">
        <f t="shared" si="117"/>
        <v>233.28575280091067</v>
      </c>
      <c r="BB52">
        <f t="shared" si="118"/>
        <v>1.705621300482069E-4</v>
      </c>
      <c r="BN52" t="e">
        <f>AQ52/#REF!</f>
        <v>#REF!</v>
      </c>
      <c r="BO52" t="e">
        <f>AR52/#REF!</f>
        <v>#REF!</v>
      </c>
      <c r="BP52" t="e">
        <f>AS52/#REF!</f>
        <v>#REF!</v>
      </c>
      <c r="BQ52" t="e">
        <f>AT52/#REF!</f>
        <v>#REF!</v>
      </c>
      <c r="BZ52" s="9">
        <f t="shared" si="51"/>
        <v>1.1783882832171058</v>
      </c>
      <c r="CA52" s="9"/>
      <c r="CB52" s="9">
        <f t="shared" si="52"/>
        <v>0.93639014937869569</v>
      </c>
      <c r="CC52" s="9">
        <f t="shared" si="53"/>
        <v>1</v>
      </c>
      <c r="CD52" s="9">
        <f t="shared" si="119"/>
        <v>0.93434221935430117</v>
      </c>
      <c r="CE52" s="9">
        <f t="shared" si="54"/>
        <v>0.97716402562880533</v>
      </c>
      <c r="CF52" s="9">
        <f t="shared" si="120"/>
        <v>1.0758751067120029</v>
      </c>
      <c r="CG52" s="9">
        <f t="shared" si="121"/>
        <v>1.0935116043644371</v>
      </c>
      <c r="CH52" s="9"/>
      <c r="CI52" s="9">
        <f t="shared" si="122"/>
        <v>0.93434221935430117</v>
      </c>
      <c r="CU52" s="223"/>
      <c r="CV52" s="8"/>
      <c r="CW52" s="26">
        <f t="shared" si="55"/>
        <v>0.20295052493500909</v>
      </c>
      <c r="CX52" s="26">
        <f t="shared" si="56"/>
        <v>0.15534068885357735</v>
      </c>
      <c r="CY52" s="26">
        <f t="shared" si="57"/>
        <v>0.37838353172510725</v>
      </c>
      <c r="CZ52" s="26">
        <f t="shared" si="58"/>
        <v>0.26332525448630617</v>
      </c>
      <c r="DA52" s="26"/>
      <c r="DB52">
        <f t="shared" si="59"/>
        <v>0.99999999999999989</v>
      </c>
      <c r="DD52" s="26">
        <f t="shared" si="78"/>
        <v>0.19985190912805489</v>
      </c>
      <c r="DE52" s="26">
        <f t="shared" si="79"/>
        <v>0.1541459628098667</v>
      </c>
      <c r="DF52" s="26">
        <f t="shared" si="80"/>
        <v>0.38022872162593274</v>
      </c>
      <c r="DG52" s="26">
        <f t="shared" si="81"/>
        <v>0.26574410684223482</v>
      </c>
      <c r="DH52" s="26"/>
      <c r="DI52" s="26">
        <f t="shared" si="82"/>
        <v>0.99997070040608915</v>
      </c>
      <c r="DJ52" s="26"/>
      <c r="DK52" s="26">
        <f t="shared" si="83"/>
        <v>0.19985776487940579</v>
      </c>
      <c r="DL52" s="26">
        <f t="shared" si="84"/>
        <v>0.15415047935631301</v>
      </c>
      <c r="DM52" s="26">
        <f t="shared" si="85"/>
        <v>0.38023986249949271</v>
      </c>
      <c r="DN52" s="26">
        <f t="shared" si="86"/>
        <v>0.26575189326478854</v>
      </c>
      <c r="DO52" s="26"/>
      <c r="DP52" s="26">
        <f t="shared" si="87"/>
        <v>1</v>
      </c>
      <c r="DQ52" s="26"/>
      <c r="DR52" s="26"/>
      <c r="DS52" s="26">
        <f t="shared" si="88"/>
        <v>2.6605112587435569E-2</v>
      </c>
      <c r="DT52" s="26">
        <f t="shared" si="89"/>
        <v>3.1950728778924161E-3</v>
      </c>
      <c r="DU52" s="26">
        <f t="shared" si="90"/>
        <v>2.7726267856167573E-2</v>
      </c>
      <c r="DV52" s="26">
        <f t="shared" si="91"/>
        <v>-3.4623414646731299E-2</v>
      </c>
      <c r="DW52" s="26"/>
      <c r="DY52">
        <f t="shared" si="100"/>
        <v>1.007176785201318</v>
      </c>
      <c r="DZ52">
        <f t="shared" si="92"/>
        <v>1.2171984404986709E-2</v>
      </c>
      <c r="EA52">
        <f t="shared" si="123"/>
        <v>0.97716402562880533</v>
      </c>
      <c r="EC52">
        <f t="shared" si="146"/>
        <v>8.7241955027164593E-3</v>
      </c>
      <c r="ED52">
        <f t="shared" si="147"/>
        <v>1.6745127461041967E-2</v>
      </c>
      <c r="EE52">
        <f t="shared" si="148"/>
        <v>-3.296889064976638E-2</v>
      </c>
      <c r="EF52">
        <f t="shared" si="149"/>
        <v>1.4023772840119755E-2</v>
      </c>
      <c r="EI52" s="26">
        <f t="shared" si="150"/>
        <v>0.99552566516898089</v>
      </c>
      <c r="EJ52" s="26">
        <f t="shared" si="93"/>
        <v>0.84380295718607734</v>
      </c>
      <c r="EK52" s="26">
        <f t="shared" si="124"/>
        <v>0.93434221935430117</v>
      </c>
      <c r="EN52" t="e">
        <f t="shared" si="151"/>
        <v>#DIV/0!</v>
      </c>
      <c r="EO52" t="e">
        <f t="shared" si="152"/>
        <v>#DIV/0!</v>
      </c>
      <c r="EP52" t="e">
        <f t="shared" si="153"/>
        <v>#DIV/0!</v>
      </c>
      <c r="EQ52" t="e">
        <f t="shared" si="154"/>
        <v>#DIV/0!</v>
      </c>
      <c r="ET52" t="e">
        <f t="shared" si="94"/>
        <v>#DIV/0!</v>
      </c>
      <c r="EU52">
        <f t="shared" si="95"/>
        <v>1</v>
      </c>
      <c r="EV52">
        <f t="shared" si="125"/>
        <v>1</v>
      </c>
      <c r="EX52" t="e">
        <f t="shared" si="155"/>
        <v>#REF!</v>
      </c>
      <c r="EY52" t="e">
        <f t="shared" si="156"/>
        <v>#REF!</v>
      </c>
      <c r="EZ52" t="e">
        <f t="shared" si="157"/>
        <v>#REF!</v>
      </c>
      <c r="FA52" t="e">
        <f t="shared" si="158"/>
        <v>#REF!</v>
      </c>
      <c r="FD52" t="e">
        <f t="shared" si="96"/>
        <v>#REF!</v>
      </c>
      <c r="FE52">
        <f t="shared" si="97"/>
        <v>1</v>
      </c>
      <c r="FF52">
        <f t="shared" si="126"/>
        <v>1</v>
      </c>
      <c r="FV52" t="e">
        <f>#REF!/#REF!</f>
        <v>#REF!</v>
      </c>
      <c r="FX52" s="8">
        <f t="shared" si="98"/>
        <v>42</v>
      </c>
      <c r="FY52" t="b">
        <f t="shared" si="73"/>
        <v>0</v>
      </c>
      <c r="GC52" s="11"/>
      <c r="GD52" s="11"/>
      <c r="GE52" s="11"/>
      <c r="GF52" s="11" t="str">
        <f t="shared" ca="1" si="127"/>
        <v/>
      </c>
      <c r="GG52" s="11" t="str">
        <f t="shared" ca="1" si="128"/>
        <v/>
      </c>
      <c r="GH52" s="11" t="str">
        <f t="shared" ca="1" si="129"/>
        <v/>
      </c>
      <c r="GI52" s="11" t="str">
        <f t="shared" ca="1" si="130"/>
        <v/>
      </c>
      <c r="GM52" s="11" t="str">
        <f t="shared" ca="1" si="131"/>
        <v/>
      </c>
      <c r="GN52" s="11" t="str">
        <f t="shared" ca="1" si="132"/>
        <v/>
      </c>
      <c r="GO52" s="11" t="str">
        <f t="shared" ca="1" si="133"/>
        <v/>
      </c>
      <c r="GP52" s="11" t="str">
        <f t="shared" ca="1" si="134"/>
        <v/>
      </c>
      <c r="GX52" s="14"/>
      <c r="GZ52">
        <f t="shared" si="135"/>
        <v>0.84732925731077302</v>
      </c>
      <c r="HA52">
        <f t="shared" si="136"/>
        <v>1</v>
      </c>
      <c r="HB52">
        <f t="shared" si="137"/>
        <v>1.0281338062083121</v>
      </c>
      <c r="HC52">
        <f t="shared" si="138"/>
        <v>1.018268432557792</v>
      </c>
      <c r="HD52">
        <f t="shared" si="139"/>
        <v>0.88708272562576884</v>
      </c>
      <c r="HE52">
        <f t="shared" si="140"/>
        <v>0.89860079815018257</v>
      </c>
      <c r="HG52">
        <f t="shared" si="141"/>
        <v>1.0281338062083121</v>
      </c>
      <c r="HI52">
        <f t="shared" si="142"/>
        <v>0.96089196588883108</v>
      </c>
      <c r="HJ52">
        <f t="shared" si="143"/>
        <v>0.95365375891601833</v>
      </c>
      <c r="HK52">
        <f t="shared" si="144"/>
        <v>1.076724162567759</v>
      </c>
      <c r="HL52">
        <f t="shared" si="145"/>
        <v>1.0190433569751245</v>
      </c>
      <c r="HO52" s="8">
        <f t="shared" si="99"/>
        <v>42</v>
      </c>
      <c r="HP52" t="b">
        <f t="shared" si="75"/>
        <v>0</v>
      </c>
      <c r="HS52" s="11"/>
      <c r="HT52" s="11"/>
      <c r="HU52" s="11"/>
      <c r="HV52" s="11" t="str">
        <f t="shared" ca="1" si="102"/>
        <v/>
      </c>
      <c r="HW52" s="11" t="str">
        <f t="shared" ca="1" si="103"/>
        <v/>
      </c>
      <c r="HX52" s="11" t="str">
        <f t="shared" ca="1" si="104"/>
        <v/>
      </c>
      <c r="HY52" s="11" t="str">
        <f t="shared" ca="1" si="105"/>
        <v/>
      </c>
      <c r="IB52" s="11" t="str">
        <f t="shared" ca="1" si="106"/>
        <v/>
      </c>
      <c r="IC52" s="11" t="str">
        <f t="shared" ca="1" si="107"/>
        <v/>
      </c>
      <c r="ID52" s="11" t="str">
        <f t="shared" ca="1" si="108"/>
        <v/>
      </c>
      <c r="IE52" s="11" t="str">
        <f t="shared" ca="1" si="109"/>
        <v/>
      </c>
    </row>
    <row r="53" spans="1:239" x14ac:dyDescent="0.2">
      <c r="A53">
        <f t="shared" si="76"/>
        <v>44</v>
      </c>
      <c r="B53" s="1">
        <f t="shared" si="77"/>
        <v>1992</v>
      </c>
      <c r="C53" s="1"/>
      <c r="D53" s="1"/>
      <c r="E53" s="1"/>
      <c r="F53" s="1"/>
      <c r="G53" s="1"/>
      <c r="H53" s="1"/>
      <c r="I53" s="1"/>
      <c r="J53" s="1"/>
      <c r="K53" s="27">
        <v>16900.734229810001</v>
      </c>
      <c r="L53" s="27">
        <v>12908.92194285</v>
      </c>
      <c r="M53" s="27">
        <v>32918.87455103</v>
      </c>
      <c r="N53" s="27">
        <v>22471.391090040001</v>
      </c>
      <c r="O53" s="27"/>
      <c r="P53" s="27">
        <f t="shared" si="101"/>
        <v>85199.921813730005</v>
      </c>
      <c r="Q53" s="27"/>
      <c r="R53" s="27"/>
      <c r="Z53" s="23">
        <f t="shared" si="44"/>
        <v>94874.868138399324</v>
      </c>
      <c r="AA53" s="23">
        <f t="shared" si="110"/>
        <v>65568.531836796683</v>
      </c>
      <c r="AB53" s="23">
        <v>1583148</v>
      </c>
      <c r="AC53" s="26">
        <f>Sector_Activity!E49</f>
        <v>1.1743557038530226</v>
      </c>
      <c r="AE53" s="27">
        <v>6880</v>
      </c>
      <c r="AH53" s="34">
        <f t="shared" si="45"/>
        <v>178.13710376024918</v>
      </c>
      <c r="AI53" s="34">
        <f t="shared" si="46"/>
        <v>196.87678801442351</v>
      </c>
      <c r="AJ53" s="34">
        <f t="shared" si="47"/>
        <v>20.793302048216589</v>
      </c>
      <c r="AK53" s="26">
        <v>0.87768855386551337</v>
      </c>
      <c r="AN53" s="34">
        <f t="shared" si="49"/>
        <v>12.383709565949129</v>
      </c>
      <c r="AQ53" s="26">
        <f t="shared" si="111"/>
        <v>0.96708894353808494</v>
      </c>
      <c r="AR53" s="26">
        <f t="shared" si="112"/>
        <v>0.99149298247018958</v>
      </c>
      <c r="AS53" s="26">
        <f t="shared" si="113"/>
        <v>1.0473199405367899</v>
      </c>
      <c r="AT53" s="26">
        <f t="shared" si="114"/>
        <v>0.87768855386551337</v>
      </c>
      <c r="AU53" s="26"/>
      <c r="AV53" s="26">
        <f t="shared" si="50"/>
        <v>0.9212320342584841</v>
      </c>
      <c r="AY53">
        <f t="shared" si="115"/>
        <v>13.789951764302227</v>
      </c>
      <c r="AZ53">
        <f t="shared" si="116"/>
        <v>9.5303098599995177</v>
      </c>
      <c r="BA53">
        <f t="shared" si="117"/>
        <v>230.10872093023255</v>
      </c>
      <c r="BB53">
        <f t="shared" si="118"/>
        <v>1.7069123602514864E-4</v>
      </c>
      <c r="BN53" t="e">
        <f>AQ53/#REF!</f>
        <v>#REF!</v>
      </c>
      <c r="BO53" t="e">
        <f>AR53/#REF!</f>
        <v>#REF!</v>
      </c>
      <c r="BP53" t="e">
        <f>AS53/#REF!</f>
        <v>#REF!</v>
      </c>
      <c r="BQ53" t="e">
        <f>AT53/#REF!</f>
        <v>#REF!</v>
      </c>
      <c r="BZ53" s="9">
        <f t="shared" si="51"/>
        <v>1.2202829007210938</v>
      </c>
      <c r="CA53" s="9"/>
      <c r="CB53" s="9">
        <f t="shared" si="52"/>
        <v>0.9212320342584841</v>
      </c>
      <c r="CC53" s="9">
        <f t="shared" si="53"/>
        <v>1</v>
      </c>
      <c r="CD53" s="9">
        <f t="shared" si="119"/>
        <v>0.92409257132119393</v>
      </c>
      <c r="CE53" s="9">
        <f t="shared" si="54"/>
        <v>0.97501805763435767</v>
      </c>
      <c r="CF53" s="9">
        <f t="shared" si="120"/>
        <v>1.099483367150152</v>
      </c>
      <c r="CG53" s="9">
        <f t="shared" si="121"/>
        <v>1.1086173751899338</v>
      </c>
      <c r="CH53" s="9"/>
      <c r="CI53" s="9">
        <f t="shared" si="122"/>
        <v>0.92409257132119393</v>
      </c>
      <c r="CU53" s="223"/>
      <c r="CV53" s="8"/>
      <c r="CW53" s="26">
        <f t="shared" si="55"/>
        <v>0.19836560726850855</v>
      </c>
      <c r="CX53" s="26">
        <f t="shared" si="56"/>
        <v>0.15151330738392441</v>
      </c>
      <c r="CY53" s="26">
        <f t="shared" si="57"/>
        <v>0.38637212159653778</v>
      </c>
      <c r="CZ53" s="26">
        <f t="shared" si="58"/>
        <v>0.26374896375102924</v>
      </c>
      <c r="DA53" s="26"/>
      <c r="DB53">
        <f t="shared" si="59"/>
        <v>1</v>
      </c>
      <c r="DD53" s="26">
        <f t="shared" si="78"/>
        <v>0.20064933557734471</v>
      </c>
      <c r="DE53" s="26">
        <f t="shared" si="79"/>
        <v>0.15341904131797299</v>
      </c>
      <c r="DF53" s="26">
        <f t="shared" si="80"/>
        <v>0.38236391820415361</v>
      </c>
      <c r="DG53" s="26">
        <f t="shared" si="81"/>
        <v>0.26353705234944197</v>
      </c>
      <c r="DH53" s="26"/>
      <c r="DI53" s="26">
        <f t="shared" si="82"/>
        <v>0.9999693474489133</v>
      </c>
      <c r="DJ53" s="26"/>
      <c r="DK53" s="26">
        <f t="shared" si="83"/>
        <v>0.20065548617988566</v>
      </c>
      <c r="DL53" s="26">
        <f t="shared" si="84"/>
        <v>0.15342374414712837</v>
      </c>
      <c r="DM53" s="26">
        <f t="shared" si="85"/>
        <v>0.38237563899296217</v>
      </c>
      <c r="DN53" s="26">
        <f t="shared" si="86"/>
        <v>0.26354513068002378</v>
      </c>
      <c r="DO53" s="26"/>
      <c r="DP53" s="26">
        <f t="shared" si="87"/>
        <v>1</v>
      </c>
      <c r="DQ53" s="26"/>
      <c r="DR53" s="26"/>
      <c r="DS53" s="26">
        <f t="shared" si="88"/>
        <v>-2.5136600080149445E-2</v>
      </c>
      <c r="DT53" s="26">
        <f t="shared" si="89"/>
        <v>-2.0601190810307479E-2</v>
      </c>
      <c r="DU53" s="26">
        <f t="shared" si="90"/>
        <v>1.8284573261091189E-2</v>
      </c>
      <c r="DV53" s="26">
        <f t="shared" si="91"/>
        <v>-3.7397782639954943E-3</v>
      </c>
      <c r="DW53" s="26"/>
      <c r="DY53">
        <f t="shared" si="100"/>
        <v>0.99780388149976484</v>
      </c>
      <c r="DZ53">
        <f t="shared" si="92"/>
        <v>1.2145253284850345E-2</v>
      </c>
      <c r="EA53">
        <f t="shared" si="123"/>
        <v>0.97501805763435767</v>
      </c>
      <c r="EC53">
        <f t="shared" si="146"/>
        <v>-1.4034074421421105E-2</v>
      </c>
      <c r="ED53">
        <f t="shared" si="147"/>
        <v>-2.0666322110022829E-2</v>
      </c>
      <c r="EE53">
        <f t="shared" si="148"/>
        <v>-1.3712212081407148E-2</v>
      </c>
      <c r="EF53">
        <f t="shared" si="149"/>
        <v>7.5665763879234193E-4</v>
      </c>
      <c r="EI53" s="26">
        <f t="shared" si="150"/>
        <v>0.98903009216452786</v>
      </c>
      <c r="EJ53" s="26">
        <f t="shared" si="93"/>
        <v>0.83454651651444722</v>
      </c>
      <c r="EK53" s="26">
        <f t="shared" si="124"/>
        <v>0.92409257132119393</v>
      </c>
      <c r="EN53" t="e">
        <f t="shared" si="151"/>
        <v>#DIV/0!</v>
      </c>
      <c r="EO53" t="e">
        <f t="shared" si="152"/>
        <v>#DIV/0!</v>
      </c>
      <c r="EP53" t="e">
        <f t="shared" si="153"/>
        <v>#DIV/0!</v>
      </c>
      <c r="EQ53" t="e">
        <f t="shared" si="154"/>
        <v>#DIV/0!</v>
      </c>
      <c r="ET53" t="e">
        <f t="shared" si="94"/>
        <v>#DIV/0!</v>
      </c>
      <c r="EU53">
        <f t="shared" si="95"/>
        <v>1</v>
      </c>
      <c r="EV53">
        <f t="shared" si="125"/>
        <v>1</v>
      </c>
      <c r="EX53" t="e">
        <f t="shared" si="155"/>
        <v>#REF!</v>
      </c>
      <c r="EY53" t="e">
        <f t="shared" si="156"/>
        <v>#REF!</v>
      </c>
      <c r="EZ53" t="e">
        <f t="shared" si="157"/>
        <v>#REF!</v>
      </c>
      <c r="FA53" t="e">
        <f t="shared" si="158"/>
        <v>#REF!</v>
      </c>
      <c r="FD53" t="e">
        <f t="shared" si="96"/>
        <v>#REF!</v>
      </c>
      <c r="FE53">
        <f t="shared" si="97"/>
        <v>1</v>
      </c>
      <c r="FF53">
        <f t="shared" si="126"/>
        <v>1</v>
      </c>
      <c r="FV53" t="e">
        <f>#REF!/#REF!</f>
        <v>#REF!</v>
      </c>
      <c r="FX53" s="8">
        <f t="shared" si="98"/>
        <v>43</v>
      </c>
      <c r="FY53" t="b">
        <f t="shared" si="73"/>
        <v>0</v>
      </c>
      <c r="GC53" s="11"/>
      <c r="GD53" s="11"/>
      <c r="GE53" s="11"/>
      <c r="GF53" s="11" t="str">
        <f t="shared" ca="1" si="127"/>
        <v/>
      </c>
      <c r="GG53" s="11" t="str">
        <f t="shared" ca="1" si="128"/>
        <v/>
      </c>
      <c r="GH53" s="11" t="str">
        <f t="shared" ca="1" si="129"/>
        <v/>
      </c>
      <c r="GI53" s="11" t="str">
        <f t="shared" ca="1" si="130"/>
        <v/>
      </c>
      <c r="GM53" s="11" t="str">
        <f t="shared" ca="1" si="131"/>
        <v/>
      </c>
      <c r="GN53" s="11" t="str">
        <f t="shared" ca="1" si="132"/>
        <v/>
      </c>
      <c r="GO53" s="11" t="str">
        <f t="shared" ca="1" si="133"/>
        <v/>
      </c>
      <c r="GP53" s="11" t="str">
        <f t="shared" ca="1" si="134"/>
        <v/>
      </c>
      <c r="GX53" s="14"/>
      <c r="GZ53">
        <f t="shared" si="135"/>
        <v>0.87745390776814081</v>
      </c>
      <c r="HA53">
        <f t="shared" si="136"/>
        <v>1</v>
      </c>
      <c r="HB53">
        <f t="shared" si="137"/>
        <v>1.0168552731116738</v>
      </c>
      <c r="HC53">
        <f t="shared" si="138"/>
        <v>1.0160321944148465</v>
      </c>
      <c r="HD53">
        <f t="shared" si="139"/>
        <v>0.90654825641656755</v>
      </c>
      <c r="HE53">
        <f t="shared" si="140"/>
        <v>0.91101407082720587</v>
      </c>
      <c r="HG53">
        <f t="shared" si="141"/>
        <v>1.0168552731116738</v>
      </c>
      <c r="HI53">
        <f t="shared" si="142"/>
        <v>0.93703945031297131</v>
      </c>
      <c r="HJ53">
        <f t="shared" si="143"/>
        <v>0.93420834295330513</v>
      </c>
      <c r="HK53">
        <f t="shared" si="144"/>
        <v>1.0965926946721185</v>
      </c>
      <c r="HL53">
        <f t="shared" si="145"/>
        <v>1.0152394780439142</v>
      </c>
      <c r="HO53" s="8">
        <f t="shared" si="99"/>
        <v>43</v>
      </c>
      <c r="HP53" t="b">
        <f t="shared" si="75"/>
        <v>0</v>
      </c>
      <c r="HS53" s="11"/>
      <c r="HT53" s="11"/>
      <c r="HU53" s="11"/>
      <c r="HV53" s="11" t="str">
        <f t="shared" ca="1" si="102"/>
        <v/>
      </c>
      <c r="HW53" s="11" t="str">
        <f t="shared" ca="1" si="103"/>
        <v/>
      </c>
      <c r="HX53" s="11" t="str">
        <f t="shared" ca="1" si="104"/>
        <v/>
      </c>
      <c r="HY53" s="11" t="str">
        <f t="shared" ca="1" si="105"/>
        <v/>
      </c>
      <c r="IB53" s="11" t="str">
        <f t="shared" ca="1" si="106"/>
        <v/>
      </c>
      <c r="IC53" s="11" t="str">
        <f t="shared" ca="1" si="107"/>
        <v/>
      </c>
      <c r="ID53" s="11" t="str">
        <f t="shared" ca="1" si="108"/>
        <v/>
      </c>
      <c r="IE53" s="11" t="str">
        <f t="shared" ca="1" si="109"/>
        <v/>
      </c>
    </row>
    <row r="54" spans="1:239" x14ac:dyDescent="0.2">
      <c r="A54">
        <f t="shared" si="76"/>
        <v>45</v>
      </c>
      <c r="B54" s="1">
        <f t="shared" si="77"/>
        <v>1993</v>
      </c>
      <c r="C54" s="1"/>
      <c r="D54" s="1"/>
      <c r="E54" s="1"/>
      <c r="F54" s="1"/>
      <c r="G54" s="1"/>
      <c r="H54" s="1"/>
      <c r="I54" s="1"/>
      <c r="J54" s="1"/>
      <c r="K54" s="27">
        <v>17714.212718520001</v>
      </c>
      <c r="L54" s="27">
        <v>13219.47578818</v>
      </c>
      <c r="M54" s="27">
        <v>33201.599358109997</v>
      </c>
      <c r="N54" s="27">
        <v>22895.412955710002</v>
      </c>
      <c r="O54" s="27"/>
      <c r="P54" s="27">
        <f t="shared" si="101"/>
        <v>87030.700820519996</v>
      </c>
      <c r="Q54" s="27"/>
      <c r="R54" s="27"/>
      <c r="Z54" s="23">
        <f t="shared" si="44"/>
        <v>96475.177517138814</v>
      </c>
      <c r="AA54" s="23">
        <f t="shared" si="110"/>
        <v>66152.652187145024</v>
      </c>
      <c r="AB54" s="23">
        <v>1625732</v>
      </c>
      <c r="AC54" s="26">
        <f>Sector_Activity!E50</f>
        <v>1.1928861897329768</v>
      </c>
      <c r="AE54" s="27">
        <v>7062.6</v>
      </c>
      <c r="AH54" s="34">
        <f t="shared" si="45"/>
        <v>183.61420185387141</v>
      </c>
      <c r="AI54" s="34">
        <f t="shared" si="46"/>
        <v>199.83289182090942</v>
      </c>
      <c r="AJ54" s="34">
        <f t="shared" si="47"/>
        <v>20.422553876106271</v>
      </c>
      <c r="AK54" s="26">
        <v>0.88344257281776795</v>
      </c>
      <c r="AN54" s="34">
        <f t="shared" si="49"/>
        <v>12.322756608121654</v>
      </c>
      <c r="AQ54" s="26">
        <f t="shared" si="111"/>
        <v>0.99682357432081337</v>
      </c>
      <c r="AR54" s="26">
        <f t="shared" si="112"/>
        <v>1.0063802437321392</v>
      </c>
      <c r="AS54" s="26">
        <f t="shared" si="113"/>
        <v>1.0286460448434407</v>
      </c>
      <c r="AT54" s="26">
        <f t="shared" si="114"/>
        <v>0.88344257281776795</v>
      </c>
      <c r="AU54" s="26"/>
      <c r="AV54" s="26">
        <f t="shared" si="50"/>
        <v>0.91669770494185721</v>
      </c>
      <c r="AY54">
        <f t="shared" si="115"/>
        <v>13.660008710268004</v>
      </c>
      <c r="AZ54">
        <f t="shared" si="116"/>
        <v>9.3666145877077884</v>
      </c>
      <c r="BA54">
        <f t="shared" si="117"/>
        <v>230.18888228131283</v>
      </c>
      <c r="BB54">
        <f t="shared" si="118"/>
        <v>1.6890184772363955E-4</v>
      </c>
      <c r="BN54" t="e">
        <f>AQ54/#REF!</f>
        <v>#REF!</v>
      </c>
      <c r="BO54" t="e">
        <f>AR54/#REF!</f>
        <v>#REF!</v>
      </c>
      <c r="BP54" t="e">
        <f>AS54/#REF!</f>
        <v>#REF!</v>
      </c>
      <c r="BQ54" t="e">
        <f>AT54/#REF!</f>
        <v>#REF!</v>
      </c>
      <c r="BZ54" s="9">
        <f t="shared" si="51"/>
        <v>1.2537801389456478</v>
      </c>
      <c r="CA54" s="9"/>
      <c r="CB54" s="9">
        <f t="shared" si="52"/>
        <v>0.91669770494185721</v>
      </c>
      <c r="CC54" s="9">
        <f t="shared" si="53"/>
        <v>1</v>
      </c>
      <c r="CD54" s="9">
        <f t="shared" si="119"/>
        <v>0.91748762903935599</v>
      </c>
      <c r="CE54" s="9">
        <f t="shared" si="54"/>
        <v>0.97810411528771568</v>
      </c>
      <c r="CF54" s="9">
        <f t="shared" si="120"/>
        <v>1.1251403228499137</v>
      </c>
      <c r="CG54" s="9">
        <f t="shared" si="121"/>
        <v>1.1324393855140475</v>
      </c>
      <c r="CH54" s="9"/>
      <c r="CI54" s="9">
        <f t="shared" si="122"/>
        <v>0.91748762903935599</v>
      </c>
      <c r="CU54" s="223"/>
      <c r="CV54" s="8"/>
      <c r="CW54" s="26">
        <f t="shared" si="55"/>
        <v>0.20353981470344962</v>
      </c>
      <c r="CX54" s="26">
        <f t="shared" si="56"/>
        <v>0.15189439661576443</v>
      </c>
      <c r="CY54" s="26">
        <f t="shared" si="57"/>
        <v>0.38149295645200371</v>
      </c>
      <c r="CZ54" s="26">
        <f t="shared" si="58"/>
        <v>0.26307283222878231</v>
      </c>
      <c r="DA54" s="26"/>
      <c r="DB54">
        <f t="shared" si="59"/>
        <v>1</v>
      </c>
      <c r="DD54" s="26">
        <f t="shared" si="78"/>
        <v>0.20094160820552304</v>
      </c>
      <c r="DE54" s="26">
        <f t="shared" si="79"/>
        <v>0.15170377222321516</v>
      </c>
      <c r="DF54" s="26">
        <f t="shared" si="80"/>
        <v>0.38392737177342889</v>
      </c>
      <c r="DG54" s="26">
        <f t="shared" si="81"/>
        <v>0.26341075336350162</v>
      </c>
      <c r="DH54" s="26"/>
      <c r="DI54" s="26">
        <f t="shared" si="82"/>
        <v>0.99998350556566862</v>
      </c>
      <c r="DJ54" s="26"/>
      <c r="DK54" s="26">
        <f t="shared" si="83"/>
        <v>0.20094492267835437</v>
      </c>
      <c r="DL54" s="26">
        <f t="shared" si="84"/>
        <v>0.1517062745323981</v>
      </c>
      <c r="DM54" s="26">
        <f t="shared" si="85"/>
        <v>0.38393370454270609</v>
      </c>
      <c r="DN54" s="26">
        <f t="shared" si="86"/>
        <v>0.26341509824654152</v>
      </c>
      <c r="DO54" s="26"/>
      <c r="DP54" s="26">
        <f t="shared" si="87"/>
        <v>1</v>
      </c>
      <c r="DQ54" s="26"/>
      <c r="DR54" s="26"/>
      <c r="DS54" s="26">
        <f t="shared" si="88"/>
        <v>3.0283327691049338E-2</v>
      </c>
      <c r="DT54" s="26">
        <f t="shared" si="89"/>
        <v>1.4903384877048651E-2</v>
      </c>
      <c r="DU54" s="26">
        <f t="shared" si="90"/>
        <v>-1.7991045629662594E-2</v>
      </c>
      <c r="DV54" s="26">
        <f t="shared" si="91"/>
        <v>6.5344815494002761E-3</v>
      </c>
      <c r="DW54" s="26"/>
      <c r="DY54">
        <f t="shared" si="100"/>
        <v>1.0031651287165342</v>
      </c>
      <c r="DZ54">
        <f t="shared" si="92"/>
        <v>1.2183694574791806E-2</v>
      </c>
      <c r="EA54">
        <f t="shared" si="123"/>
        <v>0.97810411528771568</v>
      </c>
      <c r="EC54">
        <f t="shared" si="146"/>
        <v>-9.467702133810799E-3</v>
      </c>
      <c r="ED54">
        <f t="shared" si="147"/>
        <v>-1.7325503678341913E-2</v>
      </c>
      <c r="EE54">
        <f t="shared" si="148"/>
        <v>3.4830227805389836E-4</v>
      </c>
      <c r="EF54">
        <f t="shared" si="149"/>
        <v>-1.0538523591736994E-2</v>
      </c>
      <c r="EI54" s="26">
        <f t="shared" si="150"/>
        <v>0.992852510141495</v>
      </c>
      <c r="EJ54" s="26">
        <f t="shared" si="93"/>
        <v>0.82858160375120959</v>
      </c>
      <c r="EK54" s="26">
        <f t="shared" si="124"/>
        <v>0.91748762903935599</v>
      </c>
      <c r="EN54" t="e">
        <f t="shared" si="151"/>
        <v>#DIV/0!</v>
      </c>
      <c r="EO54" t="e">
        <f t="shared" si="152"/>
        <v>#DIV/0!</v>
      </c>
      <c r="EP54" t="e">
        <f t="shared" si="153"/>
        <v>#DIV/0!</v>
      </c>
      <c r="EQ54" t="e">
        <f t="shared" si="154"/>
        <v>#DIV/0!</v>
      </c>
      <c r="ET54" t="e">
        <f t="shared" si="94"/>
        <v>#DIV/0!</v>
      </c>
      <c r="EU54">
        <f t="shared" si="95"/>
        <v>1</v>
      </c>
      <c r="EV54">
        <f t="shared" si="125"/>
        <v>1</v>
      </c>
      <c r="EX54" t="e">
        <f t="shared" si="155"/>
        <v>#REF!</v>
      </c>
      <c r="EY54" t="e">
        <f t="shared" si="156"/>
        <v>#REF!</v>
      </c>
      <c r="EZ54" t="e">
        <f t="shared" si="157"/>
        <v>#REF!</v>
      </c>
      <c r="FA54" t="e">
        <f t="shared" si="158"/>
        <v>#REF!</v>
      </c>
      <c r="FD54" t="e">
        <f t="shared" si="96"/>
        <v>#REF!</v>
      </c>
      <c r="FE54">
        <f t="shared" si="97"/>
        <v>1</v>
      </c>
      <c r="FF54">
        <f t="shared" si="126"/>
        <v>1</v>
      </c>
      <c r="FV54" t="e">
        <f>#REF!/#REF!</f>
        <v>#REF!</v>
      </c>
      <c r="FX54" s="8">
        <f t="shared" si="98"/>
        <v>44</v>
      </c>
      <c r="FY54" t="b">
        <f t="shared" si="73"/>
        <v>0</v>
      </c>
      <c r="GC54" s="11"/>
      <c r="GD54" s="11"/>
      <c r="GE54" s="11"/>
      <c r="GF54" s="11" t="str">
        <f t="shared" ca="1" si="127"/>
        <v/>
      </c>
      <c r="GG54" s="11" t="str">
        <f t="shared" ca="1" si="128"/>
        <v/>
      </c>
      <c r="GH54" s="11" t="str">
        <f t="shared" ca="1" si="129"/>
        <v/>
      </c>
      <c r="GI54" s="11" t="str">
        <f t="shared" ca="1" si="130"/>
        <v/>
      </c>
      <c r="GM54" s="11" t="str">
        <f t="shared" ca="1" si="131"/>
        <v/>
      </c>
      <c r="GN54" s="11" t="str">
        <f t="shared" ca="1" si="132"/>
        <v/>
      </c>
      <c r="GO54" s="11" t="str">
        <f t="shared" ca="1" si="133"/>
        <v/>
      </c>
      <c r="GP54" s="11" t="str">
        <f t="shared" ca="1" si="134"/>
        <v/>
      </c>
      <c r="GX54" s="14"/>
      <c r="GZ54">
        <f t="shared" si="135"/>
        <v>0.90154035736290827</v>
      </c>
      <c r="HA54">
        <f t="shared" si="136"/>
        <v>1</v>
      </c>
      <c r="HB54">
        <f t="shared" si="137"/>
        <v>1.0095873103595407</v>
      </c>
      <c r="HC54">
        <f t="shared" si="138"/>
        <v>1.0192480670903123</v>
      </c>
      <c r="HD54">
        <f t="shared" si="139"/>
        <v>0.92770298158068154</v>
      </c>
      <c r="HE54">
        <f t="shared" si="140"/>
        <v>0.9305899741878586</v>
      </c>
      <c r="HG54">
        <f t="shared" si="141"/>
        <v>1.0095873103595407</v>
      </c>
      <c r="HI54">
        <f t="shared" si="142"/>
        <v>0.96585016340206131</v>
      </c>
      <c r="HJ54">
        <f t="shared" si="143"/>
        <v>0.94823547569204536</v>
      </c>
      <c r="HK54">
        <f t="shared" si="144"/>
        <v>1.0770402572498916</v>
      </c>
      <c r="HL54">
        <f t="shared" si="145"/>
        <v>1.0218952640536709</v>
      </c>
      <c r="HO54" s="8">
        <f t="shared" si="99"/>
        <v>44</v>
      </c>
      <c r="HP54" t="b">
        <f t="shared" si="75"/>
        <v>0</v>
      </c>
      <c r="HS54" s="11"/>
      <c r="HT54" s="11"/>
      <c r="HU54" s="11"/>
      <c r="HV54" s="11" t="str">
        <f t="shared" ca="1" si="102"/>
        <v/>
      </c>
      <c r="HW54" s="11" t="str">
        <f t="shared" ca="1" si="103"/>
        <v/>
      </c>
      <c r="HX54" s="11" t="str">
        <f t="shared" ca="1" si="104"/>
        <v/>
      </c>
      <c r="HY54" s="11" t="str">
        <f t="shared" ca="1" si="105"/>
        <v/>
      </c>
      <c r="IB54" s="11" t="str">
        <f t="shared" ca="1" si="106"/>
        <v/>
      </c>
      <c r="IC54" s="11" t="str">
        <f t="shared" ca="1" si="107"/>
        <v/>
      </c>
      <c r="ID54" s="11" t="str">
        <f t="shared" ca="1" si="108"/>
        <v/>
      </c>
      <c r="IE54" s="11" t="str">
        <f t="shared" ca="1" si="109"/>
        <v/>
      </c>
    </row>
    <row r="55" spans="1:239" x14ac:dyDescent="0.2">
      <c r="A55">
        <f t="shared" si="76"/>
        <v>46</v>
      </c>
      <c r="B55" s="1">
        <f t="shared" si="77"/>
        <v>1994</v>
      </c>
      <c r="C55" s="1"/>
      <c r="D55" s="1"/>
      <c r="E55" s="1"/>
      <c r="F55" s="1"/>
      <c r="G55" s="1"/>
      <c r="H55" s="1"/>
      <c r="I55" s="1"/>
      <c r="J55" s="1"/>
      <c r="K55" s="27">
        <v>17597.626354830001</v>
      </c>
      <c r="L55" s="27">
        <v>13473.960544700001</v>
      </c>
      <c r="M55" s="27">
        <v>34210.226019239999</v>
      </c>
      <c r="N55" s="27">
        <v>23520.289794650002</v>
      </c>
      <c r="O55" s="27"/>
      <c r="P55" s="27">
        <f t="shared" si="101"/>
        <v>88802.102713419998</v>
      </c>
      <c r="Q55" s="27"/>
      <c r="R55" s="27"/>
      <c r="Z55" s="23">
        <f t="shared" si="44"/>
        <v>97774.288654786098</v>
      </c>
      <c r="AA55" s="23">
        <f t="shared" si="110"/>
        <v>66811.294146901753</v>
      </c>
      <c r="AB55" s="23">
        <v>1747012</v>
      </c>
      <c r="AC55" s="26">
        <f>Sector_Activity!E51</f>
        <v>1.2351947387818187</v>
      </c>
      <c r="AE55" s="27">
        <v>7347.7</v>
      </c>
      <c r="AH55" s="34">
        <f t="shared" si="45"/>
        <v>179.98214660463898</v>
      </c>
      <c r="AI55" s="34">
        <f t="shared" si="46"/>
        <v>201.67189869236847</v>
      </c>
      <c r="AJ55" s="34">
        <f t="shared" si="47"/>
        <v>19.582135680373117</v>
      </c>
      <c r="AK55" s="26">
        <v>0.87802335704729295</v>
      </c>
      <c r="AN55" s="34">
        <f t="shared" si="49"/>
        <v>12.08570065645304</v>
      </c>
      <c r="AQ55" s="26">
        <f t="shared" si="111"/>
        <v>0.97710550099578852</v>
      </c>
      <c r="AR55" s="26">
        <f t="shared" si="112"/>
        <v>1.0156416829609858</v>
      </c>
      <c r="AS55" s="26">
        <f t="shared" si="113"/>
        <v>0.98631574382918819</v>
      </c>
      <c r="AT55" s="26">
        <f t="shared" si="114"/>
        <v>0.87802335704729295</v>
      </c>
      <c r="AU55" s="26"/>
      <c r="AV55" s="26">
        <f t="shared" si="50"/>
        <v>0.89906296186057277</v>
      </c>
      <c r="AY55">
        <f t="shared" si="115"/>
        <v>13.306788335776652</v>
      </c>
      <c r="AZ55">
        <f t="shared" si="116"/>
        <v>9.0928173641958381</v>
      </c>
      <c r="BA55">
        <f t="shared" si="117"/>
        <v>237.76310954448331</v>
      </c>
      <c r="BB55">
        <f t="shared" si="118"/>
        <v>1.6810631065256049E-4</v>
      </c>
      <c r="BN55" t="e">
        <f>AQ55/#REF!</f>
        <v>#REF!</v>
      </c>
      <c r="BO55" t="e">
        <f>AR55/#REF!</f>
        <v>#REF!</v>
      </c>
      <c r="BP55" t="e">
        <f>AS55/#REF!</f>
        <v>#REF!</v>
      </c>
      <c r="BQ55" t="e">
        <f>AT55/#REF!</f>
        <v>#REF!</v>
      </c>
      <c r="BZ55" s="9">
        <f t="shared" si="51"/>
        <v>1.3043885205056884</v>
      </c>
      <c r="CA55" s="9"/>
      <c r="CB55" s="9">
        <f t="shared" si="52"/>
        <v>0.89906296186057277</v>
      </c>
      <c r="CC55" s="9">
        <f t="shared" si="53"/>
        <v>1</v>
      </c>
      <c r="CD55" s="9">
        <f t="shared" si="119"/>
        <v>0.91877262481960942</v>
      </c>
      <c r="CE55" s="9">
        <f t="shared" si="54"/>
        <v>0.95839485001102931</v>
      </c>
      <c r="CF55" s="9">
        <f t="shared" si="120"/>
        <v>1.1485753359005881</v>
      </c>
      <c r="CG55" s="9">
        <f t="shared" si="121"/>
        <v>1.1554887836250773</v>
      </c>
      <c r="CH55" s="9"/>
      <c r="CI55" s="9">
        <f t="shared" si="122"/>
        <v>0.91877262481960942</v>
      </c>
      <c r="CU55" s="223"/>
      <c r="CV55" s="8"/>
      <c r="CW55" s="26">
        <f t="shared" si="55"/>
        <v>0.1981667755280597</v>
      </c>
      <c r="CX55" s="26">
        <f t="shared" si="56"/>
        <v>0.15173019706732443</v>
      </c>
      <c r="CY55" s="26">
        <f t="shared" si="57"/>
        <v>0.38524117080473214</v>
      </c>
      <c r="CZ55" s="26">
        <f t="shared" si="58"/>
        <v>0.26486185659988382</v>
      </c>
      <c r="DA55" s="26"/>
      <c r="DB55">
        <f t="shared" si="59"/>
        <v>1</v>
      </c>
      <c r="DD55" s="26">
        <f t="shared" si="78"/>
        <v>0.20084131666841754</v>
      </c>
      <c r="DE55" s="26">
        <f t="shared" si="79"/>
        <v>0.15181228204175221</v>
      </c>
      <c r="DF55" s="26">
        <f t="shared" si="80"/>
        <v>0.38336400972309631</v>
      </c>
      <c r="DG55" s="26">
        <f t="shared" si="81"/>
        <v>0.26396633399326425</v>
      </c>
      <c r="DH55" s="26"/>
      <c r="DI55" s="26">
        <f t="shared" si="82"/>
        <v>0.99998394242653044</v>
      </c>
      <c r="DJ55" s="26"/>
      <c r="DK55" s="26">
        <f t="shared" si="83"/>
        <v>0.20084454174440255</v>
      </c>
      <c r="DL55" s="26">
        <f t="shared" si="84"/>
        <v>0.15181471981776945</v>
      </c>
      <c r="DM55" s="26">
        <f t="shared" si="85"/>
        <v>0.38337016571769839</v>
      </c>
      <c r="DN55" s="26">
        <f t="shared" si="86"/>
        <v>0.26397057272012953</v>
      </c>
      <c r="DO55" s="26"/>
      <c r="DP55" s="26">
        <f t="shared" si="87"/>
        <v>1</v>
      </c>
      <c r="DQ55" s="26"/>
      <c r="DR55" s="26"/>
      <c r="DS55" s="26">
        <f t="shared" si="88"/>
        <v>-1.9979166898919272E-2</v>
      </c>
      <c r="DT55" s="26">
        <f t="shared" si="89"/>
        <v>9.16063656156413E-3</v>
      </c>
      <c r="DU55" s="26">
        <f t="shared" si="90"/>
        <v>-4.2022166567262487E-2</v>
      </c>
      <c r="DV55" s="26">
        <f t="shared" si="91"/>
        <v>-6.153094166018361E-3</v>
      </c>
      <c r="DW55" s="26"/>
      <c r="DY55">
        <f t="shared" si="100"/>
        <v>0.97984952218416055</v>
      </c>
      <c r="DZ55">
        <f t="shared" si="92"/>
        <v>1.1938187307547501E-2</v>
      </c>
      <c r="EA55">
        <f t="shared" si="123"/>
        <v>0.95839485001102931</v>
      </c>
      <c r="EC55">
        <f t="shared" si="146"/>
        <v>-2.6198185586630045E-2</v>
      </c>
      <c r="ED55">
        <f t="shared" si="147"/>
        <v>-2.9666926401707837E-2</v>
      </c>
      <c r="EE55">
        <f t="shared" si="148"/>
        <v>3.2374640734625482E-2</v>
      </c>
      <c r="EF55">
        <f t="shared" si="149"/>
        <v>-4.7211827309641503E-3</v>
      </c>
      <c r="EI55" s="26">
        <f t="shared" si="150"/>
        <v>1.0014005592441599</v>
      </c>
      <c r="EJ55" s="26">
        <f t="shared" si="93"/>
        <v>0.82974208137588423</v>
      </c>
      <c r="EK55" s="26">
        <f t="shared" si="124"/>
        <v>0.91877262481960942</v>
      </c>
      <c r="EN55" t="e">
        <f t="shared" si="151"/>
        <v>#DIV/0!</v>
      </c>
      <c r="EO55" t="e">
        <f t="shared" si="152"/>
        <v>#DIV/0!</v>
      </c>
      <c r="EP55" t="e">
        <f t="shared" si="153"/>
        <v>#DIV/0!</v>
      </c>
      <c r="EQ55" t="e">
        <f t="shared" si="154"/>
        <v>#DIV/0!</v>
      </c>
      <c r="ET55" t="e">
        <f t="shared" si="94"/>
        <v>#DIV/0!</v>
      </c>
      <c r="EU55">
        <f t="shared" si="95"/>
        <v>1</v>
      </c>
      <c r="EV55">
        <f t="shared" si="125"/>
        <v>1</v>
      </c>
      <c r="EX55" t="e">
        <f t="shared" si="155"/>
        <v>#REF!</v>
      </c>
      <c r="EY55" t="e">
        <f t="shared" si="156"/>
        <v>#REF!</v>
      </c>
      <c r="EZ55" t="e">
        <f t="shared" si="157"/>
        <v>#REF!</v>
      </c>
      <c r="FA55" t="e">
        <f t="shared" si="158"/>
        <v>#REF!</v>
      </c>
      <c r="FD55" t="e">
        <f t="shared" si="96"/>
        <v>#REF!</v>
      </c>
      <c r="FE55">
        <f t="shared" si="97"/>
        <v>1</v>
      </c>
      <c r="FF55">
        <f t="shared" si="126"/>
        <v>1</v>
      </c>
      <c r="FV55" t="e">
        <f>#REF!/#REF!</f>
        <v>#REF!</v>
      </c>
      <c r="FX55" s="8">
        <f t="shared" si="98"/>
        <v>45</v>
      </c>
      <c r="FY55" t="b">
        <f t="shared" si="73"/>
        <v>0</v>
      </c>
      <c r="GC55" s="11"/>
      <c r="GD55" s="11"/>
      <c r="GE55" s="11"/>
      <c r="GF55" s="11" t="str">
        <f t="shared" ca="1" si="127"/>
        <v/>
      </c>
      <c r="GG55" s="11" t="str">
        <f t="shared" ca="1" si="128"/>
        <v/>
      </c>
      <c r="GH55" s="11" t="str">
        <f t="shared" ca="1" si="129"/>
        <v/>
      </c>
      <c r="GI55" s="11" t="str">
        <f t="shared" ca="1" si="130"/>
        <v/>
      </c>
      <c r="GM55" s="11" t="str">
        <f t="shared" ca="1" si="131"/>
        <v/>
      </c>
      <c r="GN55" s="11" t="str">
        <f t="shared" ca="1" si="132"/>
        <v/>
      </c>
      <c r="GO55" s="11" t="str">
        <f t="shared" ca="1" si="133"/>
        <v/>
      </c>
      <c r="GP55" s="11" t="str">
        <f t="shared" ca="1" si="134"/>
        <v/>
      </c>
      <c r="GX55" s="14"/>
      <c r="GZ55">
        <f t="shared" si="135"/>
        <v>0.93793070761647479</v>
      </c>
      <c r="HA55">
        <f t="shared" si="136"/>
        <v>1</v>
      </c>
      <c r="HB55">
        <f t="shared" si="137"/>
        <v>1.0110012971998514</v>
      </c>
      <c r="HC55">
        <f t="shared" si="138"/>
        <v>0.99870973152557174</v>
      </c>
      <c r="HD55">
        <f t="shared" si="139"/>
        <v>0.94702566608409078</v>
      </c>
      <c r="HE55">
        <f t="shared" si="140"/>
        <v>0.94953097806635967</v>
      </c>
      <c r="HG55">
        <f t="shared" si="141"/>
        <v>1.0110012971998514</v>
      </c>
      <c r="HI55">
        <f t="shared" si="142"/>
        <v>0.94674477220389952</v>
      </c>
      <c r="HJ55">
        <f t="shared" si="143"/>
        <v>0.95696182469129676</v>
      </c>
      <c r="HK55">
        <f t="shared" si="144"/>
        <v>1.0327184630599429</v>
      </c>
      <c r="HL55">
        <f t="shared" si="145"/>
        <v>1.0156267514178465</v>
      </c>
      <c r="HO55" s="8">
        <f t="shared" si="99"/>
        <v>45</v>
      </c>
      <c r="HP55" t="b">
        <f t="shared" si="75"/>
        <v>0</v>
      </c>
      <c r="HS55" s="11"/>
      <c r="HT55" s="11"/>
      <c r="HU55" s="11"/>
      <c r="HV55" s="11" t="str">
        <f t="shared" ca="1" si="102"/>
        <v/>
      </c>
      <c r="HW55" s="11" t="str">
        <f t="shared" ca="1" si="103"/>
        <v/>
      </c>
      <c r="HX55" s="11" t="str">
        <f t="shared" ca="1" si="104"/>
        <v/>
      </c>
      <c r="HY55" s="11" t="str">
        <f t="shared" ca="1" si="105"/>
        <v/>
      </c>
      <c r="IB55" s="11" t="str">
        <f t="shared" ca="1" si="106"/>
        <v/>
      </c>
      <c r="IC55" s="11" t="str">
        <f t="shared" ca="1" si="107"/>
        <v/>
      </c>
      <c r="ID55" s="11" t="str">
        <f t="shared" ca="1" si="108"/>
        <v/>
      </c>
      <c r="IE55" s="11" t="str">
        <f t="shared" ca="1" si="109"/>
        <v/>
      </c>
    </row>
    <row r="56" spans="1:239" x14ac:dyDescent="0.2">
      <c r="A56">
        <f t="shared" si="76"/>
        <v>47</v>
      </c>
      <c r="B56" s="1">
        <f t="shared" si="77"/>
        <v>1995</v>
      </c>
      <c r="C56" s="1"/>
      <c r="D56" s="1"/>
      <c r="E56" s="1"/>
      <c r="F56" s="1"/>
      <c r="G56" s="1"/>
      <c r="H56" s="1"/>
      <c r="I56" s="1"/>
      <c r="J56" s="1"/>
      <c r="K56" s="27">
        <v>18032.594944320001</v>
      </c>
      <c r="L56" s="27">
        <v>13987.607365580001</v>
      </c>
      <c r="M56" s="27">
        <v>34617.275271399994</v>
      </c>
      <c r="N56" s="27">
        <v>23977.042114259999</v>
      </c>
      <c r="O56" s="27"/>
      <c r="P56" s="27">
        <f t="shared" si="101"/>
        <v>90614.519695559982</v>
      </c>
      <c r="Q56" s="27"/>
      <c r="R56" s="27"/>
      <c r="Z56" s="23">
        <f t="shared" si="44"/>
        <v>99129.440087303403</v>
      </c>
      <c r="AA56" s="23">
        <f t="shared" si="110"/>
        <v>67618.803117271193</v>
      </c>
      <c r="AB56" s="23">
        <v>1820459</v>
      </c>
      <c r="AC56" s="26">
        <f>Sector_Activity!E52</f>
        <v>1.2729453420385728</v>
      </c>
      <c r="AE56" s="27">
        <v>7543.8</v>
      </c>
      <c r="AH56" s="34">
        <f t="shared" si="45"/>
        <v>181.90958133566249</v>
      </c>
      <c r="AI56" s="34">
        <f t="shared" si="46"/>
        <v>206.85973014519811</v>
      </c>
      <c r="AJ56" s="34">
        <f t="shared" si="47"/>
        <v>19.015685204335828</v>
      </c>
      <c r="AK56" s="26">
        <v>0.86972688183634639</v>
      </c>
      <c r="AN56" s="34">
        <f t="shared" si="49"/>
        <v>12.011787122611944</v>
      </c>
      <c r="AQ56" s="26">
        <f t="shared" si="111"/>
        <v>0.98756935596152806</v>
      </c>
      <c r="AR56" s="26">
        <f t="shared" si="112"/>
        <v>1.0417681681174884</v>
      </c>
      <c r="AS56" s="26">
        <f t="shared" si="113"/>
        <v>0.95778468716946474</v>
      </c>
      <c r="AT56" s="26">
        <f t="shared" si="114"/>
        <v>0.86972688183634639</v>
      </c>
      <c r="AU56" s="26"/>
      <c r="AV56" s="26">
        <f t="shared" si="50"/>
        <v>0.89356448704758984</v>
      </c>
      <c r="AY56">
        <f t="shared" si="115"/>
        <v>13.14051805287831</v>
      </c>
      <c r="AZ56">
        <f t="shared" si="116"/>
        <v>8.9634936129366096</v>
      </c>
      <c r="BA56">
        <f t="shared" si="117"/>
        <v>241.31856623982608</v>
      </c>
      <c r="BB56">
        <f t="shared" si="118"/>
        <v>1.6874060049823335E-4</v>
      </c>
      <c r="BN56" t="e">
        <f>AQ56/#REF!</f>
        <v>#REF!</v>
      </c>
      <c r="BO56" t="e">
        <f>AR56/#REF!</f>
        <v>#REF!</v>
      </c>
      <c r="BP56" t="e">
        <f>AS56/#REF!</f>
        <v>#REF!</v>
      </c>
      <c r="BQ56" t="e">
        <f>AT56/#REF!</f>
        <v>#REF!</v>
      </c>
      <c r="BZ56" s="9">
        <f t="shared" si="51"/>
        <v>1.3398499808850866</v>
      </c>
      <c r="CA56" s="9"/>
      <c r="CB56" s="9">
        <f t="shared" si="52"/>
        <v>0.89356448704758984</v>
      </c>
      <c r="CC56" s="9">
        <f t="shared" si="53"/>
        <v>1</v>
      </c>
      <c r="CD56" s="9">
        <f t="shared" si="119"/>
        <v>0.92061385862306933</v>
      </c>
      <c r="CE56" s="9">
        <f t="shared" si="54"/>
        <v>0.95097515429767621</v>
      </c>
      <c r="CF56" s="9">
        <f t="shared" si="120"/>
        <v>1.1730130755078747</v>
      </c>
      <c r="CG56" s="9">
        <f t="shared" si="121"/>
        <v>1.1790718681481185</v>
      </c>
      <c r="CH56" s="9"/>
      <c r="CI56" s="9">
        <f t="shared" si="122"/>
        <v>0.92061385862306933</v>
      </c>
      <c r="CU56" s="223"/>
      <c r="CV56" s="8"/>
      <c r="CW56" s="26">
        <f t="shared" si="55"/>
        <v>0.19900337169919999</v>
      </c>
      <c r="CX56" s="26">
        <f t="shared" si="56"/>
        <v>0.15436386367852015</v>
      </c>
      <c r="CY56" s="26">
        <f t="shared" si="57"/>
        <v>0.38202790665011055</v>
      </c>
      <c r="CZ56" s="26">
        <f t="shared" si="58"/>
        <v>0.26460485797216943</v>
      </c>
      <c r="DA56" s="26"/>
      <c r="DB56">
        <f t="shared" si="59"/>
        <v>1</v>
      </c>
      <c r="DD56" s="26">
        <f t="shared" si="78"/>
        <v>0.1985847799133206</v>
      </c>
      <c r="DE56" s="26">
        <f t="shared" si="79"/>
        <v>0.15304325357267085</v>
      </c>
      <c r="DF56" s="26">
        <f t="shared" si="80"/>
        <v>0.38363229589955344</v>
      </c>
      <c r="DG56" s="26">
        <f t="shared" si="81"/>
        <v>0.2647333364952098</v>
      </c>
      <c r="DH56" s="26"/>
      <c r="DI56" s="26">
        <f t="shared" si="82"/>
        <v>0.99999366588075467</v>
      </c>
      <c r="DJ56" s="26"/>
      <c r="DK56" s="26">
        <f t="shared" si="83"/>
        <v>0.19858603778096437</v>
      </c>
      <c r="DL56" s="26">
        <f t="shared" si="84"/>
        <v>0.15304422297302897</v>
      </c>
      <c r="DM56" s="26">
        <f t="shared" si="85"/>
        <v>0.38363472588765385</v>
      </c>
      <c r="DN56" s="26">
        <f t="shared" si="86"/>
        <v>0.26473501335835281</v>
      </c>
      <c r="DO56" s="26"/>
      <c r="DP56" s="26">
        <f t="shared" si="87"/>
        <v>1</v>
      </c>
      <c r="DQ56" s="26"/>
      <c r="DR56" s="26"/>
      <c r="DS56" s="26">
        <f t="shared" si="88"/>
        <v>1.065209733865629E-2</v>
      </c>
      <c r="DT56" s="26">
        <f t="shared" si="89"/>
        <v>2.5398818464837332E-2</v>
      </c>
      <c r="DU56" s="26">
        <f t="shared" si="90"/>
        <v>-2.9353530070662388E-2</v>
      </c>
      <c r="DV56" s="26">
        <f t="shared" si="91"/>
        <v>-9.4939624019441358E-3</v>
      </c>
      <c r="DW56" s="26"/>
      <c r="DY56">
        <f t="shared" si="100"/>
        <v>0.99225820577680723</v>
      </c>
      <c r="DZ56">
        <f t="shared" si="92"/>
        <v>1.1845764318014537E-2</v>
      </c>
      <c r="EA56">
        <f t="shared" si="123"/>
        <v>0.95097515429767621</v>
      </c>
      <c r="EC56">
        <f t="shared" si="146"/>
        <v>-1.2573868286628398E-2</v>
      </c>
      <c r="ED56">
        <f t="shared" si="147"/>
        <v>-1.4324738074277409E-2</v>
      </c>
      <c r="EE56">
        <f t="shared" si="148"/>
        <v>1.4843072286234259E-2</v>
      </c>
      <c r="EF56">
        <f t="shared" si="149"/>
        <v>3.7660466779353779E-3</v>
      </c>
      <c r="EI56" s="26">
        <f t="shared" si="150"/>
        <v>1.0020040146535945</v>
      </c>
      <c r="EJ56" s="26">
        <f t="shared" si="93"/>
        <v>0.83140489666566542</v>
      </c>
      <c r="EK56" s="26">
        <f t="shared" si="124"/>
        <v>0.92061385862306933</v>
      </c>
      <c r="EN56" t="e">
        <f t="shared" si="151"/>
        <v>#DIV/0!</v>
      </c>
      <c r="EO56" t="e">
        <f t="shared" si="152"/>
        <v>#DIV/0!</v>
      </c>
      <c r="EP56" t="e">
        <f t="shared" si="153"/>
        <v>#DIV/0!</v>
      </c>
      <c r="EQ56" t="e">
        <f t="shared" si="154"/>
        <v>#DIV/0!</v>
      </c>
      <c r="ET56" t="e">
        <f t="shared" si="94"/>
        <v>#DIV/0!</v>
      </c>
      <c r="EU56">
        <f t="shared" si="95"/>
        <v>1</v>
      </c>
      <c r="EV56">
        <f t="shared" si="125"/>
        <v>1</v>
      </c>
      <c r="EX56" t="e">
        <f t="shared" si="155"/>
        <v>#REF!</v>
      </c>
      <c r="EY56" t="e">
        <f t="shared" si="156"/>
        <v>#REF!</v>
      </c>
      <c r="EZ56" t="e">
        <f t="shared" si="157"/>
        <v>#REF!</v>
      </c>
      <c r="FA56" t="e">
        <f t="shared" si="158"/>
        <v>#REF!</v>
      </c>
      <c r="FD56" t="e">
        <f t="shared" si="96"/>
        <v>#REF!</v>
      </c>
      <c r="FE56">
        <f t="shared" si="97"/>
        <v>1</v>
      </c>
      <c r="FF56">
        <f t="shared" si="126"/>
        <v>1</v>
      </c>
      <c r="FV56" t="e">
        <f>#REF!/#REF!</f>
        <v>#REF!</v>
      </c>
      <c r="FX56" s="8">
        <f t="shared" si="98"/>
        <v>46</v>
      </c>
      <c r="FY56" t="b">
        <f t="shared" si="73"/>
        <v>0</v>
      </c>
      <c r="GC56" s="11"/>
      <c r="GD56" s="11"/>
      <c r="GE56" s="11"/>
      <c r="GF56" s="11" t="str">
        <f t="shared" ca="1" si="127"/>
        <v/>
      </c>
      <c r="GG56" s="11" t="str">
        <f t="shared" ca="1" si="128"/>
        <v/>
      </c>
      <c r="GH56" s="11" t="str">
        <f t="shared" ca="1" si="129"/>
        <v/>
      </c>
      <c r="GI56" s="11" t="str">
        <f t="shared" ca="1" si="130"/>
        <v/>
      </c>
      <c r="GM56" s="11" t="str">
        <f t="shared" ca="1" si="131"/>
        <v/>
      </c>
      <c r="GN56" s="11" t="str">
        <f t="shared" ca="1" si="132"/>
        <v/>
      </c>
      <c r="GO56" s="11" t="str">
        <f t="shared" ca="1" si="133"/>
        <v/>
      </c>
      <c r="GP56" s="11" t="str">
        <f t="shared" ca="1" si="134"/>
        <v/>
      </c>
      <c r="GX56" s="14"/>
      <c r="GZ56">
        <f t="shared" si="135"/>
        <v>0.96342954642400125</v>
      </c>
      <c r="HA56">
        <f t="shared" si="136"/>
        <v>1</v>
      </c>
      <c r="HB56">
        <f t="shared" si="137"/>
        <v>1.0130273586142429</v>
      </c>
      <c r="HC56">
        <f t="shared" si="138"/>
        <v>0.9909779262954006</v>
      </c>
      <c r="HD56">
        <f t="shared" si="139"/>
        <v>0.96717512072220013</v>
      </c>
      <c r="HE56">
        <f t="shared" si="140"/>
        <v>0.96891054248128405</v>
      </c>
      <c r="HG56">
        <f t="shared" si="141"/>
        <v>1.0130273586142429</v>
      </c>
      <c r="HI56">
        <f t="shared" si="142"/>
        <v>0.95688349312586518</v>
      </c>
      <c r="HJ56">
        <f t="shared" si="143"/>
        <v>0.98157882232696514</v>
      </c>
      <c r="HK56">
        <f t="shared" si="144"/>
        <v>1.0028451195921451</v>
      </c>
      <c r="HL56">
        <f t="shared" si="145"/>
        <v>1.0060300566385088</v>
      </c>
      <c r="HO56" s="8">
        <f t="shared" si="99"/>
        <v>46</v>
      </c>
      <c r="HP56" t="b">
        <f t="shared" si="75"/>
        <v>0</v>
      </c>
      <c r="HS56" s="11"/>
      <c r="HT56" s="11"/>
      <c r="HU56" s="11"/>
      <c r="HV56" s="11" t="str">
        <f t="shared" ca="1" si="102"/>
        <v/>
      </c>
      <c r="HW56" s="11" t="str">
        <f t="shared" ca="1" si="103"/>
        <v/>
      </c>
      <c r="HX56" s="11" t="str">
        <f t="shared" ca="1" si="104"/>
        <v/>
      </c>
      <c r="HY56" s="11" t="str">
        <f t="shared" ca="1" si="105"/>
        <v/>
      </c>
      <c r="IB56" s="11" t="str">
        <f t="shared" ca="1" si="106"/>
        <v/>
      </c>
      <c r="IC56" s="11" t="str">
        <f t="shared" ca="1" si="107"/>
        <v/>
      </c>
      <c r="ID56" s="11" t="str">
        <f t="shared" ca="1" si="108"/>
        <v/>
      </c>
      <c r="IE56" s="11" t="str">
        <f t="shared" ca="1" si="109"/>
        <v/>
      </c>
    </row>
    <row r="57" spans="1:239" x14ac:dyDescent="0.2">
      <c r="A57">
        <f t="shared" si="76"/>
        <v>48</v>
      </c>
      <c r="B57" s="1">
        <f t="shared" si="77"/>
        <v>1996</v>
      </c>
      <c r="C57" s="1"/>
      <c r="D57" s="1"/>
      <c r="E57" s="1"/>
      <c r="F57" s="1"/>
      <c r="G57" s="1"/>
      <c r="H57" s="1"/>
      <c r="I57" s="1"/>
      <c r="J57" s="1"/>
      <c r="K57" s="27">
        <v>18987.81307652</v>
      </c>
      <c r="L57" s="27">
        <v>14438.79972673</v>
      </c>
      <c r="M57" s="27">
        <v>35571.25117974</v>
      </c>
      <c r="N57" s="27">
        <v>24524.206138680001</v>
      </c>
      <c r="O57" s="27"/>
      <c r="P57" s="27">
        <f t="shared" si="101"/>
        <v>93522.070121670011</v>
      </c>
      <c r="Q57" s="27"/>
      <c r="R57" s="27"/>
      <c r="Z57" s="23">
        <f t="shared" si="44"/>
        <v>99879.977569490846</v>
      </c>
      <c r="AA57" s="23">
        <f t="shared" si="110"/>
        <v>68514.157016594836</v>
      </c>
      <c r="AB57" s="23">
        <v>1875949</v>
      </c>
      <c r="AC57" s="26">
        <f>Sector_Activity!E53</f>
        <v>1.3079839647165596</v>
      </c>
      <c r="AE57" s="27">
        <v>7813.2</v>
      </c>
      <c r="AH57" s="34">
        <f t="shared" si="45"/>
        <v>190.10630096817306</v>
      </c>
      <c r="AI57" s="34">
        <f t="shared" si="46"/>
        <v>210.74184307971234</v>
      </c>
      <c r="AJ57" s="34">
        <f t="shared" si="47"/>
        <v>18.961736795477915</v>
      </c>
      <c r="AK57" s="26">
        <v>0.86451381456971765</v>
      </c>
      <c r="AN57" s="34">
        <f t="shared" si="49"/>
        <v>11.969752485751039</v>
      </c>
      <c r="AQ57" s="26">
        <f t="shared" si="111"/>
        <v>1.0320685465431334</v>
      </c>
      <c r="AR57" s="26">
        <f t="shared" si="112"/>
        <v>1.0613189123700084</v>
      </c>
      <c r="AS57" s="26">
        <f t="shared" si="113"/>
        <v>0.95506740618032193</v>
      </c>
      <c r="AT57" s="26">
        <f t="shared" si="114"/>
        <v>0.86451381456971765</v>
      </c>
      <c r="AU57" s="26"/>
      <c r="AV57" s="26">
        <f t="shared" si="50"/>
        <v>0.89043750366523045</v>
      </c>
      <c r="AY57">
        <f t="shared" si="115"/>
        <v>12.783491728035996</v>
      </c>
      <c r="AZ57">
        <f t="shared" si="116"/>
        <v>8.7690263933592938</v>
      </c>
      <c r="BA57">
        <f t="shared" si="117"/>
        <v>240.09995904366968</v>
      </c>
      <c r="BB57">
        <f t="shared" si="118"/>
        <v>1.6740694782119486E-4</v>
      </c>
      <c r="BN57" t="e">
        <f>AQ57/#REF!</f>
        <v>#REF!</v>
      </c>
      <c r="BO57" t="e">
        <f>AR57/#REF!</f>
        <v>#REF!</v>
      </c>
      <c r="BP57" t="e">
        <f>AS57/#REF!</f>
        <v>#REF!</v>
      </c>
      <c r="BQ57" t="e">
        <f>AT57/#REF!</f>
        <v>#REF!</v>
      </c>
      <c r="BZ57" s="9">
        <f t="shared" si="51"/>
        <v>1.3907088337266171</v>
      </c>
      <c r="CA57" s="9"/>
      <c r="CB57" s="9">
        <f t="shared" si="52"/>
        <v>0.89043750366523045</v>
      </c>
      <c r="CC57" s="9">
        <f t="shared" si="53"/>
        <v>1</v>
      </c>
      <c r="CD57" s="9">
        <f t="shared" si="119"/>
        <v>0.90877492181692965</v>
      </c>
      <c r="CE57" s="9">
        <f t="shared" si="54"/>
        <v>0.95963303426215774</v>
      </c>
      <c r="CF57" s="9">
        <f t="shared" si="120"/>
        <v>1.2128238727149776</v>
      </c>
      <c r="CG57" s="9">
        <f t="shared" si="121"/>
        <v>1.2169047775335708</v>
      </c>
      <c r="CH57" s="9"/>
      <c r="CI57" s="9">
        <f t="shared" si="122"/>
        <v>0.90877492181692965</v>
      </c>
      <c r="CU57" s="223"/>
      <c r="CV57" s="8"/>
      <c r="CW57" s="26">
        <f t="shared" si="55"/>
        <v>0.20303029062356406</v>
      </c>
      <c r="CX57" s="26">
        <f t="shared" si="56"/>
        <v>0.15438922286413742</v>
      </c>
      <c r="CY57" s="26">
        <f t="shared" si="57"/>
        <v>0.38035140938884948</v>
      </c>
      <c r="CZ57" s="26">
        <f t="shared" si="58"/>
        <v>0.26222907712344889</v>
      </c>
      <c r="DA57" s="26"/>
      <c r="DB57">
        <f t="shared" si="59"/>
        <v>0.99999999999999989</v>
      </c>
      <c r="DD57" s="26">
        <f t="shared" si="78"/>
        <v>0.20101010846151349</v>
      </c>
      <c r="DE57" s="26">
        <f t="shared" si="79"/>
        <v>0.15437654292420872</v>
      </c>
      <c r="DF57" s="26">
        <f t="shared" si="80"/>
        <v>0.38118904357322553</v>
      </c>
      <c r="DG57" s="26">
        <f t="shared" si="81"/>
        <v>0.26341518192338714</v>
      </c>
      <c r="DH57" s="26"/>
      <c r="DI57" s="26">
        <f t="shared" si="82"/>
        <v>0.9999908768823349</v>
      </c>
      <c r="DJ57" s="26"/>
      <c r="DK57" s="26">
        <f t="shared" si="83"/>
        <v>0.20101194231711533</v>
      </c>
      <c r="DL57" s="26">
        <f t="shared" si="84"/>
        <v>0.15437795133242363</v>
      </c>
      <c r="DM57" s="26">
        <f t="shared" si="85"/>
        <v>0.38119252123744984</v>
      </c>
      <c r="DN57" s="26">
        <f t="shared" si="86"/>
        <v>0.26341758511301117</v>
      </c>
      <c r="DO57" s="26"/>
      <c r="DP57" s="26">
        <f t="shared" si="87"/>
        <v>1</v>
      </c>
      <c r="DQ57" s="26"/>
      <c r="DR57" s="26"/>
      <c r="DS57" s="26">
        <f t="shared" si="88"/>
        <v>4.4073636710569436E-2</v>
      </c>
      <c r="DT57" s="26">
        <f t="shared" si="89"/>
        <v>1.859296046470248E-2</v>
      </c>
      <c r="DU57" s="26">
        <f t="shared" si="90"/>
        <v>-2.8410798998561803E-3</v>
      </c>
      <c r="DV57" s="26">
        <f t="shared" si="91"/>
        <v>-6.011948605490835E-3</v>
      </c>
      <c r="DW57" s="26"/>
      <c r="DY57">
        <f t="shared" si="100"/>
        <v>1.0091042125815324</v>
      </c>
      <c r="DZ57">
        <f t="shared" si="92"/>
        <v>1.1953610674556471E-2</v>
      </c>
      <c r="EA57">
        <f t="shared" si="123"/>
        <v>0.95963303426215774</v>
      </c>
      <c r="EC57">
        <f t="shared" si="146"/>
        <v>-2.7545808128626618E-2</v>
      </c>
      <c r="ED57">
        <f t="shared" si="147"/>
        <v>-2.1934278508013424E-2</v>
      </c>
      <c r="EE57">
        <f t="shared" si="148"/>
        <v>-5.0625795845737646E-3</v>
      </c>
      <c r="EF57">
        <f t="shared" si="149"/>
        <v>-7.9349659477769251E-3</v>
      </c>
      <c r="EI57" s="26">
        <f t="shared" si="150"/>
        <v>0.9871401709899883</v>
      </c>
      <c r="EJ57" s="26">
        <f t="shared" si="93"/>
        <v>0.82071317185645853</v>
      </c>
      <c r="EK57" s="26">
        <f t="shared" si="124"/>
        <v>0.90877492181692965</v>
      </c>
      <c r="EN57" t="e">
        <f t="shared" si="151"/>
        <v>#DIV/0!</v>
      </c>
      <c r="EO57" t="e">
        <f t="shared" si="152"/>
        <v>#DIV/0!</v>
      </c>
      <c r="EP57" t="e">
        <f t="shared" si="153"/>
        <v>#DIV/0!</v>
      </c>
      <c r="EQ57" t="e">
        <f t="shared" si="154"/>
        <v>#DIV/0!</v>
      </c>
      <c r="ET57" t="e">
        <f t="shared" si="94"/>
        <v>#DIV/0!</v>
      </c>
      <c r="EU57">
        <f t="shared" si="95"/>
        <v>1</v>
      </c>
      <c r="EV57">
        <f t="shared" si="125"/>
        <v>1</v>
      </c>
      <c r="EX57" t="e">
        <f t="shared" si="155"/>
        <v>#REF!</v>
      </c>
      <c r="EY57" t="e">
        <f t="shared" si="156"/>
        <v>#REF!</v>
      </c>
      <c r="EZ57" t="e">
        <f t="shared" si="157"/>
        <v>#REF!</v>
      </c>
      <c r="FA57" t="e">
        <f t="shared" si="158"/>
        <v>#REF!</v>
      </c>
      <c r="FD57" t="e">
        <f t="shared" si="96"/>
        <v>#REF!</v>
      </c>
      <c r="FE57">
        <f t="shared" si="97"/>
        <v>1</v>
      </c>
      <c r="FF57">
        <f t="shared" si="126"/>
        <v>1</v>
      </c>
      <c r="FV57" t="e">
        <f>#REF!/#REF!</f>
        <v>#REF!</v>
      </c>
      <c r="FX57" s="8">
        <f t="shared" si="98"/>
        <v>47</v>
      </c>
      <c r="FY57" t="b">
        <f t="shared" si="73"/>
        <v>0</v>
      </c>
      <c r="GC57" s="11"/>
      <c r="GD57" s="11"/>
      <c r="GE57" s="11"/>
      <c r="GF57" s="11" t="str">
        <f t="shared" ca="1" si="127"/>
        <v/>
      </c>
      <c r="GG57" s="11" t="str">
        <f t="shared" ca="1" si="128"/>
        <v/>
      </c>
      <c r="GH57" s="11" t="str">
        <f t="shared" ca="1" si="129"/>
        <v/>
      </c>
      <c r="GI57" s="11" t="str">
        <f t="shared" ca="1" si="130"/>
        <v/>
      </c>
      <c r="GM57" s="11" t="str">
        <f t="shared" ca="1" si="131"/>
        <v/>
      </c>
      <c r="GN57" s="11" t="str">
        <f t="shared" ca="1" si="132"/>
        <v/>
      </c>
      <c r="GO57" s="11" t="str">
        <f t="shared" ca="1" si="133"/>
        <v/>
      </c>
      <c r="GP57" s="11" t="str">
        <f t="shared" ca="1" si="134"/>
        <v/>
      </c>
      <c r="GX57" s="14"/>
      <c r="GZ57">
        <f t="shared" si="135"/>
        <v>1</v>
      </c>
      <c r="HA57">
        <f t="shared" si="136"/>
        <v>1</v>
      </c>
      <c r="HB57">
        <f t="shared" si="137"/>
        <v>1</v>
      </c>
      <c r="HC57">
        <f t="shared" si="138"/>
        <v>1</v>
      </c>
      <c r="HD57">
        <f t="shared" si="139"/>
        <v>1</v>
      </c>
      <c r="HE57">
        <f t="shared" si="140"/>
        <v>1</v>
      </c>
      <c r="HG57">
        <f t="shared" si="141"/>
        <v>1</v>
      </c>
      <c r="HI57">
        <f t="shared" si="142"/>
        <v>1</v>
      </c>
      <c r="HJ57">
        <f t="shared" si="143"/>
        <v>1</v>
      </c>
      <c r="HK57">
        <f t="shared" si="144"/>
        <v>1</v>
      </c>
      <c r="HL57">
        <f t="shared" si="145"/>
        <v>1</v>
      </c>
      <c r="HO57" s="8">
        <f t="shared" si="99"/>
        <v>47</v>
      </c>
      <c r="HP57" t="b">
        <f t="shared" si="75"/>
        <v>0</v>
      </c>
      <c r="HS57" s="11"/>
      <c r="HT57" s="11"/>
      <c r="HU57" s="11"/>
      <c r="HV57" s="11" t="str">
        <f t="shared" ca="1" si="102"/>
        <v/>
      </c>
      <c r="HW57" s="11" t="str">
        <f t="shared" ca="1" si="103"/>
        <v/>
      </c>
      <c r="HX57" s="11" t="str">
        <f t="shared" ca="1" si="104"/>
        <v/>
      </c>
      <c r="HY57" s="11" t="str">
        <f t="shared" ca="1" si="105"/>
        <v/>
      </c>
      <c r="IB57" s="11" t="str">
        <f t="shared" ca="1" si="106"/>
        <v/>
      </c>
      <c r="IC57" s="11" t="str">
        <f t="shared" ca="1" si="107"/>
        <v/>
      </c>
      <c r="ID57" s="11" t="str">
        <f t="shared" ca="1" si="108"/>
        <v/>
      </c>
      <c r="IE57" s="11" t="str">
        <f t="shared" ca="1" si="109"/>
        <v/>
      </c>
    </row>
    <row r="58" spans="1:239" x14ac:dyDescent="0.2">
      <c r="A58">
        <f t="shared" si="76"/>
        <v>49</v>
      </c>
      <c r="B58" s="1">
        <f t="shared" si="77"/>
        <v>1997</v>
      </c>
      <c r="C58" s="1"/>
      <c r="D58" s="1"/>
      <c r="E58" s="1"/>
      <c r="F58" s="1"/>
      <c r="G58" s="1"/>
      <c r="H58" s="1"/>
      <c r="I58" s="1"/>
      <c r="J58" s="1"/>
      <c r="K58" s="27">
        <v>18434.839824979998</v>
      </c>
      <c r="L58" s="27">
        <v>14934.401237779999</v>
      </c>
      <c r="M58" s="27">
        <v>35791.787348180005</v>
      </c>
      <c r="N58" s="27">
        <v>24830.31662333</v>
      </c>
      <c r="O58" s="27"/>
      <c r="P58" s="27">
        <f t="shared" si="101"/>
        <v>93991.345034269994</v>
      </c>
      <c r="Q58" s="27"/>
      <c r="R58" s="27"/>
      <c r="Z58" s="23">
        <f t="shared" si="44"/>
        <v>100647.96231334771</v>
      </c>
      <c r="AA58" s="23">
        <f t="shared" si="110"/>
        <v>69518.180139864577</v>
      </c>
      <c r="AB58" s="23">
        <v>1972454</v>
      </c>
      <c r="AC58" s="26">
        <f>Sector_Activity!E54</f>
        <v>1.3374430898950085</v>
      </c>
      <c r="AE58" s="27">
        <v>8159.5</v>
      </c>
      <c r="AH58" s="34">
        <f t="shared" si="45"/>
        <v>183.16158023732996</v>
      </c>
      <c r="AI58" s="34">
        <f t="shared" si="46"/>
        <v>214.82727550884204</v>
      </c>
      <c r="AJ58" s="34">
        <f t="shared" si="47"/>
        <v>18.145815997828091</v>
      </c>
      <c r="AK58" s="26">
        <v>0.85768598124204087</v>
      </c>
      <c r="AN58" s="34">
        <f t="shared" si="49"/>
        <v>11.519253022154544</v>
      </c>
      <c r="AQ58" s="26">
        <f t="shared" si="111"/>
        <v>0.99436633575723654</v>
      </c>
      <c r="AR58" s="26">
        <f t="shared" si="112"/>
        <v>1.0818935957783007</v>
      </c>
      <c r="AS58" s="26">
        <f t="shared" si="113"/>
        <v>0.91397099353283506</v>
      </c>
      <c r="AT58" s="26">
        <f t="shared" si="114"/>
        <v>0.85768598124204087</v>
      </c>
      <c r="AU58" s="26"/>
      <c r="AV58" s="26">
        <f t="shared" si="50"/>
        <v>0.85692456191936617</v>
      </c>
      <c r="AY58">
        <f t="shared" si="115"/>
        <v>12.33506493208502</v>
      </c>
      <c r="AZ58">
        <f t="shared" si="116"/>
        <v>8.5199068741791262</v>
      </c>
      <c r="BA58">
        <f t="shared" si="117"/>
        <v>241.73711624486793</v>
      </c>
      <c r="BB58">
        <f t="shared" si="118"/>
        <v>1.6391238309884288E-4</v>
      </c>
      <c r="BN58" t="e">
        <f>AQ58/#REF!</f>
        <v>#REF!</v>
      </c>
      <c r="BO58" t="e">
        <f>AR58/#REF!</f>
        <v>#REF!</v>
      </c>
      <c r="BP58" t="e">
        <f>AS58/#REF!</f>
        <v>#REF!</v>
      </c>
      <c r="BQ58" t="e">
        <f>AT58/#REF!</f>
        <v>#REF!</v>
      </c>
      <c r="BZ58" s="9">
        <f>BZ132</f>
        <v>1.4531157309147475</v>
      </c>
      <c r="CA58" s="9"/>
      <c r="CB58" s="9">
        <f t="shared" si="52"/>
        <v>0.85692456191936617</v>
      </c>
      <c r="CC58" s="9">
        <f t="shared" si="53"/>
        <v>1</v>
      </c>
      <c r="CD58" s="9">
        <f t="shared" si="119"/>
        <v>0.89559704256425765</v>
      </c>
      <c r="CE58" s="9">
        <f t="shared" si="54"/>
        <v>0.93758280606543176</v>
      </c>
      <c r="CF58" s="9">
        <f t="shared" si="120"/>
        <v>1.2201760309893217</v>
      </c>
      <c r="CG58" s="9">
        <f t="shared" si="121"/>
        <v>1.2230109606235797</v>
      </c>
      <c r="CH58" s="9"/>
      <c r="CI58" s="9">
        <f t="shared" si="122"/>
        <v>0.89559704256425765</v>
      </c>
      <c r="CU58" s="223"/>
      <c r="CV58" s="8"/>
      <c r="CW58" s="26">
        <f t="shared" si="55"/>
        <v>0.19613337609179343</v>
      </c>
      <c r="CX58" s="26">
        <f t="shared" si="56"/>
        <v>0.15889123868091043</v>
      </c>
      <c r="CY58" s="26">
        <f t="shared" si="57"/>
        <v>0.38079875689756365</v>
      </c>
      <c r="CZ58" s="26">
        <f t="shared" si="58"/>
        <v>0.2641766283297326</v>
      </c>
      <c r="DA58" s="26"/>
      <c r="DB58">
        <f t="shared" si="59"/>
        <v>1.0000000000000002</v>
      </c>
      <c r="DD58" s="26">
        <f t="shared" si="78"/>
        <v>0.19956197048707502</v>
      </c>
      <c r="DE58" s="26">
        <f t="shared" si="79"/>
        <v>0.15662944743022963</v>
      </c>
      <c r="DF58" s="26">
        <f t="shared" si="80"/>
        <v>0.38057503932358161</v>
      </c>
      <c r="DG58" s="26">
        <f t="shared" si="81"/>
        <v>0.26320165182472838</v>
      </c>
      <c r="DH58" s="26"/>
      <c r="DI58" s="26">
        <f t="shared" si="82"/>
        <v>0.99996810906561473</v>
      </c>
      <c r="DJ58" s="26"/>
      <c r="DK58" s="26">
        <f t="shared" si="83"/>
        <v>0.19956833490774895</v>
      </c>
      <c r="DL58" s="26">
        <f t="shared" si="84"/>
        <v>0.15663444264896262</v>
      </c>
      <c r="DM58" s="26">
        <f t="shared" si="85"/>
        <v>0.38058717660425856</v>
      </c>
      <c r="DN58" s="26">
        <f t="shared" si="86"/>
        <v>0.26321004583902979</v>
      </c>
      <c r="DO58" s="26"/>
      <c r="DP58" s="26">
        <f t="shared" si="87"/>
        <v>1</v>
      </c>
      <c r="DQ58" s="26"/>
      <c r="DR58" s="26"/>
      <c r="DS58" s="26">
        <f t="shared" si="88"/>
        <v>-3.7214679105385326E-2</v>
      </c>
      <c r="DT58" s="26">
        <f t="shared" si="89"/>
        <v>1.920044364211811E-2</v>
      </c>
      <c r="DU58" s="26">
        <f t="shared" si="90"/>
        <v>-4.3983085168002305E-2</v>
      </c>
      <c r="DV58" s="26">
        <f t="shared" si="91"/>
        <v>-7.9292415642306709E-3</v>
      </c>
      <c r="DW58" s="26"/>
      <c r="DY58">
        <f t="shared" si="100"/>
        <v>0.97702222890473966</v>
      </c>
      <c r="DZ58">
        <f t="shared" si="92"/>
        <v>1.1678943344714652E-2</v>
      </c>
      <c r="EA58">
        <f t="shared" si="123"/>
        <v>0.93758280606543176</v>
      </c>
      <c r="EC58">
        <f t="shared" si="146"/>
        <v>-3.570861576852976E-2</v>
      </c>
      <c r="ED58">
        <f t="shared" si="147"/>
        <v>-2.8820374120115157E-2</v>
      </c>
      <c r="EE58">
        <f t="shared" si="148"/>
        <v>6.79550655329237E-3</v>
      </c>
      <c r="EF58">
        <f t="shared" si="149"/>
        <v>-2.1095625837467689E-2</v>
      </c>
      <c r="EI58" s="26">
        <f t="shared" si="150"/>
        <v>0.98549929257915125</v>
      </c>
      <c r="EJ58" s="26">
        <f t="shared" si="93"/>
        <v>0.80881225027493131</v>
      </c>
      <c r="EK58" s="26">
        <f t="shared" si="124"/>
        <v>0.89559704256425765</v>
      </c>
      <c r="EN58" t="e">
        <f t="shared" si="151"/>
        <v>#DIV/0!</v>
      </c>
      <c r="EO58" t="e">
        <f t="shared" si="152"/>
        <v>#DIV/0!</v>
      </c>
      <c r="EP58" t="e">
        <f t="shared" si="153"/>
        <v>#DIV/0!</v>
      </c>
      <c r="EQ58" t="e">
        <f t="shared" si="154"/>
        <v>#DIV/0!</v>
      </c>
      <c r="ET58" t="e">
        <f t="shared" si="94"/>
        <v>#DIV/0!</v>
      </c>
      <c r="EU58">
        <f t="shared" si="95"/>
        <v>1</v>
      </c>
      <c r="EV58">
        <f t="shared" si="125"/>
        <v>1</v>
      </c>
      <c r="EX58" t="e">
        <f t="shared" si="155"/>
        <v>#REF!</v>
      </c>
      <c r="EY58" t="e">
        <f t="shared" si="156"/>
        <v>#REF!</v>
      </c>
      <c r="EZ58" t="e">
        <f t="shared" si="157"/>
        <v>#REF!</v>
      </c>
      <c r="FA58" t="e">
        <f t="shared" si="158"/>
        <v>#REF!</v>
      </c>
      <c r="FD58" t="e">
        <f t="shared" si="96"/>
        <v>#REF!</v>
      </c>
      <c r="FE58">
        <f t="shared" si="97"/>
        <v>1</v>
      </c>
      <c r="FF58">
        <f t="shared" si="126"/>
        <v>1</v>
      </c>
      <c r="FV58" t="e">
        <f>#REF!/#REF!</f>
        <v>#REF!</v>
      </c>
      <c r="FX58" s="8">
        <f t="shared" si="98"/>
        <v>48</v>
      </c>
      <c r="FY58" t="b">
        <f t="shared" si="73"/>
        <v>0</v>
      </c>
      <c r="GC58" s="11"/>
      <c r="GD58" s="11"/>
      <c r="GE58" s="11"/>
      <c r="GF58" s="11" t="str">
        <f t="shared" ca="1" si="127"/>
        <v/>
      </c>
      <c r="GG58" s="11" t="str">
        <f t="shared" ca="1" si="128"/>
        <v/>
      </c>
      <c r="GH58" s="11" t="str">
        <f t="shared" ca="1" si="129"/>
        <v/>
      </c>
      <c r="GI58" s="11" t="str">
        <f t="shared" ca="1" si="130"/>
        <v/>
      </c>
      <c r="GM58" s="11" t="str">
        <f t="shared" ca="1" si="131"/>
        <v/>
      </c>
      <c r="GN58" s="11" t="str">
        <f t="shared" ca="1" si="132"/>
        <v/>
      </c>
      <c r="GO58" s="11" t="str">
        <f t="shared" ca="1" si="133"/>
        <v/>
      </c>
      <c r="GP58" s="11" t="str">
        <f t="shared" ca="1" si="134"/>
        <v/>
      </c>
      <c r="GX58" s="14"/>
      <c r="GZ58">
        <f t="shared" si="135"/>
        <v>1.0448741646523534</v>
      </c>
      <c r="HA58">
        <f t="shared" si="136"/>
        <v>1</v>
      </c>
      <c r="HB58">
        <f t="shared" si="137"/>
        <v>0.98549929257915125</v>
      </c>
      <c r="HC58">
        <f t="shared" si="138"/>
        <v>0.97702222890473966</v>
      </c>
      <c r="HD58">
        <f t="shared" si="139"/>
        <v>1.0060620164557661</v>
      </c>
      <c r="HE58">
        <f t="shared" si="140"/>
        <v>1.0050177986007951</v>
      </c>
      <c r="HG58">
        <f t="shared" si="141"/>
        <v>0.98549929257915125</v>
      </c>
      <c r="HI58">
        <f t="shared" si="142"/>
        <v>0.96346927642337454</v>
      </c>
      <c r="HJ58">
        <f t="shared" si="143"/>
        <v>1.0193859575745685</v>
      </c>
      <c r="HK58">
        <f t="shared" si="144"/>
        <v>0.95697014432536542</v>
      </c>
      <c r="HL58">
        <f t="shared" si="145"/>
        <v>0.99210211194707731</v>
      </c>
      <c r="HO58" s="8">
        <f t="shared" si="99"/>
        <v>48</v>
      </c>
      <c r="HP58" t="b">
        <f t="shared" si="75"/>
        <v>0</v>
      </c>
      <c r="HS58" s="11"/>
      <c r="HT58" s="11"/>
      <c r="HU58" s="11"/>
      <c r="HV58" s="11" t="str">
        <f t="shared" ca="1" si="102"/>
        <v/>
      </c>
      <c r="HW58" s="11" t="str">
        <f t="shared" ca="1" si="103"/>
        <v/>
      </c>
      <c r="HX58" s="11" t="str">
        <f t="shared" ca="1" si="104"/>
        <v/>
      </c>
      <c r="HY58" s="11" t="str">
        <f t="shared" ca="1" si="105"/>
        <v/>
      </c>
      <c r="IB58" s="11" t="str">
        <f t="shared" ca="1" si="106"/>
        <v/>
      </c>
      <c r="IC58" s="11" t="str">
        <f t="shared" ca="1" si="107"/>
        <v/>
      </c>
      <c r="ID58" s="11" t="str">
        <f t="shared" ca="1" si="108"/>
        <v/>
      </c>
      <c r="IE58" s="11" t="str">
        <f t="shared" ca="1" si="109"/>
        <v/>
      </c>
    </row>
    <row r="59" spans="1:239" x14ac:dyDescent="0.2">
      <c r="A59">
        <f t="shared" si="76"/>
        <v>50</v>
      </c>
      <c r="B59" s="1">
        <f t="shared" si="77"/>
        <v>1998</v>
      </c>
      <c r="C59" s="1"/>
      <c r="D59" s="1"/>
      <c r="E59" s="1"/>
      <c r="F59" s="1"/>
      <c r="G59" s="1"/>
      <c r="H59" s="1"/>
      <c r="I59" s="1"/>
      <c r="J59" s="1"/>
      <c r="K59" s="27">
        <v>18273.81503215</v>
      </c>
      <c r="L59" s="27">
        <v>15028.989901569999</v>
      </c>
      <c r="M59" s="27">
        <v>35381.845774570007</v>
      </c>
      <c r="N59" s="27">
        <v>25393.227207330001</v>
      </c>
      <c r="O59" s="27"/>
      <c r="P59" s="27">
        <f t="shared" si="101"/>
        <v>94077.877915620003</v>
      </c>
      <c r="Q59" s="27"/>
      <c r="R59" s="27"/>
      <c r="Z59" s="23">
        <f t="shared" si="44"/>
        <v>101795.46469864804</v>
      </c>
      <c r="AA59" s="23">
        <f t="shared" si="110"/>
        <v>70796.689723326577</v>
      </c>
      <c r="AB59" s="23">
        <v>2058404</v>
      </c>
      <c r="AC59" s="26">
        <f>Sector_Activity!E55</f>
        <v>1.3675717880848217</v>
      </c>
      <c r="AE59" s="27">
        <v>8508.9</v>
      </c>
      <c r="AH59" s="34">
        <f t="shared" si="45"/>
        <v>179.5150214820199</v>
      </c>
      <c r="AI59" s="34">
        <f t="shared" si="46"/>
        <v>212.28379406301738</v>
      </c>
      <c r="AJ59" s="34">
        <f t="shared" si="47"/>
        <v>17.188970568736753</v>
      </c>
      <c r="AK59" s="26">
        <v>0.85917333922752837</v>
      </c>
      <c r="AN59" s="34">
        <f t="shared" si="49"/>
        <v>11.056408926608611</v>
      </c>
      <c r="AQ59" s="26">
        <f t="shared" si="111"/>
        <v>0.9745695243137954</v>
      </c>
      <c r="AR59" s="26">
        <f t="shared" si="112"/>
        <v>1.069084345739167</v>
      </c>
      <c r="AS59" s="26">
        <f t="shared" si="113"/>
        <v>0.86577646937428321</v>
      </c>
      <c r="AT59" s="26">
        <f t="shared" si="114"/>
        <v>0.85917333922752837</v>
      </c>
      <c r="AU59" s="26"/>
      <c r="AV59" s="26">
        <f t="shared" si="50"/>
        <v>0.82249329514800051</v>
      </c>
      <c r="AY59">
        <f t="shared" si="115"/>
        <v>11.96341062871206</v>
      </c>
      <c r="AZ59">
        <f t="shared" si="116"/>
        <v>8.3203104659035336</v>
      </c>
      <c r="BA59">
        <f t="shared" si="117"/>
        <v>241.91188050159246</v>
      </c>
      <c r="BB59">
        <f t="shared" si="118"/>
        <v>1.6072251267318006E-4</v>
      </c>
      <c r="BN59" t="e">
        <f>AQ59/#REF!</f>
        <v>#REF!</v>
      </c>
      <c r="BO59" t="e">
        <f>AR59/#REF!</f>
        <v>#REF!</v>
      </c>
      <c r="BP59" t="e">
        <f>AS59/#REF!</f>
        <v>#REF!</v>
      </c>
      <c r="BQ59" t="e">
        <f>AT59/#REF!</f>
        <v>#REF!</v>
      </c>
      <c r="BZ59" s="9">
        <f t="shared" si="51"/>
        <v>1.5177768696362892</v>
      </c>
      <c r="CA59" s="9"/>
      <c r="CB59" s="9">
        <f t="shared" si="52"/>
        <v>0.82249329514800051</v>
      </c>
      <c r="CC59" s="9">
        <f t="shared" si="53"/>
        <v>1</v>
      </c>
      <c r="CD59" s="9">
        <f t="shared" si="119"/>
        <v>0.8825078359453532</v>
      </c>
      <c r="CE59" s="9">
        <f t="shared" si="54"/>
        <v>0.91364649422080713</v>
      </c>
      <c r="CF59" s="9">
        <f t="shared" si="120"/>
        <v>1.2237837790238528</v>
      </c>
      <c r="CG59" s="9">
        <f t="shared" si="121"/>
        <v>1.2241369224055589</v>
      </c>
      <c r="CH59" s="9"/>
      <c r="CI59" s="9">
        <f t="shared" si="122"/>
        <v>0.8825078359453532</v>
      </c>
      <c r="CU59" s="223"/>
      <c r="CV59" s="8"/>
      <c r="CW59" s="26">
        <f t="shared" si="55"/>
        <v>0.1942413608493602</v>
      </c>
      <c r="CX59" s="26">
        <f t="shared" si="56"/>
        <v>0.15975051983049349</v>
      </c>
      <c r="CY59" s="26">
        <f t="shared" si="57"/>
        <v>0.37609102754533397</v>
      </c>
      <c r="CZ59" s="26">
        <f t="shared" si="58"/>
        <v>0.26991709177481238</v>
      </c>
      <c r="DA59" s="26"/>
      <c r="DB59">
        <f t="shared" si="59"/>
        <v>1</v>
      </c>
      <c r="DD59" s="26">
        <f t="shared" si="78"/>
        <v>0.19518584013392964</v>
      </c>
      <c r="DE59" s="26">
        <f t="shared" si="79"/>
        <v>0.15932049305107857</v>
      </c>
      <c r="DF59" s="26">
        <f t="shared" si="80"/>
        <v>0.37844001195469701</v>
      </c>
      <c r="DG59" s="26">
        <f t="shared" si="81"/>
        <v>0.26703657660871299</v>
      </c>
      <c r="DH59" s="26"/>
      <c r="DI59" s="26">
        <f t="shared" si="82"/>
        <v>0.99998292174841819</v>
      </c>
      <c r="DJ59" s="26"/>
      <c r="DK59" s="26">
        <f t="shared" si="83"/>
        <v>0.19518917362374283</v>
      </c>
      <c r="DL59" s="26">
        <f t="shared" si="84"/>
        <v>0.15932321401301031</v>
      </c>
      <c r="DM59" s="26">
        <f t="shared" si="85"/>
        <v>0.37844647515881003</v>
      </c>
      <c r="DN59" s="26">
        <f t="shared" si="86"/>
        <v>0.26704113720443684</v>
      </c>
      <c r="DO59" s="26"/>
      <c r="DP59" s="26">
        <f t="shared" si="87"/>
        <v>1</v>
      </c>
      <c r="DQ59" s="26"/>
      <c r="DR59" s="26"/>
      <c r="DS59" s="26">
        <f t="shared" si="88"/>
        <v>-2.0109825821528406E-2</v>
      </c>
      <c r="DT59" s="26">
        <f t="shared" si="89"/>
        <v>-1.1910304809049756E-2</v>
      </c>
      <c r="DU59" s="26">
        <f t="shared" si="90"/>
        <v>-5.4172078471006503E-2</v>
      </c>
      <c r="DV59" s="26">
        <f t="shared" si="91"/>
        <v>1.7326502408800881E-3</v>
      </c>
      <c r="DW59" s="26"/>
      <c r="DY59">
        <f t="shared" si="100"/>
        <v>0.97447018899048143</v>
      </c>
      <c r="DZ59">
        <f t="shared" si="92"/>
        <v>1.1380782128333211E-2</v>
      </c>
      <c r="EA59">
        <f t="shared" si="123"/>
        <v>0.91364649422080713</v>
      </c>
      <c r="EC59">
        <f t="shared" si="146"/>
        <v>-3.0593136525645881E-2</v>
      </c>
      <c r="ED59">
        <f t="shared" si="147"/>
        <v>-2.3705840770510109E-2</v>
      </c>
      <c r="EE59">
        <f t="shared" si="148"/>
        <v>7.2269048630940074E-4</v>
      </c>
      <c r="EF59">
        <f t="shared" si="149"/>
        <v>-1.9652681425341094E-2</v>
      </c>
      <c r="EI59" s="26">
        <f t="shared" si="150"/>
        <v>0.98538493764849011</v>
      </c>
      <c r="EJ59" s="26">
        <f t="shared" si="93"/>
        <v>0.79699140880649821</v>
      </c>
      <c r="EK59" s="26">
        <f t="shared" si="124"/>
        <v>0.8825078359453532</v>
      </c>
      <c r="EN59" t="e">
        <f t="shared" si="151"/>
        <v>#DIV/0!</v>
      </c>
      <c r="EO59" t="e">
        <f t="shared" si="152"/>
        <v>#DIV/0!</v>
      </c>
      <c r="EP59" t="e">
        <f t="shared" si="153"/>
        <v>#DIV/0!</v>
      </c>
      <c r="EQ59" t="e">
        <f t="shared" si="154"/>
        <v>#DIV/0!</v>
      </c>
      <c r="ET59" t="e">
        <f t="shared" si="94"/>
        <v>#DIV/0!</v>
      </c>
      <c r="EU59">
        <f t="shared" si="95"/>
        <v>1</v>
      </c>
      <c r="EV59">
        <f t="shared" si="125"/>
        <v>1</v>
      </c>
      <c r="EX59" t="e">
        <f t="shared" si="155"/>
        <v>#REF!</v>
      </c>
      <c r="EY59" t="e">
        <f t="shared" si="156"/>
        <v>#REF!</v>
      </c>
      <c r="EZ59" t="e">
        <f t="shared" si="157"/>
        <v>#REF!</v>
      </c>
      <c r="FA59" t="e">
        <f t="shared" si="158"/>
        <v>#REF!</v>
      </c>
      <c r="FD59" t="e">
        <f t="shared" si="96"/>
        <v>#REF!</v>
      </c>
      <c r="FE59">
        <f t="shared" si="97"/>
        <v>1</v>
      </c>
      <c r="FF59">
        <f t="shared" si="126"/>
        <v>1</v>
      </c>
      <c r="FV59" t="e">
        <f>#REF!/#REF!</f>
        <v>#REF!</v>
      </c>
      <c r="FX59" s="8">
        <f t="shared" si="98"/>
        <v>49</v>
      </c>
      <c r="FY59" t="b">
        <f t="shared" si="73"/>
        <v>0</v>
      </c>
      <c r="GC59" s="11"/>
      <c r="GD59" s="11"/>
      <c r="GE59" s="11"/>
      <c r="GF59" s="11" t="str">
        <f t="shared" ca="1" si="127"/>
        <v/>
      </c>
      <c r="GG59" s="11" t="str">
        <f t="shared" ca="1" si="128"/>
        <v/>
      </c>
      <c r="GH59" s="11" t="str">
        <f t="shared" ca="1" si="129"/>
        <v/>
      </c>
      <c r="GI59" s="11" t="str">
        <f t="shared" ca="1" si="130"/>
        <v/>
      </c>
      <c r="GM59" s="11" t="str">
        <f t="shared" ca="1" si="131"/>
        <v/>
      </c>
      <c r="GN59" s="11" t="str">
        <f t="shared" ca="1" si="132"/>
        <v/>
      </c>
      <c r="GO59" s="11" t="str">
        <f t="shared" ca="1" si="133"/>
        <v/>
      </c>
      <c r="GP59" s="11" t="str">
        <f t="shared" ca="1" si="134"/>
        <v/>
      </c>
      <c r="GX59" s="14"/>
      <c r="GZ59">
        <f t="shared" si="135"/>
        <v>1.0913692592065973</v>
      </c>
      <c r="HA59">
        <f t="shared" si="136"/>
        <v>1</v>
      </c>
      <c r="HB59">
        <f t="shared" si="137"/>
        <v>0.97109615897073809</v>
      </c>
      <c r="HC59">
        <f t="shared" si="138"/>
        <v>0.95207903604870303</v>
      </c>
      <c r="HD59">
        <f t="shared" si="139"/>
        <v>1.0090366841842755</v>
      </c>
      <c r="HE59">
        <f t="shared" si="140"/>
        <v>1.0059430655590376</v>
      </c>
      <c r="HG59">
        <f t="shared" si="141"/>
        <v>0.97109615897073809</v>
      </c>
      <c r="HI59">
        <f t="shared" si="142"/>
        <v>0.94428759366620718</v>
      </c>
      <c r="HJ59">
        <f t="shared" si="143"/>
        <v>1.0073167765868016</v>
      </c>
      <c r="HK59">
        <f t="shared" si="144"/>
        <v>0.90650823572427508</v>
      </c>
      <c r="HL59">
        <f t="shared" si="145"/>
        <v>0.9938225679541659</v>
      </c>
      <c r="HO59" s="8">
        <f t="shared" si="99"/>
        <v>49</v>
      </c>
      <c r="HP59" t="b">
        <f t="shared" si="75"/>
        <v>0</v>
      </c>
      <c r="HS59" s="11"/>
      <c r="HT59" s="11"/>
      <c r="HU59" s="11"/>
      <c r="HV59" s="11" t="str">
        <f t="shared" ca="1" si="102"/>
        <v/>
      </c>
      <c r="HW59" s="11" t="str">
        <f t="shared" ca="1" si="103"/>
        <v/>
      </c>
      <c r="HX59" s="11" t="str">
        <f t="shared" ca="1" si="104"/>
        <v/>
      </c>
      <c r="HY59" s="11" t="str">
        <f t="shared" ca="1" si="105"/>
        <v/>
      </c>
      <c r="IB59" s="11" t="str">
        <f t="shared" ca="1" si="106"/>
        <v/>
      </c>
      <c r="IC59" s="11" t="str">
        <f t="shared" ca="1" si="107"/>
        <v/>
      </c>
      <c r="ID59" s="11" t="str">
        <f t="shared" ca="1" si="108"/>
        <v/>
      </c>
      <c r="IE59" s="11" t="str">
        <f t="shared" ca="1" si="109"/>
        <v/>
      </c>
    </row>
    <row r="60" spans="1:239" x14ac:dyDescent="0.2">
      <c r="A60">
        <f t="shared" si="76"/>
        <v>51</v>
      </c>
      <c r="B60" s="1">
        <f t="shared" si="77"/>
        <v>1999</v>
      </c>
      <c r="C60" s="1"/>
      <c r="D60" s="1"/>
      <c r="E60" s="1"/>
      <c r="F60" s="1"/>
      <c r="G60" s="1"/>
      <c r="H60" s="1"/>
      <c r="I60" s="1"/>
      <c r="J60" s="1"/>
      <c r="K60" s="27">
        <v>18382.271181520002</v>
      </c>
      <c r="L60" s="27">
        <v>15058.528352269999</v>
      </c>
      <c r="M60" s="27">
        <v>35917.125117260002</v>
      </c>
      <c r="N60" s="27">
        <v>26324.60096879</v>
      </c>
      <c r="O60" s="27"/>
      <c r="P60" s="27">
        <f t="shared" si="101"/>
        <v>95682.525619840017</v>
      </c>
      <c r="Q60" s="27"/>
      <c r="R60" s="27"/>
      <c r="Z60" s="23">
        <f t="shared" si="44"/>
        <v>103019.29739171632</v>
      </c>
      <c r="AA60" s="23">
        <f t="shared" si="110"/>
        <v>72299.726123506509</v>
      </c>
      <c r="AB60" s="23">
        <v>2167381</v>
      </c>
      <c r="AC60" s="26">
        <f>Sector_Activity!E56</f>
        <v>1.4042865844576962</v>
      </c>
      <c r="AE60" s="27">
        <v>8856.5</v>
      </c>
      <c r="AH60" s="34">
        <f t="shared" si="45"/>
        <v>178.43522181697682</v>
      </c>
      <c r="AI60" s="34">
        <f t="shared" si="46"/>
        <v>208.27918941969662</v>
      </c>
      <c r="AJ60" s="34">
        <f t="shared" si="47"/>
        <v>16.571671117011729</v>
      </c>
      <c r="AK60" s="26">
        <v>0.86743048749457086</v>
      </c>
      <c r="AN60" s="34">
        <f t="shared" si="49"/>
        <v>10.803649931670526</v>
      </c>
      <c r="AQ60" s="26">
        <f t="shared" si="111"/>
        <v>0.96870739736070011</v>
      </c>
      <c r="AR60" s="26">
        <f t="shared" si="112"/>
        <v>1.0489167198780158</v>
      </c>
      <c r="AS60" s="26">
        <f t="shared" si="113"/>
        <v>0.83468424440804723</v>
      </c>
      <c r="AT60" s="26">
        <f t="shared" si="114"/>
        <v>0.86743048749457086</v>
      </c>
      <c r="AU60" s="26"/>
      <c r="AV60" s="26">
        <f t="shared" si="50"/>
        <v>0.80369039268618903</v>
      </c>
      <c r="AY60">
        <f t="shared" si="115"/>
        <v>11.632055257914111</v>
      </c>
      <c r="AZ60">
        <f t="shared" si="116"/>
        <v>8.1634648138098012</v>
      </c>
      <c r="BA60">
        <f t="shared" si="117"/>
        <v>244.72206853723253</v>
      </c>
      <c r="BB60">
        <f t="shared" si="118"/>
        <v>1.5855999372863956E-4</v>
      </c>
      <c r="BN60" t="e">
        <f>AQ60/#REF!</f>
        <v>#REF!</v>
      </c>
      <c r="BO60" t="e">
        <f>AR60/#REF!</f>
        <v>#REF!</v>
      </c>
      <c r="BP60" t="e">
        <f>AS60/#REF!</f>
        <v>#REF!</v>
      </c>
      <c r="BQ60" t="e">
        <f>AT60/#REF!</f>
        <v>#REF!</v>
      </c>
      <c r="BZ60" s="9">
        <f t="shared" si="51"/>
        <v>1.5913363302002452</v>
      </c>
      <c r="CA60" s="9"/>
      <c r="CB60" s="9">
        <f t="shared" si="52"/>
        <v>0.80369039268618903</v>
      </c>
      <c r="CC60" s="9">
        <f t="shared" si="53"/>
        <v>1</v>
      </c>
      <c r="CD60" s="9">
        <f t="shared" si="119"/>
        <v>0.87565486642246482</v>
      </c>
      <c r="CE60" s="9">
        <f t="shared" si="54"/>
        <v>0.89975539637245072</v>
      </c>
      <c r="CF60" s="9">
        <f t="shared" si="120"/>
        <v>1.2537744157755453</v>
      </c>
      <c r="CG60" s="9">
        <f t="shared" si="121"/>
        <v>1.245016522856909</v>
      </c>
      <c r="CH60" s="9"/>
      <c r="CI60" s="9">
        <f t="shared" si="122"/>
        <v>0.87565486642246482</v>
      </c>
      <c r="CU60" s="223"/>
      <c r="CV60" s="8"/>
      <c r="CW60" s="26">
        <f t="shared" si="55"/>
        <v>0.19211732824189154</v>
      </c>
      <c r="CX60" s="26">
        <f t="shared" si="56"/>
        <v>0.15738013032912224</v>
      </c>
      <c r="CY60" s="26">
        <f t="shared" si="57"/>
        <v>0.37537810467047805</v>
      </c>
      <c r="CZ60" s="26">
        <f t="shared" si="58"/>
        <v>0.27512443675850806</v>
      </c>
      <c r="DA60" s="26"/>
      <c r="DB60">
        <f t="shared" si="59"/>
        <v>0.99999999999999989</v>
      </c>
      <c r="DD60" s="26">
        <f t="shared" si="78"/>
        <v>0.19317739836150261</v>
      </c>
      <c r="DE60" s="26">
        <f t="shared" si="79"/>
        <v>0.15856237212750665</v>
      </c>
      <c r="DF60" s="26">
        <f t="shared" si="80"/>
        <v>0.37573445338224648</v>
      </c>
      <c r="DG60" s="26">
        <f t="shared" si="81"/>
        <v>0.27251247220680913</v>
      </c>
      <c r="DH60" s="26"/>
      <c r="DI60" s="26">
        <f t="shared" si="82"/>
        <v>0.99998669607806479</v>
      </c>
      <c r="DJ60" s="26"/>
      <c r="DK60" s="26">
        <f t="shared" si="83"/>
        <v>0.19317996841272181</v>
      </c>
      <c r="DL60" s="26">
        <f t="shared" si="84"/>
        <v>0.1585644816569923</v>
      </c>
      <c r="DM60" s="26">
        <f t="shared" si="85"/>
        <v>0.37573945219058641</v>
      </c>
      <c r="DN60" s="26">
        <f t="shared" si="86"/>
        <v>0.27251609773969954</v>
      </c>
      <c r="DO60" s="26"/>
      <c r="DP60" s="26">
        <f t="shared" si="87"/>
        <v>1</v>
      </c>
      <c r="DQ60" s="26"/>
      <c r="DR60" s="26"/>
      <c r="DS60" s="26">
        <f t="shared" si="88"/>
        <v>-6.0332571951837669E-3</v>
      </c>
      <c r="DT60" s="26">
        <f t="shared" si="89"/>
        <v>-1.9044594212528704E-2</v>
      </c>
      <c r="DU60" s="26">
        <f t="shared" si="90"/>
        <v>-3.6573253814238545E-2</v>
      </c>
      <c r="DV60" s="26">
        <f t="shared" si="91"/>
        <v>9.5646854111552052E-3</v>
      </c>
      <c r="DW60" s="26"/>
      <c r="DY60">
        <f t="shared" si="100"/>
        <v>0.98479598188552864</v>
      </c>
      <c r="DZ60">
        <f t="shared" si="92"/>
        <v>1.1207748510697181E-2</v>
      </c>
      <c r="EA60">
        <f t="shared" si="123"/>
        <v>0.89975539637245072</v>
      </c>
      <c r="EC60">
        <f t="shared" si="146"/>
        <v>-2.8088206205796416E-2</v>
      </c>
      <c r="ED60">
        <f t="shared" si="147"/>
        <v>-1.9030881359900852E-2</v>
      </c>
      <c r="EE60">
        <f t="shared" si="148"/>
        <v>1.154962278973674E-2</v>
      </c>
      <c r="EF60">
        <f t="shared" si="149"/>
        <v>-1.3546323209792675E-2</v>
      </c>
      <c r="EI60" s="26">
        <f t="shared" si="150"/>
        <v>0.992234664391906</v>
      </c>
      <c r="EJ60" s="26">
        <f t="shared" si="93"/>
        <v>0.79080250304034816</v>
      </c>
      <c r="EK60" s="26">
        <f t="shared" si="124"/>
        <v>0.87565486642246482</v>
      </c>
      <c r="EN60" t="e">
        <f t="shared" si="151"/>
        <v>#DIV/0!</v>
      </c>
      <c r="EO60" t="e">
        <f t="shared" si="152"/>
        <v>#DIV/0!</v>
      </c>
      <c r="EP60" t="e">
        <f t="shared" si="153"/>
        <v>#DIV/0!</v>
      </c>
      <c r="EQ60" t="e">
        <f t="shared" si="154"/>
        <v>#DIV/0!</v>
      </c>
      <c r="ET60" t="e">
        <f t="shared" si="94"/>
        <v>#DIV/0!</v>
      </c>
      <c r="EU60">
        <f t="shared" si="95"/>
        <v>1</v>
      </c>
      <c r="EV60">
        <f t="shared" si="125"/>
        <v>1</v>
      </c>
      <c r="EX60" t="e">
        <f t="shared" si="155"/>
        <v>#REF!</v>
      </c>
      <c r="EY60" t="e">
        <f t="shared" si="156"/>
        <v>#REF!</v>
      </c>
      <c r="EZ60" t="e">
        <f t="shared" si="157"/>
        <v>#REF!</v>
      </c>
      <c r="FA60" t="e">
        <f t="shared" si="158"/>
        <v>#REF!</v>
      </c>
      <c r="FD60" t="e">
        <f t="shared" si="96"/>
        <v>#REF!</v>
      </c>
      <c r="FE60">
        <f t="shared" si="97"/>
        <v>1</v>
      </c>
      <c r="FF60">
        <f t="shared" si="126"/>
        <v>1</v>
      </c>
      <c r="FV60" t="e">
        <f>#REF!/#REF!</f>
        <v>#REF!</v>
      </c>
      <c r="FX60" s="8">
        <f t="shared" si="98"/>
        <v>50</v>
      </c>
      <c r="FY60" t="b">
        <f t="shared" si="73"/>
        <v>0</v>
      </c>
      <c r="GC60" s="11"/>
      <c r="GD60" s="11"/>
      <c r="GE60" s="11"/>
      <c r="GF60" s="11" t="str">
        <f t="shared" ca="1" si="127"/>
        <v/>
      </c>
      <c r="GG60" s="11" t="str">
        <f t="shared" ca="1" si="128"/>
        <v/>
      </c>
      <c r="GH60" s="11" t="str">
        <f t="shared" ca="1" si="129"/>
        <v/>
      </c>
      <c r="GI60" s="11" t="str">
        <f t="shared" ca="1" si="130"/>
        <v/>
      </c>
      <c r="GM60" s="11" t="str">
        <f t="shared" ca="1" si="131"/>
        <v/>
      </c>
      <c r="GN60" s="11" t="str">
        <f t="shared" ca="1" si="132"/>
        <v/>
      </c>
      <c r="GO60" s="11" t="str">
        <f t="shared" ca="1" si="133"/>
        <v/>
      </c>
      <c r="GP60" s="11" t="str">
        <f t="shared" ca="1" si="134"/>
        <v/>
      </c>
      <c r="GX60" s="14"/>
      <c r="GZ60">
        <f t="shared" si="135"/>
        <v>1.1442627612683067</v>
      </c>
      <c r="HA60">
        <f t="shared" si="136"/>
        <v>1</v>
      </c>
      <c r="HB60">
        <f t="shared" si="137"/>
        <v>0.96355527138859931</v>
      </c>
      <c r="HC60">
        <f t="shared" si="138"/>
        <v>0.93760360913821006</v>
      </c>
      <c r="HD60">
        <f t="shared" si="139"/>
        <v>1.0337646248411136</v>
      </c>
      <c r="HE60">
        <f t="shared" si="140"/>
        <v>1.0231010230564754</v>
      </c>
      <c r="HG60">
        <f t="shared" si="141"/>
        <v>0.96355527138859931</v>
      </c>
      <c r="HI60">
        <f t="shared" si="142"/>
        <v>0.93860761536173287</v>
      </c>
      <c r="HJ60">
        <f t="shared" si="143"/>
        <v>0.98831435834465864</v>
      </c>
      <c r="HK60">
        <f t="shared" si="144"/>
        <v>0.87395322990475321</v>
      </c>
      <c r="HL60">
        <f t="shared" si="145"/>
        <v>1.003373772490038</v>
      </c>
      <c r="HO60" s="8">
        <f t="shared" si="99"/>
        <v>50</v>
      </c>
      <c r="HP60" t="b">
        <f t="shared" si="75"/>
        <v>0</v>
      </c>
      <c r="HS60" s="11"/>
      <c r="HT60" s="11"/>
      <c r="HU60" s="11"/>
      <c r="HV60" s="11" t="str">
        <f t="shared" ca="1" si="102"/>
        <v/>
      </c>
      <c r="HW60" s="11" t="str">
        <f t="shared" ca="1" si="103"/>
        <v/>
      </c>
      <c r="HX60" s="11" t="str">
        <f t="shared" ca="1" si="104"/>
        <v/>
      </c>
      <c r="HY60" s="11" t="str">
        <f t="shared" ca="1" si="105"/>
        <v/>
      </c>
      <c r="IB60" s="11" t="str">
        <f t="shared" ca="1" si="106"/>
        <v/>
      </c>
      <c r="IC60" s="11" t="str">
        <f t="shared" ca="1" si="107"/>
        <v/>
      </c>
      <c r="ID60" s="11" t="str">
        <f t="shared" ca="1" si="108"/>
        <v/>
      </c>
      <c r="IE60" s="11" t="str">
        <f t="shared" ca="1" si="109"/>
        <v/>
      </c>
    </row>
    <row r="61" spans="1:239" x14ac:dyDescent="0.2">
      <c r="A61">
        <f t="shared" si="76"/>
        <v>52</v>
      </c>
      <c r="B61" s="1">
        <f t="shared" si="77"/>
        <v>2000</v>
      </c>
      <c r="C61" s="1"/>
      <c r="D61" s="1"/>
      <c r="E61" s="1"/>
      <c r="F61" s="1"/>
      <c r="G61" s="1"/>
      <c r="H61" s="1"/>
      <c r="I61" s="1"/>
      <c r="J61" s="1"/>
      <c r="K61" s="27"/>
      <c r="L61" s="27"/>
      <c r="M61" s="27"/>
      <c r="N61" s="27"/>
      <c r="O61" s="27"/>
      <c r="P61" s="27">
        <f t="shared" si="101"/>
        <v>0</v>
      </c>
      <c r="Q61" s="27"/>
      <c r="R61" s="27"/>
      <c r="Z61" s="23">
        <f t="shared" si="44"/>
        <v>104162.2934020332</v>
      </c>
      <c r="AA61" s="24">
        <f t="shared" si="110"/>
        <v>73870.248903781947</v>
      </c>
      <c r="AB61" s="25">
        <v>2235325</v>
      </c>
      <c r="AC61" s="26"/>
      <c r="AE61" s="27">
        <v>9224</v>
      </c>
      <c r="AH61" s="34">
        <f t="shared" si="45"/>
        <v>0</v>
      </c>
      <c r="AI61" s="34">
        <f t="shared" si="46"/>
        <v>0</v>
      </c>
      <c r="AJ61" s="34">
        <f t="shared" si="47"/>
        <v>0</v>
      </c>
      <c r="AK61" s="26" t="e">
        <f t="shared" si="48"/>
        <v>#DIV/0!</v>
      </c>
      <c r="AN61" s="34">
        <f t="shared" si="49"/>
        <v>0</v>
      </c>
      <c r="AQ61" s="26">
        <f t="shared" si="111"/>
        <v>0</v>
      </c>
      <c r="AR61" s="26">
        <f t="shared" si="112"/>
        <v>0</v>
      </c>
      <c r="AS61" s="26">
        <f t="shared" si="113"/>
        <v>0</v>
      </c>
      <c r="AT61" s="26" t="e">
        <f t="shared" si="114"/>
        <v>#DIV/0!</v>
      </c>
      <c r="AU61" s="26"/>
      <c r="AV61" s="26">
        <f t="shared" si="50"/>
        <v>0</v>
      </c>
      <c r="AY61">
        <f t="shared" si="115"/>
        <v>11.292529640289809</v>
      </c>
      <c r="AZ61">
        <f t="shared" si="116"/>
        <v>8.0084831855791361</v>
      </c>
      <c r="BA61">
        <f t="shared" si="117"/>
        <v>242.33792281006072</v>
      </c>
      <c r="BB61">
        <f t="shared" si="118"/>
        <v>0</v>
      </c>
      <c r="BN61" t="e">
        <f>AQ61/#REF!</f>
        <v>#REF!</v>
      </c>
      <c r="BO61" t="e">
        <f>AR61/#REF!</f>
        <v>#REF!</v>
      </c>
      <c r="BP61" t="e">
        <f>AS61/#REF!</f>
        <v>#REF!</v>
      </c>
      <c r="BQ61" t="e">
        <f>AT61/#REF!</f>
        <v>#DIV/0!</v>
      </c>
      <c r="BZ61" s="9">
        <f t="shared" si="51"/>
        <v>1.6564324979896385</v>
      </c>
      <c r="CA61" s="9"/>
      <c r="CB61" s="9">
        <f t="shared" si="52"/>
        <v>0</v>
      </c>
      <c r="CC61" s="9">
        <f t="shared" si="53"/>
        <v>1</v>
      </c>
      <c r="CD61" s="9">
        <f t="shared" si="119"/>
        <v>0.87565486642246482</v>
      </c>
      <c r="CE61" s="9">
        <f t="shared" si="54"/>
        <v>0.89975539637245072</v>
      </c>
      <c r="CF61" s="9">
        <f t="shared" si="120"/>
        <v>1.3050620714335439</v>
      </c>
      <c r="CG61" s="9">
        <f t="shared" si="121"/>
        <v>0</v>
      </c>
      <c r="CH61" s="9"/>
      <c r="CI61" s="9">
        <f t="shared" si="122"/>
        <v>0.87565486642246482</v>
      </c>
      <c r="CU61" s="223"/>
      <c r="CV61" s="8"/>
      <c r="CW61" s="26" t="e">
        <f t="shared" si="55"/>
        <v>#DIV/0!</v>
      </c>
      <c r="CX61" s="26" t="e">
        <f t="shared" si="56"/>
        <v>#DIV/0!</v>
      </c>
      <c r="CY61" s="26" t="e">
        <f t="shared" si="57"/>
        <v>#DIV/0!</v>
      </c>
      <c r="CZ61" s="26" t="e">
        <f t="shared" si="58"/>
        <v>#DIV/0!</v>
      </c>
      <c r="DA61" s="26"/>
      <c r="DB61" t="e">
        <f t="shared" si="59"/>
        <v>#DIV/0!</v>
      </c>
      <c r="DD61" s="26" t="e">
        <f t="shared" si="78"/>
        <v>#DIV/0!</v>
      </c>
      <c r="DE61" s="26" t="e">
        <f t="shared" si="79"/>
        <v>#DIV/0!</v>
      </c>
      <c r="DF61" s="26" t="e">
        <f t="shared" si="80"/>
        <v>#DIV/0!</v>
      </c>
      <c r="DG61" s="26" t="e">
        <f t="shared" si="81"/>
        <v>#DIV/0!</v>
      </c>
      <c r="DH61" s="26"/>
      <c r="DI61" s="26" t="e">
        <f t="shared" si="82"/>
        <v>#DIV/0!</v>
      </c>
      <c r="DJ61" s="26"/>
      <c r="DK61" s="26" t="e">
        <f t="shared" si="83"/>
        <v>#DIV/0!</v>
      </c>
      <c r="DL61" s="26" t="e">
        <f t="shared" si="84"/>
        <v>#DIV/0!</v>
      </c>
      <c r="DM61" s="26" t="e">
        <f t="shared" si="85"/>
        <v>#DIV/0!</v>
      </c>
      <c r="DN61" s="26" t="e">
        <f t="shared" si="86"/>
        <v>#DIV/0!</v>
      </c>
      <c r="DO61" s="26"/>
      <c r="DP61" s="26" t="e">
        <f t="shared" si="87"/>
        <v>#DIV/0!</v>
      </c>
      <c r="DQ61" s="26"/>
      <c r="DR61" s="26"/>
      <c r="DS61" s="26" t="e">
        <f t="shared" si="88"/>
        <v>#NUM!</v>
      </c>
      <c r="DT61" s="26" t="e">
        <f t="shared" si="89"/>
        <v>#NUM!</v>
      </c>
      <c r="DU61" s="26" t="e">
        <f t="shared" si="90"/>
        <v>#NUM!</v>
      </c>
      <c r="DV61" s="26" t="e">
        <f t="shared" si="91"/>
        <v>#DIV/0!</v>
      </c>
      <c r="DW61" s="26"/>
      <c r="DY61" t="e">
        <f t="shared" si="100"/>
        <v>#DIV/0!</v>
      </c>
      <c r="DZ61">
        <f t="shared" si="92"/>
        <v>1.1207748510697181E-2</v>
      </c>
      <c r="EA61">
        <f t="shared" si="123"/>
        <v>0.89975539637245072</v>
      </c>
      <c r="EC61">
        <f t="shared" si="146"/>
        <v>-2.9623257968532331E-2</v>
      </c>
      <c r="ED61">
        <f t="shared" si="147"/>
        <v>-1.916731033821506E-2</v>
      </c>
      <c r="EE61">
        <f t="shared" si="148"/>
        <v>-9.79002509664487E-3</v>
      </c>
      <c r="EF61" t="e">
        <f t="shared" si="149"/>
        <v>#NUM!</v>
      </c>
      <c r="EI61" s="26" t="e">
        <f t="shared" si="150"/>
        <v>#DIV/0!</v>
      </c>
      <c r="EJ61" s="26">
        <f t="shared" si="93"/>
        <v>0.79080250304034816</v>
      </c>
      <c r="EK61" s="26">
        <f t="shared" si="124"/>
        <v>0.87565486642246482</v>
      </c>
      <c r="EN61" t="e">
        <f t="shared" si="151"/>
        <v>#DIV/0!</v>
      </c>
      <c r="EO61" t="e">
        <f t="shared" si="152"/>
        <v>#DIV/0!</v>
      </c>
      <c r="EP61" t="e">
        <f t="shared" si="153"/>
        <v>#DIV/0!</v>
      </c>
      <c r="EQ61" t="e">
        <f t="shared" si="154"/>
        <v>#DIV/0!</v>
      </c>
      <c r="ET61" t="e">
        <f t="shared" si="94"/>
        <v>#DIV/0!</v>
      </c>
      <c r="EU61">
        <f t="shared" si="95"/>
        <v>1</v>
      </c>
      <c r="EV61">
        <f t="shared" si="125"/>
        <v>1</v>
      </c>
      <c r="EX61" t="e">
        <f t="shared" si="155"/>
        <v>#REF!</v>
      </c>
      <c r="EY61" t="e">
        <f t="shared" si="156"/>
        <v>#REF!</v>
      </c>
      <c r="EZ61" t="e">
        <f t="shared" si="157"/>
        <v>#REF!</v>
      </c>
      <c r="FA61" t="e">
        <f t="shared" si="158"/>
        <v>#DIV/0!</v>
      </c>
      <c r="FD61" t="e">
        <f t="shared" si="96"/>
        <v>#DIV/0!</v>
      </c>
      <c r="FE61">
        <f t="shared" si="97"/>
        <v>1</v>
      </c>
      <c r="FF61">
        <f t="shared" si="126"/>
        <v>1</v>
      </c>
      <c r="FV61" t="e">
        <f>#REF!/#REF!</f>
        <v>#REF!</v>
      </c>
      <c r="FX61" s="8">
        <f t="shared" si="98"/>
        <v>51</v>
      </c>
      <c r="FY61" t="b">
        <f t="shared" si="73"/>
        <v>0</v>
      </c>
      <c r="GC61" s="11"/>
      <c r="GD61" s="11"/>
      <c r="GE61" s="11"/>
      <c r="GF61" s="11" t="str">
        <f t="shared" ca="1" si="127"/>
        <v/>
      </c>
      <c r="GG61" s="11" t="str">
        <f t="shared" ca="1" si="128"/>
        <v/>
      </c>
      <c r="GH61" s="11" t="str">
        <f t="shared" ca="1" si="129"/>
        <v/>
      </c>
      <c r="GI61" s="11" t="str">
        <f t="shared" ca="1" si="130"/>
        <v/>
      </c>
      <c r="GM61" s="11" t="str">
        <f t="shared" ca="1" si="131"/>
        <v/>
      </c>
      <c r="GN61" s="11" t="str">
        <f t="shared" ca="1" si="132"/>
        <v/>
      </c>
      <c r="GO61" s="11" t="str">
        <f t="shared" ca="1" si="133"/>
        <v/>
      </c>
      <c r="GP61" s="11" t="str">
        <f t="shared" ca="1" si="134"/>
        <v/>
      </c>
      <c r="GX61" s="14"/>
      <c r="GZ61">
        <f t="shared" si="135"/>
        <v>1.1910706668562492</v>
      </c>
      <c r="HA61">
        <f t="shared" si="136"/>
        <v>1</v>
      </c>
      <c r="HB61">
        <f t="shared" si="137"/>
        <v>0.96355527138859931</v>
      </c>
      <c r="HC61">
        <f t="shared" si="138"/>
        <v>0.93760360913821006</v>
      </c>
      <c r="HD61">
        <f t="shared" si="139"/>
        <v>1.0760524267320741</v>
      </c>
      <c r="HE61">
        <f t="shared" si="140"/>
        <v>0</v>
      </c>
      <c r="HG61">
        <f t="shared" si="141"/>
        <v>0.96355527138859931</v>
      </c>
      <c r="HI61">
        <f t="shared" si="142"/>
        <v>0</v>
      </c>
      <c r="HJ61">
        <f t="shared" si="143"/>
        <v>0</v>
      </c>
      <c r="HK61">
        <f t="shared" si="144"/>
        <v>0</v>
      </c>
      <c r="HL61" t="e">
        <f t="shared" si="145"/>
        <v>#DIV/0!</v>
      </c>
      <c r="HO61" s="8">
        <f t="shared" si="99"/>
        <v>51</v>
      </c>
      <c r="HP61" t="b">
        <f t="shared" si="75"/>
        <v>0</v>
      </c>
      <c r="HS61" s="11"/>
      <c r="HT61" s="11"/>
      <c r="HU61" s="11"/>
      <c r="HV61" s="11" t="str">
        <f t="shared" ca="1" si="102"/>
        <v/>
      </c>
      <c r="HW61" s="11" t="str">
        <f t="shared" ca="1" si="103"/>
        <v/>
      </c>
      <c r="HX61" s="11" t="str">
        <f t="shared" ca="1" si="104"/>
        <v/>
      </c>
      <c r="HY61" s="11" t="str">
        <f t="shared" ca="1" si="105"/>
        <v/>
      </c>
      <c r="IB61" s="11" t="str">
        <f t="shared" ca="1" si="106"/>
        <v/>
      </c>
      <c r="IC61" s="11" t="str">
        <f t="shared" ca="1" si="107"/>
        <v/>
      </c>
      <c r="ID61" s="11" t="str">
        <f t="shared" ca="1" si="108"/>
        <v/>
      </c>
      <c r="IE61" s="11" t="str">
        <f t="shared" ca="1" si="109"/>
        <v/>
      </c>
    </row>
    <row r="62" spans="1:239" x14ac:dyDescent="0.2">
      <c r="A62">
        <f t="shared" si="76"/>
        <v>53</v>
      </c>
      <c r="B62" s="1">
        <f t="shared" si="77"/>
        <v>2001</v>
      </c>
      <c r="C62" s="1"/>
      <c r="D62" s="1"/>
      <c r="E62" s="1"/>
      <c r="F62" s="1"/>
      <c r="G62" s="1"/>
      <c r="H62" s="1"/>
      <c r="I62" s="1"/>
      <c r="J62" s="1"/>
      <c r="K62" s="27"/>
      <c r="L62" s="27"/>
      <c r="M62" s="27"/>
      <c r="N62" s="27"/>
      <c r="O62" s="27"/>
      <c r="P62" s="27">
        <f t="shared" si="101"/>
        <v>0</v>
      </c>
      <c r="Q62" s="27"/>
      <c r="R62" s="27"/>
      <c r="Z62" s="23">
        <f t="shared" si="44"/>
        <v>105243.54316416201</v>
      </c>
      <c r="AA62" s="23">
        <f t="shared" si="110"/>
        <v>75387.733723424317</v>
      </c>
      <c r="AB62" s="23"/>
      <c r="AC62" s="26"/>
      <c r="AE62" s="27"/>
      <c r="AH62" s="34">
        <f t="shared" si="45"/>
        <v>0</v>
      </c>
      <c r="AI62" s="34">
        <f t="shared" si="46"/>
        <v>0</v>
      </c>
      <c r="AJ62" s="34" t="e">
        <f t="shared" si="47"/>
        <v>#DIV/0!</v>
      </c>
      <c r="AK62" s="26" t="e">
        <f t="shared" si="48"/>
        <v>#DIV/0!</v>
      </c>
      <c r="AN62" s="34" t="e">
        <f t="shared" si="49"/>
        <v>#DIV/0!</v>
      </c>
      <c r="AQ62" s="26">
        <f t="shared" si="111"/>
        <v>0</v>
      </c>
      <c r="AR62" s="26">
        <f t="shared" si="112"/>
        <v>0</v>
      </c>
      <c r="AS62" s="26" t="e">
        <f t="shared" si="113"/>
        <v>#DIV/0!</v>
      </c>
      <c r="AT62" s="26" t="e">
        <f t="shared" si="114"/>
        <v>#DIV/0!</v>
      </c>
      <c r="AU62" s="26"/>
      <c r="AV62" s="26" t="e">
        <f t="shared" si="50"/>
        <v>#DIV/0!</v>
      </c>
      <c r="AY62" t="e">
        <f t="shared" si="115"/>
        <v>#DIV/0!</v>
      </c>
      <c r="AZ62" t="e">
        <f t="shared" si="116"/>
        <v>#DIV/0!</v>
      </c>
      <c r="BA62" t="e">
        <f t="shared" si="117"/>
        <v>#DIV/0!</v>
      </c>
      <c r="BB62" t="e">
        <f t="shared" si="118"/>
        <v>#DIV/0!</v>
      </c>
      <c r="BN62" t="e">
        <f>AQ62/#REF!</f>
        <v>#REF!</v>
      </c>
      <c r="BO62" t="e">
        <f>AR62/#REF!</f>
        <v>#REF!</v>
      </c>
      <c r="BP62" t="e">
        <f>AS62/#REF!</f>
        <v>#DIV/0!</v>
      </c>
      <c r="BQ62" t="e">
        <f>AT62/#REF!</f>
        <v>#DIV/0!</v>
      </c>
      <c r="BZ62" s="9">
        <f t="shared" si="51"/>
        <v>1.6721462752283902</v>
      </c>
      <c r="CA62" s="9"/>
      <c r="CB62" s="9" t="e">
        <f t="shared" si="52"/>
        <v>#DIV/0!</v>
      </c>
      <c r="CC62" s="9">
        <f t="shared" si="53"/>
        <v>1</v>
      </c>
      <c r="CD62" s="9">
        <f t="shared" si="119"/>
        <v>0.87565486642246482</v>
      </c>
      <c r="CE62" s="9">
        <f t="shared" si="54"/>
        <v>0.89975539637245072</v>
      </c>
      <c r="CF62" s="9">
        <f t="shared" si="120"/>
        <v>1.3174425666835103</v>
      </c>
      <c r="CG62" s="9">
        <f t="shared" si="121"/>
        <v>0</v>
      </c>
      <c r="CH62" s="9"/>
      <c r="CI62" s="9">
        <f t="shared" si="122"/>
        <v>0.87565486642246482</v>
      </c>
      <c r="CU62" s="223"/>
      <c r="CV62" s="8"/>
      <c r="CW62" s="26" t="e">
        <f t="shared" si="55"/>
        <v>#DIV/0!</v>
      </c>
      <c r="CX62" s="26" t="e">
        <f t="shared" si="56"/>
        <v>#DIV/0!</v>
      </c>
      <c r="CY62" s="26" t="e">
        <f t="shared" si="57"/>
        <v>#DIV/0!</v>
      </c>
      <c r="CZ62" s="26" t="e">
        <f t="shared" si="58"/>
        <v>#DIV/0!</v>
      </c>
      <c r="DA62" s="26"/>
      <c r="DB62" t="e">
        <f t="shared" si="59"/>
        <v>#DIV/0!</v>
      </c>
      <c r="DD62" s="26" t="e">
        <f t="shared" si="78"/>
        <v>#DIV/0!</v>
      </c>
      <c r="DE62" s="26" t="e">
        <f t="shared" si="79"/>
        <v>#DIV/0!</v>
      </c>
      <c r="DF62" s="26" t="e">
        <f t="shared" si="80"/>
        <v>#DIV/0!</v>
      </c>
      <c r="DG62" s="26" t="e">
        <f t="shared" si="81"/>
        <v>#DIV/0!</v>
      </c>
      <c r="DH62" s="26"/>
      <c r="DI62" s="26" t="e">
        <f t="shared" si="82"/>
        <v>#DIV/0!</v>
      </c>
      <c r="DJ62" s="26"/>
      <c r="DK62" s="26" t="e">
        <f t="shared" si="83"/>
        <v>#DIV/0!</v>
      </c>
      <c r="DL62" s="26" t="e">
        <f t="shared" si="84"/>
        <v>#DIV/0!</v>
      </c>
      <c r="DM62" s="26" t="e">
        <f t="shared" si="85"/>
        <v>#DIV/0!</v>
      </c>
      <c r="DN62" s="26" t="e">
        <f t="shared" si="86"/>
        <v>#DIV/0!</v>
      </c>
      <c r="DO62" s="26"/>
      <c r="DP62" s="26" t="e">
        <f t="shared" si="87"/>
        <v>#DIV/0!</v>
      </c>
      <c r="DQ62" s="26"/>
      <c r="DR62" s="26"/>
      <c r="DS62" s="26" t="e">
        <f t="shared" si="88"/>
        <v>#DIV/0!</v>
      </c>
      <c r="DT62" s="26" t="e">
        <f t="shared" si="89"/>
        <v>#DIV/0!</v>
      </c>
      <c r="DU62" s="26" t="e">
        <f t="shared" si="90"/>
        <v>#DIV/0!</v>
      </c>
      <c r="DV62" s="26" t="e">
        <f t="shared" si="91"/>
        <v>#DIV/0!</v>
      </c>
      <c r="DW62" s="26"/>
      <c r="DY62" t="e">
        <f t="shared" si="100"/>
        <v>#DIV/0!</v>
      </c>
      <c r="DZ62">
        <f t="shared" si="92"/>
        <v>1.1207748510697181E-2</v>
      </c>
      <c r="EA62">
        <f t="shared" si="123"/>
        <v>0.89975539637245072</v>
      </c>
      <c r="EC62" t="e">
        <f t="shared" si="146"/>
        <v>#DIV/0!</v>
      </c>
      <c r="ED62" t="e">
        <f t="shared" si="147"/>
        <v>#DIV/0!</v>
      </c>
      <c r="EE62" t="e">
        <f t="shared" si="148"/>
        <v>#DIV/0!</v>
      </c>
      <c r="EF62" t="e">
        <f t="shared" si="149"/>
        <v>#DIV/0!</v>
      </c>
      <c r="EI62" s="26" t="e">
        <f t="shared" si="150"/>
        <v>#DIV/0!</v>
      </c>
      <c r="EJ62" s="26">
        <f t="shared" si="93"/>
        <v>0.79080250304034816</v>
      </c>
      <c r="EK62" s="26">
        <f t="shared" si="124"/>
        <v>0.87565486642246482</v>
      </c>
      <c r="EN62" t="e">
        <f t="shared" si="151"/>
        <v>#DIV/0!</v>
      </c>
      <c r="EO62" t="e">
        <f t="shared" si="152"/>
        <v>#DIV/0!</v>
      </c>
      <c r="EP62" t="e">
        <f t="shared" si="153"/>
        <v>#DIV/0!</v>
      </c>
      <c r="EQ62" t="e">
        <f t="shared" si="154"/>
        <v>#DIV/0!</v>
      </c>
      <c r="ET62" t="e">
        <f t="shared" si="94"/>
        <v>#DIV/0!</v>
      </c>
      <c r="EU62">
        <f t="shared" si="95"/>
        <v>1</v>
      </c>
      <c r="EV62">
        <f t="shared" si="125"/>
        <v>1</v>
      </c>
      <c r="EX62" t="e">
        <f t="shared" si="155"/>
        <v>#REF!</v>
      </c>
      <c r="EY62" t="e">
        <f t="shared" si="156"/>
        <v>#REF!</v>
      </c>
      <c r="EZ62" t="e">
        <f t="shared" si="157"/>
        <v>#DIV/0!</v>
      </c>
      <c r="FA62" t="e">
        <f t="shared" si="158"/>
        <v>#DIV/0!</v>
      </c>
      <c r="FD62" t="e">
        <f t="shared" si="96"/>
        <v>#DIV/0!</v>
      </c>
      <c r="FE62">
        <f t="shared" si="97"/>
        <v>1</v>
      </c>
      <c r="FF62">
        <f t="shared" si="126"/>
        <v>1</v>
      </c>
      <c r="FV62" t="e">
        <f>#REF!/#REF!</f>
        <v>#REF!</v>
      </c>
      <c r="FX62" s="8">
        <f t="shared" si="98"/>
        <v>52</v>
      </c>
      <c r="FY62" t="b">
        <f t="shared" si="73"/>
        <v>0</v>
      </c>
      <c r="GC62" s="11"/>
      <c r="GD62" s="11"/>
      <c r="GE62" s="11"/>
      <c r="GF62" s="11" t="str">
        <f t="shared" ca="1" si="127"/>
        <v/>
      </c>
      <c r="GG62" s="11" t="str">
        <f t="shared" ca="1" si="128"/>
        <v/>
      </c>
      <c r="GH62" s="11" t="str">
        <f t="shared" ca="1" si="129"/>
        <v/>
      </c>
      <c r="GI62" s="11" t="str">
        <f t="shared" ca="1" si="130"/>
        <v/>
      </c>
      <c r="GM62" s="11" t="str">
        <f t="shared" ca="1" si="131"/>
        <v/>
      </c>
      <c r="GN62" s="11" t="str">
        <f t="shared" ca="1" si="132"/>
        <v/>
      </c>
      <c r="GO62" s="11" t="str">
        <f t="shared" ca="1" si="133"/>
        <v/>
      </c>
      <c r="GP62" s="11" t="str">
        <f t="shared" ca="1" si="134"/>
        <v/>
      </c>
      <c r="GX62" s="14"/>
      <c r="GZ62">
        <f t="shared" si="135"/>
        <v>1.2023697805583202</v>
      </c>
      <c r="HA62">
        <f t="shared" si="136"/>
        <v>1</v>
      </c>
      <c r="HB62">
        <f t="shared" si="137"/>
        <v>0.96355527138859931</v>
      </c>
      <c r="HC62">
        <f t="shared" si="138"/>
        <v>0.93760360913821006</v>
      </c>
      <c r="HD62">
        <f t="shared" si="139"/>
        <v>1.0862604177920225</v>
      </c>
      <c r="HE62">
        <f t="shared" si="140"/>
        <v>0</v>
      </c>
      <c r="HG62">
        <f t="shared" si="141"/>
        <v>0.96355527138859931</v>
      </c>
      <c r="HI62">
        <f t="shared" si="142"/>
        <v>0</v>
      </c>
      <c r="HJ62">
        <f t="shared" si="143"/>
        <v>0</v>
      </c>
      <c r="HK62" t="e">
        <f t="shared" si="144"/>
        <v>#DIV/0!</v>
      </c>
      <c r="HL62" t="e">
        <f t="shared" si="145"/>
        <v>#DIV/0!</v>
      </c>
      <c r="HO62" s="8">
        <f t="shared" si="99"/>
        <v>52</v>
      </c>
      <c r="HP62" t="b">
        <f t="shared" si="75"/>
        <v>0</v>
      </c>
      <c r="HS62" s="11"/>
      <c r="HT62" s="11"/>
      <c r="HU62" s="11"/>
      <c r="HV62" s="11" t="str">
        <f t="shared" ca="1" si="102"/>
        <v/>
      </c>
      <c r="HW62" s="11" t="str">
        <f t="shared" ca="1" si="103"/>
        <v/>
      </c>
      <c r="HX62" s="11" t="str">
        <f t="shared" ca="1" si="104"/>
        <v/>
      </c>
      <c r="HY62" s="11" t="str">
        <f t="shared" ca="1" si="105"/>
        <v/>
      </c>
      <c r="IB62" s="11" t="str">
        <f t="shared" ca="1" si="106"/>
        <v/>
      </c>
      <c r="IC62" s="11" t="str">
        <f t="shared" ca="1" si="107"/>
        <v/>
      </c>
      <c r="ID62" s="11" t="str">
        <f t="shared" ca="1" si="108"/>
        <v/>
      </c>
      <c r="IE62" s="11" t="str">
        <f t="shared" ca="1" si="109"/>
        <v/>
      </c>
    </row>
    <row r="63" spans="1:239" x14ac:dyDescent="0.2">
      <c r="A63">
        <f t="shared" si="76"/>
        <v>54</v>
      </c>
      <c r="B63" s="1">
        <f t="shared" si="77"/>
        <v>2002</v>
      </c>
      <c r="C63" s="1"/>
      <c r="D63" s="1"/>
      <c r="E63" s="1"/>
      <c r="F63" s="1"/>
      <c r="G63" s="1"/>
      <c r="H63" s="1"/>
      <c r="I63" s="1"/>
      <c r="J63" s="1"/>
      <c r="K63" s="27"/>
      <c r="L63" s="27"/>
      <c r="M63" s="27"/>
      <c r="N63" s="27"/>
      <c r="O63" s="27"/>
      <c r="P63" s="27">
        <f t="shared" si="101"/>
        <v>0</v>
      </c>
      <c r="Q63" s="27"/>
      <c r="R63" s="27"/>
      <c r="Z63" s="23"/>
      <c r="AA63" s="23"/>
      <c r="AB63" s="23"/>
      <c r="AC63" s="26"/>
      <c r="AE63" s="27"/>
      <c r="AH63" s="34" t="e">
        <f t="shared" si="45"/>
        <v>#DIV/0!</v>
      </c>
      <c r="AI63" s="34" t="e">
        <f t="shared" si="46"/>
        <v>#DIV/0!</v>
      </c>
      <c r="AJ63" s="34" t="e">
        <f t="shared" si="47"/>
        <v>#DIV/0!</v>
      </c>
      <c r="AK63" s="26" t="e">
        <f t="shared" si="48"/>
        <v>#DIV/0!</v>
      </c>
      <c r="AN63" s="34" t="e">
        <f t="shared" si="49"/>
        <v>#DIV/0!</v>
      </c>
      <c r="AQ63" s="26" t="e">
        <f t="shared" si="111"/>
        <v>#DIV/0!</v>
      </c>
      <c r="AR63" s="26" t="e">
        <f t="shared" si="112"/>
        <v>#DIV/0!</v>
      </c>
      <c r="AS63" s="26" t="e">
        <f t="shared" si="113"/>
        <v>#DIV/0!</v>
      </c>
      <c r="AT63" s="26" t="e">
        <f t="shared" si="114"/>
        <v>#DIV/0!</v>
      </c>
      <c r="AU63" s="26"/>
      <c r="AV63" s="26" t="e">
        <f t="shared" si="50"/>
        <v>#DIV/0!</v>
      </c>
      <c r="AY63" t="e">
        <f t="shared" si="115"/>
        <v>#DIV/0!</v>
      </c>
      <c r="AZ63" t="e">
        <f t="shared" si="116"/>
        <v>#DIV/0!</v>
      </c>
      <c r="BA63" t="e">
        <f t="shared" si="117"/>
        <v>#DIV/0!</v>
      </c>
      <c r="BB63" t="e">
        <f t="shared" si="118"/>
        <v>#DIV/0!</v>
      </c>
      <c r="BN63" t="e">
        <f>AQ63/#REF!</f>
        <v>#DIV/0!</v>
      </c>
      <c r="BO63" t="e">
        <f>AR63/#REF!</f>
        <v>#DIV/0!</v>
      </c>
      <c r="BP63" t="e">
        <f>AS63/#REF!</f>
        <v>#DIV/0!</v>
      </c>
      <c r="BQ63" t="e">
        <f>AT63/#REF!</f>
        <v>#DIV/0!</v>
      </c>
      <c r="BZ63" s="9">
        <f t="shared" si="51"/>
        <v>1.7018468961335145</v>
      </c>
      <c r="CA63" s="9"/>
      <c r="CB63" s="9" t="e">
        <f t="shared" si="52"/>
        <v>#DIV/0!</v>
      </c>
      <c r="CC63" s="9">
        <f t="shared" si="53"/>
        <v>1</v>
      </c>
      <c r="CD63" s="9">
        <f t="shared" si="119"/>
        <v>0.87565486642246482</v>
      </c>
      <c r="CE63" s="9">
        <f t="shared" si="54"/>
        <v>0.89975539637245072</v>
      </c>
      <c r="CF63" s="9">
        <f t="shared" si="120"/>
        <v>1.3408429490645293</v>
      </c>
      <c r="CG63" s="9">
        <f t="shared" si="121"/>
        <v>0</v>
      </c>
      <c r="CH63" s="9"/>
      <c r="CI63" s="9">
        <f t="shared" si="122"/>
        <v>0.87565486642246482</v>
      </c>
      <c r="CU63" s="223"/>
      <c r="CV63" s="8"/>
      <c r="CW63" s="26" t="e">
        <f t="shared" si="55"/>
        <v>#DIV/0!</v>
      </c>
      <c r="CX63" s="26" t="e">
        <f t="shared" si="56"/>
        <v>#DIV/0!</v>
      </c>
      <c r="CY63" s="26" t="e">
        <f t="shared" si="57"/>
        <v>#DIV/0!</v>
      </c>
      <c r="CZ63" s="26" t="e">
        <f t="shared" si="58"/>
        <v>#DIV/0!</v>
      </c>
      <c r="DA63" s="26"/>
      <c r="DB63" t="e">
        <f t="shared" si="59"/>
        <v>#DIV/0!</v>
      </c>
      <c r="DD63" s="26" t="e">
        <f t="shared" si="78"/>
        <v>#DIV/0!</v>
      </c>
      <c r="DE63" s="26" t="e">
        <f t="shared" si="79"/>
        <v>#DIV/0!</v>
      </c>
      <c r="DF63" s="26" t="e">
        <f t="shared" si="80"/>
        <v>#DIV/0!</v>
      </c>
      <c r="DG63" s="26" t="e">
        <f t="shared" si="81"/>
        <v>#DIV/0!</v>
      </c>
      <c r="DH63" s="26"/>
      <c r="DI63" s="26" t="e">
        <f t="shared" si="82"/>
        <v>#DIV/0!</v>
      </c>
      <c r="DJ63" s="26"/>
      <c r="DK63" s="26" t="e">
        <f t="shared" si="83"/>
        <v>#DIV/0!</v>
      </c>
      <c r="DL63" s="26" t="e">
        <f t="shared" si="84"/>
        <v>#DIV/0!</v>
      </c>
      <c r="DM63" s="26" t="e">
        <f t="shared" si="85"/>
        <v>#DIV/0!</v>
      </c>
      <c r="DN63" s="26" t="e">
        <f t="shared" si="86"/>
        <v>#DIV/0!</v>
      </c>
      <c r="DO63" s="26"/>
      <c r="DP63" s="26" t="e">
        <f t="shared" si="87"/>
        <v>#DIV/0!</v>
      </c>
      <c r="DQ63" s="26"/>
      <c r="DR63" s="26"/>
      <c r="DS63" s="26" t="e">
        <f t="shared" si="88"/>
        <v>#DIV/0!</v>
      </c>
      <c r="DT63" s="26" t="e">
        <f t="shared" si="89"/>
        <v>#DIV/0!</v>
      </c>
      <c r="DU63" s="26" t="e">
        <f t="shared" si="90"/>
        <v>#DIV/0!</v>
      </c>
      <c r="DV63" s="26" t="e">
        <f t="shared" si="91"/>
        <v>#DIV/0!</v>
      </c>
      <c r="DW63" s="26"/>
      <c r="DY63" t="e">
        <f t="shared" si="100"/>
        <v>#DIV/0!</v>
      </c>
      <c r="DZ63">
        <f t="shared" si="92"/>
        <v>1.1207748510697181E-2</v>
      </c>
      <c r="EA63">
        <f t="shared" si="123"/>
        <v>0.89975539637245072</v>
      </c>
      <c r="EC63" t="e">
        <f t="shared" si="146"/>
        <v>#DIV/0!</v>
      </c>
      <c r="ED63" t="e">
        <f t="shared" si="147"/>
        <v>#DIV/0!</v>
      </c>
      <c r="EE63" t="e">
        <f t="shared" si="148"/>
        <v>#DIV/0!</v>
      </c>
      <c r="EF63" t="e">
        <f t="shared" si="149"/>
        <v>#DIV/0!</v>
      </c>
      <c r="EI63" s="26" t="e">
        <f t="shared" si="150"/>
        <v>#DIV/0!</v>
      </c>
      <c r="EJ63" s="26">
        <f t="shared" si="93"/>
        <v>0.79080250304034816</v>
      </c>
      <c r="EK63" s="26">
        <f t="shared" si="124"/>
        <v>0.87565486642246482</v>
      </c>
      <c r="EN63" t="e">
        <f t="shared" si="151"/>
        <v>#DIV/0!</v>
      </c>
      <c r="EO63" t="e">
        <f t="shared" si="152"/>
        <v>#DIV/0!</v>
      </c>
      <c r="EP63" t="e">
        <f t="shared" si="153"/>
        <v>#DIV/0!</v>
      </c>
      <c r="EQ63" t="e">
        <f t="shared" si="154"/>
        <v>#DIV/0!</v>
      </c>
      <c r="ET63" t="e">
        <f t="shared" si="94"/>
        <v>#DIV/0!</v>
      </c>
      <c r="EU63">
        <f t="shared" si="95"/>
        <v>1</v>
      </c>
      <c r="EV63">
        <f t="shared" si="125"/>
        <v>1</v>
      </c>
      <c r="EX63" t="e">
        <f t="shared" si="155"/>
        <v>#DIV/0!</v>
      </c>
      <c r="EY63" t="e">
        <f t="shared" si="156"/>
        <v>#DIV/0!</v>
      </c>
      <c r="EZ63" t="e">
        <f t="shared" si="157"/>
        <v>#DIV/0!</v>
      </c>
      <c r="FA63" t="e">
        <f t="shared" si="158"/>
        <v>#DIV/0!</v>
      </c>
      <c r="FD63" t="e">
        <f t="shared" si="96"/>
        <v>#DIV/0!</v>
      </c>
      <c r="FE63">
        <f t="shared" si="97"/>
        <v>1</v>
      </c>
      <c r="FF63">
        <f t="shared" si="126"/>
        <v>1</v>
      </c>
      <c r="FV63" t="e">
        <f>#REF!/#REF!</f>
        <v>#REF!</v>
      </c>
      <c r="FX63" s="8">
        <f t="shared" si="98"/>
        <v>53</v>
      </c>
      <c r="FY63" t="b">
        <f t="shared" si="73"/>
        <v>0</v>
      </c>
      <c r="GC63" s="11"/>
      <c r="GD63" s="11"/>
      <c r="GE63" s="11"/>
      <c r="GF63" s="11" t="str">
        <f t="shared" ca="1" si="127"/>
        <v/>
      </c>
      <c r="GG63" s="11" t="str">
        <f t="shared" ca="1" si="128"/>
        <v/>
      </c>
      <c r="GH63" s="11" t="str">
        <f t="shared" ca="1" si="129"/>
        <v/>
      </c>
      <c r="GI63" s="11" t="str">
        <f t="shared" ca="1" si="130"/>
        <v/>
      </c>
      <c r="GM63" s="11" t="str">
        <f t="shared" ca="1" si="131"/>
        <v/>
      </c>
      <c r="GN63" s="11" t="str">
        <f t="shared" ca="1" si="132"/>
        <v/>
      </c>
      <c r="GO63" s="11" t="str">
        <f t="shared" ca="1" si="133"/>
        <v/>
      </c>
      <c r="GP63" s="11" t="str">
        <f t="shared" ca="1" si="134"/>
        <v/>
      </c>
      <c r="GX63" s="14"/>
      <c r="GZ63">
        <f t="shared" si="135"/>
        <v>1.223726242949903</v>
      </c>
      <c r="HA63">
        <f t="shared" si="136"/>
        <v>1</v>
      </c>
      <c r="HB63">
        <f t="shared" si="137"/>
        <v>0.96355527138859931</v>
      </c>
      <c r="HC63">
        <f t="shared" si="138"/>
        <v>0.93760360913821006</v>
      </c>
      <c r="HD63">
        <f t="shared" si="139"/>
        <v>1.1055545485454317</v>
      </c>
      <c r="HE63">
        <f t="shared" si="140"/>
        <v>0</v>
      </c>
      <c r="HG63">
        <f t="shared" si="141"/>
        <v>0.96355527138859931</v>
      </c>
      <c r="HI63" t="e">
        <f t="shared" si="142"/>
        <v>#DIV/0!</v>
      </c>
      <c r="HJ63" t="e">
        <f t="shared" si="143"/>
        <v>#DIV/0!</v>
      </c>
      <c r="HK63" t="e">
        <f t="shared" si="144"/>
        <v>#DIV/0!</v>
      </c>
      <c r="HL63" t="e">
        <f t="shared" si="145"/>
        <v>#DIV/0!</v>
      </c>
      <c r="HO63" s="8">
        <f t="shared" si="99"/>
        <v>53</v>
      </c>
      <c r="HP63" t="b">
        <f t="shared" si="75"/>
        <v>0</v>
      </c>
      <c r="HS63" s="11"/>
      <c r="HT63" s="11"/>
      <c r="HU63" s="11"/>
      <c r="HV63" s="11" t="str">
        <f t="shared" ca="1" si="102"/>
        <v/>
      </c>
      <c r="HW63" s="11" t="str">
        <f t="shared" ca="1" si="103"/>
        <v/>
      </c>
      <c r="HX63" s="11" t="str">
        <f t="shared" ca="1" si="104"/>
        <v/>
      </c>
      <c r="HY63" s="11" t="str">
        <f t="shared" ca="1" si="105"/>
        <v/>
      </c>
      <c r="IB63" s="11" t="str">
        <f t="shared" ca="1" si="106"/>
        <v/>
      </c>
      <c r="IC63" s="11" t="str">
        <f t="shared" ca="1" si="107"/>
        <v/>
      </c>
      <c r="ID63" s="11" t="str">
        <f t="shared" ca="1" si="108"/>
        <v/>
      </c>
      <c r="IE63" s="11" t="str">
        <f t="shared" ca="1" si="109"/>
        <v/>
      </c>
    </row>
    <row r="64" spans="1:239" x14ac:dyDescent="0.2">
      <c r="A64">
        <f t="shared" si="76"/>
        <v>55</v>
      </c>
      <c r="B64" s="1">
        <f t="shared" si="77"/>
        <v>2003</v>
      </c>
      <c r="C64" s="1"/>
      <c r="D64" s="1"/>
      <c r="E64" s="1"/>
      <c r="F64" s="1"/>
      <c r="G64" s="1"/>
      <c r="H64" s="1"/>
      <c r="I64" s="1"/>
      <c r="J64" s="1"/>
      <c r="K64" s="27"/>
      <c r="L64" s="27"/>
      <c r="M64" s="27"/>
      <c r="N64" s="27"/>
      <c r="O64" s="27"/>
      <c r="P64" s="27">
        <f t="shared" si="101"/>
        <v>0</v>
      </c>
      <c r="Q64" s="27"/>
      <c r="R64" s="27"/>
      <c r="Z64" s="23"/>
      <c r="AA64" s="23"/>
      <c r="AB64" s="23"/>
      <c r="AC64" s="26"/>
      <c r="AE64" s="27"/>
      <c r="AH64" s="34" t="e">
        <f t="shared" si="45"/>
        <v>#DIV/0!</v>
      </c>
      <c r="AI64" s="34" t="e">
        <f t="shared" si="46"/>
        <v>#DIV/0!</v>
      </c>
      <c r="AJ64" s="34" t="e">
        <f t="shared" si="47"/>
        <v>#DIV/0!</v>
      </c>
      <c r="AK64" s="26" t="e">
        <f t="shared" si="48"/>
        <v>#DIV/0!</v>
      </c>
      <c r="AN64" s="34" t="e">
        <f t="shared" si="49"/>
        <v>#DIV/0!</v>
      </c>
      <c r="AQ64" s="26" t="e">
        <f t="shared" si="111"/>
        <v>#DIV/0!</v>
      </c>
      <c r="AR64" s="26" t="e">
        <f t="shared" si="112"/>
        <v>#DIV/0!</v>
      </c>
      <c r="AS64" s="26" t="e">
        <f t="shared" si="113"/>
        <v>#DIV/0!</v>
      </c>
      <c r="AT64" s="26" t="e">
        <f t="shared" si="114"/>
        <v>#DIV/0!</v>
      </c>
      <c r="AU64" s="26"/>
      <c r="AV64" s="26" t="e">
        <f t="shared" si="50"/>
        <v>#DIV/0!</v>
      </c>
      <c r="AY64" t="e">
        <f t="shared" si="115"/>
        <v>#DIV/0!</v>
      </c>
      <c r="AZ64" t="e">
        <f t="shared" si="116"/>
        <v>#DIV/0!</v>
      </c>
      <c r="BA64" t="e">
        <f t="shared" si="117"/>
        <v>#DIV/0!</v>
      </c>
      <c r="BB64" t="e">
        <f t="shared" si="118"/>
        <v>#DIV/0!</v>
      </c>
      <c r="BN64" t="e">
        <f>AQ64/#REF!</f>
        <v>#DIV/0!</v>
      </c>
      <c r="BO64" t="e">
        <f>AR64/#REF!</f>
        <v>#DIV/0!</v>
      </c>
      <c r="BP64" t="e">
        <f>AS64/#REF!</f>
        <v>#DIV/0!</v>
      </c>
      <c r="BQ64" t="e">
        <f>AT64/#REF!</f>
        <v>#DIV/0!</v>
      </c>
      <c r="BZ64" s="9">
        <f t="shared" si="51"/>
        <v>1.7493441607234665</v>
      </c>
      <c r="CA64" s="9"/>
      <c r="CB64" s="9" t="e">
        <f t="shared" si="52"/>
        <v>#DIV/0!</v>
      </c>
      <c r="CC64" s="9">
        <f t="shared" si="53"/>
        <v>1</v>
      </c>
      <c r="CD64" s="9">
        <f t="shared" si="119"/>
        <v>0.87565486642246482</v>
      </c>
      <c r="CE64" s="9">
        <f t="shared" si="54"/>
        <v>0.89975539637245072</v>
      </c>
      <c r="CF64" s="9">
        <f t="shared" si="120"/>
        <v>1.3782648654954262</v>
      </c>
      <c r="CG64" s="9">
        <f t="shared" si="121"/>
        <v>0</v>
      </c>
      <c r="CH64" s="9"/>
      <c r="CI64" s="9">
        <f t="shared" si="122"/>
        <v>0.87565486642246482</v>
      </c>
      <c r="CU64" s="223"/>
      <c r="CV64" s="8"/>
      <c r="CW64" s="26" t="e">
        <f t="shared" si="55"/>
        <v>#DIV/0!</v>
      </c>
      <c r="CX64" s="26" t="e">
        <f t="shared" si="56"/>
        <v>#DIV/0!</v>
      </c>
      <c r="CY64" s="26" t="e">
        <f t="shared" si="57"/>
        <v>#DIV/0!</v>
      </c>
      <c r="CZ64" s="26" t="e">
        <f t="shared" si="58"/>
        <v>#DIV/0!</v>
      </c>
      <c r="DA64" s="26"/>
      <c r="DB64" t="e">
        <f t="shared" si="59"/>
        <v>#DIV/0!</v>
      </c>
      <c r="DD64" s="26" t="e">
        <f t="shared" si="78"/>
        <v>#DIV/0!</v>
      </c>
      <c r="DE64" s="26" t="e">
        <f t="shared" si="79"/>
        <v>#DIV/0!</v>
      </c>
      <c r="DF64" s="26" t="e">
        <f t="shared" si="80"/>
        <v>#DIV/0!</v>
      </c>
      <c r="DG64" s="26" t="e">
        <f t="shared" si="81"/>
        <v>#DIV/0!</v>
      </c>
      <c r="DH64" s="26"/>
      <c r="DI64" s="26" t="e">
        <f t="shared" si="82"/>
        <v>#DIV/0!</v>
      </c>
      <c r="DJ64" s="26"/>
      <c r="DK64" s="26" t="e">
        <f t="shared" si="83"/>
        <v>#DIV/0!</v>
      </c>
      <c r="DL64" s="26" t="e">
        <f t="shared" si="84"/>
        <v>#DIV/0!</v>
      </c>
      <c r="DM64" s="26" t="e">
        <f t="shared" si="85"/>
        <v>#DIV/0!</v>
      </c>
      <c r="DN64" s="26" t="e">
        <f t="shared" si="86"/>
        <v>#DIV/0!</v>
      </c>
      <c r="DO64" s="26"/>
      <c r="DP64" s="26" t="e">
        <f t="shared" si="87"/>
        <v>#DIV/0!</v>
      </c>
      <c r="DQ64" s="26"/>
      <c r="DR64" s="26"/>
      <c r="DS64" s="26" t="e">
        <f t="shared" si="88"/>
        <v>#DIV/0!</v>
      </c>
      <c r="DT64" s="26" t="e">
        <f t="shared" si="89"/>
        <v>#DIV/0!</v>
      </c>
      <c r="DU64" s="26" t="e">
        <f t="shared" si="90"/>
        <v>#DIV/0!</v>
      </c>
      <c r="DV64" s="26" t="e">
        <f t="shared" si="91"/>
        <v>#DIV/0!</v>
      </c>
      <c r="DW64" s="26"/>
      <c r="DY64" t="e">
        <f t="shared" si="100"/>
        <v>#DIV/0!</v>
      </c>
      <c r="DZ64">
        <f t="shared" si="92"/>
        <v>1.1207748510697181E-2</v>
      </c>
      <c r="EA64">
        <f t="shared" si="123"/>
        <v>0.89975539637245072</v>
      </c>
      <c r="EC64" t="e">
        <f t="shared" si="146"/>
        <v>#DIV/0!</v>
      </c>
      <c r="ED64" t="e">
        <f t="shared" si="147"/>
        <v>#DIV/0!</v>
      </c>
      <c r="EE64" t="e">
        <f t="shared" si="148"/>
        <v>#DIV/0!</v>
      </c>
      <c r="EF64" t="e">
        <f t="shared" si="149"/>
        <v>#DIV/0!</v>
      </c>
      <c r="EI64" s="26" t="e">
        <f t="shared" si="150"/>
        <v>#DIV/0!</v>
      </c>
      <c r="EJ64" s="26">
        <f t="shared" si="93"/>
        <v>0.79080250304034816</v>
      </c>
      <c r="EK64" s="26">
        <f t="shared" si="124"/>
        <v>0.87565486642246482</v>
      </c>
      <c r="EN64" t="e">
        <f t="shared" si="151"/>
        <v>#DIV/0!</v>
      </c>
      <c r="EO64" t="e">
        <f t="shared" si="152"/>
        <v>#DIV/0!</v>
      </c>
      <c r="EP64" t="e">
        <f t="shared" si="153"/>
        <v>#DIV/0!</v>
      </c>
      <c r="EQ64" t="e">
        <f t="shared" si="154"/>
        <v>#DIV/0!</v>
      </c>
      <c r="ET64" t="e">
        <f t="shared" si="94"/>
        <v>#DIV/0!</v>
      </c>
      <c r="EU64">
        <f t="shared" si="95"/>
        <v>1</v>
      </c>
      <c r="EV64">
        <f t="shared" si="125"/>
        <v>1</v>
      </c>
      <c r="EX64" t="e">
        <f t="shared" si="155"/>
        <v>#DIV/0!</v>
      </c>
      <c r="EY64" t="e">
        <f t="shared" si="156"/>
        <v>#DIV/0!</v>
      </c>
      <c r="EZ64" t="e">
        <f t="shared" si="157"/>
        <v>#DIV/0!</v>
      </c>
      <c r="FA64" t="e">
        <f t="shared" si="158"/>
        <v>#DIV/0!</v>
      </c>
      <c r="FD64" t="e">
        <f t="shared" si="96"/>
        <v>#DIV/0!</v>
      </c>
      <c r="FE64">
        <f t="shared" si="97"/>
        <v>1</v>
      </c>
      <c r="FF64">
        <f t="shared" si="126"/>
        <v>1</v>
      </c>
      <c r="FV64" t="e">
        <f>#REF!/#REF!</f>
        <v>#REF!</v>
      </c>
      <c r="FX64" s="8">
        <f t="shared" si="98"/>
        <v>54</v>
      </c>
      <c r="FY64" t="b">
        <f t="shared" si="73"/>
        <v>0</v>
      </c>
      <c r="GC64" s="11"/>
      <c r="GD64" s="11"/>
      <c r="GE64" s="11"/>
      <c r="GF64" s="11" t="str">
        <f t="shared" ca="1" si="127"/>
        <v/>
      </c>
      <c r="GG64" s="11" t="str">
        <f t="shared" ca="1" si="128"/>
        <v/>
      </c>
      <c r="GH64" s="11" t="str">
        <f t="shared" ca="1" si="129"/>
        <v/>
      </c>
      <c r="GI64" s="11" t="str">
        <f t="shared" ca="1" si="130"/>
        <v/>
      </c>
      <c r="GM64" s="11" t="str">
        <f t="shared" ca="1" si="131"/>
        <v/>
      </c>
      <c r="GN64" s="11" t="str">
        <f t="shared" ca="1" si="132"/>
        <v/>
      </c>
      <c r="GO64" s="11" t="str">
        <f t="shared" ca="1" si="133"/>
        <v/>
      </c>
      <c r="GP64" s="11" t="str">
        <f t="shared" ca="1" si="134"/>
        <v/>
      </c>
      <c r="GX64" s="14"/>
      <c r="GZ64">
        <f t="shared" si="135"/>
        <v>1.257879520356415</v>
      </c>
      <c r="HA64">
        <f t="shared" si="136"/>
        <v>1</v>
      </c>
      <c r="HB64">
        <f t="shared" si="137"/>
        <v>0.96355527138859931</v>
      </c>
      <c r="HC64">
        <f t="shared" si="138"/>
        <v>0.93760360913821006</v>
      </c>
      <c r="HD64">
        <f t="shared" si="139"/>
        <v>1.1364097429992857</v>
      </c>
      <c r="HE64">
        <f t="shared" si="140"/>
        <v>0</v>
      </c>
      <c r="HG64">
        <f t="shared" si="141"/>
        <v>0.96355527138859931</v>
      </c>
      <c r="HI64" t="e">
        <f t="shared" si="142"/>
        <v>#DIV/0!</v>
      </c>
      <c r="HJ64" t="e">
        <f t="shared" si="143"/>
        <v>#DIV/0!</v>
      </c>
      <c r="HK64" t="e">
        <f t="shared" si="144"/>
        <v>#DIV/0!</v>
      </c>
      <c r="HL64" t="e">
        <f t="shared" si="145"/>
        <v>#DIV/0!</v>
      </c>
      <c r="HO64" s="8">
        <f t="shared" si="99"/>
        <v>54</v>
      </c>
      <c r="HP64" t="b">
        <f t="shared" si="75"/>
        <v>0</v>
      </c>
      <c r="HS64" s="11"/>
      <c r="HT64" s="11"/>
      <c r="HU64" s="11"/>
      <c r="HV64" s="11" t="str">
        <f t="shared" ca="1" si="102"/>
        <v/>
      </c>
      <c r="HW64" s="11" t="str">
        <f t="shared" ca="1" si="103"/>
        <v/>
      </c>
      <c r="HX64" s="11" t="str">
        <f t="shared" ca="1" si="104"/>
        <v/>
      </c>
      <c r="HY64" s="11" t="str">
        <f t="shared" ca="1" si="105"/>
        <v/>
      </c>
      <c r="IB64" s="11" t="str">
        <f t="shared" ca="1" si="106"/>
        <v/>
      </c>
      <c r="IC64" s="11" t="str">
        <f t="shared" ca="1" si="107"/>
        <v/>
      </c>
      <c r="ID64" s="11" t="str">
        <f t="shared" ca="1" si="108"/>
        <v/>
      </c>
      <c r="IE64" s="11" t="str">
        <f t="shared" ca="1" si="109"/>
        <v/>
      </c>
    </row>
    <row r="65" spans="1:248" x14ac:dyDescent="0.2">
      <c r="A65">
        <f t="shared" si="76"/>
        <v>56</v>
      </c>
      <c r="B65" s="1">
        <f t="shared" si="77"/>
        <v>2004</v>
      </c>
      <c r="C65" s="1"/>
      <c r="D65" s="1"/>
      <c r="E65" s="1"/>
      <c r="F65" s="1"/>
      <c r="G65" s="1"/>
      <c r="H65" s="1"/>
      <c r="I65" s="1"/>
      <c r="J65" s="1"/>
      <c r="K65" s="27"/>
      <c r="L65" s="27"/>
      <c r="M65" s="27"/>
      <c r="N65" s="27"/>
      <c r="O65" s="27"/>
      <c r="P65" s="27">
        <f t="shared" si="101"/>
        <v>0</v>
      </c>
      <c r="Q65" s="27"/>
      <c r="R65" s="27"/>
      <c r="Z65" s="23"/>
      <c r="AA65" s="23"/>
      <c r="AB65" s="23"/>
      <c r="AC65" s="26"/>
      <c r="AE65" s="27"/>
      <c r="AH65" s="34" t="e">
        <f t="shared" si="45"/>
        <v>#DIV/0!</v>
      </c>
      <c r="AI65" s="34" t="e">
        <f t="shared" si="46"/>
        <v>#DIV/0!</v>
      </c>
      <c r="AJ65" s="34" t="e">
        <f t="shared" si="47"/>
        <v>#DIV/0!</v>
      </c>
      <c r="AK65" s="26" t="e">
        <f t="shared" si="48"/>
        <v>#DIV/0!</v>
      </c>
      <c r="AN65" s="34" t="e">
        <f t="shared" si="49"/>
        <v>#DIV/0!</v>
      </c>
      <c r="AQ65" s="26" t="e">
        <f t="shared" si="111"/>
        <v>#DIV/0!</v>
      </c>
      <c r="AR65" s="26" t="e">
        <f t="shared" si="112"/>
        <v>#DIV/0!</v>
      </c>
      <c r="AS65" s="26" t="e">
        <f t="shared" si="113"/>
        <v>#DIV/0!</v>
      </c>
      <c r="AT65" s="26" t="e">
        <f t="shared" si="114"/>
        <v>#DIV/0!</v>
      </c>
      <c r="AU65" s="26"/>
      <c r="AV65" s="26" t="e">
        <f t="shared" si="50"/>
        <v>#DIV/0!</v>
      </c>
      <c r="AY65" t="e">
        <f t="shared" si="115"/>
        <v>#DIV/0!</v>
      </c>
      <c r="AZ65" t="e">
        <f t="shared" si="116"/>
        <v>#DIV/0!</v>
      </c>
      <c r="BA65" t="e">
        <f t="shared" si="117"/>
        <v>#DIV/0!</v>
      </c>
      <c r="BB65" t="e">
        <f t="shared" si="118"/>
        <v>#DIV/0!</v>
      </c>
      <c r="BN65" t="e">
        <f>AQ65/#REF!</f>
        <v>#DIV/0!</v>
      </c>
      <c r="BO65" t="e">
        <f>AR65/#REF!</f>
        <v>#DIV/0!</v>
      </c>
      <c r="BP65" t="e">
        <f>AS65/#REF!</f>
        <v>#DIV/0!</v>
      </c>
      <c r="BQ65" t="e">
        <f>AT65/#REF!</f>
        <v>#DIV/0!</v>
      </c>
      <c r="BZ65" s="9">
        <f t="shared" si="51"/>
        <v>1.8157849638134913</v>
      </c>
      <c r="CA65" s="9"/>
      <c r="CB65" s="9" t="e">
        <f t="shared" si="52"/>
        <v>#DIV/0!</v>
      </c>
      <c r="CC65" s="9">
        <f t="shared" si="53"/>
        <v>1</v>
      </c>
      <c r="CD65" s="9">
        <f t="shared" si="119"/>
        <v>0.87565486642246482</v>
      </c>
      <c r="CE65" s="9">
        <f t="shared" si="54"/>
        <v>0.89975539637245072</v>
      </c>
      <c r="CF65" s="9">
        <f t="shared" si="120"/>
        <v>1.4306119259483043</v>
      </c>
      <c r="CG65" s="9">
        <f t="shared" si="121"/>
        <v>0</v>
      </c>
      <c r="CH65" s="9"/>
      <c r="CI65" s="9">
        <f t="shared" si="122"/>
        <v>0.87565486642246482</v>
      </c>
      <c r="CU65" s="223"/>
      <c r="CV65" s="8"/>
      <c r="CW65" s="26" t="e">
        <f t="shared" si="55"/>
        <v>#DIV/0!</v>
      </c>
      <c r="CX65" s="26" t="e">
        <f t="shared" si="56"/>
        <v>#DIV/0!</v>
      </c>
      <c r="CY65" s="26" t="e">
        <f t="shared" si="57"/>
        <v>#DIV/0!</v>
      </c>
      <c r="CZ65" s="26" t="e">
        <f t="shared" si="58"/>
        <v>#DIV/0!</v>
      </c>
      <c r="DA65" s="26"/>
      <c r="DB65" t="e">
        <f t="shared" si="59"/>
        <v>#DIV/0!</v>
      </c>
      <c r="DD65" s="26" t="e">
        <f t="shared" si="78"/>
        <v>#DIV/0!</v>
      </c>
      <c r="DE65" s="26" t="e">
        <f t="shared" si="79"/>
        <v>#DIV/0!</v>
      </c>
      <c r="DF65" s="26" t="e">
        <f t="shared" si="80"/>
        <v>#DIV/0!</v>
      </c>
      <c r="DG65" s="26" t="e">
        <f t="shared" si="81"/>
        <v>#DIV/0!</v>
      </c>
      <c r="DH65" s="26"/>
      <c r="DI65" s="26" t="e">
        <f t="shared" si="82"/>
        <v>#DIV/0!</v>
      </c>
      <c r="DJ65" s="26"/>
      <c r="DK65" s="26" t="e">
        <f t="shared" si="83"/>
        <v>#DIV/0!</v>
      </c>
      <c r="DL65" s="26" t="e">
        <f t="shared" si="84"/>
        <v>#DIV/0!</v>
      </c>
      <c r="DM65" s="26" t="e">
        <f t="shared" si="85"/>
        <v>#DIV/0!</v>
      </c>
      <c r="DN65" s="26" t="e">
        <f t="shared" si="86"/>
        <v>#DIV/0!</v>
      </c>
      <c r="DO65" s="26"/>
      <c r="DP65" s="26" t="e">
        <f t="shared" si="87"/>
        <v>#DIV/0!</v>
      </c>
      <c r="DQ65" s="26"/>
      <c r="DR65" s="26"/>
      <c r="DS65" s="26" t="e">
        <f t="shared" si="88"/>
        <v>#DIV/0!</v>
      </c>
      <c r="DT65" s="26" t="e">
        <f t="shared" si="89"/>
        <v>#DIV/0!</v>
      </c>
      <c r="DU65" s="26" t="e">
        <f t="shared" si="90"/>
        <v>#DIV/0!</v>
      </c>
      <c r="DV65" s="26" t="e">
        <f t="shared" si="91"/>
        <v>#DIV/0!</v>
      </c>
      <c r="DW65" s="26"/>
      <c r="DY65" t="e">
        <f t="shared" si="100"/>
        <v>#DIV/0!</v>
      </c>
      <c r="DZ65">
        <f t="shared" si="92"/>
        <v>1.1207748510697181E-2</v>
      </c>
      <c r="EA65">
        <f t="shared" si="123"/>
        <v>0.89975539637245072</v>
      </c>
      <c r="EC65" t="e">
        <f t="shared" si="146"/>
        <v>#DIV/0!</v>
      </c>
      <c r="ED65" t="e">
        <f t="shared" si="147"/>
        <v>#DIV/0!</v>
      </c>
      <c r="EE65" t="e">
        <f t="shared" si="148"/>
        <v>#DIV/0!</v>
      </c>
      <c r="EF65" t="e">
        <f t="shared" si="149"/>
        <v>#DIV/0!</v>
      </c>
      <c r="EI65" s="26" t="e">
        <f t="shared" si="150"/>
        <v>#DIV/0!</v>
      </c>
      <c r="EJ65" s="26">
        <f t="shared" si="93"/>
        <v>0.79080250304034816</v>
      </c>
      <c r="EK65" s="26">
        <f t="shared" si="124"/>
        <v>0.87565486642246482</v>
      </c>
      <c r="EN65" t="e">
        <f t="shared" si="151"/>
        <v>#DIV/0!</v>
      </c>
      <c r="EO65" t="e">
        <f t="shared" si="152"/>
        <v>#DIV/0!</v>
      </c>
      <c r="EP65" t="e">
        <f t="shared" si="153"/>
        <v>#DIV/0!</v>
      </c>
      <c r="EQ65" t="e">
        <f t="shared" si="154"/>
        <v>#DIV/0!</v>
      </c>
      <c r="ET65" t="e">
        <f t="shared" si="94"/>
        <v>#DIV/0!</v>
      </c>
      <c r="EU65">
        <f t="shared" si="95"/>
        <v>1</v>
      </c>
      <c r="EV65">
        <f t="shared" si="125"/>
        <v>1</v>
      </c>
      <c r="EX65" t="e">
        <f t="shared" si="155"/>
        <v>#DIV/0!</v>
      </c>
      <c r="EY65" t="e">
        <f t="shared" si="156"/>
        <v>#DIV/0!</v>
      </c>
      <c r="EZ65" t="e">
        <f t="shared" si="157"/>
        <v>#DIV/0!</v>
      </c>
      <c r="FA65" t="e">
        <f t="shared" si="158"/>
        <v>#DIV/0!</v>
      </c>
      <c r="FD65" t="e">
        <f t="shared" si="96"/>
        <v>#DIV/0!</v>
      </c>
      <c r="FE65">
        <f t="shared" si="97"/>
        <v>1</v>
      </c>
      <c r="FF65">
        <f t="shared" si="126"/>
        <v>1</v>
      </c>
      <c r="FV65" t="e">
        <f>#REF!/#REF!</f>
        <v>#REF!</v>
      </c>
      <c r="FX65" s="8">
        <f t="shared" si="98"/>
        <v>55</v>
      </c>
      <c r="FY65" t="b">
        <f t="shared" si="73"/>
        <v>0</v>
      </c>
      <c r="GC65" s="11"/>
      <c r="GD65" s="11"/>
      <c r="GE65" s="11"/>
      <c r="GF65" s="11" t="str">
        <f t="shared" ca="1" si="127"/>
        <v/>
      </c>
      <c r="GG65" s="11" t="str">
        <f t="shared" ca="1" si="128"/>
        <v/>
      </c>
      <c r="GH65" s="11" t="str">
        <f t="shared" ca="1" si="129"/>
        <v/>
      </c>
      <c r="GI65" s="11" t="str">
        <f t="shared" ca="1" si="130"/>
        <v/>
      </c>
      <c r="GM65" s="11" t="str">
        <f t="shared" ca="1" si="131"/>
        <v/>
      </c>
      <c r="GN65" s="11" t="str">
        <f t="shared" ca="1" si="132"/>
        <v/>
      </c>
      <c r="GO65" s="11" t="str">
        <f t="shared" ca="1" si="133"/>
        <v/>
      </c>
      <c r="GP65" s="11" t="str">
        <f t="shared" ca="1" si="134"/>
        <v/>
      </c>
      <c r="GX65" s="14"/>
      <c r="GZ65">
        <f t="shared" si="135"/>
        <v>1.3056542964121525</v>
      </c>
      <c r="HA65">
        <f t="shared" si="136"/>
        <v>1</v>
      </c>
      <c r="HB65">
        <f t="shared" si="137"/>
        <v>0.96355527138859931</v>
      </c>
      <c r="HC65">
        <f t="shared" si="138"/>
        <v>0.93760360913821006</v>
      </c>
      <c r="HD65">
        <f t="shared" si="139"/>
        <v>1.1795710474809467</v>
      </c>
      <c r="HE65">
        <f t="shared" si="140"/>
        <v>0</v>
      </c>
      <c r="HG65">
        <f t="shared" si="141"/>
        <v>0.96355527138859931</v>
      </c>
      <c r="HI65" t="e">
        <f t="shared" si="142"/>
        <v>#DIV/0!</v>
      </c>
      <c r="HJ65" t="e">
        <f t="shared" si="143"/>
        <v>#DIV/0!</v>
      </c>
      <c r="HK65" t="e">
        <f t="shared" si="144"/>
        <v>#DIV/0!</v>
      </c>
      <c r="HL65" t="e">
        <f t="shared" si="145"/>
        <v>#DIV/0!</v>
      </c>
      <c r="HO65" s="8">
        <f t="shared" si="99"/>
        <v>55</v>
      </c>
      <c r="HP65" t="b">
        <f t="shared" si="75"/>
        <v>0</v>
      </c>
      <c r="HS65" s="11"/>
      <c r="HT65" s="11"/>
      <c r="HU65" s="11"/>
      <c r="HV65" s="11" t="str">
        <f t="shared" ca="1" si="102"/>
        <v/>
      </c>
      <c r="HW65" s="11" t="str">
        <f t="shared" ca="1" si="103"/>
        <v/>
      </c>
      <c r="HX65" s="11" t="str">
        <f t="shared" ca="1" si="104"/>
        <v/>
      </c>
      <c r="HY65" s="11" t="str">
        <f t="shared" ca="1" si="105"/>
        <v/>
      </c>
      <c r="IB65" s="11" t="str">
        <f t="shared" ca="1" si="106"/>
        <v/>
      </c>
      <c r="IC65" s="11" t="str">
        <f t="shared" ca="1" si="107"/>
        <v/>
      </c>
      <c r="ID65" s="11" t="str">
        <f t="shared" ca="1" si="108"/>
        <v/>
      </c>
      <c r="IE65" s="11" t="str">
        <f t="shared" ca="1" si="109"/>
        <v/>
      </c>
    </row>
    <row r="66" spans="1:248" x14ac:dyDescent="0.2">
      <c r="A66">
        <f t="shared" si="76"/>
        <v>57</v>
      </c>
      <c r="B66" s="1">
        <f t="shared" si="77"/>
        <v>2005</v>
      </c>
      <c r="C66" s="1"/>
      <c r="D66" s="1"/>
      <c r="E66" s="1"/>
      <c r="F66" s="1"/>
      <c r="G66" s="1"/>
      <c r="H66" s="1"/>
      <c r="I66" s="1"/>
      <c r="J66" s="1"/>
      <c r="K66" s="27"/>
      <c r="L66" s="27"/>
      <c r="M66" s="27"/>
      <c r="N66" s="27"/>
      <c r="O66" s="27"/>
      <c r="P66" s="27">
        <f t="shared" si="101"/>
        <v>0</v>
      </c>
      <c r="Q66" s="27"/>
      <c r="R66" s="27"/>
      <c r="Z66" s="23"/>
      <c r="AA66" s="23"/>
      <c r="AB66" s="23"/>
      <c r="AC66" s="26"/>
      <c r="AE66" s="27"/>
      <c r="AH66" s="34" t="e">
        <f t="shared" si="45"/>
        <v>#DIV/0!</v>
      </c>
      <c r="AI66" s="34" t="e">
        <f t="shared" si="46"/>
        <v>#DIV/0!</v>
      </c>
      <c r="AJ66" s="34" t="e">
        <f t="shared" si="47"/>
        <v>#DIV/0!</v>
      </c>
      <c r="AK66" s="26" t="e">
        <f t="shared" si="48"/>
        <v>#DIV/0!</v>
      </c>
      <c r="AN66" s="34" t="e">
        <f t="shared" si="49"/>
        <v>#DIV/0!</v>
      </c>
      <c r="AQ66" s="26" t="e">
        <f t="shared" si="111"/>
        <v>#DIV/0!</v>
      </c>
      <c r="AR66" s="26" t="e">
        <f t="shared" si="112"/>
        <v>#DIV/0!</v>
      </c>
      <c r="AS66" s="26" t="e">
        <f t="shared" si="113"/>
        <v>#DIV/0!</v>
      </c>
      <c r="AT66" s="26" t="e">
        <f t="shared" si="114"/>
        <v>#DIV/0!</v>
      </c>
      <c r="AU66" s="26"/>
      <c r="AV66" s="26" t="e">
        <f t="shared" si="50"/>
        <v>#DIV/0!</v>
      </c>
      <c r="AY66" t="e">
        <f t="shared" si="115"/>
        <v>#DIV/0!</v>
      </c>
      <c r="AZ66" t="e">
        <f t="shared" si="116"/>
        <v>#DIV/0!</v>
      </c>
      <c r="BA66" t="e">
        <f t="shared" si="117"/>
        <v>#DIV/0!</v>
      </c>
      <c r="BB66" t="e">
        <f t="shared" si="118"/>
        <v>#DIV/0!</v>
      </c>
      <c r="BN66" t="e">
        <f>AQ66/#REF!</f>
        <v>#DIV/0!</v>
      </c>
      <c r="BO66" t="e">
        <f>AR66/#REF!</f>
        <v>#DIV/0!</v>
      </c>
      <c r="BP66" t="e">
        <f>AS66/#REF!</f>
        <v>#DIV/0!</v>
      </c>
      <c r="BQ66" t="e">
        <f>AT66/#REF!</f>
        <v>#DIV/0!</v>
      </c>
      <c r="BZ66" s="9">
        <f t="shared" si="51"/>
        <v>1.8766363025165773</v>
      </c>
      <c r="CA66" s="9"/>
      <c r="CB66" s="9" t="e">
        <f t="shared" si="52"/>
        <v>#DIV/0!</v>
      </c>
      <c r="CC66" s="9">
        <f t="shared" si="53"/>
        <v>1</v>
      </c>
      <c r="CD66" s="9">
        <f t="shared" si="119"/>
        <v>0.87565486642246482</v>
      </c>
      <c r="CE66" s="9">
        <f t="shared" si="54"/>
        <v>0.89975539637245072</v>
      </c>
      <c r="CF66" s="9">
        <f t="shared" si="120"/>
        <v>1.4785551860773691</v>
      </c>
      <c r="CG66" s="9">
        <f t="shared" si="121"/>
        <v>0</v>
      </c>
      <c r="CH66" s="9"/>
      <c r="CI66" s="9">
        <f t="shared" si="122"/>
        <v>0.87565486642246482</v>
      </c>
      <c r="CU66" s="223"/>
      <c r="CV66" s="8"/>
      <c r="CW66" s="26" t="e">
        <f t="shared" si="55"/>
        <v>#DIV/0!</v>
      </c>
      <c r="CX66" s="26" t="e">
        <f t="shared" si="56"/>
        <v>#DIV/0!</v>
      </c>
      <c r="CY66" s="26" t="e">
        <f t="shared" si="57"/>
        <v>#DIV/0!</v>
      </c>
      <c r="CZ66" s="26" t="e">
        <f t="shared" si="58"/>
        <v>#DIV/0!</v>
      </c>
      <c r="DA66" s="26"/>
      <c r="DB66" t="e">
        <f t="shared" si="59"/>
        <v>#DIV/0!</v>
      </c>
      <c r="DD66" s="26" t="e">
        <f t="shared" si="78"/>
        <v>#DIV/0!</v>
      </c>
      <c r="DE66" s="26" t="e">
        <f t="shared" si="79"/>
        <v>#DIV/0!</v>
      </c>
      <c r="DF66" s="26" t="e">
        <f t="shared" si="80"/>
        <v>#DIV/0!</v>
      </c>
      <c r="DG66" s="26" t="e">
        <f t="shared" si="81"/>
        <v>#DIV/0!</v>
      </c>
      <c r="DH66" s="26"/>
      <c r="DI66" s="26" t="e">
        <f t="shared" si="82"/>
        <v>#DIV/0!</v>
      </c>
      <c r="DJ66" s="26"/>
      <c r="DK66" s="26" t="e">
        <f t="shared" si="83"/>
        <v>#DIV/0!</v>
      </c>
      <c r="DL66" s="26" t="e">
        <f t="shared" si="84"/>
        <v>#DIV/0!</v>
      </c>
      <c r="DM66" s="26" t="e">
        <f t="shared" si="85"/>
        <v>#DIV/0!</v>
      </c>
      <c r="DN66" s="26" t="e">
        <f t="shared" si="86"/>
        <v>#DIV/0!</v>
      </c>
      <c r="DO66" s="26"/>
      <c r="DP66" s="26" t="e">
        <f t="shared" si="87"/>
        <v>#DIV/0!</v>
      </c>
      <c r="DQ66" s="26"/>
      <c r="DR66" s="26"/>
      <c r="DS66" s="26" t="e">
        <f t="shared" si="88"/>
        <v>#DIV/0!</v>
      </c>
      <c r="DT66" s="26" t="e">
        <f t="shared" si="89"/>
        <v>#DIV/0!</v>
      </c>
      <c r="DU66" s="26" t="e">
        <f t="shared" si="90"/>
        <v>#DIV/0!</v>
      </c>
      <c r="DV66" s="26" t="e">
        <f t="shared" si="91"/>
        <v>#DIV/0!</v>
      </c>
      <c r="DW66" s="26"/>
      <c r="DY66" t="e">
        <f t="shared" si="100"/>
        <v>#DIV/0!</v>
      </c>
      <c r="DZ66">
        <f t="shared" si="92"/>
        <v>1.1207748510697181E-2</v>
      </c>
      <c r="EA66">
        <f t="shared" si="123"/>
        <v>0.89975539637245072</v>
      </c>
      <c r="EC66" t="e">
        <f t="shared" si="146"/>
        <v>#DIV/0!</v>
      </c>
      <c r="ED66" t="e">
        <f t="shared" si="147"/>
        <v>#DIV/0!</v>
      </c>
      <c r="EE66" t="e">
        <f t="shared" si="148"/>
        <v>#DIV/0!</v>
      </c>
      <c r="EF66" t="e">
        <f t="shared" si="149"/>
        <v>#DIV/0!</v>
      </c>
      <c r="EI66" s="26" t="e">
        <f t="shared" si="150"/>
        <v>#DIV/0!</v>
      </c>
      <c r="EJ66" s="26">
        <f t="shared" si="93"/>
        <v>0.79080250304034816</v>
      </c>
      <c r="EK66" s="26">
        <f t="shared" si="124"/>
        <v>0.87565486642246482</v>
      </c>
      <c r="EN66" t="e">
        <f t="shared" si="151"/>
        <v>#DIV/0!</v>
      </c>
      <c r="EO66" t="e">
        <f t="shared" si="152"/>
        <v>#DIV/0!</v>
      </c>
      <c r="EP66" t="e">
        <f t="shared" si="153"/>
        <v>#DIV/0!</v>
      </c>
      <c r="EQ66" t="e">
        <f t="shared" si="154"/>
        <v>#DIV/0!</v>
      </c>
      <c r="ET66" t="e">
        <f t="shared" si="94"/>
        <v>#DIV/0!</v>
      </c>
      <c r="EU66">
        <f t="shared" si="95"/>
        <v>1</v>
      </c>
      <c r="EV66">
        <f t="shared" si="125"/>
        <v>1</v>
      </c>
      <c r="EX66" t="e">
        <f t="shared" si="155"/>
        <v>#DIV/0!</v>
      </c>
      <c r="EY66" t="e">
        <f t="shared" si="156"/>
        <v>#DIV/0!</v>
      </c>
      <c r="EZ66" t="e">
        <f t="shared" si="157"/>
        <v>#DIV/0!</v>
      </c>
      <c r="FA66" t="e">
        <f t="shared" si="158"/>
        <v>#DIV/0!</v>
      </c>
      <c r="FD66" t="e">
        <f t="shared" si="96"/>
        <v>#DIV/0!</v>
      </c>
      <c r="FE66">
        <f t="shared" si="97"/>
        <v>1</v>
      </c>
      <c r="FF66">
        <f t="shared" si="126"/>
        <v>1</v>
      </c>
      <c r="FV66" t="e">
        <f>#REF!/#REF!</f>
        <v>#REF!</v>
      </c>
      <c r="FX66" s="8">
        <f t="shared" si="98"/>
        <v>56</v>
      </c>
      <c r="FY66" t="b">
        <f t="shared" si="73"/>
        <v>0</v>
      </c>
      <c r="GC66" s="11"/>
      <c r="GD66" s="11"/>
      <c r="GE66" s="11"/>
      <c r="GF66" s="11" t="str">
        <f t="shared" ca="1" si="127"/>
        <v/>
      </c>
      <c r="GG66" s="11" t="str">
        <f t="shared" ca="1" si="128"/>
        <v/>
      </c>
      <c r="GH66" s="11" t="str">
        <f t="shared" ca="1" si="129"/>
        <v/>
      </c>
      <c r="GI66" s="11" t="str">
        <f t="shared" ca="1" si="130"/>
        <v/>
      </c>
      <c r="GM66" s="11" t="str">
        <f t="shared" ca="1" si="131"/>
        <v/>
      </c>
      <c r="GN66" s="11" t="str">
        <f t="shared" ca="1" si="132"/>
        <v/>
      </c>
      <c r="GO66" s="11" t="str">
        <f t="shared" ca="1" si="133"/>
        <v/>
      </c>
      <c r="GP66" s="11" t="str">
        <f t="shared" ca="1" si="134"/>
        <v/>
      </c>
      <c r="GX66" s="14"/>
      <c r="GZ66">
        <f t="shared" si="135"/>
        <v>1.3494099246409783</v>
      </c>
      <c r="HA66">
        <f t="shared" si="136"/>
        <v>1</v>
      </c>
      <c r="HB66">
        <f t="shared" si="137"/>
        <v>0.96355527138859931</v>
      </c>
      <c r="HC66">
        <f t="shared" si="138"/>
        <v>0.93760360913821006</v>
      </c>
      <c r="HD66">
        <f t="shared" si="139"/>
        <v>1.2191013215855788</v>
      </c>
      <c r="HE66">
        <f t="shared" si="140"/>
        <v>0</v>
      </c>
      <c r="HG66">
        <f t="shared" si="141"/>
        <v>0.96355527138859931</v>
      </c>
      <c r="HI66" t="e">
        <f t="shared" si="142"/>
        <v>#DIV/0!</v>
      </c>
      <c r="HJ66" t="e">
        <f t="shared" si="143"/>
        <v>#DIV/0!</v>
      </c>
      <c r="HK66" t="e">
        <f t="shared" si="144"/>
        <v>#DIV/0!</v>
      </c>
      <c r="HL66" t="e">
        <f t="shared" si="145"/>
        <v>#DIV/0!</v>
      </c>
      <c r="HO66" s="8">
        <f t="shared" si="99"/>
        <v>56</v>
      </c>
      <c r="HP66" t="b">
        <f t="shared" si="75"/>
        <v>0</v>
      </c>
      <c r="HS66" s="11"/>
      <c r="HT66" s="11"/>
      <c r="HU66" s="11"/>
      <c r="HV66" s="11" t="str">
        <f t="shared" ca="1" si="102"/>
        <v/>
      </c>
      <c r="HW66" s="11" t="str">
        <f t="shared" ca="1" si="103"/>
        <v/>
      </c>
      <c r="HX66" s="11" t="str">
        <f t="shared" ca="1" si="104"/>
        <v/>
      </c>
      <c r="HY66" s="11" t="str">
        <f t="shared" ca="1" si="105"/>
        <v/>
      </c>
      <c r="IB66" s="11" t="str">
        <f t="shared" ca="1" si="106"/>
        <v/>
      </c>
      <c r="IC66" s="11" t="str">
        <f t="shared" ca="1" si="107"/>
        <v/>
      </c>
      <c r="ID66" s="11" t="str">
        <f t="shared" ca="1" si="108"/>
        <v/>
      </c>
      <c r="IE66" s="11" t="str">
        <f t="shared" ca="1" si="109"/>
        <v/>
      </c>
    </row>
    <row r="67" spans="1:248" x14ac:dyDescent="0.2">
      <c r="A67">
        <f t="shared" si="76"/>
        <v>58</v>
      </c>
      <c r="B67" s="1">
        <f t="shared" si="77"/>
        <v>2006</v>
      </c>
      <c r="C67" s="1"/>
      <c r="D67" s="1"/>
      <c r="E67" s="1"/>
      <c r="F67" s="1"/>
      <c r="G67" s="1"/>
      <c r="H67" s="1"/>
      <c r="I67" s="1"/>
      <c r="J67" s="1"/>
      <c r="K67" s="27"/>
      <c r="L67" s="27"/>
      <c r="M67" s="27"/>
      <c r="N67" s="27"/>
      <c r="O67" s="27"/>
      <c r="P67" s="27">
        <f t="shared" si="101"/>
        <v>0</v>
      </c>
      <c r="Q67" s="27"/>
      <c r="R67" s="27"/>
      <c r="Z67" s="23"/>
      <c r="AA67" s="23"/>
      <c r="AB67" s="23"/>
      <c r="AC67" s="26"/>
      <c r="AE67" s="27"/>
      <c r="AH67" s="34" t="e">
        <f t="shared" si="45"/>
        <v>#DIV/0!</v>
      </c>
      <c r="AI67" s="34" t="e">
        <f t="shared" si="46"/>
        <v>#DIV/0!</v>
      </c>
      <c r="AJ67" s="34" t="e">
        <f t="shared" si="47"/>
        <v>#DIV/0!</v>
      </c>
      <c r="AK67" s="26" t="e">
        <f t="shared" si="48"/>
        <v>#DIV/0!</v>
      </c>
      <c r="AN67" s="34" t="e">
        <f t="shared" si="49"/>
        <v>#DIV/0!</v>
      </c>
      <c r="AQ67" s="26" t="e">
        <f t="shared" si="111"/>
        <v>#DIV/0!</v>
      </c>
      <c r="AR67" s="26" t="e">
        <f t="shared" si="112"/>
        <v>#DIV/0!</v>
      </c>
      <c r="AS67" s="26" t="e">
        <f t="shared" si="113"/>
        <v>#DIV/0!</v>
      </c>
      <c r="AT67" s="26" t="e">
        <f t="shared" si="114"/>
        <v>#DIV/0!</v>
      </c>
      <c r="AU67" s="26"/>
      <c r="AV67" s="26" t="e">
        <f t="shared" si="50"/>
        <v>#DIV/0!</v>
      </c>
      <c r="AY67" t="e">
        <f t="shared" si="115"/>
        <v>#DIV/0!</v>
      </c>
      <c r="AZ67" t="e">
        <f t="shared" si="116"/>
        <v>#DIV/0!</v>
      </c>
      <c r="BA67" t="e">
        <f t="shared" si="117"/>
        <v>#DIV/0!</v>
      </c>
      <c r="BB67" t="e">
        <f t="shared" si="118"/>
        <v>#DIV/0!</v>
      </c>
      <c r="BN67" t="e">
        <f>AQ67/#REF!</f>
        <v>#DIV/0!</v>
      </c>
      <c r="BO67" t="e">
        <f>AR67/#REF!</f>
        <v>#DIV/0!</v>
      </c>
      <c r="BP67" t="e">
        <f>AS67/#REF!</f>
        <v>#DIV/0!</v>
      </c>
      <c r="BQ67" t="e">
        <f>AT67/#REF!</f>
        <v>#DIV/0!</v>
      </c>
      <c r="BZ67" s="9">
        <f t="shared" si="51"/>
        <v>1.9266778280185086</v>
      </c>
      <c r="CA67" s="9"/>
      <c r="CB67" s="9" t="e">
        <f t="shared" si="52"/>
        <v>#DIV/0!</v>
      </c>
      <c r="CC67" s="9">
        <f t="shared" si="53"/>
        <v>1</v>
      </c>
      <c r="CD67" s="9">
        <f t="shared" si="119"/>
        <v>0.87565486642246482</v>
      </c>
      <c r="CE67" s="9">
        <f t="shared" si="54"/>
        <v>0.89975539637245072</v>
      </c>
      <c r="CF67" s="9">
        <f t="shared" si="120"/>
        <v>1.5179816625613227</v>
      </c>
      <c r="CG67" s="9">
        <f t="shared" si="121"/>
        <v>0</v>
      </c>
      <c r="CH67" s="9"/>
      <c r="CI67" s="9">
        <f t="shared" si="122"/>
        <v>0.87565486642246482</v>
      </c>
      <c r="CU67" s="223"/>
      <c r="CV67" s="8"/>
      <c r="CW67" s="26" t="e">
        <f t="shared" si="55"/>
        <v>#DIV/0!</v>
      </c>
      <c r="CX67" s="26" t="e">
        <f t="shared" si="56"/>
        <v>#DIV/0!</v>
      </c>
      <c r="CY67" s="26" t="e">
        <f t="shared" si="57"/>
        <v>#DIV/0!</v>
      </c>
      <c r="CZ67" s="26" t="e">
        <f t="shared" si="58"/>
        <v>#DIV/0!</v>
      </c>
      <c r="DA67" s="26"/>
      <c r="DB67" t="e">
        <f t="shared" si="59"/>
        <v>#DIV/0!</v>
      </c>
      <c r="DD67" s="26" t="e">
        <f t="shared" si="78"/>
        <v>#DIV/0!</v>
      </c>
      <c r="DE67" s="26" t="e">
        <f t="shared" si="79"/>
        <v>#DIV/0!</v>
      </c>
      <c r="DF67" s="26" t="e">
        <f t="shared" si="80"/>
        <v>#DIV/0!</v>
      </c>
      <c r="DG67" s="26" t="e">
        <f t="shared" si="81"/>
        <v>#DIV/0!</v>
      </c>
      <c r="DH67" s="26"/>
      <c r="DI67" s="26" t="e">
        <f t="shared" si="82"/>
        <v>#DIV/0!</v>
      </c>
      <c r="DJ67" s="26"/>
      <c r="DK67" s="26" t="e">
        <f t="shared" si="83"/>
        <v>#DIV/0!</v>
      </c>
      <c r="DL67" s="26" t="e">
        <f t="shared" si="84"/>
        <v>#DIV/0!</v>
      </c>
      <c r="DM67" s="26" t="e">
        <f t="shared" si="85"/>
        <v>#DIV/0!</v>
      </c>
      <c r="DN67" s="26" t="e">
        <f t="shared" si="86"/>
        <v>#DIV/0!</v>
      </c>
      <c r="DO67" s="26"/>
      <c r="DP67" s="26" t="e">
        <f t="shared" si="87"/>
        <v>#DIV/0!</v>
      </c>
      <c r="DQ67" s="26"/>
      <c r="DR67" s="26"/>
      <c r="DS67" s="26" t="e">
        <f t="shared" si="88"/>
        <v>#DIV/0!</v>
      </c>
      <c r="DT67" s="26" t="e">
        <f t="shared" si="89"/>
        <v>#DIV/0!</v>
      </c>
      <c r="DU67" s="26" t="e">
        <f t="shared" si="90"/>
        <v>#DIV/0!</v>
      </c>
      <c r="DV67" s="26" t="e">
        <f t="shared" si="91"/>
        <v>#DIV/0!</v>
      </c>
      <c r="DW67" s="26"/>
      <c r="DY67" t="e">
        <f t="shared" si="100"/>
        <v>#DIV/0!</v>
      </c>
      <c r="DZ67">
        <f t="shared" si="92"/>
        <v>1.1207748510697181E-2</v>
      </c>
      <c r="EA67">
        <f t="shared" si="123"/>
        <v>0.89975539637245072</v>
      </c>
      <c r="EC67" t="e">
        <f t="shared" si="146"/>
        <v>#DIV/0!</v>
      </c>
      <c r="ED67" t="e">
        <f t="shared" si="147"/>
        <v>#DIV/0!</v>
      </c>
      <c r="EE67" t="e">
        <f t="shared" si="148"/>
        <v>#DIV/0!</v>
      </c>
      <c r="EF67" t="e">
        <f t="shared" si="149"/>
        <v>#DIV/0!</v>
      </c>
      <c r="EI67" s="26" t="e">
        <f t="shared" si="150"/>
        <v>#DIV/0!</v>
      </c>
      <c r="EJ67" s="26">
        <f t="shared" si="93"/>
        <v>0.79080250304034816</v>
      </c>
      <c r="EK67" s="26">
        <f t="shared" si="124"/>
        <v>0.87565486642246482</v>
      </c>
      <c r="EN67" t="e">
        <f t="shared" si="151"/>
        <v>#DIV/0!</v>
      </c>
      <c r="EO67" t="e">
        <f t="shared" si="152"/>
        <v>#DIV/0!</v>
      </c>
      <c r="EP67" t="e">
        <f t="shared" si="153"/>
        <v>#DIV/0!</v>
      </c>
      <c r="EQ67" t="e">
        <f t="shared" si="154"/>
        <v>#DIV/0!</v>
      </c>
      <c r="ET67" t="e">
        <f t="shared" si="94"/>
        <v>#DIV/0!</v>
      </c>
      <c r="EU67">
        <f t="shared" si="95"/>
        <v>1</v>
      </c>
      <c r="EV67">
        <f t="shared" si="125"/>
        <v>1</v>
      </c>
      <c r="EX67" t="e">
        <f t="shared" si="155"/>
        <v>#DIV/0!</v>
      </c>
      <c r="EY67" t="e">
        <f t="shared" si="156"/>
        <v>#DIV/0!</v>
      </c>
      <c r="EZ67" t="e">
        <f t="shared" si="157"/>
        <v>#DIV/0!</v>
      </c>
      <c r="FA67" t="e">
        <f t="shared" si="158"/>
        <v>#DIV/0!</v>
      </c>
      <c r="FD67" t="e">
        <f t="shared" si="96"/>
        <v>#DIV/0!</v>
      </c>
      <c r="FE67">
        <f t="shared" si="97"/>
        <v>1</v>
      </c>
      <c r="FF67">
        <f t="shared" si="126"/>
        <v>1</v>
      </c>
      <c r="FV67" t="e">
        <f>#REF!/#REF!</f>
        <v>#REF!</v>
      </c>
      <c r="FX67" s="8">
        <f t="shared" si="98"/>
        <v>57</v>
      </c>
      <c r="FY67" t="b">
        <f t="shared" si="73"/>
        <v>0</v>
      </c>
      <c r="GC67" s="11"/>
      <c r="GD67" s="11"/>
      <c r="GE67" s="11"/>
      <c r="GF67" s="11" t="str">
        <f t="shared" ca="1" si="127"/>
        <v/>
      </c>
      <c r="GG67" s="11" t="str">
        <f t="shared" ca="1" si="128"/>
        <v/>
      </c>
      <c r="GH67" s="11" t="str">
        <f t="shared" ca="1" si="129"/>
        <v/>
      </c>
      <c r="GI67" s="11" t="str">
        <f t="shared" ca="1" si="130"/>
        <v/>
      </c>
      <c r="GM67" s="11" t="str">
        <f t="shared" ca="1" si="131"/>
        <v/>
      </c>
      <c r="GN67" s="11" t="str">
        <f t="shared" ca="1" si="132"/>
        <v/>
      </c>
      <c r="GO67" s="11" t="str">
        <f t="shared" ca="1" si="133"/>
        <v/>
      </c>
      <c r="GP67" s="11" t="str">
        <f t="shared" ca="1" si="134"/>
        <v/>
      </c>
      <c r="GX67" s="14"/>
      <c r="GZ67">
        <f t="shared" si="135"/>
        <v>1.3853926726385137</v>
      </c>
      <c r="HA67">
        <f t="shared" si="136"/>
        <v>1</v>
      </c>
      <c r="HB67">
        <f t="shared" si="137"/>
        <v>0.96355527138859931</v>
      </c>
      <c r="HC67">
        <f t="shared" si="138"/>
        <v>0.93760360913821006</v>
      </c>
      <c r="HD67">
        <f t="shared" si="139"/>
        <v>1.2516093199610521</v>
      </c>
      <c r="HE67">
        <f t="shared" si="140"/>
        <v>0</v>
      </c>
      <c r="HG67">
        <f t="shared" si="141"/>
        <v>0.96355527138859931</v>
      </c>
      <c r="HI67" t="e">
        <f t="shared" si="142"/>
        <v>#DIV/0!</v>
      </c>
      <c r="HJ67" t="e">
        <f t="shared" si="143"/>
        <v>#DIV/0!</v>
      </c>
      <c r="HK67" t="e">
        <f t="shared" si="144"/>
        <v>#DIV/0!</v>
      </c>
      <c r="HL67" t="e">
        <f t="shared" si="145"/>
        <v>#DIV/0!</v>
      </c>
      <c r="HO67" s="8">
        <f t="shared" si="99"/>
        <v>57</v>
      </c>
      <c r="HP67" t="b">
        <f t="shared" si="75"/>
        <v>0</v>
      </c>
      <c r="HS67" s="11"/>
      <c r="HT67" s="11"/>
      <c r="HU67" s="11"/>
      <c r="HV67" s="11" t="str">
        <f t="shared" ca="1" si="102"/>
        <v/>
      </c>
      <c r="HW67" s="11" t="str">
        <f t="shared" ca="1" si="103"/>
        <v/>
      </c>
      <c r="HX67" s="11" t="str">
        <f t="shared" ca="1" si="104"/>
        <v/>
      </c>
      <c r="HY67" s="11" t="str">
        <f t="shared" ca="1" si="105"/>
        <v/>
      </c>
      <c r="IB67" s="11" t="str">
        <f t="shared" ca="1" si="106"/>
        <v/>
      </c>
      <c r="IC67" s="11" t="str">
        <f t="shared" ca="1" si="107"/>
        <v/>
      </c>
      <c r="ID67" s="11" t="str">
        <f t="shared" ca="1" si="108"/>
        <v/>
      </c>
      <c r="IE67" s="11" t="str">
        <f t="shared" ca="1" si="109"/>
        <v/>
      </c>
    </row>
    <row r="68" spans="1:248" x14ac:dyDescent="0.2">
      <c r="A68">
        <f t="shared" si="76"/>
        <v>59</v>
      </c>
      <c r="B68" s="1">
        <f t="shared" si="77"/>
        <v>2007</v>
      </c>
      <c r="C68" s="1"/>
      <c r="D68" s="1"/>
      <c r="E68" s="1"/>
      <c r="F68" s="1"/>
      <c r="G68" s="1"/>
      <c r="H68" s="1"/>
      <c r="I68" s="1"/>
      <c r="J68" s="1"/>
      <c r="K68" s="27"/>
      <c r="L68" s="27"/>
      <c r="M68" s="27"/>
      <c r="N68" s="27"/>
      <c r="O68" s="27"/>
      <c r="P68" s="27">
        <f t="shared" si="101"/>
        <v>0</v>
      </c>
      <c r="Q68" s="27"/>
      <c r="R68" s="27"/>
      <c r="Z68" s="23"/>
      <c r="AA68" s="23"/>
      <c r="AB68" s="23"/>
      <c r="AC68" s="26"/>
      <c r="AE68" s="27"/>
      <c r="AH68" s="34" t="e">
        <f t="shared" si="45"/>
        <v>#DIV/0!</v>
      </c>
      <c r="AI68" s="34" t="e">
        <f t="shared" si="46"/>
        <v>#DIV/0!</v>
      </c>
      <c r="AJ68" s="34" t="e">
        <f t="shared" si="47"/>
        <v>#DIV/0!</v>
      </c>
      <c r="AK68" s="26" t="e">
        <f t="shared" si="48"/>
        <v>#DIV/0!</v>
      </c>
      <c r="AN68" s="34" t="e">
        <f t="shared" si="49"/>
        <v>#DIV/0!</v>
      </c>
      <c r="AQ68" s="26" t="e">
        <f t="shared" si="111"/>
        <v>#DIV/0!</v>
      </c>
      <c r="AR68" s="26" t="e">
        <f t="shared" si="112"/>
        <v>#DIV/0!</v>
      </c>
      <c r="AS68" s="26" t="e">
        <f t="shared" si="113"/>
        <v>#DIV/0!</v>
      </c>
      <c r="AT68" s="26" t="e">
        <f t="shared" si="114"/>
        <v>#DIV/0!</v>
      </c>
      <c r="AU68" s="26"/>
      <c r="AV68" s="26" t="e">
        <f t="shared" si="50"/>
        <v>#DIV/0!</v>
      </c>
      <c r="AY68" t="e">
        <f t="shared" si="115"/>
        <v>#DIV/0!</v>
      </c>
      <c r="AZ68" t="e">
        <f t="shared" si="116"/>
        <v>#DIV/0!</v>
      </c>
      <c r="BA68" t="e">
        <f t="shared" si="117"/>
        <v>#DIV/0!</v>
      </c>
      <c r="BB68" t="e">
        <f t="shared" si="118"/>
        <v>#DIV/0!</v>
      </c>
      <c r="BN68" t="e">
        <f>AQ68/#REF!</f>
        <v>#DIV/0!</v>
      </c>
      <c r="BO68" t="e">
        <f>AR68/#REF!</f>
        <v>#DIV/0!</v>
      </c>
      <c r="BP68" t="e">
        <f>AS68/#REF!</f>
        <v>#DIV/0!</v>
      </c>
      <c r="BQ68" t="e">
        <f>AT68/#REF!</f>
        <v>#DIV/0!</v>
      </c>
      <c r="BZ68" s="9">
        <f t="shared" si="51"/>
        <v>1.9611637686699974</v>
      </c>
      <c r="CA68" s="9"/>
      <c r="CB68" s="9" t="e">
        <f t="shared" si="52"/>
        <v>#DIV/0!</v>
      </c>
      <c r="CC68" s="9">
        <f t="shared" si="53"/>
        <v>1</v>
      </c>
      <c r="CD68" s="9">
        <f t="shared" si="119"/>
        <v>0.87565486642246482</v>
      </c>
      <c r="CE68" s="9">
        <f t="shared" si="54"/>
        <v>0.89975539637245072</v>
      </c>
      <c r="CF68" s="9">
        <f t="shared" si="120"/>
        <v>1.5451522796535309</v>
      </c>
      <c r="CG68" s="9">
        <f t="shared" si="121"/>
        <v>0</v>
      </c>
      <c r="CH68" s="9"/>
      <c r="CI68" s="9">
        <f t="shared" si="122"/>
        <v>0.87565486642246482</v>
      </c>
      <c r="CU68" s="223"/>
      <c r="CV68" s="8"/>
      <c r="CW68" s="26" t="e">
        <f t="shared" si="55"/>
        <v>#DIV/0!</v>
      </c>
      <c r="CX68" s="26" t="e">
        <f t="shared" si="56"/>
        <v>#DIV/0!</v>
      </c>
      <c r="CY68" s="26" t="e">
        <f t="shared" si="57"/>
        <v>#DIV/0!</v>
      </c>
      <c r="CZ68" s="26" t="e">
        <f t="shared" si="58"/>
        <v>#DIV/0!</v>
      </c>
      <c r="DA68" s="26"/>
      <c r="DB68" t="e">
        <f t="shared" si="59"/>
        <v>#DIV/0!</v>
      </c>
      <c r="DD68" s="26" t="e">
        <f t="shared" si="78"/>
        <v>#DIV/0!</v>
      </c>
      <c r="DE68" s="26" t="e">
        <f t="shared" si="79"/>
        <v>#DIV/0!</v>
      </c>
      <c r="DF68" s="26" t="e">
        <f t="shared" si="80"/>
        <v>#DIV/0!</v>
      </c>
      <c r="DG68" s="26" t="e">
        <f t="shared" si="81"/>
        <v>#DIV/0!</v>
      </c>
      <c r="DH68" s="26"/>
      <c r="DI68" s="26" t="e">
        <f t="shared" si="82"/>
        <v>#DIV/0!</v>
      </c>
      <c r="DJ68" s="26"/>
      <c r="DK68" s="26" t="e">
        <f t="shared" si="83"/>
        <v>#DIV/0!</v>
      </c>
      <c r="DL68" s="26" t="e">
        <f t="shared" si="84"/>
        <v>#DIV/0!</v>
      </c>
      <c r="DM68" s="26" t="e">
        <f t="shared" si="85"/>
        <v>#DIV/0!</v>
      </c>
      <c r="DN68" s="26" t="e">
        <f t="shared" si="86"/>
        <v>#DIV/0!</v>
      </c>
      <c r="DO68" s="26"/>
      <c r="DP68" s="26" t="e">
        <f t="shared" si="87"/>
        <v>#DIV/0!</v>
      </c>
      <c r="DQ68" s="26"/>
      <c r="DR68" s="26"/>
      <c r="DS68" s="26" t="e">
        <f t="shared" si="88"/>
        <v>#DIV/0!</v>
      </c>
      <c r="DT68" s="26" t="e">
        <f t="shared" si="89"/>
        <v>#DIV/0!</v>
      </c>
      <c r="DU68" s="26" t="e">
        <f t="shared" si="90"/>
        <v>#DIV/0!</v>
      </c>
      <c r="DV68" s="26" t="e">
        <f t="shared" si="91"/>
        <v>#DIV/0!</v>
      </c>
      <c r="DW68" s="26"/>
      <c r="DY68" t="e">
        <f t="shared" si="100"/>
        <v>#DIV/0!</v>
      </c>
      <c r="DZ68">
        <f t="shared" si="92"/>
        <v>1.1207748510697181E-2</v>
      </c>
      <c r="EA68">
        <f t="shared" si="123"/>
        <v>0.89975539637245072</v>
      </c>
      <c r="EC68" t="e">
        <f t="shared" si="146"/>
        <v>#DIV/0!</v>
      </c>
      <c r="ED68" t="e">
        <f t="shared" si="147"/>
        <v>#DIV/0!</v>
      </c>
      <c r="EE68" t="e">
        <f t="shared" si="148"/>
        <v>#DIV/0!</v>
      </c>
      <c r="EF68" t="e">
        <f t="shared" si="149"/>
        <v>#DIV/0!</v>
      </c>
      <c r="EI68" s="26" t="e">
        <f t="shared" si="150"/>
        <v>#DIV/0!</v>
      </c>
      <c r="EJ68" s="26">
        <f t="shared" si="93"/>
        <v>0.79080250304034816</v>
      </c>
      <c r="EK68" s="26">
        <f t="shared" si="124"/>
        <v>0.87565486642246482</v>
      </c>
      <c r="EN68" t="e">
        <f t="shared" si="151"/>
        <v>#DIV/0!</v>
      </c>
      <c r="EO68" t="e">
        <f t="shared" si="152"/>
        <v>#DIV/0!</v>
      </c>
      <c r="EP68" t="e">
        <f t="shared" si="153"/>
        <v>#DIV/0!</v>
      </c>
      <c r="EQ68" t="e">
        <f t="shared" si="154"/>
        <v>#DIV/0!</v>
      </c>
      <c r="ET68" t="e">
        <f t="shared" si="94"/>
        <v>#DIV/0!</v>
      </c>
      <c r="EU68">
        <f t="shared" si="95"/>
        <v>1</v>
      </c>
      <c r="EV68">
        <f t="shared" si="125"/>
        <v>1</v>
      </c>
      <c r="EX68" t="e">
        <f t="shared" si="155"/>
        <v>#DIV/0!</v>
      </c>
      <c r="EY68" t="e">
        <f t="shared" si="156"/>
        <v>#DIV/0!</v>
      </c>
      <c r="EZ68" t="e">
        <f t="shared" si="157"/>
        <v>#DIV/0!</v>
      </c>
      <c r="FA68" t="e">
        <f t="shared" si="158"/>
        <v>#DIV/0!</v>
      </c>
      <c r="FD68" t="e">
        <f t="shared" si="96"/>
        <v>#DIV/0!</v>
      </c>
      <c r="FE68">
        <f t="shared" si="97"/>
        <v>1</v>
      </c>
      <c r="FF68">
        <f t="shared" si="126"/>
        <v>1</v>
      </c>
      <c r="FV68" t="e">
        <f>#REF!/#REF!</f>
        <v>#REF!</v>
      </c>
      <c r="FX68" s="8">
        <f t="shared" si="98"/>
        <v>58</v>
      </c>
      <c r="FY68" t="b">
        <f t="shared" si="73"/>
        <v>0</v>
      </c>
      <c r="GC68" s="11"/>
      <c r="GD68" s="11"/>
      <c r="GE68" s="11"/>
      <c r="GF68" s="11" t="str">
        <f t="shared" ca="1" si="127"/>
        <v/>
      </c>
      <c r="GG68" s="11" t="str">
        <f t="shared" ca="1" si="128"/>
        <v/>
      </c>
      <c r="GH68" s="11" t="str">
        <f t="shared" ca="1" si="129"/>
        <v/>
      </c>
      <c r="GI68" s="11" t="str">
        <f t="shared" ca="1" si="130"/>
        <v/>
      </c>
      <c r="GM68" s="11" t="str">
        <f t="shared" ca="1" si="131"/>
        <v/>
      </c>
      <c r="GN68" s="11" t="str">
        <f t="shared" ca="1" si="132"/>
        <v/>
      </c>
      <c r="GO68" s="11" t="str">
        <f t="shared" ca="1" si="133"/>
        <v/>
      </c>
      <c r="GP68" s="11" t="str">
        <f t="shared" ca="1" si="134"/>
        <v/>
      </c>
      <c r="GX68" s="14"/>
      <c r="GZ68">
        <f t="shared" si="135"/>
        <v>1.4101900564007772</v>
      </c>
      <c r="HA68">
        <f t="shared" si="136"/>
        <v>1</v>
      </c>
      <c r="HB68">
        <f t="shared" si="137"/>
        <v>0.96355527138859931</v>
      </c>
      <c r="HC68">
        <f t="shared" si="138"/>
        <v>0.93760360913821006</v>
      </c>
      <c r="HD68">
        <f t="shared" si="139"/>
        <v>1.2740120922872473</v>
      </c>
      <c r="HE68">
        <f t="shared" si="140"/>
        <v>0</v>
      </c>
      <c r="HG68">
        <f t="shared" si="141"/>
        <v>0.96355527138859931</v>
      </c>
      <c r="HI68" t="e">
        <f t="shared" si="142"/>
        <v>#DIV/0!</v>
      </c>
      <c r="HJ68" t="e">
        <f t="shared" si="143"/>
        <v>#DIV/0!</v>
      </c>
      <c r="HK68" t="e">
        <f t="shared" si="144"/>
        <v>#DIV/0!</v>
      </c>
      <c r="HL68" t="e">
        <f t="shared" si="145"/>
        <v>#DIV/0!</v>
      </c>
      <c r="HO68" s="8">
        <f t="shared" si="99"/>
        <v>58</v>
      </c>
      <c r="HP68" t="b">
        <f t="shared" si="75"/>
        <v>0</v>
      </c>
      <c r="HS68" s="11"/>
      <c r="HT68" s="11"/>
      <c r="HU68" s="11"/>
      <c r="HV68" s="11" t="str">
        <f t="shared" ca="1" si="102"/>
        <v/>
      </c>
      <c r="HW68" s="11" t="str">
        <f t="shared" ca="1" si="103"/>
        <v/>
      </c>
      <c r="HX68" s="11" t="str">
        <f t="shared" ca="1" si="104"/>
        <v/>
      </c>
      <c r="HY68" s="11" t="str">
        <f t="shared" ca="1" si="105"/>
        <v/>
      </c>
      <c r="IB68" s="11" t="str">
        <f t="shared" ca="1" si="106"/>
        <v/>
      </c>
      <c r="IC68" s="11" t="str">
        <f t="shared" ca="1" si="107"/>
        <v/>
      </c>
      <c r="ID68" s="11" t="str">
        <f t="shared" ca="1" si="108"/>
        <v/>
      </c>
      <c r="IE68" s="11" t="str">
        <f t="shared" ca="1" si="109"/>
        <v/>
      </c>
    </row>
    <row r="69" spans="1:248" x14ac:dyDescent="0.2">
      <c r="A69">
        <f t="shared" si="76"/>
        <v>60</v>
      </c>
      <c r="B69" s="1">
        <f t="shared" si="77"/>
        <v>2008</v>
      </c>
      <c r="C69" s="1"/>
      <c r="D69" s="1"/>
      <c r="E69" s="1"/>
      <c r="F69" s="1"/>
      <c r="G69" s="1"/>
      <c r="H69" s="1"/>
      <c r="I69" s="1"/>
      <c r="J69" s="1"/>
      <c r="K69" s="27"/>
      <c r="L69" s="27"/>
      <c r="M69" s="27"/>
      <c r="N69" s="27"/>
      <c r="O69" s="27"/>
      <c r="P69" s="27">
        <f t="shared" si="101"/>
        <v>0</v>
      </c>
      <c r="Q69" s="27"/>
      <c r="R69" s="27"/>
      <c r="Z69" s="23"/>
      <c r="AA69" s="23"/>
      <c r="AB69" s="23"/>
      <c r="AC69" s="26"/>
      <c r="AE69" s="27"/>
      <c r="AH69" s="34" t="e">
        <f t="shared" si="45"/>
        <v>#DIV/0!</v>
      </c>
      <c r="AI69" s="34" t="e">
        <f t="shared" si="46"/>
        <v>#DIV/0!</v>
      </c>
      <c r="AJ69" s="34" t="e">
        <f t="shared" si="47"/>
        <v>#DIV/0!</v>
      </c>
      <c r="AK69" s="26" t="e">
        <f t="shared" si="48"/>
        <v>#DIV/0!</v>
      </c>
      <c r="AN69" s="34" t="e">
        <f t="shared" si="49"/>
        <v>#DIV/0!</v>
      </c>
      <c r="AQ69" s="26" t="e">
        <f t="shared" si="111"/>
        <v>#DIV/0!</v>
      </c>
      <c r="AR69" s="26" t="e">
        <f t="shared" si="112"/>
        <v>#DIV/0!</v>
      </c>
      <c r="AS69" s="26" t="e">
        <f t="shared" si="113"/>
        <v>#DIV/0!</v>
      </c>
      <c r="AT69" s="26" t="e">
        <f t="shared" si="114"/>
        <v>#DIV/0!</v>
      </c>
      <c r="AU69" s="26"/>
      <c r="AV69" s="26" t="e">
        <f t="shared" si="50"/>
        <v>#DIV/0!</v>
      </c>
      <c r="AY69" t="e">
        <f t="shared" si="115"/>
        <v>#DIV/0!</v>
      </c>
      <c r="AZ69" t="e">
        <f t="shared" si="116"/>
        <v>#DIV/0!</v>
      </c>
      <c r="BA69" t="e">
        <f t="shared" si="117"/>
        <v>#DIV/0!</v>
      </c>
      <c r="BB69" t="e">
        <f t="shared" si="118"/>
        <v>#DIV/0!</v>
      </c>
      <c r="BN69" t="e">
        <f>AQ69/#REF!</f>
        <v>#DIV/0!</v>
      </c>
      <c r="BO69" t="e">
        <f>AR69/#REF!</f>
        <v>#DIV/0!</v>
      </c>
      <c r="BP69" t="e">
        <f>AS69/#REF!</f>
        <v>#DIV/0!</v>
      </c>
      <c r="BQ69" t="e">
        <f>AT69/#REF!</f>
        <v>#DIV/0!</v>
      </c>
      <c r="BZ69" s="9">
        <f t="shared" si="51"/>
        <v>1.9554688426908526</v>
      </c>
      <c r="CA69" s="9"/>
      <c r="CB69" s="9" t="e">
        <f t="shared" si="52"/>
        <v>#DIV/0!</v>
      </c>
      <c r="CC69" s="9">
        <f t="shared" si="53"/>
        <v>1</v>
      </c>
      <c r="CD69" s="9">
        <f t="shared" si="119"/>
        <v>0.87565486642246482</v>
      </c>
      <c r="CE69" s="9">
        <f t="shared" si="54"/>
        <v>0.89975539637245072</v>
      </c>
      <c r="CF69" s="9">
        <f t="shared" si="120"/>
        <v>1.5406653887575701</v>
      </c>
      <c r="CG69" s="9">
        <f t="shared" si="121"/>
        <v>0</v>
      </c>
      <c r="CH69" s="9"/>
      <c r="CI69" s="9">
        <f t="shared" si="122"/>
        <v>0.87565486642246482</v>
      </c>
      <c r="CU69" s="223"/>
      <c r="CV69" s="8"/>
      <c r="CW69" s="26" t="e">
        <f t="shared" si="55"/>
        <v>#DIV/0!</v>
      </c>
      <c r="CX69" s="26" t="e">
        <f t="shared" si="56"/>
        <v>#DIV/0!</v>
      </c>
      <c r="CY69" s="26" t="e">
        <f t="shared" si="57"/>
        <v>#DIV/0!</v>
      </c>
      <c r="CZ69" s="26" t="e">
        <f t="shared" si="58"/>
        <v>#DIV/0!</v>
      </c>
      <c r="DA69" s="26"/>
      <c r="DB69" t="e">
        <f t="shared" si="59"/>
        <v>#DIV/0!</v>
      </c>
      <c r="DD69" s="26" t="e">
        <f t="shared" si="78"/>
        <v>#DIV/0!</v>
      </c>
      <c r="DE69" s="26" t="e">
        <f t="shared" si="79"/>
        <v>#DIV/0!</v>
      </c>
      <c r="DF69" s="26" t="e">
        <f t="shared" si="80"/>
        <v>#DIV/0!</v>
      </c>
      <c r="DG69" s="26" t="e">
        <f t="shared" si="81"/>
        <v>#DIV/0!</v>
      </c>
      <c r="DH69" s="26"/>
      <c r="DI69" s="26" t="e">
        <f t="shared" si="82"/>
        <v>#DIV/0!</v>
      </c>
      <c r="DJ69" s="26"/>
      <c r="DK69" s="26" t="e">
        <f t="shared" si="83"/>
        <v>#DIV/0!</v>
      </c>
      <c r="DL69" s="26" t="e">
        <f t="shared" si="84"/>
        <v>#DIV/0!</v>
      </c>
      <c r="DM69" s="26" t="e">
        <f t="shared" si="85"/>
        <v>#DIV/0!</v>
      </c>
      <c r="DN69" s="26" t="e">
        <f t="shared" si="86"/>
        <v>#DIV/0!</v>
      </c>
      <c r="DO69" s="26"/>
      <c r="DP69" s="26" t="e">
        <f t="shared" si="87"/>
        <v>#DIV/0!</v>
      </c>
      <c r="DQ69" s="26"/>
      <c r="DR69" s="26"/>
      <c r="DS69" s="26" t="e">
        <f t="shared" si="88"/>
        <v>#DIV/0!</v>
      </c>
      <c r="DT69" s="26" t="e">
        <f t="shared" si="89"/>
        <v>#DIV/0!</v>
      </c>
      <c r="DU69" s="26" t="e">
        <f t="shared" si="90"/>
        <v>#DIV/0!</v>
      </c>
      <c r="DV69" s="26" t="e">
        <f t="shared" si="91"/>
        <v>#DIV/0!</v>
      </c>
      <c r="DW69" s="26"/>
      <c r="DY69" t="e">
        <f t="shared" si="100"/>
        <v>#DIV/0!</v>
      </c>
      <c r="DZ69">
        <f t="shared" si="92"/>
        <v>1.1207748510697181E-2</v>
      </c>
      <c r="EA69">
        <f t="shared" si="123"/>
        <v>0.89975539637245072</v>
      </c>
      <c r="EC69" t="e">
        <f t="shared" si="146"/>
        <v>#DIV/0!</v>
      </c>
      <c r="ED69" t="e">
        <f t="shared" si="147"/>
        <v>#DIV/0!</v>
      </c>
      <c r="EE69" t="e">
        <f t="shared" si="148"/>
        <v>#DIV/0!</v>
      </c>
      <c r="EF69" t="e">
        <f t="shared" si="149"/>
        <v>#DIV/0!</v>
      </c>
      <c r="EI69" s="26" t="e">
        <f t="shared" si="150"/>
        <v>#DIV/0!</v>
      </c>
      <c r="EJ69" s="26">
        <f t="shared" si="93"/>
        <v>0.79080250304034816</v>
      </c>
      <c r="EK69" s="26">
        <f t="shared" si="124"/>
        <v>0.87565486642246482</v>
      </c>
      <c r="EN69" t="e">
        <f t="shared" si="151"/>
        <v>#DIV/0!</v>
      </c>
      <c r="EO69" t="e">
        <f t="shared" si="152"/>
        <v>#DIV/0!</v>
      </c>
      <c r="EP69" t="e">
        <f t="shared" si="153"/>
        <v>#DIV/0!</v>
      </c>
      <c r="EQ69" t="e">
        <f t="shared" si="154"/>
        <v>#DIV/0!</v>
      </c>
      <c r="ET69" t="e">
        <f t="shared" si="94"/>
        <v>#DIV/0!</v>
      </c>
      <c r="EU69">
        <f t="shared" si="95"/>
        <v>1</v>
      </c>
      <c r="EV69">
        <f t="shared" si="125"/>
        <v>1</v>
      </c>
      <c r="EX69" t="e">
        <f t="shared" si="155"/>
        <v>#DIV/0!</v>
      </c>
      <c r="EY69" t="e">
        <f t="shared" si="156"/>
        <v>#DIV/0!</v>
      </c>
      <c r="EZ69" t="e">
        <f t="shared" si="157"/>
        <v>#DIV/0!</v>
      </c>
      <c r="FA69" t="e">
        <f t="shared" si="158"/>
        <v>#DIV/0!</v>
      </c>
      <c r="FD69" t="e">
        <f t="shared" si="96"/>
        <v>#DIV/0!</v>
      </c>
      <c r="FE69">
        <f t="shared" si="97"/>
        <v>1</v>
      </c>
      <c r="FF69">
        <f t="shared" si="126"/>
        <v>1</v>
      </c>
      <c r="FV69" t="e">
        <f>#REF!/#REF!</f>
        <v>#REF!</v>
      </c>
      <c r="FX69" s="8">
        <f t="shared" si="98"/>
        <v>59</v>
      </c>
      <c r="FY69" t="b">
        <f t="shared" si="73"/>
        <v>0</v>
      </c>
      <c r="GC69" s="11"/>
      <c r="GD69" s="11"/>
      <c r="GE69" s="11"/>
      <c r="GF69" s="11" t="str">
        <f t="shared" ca="1" si="127"/>
        <v/>
      </c>
      <c r="GG69" s="11" t="str">
        <f t="shared" ca="1" si="128"/>
        <v/>
      </c>
      <c r="GH69" s="11" t="str">
        <f t="shared" ca="1" si="129"/>
        <v/>
      </c>
      <c r="GI69" s="11" t="str">
        <f t="shared" ca="1" si="130"/>
        <v/>
      </c>
      <c r="GM69" s="11" t="str">
        <f t="shared" ca="1" si="131"/>
        <v/>
      </c>
      <c r="GN69" s="11" t="str">
        <f t="shared" ca="1" si="132"/>
        <v/>
      </c>
      <c r="GO69" s="11" t="str">
        <f t="shared" ca="1" si="133"/>
        <v/>
      </c>
      <c r="GP69" s="11" t="str">
        <f t="shared" ca="1" si="134"/>
        <v/>
      </c>
      <c r="GX69" s="14"/>
      <c r="GZ69">
        <f t="shared" si="135"/>
        <v>1.406095075596</v>
      </c>
      <c r="HA69">
        <f t="shared" si="136"/>
        <v>1</v>
      </c>
      <c r="HB69">
        <f t="shared" si="137"/>
        <v>0.96355527138859931</v>
      </c>
      <c r="HC69">
        <f t="shared" si="138"/>
        <v>0.93760360913821006</v>
      </c>
      <c r="HD69">
        <f t="shared" si="139"/>
        <v>1.2703125519031053</v>
      </c>
      <c r="HE69">
        <f t="shared" si="140"/>
        <v>0</v>
      </c>
      <c r="HG69">
        <f t="shared" si="141"/>
        <v>0.96355527138859931</v>
      </c>
      <c r="HI69" t="e">
        <f t="shared" si="142"/>
        <v>#DIV/0!</v>
      </c>
      <c r="HJ69" t="e">
        <f t="shared" si="143"/>
        <v>#DIV/0!</v>
      </c>
      <c r="HK69" t="e">
        <f t="shared" si="144"/>
        <v>#DIV/0!</v>
      </c>
      <c r="HL69" t="e">
        <f t="shared" si="145"/>
        <v>#DIV/0!</v>
      </c>
      <c r="HO69" s="8">
        <f t="shared" si="99"/>
        <v>59</v>
      </c>
      <c r="HP69" t="b">
        <f t="shared" si="75"/>
        <v>0</v>
      </c>
      <c r="HS69" s="11"/>
      <c r="HT69" s="11"/>
      <c r="HU69" s="11"/>
      <c r="HV69" s="11" t="str">
        <f t="shared" ca="1" si="102"/>
        <v/>
      </c>
      <c r="HW69" s="11" t="str">
        <f t="shared" ca="1" si="103"/>
        <v/>
      </c>
      <c r="HX69" s="11" t="str">
        <f t="shared" ca="1" si="104"/>
        <v/>
      </c>
      <c r="HY69" s="11" t="str">
        <f t="shared" ca="1" si="105"/>
        <v/>
      </c>
      <c r="IB69" s="11" t="str">
        <f t="shared" ca="1" si="106"/>
        <v/>
      </c>
      <c r="IC69" s="11" t="str">
        <f t="shared" ca="1" si="107"/>
        <v/>
      </c>
      <c r="ID69" s="11" t="str">
        <f t="shared" ca="1" si="108"/>
        <v/>
      </c>
      <c r="IE69" s="11" t="str">
        <f t="shared" ca="1" si="109"/>
        <v/>
      </c>
    </row>
    <row r="70" spans="1:248" x14ac:dyDescent="0.2">
      <c r="A70">
        <f t="shared" si="76"/>
        <v>61</v>
      </c>
      <c r="B70" s="1">
        <f t="shared" si="77"/>
        <v>2009</v>
      </c>
      <c r="C70" s="1"/>
      <c r="D70" s="1"/>
      <c r="E70" s="1"/>
      <c r="F70" s="1"/>
      <c r="G70" s="1"/>
      <c r="H70" s="1"/>
      <c r="I70" s="1"/>
      <c r="J70" s="1"/>
      <c r="K70" s="27"/>
      <c r="L70" s="27"/>
      <c r="M70" s="27"/>
      <c r="N70" s="27"/>
      <c r="O70" s="27"/>
      <c r="P70" s="27">
        <f t="shared" si="101"/>
        <v>0</v>
      </c>
      <c r="Q70" s="27"/>
      <c r="R70" s="27"/>
      <c r="Z70" s="23"/>
      <c r="AA70" s="23"/>
      <c r="AB70" s="23"/>
      <c r="AC70" s="26"/>
      <c r="AE70" s="27"/>
      <c r="AH70" s="34" t="e">
        <f t="shared" si="45"/>
        <v>#DIV/0!</v>
      </c>
      <c r="AI70" s="34" t="e">
        <f t="shared" si="46"/>
        <v>#DIV/0!</v>
      </c>
      <c r="AJ70" s="34" t="e">
        <f t="shared" si="47"/>
        <v>#DIV/0!</v>
      </c>
      <c r="AK70" s="26" t="e">
        <f t="shared" si="48"/>
        <v>#DIV/0!</v>
      </c>
      <c r="AN70" s="34" t="e">
        <f t="shared" si="49"/>
        <v>#DIV/0!</v>
      </c>
      <c r="AQ70" s="26" t="e">
        <f t="shared" si="111"/>
        <v>#DIV/0!</v>
      </c>
      <c r="AR70" s="26" t="e">
        <f t="shared" si="112"/>
        <v>#DIV/0!</v>
      </c>
      <c r="AS70" s="26" t="e">
        <f t="shared" si="113"/>
        <v>#DIV/0!</v>
      </c>
      <c r="AT70" s="26" t="e">
        <f t="shared" si="114"/>
        <v>#DIV/0!</v>
      </c>
      <c r="AU70" s="26"/>
      <c r="AV70" s="26" t="e">
        <f t="shared" si="50"/>
        <v>#DIV/0!</v>
      </c>
      <c r="AY70" t="e">
        <f t="shared" si="115"/>
        <v>#DIV/0!</v>
      </c>
      <c r="AZ70" t="e">
        <f t="shared" si="116"/>
        <v>#DIV/0!</v>
      </c>
      <c r="BA70" t="e">
        <f t="shared" si="117"/>
        <v>#DIV/0!</v>
      </c>
      <c r="BB70" t="e">
        <f t="shared" si="118"/>
        <v>#DIV/0!</v>
      </c>
      <c r="BN70" t="e">
        <f>AQ70/#REF!</f>
        <v>#DIV/0!</v>
      </c>
      <c r="BO70" t="e">
        <f>AR70/#REF!</f>
        <v>#DIV/0!</v>
      </c>
      <c r="BP70" t="e">
        <f>AS70/#REF!</f>
        <v>#DIV/0!</v>
      </c>
      <c r="BQ70" t="e">
        <f>AT70/#REF!</f>
        <v>#DIV/0!</v>
      </c>
      <c r="BZ70" s="9">
        <f>CA144</f>
        <v>0.65146354799302819</v>
      </c>
      <c r="CA70" s="9"/>
      <c r="CB70" s="9" t="e">
        <f t="shared" si="52"/>
        <v>#DIV/0!</v>
      </c>
      <c r="CC70" s="9">
        <f t="shared" si="53"/>
        <v>1</v>
      </c>
      <c r="CD70" s="9">
        <f t="shared" si="119"/>
        <v>0.87565486642246482</v>
      </c>
      <c r="CE70" s="9">
        <f t="shared" si="54"/>
        <v>0.89975539637245072</v>
      </c>
      <c r="CF70" s="9">
        <f t="shared" si="120"/>
        <v>0.51327196758038107</v>
      </c>
      <c r="CG70" s="9">
        <f t="shared" si="121"/>
        <v>0</v>
      </c>
      <c r="CH70" s="9"/>
      <c r="CI70" s="9">
        <f t="shared" si="122"/>
        <v>0.87565486642246482</v>
      </c>
      <c r="CU70" s="223"/>
      <c r="CV70" s="8"/>
      <c r="CW70" s="26" t="e">
        <f t="shared" si="55"/>
        <v>#DIV/0!</v>
      </c>
      <c r="CX70" s="26" t="e">
        <f t="shared" si="56"/>
        <v>#DIV/0!</v>
      </c>
      <c r="CY70" s="26" t="e">
        <f t="shared" si="57"/>
        <v>#DIV/0!</v>
      </c>
      <c r="CZ70" s="26" t="e">
        <f t="shared" si="58"/>
        <v>#DIV/0!</v>
      </c>
      <c r="DA70" s="26"/>
      <c r="DB70" t="e">
        <f t="shared" si="59"/>
        <v>#DIV/0!</v>
      </c>
      <c r="DD70" s="26" t="e">
        <f t="shared" si="78"/>
        <v>#DIV/0!</v>
      </c>
      <c r="DE70" s="26" t="e">
        <f t="shared" si="79"/>
        <v>#DIV/0!</v>
      </c>
      <c r="DF70" s="26" t="e">
        <f t="shared" si="80"/>
        <v>#DIV/0!</v>
      </c>
      <c r="DG70" s="26" t="e">
        <f t="shared" si="81"/>
        <v>#DIV/0!</v>
      </c>
      <c r="DH70" s="26"/>
      <c r="DI70" s="26" t="e">
        <f t="shared" si="82"/>
        <v>#DIV/0!</v>
      </c>
      <c r="DJ70" s="26"/>
      <c r="DK70" s="26" t="e">
        <f t="shared" si="83"/>
        <v>#DIV/0!</v>
      </c>
      <c r="DL70" s="26" t="e">
        <f t="shared" si="84"/>
        <v>#DIV/0!</v>
      </c>
      <c r="DM70" s="26" t="e">
        <f t="shared" si="85"/>
        <v>#DIV/0!</v>
      </c>
      <c r="DN70" s="26" t="e">
        <f t="shared" si="86"/>
        <v>#DIV/0!</v>
      </c>
      <c r="DO70" s="26"/>
      <c r="DP70" s="26" t="e">
        <f t="shared" si="87"/>
        <v>#DIV/0!</v>
      </c>
      <c r="DQ70" s="26"/>
      <c r="DR70" s="26"/>
      <c r="DS70" s="26" t="e">
        <f t="shared" si="88"/>
        <v>#DIV/0!</v>
      </c>
      <c r="DT70" s="26" t="e">
        <f t="shared" si="89"/>
        <v>#DIV/0!</v>
      </c>
      <c r="DU70" s="26" t="e">
        <f t="shared" si="90"/>
        <v>#DIV/0!</v>
      </c>
      <c r="DV70" s="26" t="e">
        <f t="shared" si="91"/>
        <v>#DIV/0!</v>
      </c>
      <c r="DW70" s="26"/>
      <c r="DY70" t="e">
        <f t="shared" si="100"/>
        <v>#DIV/0!</v>
      </c>
      <c r="DZ70">
        <f t="shared" si="92"/>
        <v>1.1207748510697181E-2</v>
      </c>
      <c r="EA70">
        <f t="shared" si="123"/>
        <v>0.89975539637245072</v>
      </c>
      <c r="EC70" t="e">
        <f t="shared" si="146"/>
        <v>#DIV/0!</v>
      </c>
      <c r="ED70" t="e">
        <f t="shared" si="147"/>
        <v>#DIV/0!</v>
      </c>
      <c r="EE70" t="e">
        <f t="shared" si="148"/>
        <v>#DIV/0!</v>
      </c>
      <c r="EF70" t="e">
        <f t="shared" si="149"/>
        <v>#DIV/0!</v>
      </c>
      <c r="EI70" s="26" t="e">
        <f t="shared" si="150"/>
        <v>#DIV/0!</v>
      </c>
      <c r="EJ70" s="26">
        <f t="shared" si="93"/>
        <v>0.79080250304034816</v>
      </c>
      <c r="EK70" s="26">
        <f t="shared" si="124"/>
        <v>0.87565486642246482</v>
      </c>
      <c r="EN70" t="e">
        <f t="shared" si="151"/>
        <v>#DIV/0!</v>
      </c>
      <c r="EO70" t="e">
        <f t="shared" si="152"/>
        <v>#DIV/0!</v>
      </c>
      <c r="EP70" t="e">
        <f t="shared" si="153"/>
        <v>#DIV/0!</v>
      </c>
      <c r="EQ70" t="e">
        <f t="shared" si="154"/>
        <v>#DIV/0!</v>
      </c>
      <c r="ET70" t="e">
        <f t="shared" si="94"/>
        <v>#DIV/0!</v>
      </c>
      <c r="EU70">
        <f t="shared" si="95"/>
        <v>1</v>
      </c>
      <c r="EV70">
        <f t="shared" si="125"/>
        <v>1</v>
      </c>
      <c r="EX70" t="e">
        <f t="shared" si="155"/>
        <v>#DIV/0!</v>
      </c>
      <c r="EY70" t="e">
        <f t="shared" si="156"/>
        <v>#DIV/0!</v>
      </c>
      <c r="EZ70" t="e">
        <f t="shared" si="157"/>
        <v>#DIV/0!</v>
      </c>
      <c r="FA70" t="e">
        <f t="shared" si="158"/>
        <v>#DIV/0!</v>
      </c>
      <c r="FD70" t="e">
        <f t="shared" si="96"/>
        <v>#DIV/0!</v>
      </c>
      <c r="FE70">
        <f t="shared" si="97"/>
        <v>1</v>
      </c>
      <c r="FF70">
        <f t="shared" si="126"/>
        <v>1</v>
      </c>
      <c r="FV70" t="e">
        <f>#REF!/#REF!</f>
        <v>#REF!</v>
      </c>
      <c r="FX70" s="8">
        <f t="shared" si="98"/>
        <v>60</v>
      </c>
      <c r="FY70" t="b">
        <f t="shared" si="73"/>
        <v>0</v>
      </c>
      <c r="GC70" s="11"/>
      <c r="GD70" s="11"/>
      <c r="GE70" s="11"/>
      <c r="GF70" s="11" t="str">
        <f t="shared" ca="1" si="127"/>
        <v/>
      </c>
      <c r="GG70" s="11" t="str">
        <f t="shared" ca="1" si="128"/>
        <v/>
      </c>
      <c r="GH70" s="11" t="str">
        <f t="shared" ca="1" si="129"/>
        <v/>
      </c>
      <c r="GI70" s="11" t="str">
        <f t="shared" ca="1" si="130"/>
        <v/>
      </c>
      <c r="GM70" s="11" t="str">
        <f t="shared" ca="1" si="131"/>
        <v/>
      </c>
      <c r="GN70" s="11" t="str">
        <f t="shared" ca="1" si="132"/>
        <v/>
      </c>
      <c r="GO70" s="11" t="str">
        <f t="shared" ca="1" si="133"/>
        <v/>
      </c>
      <c r="GP70" s="11" t="str">
        <f t="shared" ca="1" si="134"/>
        <v/>
      </c>
      <c r="GX70" s="14"/>
      <c r="GZ70">
        <f t="shared" si="135"/>
        <v>0.46843992947634622</v>
      </c>
      <c r="HA70">
        <f t="shared" si="136"/>
        <v>1</v>
      </c>
      <c r="HB70">
        <f t="shared" si="137"/>
        <v>0.96355527138859931</v>
      </c>
      <c r="HC70">
        <f t="shared" si="138"/>
        <v>0.93760360913821006</v>
      </c>
      <c r="HD70">
        <f t="shared" si="139"/>
        <v>0.42320404398982647</v>
      </c>
      <c r="HE70">
        <f t="shared" si="140"/>
        <v>0</v>
      </c>
      <c r="HG70">
        <f t="shared" si="141"/>
        <v>0.96355527138859931</v>
      </c>
      <c r="HI70" t="e">
        <f t="shared" si="142"/>
        <v>#DIV/0!</v>
      </c>
      <c r="HJ70" t="e">
        <f t="shared" si="143"/>
        <v>#DIV/0!</v>
      </c>
      <c r="HK70" t="e">
        <f t="shared" si="144"/>
        <v>#DIV/0!</v>
      </c>
      <c r="HL70" t="e">
        <f t="shared" si="145"/>
        <v>#DIV/0!</v>
      </c>
      <c r="HO70" s="8">
        <f t="shared" si="99"/>
        <v>60</v>
      </c>
      <c r="HP70" t="b">
        <f t="shared" si="75"/>
        <v>0</v>
      </c>
      <c r="HS70" s="11"/>
      <c r="HT70" s="11"/>
      <c r="HU70" s="11"/>
      <c r="HV70" s="11" t="str">
        <f t="shared" ca="1" si="102"/>
        <v/>
      </c>
      <c r="HW70" s="11" t="str">
        <f t="shared" ca="1" si="103"/>
        <v/>
      </c>
      <c r="HX70" s="11" t="str">
        <f t="shared" ca="1" si="104"/>
        <v/>
      </c>
      <c r="HY70" s="11" t="str">
        <f t="shared" ca="1" si="105"/>
        <v/>
      </c>
      <c r="IB70" s="11" t="str">
        <f t="shared" ca="1" si="106"/>
        <v/>
      </c>
      <c r="IC70" s="11" t="str">
        <f t="shared" ca="1" si="107"/>
        <v/>
      </c>
      <c r="ID70" s="11" t="str">
        <f t="shared" ca="1" si="108"/>
        <v/>
      </c>
      <c r="IE70" s="11" t="str">
        <f t="shared" ca="1" si="109"/>
        <v/>
      </c>
    </row>
    <row r="71" spans="1:248" x14ac:dyDescent="0.2">
      <c r="A71">
        <f t="shared" si="76"/>
        <v>62</v>
      </c>
      <c r="B71" s="1">
        <f t="shared" si="77"/>
        <v>2010</v>
      </c>
      <c r="C71" s="1"/>
      <c r="D71" s="1"/>
      <c r="E71" s="1"/>
      <c r="F71" s="1"/>
      <c r="G71" s="1"/>
      <c r="H71" s="1"/>
      <c r="I71" s="1"/>
      <c r="J71" s="1"/>
      <c r="K71" s="27"/>
      <c r="L71" s="27"/>
      <c r="M71" s="27"/>
      <c r="N71" s="27"/>
      <c r="O71" s="27"/>
      <c r="P71" s="27">
        <f t="shared" si="101"/>
        <v>0</v>
      </c>
      <c r="Q71" s="27"/>
      <c r="R71" s="27"/>
      <c r="Z71" s="23"/>
      <c r="AA71" s="23"/>
      <c r="AB71" s="23"/>
      <c r="AC71" s="26"/>
      <c r="AE71" s="27"/>
      <c r="AH71" s="34" t="e">
        <f t="shared" si="45"/>
        <v>#DIV/0!</v>
      </c>
      <c r="AI71" s="34" t="e">
        <f t="shared" si="46"/>
        <v>#DIV/0!</v>
      </c>
      <c r="AJ71" s="34" t="e">
        <f t="shared" si="47"/>
        <v>#DIV/0!</v>
      </c>
      <c r="AK71" s="26" t="e">
        <f t="shared" si="48"/>
        <v>#DIV/0!</v>
      </c>
      <c r="AN71" s="34" t="e">
        <f t="shared" si="49"/>
        <v>#DIV/0!</v>
      </c>
      <c r="AQ71" s="26" t="e">
        <f t="shared" si="111"/>
        <v>#DIV/0!</v>
      </c>
      <c r="AR71" s="26" t="e">
        <f t="shared" si="112"/>
        <v>#DIV/0!</v>
      </c>
      <c r="AS71" s="26" t="e">
        <f t="shared" si="113"/>
        <v>#DIV/0!</v>
      </c>
      <c r="AT71" s="26" t="e">
        <f t="shared" si="114"/>
        <v>#DIV/0!</v>
      </c>
      <c r="AU71" s="26"/>
      <c r="AV71" s="26" t="e">
        <f t="shared" si="50"/>
        <v>#DIV/0!</v>
      </c>
      <c r="AY71" t="e">
        <f t="shared" si="115"/>
        <v>#DIV/0!</v>
      </c>
      <c r="AZ71" t="e">
        <f t="shared" si="116"/>
        <v>#DIV/0!</v>
      </c>
      <c r="BA71" t="e">
        <f t="shared" si="117"/>
        <v>#DIV/0!</v>
      </c>
      <c r="BB71" t="e">
        <f t="shared" si="118"/>
        <v>#DIV/0!</v>
      </c>
      <c r="BN71" t="e">
        <f>AQ71/#REF!</f>
        <v>#DIV/0!</v>
      </c>
      <c r="BO71" t="e">
        <f>AR71/#REF!</f>
        <v>#DIV/0!</v>
      </c>
      <c r="BP71" t="e">
        <f>AS71/#REF!</f>
        <v>#DIV/0!</v>
      </c>
      <c r="BQ71" t="e">
        <f>AT71/#REF!</f>
        <v>#DIV/0!</v>
      </c>
      <c r="BZ71" s="9">
        <f>CA145</f>
        <v>0.65848553531661458</v>
      </c>
      <c r="CA71" s="9"/>
      <c r="CB71" s="9" t="e">
        <f t="shared" si="52"/>
        <v>#DIV/0!</v>
      </c>
      <c r="CC71" s="9">
        <f t="shared" si="53"/>
        <v>1</v>
      </c>
      <c r="CD71" s="9">
        <f t="shared" si="119"/>
        <v>0.87565486642246482</v>
      </c>
      <c r="CE71" s="9">
        <f t="shared" si="54"/>
        <v>0.89975539637245072</v>
      </c>
      <c r="CF71" s="9">
        <f t="shared" si="120"/>
        <v>0.51880441718712444</v>
      </c>
      <c r="CG71" s="9">
        <f t="shared" si="121"/>
        <v>0</v>
      </c>
      <c r="CH71" s="9"/>
      <c r="CI71" s="9">
        <f t="shared" si="122"/>
        <v>0.87565486642246482</v>
      </c>
      <c r="CU71" s="223"/>
      <c r="CV71" s="8"/>
      <c r="CW71" s="26" t="e">
        <f t="shared" si="55"/>
        <v>#DIV/0!</v>
      </c>
      <c r="CX71" s="26" t="e">
        <f t="shared" si="56"/>
        <v>#DIV/0!</v>
      </c>
      <c r="CY71" s="26" t="e">
        <f t="shared" si="57"/>
        <v>#DIV/0!</v>
      </c>
      <c r="CZ71" s="26" t="e">
        <f t="shared" si="58"/>
        <v>#DIV/0!</v>
      </c>
      <c r="DA71" s="26"/>
      <c r="DB71" t="e">
        <f t="shared" si="59"/>
        <v>#DIV/0!</v>
      </c>
      <c r="DD71" s="26" t="e">
        <f t="shared" si="78"/>
        <v>#DIV/0!</v>
      </c>
      <c r="DE71" s="26" t="e">
        <f t="shared" si="79"/>
        <v>#DIV/0!</v>
      </c>
      <c r="DF71" s="26" t="e">
        <f t="shared" si="80"/>
        <v>#DIV/0!</v>
      </c>
      <c r="DG71" s="26" t="e">
        <f t="shared" si="81"/>
        <v>#DIV/0!</v>
      </c>
      <c r="DH71" s="26"/>
      <c r="DI71" s="26" t="e">
        <f t="shared" si="82"/>
        <v>#DIV/0!</v>
      </c>
      <c r="DJ71" s="26"/>
      <c r="DK71" s="26" t="e">
        <f t="shared" si="83"/>
        <v>#DIV/0!</v>
      </c>
      <c r="DL71" s="26" t="e">
        <f t="shared" si="84"/>
        <v>#DIV/0!</v>
      </c>
      <c r="DM71" s="26" t="e">
        <f t="shared" si="85"/>
        <v>#DIV/0!</v>
      </c>
      <c r="DN71" s="26" t="e">
        <f t="shared" si="86"/>
        <v>#DIV/0!</v>
      </c>
      <c r="DO71" s="26"/>
      <c r="DP71" s="26" t="e">
        <f t="shared" si="87"/>
        <v>#DIV/0!</v>
      </c>
      <c r="DQ71" s="26"/>
      <c r="DR71" s="26"/>
      <c r="DS71" s="26" t="e">
        <f t="shared" si="88"/>
        <v>#DIV/0!</v>
      </c>
      <c r="DT71" s="26" t="e">
        <f t="shared" si="89"/>
        <v>#DIV/0!</v>
      </c>
      <c r="DU71" s="26" t="e">
        <f t="shared" si="90"/>
        <v>#DIV/0!</v>
      </c>
      <c r="DV71" s="26" t="e">
        <f t="shared" si="91"/>
        <v>#DIV/0!</v>
      </c>
      <c r="DW71" s="26"/>
      <c r="DY71" t="e">
        <f t="shared" si="100"/>
        <v>#DIV/0!</v>
      </c>
      <c r="DZ71">
        <f t="shared" si="92"/>
        <v>1.1207748510697181E-2</v>
      </c>
      <c r="EA71">
        <f t="shared" si="123"/>
        <v>0.89975539637245072</v>
      </c>
      <c r="EC71" t="e">
        <f t="shared" si="146"/>
        <v>#DIV/0!</v>
      </c>
      <c r="ED71" t="e">
        <f t="shared" si="147"/>
        <v>#DIV/0!</v>
      </c>
      <c r="EE71" t="e">
        <f t="shared" si="148"/>
        <v>#DIV/0!</v>
      </c>
      <c r="EF71" t="e">
        <f t="shared" si="149"/>
        <v>#DIV/0!</v>
      </c>
      <c r="EI71" s="26" t="e">
        <f t="shared" si="150"/>
        <v>#DIV/0!</v>
      </c>
      <c r="EJ71" s="26">
        <f t="shared" si="93"/>
        <v>0.79080250304034816</v>
      </c>
      <c r="EK71" s="26">
        <f t="shared" si="124"/>
        <v>0.87565486642246482</v>
      </c>
      <c r="EN71" t="e">
        <f t="shared" si="151"/>
        <v>#DIV/0!</v>
      </c>
      <c r="EO71" t="e">
        <f t="shared" si="152"/>
        <v>#DIV/0!</v>
      </c>
      <c r="EP71" t="e">
        <f t="shared" si="153"/>
        <v>#DIV/0!</v>
      </c>
      <c r="EQ71" t="e">
        <f t="shared" si="154"/>
        <v>#DIV/0!</v>
      </c>
      <c r="ET71" t="e">
        <f t="shared" si="94"/>
        <v>#DIV/0!</v>
      </c>
      <c r="EU71">
        <f t="shared" si="95"/>
        <v>1</v>
      </c>
      <c r="EV71">
        <f t="shared" si="125"/>
        <v>1</v>
      </c>
      <c r="EX71" t="e">
        <f t="shared" si="155"/>
        <v>#DIV/0!</v>
      </c>
      <c r="EY71" t="e">
        <f t="shared" si="156"/>
        <v>#DIV/0!</v>
      </c>
      <c r="EZ71" t="e">
        <f t="shared" si="157"/>
        <v>#DIV/0!</v>
      </c>
      <c r="FA71" t="e">
        <f t="shared" si="158"/>
        <v>#DIV/0!</v>
      </c>
      <c r="FD71" t="e">
        <f t="shared" si="96"/>
        <v>#DIV/0!</v>
      </c>
      <c r="FE71">
        <f t="shared" si="97"/>
        <v>1</v>
      </c>
      <c r="FF71">
        <f t="shared" si="126"/>
        <v>1</v>
      </c>
      <c r="FV71" t="e">
        <f>#REF!/#REF!</f>
        <v>#REF!</v>
      </c>
      <c r="FX71" s="8">
        <f t="shared" si="98"/>
        <v>61</v>
      </c>
      <c r="FY71" t="b">
        <f t="shared" si="73"/>
        <v>0</v>
      </c>
      <c r="GC71" s="11"/>
      <c r="GD71" s="11"/>
      <c r="GE71" s="11"/>
      <c r="GF71" s="11" t="str">
        <f t="shared" ca="1" si="127"/>
        <v/>
      </c>
      <c r="GG71" s="11" t="str">
        <f t="shared" ca="1" si="128"/>
        <v/>
      </c>
      <c r="GH71" s="11" t="str">
        <f t="shared" ca="1" si="129"/>
        <v/>
      </c>
      <c r="GI71" s="11" t="str">
        <f t="shared" ca="1" si="130"/>
        <v/>
      </c>
      <c r="GM71" s="11" t="str">
        <f t="shared" ca="1" si="131"/>
        <v/>
      </c>
      <c r="GN71" s="11" t="str">
        <f t="shared" ca="1" si="132"/>
        <v/>
      </c>
      <c r="GO71" s="11" t="str">
        <f t="shared" ca="1" si="133"/>
        <v/>
      </c>
      <c r="GP71" s="11" t="str">
        <f t="shared" ca="1" si="134"/>
        <v/>
      </c>
      <c r="GX71" s="14"/>
      <c r="GZ71">
        <f t="shared" si="135"/>
        <v>0.47348914405907799</v>
      </c>
      <c r="HA71">
        <f t="shared" si="136"/>
        <v>1</v>
      </c>
      <c r="HB71">
        <f t="shared" si="137"/>
        <v>0.96355527138859931</v>
      </c>
      <c r="HC71">
        <f t="shared" si="138"/>
        <v>0.93760360913821006</v>
      </c>
      <c r="HD71">
        <f t="shared" si="139"/>
        <v>0.42776567056331949</v>
      </c>
      <c r="HE71">
        <f t="shared" si="140"/>
        <v>0</v>
      </c>
      <c r="HG71">
        <f t="shared" si="141"/>
        <v>0.96355527138859931</v>
      </c>
      <c r="HI71" t="e">
        <f t="shared" si="142"/>
        <v>#DIV/0!</v>
      </c>
      <c r="HJ71" t="e">
        <f t="shared" si="143"/>
        <v>#DIV/0!</v>
      </c>
      <c r="HK71" t="e">
        <f t="shared" si="144"/>
        <v>#DIV/0!</v>
      </c>
      <c r="HL71" t="e">
        <f t="shared" si="145"/>
        <v>#DIV/0!</v>
      </c>
      <c r="HO71" s="8">
        <f t="shared" si="99"/>
        <v>61</v>
      </c>
      <c r="HP71" t="b">
        <f t="shared" si="75"/>
        <v>0</v>
      </c>
      <c r="HS71" s="11"/>
      <c r="HT71" s="11"/>
      <c r="HU71" s="11"/>
      <c r="HV71" s="11" t="str">
        <f t="shared" ca="1" si="102"/>
        <v/>
      </c>
      <c r="HW71" s="11" t="str">
        <f t="shared" ca="1" si="103"/>
        <v/>
      </c>
      <c r="HX71" s="11" t="str">
        <f t="shared" ca="1" si="104"/>
        <v/>
      </c>
      <c r="HY71" s="11" t="str">
        <f t="shared" ca="1" si="105"/>
        <v/>
      </c>
      <c r="IB71" s="11" t="str">
        <f t="shared" ca="1" si="106"/>
        <v/>
      </c>
      <c r="IC71" s="11" t="str">
        <f t="shared" ca="1" si="107"/>
        <v/>
      </c>
      <c r="ID71" s="11" t="str">
        <f t="shared" ca="1" si="108"/>
        <v/>
      </c>
      <c r="IE71" s="11" t="str">
        <f t="shared" ca="1" si="109"/>
        <v/>
      </c>
    </row>
    <row r="72" spans="1:248" s="370" customFormat="1" x14ac:dyDescent="0.2">
      <c r="A72" s="370">
        <f t="shared" si="76"/>
        <v>63</v>
      </c>
      <c r="B72" s="436">
        <f t="shared" si="77"/>
        <v>2011</v>
      </c>
      <c r="C72" s="436"/>
      <c r="D72" s="436"/>
      <c r="E72" s="436"/>
      <c r="F72" s="436"/>
      <c r="G72" s="436"/>
      <c r="H72" s="436"/>
      <c r="I72" s="436"/>
      <c r="J72" s="436"/>
      <c r="K72" s="27"/>
      <c r="L72" s="27"/>
      <c r="M72" s="27"/>
      <c r="N72" s="27"/>
      <c r="O72" s="27"/>
      <c r="P72" s="27"/>
      <c r="Q72" s="27"/>
      <c r="R72" s="27"/>
      <c r="Z72" s="23"/>
      <c r="AA72" s="23"/>
      <c r="AB72" s="23"/>
      <c r="AC72" s="26"/>
      <c r="AE72" s="27"/>
      <c r="AH72" s="372"/>
      <c r="AI72" s="372"/>
      <c r="AJ72" s="372"/>
      <c r="AK72" s="26"/>
      <c r="AN72" s="372"/>
      <c r="AQ72" s="26"/>
      <c r="AR72" s="26"/>
      <c r="AS72" s="26"/>
      <c r="AT72" s="26"/>
      <c r="AU72" s="26"/>
      <c r="AV72" s="26"/>
      <c r="BZ72" s="9"/>
      <c r="CA72" s="9"/>
      <c r="CB72" s="9"/>
      <c r="CC72" s="9"/>
      <c r="CD72" s="9"/>
      <c r="CE72" s="9"/>
      <c r="CF72" s="9"/>
      <c r="CG72" s="9"/>
      <c r="CH72" s="9"/>
      <c r="CI72" s="9"/>
      <c r="CU72" s="223"/>
      <c r="CV72" s="8"/>
      <c r="CW72" s="26"/>
      <c r="CX72" s="26"/>
      <c r="CY72" s="26"/>
      <c r="CZ72" s="26"/>
      <c r="DA72" s="26"/>
      <c r="DD72" s="26"/>
      <c r="DE72" s="26"/>
      <c r="DF72" s="26"/>
      <c r="DG72" s="26"/>
      <c r="DH72" s="26"/>
      <c r="DI72" s="26"/>
      <c r="DJ72" s="26"/>
      <c r="DK72" s="26"/>
      <c r="DL72" s="26"/>
      <c r="DM72" s="26"/>
      <c r="DN72" s="26"/>
      <c r="DO72" s="26"/>
      <c r="DP72" s="26"/>
      <c r="DQ72" s="26"/>
      <c r="DR72" s="26"/>
      <c r="DS72" s="26"/>
      <c r="DT72" s="26"/>
      <c r="DU72" s="26"/>
      <c r="DV72" s="26"/>
      <c r="DW72" s="26"/>
      <c r="EI72" s="26"/>
      <c r="EJ72" s="26"/>
      <c r="EK72" s="26"/>
      <c r="FX72" s="8"/>
      <c r="GC72" s="11"/>
      <c r="GD72" s="11"/>
      <c r="GE72" s="11"/>
      <c r="GF72" s="11"/>
      <c r="GG72" s="11"/>
      <c r="GH72" s="11"/>
      <c r="GI72" s="11"/>
      <c r="GM72" s="11"/>
      <c r="GN72" s="11"/>
      <c r="GO72" s="11"/>
      <c r="GP72" s="11"/>
      <c r="GX72" s="14"/>
      <c r="HO72" s="5"/>
      <c r="HS72" s="11"/>
      <c r="HT72" s="11"/>
      <c r="HU72" s="11"/>
      <c r="HV72" s="11"/>
      <c r="HW72" s="11"/>
      <c r="HX72" s="11"/>
      <c r="HY72" s="11"/>
      <c r="IB72" s="11"/>
      <c r="IC72" s="11"/>
      <c r="ID72" s="11"/>
      <c r="IE72" s="11"/>
    </row>
    <row r="73" spans="1:248" s="370" customFormat="1" x14ac:dyDescent="0.2">
      <c r="A73" s="370">
        <f t="shared" si="76"/>
        <v>64</v>
      </c>
      <c r="B73" s="436">
        <f t="shared" si="77"/>
        <v>2012</v>
      </c>
      <c r="C73" s="436"/>
      <c r="D73" s="436"/>
      <c r="E73" s="436"/>
      <c r="F73" s="436"/>
      <c r="G73" s="436"/>
      <c r="H73" s="436"/>
      <c r="I73" s="436"/>
      <c r="J73" s="436"/>
      <c r="K73" s="27"/>
      <c r="L73" s="27"/>
      <c r="M73" s="27"/>
      <c r="N73" s="27"/>
      <c r="O73" s="27"/>
      <c r="P73" s="27"/>
      <c r="Q73" s="27"/>
      <c r="R73" s="27"/>
      <c r="Z73" s="23"/>
      <c r="AA73" s="23"/>
      <c r="AB73" s="23"/>
      <c r="AC73" s="26"/>
      <c r="AE73" s="27"/>
      <c r="AH73" s="372"/>
      <c r="AI73" s="372"/>
      <c r="AJ73" s="372"/>
      <c r="AK73" s="26"/>
      <c r="AN73" s="372"/>
      <c r="AQ73" s="26"/>
      <c r="AR73" s="26"/>
      <c r="AS73" s="26"/>
      <c r="AT73" s="26"/>
      <c r="AU73" s="26"/>
      <c r="AV73" s="26"/>
      <c r="BZ73" s="9"/>
      <c r="CA73" s="9"/>
      <c r="CB73" s="9"/>
      <c r="CC73" s="9"/>
      <c r="CD73" s="9"/>
      <c r="CE73" s="9"/>
      <c r="CF73" s="9"/>
      <c r="CG73" s="9"/>
      <c r="CH73" s="9"/>
      <c r="CI73" s="9"/>
      <c r="CU73" s="223"/>
      <c r="CV73" s="8"/>
      <c r="CW73" s="26"/>
      <c r="CX73" s="26"/>
      <c r="CY73" s="26"/>
      <c r="CZ73" s="26"/>
      <c r="DA73" s="26"/>
      <c r="DD73" s="26"/>
      <c r="DE73" s="26"/>
      <c r="DF73" s="26"/>
      <c r="DG73" s="26"/>
      <c r="DH73" s="26"/>
      <c r="DI73" s="26"/>
      <c r="DJ73" s="26"/>
      <c r="DK73" s="26"/>
      <c r="DL73" s="26"/>
      <c r="DM73" s="26"/>
      <c r="DN73" s="26"/>
      <c r="DO73" s="26"/>
      <c r="DP73" s="26"/>
      <c r="DQ73" s="26"/>
      <c r="DR73" s="26"/>
      <c r="DS73" s="26"/>
      <c r="DT73" s="26"/>
      <c r="DU73" s="26"/>
      <c r="DV73" s="26"/>
      <c r="DW73" s="26"/>
      <c r="EI73" s="26"/>
      <c r="EJ73" s="26"/>
      <c r="EK73" s="26"/>
      <c r="FX73" s="8"/>
      <c r="GC73" s="11"/>
      <c r="GD73" s="11"/>
      <c r="GE73" s="11"/>
      <c r="GF73" s="11"/>
      <c r="GG73" s="11"/>
      <c r="GH73" s="11"/>
      <c r="GI73" s="11"/>
      <c r="GM73" s="11"/>
      <c r="GN73" s="11"/>
      <c r="GO73" s="11"/>
      <c r="GP73" s="11"/>
      <c r="GX73" s="14"/>
      <c r="HO73" s="5"/>
      <c r="HS73" s="11"/>
      <c r="HT73" s="11"/>
      <c r="HU73" s="11"/>
      <c r="HV73" s="11"/>
      <c r="HW73" s="11"/>
      <c r="HX73" s="11"/>
      <c r="HY73" s="11"/>
      <c r="IB73" s="11"/>
      <c r="IC73" s="11"/>
      <c r="ID73" s="11"/>
      <c r="IE73" s="11"/>
    </row>
    <row r="74" spans="1:248" x14ac:dyDescent="0.2">
      <c r="K74" s="27"/>
      <c r="L74" s="27"/>
      <c r="M74" s="27"/>
      <c r="N74" s="27"/>
      <c r="O74" s="27"/>
      <c r="P74" s="27"/>
      <c r="Q74" s="27"/>
      <c r="R74" s="27"/>
      <c r="AC74" s="26"/>
      <c r="AE74" s="27"/>
      <c r="AH74" s="34"/>
      <c r="AI74" s="34"/>
      <c r="AJ74" s="34"/>
      <c r="AK74" s="26"/>
      <c r="AN74" s="34"/>
      <c r="AQ74" s="26"/>
      <c r="AR74" s="26"/>
      <c r="AS74" s="26"/>
      <c r="AT74" s="26"/>
      <c r="AU74" s="26"/>
      <c r="AV74" s="26"/>
      <c r="CU74" s="223"/>
      <c r="CV74" s="8"/>
      <c r="CW74" s="26"/>
      <c r="CX74" s="26"/>
      <c r="CY74" s="26"/>
      <c r="CZ74" s="26"/>
      <c r="DA74" s="26"/>
      <c r="DD74" s="26"/>
      <c r="DE74" s="26"/>
      <c r="DF74" s="26"/>
      <c r="DG74" s="26"/>
      <c r="DH74" s="26"/>
      <c r="DI74" s="26"/>
      <c r="DJ74" s="26"/>
      <c r="DK74" s="26"/>
      <c r="DL74" s="26"/>
      <c r="DM74" s="26"/>
      <c r="DN74" s="26"/>
      <c r="DO74" s="26"/>
      <c r="DP74" s="26"/>
      <c r="DQ74" s="26"/>
      <c r="DR74" s="26"/>
      <c r="DS74" s="26"/>
      <c r="DT74" s="26"/>
      <c r="DU74" s="26"/>
      <c r="DV74" s="26"/>
      <c r="DW74" s="26"/>
      <c r="EI74" s="26"/>
      <c r="EJ74" s="26"/>
      <c r="EK74" s="26"/>
      <c r="FV74" t="e">
        <f>#REF!/#REF!</f>
        <v>#REF!</v>
      </c>
      <c r="FX74" s="8">
        <f>FX71+1</f>
        <v>62</v>
      </c>
      <c r="FY74" t="b">
        <f t="shared" si="73"/>
        <v>0</v>
      </c>
      <c r="GC74" s="11"/>
      <c r="GD74" s="11"/>
      <c r="GE74" s="11"/>
      <c r="GF74" s="11" t="str">
        <f t="shared" ca="1" si="127"/>
        <v/>
      </c>
      <c r="GG74" s="11" t="str">
        <f t="shared" ca="1" si="128"/>
        <v/>
      </c>
      <c r="GH74" s="11" t="str">
        <f t="shared" ca="1" si="129"/>
        <v/>
      </c>
      <c r="GI74" s="11" t="str">
        <f t="shared" ca="1" si="130"/>
        <v/>
      </c>
      <c r="GM74" s="11" t="str">
        <f t="shared" ca="1" si="131"/>
        <v/>
      </c>
      <c r="GN74" s="11" t="str">
        <f t="shared" ca="1" si="132"/>
        <v/>
      </c>
      <c r="GO74" s="11" t="str">
        <f t="shared" ca="1" si="133"/>
        <v/>
      </c>
      <c r="GP74" s="11" t="str">
        <f t="shared" ca="1" si="134"/>
        <v/>
      </c>
      <c r="GX74" s="14"/>
    </row>
    <row r="75" spans="1:248" x14ac:dyDescent="0.2">
      <c r="A75" t="s">
        <v>123</v>
      </c>
      <c r="B75" s="1">
        <f>Base_year</f>
        <v>1985</v>
      </c>
      <c r="C75" s="1"/>
      <c r="D75" s="1"/>
      <c r="E75" s="1"/>
      <c r="F75" s="1"/>
      <c r="G75" s="1"/>
      <c r="H75" s="1"/>
      <c r="I75" s="1"/>
      <c r="J75" s="1"/>
      <c r="K75" s="27">
        <f>MATCH(B75,B10:B71,0)</f>
        <v>37</v>
      </c>
      <c r="L75" s="27"/>
      <c r="M75" s="27"/>
      <c r="N75" s="27"/>
      <c r="O75" s="27"/>
      <c r="P75" s="27">
        <f>INDEX(P10:P71,Base_row,1)</f>
        <v>76852.414295900002</v>
      </c>
      <c r="Q75" s="27"/>
      <c r="R75" s="27"/>
      <c r="AC75" s="26"/>
      <c r="AE75" s="27"/>
      <c r="AH75" s="34">
        <f>INDEX(Inten1,Base_row,1)</f>
        <v>184.19929723168627</v>
      </c>
      <c r="AI75" s="34">
        <f>INDEX(Inten1,Base_row,2)</f>
        <v>198.56599239253097</v>
      </c>
      <c r="AJ75" s="34">
        <f>INDEX(Inten1,Base_row,3)</f>
        <v>19.853820445316124</v>
      </c>
      <c r="AK75" s="26">
        <f>INDEX(Inten1,Base_row,4)</f>
        <v>1</v>
      </c>
      <c r="AN75" s="34">
        <f>INDEX(Inten1,Base_row,5)</f>
        <v>0</v>
      </c>
      <c r="AQ75" s="26"/>
      <c r="AR75" s="26"/>
      <c r="AS75" s="26"/>
      <c r="AT75" s="26"/>
      <c r="AU75" s="26"/>
      <c r="AV75" s="26"/>
      <c r="CU75" s="223"/>
      <c r="CV75" s="8"/>
      <c r="CW75" s="26">
        <v>0.19211732824189154</v>
      </c>
      <c r="CX75" s="26">
        <v>0.15738013032912224</v>
      </c>
      <c r="CY75" s="26">
        <v>0.37537810467047805</v>
      </c>
      <c r="CZ75" s="26">
        <v>0.27512443675850806</v>
      </c>
      <c r="DA75" s="26"/>
      <c r="DD75" s="26"/>
      <c r="DE75" s="26"/>
      <c r="DF75" s="26"/>
      <c r="DG75" s="26"/>
      <c r="DH75" s="26"/>
      <c r="DI75" s="26"/>
      <c r="DJ75" s="26"/>
      <c r="DK75" s="26">
        <v>0.19317996841272181</v>
      </c>
      <c r="DL75" s="26">
        <v>0.1585644816569923</v>
      </c>
      <c r="DM75" s="26">
        <v>0.37573945219058641</v>
      </c>
      <c r="DN75" s="26">
        <v>0.27251609773969954</v>
      </c>
      <c r="DO75" s="26"/>
      <c r="DP75" s="26"/>
      <c r="DQ75" s="26"/>
      <c r="DR75" s="26"/>
      <c r="DS75" s="26"/>
      <c r="DT75" s="26"/>
      <c r="DU75" s="26"/>
      <c r="DV75" s="26"/>
      <c r="DW75" s="26"/>
      <c r="DZ75">
        <f>INDEX(DZ10:DZ71,Base_row,1)</f>
        <v>1.2456439334383021E-2</v>
      </c>
      <c r="EI75" s="26">
        <f>INDEX(EI10:EI71,Base_row,1)</f>
        <v>0.98005862118075404</v>
      </c>
      <c r="EJ75" s="26">
        <f>INDEX(EJ10:EJ71,Base_row,1)</f>
        <v>0.90309839340151721</v>
      </c>
      <c r="EK75" s="26"/>
      <c r="ET75" t="e">
        <f>INDEX(ET10:ET71,Base_row,1)</f>
        <v>#DIV/0!</v>
      </c>
      <c r="EU75">
        <f>INDEX(EU10:EU71,Base_row,1)</f>
        <v>1</v>
      </c>
      <c r="FD75" t="e">
        <f>INDEX(FD10:FD71,Base_row,1)</f>
        <v>#REF!</v>
      </c>
      <c r="FE75">
        <f>INDEX(FE10:FE71,Base_row,1)</f>
        <v>1</v>
      </c>
      <c r="FX75" s="8">
        <f t="shared" si="98"/>
        <v>63</v>
      </c>
      <c r="FY75" t="b">
        <f t="shared" si="73"/>
        <v>0</v>
      </c>
      <c r="GC75" s="11"/>
      <c r="GD75" s="11"/>
      <c r="GE75" s="11"/>
      <c r="GF75" s="11" t="str">
        <f t="shared" ca="1" si="127"/>
        <v/>
      </c>
      <c r="GG75" s="11" t="str">
        <f t="shared" ca="1" si="128"/>
        <v/>
      </c>
      <c r="GH75" s="11" t="str">
        <f t="shared" ca="1" si="129"/>
        <v/>
      </c>
      <c r="GI75" s="11" t="str">
        <f t="shared" ca="1" si="130"/>
        <v/>
      </c>
      <c r="GM75" s="11" t="str">
        <f t="shared" ca="1" si="131"/>
        <v/>
      </c>
      <c r="GN75" s="11" t="str">
        <f t="shared" ca="1" si="132"/>
        <v/>
      </c>
      <c r="GO75" s="11" t="str">
        <f t="shared" ca="1" si="133"/>
        <v/>
      </c>
      <c r="GP75" s="11" t="str">
        <f t="shared" ca="1" si="134"/>
        <v/>
      </c>
      <c r="GX75" s="14"/>
    </row>
    <row r="76" spans="1:248" x14ac:dyDescent="0.2">
      <c r="A76" t="s">
        <v>169</v>
      </c>
      <c r="B76" s="1">
        <f>Base_year2</f>
        <v>1996</v>
      </c>
      <c r="C76" s="1"/>
      <c r="D76" s="1"/>
      <c r="E76" s="1"/>
      <c r="F76" s="1"/>
      <c r="G76" s="1"/>
      <c r="H76" s="1"/>
      <c r="I76" s="1"/>
      <c r="J76" s="1"/>
      <c r="K76" s="27">
        <f>MATCH(B76,B10:B71,0)</f>
        <v>48</v>
      </c>
      <c r="L76" s="27"/>
      <c r="M76" s="27"/>
      <c r="N76" s="27"/>
      <c r="O76" s="27"/>
      <c r="P76" s="27"/>
      <c r="Q76" s="27"/>
      <c r="R76" s="27"/>
      <c r="AC76" s="26"/>
      <c r="AE76" s="27"/>
      <c r="AH76" s="34"/>
      <c r="AI76" s="34"/>
      <c r="AJ76" s="34"/>
      <c r="AK76" s="26"/>
      <c r="AN76" s="34"/>
      <c r="AQ76" s="26">
        <f>INDEX(AQ10:AQ71,base_row2,1)</f>
        <v>1.0320685465431334</v>
      </c>
      <c r="AR76" s="26">
        <f>INDEX(AR10:AR71,base_row2,1)</f>
        <v>1.0613189123700084</v>
      </c>
      <c r="AS76" s="26">
        <f>INDEX(AS10:AS71,base_row2,1)</f>
        <v>0.95506740618032193</v>
      </c>
      <c r="AT76" s="26">
        <f>INDEX(AT10:AT71,base_row2,1)</f>
        <v>0.86451381456971765</v>
      </c>
      <c r="AU76" s="26"/>
      <c r="AV76" s="26">
        <f>INDEX(AV10:AV71,base_row2,1)</f>
        <v>0.89043750366523045</v>
      </c>
      <c r="BZ76">
        <f>INDEX(BZ10:BZ71,base_row2,1)</f>
        <v>1.3907088337266171</v>
      </c>
      <c r="CC76">
        <f t="shared" ref="CC76:CI76" si="159">INDEX(CC10:CC71,base_row2,1)</f>
        <v>1</v>
      </c>
      <c r="CD76">
        <f t="shared" si="159"/>
        <v>0.90877492181692965</v>
      </c>
      <c r="CE76">
        <f t="shared" si="159"/>
        <v>0.95963303426215774</v>
      </c>
      <c r="CF76">
        <f t="shared" si="159"/>
        <v>1.2128238727149776</v>
      </c>
      <c r="CG76">
        <f t="shared" si="159"/>
        <v>1.2169047775335708</v>
      </c>
      <c r="CH76">
        <f t="shared" si="159"/>
        <v>0</v>
      </c>
      <c r="CI76">
        <f t="shared" si="159"/>
        <v>0.90877492181692965</v>
      </c>
      <c r="CU76" s="223"/>
      <c r="CV76" s="8"/>
      <c r="CW76" s="26"/>
      <c r="CX76" s="26"/>
      <c r="CY76" s="26"/>
      <c r="CZ76" s="26"/>
      <c r="DA76" s="26"/>
      <c r="DD76" s="26"/>
      <c r="DE76" s="26"/>
      <c r="DF76" s="26"/>
      <c r="DG76" s="26"/>
      <c r="DH76" s="26"/>
      <c r="DI76" s="26"/>
      <c r="DJ76" s="26"/>
      <c r="DK76" s="26"/>
      <c r="DL76" s="26"/>
      <c r="DM76" s="26"/>
      <c r="DN76" s="26"/>
      <c r="DO76" s="26"/>
      <c r="DP76" s="26"/>
      <c r="DQ76" s="26"/>
      <c r="DR76" s="26"/>
      <c r="DS76" s="26">
        <v>-1.3764419303596612E-3</v>
      </c>
      <c r="DT76" s="26">
        <v>-2.4059571119773942E-3</v>
      </c>
      <c r="DU76" s="26">
        <v>-1.3742014352989265E-2</v>
      </c>
      <c r="DV76" s="26">
        <v>2.6065307443558501E-3</v>
      </c>
      <c r="DW76" s="26"/>
      <c r="EC76">
        <v>-2.6996284006505063E-2</v>
      </c>
      <c r="ED76">
        <v>-2.290210832879978E-2</v>
      </c>
      <c r="EE76">
        <v>1.154962278973674E-2</v>
      </c>
      <c r="EF76">
        <v>-1.3582256648764706E-2</v>
      </c>
      <c r="EI76" s="26"/>
      <c r="EJ76" s="26"/>
      <c r="EK76" s="26"/>
      <c r="GM76" s="11" t="str">
        <f t="shared" ca="1" si="131"/>
        <v/>
      </c>
      <c r="GN76" s="11" t="str">
        <f t="shared" ca="1" si="132"/>
        <v/>
      </c>
      <c r="GO76" s="11" t="str">
        <f t="shared" ca="1" si="133"/>
        <v/>
      </c>
      <c r="GP76" s="11" t="str">
        <f t="shared" ca="1" si="134"/>
        <v/>
      </c>
      <c r="GX76" s="14"/>
      <c r="GZ76">
        <f>BZ76</f>
        <v>1.3907088337266171</v>
      </c>
      <c r="HA76">
        <f>CC76</f>
        <v>1</v>
      </c>
      <c r="HB76">
        <f>CD76</f>
        <v>0.90877492181692965</v>
      </c>
      <c r="HC76">
        <f>CE76</f>
        <v>0.95963303426215774</v>
      </c>
      <c r="HD76">
        <f>CF76</f>
        <v>1.2128238727149776</v>
      </c>
      <c r="HE76">
        <f>CG76</f>
        <v>1.2169047775335708</v>
      </c>
      <c r="HG76">
        <f>CI76</f>
        <v>0.90877492181692965</v>
      </c>
    </row>
    <row r="77" spans="1:248" x14ac:dyDescent="0.2">
      <c r="C77" s="1"/>
      <c r="D77" s="1"/>
      <c r="E77" s="1"/>
      <c r="F77" s="1"/>
      <c r="G77" s="1"/>
      <c r="H77" s="1"/>
      <c r="I77" s="1"/>
      <c r="J77" s="1"/>
      <c r="K77" s="27"/>
      <c r="L77" s="27"/>
      <c r="M77" s="27"/>
      <c r="N77" s="27"/>
      <c r="O77" s="27"/>
      <c r="P77" s="27"/>
      <c r="Q77" s="27"/>
      <c r="R77" s="27"/>
      <c r="AC77" s="26"/>
      <c r="AE77" s="27"/>
      <c r="AH77" s="34"/>
      <c r="AI77" s="34"/>
      <c r="AJ77" s="34"/>
      <c r="AK77" s="26"/>
      <c r="AN77" s="34"/>
      <c r="AQ77" s="26"/>
      <c r="AR77" s="26"/>
      <c r="AS77" s="26"/>
      <c r="AT77" s="26"/>
      <c r="AU77" s="26"/>
      <c r="AV77" s="26"/>
      <c r="BH77" s="511" t="s">
        <v>456</v>
      </c>
      <c r="BI77" s="512"/>
      <c r="BJ77" s="512"/>
      <c r="BK77" s="512"/>
      <c r="BL77" s="512"/>
      <c r="BM77" s="512"/>
      <c r="BN77" s="512"/>
      <c r="BO77" s="512"/>
      <c r="BP77" s="512"/>
      <c r="BQ77" s="512"/>
      <c r="CT77" s="3"/>
      <c r="CU77" s="223"/>
      <c r="CV77" s="5"/>
      <c r="CW77" s="26"/>
      <c r="CX77" s="26"/>
      <c r="CY77" s="26"/>
      <c r="CZ77" s="26"/>
      <c r="DA77" s="26"/>
      <c r="DD77" s="26"/>
      <c r="DE77" s="26"/>
      <c r="DF77" s="26"/>
      <c r="DG77" s="26"/>
      <c r="DH77" s="26"/>
      <c r="DI77" s="26"/>
      <c r="DJ77" s="26"/>
      <c r="DK77" s="26"/>
      <c r="DL77" s="26"/>
      <c r="DM77" s="26"/>
      <c r="DN77" s="26"/>
      <c r="DO77" s="26"/>
      <c r="DP77" s="26"/>
      <c r="DQ77" s="26"/>
      <c r="DR77" s="26"/>
      <c r="DS77" s="26"/>
      <c r="DT77" s="26"/>
      <c r="DU77" s="26"/>
      <c r="DV77" s="26"/>
      <c r="DW77" s="26"/>
      <c r="EI77" s="26"/>
      <c r="EJ77" s="26"/>
      <c r="EK77" s="26"/>
      <c r="GM77" s="11"/>
      <c r="GN77" s="11"/>
      <c r="GO77" s="11"/>
      <c r="GP77" s="11"/>
      <c r="GX77" s="14"/>
      <c r="IG77" s="197"/>
    </row>
    <row r="78" spans="1:248" ht="15.75" x14ac:dyDescent="0.25">
      <c r="A78" s="220"/>
      <c r="B78" s="493"/>
      <c r="C78" s="494"/>
      <c r="D78" s="366"/>
      <c r="E78" s="220" t="s">
        <v>252</v>
      </c>
      <c r="F78" s="220"/>
      <c r="G78" s="220"/>
      <c r="H78" s="220"/>
      <c r="I78" s="366"/>
      <c r="J78" s="366"/>
      <c r="K78" s="494"/>
      <c r="L78" s="494" t="s">
        <v>259</v>
      </c>
      <c r="M78" s="495"/>
      <c r="N78" s="366"/>
      <c r="O78" s="495"/>
      <c r="P78" s="495"/>
      <c r="Q78" s="495"/>
      <c r="R78" s="495"/>
      <c r="S78" s="220" t="s">
        <v>254</v>
      </c>
      <c r="T78" s="366"/>
      <c r="U78" s="366"/>
      <c r="V78" s="366"/>
      <c r="W78" s="366"/>
      <c r="X78" s="366"/>
      <c r="Y78" s="366"/>
      <c r="Z78" s="220" t="s">
        <v>110</v>
      </c>
      <c r="AA78" s="366"/>
      <c r="AB78" s="366"/>
      <c r="AC78" s="496"/>
      <c r="AD78" s="366"/>
      <c r="AE78" s="495"/>
      <c r="AF78" s="366"/>
      <c r="AG78" s="366"/>
      <c r="AH78" s="497" t="s">
        <v>121</v>
      </c>
      <c r="AI78" s="498"/>
      <c r="AJ78" s="498"/>
      <c r="AK78" s="496"/>
      <c r="AL78" s="366"/>
      <c r="AM78" s="366"/>
      <c r="AN78" s="498"/>
      <c r="AO78" s="366"/>
      <c r="AP78" s="366"/>
      <c r="AQ78" s="499" t="s">
        <v>122</v>
      </c>
      <c r="AR78" s="496"/>
      <c r="AS78" s="496"/>
      <c r="AT78" s="496"/>
      <c r="AU78" s="496"/>
      <c r="AV78" s="496"/>
      <c r="AW78" s="366"/>
      <c r="AX78" s="366"/>
      <c r="AY78" s="220" t="s">
        <v>453</v>
      </c>
      <c r="AZ78" s="366"/>
      <c r="BA78" s="366"/>
      <c r="BB78" s="366"/>
      <c r="BC78" s="366"/>
      <c r="BD78" s="366"/>
      <c r="BE78" s="366"/>
      <c r="BF78" s="366"/>
      <c r="BG78" s="366"/>
      <c r="BH78" s="220" t="s">
        <v>454</v>
      </c>
      <c r="BI78" s="366"/>
      <c r="BJ78" s="500" t="s">
        <v>1772</v>
      </c>
      <c r="BK78" s="500"/>
      <c r="BL78" s="500"/>
      <c r="BM78" s="366"/>
      <c r="BN78" s="220" t="s">
        <v>455</v>
      </c>
      <c r="BO78" s="366"/>
      <c r="BP78" s="500" t="s">
        <v>1772</v>
      </c>
      <c r="BQ78" s="500"/>
      <c r="BR78" s="500"/>
      <c r="BS78" s="366"/>
      <c r="BT78" s="366"/>
      <c r="BU78" s="366"/>
      <c r="BV78" s="366"/>
      <c r="BW78" s="366"/>
      <c r="BX78" s="366"/>
      <c r="BY78" s="366"/>
      <c r="BZ78" s="419" t="s">
        <v>345</v>
      </c>
      <c r="CA78" s="419"/>
      <c r="CB78" s="366"/>
      <c r="CC78" s="419"/>
      <c r="CD78" s="366"/>
      <c r="CE78" s="366"/>
      <c r="CF78" s="366"/>
      <c r="CG78" s="366"/>
      <c r="CH78" s="366"/>
      <c r="CI78" s="366"/>
      <c r="CJ78" s="366"/>
      <c r="CK78" s="419" t="s">
        <v>272</v>
      </c>
      <c r="CL78" s="366"/>
      <c r="CM78" s="366"/>
      <c r="CN78" s="366"/>
      <c r="CO78" s="366"/>
      <c r="CP78" s="366"/>
      <c r="CQ78" s="366"/>
      <c r="CR78" s="366"/>
      <c r="CS78" s="366"/>
      <c r="CT78" s="501"/>
      <c r="CU78" s="502"/>
      <c r="CV78" s="366"/>
      <c r="CW78" s="499" t="str">
        <f>CW4</f>
        <v>Energy Consumption Shares</v>
      </c>
      <c r="CX78" s="496"/>
      <c r="CY78" s="496"/>
      <c r="CZ78" s="496"/>
      <c r="DA78" s="496"/>
      <c r="DB78" s="366"/>
      <c r="DC78" s="366"/>
      <c r="DD78" s="499" t="str">
        <f>DD4</f>
        <v>Log-Mean Weights (unnormalized)</v>
      </c>
      <c r="DE78" s="496"/>
      <c r="DF78" s="496"/>
      <c r="DG78" s="496"/>
      <c r="DH78" s="496"/>
      <c r="DI78" s="496"/>
      <c r="DJ78" s="496"/>
      <c r="DK78" s="499" t="str">
        <f>DK4</f>
        <v>Log-Mean Weights (normalized)</v>
      </c>
      <c r="DL78" s="496"/>
      <c r="DM78" s="496"/>
      <c r="DN78" s="496"/>
      <c r="DO78" s="496"/>
      <c r="DP78" s="496"/>
      <c r="DQ78" s="496"/>
      <c r="DR78" s="496"/>
      <c r="DS78" s="499" t="str">
        <f>DS4</f>
        <v>Intensity, Level 0 (log changes)</v>
      </c>
      <c r="DT78" s="496"/>
      <c r="DU78" s="496"/>
      <c r="DV78" s="496"/>
      <c r="DW78" s="496"/>
      <c r="DX78" s="366"/>
      <c r="DY78" s="366"/>
      <c r="DZ78" s="366"/>
      <c r="EA78" s="366"/>
      <c r="EB78" s="366"/>
      <c r="EC78" s="220" t="str">
        <f>EC4</f>
        <v>Structure [Level 0', Activity/GDP] (log changes)</v>
      </c>
      <c r="ED78" s="366"/>
      <c r="EE78" s="366"/>
      <c r="EF78" s="366"/>
      <c r="EG78" s="366"/>
      <c r="EH78" s="366"/>
      <c r="EI78" s="496"/>
      <c r="EJ78" s="496"/>
      <c r="EK78" s="496"/>
      <c r="EL78" s="366"/>
      <c r="EM78" s="366"/>
      <c r="EN78" s="220" t="str">
        <f>EN4</f>
        <v>Intensity [Level 1] (log changes)</v>
      </c>
      <c r="EO78" s="366"/>
      <c r="EP78" s="366"/>
      <c r="EQ78" s="366"/>
      <c r="ER78" s="366"/>
      <c r="ES78" s="366"/>
      <c r="ET78" s="220" t="s">
        <v>33</v>
      </c>
      <c r="EU78" s="366"/>
      <c r="EV78" s="366"/>
      <c r="EW78" s="366"/>
      <c r="EX78" s="220" t="str">
        <f>EX4</f>
        <v>Structure [Level 1] (log changes)</v>
      </c>
      <c r="EY78" s="366"/>
      <c r="EZ78" s="366"/>
      <c r="FA78" s="366"/>
      <c r="FB78" s="366"/>
      <c r="FC78" s="366"/>
      <c r="FD78" s="220" t="s">
        <v>566</v>
      </c>
      <c r="FE78" s="366"/>
      <c r="FF78" s="366"/>
      <c r="GM78" s="11" t="str">
        <f t="shared" ref="GM78:GP79" ca="1" si="160">IF($FY78,OFFSET(AQ$10,$FY$4+$FX78,0),"")</f>
        <v/>
      </c>
      <c r="GN78" s="11" t="str">
        <f t="shared" ca="1" si="160"/>
        <v/>
      </c>
      <c r="GO78" s="11" t="str">
        <f t="shared" ca="1" si="160"/>
        <v/>
      </c>
      <c r="GP78" s="11" t="str">
        <f t="shared" ca="1" si="160"/>
        <v/>
      </c>
      <c r="GX78" s="14"/>
      <c r="IG78" s="197"/>
      <c r="IN78" s="6" t="s">
        <v>239</v>
      </c>
    </row>
    <row r="79" spans="1:248" x14ac:dyDescent="0.2">
      <c r="E79" s="71" t="s">
        <v>1794</v>
      </c>
      <c r="G79" s="491"/>
      <c r="H79" s="407"/>
      <c r="I79" s="408"/>
      <c r="K79" s="27"/>
      <c r="L79" s="27"/>
      <c r="M79" s="27"/>
      <c r="N79" s="27"/>
      <c r="O79" s="27"/>
      <c r="P79" s="27"/>
      <c r="Q79" s="27"/>
      <c r="R79" s="27"/>
      <c r="AC79" s="26"/>
      <c r="AE79" s="27"/>
      <c r="AH79" s="34"/>
      <c r="AI79" s="34"/>
      <c r="AJ79" s="34"/>
      <c r="AK79" s="26"/>
      <c r="AN79" s="73" t="s">
        <v>255</v>
      </c>
      <c r="AO79" s="74" t="s">
        <v>257</v>
      </c>
      <c r="AQ79" s="26"/>
      <c r="AR79" s="26"/>
      <c r="AS79" s="26"/>
      <c r="AT79" s="26"/>
      <c r="AU79" s="26"/>
      <c r="AV79" s="26"/>
      <c r="BZ79" s="54" t="s">
        <v>238</v>
      </c>
      <c r="CA79" s="56" t="s">
        <v>241</v>
      </c>
      <c r="CB79" s="56" t="s">
        <v>242</v>
      </c>
      <c r="CC79" s="54" t="s">
        <v>243</v>
      </c>
      <c r="CD79" s="54" t="s">
        <v>244</v>
      </c>
      <c r="CE79" s="56" t="s">
        <v>245</v>
      </c>
      <c r="CF79" s="56" t="s">
        <v>246</v>
      </c>
      <c r="CG79" s="56" t="s">
        <v>247</v>
      </c>
      <c r="CH79" s="56"/>
      <c r="CI79" s="52" t="s">
        <v>248</v>
      </c>
      <c r="CT79" s="3"/>
      <c r="CU79" s="223"/>
      <c r="CW79" s="26"/>
      <c r="CX79" s="26"/>
      <c r="CY79" s="26"/>
      <c r="CZ79" s="26"/>
      <c r="DA79" s="26"/>
      <c r="DD79" s="26"/>
      <c r="DE79" s="26"/>
      <c r="DF79" s="26"/>
      <c r="DG79" s="26"/>
      <c r="DH79" s="26"/>
      <c r="DI79" s="26"/>
      <c r="DJ79" s="26"/>
      <c r="DK79" s="26"/>
      <c r="DL79" s="26"/>
      <c r="DM79" s="26"/>
      <c r="DN79" s="26"/>
      <c r="DO79" s="26"/>
      <c r="DP79" s="26"/>
      <c r="DQ79" s="26"/>
      <c r="DR79" s="26"/>
      <c r="DS79" s="26"/>
      <c r="DT79" s="26"/>
      <c r="DU79" s="26"/>
      <c r="DV79" s="26"/>
      <c r="DW79" s="26"/>
      <c r="EI79" s="26"/>
      <c r="EJ79" s="26"/>
      <c r="EK79" s="26"/>
      <c r="GM79" s="11" t="str">
        <f t="shared" ca="1" si="160"/>
        <v/>
      </c>
      <c r="GN79" s="11" t="str">
        <f t="shared" ca="1" si="160"/>
        <v/>
      </c>
      <c r="GO79" s="11" t="str">
        <f t="shared" ca="1" si="160"/>
        <v/>
      </c>
      <c r="GP79" s="11" t="str">
        <f t="shared" ca="1" si="160"/>
        <v/>
      </c>
      <c r="GX79" s="14"/>
      <c r="IG79" s="197"/>
    </row>
    <row r="80" spans="1:248" ht="25.5" x14ac:dyDescent="0.2">
      <c r="K80" s="27"/>
      <c r="L80" s="27"/>
      <c r="M80" s="27"/>
      <c r="N80" s="27"/>
      <c r="O80" s="27"/>
      <c r="P80" s="27"/>
      <c r="Q80" s="27"/>
      <c r="R80" s="27"/>
      <c r="AC80" s="26"/>
      <c r="AE80" s="27"/>
      <c r="AH80" s="34"/>
      <c r="AI80" s="34"/>
      <c r="AJ80" s="34"/>
      <c r="AK80" s="26"/>
      <c r="AN80" s="73" t="s">
        <v>256</v>
      </c>
      <c r="AO80" s="74" t="s">
        <v>258</v>
      </c>
      <c r="AQ80" s="26"/>
      <c r="AR80" s="26"/>
      <c r="AS80" s="26"/>
      <c r="AT80" s="26"/>
      <c r="AU80" s="26"/>
      <c r="AV80" s="26"/>
      <c r="BZ80" s="55"/>
      <c r="CA80" s="55"/>
      <c r="CB80" s="57"/>
      <c r="CC80" s="57"/>
      <c r="CD80" s="55"/>
      <c r="CE80" s="57"/>
      <c r="CF80" s="180" t="s">
        <v>448</v>
      </c>
      <c r="CG80" s="57"/>
      <c r="CH80" s="57"/>
      <c r="CI80" s="53" t="s">
        <v>443</v>
      </c>
      <c r="CT80" s="3"/>
      <c r="CU80" s="223"/>
      <c r="CW80" s="26"/>
      <c r="CX80" s="26"/>
      <c r="CY80" s="26"/>
      <c r="CZ80" s="26"/>
      <c r="DA80" s="26"/>
      <c r="DD80" s="26"/>
      <c r="DE80" s="26"/>
      <c r="DF80" s="26"/>
      <c r="DG80" s="26"/>
      <c r="DH80" s="26"/>
      <c r="DI80" s="26"/>
      <c r="DJ80" s="26"/>
      <c r="DK80" s="26"/>
      <c r="DL80" s="26"/>
      <c r="DM80" s="26"/>
      <c r="DN80" s="26"/>
      <c r="DO80" s="26"/>
      <c r="DP80" s="26"/>
      <c r="DQ80" s="26"/>
      <c r="DR80" s="26"/>
      <c r="DS80" s="26"/>
      <c r="DT80" s="26"/>
      <c r="DU80" s="26"/>
      <c r="DV80" s="26"/>
      <c r="DW80" s="26"/>
      <c r="EI80" s="26"/>
      <c r="EJ80" s="26"/>
      <c r="EK80" s="26"/>
      <c r="GM80" s="11"/>
      <c r="GN80" s="11"/>
      <c r="GO80" s="11"/>
      <c r="GP80" s="11"/>
      <c r="GX80" s="14"/>
      <c r="IG80" s="197"/>
    </row>
    <row r="81" spans="1:256" ht="36.75" customHeight="1" x14ac:dyDescent="0.2">
      <c r="B81" t="s">
        <v>101</v>
      </c>
      <c r="C81" s="219" t="s">
        <v>97</v>
      </c>
      <c r="D81" s="219" t="s">
        <v>104</v>
      </c>
      <c r="E81" s="219" t="s">
        <v>105</v>
      </c>
      <c r="F81" s="219" t="s">
        <v>106</v>
      </c>
      <c r="G81" s="230"/>
      <c r="H81" s="230" t="s">
        <v>107</v>
      </c>
      <c r="I81" s="1"/>
      <c r="J81" s="1"/>
      <c r="K81" s="219" t="s">
        <v>97</v>
      </c>
      <c r="L81" s="219" t="s">
        <v>104</v>
      </c>
      <c r="M81" s="219" t="s">
        <v>105</v>
      </c>
      <c r="N81" s="219" t="s">
        <v>106</v>
      </c>
      <c r="O81" s="219" t="s">
        <v>518</v>
      </c>
      <c r="P81" s="219" t="s">
        <v>107</v>
      </c>
      <c r="Q81" s="27"/>
      <c r="R81" s="27"/>
      <c r="S81" s="41" t="s">
        <v>97</v>
      </c>
      <c r="T81" s="41" t="s">
        <v>104</v>
      </c>
      <c r="U81" s="41" t="s">
        <v>105</v>
      </c>
      <c r="V81" s="41" t="s">
        <v>106</v>
      </c>
      <c r="W81" s="41"/>
      <c r="X81" s="41" t="s">
        <v>107</v>
      </c>
      <c r="Z81" s="41" t="s">
        <v>97</v>
      </c>
      <c r="AA81" s="41" t="s">
        <v>104</v>
      </c>
      <c r="AB81" s="41" t="s">
        <v>105</v>
      </c>
      <c r="AC81" s="41" t="s">
        <v>106</v>
      </c>
      <c r="AD81" s="41"/>
      <c r="AE81" s="41" t="s">
        <v>107</v>
      </c>
      <c r="AG81" s="41" t="s">
        <v>262</v>
      </c>
      <c r="AH81" s="62" t="s">
        <v>97</v>
      </c>
      <c r="AI81" s="62" t="s">
        <v>104</v>
      </c>
      <c r="AJ81" s="62" t="s">
        <v>105</v>
      </c>
      <c r="AK81" s="46" t="s">
        <v>106</v>
      </c>
      <c r="AN81" s="73" t="s">
        <v>111</v>
      </c>
      <c r="AO81" s="75" t="s">
        <v>111</v>
      </c>
      <c r="AQ81" s="269" t="s">
        <v>97</v>
      </c>
      <c r="AR81" s="269" t="s">
        <v>104</v>
      </c>
      <c r="AS81" s="269" t="s">
        <v>105</v>
      </c>
      <c r="AT81" s="269" t="s">
        <v>106</v>
      </c>
      <c r="AU81" s="269"/>
      <c r="AV81" s="269" t="s">
        <v>111</v>
      </c>
      <c r="AY81" s="30" t="s">
        <v>97</v>
      </c>
      <c r="AZ81" s="30" t="s">
        <v>104</v>
      </c>
      <c r="BA81" s="30" t="s">
        <v>105</v>
      </c>
      <c r="BB81" s="30" t="s">
        <v>106</v>
      </c>
      <c r="BC81" s="243" t="s">
        <v>550</v>
      </c>
      <c r="BH81" s="225" t="s">
        <v>97</v>
      </c>
      <c r="BI81" s="225" t="s">
        <v>104</v>
      </c>
      <c r="BJ81" s="225" t="s">
        <v>105</v>
      </c>
      <c r="BK81" s="225" t="s">
        <v>106</v>
      </c>
      <c r="BL81" s="243" t="s">
        <v>550</v>
      </c>
      <c r="BM81" s="5"/>
      <c r="BN81" s="30" t="s">
        <v>97</v>
      </c>
      <c r="BO81" s="30" t="s">
        <v>104</v>
      </c>
      <c r="BP81" s="30" t="s">
        <v>105</v>
      </c>
      <c r="BQ81" s="221" t="s">
        <v>106</v>
      </c>
      <c r="BR81" s="243" t="s">
        <v>550</v>
      </c>
      <c r="BZ81" s="30"/>
      <c r="CA81" s="171" t="s">
        <v>359</v>
      </c>
      <c r="CB81" s="172" t="s">
        <v>360</v>
      </c>
      <c r="CC81" s="504" t="s">
        <v>461</v>
      </c>
      <c r="CD81" s="505"/>
      <c r="CE81" s="175"/>
      <c r="CF81" s="30"/>
      <c r="CG81" s="30"/>
      <c r="CH81" s="166"/>
      <c r="CI81" s="173" t="s">
        <v>240</v>
      </c>
      <c r="CK81" s="89" t="s">
        <v>269</v>
      </c>
      <c r="CL81" s="89"/>
      <c r="CM81" s="89" t="s">
        <v>266</v>
      </c>
      <c r="CN81" s="90"/>
      <c r="CO81" s="89" t="s">
        <v>266</v>
      </c>
      <c r="CP81" s="90"/>
      <c r="CQ81" s="85" t="s">
        <v>144</v>
      </c>
      <c r="CR81" s="85" t="s">
        <v>251</v>
      </c>
      <c r="CS81" s="57" t="s">
        <v>457</v>
      </c>
      <c r="CT81" s="80"/>
      <c r="CU81" s="226"/>
      <c r="CV81" s="5" t="s">
        <v>101</v>
      </c>
      <c r="CW81" s="46" t="s">
        <v>97</v>
      </c>
      <c r="CX81" s="46" t="s">
        <v>104</v>
      </c>
      <c r="CY81" s="46" t="s">
        <v>105</v>
      </c>
      <c r="CZ81" s="46" t="s">
        <v>106</v>
      </c>
      <c r="DA81" s="26"/>
      <c r="DB81" t="s">
        <v>111</v>
      </c>
      <c r="DD81" s="46" t="s">
        <v>97</v>
      </c>
      <c r="DE81" s="46" t="s">
        <v>104</v>
      </c>
      <c r="DF81" s="46" t="s">
        <v>105</v>
      </c>
      <c r="DG81" s="46" t="s">
        <v>106</v>
      </c>
      <c r="DH81" s="46"/>
      <c r="DI81" s="46" t="s">
        <v>111</v>
      </c>
      <c r="DJ81" s="26"/>
      <c r="DK81" s="46" t="s">
        <v>97</v>
      </c>
      <c r="DL81" s="46" t="s">
        <v>104</v>
      </c>
      <c r="DM81" s="46" t="s">
        <v>105</v>
      </c>
      <c r="DN81" s="46" t="s">
        <v>106</v>
      </c>
      <c r="DO81" s="26"/>
      <c r="DP81" s="26" t="s">
        <v>111</v>
      </c>
      <c r="DQ81" s="26"/>
      <c r="DR81" s="26"/>
      <c r="DS81" s="26" t="s">
        <v>97</v>
      </c>
      <c r="DT81" s="26" t="s">
        <v>104</v>
      </c>
      <c r="DU81" s="26" t="s">
        <v>105</v>
      </c>
      <c r="DV81" s="26" t="s">
        <v>106</v>
      </c>
      <c r="DW81" s="26"/>
      <c r="DY81" t="s">
        <v>140</v>
      </c>
      <c r="DZ81" t="s">
        <v>137</v>
      </c>
      <c r="EA81" t="s">
        <v>137</v>
      </c>
      <c r="EC81" s="30" t="s">
        <v>97</v>
      </c>
      <c r="ED81" s="30" t="s">
        <v>104</v>
      </c>
      <c r="EE81" s="30" t="s">
        <v>105</v>
      </c>
      <c r="EF81" s="30" t="s">
        <v>106</v>
      </c>
      <c r="EI81" s="46" t="s">
        <v>136</v>
      </c>
      <c r="EJ81" s="46" t="s">
        <v>137</v>
      </c>
      <c r="EK81" s="46" t="s">
        <v>137</v>
      </c>
      <c r="EN81" s="225" t="s">
        <v>97</v>
      </c>
      <c r="EO81" s="225" t="s">
        <v>104</v>
      </c>
      <c r="EP81" s="225" t="s">
        <v>105</v>
      </c>
      <c r="EQ81" s="225" t="s">
        <v>106</v>
      </c>
      <c r="ER81" s="1"/>
      <c r="ET81" s="30" t="s">
        <v>136</v>
      </c>
      <c r="EU81" s="30" t="s">
        <v>137</v>
      </c>
      <c r="EV81" s="30" t="s">
        <v>137</v>
      </c>
      <c r="EX81" s="30" t="s">
        <v>97</v>
      </c>
      <c r="EY81" s="30" t="s">
        <v>104</v>
      </c>
      <c r="EZ81" s="30" t="s">
        <v>105</v>
      </c>
      <c r="FA81" s="30" t="s">
        <v>106</v>
      </c>
      <c r="FD81" t="s">
        <v>136</v>
      </c>
      <c r="FE81" t="s">
        <v>137</v>
      </c>
      <c r="FF81" t="s">
        <v>137</v>
      </c>
      <c r="FV81" t="s">
        <v>137</v>
      </c>
      <c r="FX81" s="8"/>
      <c r="GF81" s="16"/>
      <c r="GG81" s="16" t="s">
        <v>212</v>
      </c>
      <c r="GH81" s="16"/>
      <c r="GI81" s="16"/>
      <c r="GJ81" s="16"/>
      <c r="GM81" s="16"/>
      <c r="GN81" s="16" t="s">
        <v>224</v>
      </c>
      <c r="GO81" s="16"/>
      <c r="GP81" s="16"/>
      <c r="GX81" s="14"/>
      <c r="GZ81" t="str">
        <f>BZ82</f>
        <v xml:space="preserve">  Total GDP</v>
      </c>
      <c r="HA81" t="str">
        <f>CC82</f>
        <v>Activity/GDPStructure'(0)</v>
      </c>
      <c r="HB81" t="str">
        <f>CD82</f>
        <v>"Within Sectors" Structure"(0)</v>
      </c>
      <c r="HC81" t="str">
        <f>CE82</f>
        <v>Component-based Intensity(0)</v>
      </c>
      <c r="HD81" t="str">
        <f>CF82</f>
        <v>Product</v>
      </c>
      <c r="HE81" t="str">
        <f>CG82</f>
        <v>Energy Use</v>
      </c>
      <c r="HG81" t="str">
        <f>CI81</f>
        <v>Total Structure</v>
      </c>
      <c r="HI81" t="s">
        <v>172</v>
      </c>
      <c r="HO81" s="8" t="s">
        <v>158</v>
      </c>
      <c r="HP81">
        <f>Base_year2-1949</f>
        <v>47</v>
      </c>
      <c r="HV81" s="16"/>
      <c r="HW81" s="16" t="s">
        <v>214</v>
      </c>
      <c r="HX81" s="16"/>
      <c r="HY81" s="16"/>
      <c r="IB81" s="16"/>
      <c r="IC81" s="16" t="s">
        <v>215</v>
      </c>
      <c r="ID81" s="16"/>
      <c r="IE81" s="16"/>
      <c r="IG81" s="197"/>
      <c r="IH81" t="s">
        <v>425</v>
      </c>
      <c r="IK81" t="s">
        <v>424</v>
      </c>
      <c r="IN81" s="16"/>
      <c r="IO81" s="16" t="s">
        <v>97</v>
      </c>
      <c r="IP81" s="16"/>
      <c r="IQ81" s="16"/>
      <c r="IS81" s="16"/>
      <c r="IT81" s="16" t="s">
        <v>104</v>
      </c>
      <c r="IU81" s="16"/>
      <c r="IV81" s="16"/>
    </row>
    <row r="82" spans="1:256" ht="39.6" customHeight="1" x14ac:dyDescent="0.2">
      <c r="A82" s="216" t="s">
        <v>480</v>
      </c>
      <c r="C82" s="44" t="s">
        <v>239</v>
      </c>
      <c r="D82" s="44" t="str">
        <f>$K82</f>
        <v>Source</v>
      </c>
      <c r="E82" s="44" t="str">
        <f>$K82</f>
        <v>Source</v>
      </c>
      <c r="F82" s="44" t="str">
        <f>$K82</f>
        <v>Source</v>
      </c>
      <c r="G82" s="44"/>
      <c r="H82" s="44" t="str">
        <f>$K82</f>
        <v>Source</v>
      </c>
      <c r="K82" s="44" t="s">
        <v>239</v>
      </c>
      <c r="L82" s="44" t="str">
        <f>$K82</f>
        <v>Source</v>
      </c>
      <c r="M82" s="44" t="str">
        <f>$K82</f>
        <v>Source</v>
      </c>
      <c r="N82" s="44" t="str">
        <f>$K82</f>
        <v>Source</v>
      </c>
      <c r="O82" s="44"/>
      <c r="P82" s="44" t="str">
        <f>$K82</f>
        <v>Source</v>
      </c>
      <c r="Q82" s="27"/>
      <c r="R82" s="27"/>
      <c r="S82" s="44" t="s">
        <v>239</v>
      </c>
      <c r="T82" s="44" t="str">
        <f>$K82</f>
        <v>Source</v>
      </c>
      <c r="U82" s="44" t="str">
        <f>$K82</f>
        <v>Source</v>
      </c>
      <c r="V82" s="44" t="str">
        <f>$K82</f>
        <v>Source</v>
      </c>
      <c r="W82" s="44"/>
      <c r="X82" s="44" t="str">
        <f>$K82</f>
        <v>Source</v>
      </c>
      <c r="Z82" s="60" t="s">
        <v>966</v>
      </c>
      <c r="AA82" s="60" t="s">
        <v>112</v>
      </c>
      <c r="AB82" s="60" t="s">
        <v>113</v>
      </c>
      <c r="AC82" s="61" t="s">
        <v>114</v>
      </c>
      <c r="AD82" s="31"/>
      <c r="AE82" s="49" t="s">
        <v>115</v>
      </c>
      <c r="AG82" s="60" t="s">
        <v>263</v>
      </c>
      <c r="AH82" s="237" t="s">
        <v>99</v>
      </c>
      <c r="AI82" s="237" t="s">
        <v>112</v>
      </c>
      <c r="AJ82" s="237" t="s">
        <v>113</v>
      </c>
      <c r="AK82" s="61" t="s">
        <v>114</v>
      </c>
      <c r="AN82" s="245" t="s">
        <v>552</v>
      </c>
      <c r="AO82" s="246" t="s">
        <v>405</v>
      </c>
      <c r="AQ82" s="61" t="s">
        <v>99</v>
      </c>
      <c r="AR82" s="61" t="s">
        <v>129</v>
      </c>
      <c r="AS82" s="61" t="s">
        <v>113</v>
      </c>
      <c r="AT82" s="61" t="s">
        <v>114</v>
      </c>
      <c r="AU82" s="61"/>
      <c r="AV82" s="61" t="s">
        <v>115</v>
      </c>
      <c r="AY82" s="31" t="s">
        <v>99</v>
      </c>
      <c r="AZ82" s="31" t="s">
        <v>129</v>
      </c>
      <c r="BA82" s="31" t="s">
        <v>113</v>
      </c>
      <c r="BB82" s="31" t="s">
        <v>114</v>
      </c>
      <c r="BH82" s="60" t="s">
        <v>481</v>
      </c>
      <c r="BI82" s="60" t="s">
        <v>481</v>
      </c>
      <c r="BJ82" s="60" t="s">
        <v>482</v>
      </c>
      <c r="BK82" s="60" t="s">
        <v>483</v>
      </c>
      <c r="BL82" s="3"/>
      <c r="BM82" s="5"/>
      <c r="BN82" s="43" t="s">
        <v>484</v>
      </c>
      <c r="BO82" s="43" t="s">
        <v>485</v>
      </c>
      <c r="BP82" s="32" t="s">
        <v>113</v>
      </c>
      <c r="BQ82" s="32" t="s">
        <v>114</v>
      </c>
      <c r="BR82" s="5"/>
      <c r="BS82" s="5"/>
      <c r="BT82" s="5"/>
      <c r="BU82" s="5"/>
      <c r="BV82" s="5"/>
      <c r="BW82" s="5"/>
      <c r="BX82" s="5"/>
      <c r="BZ82" s="167" t="s">
        <v>358</v>
      </c>
      <c r="CA82" s="168"/>
      <c r="CB82" s="204" t="s">
        <v>442</v>
      </c>
      <c r="CC82" s="203" t="s">
        <v>532</v>
      </c>
      <c r="CD82" s="170" t="s">
        <v>533</v>
      </c>
      <c r="CE82" s="168" t="s">
        <v>441</v>
      </c>
      <c r="CF82" s="173" t="s">
        <v>144</v>
      </c>
      <c r="CG82" s="172" t="s">
        <v>145</v>
      </c>
      <c r="CH82" s="170"/>
      <c r="CI82" s="169" t="s">
        <v>534</v>
      </c>
      <c r="CK82" s="513" t="s">
        <v>267</v>
      </c>
      <c r="CL82" s="513"/>
      <c r="CM82" s="513" t="s">
        <v>267</v>
      </c>
      <c r="CN82" s="514"/>
      <c r="CO82" s="513" t="s">
        <v>267</v>
      </c>
      <c r="CP82" s="515"/>
      <c r="CQ82" s="31" t="s">
        <v>270</v>
      </c>
      <c r="CR82" s="31"/>
      <c r="CS82" s="213" t="s">
        <v>445</v>
      </c>
      <c r="CT82" s="200"/>
      <c r="CU82" s="227"/>
      <c r="CV82" s="5" t="s">
        <v>229</v>
      </c>
      <c r="CW82" s="61" t="str">
        <f>$K82</f>
        <v>Source</v>
      </c>
      <c r="CX82" s="61" t="str">
        <f>$K82</f>
        <v>Source</v>
      </c>
      <c r="CY82" s="61" t="str">
        <f>$K82</f>
        <v>Source</v>
      </c>
      <c r="CZ82" s="61" t="str">
        <f>$K82</f>
        <v>Source</v>
      </c>
      <c r="DA82" s="26"/>
      <c r="DD82" s="61" t="str">
        <f>$K82</f>
        <v>Source</v>
      </c>
      <c r="DE82" s="61" t="str">
        <f>$K82</f>
        <v>Source</v>
      </c>
      <c r="DF82" s="61" t="str">
        <f>$K82</f>
        <v>Source</v>
      </c>
      <c r="DG82" s="61" t="str">
        <f>$K82</f>
        <v>Source</v>
      </c>
      <c r="DH82" s="61"/>
      <c r="DI82" s="61" t="str">
        <f>$K82</f>
        <v>Source</v>
      </c>
      <c r="DJ82" s="26"/>
      <c r="DK82" s="61" t="str">
        <f>$K82</f>
        <v>Source</v>
      </c>
      <c r="DL82" s="61" t="str">
        <f>$K82</f>
        <v>Source</v>
      </c>
      <c r="DM82" s="61" t="str">
        <f>$K82</f>
        <v>Source</v>
      </c>
      <c r="DN82" s="61" t="str">
        <f>$K82</f>
        <v>Source</v>
      </c>
      <c r="DO82" s="51"/>
      <c r="DP82" s="51" t="str">
        <f>$K82</f>
        <v>Source</v>
      </c>
      <c r="DQ82" s="26"/>
      <c r="DR82" s="26"/>
      <c r="DS82" s="51" t="str">
        <f>$K82</f>
        <v>Source</v>
      </c>
      <c r="DT82" s="51" t="str">
        <f>$K82</f>
        <v>Source</v>
      </c>
      <c r="DU82" s="51" t="str">
        <f>$K82</f>
        <v>Source</v>
      </c>
      <c r="DV82" s="51" t="str">
        <f>$K82</f>
        <v>Source</v>
      </c>
      <c r="DW82" s="26"/>
      <c r="DY82" t="s">
        <v>138</v>
      </c>
      <c r="DZ82" t="s">
        <v>138</v>
      </c>
      <c r="EA82" t="s">
        <v>128</v>
      </c>
      <c r="EC82" s="44" t="str">
        <f>$K82</f>
        <v>Source</v>
      </c>
      <c r="ED82" s="44" t="str">
        <f>$K82</f>
        <v>Source</v>
      </c>
      <c r="EE82" s="44" t="str">
        <f>$K82</f>
        <v>Source</v>
      </c>
      <c r="EF82" s="44" t="str">
        <f>$K82</f>
        <v>Source</v>
      </c>
      <c r="EI82" s="48" t="s">
        <v>138</v>
      </c>
      <c r="EJ82" s="48" t="s">
        <v>138</v>
      </c>
      <c r="EK82" s="48" t="str">
        <f>base_label</f>
        <v xml:space="preserve"> 1985 = 1</v>
      </c>
      <c r="EN82" s="44" t="str">
        <f>$K82</f>
        <v>Source</v>
      </c>
      <c r="EO82" s="44" t="str">
        <f>$K82</f>
        <v>Source</v>
      </c>
      <c r="EP82" s="44" t="str">
        <f>$K82</f>
        <v>Source</v>
      </c>
      <c r="EQ82" s="44" t="str">
        <f>$K82</f>
        <v>Source</v>
      </c>
      <c r="ET82" s="31" t="s">
        <v>138</v>
      </c>
      <c r="EU82" s="31" t="s">
        <v>138</v>
      </c>
      <c r="EV82" s="31" t="str">
        <f>base_label</f>
        <v xml:space="preserve"> 1985 = 1</v>
      </c>
      <c r="EX82" s="44" t="str">
        <f>$K82</f>
        <v>Source</v>
      </c>
      <c r="EY82" s="44" t="str">
        <f>$K82</f>
        <v>Source</v>
      </c>
      <c r="EZ82" s="44" t="str">
        <f>$K82</f>
        <v>Source</v>
      </c>
      <c r="FA82" s="44" t="str">
        <f>$K82</f>
        <v>Source</v>
      </c>
      <c r="FD82" t="s">
        <v>138</v>
      </c>
      <c r="FE82" t="s">
        <v>138</v>
      </c>
      <c r="FF82" t="str">
        <f>base_label</f>
        <v xml:space="preserve"> 1985 = 1</v>
      </c>
      <c r="FV82" t="s">
        <v>128</v>
      </c>
      <c r="FX82" s="8"/>
      <c r="GF82" s="22" t="s">
        <v>569</v>
      </c>
      <c r="GG82" s="22"/>
      <c r="GH82" s="22"/>
      <c r="GI82" s="22"/>
      <c r="GJ82" s="16"/>
      <c r="GM82" s="22" t="s">
        <v>568</v>
      </c>
      <c r="GN82" s="16"/>
      <c r="GO82" s="16"/>
      <c r="GP82" s="16"/>
      <c r="GX82" s="14"/>
      <c r="GZ82" t="e">
        <f>#REF!</f>
        <v>#REF!</v>
      </c>
      <c r="HO82" s="8"/>
      <c r="HV82" s="22" t="str">
        <f>GF82</f>
        <v>GDP, Structure, and Source Energy Intensity</v>
      </c>
      <c r="HW82" s="16"/>
      <c r="HX82" s="16"/>
      <c r="HY82" s="16"/>
      <c r="IB82" s="22" t="str">
        <f>GM82</f>
        <v>Source Energy Intensity by End-Use Sector</v>
      </c>
      <c r="IC82" s="16"/>
      <c r="ID82" s="16"/>
      <c r="IE82" s="16"/>
      <c r="IG82" s="197"/>
      <c r="IH82" t="s">
        <v>97</v>
      </c>
      <c r="II82" t="s">
        <v>104</v>
      </c>
      <c r="IJ82" t="s">
        <v>423</v>
      </c>
      <c r="IK82" t="s">
        <v>97</v>
      </c>
      <c r="IL82" t="s">
        <v>104</v>
      </c>
      <c r="IM82" t="s">
        <v>423</v>
      </c>
      <c r="IN82" s="22"/>
      <c r="IO82" s="16"/>
      <c r="IP82" s="16"/>
      <c r="IQ82" s="16"/>
      <c r="IS82" s="22"/>
      <c r="IT82" s="16"/>
      <c r="IU82" s="16"/>
      <c r="IV82" s="16"/>
    </row>
    <row r="83" spans="1:256" ht="13.5" thickBot="1" x14ac:dyDescent="0.25">
      <c r="B83" t="s">
        <v>103</v>
      </c>
      <c r="C83" s="43" t="s">
        <v>230</v>
      </c>
      <c r="D83" s="43" t="s">
        <v>230</v>
      </c>
      <c r="E83" s="43" t="s">
        <v>230</v>
      </c>
      <c r="F83" s="43" t="s">
        <v>230</v>
      </c>
      <c r="G83" s="43"/>
      <c r="H83" s="43" t="s">
        <v>230</v>
      </c>
      <c r="K83" s="43" t="s">
        <v>230</v>
      </c>
      <c r="L83" s="43" t="s">
        <v>230</v>
      </c>
      <c r="M83" s="43" t="s">
        <v>230</v>
      </c>
      <c r="N83" s="43" t="s">
        <v>230</v>
      </c>
      <c r="O83" s="43" t="s">
        <v>230</v>
      </c>
      <c r="P83" s="43" t="s">
        <v>230</v>
      </c>
      <c r="Q83" s="27"/>
      <c r="R83" s="27"/>
      <c r="S83" s="43" t="s">
        <v>230</v>
      </c>
      <c r="T83" s="43" t="s">
        <v>230</v>
      </c>
      <c r="U83" s="43" t="s">
        <v>230</v>
      </c>
      <c r="V83" s="43" t="s">
        <v>230</v>
      </c>
      <c r="W83" s="43"/>
      <c r="X83" s="43" t="s">
        <v>230</v>
      </c>
      <c r="Z83" s="60" t="s">
        <v>232</v>
      </c>
      <c r="AA83" s="60" t="s">
        <v>98</v>
      </c>
      <c r="AB83" s="60" t="s">
        <v>92</v>
      </c>
      <c r="AC83" s="61" t="s">
        <v>118</v>
      </c>
      <c r="AD83" s="275"/>
      <c r="AE83" s="424" t="s">
        <v>1713</v>
      </c>
      <c r="AG83" s="60" t="s">
        <v>264</v>
      </c>
      <c r="AH83" s="270" t="s">
        <v>120</v>
      </c>
      <c r="AI83" s="270" t="s">
        <v>275</v>
      </c>
      <c r="AJ83" s="270" t="s">
        <v>93</v>
      </c>
      <c r="AK83" s="70" t="s">
        <v>276</v>
      </c>
      <c r="AL83" s="4"/>
      <c r="AM83" s="4"/>
      <c r="AN83" s="247" t="s">
        <v>127</v>
      </c>
      <c r="AO83" s="248" t="s">
        <v>127</v>
      </c>
      <c r="AQ83" s="70" t="str">
        <f>base_label</f>
        <v xml:space="preserve"> 1985 = 1</v>
      </c>
      <c r="AR83" s="70" t="str">
        <f>base_label</f>
        <v xml:space="preserve"> 1985 = 1</v>
      </c>
      <c r="AS83" s="70" t="str">
        <f>base_label</f>
        <v xml:space="preserve"> 1985 = 1</v>
      </c>
      <c r="AT83" s="70" t="str">
        <f>base_label</f>
        <v xml:space="preserve"> 1985 = 1</v>
      </c>
      <c r="AU83" s="70"/>
      <c r="AV83" s="70" t="str">
        <f>base_label</f>
        <v xml:space="preserve"> 1985 = 1</v>
      </c>
      <c r="AY83" s="33"/>
      <c r="AZ83" s="33"/>
      <c r="BA83" s="33"/>
      <c r="BB83" s="33"/>
      <c r="BC83" s="5"/>
      <c r="BD83" s="5"/>
      <c r="BH83" s="222" t="str">
        <f>base_label</f>
        <v xml:space="preserve"> 1985 = 1</v>
      </c>
      <c r="BI83" s="222" t="str">
        <f>base_label</f>
        <v xml:space="preserve"> 1985 = 1</v>
      </c>
      <c r="BJ83" s="222" t="str">
        <f>base_label</f>
        <v xml:space="preserve"> 1985 = 1</v>
      </c>
      <c r="BK83" s="222" t="str">
        <f>base_label</f>
        <v xml:space="preserve"> 1985 = 1</v>
      </c>
      <c r="BL83" s="232"/>
      <c r="BM83" s="5"/>
      <c r="BN83" s="222" t="str">
        <f>base_label</f>
        <v xml:space="preserve"> 1985 = 1</v>
      </c>
      <c r="BO83" s="222" t="str">
        <f>base_label</f>
        <v xml:space="preserve"> 1985 = 1</v>
      </c>
      <c r="BP83" s="222" t="str">
        <f>base_label</f>
        <v xml:space="preserve"> 1985 = 1</v>
      </c>
      <c r="BQ83" s="222" t="str">
        <f>base_label</f>
        <v xml:space="preserve"> 1985 = 1</v>
      </c>
      <c r="BR83" s="5"/>
      <c r="BS83" s="5"/>
      <c r="BT83" s="5"/>
      <c r="BU83" s="5"/>
      <c r="BV83" s="5"/>
      <c r="BW83" s="5"/>
      <c r="BX83" s="5"/>
      <c r="BZ83" s="78" t="str">
        <f t="shared" ref="BZ83:CG83" si="161">base_label</f>
        <v xml:space="preserve"> 1985 = 1</v>
      </c>
      <c r="CA83" s="63" t="str">
        <f t="shared" si="161"/>
        <v xml:space="preserve"> 1985 = 1</v>
      </c>
      <c r="CB83" s="63" t="str">
        <f t="shared" si="161"/>
        <v xml:space="preserve"> 1985 = 1</v>
      </c>
      <c r="CC83" s="64" t="str">
        <f t="shared" si="161"/>
        <v xml:space="preserve"> 1985 = 1</v>
      </c>
      <c r="CD83" s="65" t="str">
        <f t="shared" si="161"/>
        <v xml:space="preserve"> 1985 = 1</v>
      </c>
      <c r="CE83" s="63" t="str">
        <f t="shared" si="161"/>
        <v xml:space="preserve"> 1985 = 1</v>
      </c>
      <c r="CF83" s="64" t="str">
        <f t="shared" si="161"/>
        <v xml:space="preserve"> 1985 = 1</v>
      </c>
      <c r="CG83" s="63" t="str">
        <f t="shared" si="161"/>
        <v xml:space="preserve"> 1985 = 1</v>
      </c>
      <c r="CH83" s="65"/>
      <c r="CI83" s="63" t="str">
        <f>base_label</f>
        <v xml:space="preserve"> 1985 = 1</v>
      </c>
      <c r="CK83" s="86" t="s">
        <v>143</v>
      </c>
      <c r="CL83" s="86" t="s">
        <v>155</v>
      </c>
      <c r="CM83" s="86" t="s">
        <v>446</v>
      </c>
      <c r="CN83" s="88" t="s">
        <v>444</v>
      </c>
      <c r="CO83" s="86" t="s">
        <v>143</v>
      </c>
      <c r="CP83" s="88" t="s">
        <v>447</v>
      </c>
      <c r="CQ83" s="86" t="s">
        <v>271</v>
      </c>
      <c r="CR83" s="31"/>
      <c r="CS83" s="214" t="str">
        <f>base_label</f>
        <v xml:space="preserve"> 1985 = 1</v>
      </c>
      <c r="CT83" s="201"/>
      <c r="CU83" s="228"/>
      <c r="CV83" s="5" t="s">
        <v>103</v>
      </c>
      <c r="CW83" s="61" t="s">
        <v>133</v>
      </c>
      <c r="CX83" s="61" t="s">
        <v>133</v>
      </c>
      <c r="CY83" s="61" t="s">
        <v>133</v>
      </c>
      <c r="CZ83" s="61" t="s">
        <v>133</v>
      </c>
      <c r="DA83" s="26"/>
      <c r="DD83" s="68"/>
      <c r="DE83" s="68"/>
      <c r="DF83" s="68"/>
      <c r="DG83" s="68"/>
      <c r="DH83" s="68"/>
      <c r="DI83" s="68"/>
      <c r="DJ83" s="26"/>
      <c r="DK83" s="68"/>
      <c r="DL83" s="68"/>
      <c r="DM83" s="68"/>
      <c r="DN83" s="68"/>
      <c r="DO83" s="38"/>
      <c r="DP83" s="38"/>
      <c r="DQ83" s="26"/>
      <c r="DR83" s="26"/>
      <c r="DS83" s="38"/>
      <c r="DT83" s="38"/>
      <c r="DU83" s="38"/>
      <c r="DV83" s="38"/>
      <c r="DW83" s="38"/>
      <c r="DX83" s="4"/>
      <c r="DY83" s="4"/>
      <c r="DZ83" s="4"/>
      <c r="EA83" s="4"/>
      <c r="EC83" s="4"/>
      <c r="ED83" s="4"/>
      <c r="EE83" s="4"/>
      <c r="EF83" s="4"/>
      <c r="EG83" s="5"/>
      <c r="EH83" s="5"/>
      <c r="EI83" s="38"/>
      <c r="EJ83" s="38"/>
      <c r="EK83" s="38"/>
      <c r="EN83" s="4"/>
      <c r="EO83" s="4"/>
      <c r="EP83" s="4"/>
      <c r="EQ83" s="4"/>
      <c r="ER83" s="5"/>
      <c r="ES83" s="5"/>
      <c r="ET83" s="4"/>
      <c r="EU83" s="4"/>
      <c r="EV83" s="4"/>
      <c r="EW83" s="5"/>
      <c r="EX83" s="4"/>
      <c r="EY83" s="4"/>
      <c r="EZ83" s="4"/>
      <c r="FA83" s="4"/>
      <c r="FB83" s="5"/>
      <c r="FC83" s="5"/>
      <c r="FD83" s="4"/>
      <c r="FE83" s="4"/>
      <c r="FF83" s="4"/>
      <c r="FV83" s="4"/>
      <c r="FX83" s="8" t="s">
        <v>152</v>
      </c>
      <c r="FY83" t="s">
        <v>164</v>
      </c>
      <c r="GB83" t="s">
        <v>427</v>
      </c>
      <c r="GC83" t="s">
        <v>176</v>
      </c>
      <c r="GD83" t="s">
        <v>196</v>
      </c>
      <c r="GF83" s="16"/>
      <c r="GG83" s="16" t="s">
        <v>115</v>
      </c>
      <c r="GH83" s="16" t="s">
        <v>145</v>
      </c>
      <c r="GI83" s="16" t="s">
        <v>555</v>
      </c>
      <c r="GJ83" s="16" t="s">
        <v>554</v>
      </c>
      <c r="GM83" s="16" t="s">
        <v>97</v>
      </c>
      <c r="GN83" s="16" t="s">
        <v>104</v>
      </c>
      <c r="GO83" s="16" t="s">
        <v>105</v>
      </c>
      <c r="GP83" s="16" t="s">
        <v>106</v>
      </c>
      <c r="GX83" s="14"/>
      <c r="HI83" t="s">
        <v>173</v>
      </c>
      <c r="HJ83" t="s">
        <v>104</v>
      </c>
      <c r="HK83" t="s">
        <v>105</v>
      </c>
      <c r="HL83" t="s">
        <v>106</v>
      </c>
      <c r="HO83" s="8" t="s">
        <v>152</v>
      </c>
      <c r="HP83" t="s">
        <v>164</v>
      </c>
      <c r="HT83" t="s">
        <v>177</v>
      </c>
      <c r="HV83" s="16" t="s">
        <v>103</v>
      </c>
      <c r="HW83" s="16" t="s">
        <v>115</v>
      </c>
      <c r="HX83" s="16" t="s">
        <v>155</v>
      </c>
      <c r="HY83" s="16" t="s">
        <v>156</v>
      </c>
      <c r="IB83" s="16" t="s">
        <v>97</v>
      </c>
      <c r="IC83" s="16" t="s">
        <v>104</v>
      </c>
      <c r="ID83" s="16" t="s">
        <v>105</v>
      </c>
      <c r="IE83" s="16" t="s">
        <v>106</v>
      </c>
      <c r="IG83" s="197"/>
      <c r="IN83" s="16"/>
      <c r="IO83" s="16" t="s">
        <v>314</v>
      </c>
      <c r="IP83" s="16" t="s">
        <v>172</v>
      </c>
      <c r="IQ83" s="16" t="s">
        <v>145</v>
      </c>
      <c r="IS83" s="16"/>
      <c r="IT83" s="16" t="s">
        <v>403</v>
      </c>
      <c r="IU83" s="16" t="s">
        <v>172</v>
      </c>
      <c r="IV83" s="16" t="s">
        <v>145</v>
      </c>
    </row>
    <row r="84" spans="1:256" x14ac:dyDescent="0.2">
      <c r="A84" t="s">
        <v>239</v>
      </c>
      <c r="B84" s="1">
        <v>1949</v>
      </c>
      <c r="C84" s="42">
        <f>'Annual Data_MER_July-2014'!E13</f>
        <v>5599.25</v>
      </c>
      <c r="D84" s="42">
        <f>'Annual Data_MER_July-2014'!I13</f>
        <v>3668.8159999999998</v>
      </c>
      <c r="E84" s="42">
        <f>AER11_Table2.1d!AA12*0.001</f>
        <v>14723.587</v>
      </c>
      <c r="F84" s="42">
        <f>AER11_Table2.1e!R9*0.001</f>
        <v>7990.0150000000003</v>
      </c>
      <c r="G84" s="42"/>
      <c r="H84" s="42">
        <f>SUM(C84:F84)</f>
        <v>31981.667999999998</v>
      </c>
      <c r="I84" s="1"/>
      <c r="J84" s="1"/>
      <c r="K84" s="42"/>
      <c r="L84" s="42">
        <f>[10]Commercial_Total!D15</f>
        <v>3668.8160000000003</v>
      </c>
      <c r="M84" s="42"/>
      <c r="N84" s="42"/>
      <c r="O84" s="42"/>
      <c r="P84" s="42"/>
      <c r="Q84" s="27"/>
      <c r="R84" s="27"/>
      <c r="S84" s="1"/>
      <c r="T84" s="1"/>
      <c r="U84" s="1"/>
      <c r="V84" s="1"/>
      <c r="W84" s="1"/>
      <c r="X84" s="1"/>
      <c r="Z84" s="231"/>
      <c r="AA84" s="231">
        <f>Sector_Activity!C6</f>
        <v>27235.148729606164</v>
      </c>
      <c r="AB84" s="231"/>
      <c r="AC84" s="51"/>
      <c r="AD84" s="23"/>
      <c r="AE84" s="42">
        <f>Sector_Activity!G6</f>
        <v>2007</v>
      </c>
      <c r="AH84" s="267"/>
      <c r="AI84" s="267">
        <f>D398/AA84*1000</f>
        <v>134.70886597405607</v>
      </c>
      <c r="AJ84" s="267"/>
      <c r="AK84" s="51"/>
      <c r="AN84" s="34">
        <f t="shared" ref="AN84:AN115" si="162">P84/AE84</f>
        <v>0</v>
      </c>
      <c r="AO84" s="34">
        <f>H398/AE84</f>
        <v>15.935061285500746</v>
      </c>
      <c r="AQ84" s="26">
        <f t="shared" ref="AQ84:AQ115" si="163">AH84/AH$150</f>
        <v>0</v>
      </c>
      <c r="AR84" s="26">
        <f t="shared" ref="AR84:AR115" si="164">AI84/AI$150</f>
        <v>0.68251055460548704</v>
      </c>
      <c r="AS84" s="26"/>
      <c r="AT84" s="26">
        <v>0</v>
      </c>
      <c r="AU84" s="26"/>
      <c r="AV84" s="26">
        <f t="shared" ref="AV84:AV115" si="165">AN84/AN$150</f>
        <v>0</v>
      </c>
      <c r="AY84" s="34">
        <f t="shared" ref="AY84:AY115" si="166">Z84/$AE84</f>
        <v>0</v>
      </c>
      <c r="AZ84" s="34">
        <f t="shared" ref="AZ84:AZ116" si="167">AA84/$AE84</f>
        <v>13.570079087995099</v>
      </c>
      <c r="BA84" s="34">
        <f t="shared" ref="BA84:BA115" si="168">AB84/$AE84</f>
        <v>0</v>
      </c>
      <c r="BB84" s="93">
        <f t="shared" ref="BB84:BB115" si="169">AC84/$AE84</f>
        <v>0</v>
      </c>
      <c r="BD84" s="34"/>
      <c r="BE84" s="26"/>
      <c r="BF84" s="26"/>
      <c r="BH84" s="205"/>
      <c r="BI84" s="258">
        <f>[10]Commercial_Total!Y15</f>
        <v>0.69886310171142729</v>
      </c>
      <c r="BJ84" s="205"/>
      <c r="BK84" s="51"/>
      <c r="BL84" s="1"/>
      <c r="BM84" s="5"/>
      <c r="BN84" s="1"/>
      <c r="BO84" s="258">
        <f>[10]Commercial_Total!X15</f>
        <v>0.97660121550859547</v>
      </c>
      <c r="BP84" s="1"/>
      <c r="BQ84" s="51"/>
      <c r="BR84" s="261"/>
      <c r="BS84" s="5"/>
      <c r="BT84" s="5"/>
      <c r="BU84" s="5"/>
      <c r="BV84" s="5"/>
      <c r="BW84" s="5"/>
      <c r="BX84" s="5"/>
      <c r="BZ84" s="83">
        <f t="shared" ref="BZ84:BZ115" si="170">IF(FV84&gt;0,FV84,"NA")</f>
        <v>0.26457676944777675</v>
      </c>
      <c r="CA84" s="83">
        <f t="shared" ref="CA84:CA115" si="171">IF(ISERR(AO84),"NA ", AO84/AO$150)</f>
        <v>1.5822574310603021</v>
      </c>
      <c r="CB84" s="83" t="str">
        <f t="shared" ref="CB84:CB115" si="172">IF(ISERR(AN84),"NA ",IF(AN84&gt;0, AN84/AN$150,"NA"))</f>
        <v>NA</v>
      </c>
      <c r="CC84" s="83" t="str">
        <f t="shared" ref="CC84:CC115" si="173">IF(CM84=1,EK84,"NA")</f>
        <v>NA</v>
      </c>
      <c r="CD84" s="83" t="str">
        <f t="shared" ref="CD84:CD115" si="174">IF(CP84&gt;0, FF84,"NA")</f>
        <v>NA</v>
      </c>
      <c r="CE84" s="83" t="str">
        <f t="shared" ref="CE84:CE115" si="175">IF(CO84&gt;0,EV84, "NA")</f>
        <v>NA</v>
      </c>
      <c r="CF84" s="84">
        <f t="shared" ref="CF84:CF105" si="176">IF(ISERR(CQ84),"NA ", CQ84)</f>
        <v>0</v>
      </c>
      <c r="CG84" s="84" t="str">
        <f t="shared" ref="CG84:CG115" si="177">IF(P84&gt;0,P84/P$150,"NA")</f>
        <v>NA</v>
      </c>
      <c r="CH84" s="9"/>
      <c r="CI84" s="84">
        <f t="shared" ref="CI84:CI115" si="178">IF(ISERR(CR84),"NA ", CR84)</f>
        <v>0</v>
      </c>
      <c r="CJ84" s="26"/>
      <c r="CK84" s="87">
        <f t="shared" ref="CK84:CK115" si="179">AQ84*AR84*AS84*AT84</f>
        <v>0</v>
      </c>
      <c r="CL84" s="87">
        <f>AY84*AZ84*BA84*BB84</f>
        <v>0</v>
      </c>
      <c r="CM84" s="92">
        <f>IF(ISERR(CK84),0,IF(CK84&lt;0.0001,0,1))</f>
        <v>0</v>
      </c>
      <c r="CN84" s="92">
        <f>IF(ISERR(CL84),0,IF(CL84&lt;0.0001,0,1))</f>
        <v>0</v>
      </c>
      <c r="CO84" s="5">
        <f t="shared" ref="CO84:CO115" si="180">IF(BH84*BI84*BJ84*BK84&gt;0,1,0)</f>
        <v>0</v>
      </c>
      <c r="CP84" s="91">
        <f t="shared" ref="CP84:CP115" si="181">IF(BN84*BO84*BP84*BQ84&gt;0,1,0)</f>
        <v>0</v>
      </c>
      <c r="CQ84" s="37"/>
      <c r="CS84" s="84" t="str">
        <f t="shared" ref="CS84:CS115" si="182">IF(CN84=1,EA84,"NA ")</f>
        <v xml:space="preserve">NA </v>
      </c>
      <c r="CT84" s="205"/>
      <c r="CU84" s="244"/>
      <c r="CV84" s="5"/>
      <c r="CW84" s="26" t="e">
        <f>C398/$P84</f>
        <v>#DIV/0!</v>
      </c>
      <c r="CX84" s="26" t="e">
        <f>D398/$P84</f>
        <v>#DIV/0!</v>
      </c>
      <c r="CY84" s="26" t="e">
        <f>E398/$P84</f>
        <v>#DIV/0!</v>
      </c>
      <c r="CZ84" s="26" t="e">
        <f>N84/$P84</f>
        <v>#DIV/0!</v>
      </c>
      <c r="DA84" s="26"/>
      <c r="DB84" t="e">
        <f>SUM(CW84:CZ84)</f>
        <v>#DIV/0!</v>
      </c>
      <c r="DD84" s="26"/>
      <c r="DE84" s="26"/>
      <c r="DF84" s="26"/>
      <c r="DG84" s="26"/>
      <c r="DH84" s="26"/>
      <c r="DI84" s="26"/>
      <c r="DJ84" s="26"/>
      <c r="DK84" s="26"/>
      <c r="DL84" s="26"/>
      <c r="DM84" s="26"/>
      <c r="DN84" s="26"/>
      <c r="DO84" s="26"/>
      <c r="DP84" s="26"/>
      <c r="DQ84" s="26"/>
      <c r="DR84" s="26"/>
      <c r="DS84" s="26"/>
      <c r="DT84" s="26"/>
      <c r="DU84" s="26"/>
      <c r="DV84" s="26"/>
      <c r="DW84" s="26"/>
      <c r="DY84" s="26"/>
      <c r="DZ84" s="26">
        <v>1</v>
      </c>
      <c r="EA84" s="26">
        <f t="shared" ref="EA84:EA115" si="183">DZ84/EA$150</f>
        <v>1.1815968892479078</v>
      </c>
      <c r="EC84" s="26"/>
      <c r="ED84" s="26"/>
      <c r="EE84" s="26"/>
      <c r="EF84" s="26"/>
      <c r="EG84" s="26"/>
      <c r="EI84" s="26"/>
      <c r="EJ84" s="26">
        <v>1</v>
      </c>
      <c r="EK84" s="26">
        <f t="shared" ref="EK84:EK115" si="184">EJ84/EJ$150</f>
        <v>1.20737368147919</v>
      </c>
      <c r="ET84" s="26"/>
      <c r="EU84" s="26">
        <v>1</v>
      </c>
      <c r="EV84" s="26">
        <f t="shared" ref="EV84:EV115" si="185">EU84/EV$150</f>
        <v>1.1789508321387785</v>
      </c>
      <c r="EW84" s="26"/>
      <c r="EX84" s="26"/>
      <c r="EY84" s="26"/>
      <c r="EZ84" s="26"/>
      <c r="FA84" s="26"/>
      <c r="FB84" s="26"/>
      <c r="FC84" s="26"/>
      <c r="FD84" s="26"/>
      <c r="FE84" s="26">
        <v>1</v>
      </c>
      <c r="FF84" s="26">
        <f t="shared" ref="FF84:FF115" si="186">FE84/FF$150</f>
        <v>1.0022440303443703</v>
      </c>
      <c r="FV84">
        <f t="shared" ref="FV84:FV115" si="187">AE84/AE$150</f>
        <v>0.26457676944777675</v>
      </c>
      <c r="FX84" s="8">
        <v>0</v>
      </c>
      <c r="FY84" t="b">
        <f>(FX84+Begin_year_chart1&lt;=End_year_chart1)</f>
        <v>1</v>
      </c>
      <c r="GA84" t="s">
        <v>97</v>
      </c>
      <c r="GB84" s="13">
        <f ca="1">OFFSET(K84,$FY$5,0)</f>
        <v>21411.444000000003</v>
      </c>
      <c r="GC84" s="199">
        <f ca="1">OFFSET(CW84,$FY$7,0)</f>
        <v>0.2313750911483386</v>
      </c>
      <c r="GD84" s="13">
        <f ca="1">OFFSET(AQ84,$FY$5,0)</f>
        <v>1.0276799330888502</v>
      </c>
      <c r="GE84" s="11">
        <v>1971</v>
      </c>
      <c r="GF84" s="17" t="str">
        <f ca="1">IF(FY68,OFFSET(B$10,$FY$4+$FX68,0),"")</f>
        <v/>
      </c>
      <c r="GG84" s="18" t="str">
        <f ca="1">IF($FY68,OFFSET(BZ$84,$FY$4+$FX68,0),"")</f>
        <v/>
      </c>
      <c r="GL84">
        <f t="shared" ref="GL84:GL104" ca="1" si="188">GF98</f>
        <v>1985</v>
      </c>
      <c r="GM84" s="18">
        <f t="shared" ref="GM84:GM109" ca="1" si="189">IF($FY84,OFFSET(BH$84,$FY$4+$FX84,0),"")</f>
        <v>1</v>
      </c>
      <c r="GN84" s="18">
        <f t="shared" ref="GN84:GN109" ca="1" si="190">IF($FY84,OFFSET(BI$84,$FY$4+$FX84,0),"")</f>
        <v>1</v>
      </c>
      <c r="GO84" s="18">
        <f t="shared" ref="GO84:GO109" ca="1" si="191">IF($FY84,OFFSET(BJ$84,$FY$4+$FX84,0),"")</f>
        <v>1</v>
      </c>
      <c r="GP84" s="18">
        <f t="shared" ref="GP84:GP109" ca="1" si="192">IF($FY84,OFFSET(BK$84,$FY$4+$FX84,0),"")</f>
        <v>1</v>
      </c>
      <c r="GX84" s="14"/>
      <c r="GZ84" s="26">
        <f t="shared" ref="GZ84:GZ115" si="193">BZ84/CA$151</f>
        <v>0.19024598322195366</v>
      </c>
      <c r="HA84" s="26" t="e">
        <f t="shared" ref="HA84:HA115" si="194">CC84/CD$151</f>
        <v>#VALUE!</v>
      </c>
      <c r="HB84" s="26" t="e">
        <f t="shared" ref="HB84:HB115" si="195">CD84/CE$151</f>
        <v>#VALUE!</v>
      </c>
      <c r="HC84" s="26" t="e">
        <f t="shared" ref="HC84:HC115" si="196">CE84/CF$151</f>
        <v>#VALUE!</v>
      </c>
      <c r="HD84" s="26">
        <f t="shared" ref="HD84:HD115" si="197">CQ84/CG$151</f>
        <v>0</v>
      </c>
      <c r="HE84" s="26" t="e">
        <f t="shared" ref="HE84:HE115" si="198">CG84/CH$151</f>
        <v>#VALUE!</v>
      </c>
      <c r="HF84" s="26"/>
      <c r="HG84" s="26">
        <f t="shared" ref="HG84:HG115" si="199">CI84/CJ$151</f>
        <v>0</v>
      </c>
      <c r="HI84" s="26">
        <f t="shared" ref="HI84:HI115" si="200">AQ84/AQ$151</f>
        <v>0</v>
      </c>
      <c r="HJ84" s="26">
        <f t="shared" ref="HJ84:HJ115" si="201">AR84/AR$151</f>
        <v>0.61367986557930176</v>
      </c>
      <c r="HK84" s="26">
        <f t="shared" ref="HK84:HK115" si="202">AS84/AS$151</f>
        <v>0</v>
      </c>
      <c r="HL84" s="26">
        <f t="shared" ref="HL84:HL115" si="203">AT84/AT$151</f>
        <v>0</v>
      </c>
      <c r="HO84" s="8">
        <v>0</v>
      </c>
      <c r="HP84" t="b">
        <f>(HO84+Begin_year_chart1&lt;=End_year_chart1)</f>
        <v>1</v>
      </c>
      <c r="HR84" t="s">
        <v>97</v>
      </c>
      <c r="HS84" s="13">
        <f ca="1">OFFSET(CW84,$HP$7,0)</f>
        <v>0.22849847904262391</v>
      </c>
      <c r="HT84" s="12">
        <f ca="1">OFFSET(HI84,$HP$5,0)</f>
        <v>0</v>
      </c>
      <c r="HV84" s="17">
        <f t="shared" ref="HV84:HV115" ca="1" si="204">IF(HP84,OFFSET(B$84,$FY$4+$FX84,0),"")</f>
        <v>1985</v>
      </c>
      <c r="HW84" s="18">
        <f t="shared" ref="HW84:HW115" ca="1" si="205">IF($HP84,OFFSET(GZ$84,$FY$4+$FX84,0),"")</f>
        <v>0.71905777525001191</v>
      </c>
      <c r="HX84" s="18">
        <f t="shared" ref="HX84:HX115" ca="1" si="206">IF($HP84,OFFSET(HG$84,$FY$4+$FX84,0),"")</f>
        <v>1.0893379974699491</v>
      </c>
      <c r="HY84" s="18">
        <f t="shared" ref="HY84:HY115" ca="1" si="207">IF($HP84,OFFSET(HC$84,$FY$4+$FX84,0),"")</f>
        <v>1.0369272149896331</v>
      </c>
      <c r="IB84" s="18">
        <f t="shared" ref="IB84:IB115" ca="1" si="208">IF($HP84,OFFSET(HI$84,$FY$4+$FX84,0),"")</f>
        <v>0.94021366366674386</v>
      </c>
      <c r="IC84" s="18">
        <f t="shared" ref="IC84:IC115" ca="1" si="209">IF($HP84,OFFSET(HJ$84,$FY$4+$FX84,0),"")</f>
        <v>0.8991507331839409</v>
      </c>
      <c r="ID84" s="18">
        <f t="shared" ref="ID84:ID115" ca="1" si="210">IF($HP84,OFFSET(HK$84,$FY$4+$FX84,0),"")</f>
        <v>1.0453114800798182</v>
      </c>
      <c r="IE84" s="18">
        <f t="shared" ref="IE84:IE115" ca="1" si="211">IF($HP84,OFFSET(HL$84,$FY$4+$FX84,0),"")</f>
        <v>1.0594053760416662</v>
      </c>
      <c r="IG84" s="197"/>
      <c r="IH84">
        <f t="shared" ref="IH84:IH115" si="212">Z84/Z$150</f>
        <v>0</v>
      </c>
      <c r="II84">
        <f t="shared" ref="II84:II115" si="213">AA84/AA$150</f>
        <v>0.46818632881837624</v>
      </c>
      <c r="IJ84" t="e">
        <f t="shared" ref="IJ84:IJ115" si="214">AD84/AD$150</f>
        <v>#DIV/0!</v>
      </c>
      <c r="IK84">
        <f t="shared" ref="IK84:IK115" si="215">K84/K$150</f>
        <v>0</v>
      </c>
      <c r="IL84">
        <f t="shared" ref="IL84:IL115" si="216">L84/L$150</f>
        <v>0.31954211094053692</v>
      </c>
      <c r="IM84">
        <f t="shared" ref="IM84:IM115" si="217">M84/M$150</f>
        <v>0</v>
      </c>
      <c r="IN84" s="17">
        <f t="shared" ref="IN84:IN104" ca="1" si="218">IF(FY84,OFFSET(B$84,$FY$4+$FX84,0),"")</f>
        <v>1985</v>
      </c>
      <c r="IO84" s="18">
        <f t="shared" ref="IO84:IO104" ca="1" si="219">IF($FY84,OFFSET(IH$84,$FY$4+$FX84,0),"")</f>
        <v>1</v>
      </c>
      <c r="IP84" s="18">
        <f t="shared" ref="IP84:IP104" ca="1" si="220">IF($FY84,OFFSET(AQ$84,$FY$4+$FX84,0),"")</f>
        <v>1</v>
      </c>
      <c r="IQ84" s="18">
        <f t="shared" ref="IQ84:IQ104" ca="1" si="221">IF($FY84,OFFSET(IK$84,$FY$4+$FX84,0),"")</f>
        <v>1</v>
      </c>
      <c r="IS84" s="17">
        <f t="shared" ref="IS84:IS104" ca="1" si="222">IF(FY84,OFFSET(B$84,$FY$4+$FX84,0),"")</f>
        <v>1985</v>
      </c>
      <c r="IT84" s="18">
        <f t="shared" ref="IT84:IT104" ca="1" si="223">IF($FY84,OFFSET(II$84,$FY$4+$FX84,0),"")</f>
        <v>1</v>
      </c>
      <c r="IU84" s="18">
        <f t="shared" ref="IU84:IU104" ca="1" si="224">IF($FY84,OFFSET(AR$84,$FY$4+$FX84,0),"")</f>
        <v>1</v>
      </c>
      <c r="IV84" s="18">
        <f t="shared" ref="IV84:IV104" ca="1" si="225">IF($FY84,OFFSET(IL$84,$FY$4+$FX84,0),"")</f>
        <v>1</v>
      </c>
    </row>
    <row r="85" spans="1:256" x14ac:dyDescent="0.2">
      <c r="A85" t="s">
        <v>239</v>
      </c>
      <c r="B85" s="1">
        <f t="shared" ref="B85:B116" si="226">B84+1</f>
        <v>1950</v>
      </c>
      <c r="C85" s="42">
        <f>'Annual Data_MER_July-2014'!E14</f>
        <v>5988.5529999999999</v>
      </c>
      <c r="D85" s="42">
        <f>'Annual Data_MER_July-2014'!I14</f>
        <v>3893.2979999999998</v>
      </c>
      <c r="E85" s="42">
        <f>AER11_Table2.1d!AA13*0.001</f>
        <v>16241.423000000001</v>
      </c>
      <c r="F85" s="42">
        <f>AER11_Table2.1e!R10*0.001</f>
        <v>8492.473</v>
      </c>
      <c r="G85" s="42"/>
      <c r="H85" s="42">
        <f t="shared" ref="H85:H144" si="227">SUM(C85:F85)</f>
        <v>34615.746999999996</v>
      </c>
      <c r="I85" s="1"/>
      <c r="J85" s="1"/>
      <c r="K85" s="42"/>
      <c r="L85" s="42">
        <f>[10]Commercial_Total!D16</f>
        <v>3893.2979999999998</v>
      </c>
      <c r="M85" s="42"/>
      <c r="N85" s="42"/>
      <c r="O85" s="42"/>
      <c r="P85" s="42"/>
      <c r="Q85" s="27"/>
      <c r="R85" s="27"/>
      <c r="S85" s="1"/>
      <c r="T85" s="1"/>
      <c r="U85" s="1"/>
      <c r="V85" s="1"/>
      <c r="W85" s="1"/>
      <c r="X85" s="1"/>
      <c r="Z85" s="231"/>
      <c r="AA85" s="231">
        <f>Sector_Activity!C7</f>
        <v>27788.637079656914</v>
      </c>
      <c r="AB85" s="231"/>
      <c r="AC85" s="51"/>
      <c r="AD85" s="23"/>
      <c r="AE85" s="42">
        <f>Sector_Activity!G7</f>
        <v>2181.9</v>
      </c>
      <c r="AH85" s="267"/>
      <c r="AI85" s="267">
        <f t="shared" ref="AI85:AI143" si="228">L85/AA85*1000</f>
        <v>140.10395647831706</v>
      </c>
      <c r="AJ85" s="267"/>
      <c r="AK85" s="51"/>
      <c r="AN85" s="34">
        <f t="shared" si="162"/>
        <v>0</v>
      </c>
      <c r="AO85" s="34">
        <f t="shared" ref="AO85:AO116" si="229">H85/AE85</f>
        <v>15.864955772491863</v>
      </c>
      <c r="AQ85" s="26">
        <f t="shared" si="163"/>
        <v>0</v>
      </c>
      <c r="AR85" s="26">
        <f t="shared" si="164"/>
        <v>0.7098451044555254</v>
      </c>
      <c r="AS85" s="26"/>
      <c r="AT85" s="26">
        <v>0</v>
      </c>
      <c r="AU85" s="26"/>
      <c r="AV85" s="26">
        <f t="shared" si="165"/>
        <v>0</v>
      </c>
      <c r="AY85" s="34">
        <f t="shared" si="166"/>
        <v>0</v>
      </c>
      <c r="AZ85" s="34">
        <f t="shared" si="167"/>
        <v>12.735981062219585</v>
      </c>
      <c r="BA85" s="34">
        <f t="shared" si="168"/>
        <v>0</v>
      </c>
      <c r="BB85" s="93">
        <f t="shared" si="169"/>
        <v>0</v>
      </c>
      <c r="BD85" s="34"/>
      <c r="BE85" s="26"/>
      <c r="BF85" s="26"/>
      <c r="BH85" s="51"/>
      <c r="BI85" s="258">
        <f>[10]Commercial_Total!Y16</f>
        <v>0.70782054002997452</v>
      </c>
      <c r="BJ85" s="51"/>
      <c r="BK85" s="51"/>
      <c r="BL85" s="1"/>
      <c r="BN85" s="1"/>
      <c r="BO85" s="258">
        <f>[10]Commercial_Total!X16</f>
        <v>1.0028602792813348</v>
      </c>
      <c r="BP85" s="1"/>
      <c r="BQ85" s="51"/>
      <c r="BR85" s="1"/>
      <c r="BZ85" s="83">
        <f t="shared" si="170"/>
        <v>0.28763331004389842</v>
      </c>
      <c r="CA85" s="83">
        <f t="shared" si="171"/>
        <v>1.5752963678469758</v>
      </c>
      <c r="CB85" s="83" t="str">
        <f t="shared" si="172"/>
        <v>NA</v>
      </c>
      <c r="CC85" s="83" t="str">
        <f t="shared" si="173"/>
        <v>NA</v>
      </c>
      <c r="CD85" s="83" t="str">
        <f t="shared" si="174"/>
        <v>NA</v>
      </c>
      <c r="CE85" s="83" t="str">
        <f t="shared" si="175"/>
        <v>NA</v>
      </c>
      <c r="CF85" s="84">
        <f t="shared" si="176"/>
        <v>0</v>
      </c>
      <c r="CG85" s="84" t="str">
        <f t="shared" si="177"/>
        <v>NA</v>
      </c>
      <c r="CH85" s="9"/>
      <c r="CI85" s="84">
        <f t="shared" si="178"/>
        <v>0</v>
      </c>
      <c r="CJ85" s="26"/>
      <c r="CK85" s="87">
        <f t="shared" si="179"/>
        <v>0</v>
      </c>
      <c r="CL85" s="87">
        <f t="shared" ref="CL85:CL143" si="230">AY85*AZ85*BA85*BB85</f>
        <v>0</v>
      </c>
      <c r="CM85" s="92">
        <f t="shared" ref="CM85:CM143" si="231">IF(ISERR(CK85),0,IF(CK85&lt;0.0001,0,1))</f>
        <v>0</v>
      </c>
      <c r="CN85" s="92">
        <f t="shared" ref="CN85:CN143" si="232">IF(ISERR(CL85),0,IF(CL85&lt;0.0001,0,1))</f>
        <v>0</v>
      </c>
      <c r="CO85" s="5">
        <f t="shared" si="180"/>
        <v>0</v>
      </c>
      <c r="CP85" s="91">
        <f t="shared" si="181"/>
        <v>0</v>
      </c>
      <c r="CQ85" s="37"/>
      <c r="CS85" s="84" t="str">
        <f t="shared" si="182"/>
        <v xml:space="preserve">NA </v>
      </c>
      <c r="CT85" s="205"/>
      <c r="CU85" s="244"/>
      <c r="CV85" s="5"/>
      <c r="CW85" s="26" t="e">
        <f t="shared" ref="CW85:CW143" si="233">K85/$P85</f>
        <v>#DIV/0!</v>
      </c>
      <c r="CX85" s="26" t="e">
        <f t="shared" ref="CX85:CX143" si="234">L85/$P85</f>
        <v>#DIV/0!</v>
      </c>
      <c r="CY85" s="26" t="e">
        <f t="shared" ref="CY85:CY143" si="235">M85/$P85</f>
        <v>#DIV/0!</v>
      </c>
      <c r="CZ85" s="26" t="e">
        <f t="shared" ref="CZ85:CZ143" si="236">N85/$P85</f>
        <v>#DIV/0!</v>
      </c>
      <c r="DA85" s="26"/>
      <c r="DB85" t="e">
        <f t="shared" ref="DB85:DB143" si="237">SUM(CW85:CZ85)</f>
        <v>#DIV/0!</v>
      </c>
      <c r="DD85" s="26" t="e">
        <f t="shared" ref="DD85:DD116" si="238">(CW85-CW84)/LN(CW85/CW84)</f>
        <v>#DIV/0!</v>
      </c>
      <c r="DE85" s="26" t="e">
        <f t="shared" ref="DE85:DE116" si="239">(CX85-CX84)/LN(CX85/CX84)</f>
        <v>#DIV/0!</v>
      </c>
      <c r="DF85" s="26" t="e">
        <f t="shared" ref="DF85:DF116" si="240">(CY85-CY84)/LN(CY85/CY84)</f>
        <v>#DIV/0!</v>
      </c>
      <c r="DG85" s="26" t="e">
        <f t="shared" ref="DG85:DG116" si="241">(CZ85-CZ84)/LN(CZ85/CZ84)</f>
        <v>#DIV/0!</v>
      </c>
      <c r="DH85" s="26"/>
      <c r="DI85" s="26" t="e">
        <f>SUM(DD85:DG85)</f>
        <v>#DIV/0!</v>
      </c>
      <c r="DJ85" s="26"/>
      <c r="DK85" s="26" t="e">
        <f>DD85/$DI85</f>
        <v>#DIV/0!</v>
      </c>
      <c r="DL85" s="26" t="e">
        <f>DE85/$DI85</f>
        <v>#DIV/0!</v>
      </c>
      <c r="DM85" s="26" t="e">
        <f>DF85/$DI85</f>
        <v>#DIV/0!</v>
      </c>
      <c r="DN85" s="26" t="e">
        <f>DG85/$DI85</f>
        <v>#DIV/0!</v>
      </c>
      <c r="DO85" s="26"/>
      <c r="DP85" s="26" t="e">
        <f>SUM(DK85:DN85)</f>
        <v>#DIV/0!</v>
      </c>
      <c r="DQ85" s="26"/>
      <c r="DR85" s="26"/>
      <c r="DS85" s="26" t="e">
        <f t="shared" ref="DS85:DS116" si="242">LN(AQ85/AQ84)</f>
        <v>#DIV/0!</v>
      </c>
      <c r="DT85" s="26">
        <f t="shared" ref="DT85:DT116" si="243">LN(AR85/AR84)</f>
        <v>3.9268791932749438E-2</v>
      </c>
      <c r="DU85" s="26" t="e">
        <f t="shared" ref="DU85:DU116" si="244">LN(AS85/AS84)</f>
        <v>#DIV/0!</v>
      </c>
      <c r="DV85" s="26" t="e">
        <f t="shared" ref="DV85:DV116" si="245">LN(AT85/AT84)</f>
        <v>#DIV/0!</v>
      </c>
      <c r="DW85" s="26"/>
      <c r="DY85" s="26" t="e">
        <f>EXP(SUMPRODUCT($DK85:$DN85,DS85:DV85))</f>
        <v>#DIV/0!</v>
      </c>
      <c r="DZ85" s="26">
        <f t="shared" ref="DZ85:DZ116" si="246">IF(ISERR(DY85),DZ84,DY85*DZ84)</f>
        <v>1</v>
      </c>
      <c r="EA85" s="26">
        <f t="shared" si="183"/>
        <v>1.1815968892479078</v>
      </c>
      <c r="EC85" s="26" t="e">
        <f t="shared" ref="EC85:EC116" si="247">LN(AY85/AY84)</f>
        <v>#DIV/0!</v>
      </c>
      <c r="ED85" s="26">
        <f t="shared" ref="ED85:ED116" si="248">LN(AZ85/AZ84)</f>
        <v>-6.3436159827682082E-2</v>
      </c>
      <c r="EE85" s="26" t="e">
        <f t="shared" ref="EE85:EE116" si="249">LN(BA85/BA84)</f>
        <v>#DIV/0!</v>
      </c>
      <c r="EF85" s="26" t="e">
        <f t="shared" ref="EF85:EF116" si="250">LN(BB85/BB84)</f>
        <v>#DIV/0!</v>
      </c>
      <c r="EG85" s="26"/>
      <c r="EI85" s="26" t="e">
        <f t="shared" ref="EI85:EI116" si="251">EXP(SUMPRODUCT($DK85:$DN85,EC85:EF85))</f>
        <v>#DIV/0!</v>
      </c>
      <c r="EJ85" s="26">
        <f t="shared" ref="EJ85:EJ116" si="252">IF(ISERR(EI85),EJ84,EI85*EJ84)</f>
        <v>1</v>
      </c>
      <c r="EK85" s="26">
        <f t="shared" si="184"/>
        <v>1.20737368147919</v>
      </c>
      <c r="EN85" s="26" t="e">
        <f t="shared" ref="EN85:EN116" si="253">LN(BH85/BH84)</f>
        <v>#DIV/0!</v>
      </c>
      <c r="EO85" s="26">
        <f t="shared" ref="EO85:EO116" si="254">LN(BI85/BI84)</f>
        <v>1.2735712744379258E-2</v>
      </c>
      <c r="EP85" s="26" t="e">
        <f t="shared" ref="EP85:EP116" si="255">LN(BJ85/BJ84)</f>
        <v>#DIV/0!</v>
      </c>
      <c r="EQ85" s="26" t="e">
        <f t="shared" ref="EQ85:EQ116" si="256">LN(BK85/BK84)</f>
        <v>#DIV/0!</v>
      </c>
      <c r="ET85" s="26" t="e">
        <f>EXP(SUMPRODUCT($DK85:$DN85,EN85:EQ85))</f>
        <v>#DIV/0!</v>
      </c>
      <c r="EU85" s="26">
        <f t="shared" ref="EU85:EU116" si="257">IF(ISERR(ET85),EU84,ET85*EU84)</f>
        <v>1</v>
      </c>
      <c r="EV85" s="26">
        <f t="shared" si="185"/>
        <v>1.1789508321387785</v>
      </c>
      <c r="EW85" s="26"/>
      <c r="EX85" s="26" t="e">
        <f t="shared" ref="EX85:EX116" si="258">LN(BN85/BN84)</f>
        <v>#DIV/0!</v>
      </c>
      <c r="EY85" s="26">
        <f t="shared" ref="EY85:EY116" si="259">LN(BO85/BO84)</f>
        <v>2.6533079188370171E-2</v>
      </c>
      <c r="EZ85" s="26" t="e">
        <f t="shared" ref="EZ85:EZ116" si="260">LN(BP85/BP84)</f>
        <v>#DIV/0!</v>
      </c>
      <c r="FA85" s="26" t="e">
        <f t="shared" ref="FA85:FA116" si="261">LN(BQ85/BQ84)</f>
        <v>#DIV/0!</v>
      </c>
      <c r="FB85" s="26"/>
      <c r="FC85" s="26"/>
      <c r="FD85" s="26" t="e">
        <f>EXP(SUMPRODUCT($DK85:$DN85,EX85:FA85))</f>
        <v>#DIV/0!</v>
      </c>
      <c r="FE85" s="26">
        <f t="shared" ref="FE85:FE116" si="262">IF(ISERR(FD85),FE84,FD85*FE84)</f>
        <v>1</v>
      </c>
      <c r="FF85" s="26">
        <f t="shared" si="186"/>
        <v>1.0022440303443703</v>
      </c>
      <c r="FV85">
        <f t="shared" si="187"/>
        <v>0.28763331004389842</v>
      </c>
      <c r="FX85" s="8">
        <f t="shared" ref="FX85:FX116" si="263">FX84+1</f>
        <v>1</v>
      </c>
      <c r="FY85" t="b">
        <f t="shared" ref="FY85:FZ150" si="264">(FX85+Begin_year_chart1&lt;=End_year_chart1)</f>
        <v>1</v>
      </c>
      <c r="GA85" t="s">
        <v>104</v>
      </c>
      <c r="GB85" s="13">
        <f ca="1">OFFSET(L84,$FY$5,0)</f>
        <v>17549.51696164663</v>
      </c>
      <c r="GC85" s="199">
        <f ca="1">OFFSET(CX84,$FY$7,0)</f>
        <v>0.16560519367036367</v>
      </c>
      <c r="GD85" s="13">
        <f ca="1">OFFSET(AR84,$FY$5,0)</f>
        <v>1.0483331042441812</v>
      </c>
      <c r="GE85" s="11">
        <v>1972</v>
      </c>
      <c r="GF85" s="17" t="str">
        <f ca="1">IF(FY69,OFFSET(B$10,$FY$4+$FX69,0),"")</f>
        <v/>
      </c>
      <c r="GG85" s="18" t="str">
        <f ca="1">IF($FY69,OFFSET(BZ$84,$FY$4+$FX69,0),"")</f>
        <v/>
      </c>
      <c r="GL85">
        <f t="shared" ca="1" si="188"/>
        <v>1986</v>
      </c>
      <c r="GM85" s="18">
        <f t="shared" ca="1" si="189"/>
        <v>0.98802850430535816</v>
      </c>
      <c r="GN85" s="18">
        <f t="shared" ca="1" si="190"/>
        <v>0.98571016614228302</v>
      </c>
      <c r="GO85" s="18">
        <f t="shared" ca="1" si="191"/>
        <v>1.0143271169923793</v>
      </c>
      <c r="GP85" s="18">
        <f t="shared" ca="1" si="192"/>
        <v>1.0076372215364484</v>
      </c>
      <c r="GX85" s="14"/>
      <c r="GZ85" s="26">
        <f t="shared" si="193"/>
        <v>0.20682496800796249</v>
      </c>
      <c r="HA85" s="26" t="e">
        <f t="shared" si="194"/>
        <v>#VALUE!</v>
      </c>
      <c r="HB85" s="26" t="e">
        <f t="shared" si="195"/>
        <v>#VALUE!</v>
      </c>
      <c r="HC85" s="26" t="e">
        <f t="shared" si="196"/>
        <v>#VALUE!</v>
      </c>
      <c r="HD85" s="26">
        <f t="shared" si="197"/>
        <v>0</v>
      </c>
      <c r="HE85" s="26" t="e">
        <f t="shared" si="198"/>
        <v>#VALUE!</v>
      </c>
      <c r="HF85" s="26"/>
      <c r="HG85" s="26">
        <f t="shared" si="199"/>
        <v>0</v>
      </c>
      <c r="HI85" s="26">
        <f t="shared" si="200"/>
        <v>0</v>
      </c>
      <c r="HJ85" s="26">
        <f t="shared" si="201"/>
        <v>0.63825774611821673</v>
      </c>
      <c r="HK85" s="26">
        <f t="shared" si="202"/>
        <v>0</v>
      </c>
      <c r="HL85" s="26">
        <f t="shared" si="203"/>
        <v>0</v>
      </c>
      <c r="HO85" s="8">
        <f t="shared" ref="HO85:HO116" si="265">HO84+1</f>
        <v>1</v>
      </c>
      <c r="HP85" t="b">
        <f t="shared" ref="HP85:HP143" si="266">(HO85+Begin_year_chart1&lt;=End_year_chart1)</f>
        <v>1</v>
      </c>
      <c r="HR85" t="s">
        <v>104</v>
      </c>
      <c r="HS85" s="13">
        <f ca="1">OFFSET(CX84,$HP$7,0)</f>
        <v>0.17619175753085572</v>
      </c>
      <c r="HT85" s="12">
        <f ca="1">OFFSET(HJ84,$HP$5,0)</f>
        <v>0</v>
      </c>
      <c r="HU85" s="11"/>
      <c r="HV85" s="17">
        <f t="shared" ca="1" si="204"/>
        <v>1986</v>
      </c>
      <c r="HW85" s="18">
        <f t="shared" ca="1" si="205"/>
        <v>0.74431015687947311</v>
      </c>
      <c r="HX85" s="18">
        <f t="shared" ca="1" si="206"/>
        <v>1.0634146923913548</v>
      </c>
      <c r="HY85" s="18">
        <f t="shared" ca="1" si="207"/>
        <v>1.0385734300495735</v>
      </c>
      <c r="IB85" s="18">
        <f t="shared" ca="1" si="208"/>
        <v>0.9230958011895134</v>
      </c>
      <c r="IC85" s="18">
        <f t="shared" ca="1" si="209"/>
        <v>0.89102097712871209</v>
      </c>
      <c r="ID85" s="18">
        <f t="shared" ca="1" si="210"/>
        <v>1.0615757553426064</v>
      </c>
      <c r="IE85" s="18">
        <f t="shared" ca="1" si="211"/>
        <v>1.0745546524971763</v>
      </c>
      <c r="IG85" s="197"/>
      <c r="IH85">
        <f t="shared" si="212"/>
        <v>0</v>
      </c>
      <c r="II85">
        <f t="shared" si="213"/>
        <v>0.4777010805543308</v>
      </c>
      <c r="IJ85" t="e">
        <f t="shared" si="214"/>
        <v>#DIV/0!</v>
      </c>
      <c r="IK85">
        <f t="shared" si="215"/>
        <v>0</v>
      </c>
      <c r="IL85">
        <f t="shared" si="216"/>
        <v>0.33909377342460628</v>
      </c>
      <c r="IM85">
        <f t="shared" si="217"/>
        <v>0</v>
      </c>
      <c r="IN85" s="17">
        <f t="shared" ca="1" si="218"/>
        <v>1986</v>
      </c>
      <c r="IO85" s="18">
        <f t="shared" ca="1" si="219"/>
        <v>1.0143389540892807</v>
      </c>
      <c r="IP85" s="18">
        <f t="shared" ca="1" si="220"/>
        <v>0.98179364633941568</v>
      </c>
      <c r="IQ85" s="18">
        <f t="shared" ca="1" si="221"/>
        <v>0.99587154035942405</v>
      </c>
      <c r="IS85" s="17">
        <f t="shared" ca="1" si="222"/>
        <v>1986</v>
      </c>
      <c r="IT85" s="18">
        <f t="shared" ca="1" si="223"/>
        <v>1.0227054921100727</v>
      </c>
      <c r="IU85" s="18">
        <f t="shared" ca="1" si="224"/>
        <v>0.99095840579872418</v>
      </c>
      <c r="IV85" s="18">
        <f t="shared" ca="1" si="225"/>
        <v>1.0134586040629974</v>
      </c>
    </row>
    <row r="86" spans="1:256" x14ac:dyDescent="0.2">
      <c r="A86" t="s">
        <v>239</v>
      </c>
      <c r="B86" s="1">
        <f t="shared" si="226"/>
        <v>1951</v>
      </c>
      <c r="C86" s="42">
        <f>'Annual Data_MER_July-2014'!E15</f>
        <v>6380.1930000000002</v>
      </c>
      <c r="D86" s="42">
        <f>'Annual Data_MER_July-2014'!I15</f>
        <v>3873.2260000000001</v>
      </c>
      <c r="E86" s="42">
        <f>AER11_Table2.1d!AA14*0.001</f>
        <v>17678.531999999999</v>
      </c>
      <c r="F86" s="42">
        <f>AER11_Table2.1e!R11*0.001</f>
        <v>9041.8919999999998</v>
      </c>
      <c r="G86" s="42"/>
      <c r="H86" s="42">
        <f t="shared" si="227"/>
        <v>36973.843000000001</v>
      </c>
      <c r="I86" s="1"/>
      <c r="J86" s="1"/>
      <c r="K86" s="42"/>
      <c r="L86" s="42">
        <f>[10]Commercial_Total!D17</f>
        <v>3873.2250000000004</v>
      </c>
      <c r="M86" s="42"/>
      <c r="N86" s="42"/>
      <c r="O86" s="42"/>
      <c r="P86" s="42"/>
      <c r="Q86" s="27"/>
      <c r="R86" s="27"/>
      <c r="S86" s="1"/>
      <c r="T86" s="1"/>
      <c r="U86" s="1"/>
      <c r="V86" s="1"/>
      <c r="W86" s="1"/>
      <c r="X86" s="1"/>
      <c r="Z86" s="231"/>
      <c r="AA86" s="231">
        <f>Sector_Activity!C8</f>
        <v>28246.642791733044</v>
      </c>
      <c r="AB86" s="231"/>
      <c r="AC86" s="51"/>
      <c r="AD86" s="23"/>
      <c r="AE86" s="42">
        <f>Sector_Activity!G8</f>
        <v>2357.6999999999998</v>
      </c>
      <c r="AH86" s="267"/>
      <c r="AI86" s="267">
        <f t="shared" si="228"/>
        <v>137.12160516058137</v>
      </c>
      <c r="AJ86" s="267"/>
      <c r="AK86" s="51"/>
      <c r="AN86" s="34">
        <f t="shared" si="162"/>
        <v>0</v>
      </c>
      <c r="AO86" s="34">
        <f t="shared" si="229"/>
        <v>15.682166094074736</v>
      </c>
      <c r="AQ86" s="26">
        <f t="shared" si="163"/>
        <v>0</v>
      </c>
      <c r="AR86" s="26">
        <f t="shared" si="164"/>
        <v>0.69473484250522277</v>
      </c>
      <c r="AS86" s="26"/>
      <c r="AT86" s="26">
        <v>0</v>
      </c>
      <c r="AU86" s="26"/>
      <c r="AV86" s="26">
        <f t="shared" si="165"/>
        <v>0</v>
      </c>
      <c r="AY86" s="34">
        <f t="shared" si="166"/>
        <v>0</v>
      </c>
      <c r="AZ86" s="34">
        <f t="shared" si="167"/>
        <v>11.980592438280123</v>
      </c>
      <c r="BA86" s="34">
        <f t="shared" si="168"/>
        <v>0</v>
      </c>
      <c r="BB86" s="93">
        <f t="shared" si="169"/>
        <v>0</v>
      </c>
      <c r="BD86" s="34"/>
      <c r="BE86" s="26"/>
      <c r="BF86" s="26"/>
      <c r="BH86" s="51"/>
      <c r="BI86" s="258">
        <f>[10]Commercial_Total!Y17</f>
        <v>0.68922811131602746</v>
      </c>
      <c r="BJ86" s="51"/>
      <c r="BK86" s="51"/>
      <c r="BL86" s="1"/>
      <c r="BN86" s="1"/>
      <c r="BO86" s="258">
        <f>[10]Commercial_Total!X17</f>
        <v>1.0079897077597151</v>
      </c>
      <c r="BP86" s="1"/>
      <c r="BQ86" s="51"/>
      <c r="BR86" s="1"/>
      <c r="BZ86" s="83">
        <f t="shared" si="170"/>
        <v>0.31080849493125223</v>
      </c>
      <c r="CA86" s="83">
        <f t="shared" si="171"/>
        <v>1.5571464328191273</v>
      </c>
      <c r="CB86" s="83" t="str">
        <f t="shared" si="172"/>
        <v>NA</v>
      </c>
      <c r="CC86" s="83" t="str">
        <f t="shared" si="173"/>
        <v>NA</v>
      </c>
      <c r="CD86" s="83" t="str">
        <f t="shared" si="174"/>
        <v>NA</v>
      </c>
      <c r="CE86" s="83" t="str">
        <f t="shared" si="175"/>
        <v>NA</v>
      </c>
      <c r="CF86" s="84">
        <f t="shared" si="176"/>
        <v>0</v>
      </c>
      <c r="CG86" s="84" t="str">
        <f t="shared" si="177"/>
        <v>NA</v>
      </c>
      <c r="CH86" s="9"/>
      <c r="CI86" s="84">
        <f t="shared" si="178"/>
        <v>0</v>
      </c>
      <c r="CJ86" s="26"/>
      <c r="CK86" s="87">
        <f t="shared" si="179"/>
        <v>0</v>
      </c>
      <c r="CL86" s="87">
        <f t="shared" si="230"/>
        <v>0</v>
      </c>
      <c r="CM86" s="92">
        <f t="shared" si="231"/>
        <v>0</v>
      </c>
      <c r="CN86" s="92">
        <f t="shared" si="232"/>
        <v>0</v>
      </c>
      <c r="CO86" s="5">
        <f t="shared" si="180"/>
        <v>0</v>
      </c>
      <c r="CP86" s="91">
        <f t="shared" si="181"/>
        <v>0</v>
      </c>
      <c r="CQ86" s="37"/>
      <c r="CS86" s="84" t="str">
        <f t="shared" si="182"/>
        <v xml:space="preserve">NA </v>
      </c>
      <c r="CT86" s="205"/>
      <c r="CU86" s="244"/>
      <c r="CV86" s="5"/>
      <c r="CW86" s="26" t="e">
        <f t="shared" si="233"/>
        <v>#DIV/0!</v>
      </c>
      <c r="CX86" s="26" t="e">
        <f t="shared" si="234"/>
        <v>#DIV/0!</v>
      </c>
      <c r="CY86" s="26" t="e">
        <f t="shared" si="235"/>
        <v>#DIV/0!</v>
      </c>
      <c r="CZ86" s="26" t="e">
        <f t="shared" si="236"/>
        <v>#DIV/0!</v>
      </c>
      <c r="DA86" s="26"/>
      <c r="DB86" t="e">
        <f t="shared" si="237"/>
        <v>#DIV/0!</v>
      </c>
      <c r="DD86" s="26" t="e">
        <f t="shared" si="238"/>
        <v>#DIV/0!</v>
      </c>
      <c r="DE86" s="26" t="e">
        <f t="shared" si="239"/>
        <v>#DIV/0!</v>
      </c>
      <c r="DF86" s="26" t="e">
        <f t="shared" si="240"/>
        <v>#DIV/0!</v>
      </c>
      <c r="DG86" s="26" t="e">
        <f t="shared" si="241"/>
        <v>#DIV/0!</v>
      </c>
      <c r="DH86" s="26"/>
      <c r="DI86" s="26" t="e">
        <f t="shared" ref="DI86:DI143" si="267">SUM(DD86:DG86)</f>
        <v>#DIV/0!</v>
      </c>
      <c r="DJ86" s="26"/>
      <c r="DK86" s="26" t="e">
        <f t="shared" ref="DK86:DK143" si="268">DD86/$DI86</f>
        <v>#DIV/0!</v>
      </c>
      <c r="DL86" s="26" t="e">
        <f t="shared" ref="DL86:DL143" si="269">DE86/$DI86</f>
        <v>#DIV/0!</v>
      </c>
      <c r="DM86" s="26" t="e">
        <f t="shared" ref="DM86:DM143" si="270">DF86/$DI86</f>
        <v>#DIV/0!</v>
      </c>
      <c r="DN86" s="26" t="e">
        <f t="shared" ref="DN86:DN143" si="271">DG86/$DI86</f>
        <v>#DIV/0!</v>
      </c>
      <c r="DO86" s="26"/>
      <c r="DP86" s="26" t="e">
        <f t="shared" ref="DP86:DP143" si="272">SUM(DK86:DN86)</f>
        <v>#DIV/0!</v>
      </c>
      <c r="DQ86" s="26"/>
      <c r="DR86" s="26"/>
      <c r="DS86" s="26" t="e">
        <f t="shared" si="242"/>
        <v>#DIV/0!</v>
      </c>
      <c r="DT86" s="26">
        <f t="shared" si="243"/>
        <v>-2.1516532304012181E-2</v>
      </c>
      <c r="DU86" s="26" t="e">
        <f t="shared" si="244"/>
        <v>#DIV/0!</v>
      </c>
      <c r="DV86" s="26" t="e">
        <f t="shared" si="245"/>
        <v>#DIV/0!</v>
      </c>
      <c r="DW86" s="26"/>
      <c r="DY86" s="26" t="e">
        <f>EXP(SUMPRODUCT($DK86:$DN86,DS86:DV86))</f>
        <v>#DIV/0!</v>
      </c>
      <c r="DZ86" s="26">
        <f t="shared" si="246"/>
        <v>1</v>
      </c>
      <c r="EA86" s="26">
        <f t="shared" si="183"/>
        <v>1.1815968892479078</v>
      </c>
      <c r="EC86" s="26" t="e">
        <f t="shared" si="247"/>
        <v>#DIV/0!</v>
      </c>
      <c r="ED86" s="26">
        <f t="shared" si="248"/>
        <v>-6.1143098410364041E-2</v>
      </c>
      <c r="EE86" s="26" t="e">
        <f t="shared" si="249"/>
        <v>#DIV/0!</v>
      </c>
      <c r="EF86" s="26" t="e">
        <f t="shared" si="250"/>
        <v>#DIV/0!</v>
      </c>
      <c r="EG86" s="26"/>
      <c r="EI86" s="26" t="e">
        <f t="shared" si="251"/>
        <v>#DIV/0!</v>
      </c>
      <c r="EJ86" s="26">
        <f t="shared" si="252"/>
        <v>1</v>
      </c>
      <c r="EK86" s="26">
        <f t="shared" si="184"/>
        <v>1.20737368147919</v>
      </c>
      <c r="EN86" s="26" t="e">
        <f t="shared" si="253"/>
        <v>#DIV/0!</v>
      </c>
      <c r="EO86" s="26">
        <f t="shared" si="254"/>
        <v>-2.661829487919623E-2</v>
      </c>
      <c r="EP86" s="26" t="e">
        <f t="shared" si="255"/>
        <v>#DIV/0!</v>
      </c>
      <c r="EQ86" s="26" t="e">
        <f t="shared" si="256"/>
        <v>#DIV/0!</v>
      </c>
      <c r="ET86" s="26" t="e">
        <f t="shared" ref="ET86:ET143" si="273">EXP(SUMPRODUCT($DK86:$DN86,EN86:EQ86))</f>
        <v>#DIV/0!</v>
      </c>
      <c r="EU86" s="26">
        <f t="shared" si="257"/>
        <v>1</v>
      </c>
      <c r="EV86" s="26">
        <f t="shared" si="185"/>
        <v>1.1789508321387785</v>
      </c>
      <c r="EW86" s="26"/>
      <c r="EX86" s="26" t="e">
        <f t="shared" si="258"/>
        <v>#DIV/0!</v>
      </c>
      <c r="EY86" s="26">
        <f t="shared" si="259"/>
        <v>5.1017625751841721E-3</v>
      </c>
      <c r="EZ86" s="26" t="e">
        <f t="shared" si="260"/>
        <v>#DIV/0!</v>
      </c>
      <c r="FA86" s="26" t="e">
        <f t="shared" si="261"/>
        <v>#DIV/0!</v>
      </c>
      <c r="FB86" s="26"/>
      <c r="FC86" s="26"/>
      <c r="FD86" s="26" t="e">
        <f t="shared" ref="FD86:FD143" si="274">EXP(SUMPRODUCT($DK86:$DN86,EX86:FA86))</f>
        <v>#DIV/0!</v>
      </c>
      <c r="FE86" s="26">
        <f t="shared" si="262"/>
        <v>1</v>
      </c>
      <c r="FF86" s="26">
        <f t="shared" si="186"/>
        <v>1.0022440303443703</v>
      </c>
      <c r="FV86">
        <f t="shared" si="187"/>
        <v>0.31080849493125223</v>
      </c>
      <c r="FX86" s="8">
        <f t="shared" si="263"/>
        <v>2</v>
      </c>
      <c r="FY86" t="b">
        <f t="shared" si="264"/>
        <v>1</v>
      </c>
      <c r="GA86" t="s">
        <v>105</v>
      </c>
      <c r="GB86" s="13">
        <f ca="1">OFFSET(M84,$FY$5,0)</f>
        <v>23662.572067073117</v>
      </c>
      <c r="GC86" s="199">
        <f ca="1">OFFSET(CY84,$FY$7,0)</f>
        <v>0.32345631209530135</v>
      </c>
      <c r="GD86" s="13">
        <f ca="1">OFFSET(AS84,$FY$5,0)</f>
        <v>0.75299164275245867</v>
      </c>
      <c r="GE86" s="11">
        <v>1973</v>
      </c>
      <c r="GF86" s="17" t="str">
        <f ca="1">IF(FY70,OFFSET(B$10,$FY$4+$FX70,0),"")</f>
        <v/>
      </c>
      <c r="GG86" s="18" t="str">
        <f ca="1">IF($FY70,OFFSET(BZ$84,$FY$4+$FX70,0),"")</f>
        <v/>
      </c>
      <c r="GL86">
        <f t="shared" ca="1" si="188"/>
        <v>1987</v>
      </c>
      <c r="GM86" s="18">
        <f t="shared" ca="1" si="189"/>
        <v>0.97262312329032186</v>
      </c>
      <c r="GN86" s="18">
        <f t="shared" ca="1" si="190"/>
        <v>0.98979451466963675</v>
      </c>
      <c r="GO86" s="18">
        <f t="shared" ca="1" si="191"/>
        <v>0.96294600664407104</v>
      </c>
      <c r="GP86" s="18">
        <f t="shared" ca="1" si="192"/>
        <v>0.98888140040758443</v>
      </c>
      <c r="GX86" s="14"/>
      <c r="GZ86" s="26">
        <f t="shared" si="193"/>
        <v>0.22348926489407081</v>
      </c>
      <c r="HA86" s="26" t="e">
        <f t="shared" si="194"/>
        <v>#VALUE!</v>
      </c>
      <c r="HB86" s="26" t="e">
        <f t="shared" si="195"/>
        <v>#VALUE!</v>
      </c>
      <c r="HC86" s="26" t="e">
        <f t="shared" si="196"/>
        <v>#VALUE!</v>
      </c>
      <c r="HD86" s="26">
        <f t="shared" si="197"/>
        <v>0</v>
      </c>
      <c r="HE86" s="26" t="e">
        <f t="shared" si="198"/>
        <v>#VALUE!</v>
      </c>
      <c r="HF86" s="26"/>
      <c r="HG86" s="26">
        <f t="shared" si="199"/>
        <v>0</v>
      </c>
      <c r="HI86" s="26">
        <f t="shared" si="200"/>
        <v>0</v>
      </c>
      <c r="HJ86" s="26">
        <f t="shared" si="201"/>
        <v>0.62467134300700078</v>
      </c>
      <c r="HK86" s="26">
        <f t="shared" si="202"/>
        <v>0</v>
      </c>
      <c r="HL86" s="26">
        <f t="shared" si="203"/>
        <v>0</v>
      </c>
      <c r="HO86" s="8">
        <f t="shared" si="265"/>
        <v>2</v>
      </c>
      <c r="HP86" t="b">
        <f t="shared" si="266"/>
        <v>1</v>
      </c>
      <c r="HR86" t="s">
        <v>105</v>
      </c>
      <c r="HS86" s="13">
        <f ca="1">OFFSET(CY84,$HP$7,0)</f>
        <v>0.31496308950164353</v>
      </c>
      <c r="HT86" s="12">
        <f ca="1">OFFSET(HK84,$HP$5,0)</f>
        <v>0</v>
      </c>
      <c r="HU86" s="11"/>
      <c r="HV86" s="17">
        <f t="shared" ca="1" si="204"/>
        <v>1987</v>
      </c>
      <c r="HW86" s="18">
        <f t="shared" ca="1" si="205"/>
        <v>0.77007441110953123</v>
      </c>
      <c r="HX86" s="18">
        <f t="shared" ca="1" si="206"/>
        <v>1.078860035356457</v>
      </c>
      <c r="HY86" s="18">
        <f t="shared" ca="1" si="207"/>
        <v>1.0129652284862054</v>
      </c>
      <c r="IB86" s="18">
        <f t="shared" ca="1" si="208"/>
        <v>0.92683181348065857</v>
      </c>
      <c r="IC86" s="18">
        <f t="shared" ca="1" si="209"/>
        <v>0.89784783778972499</v>
      </c>
      <c r="ID86" s="18">
        <f t="shared" ca="1" si="210"/>
        <v>1.0362961937221244</v>
      </c>
      <c r="IE86" s="18">
        <f t="shared" ca="1" si="211"/>
        <v>1.0562682035205631</v>
      </c>
      <c r="IG86" s="197"/>
      <c r="IH86">
        <f t="shared" si="212"/>
        <v>0</v>
      </c>
      <c r="II86">
        <f t="shared" si="213"/>
        <v>0.48557443623318813</v>
      </c>
      <c r="IJ86" t="e">
        <f t="shared" si="214"/>
        <v>#DIV/0!</v>
      </c>
      <c r="IK86">
        <f t="shared" si="215"/>
        <v>0</v>
      </c>
      <c r="IL86">
        <f t="shared" si="216"/>
        <v>0.33734547948102633</v>
      </c>
      <c r="IM86">
        <f t="shared" si="217"/>
        <v>0</v>
      </c>
      <c r="IN86" s="17">
        <f t="shared" ca="1" si="218"/>
        <v>1987</v>
      </c>
      <c r="IO86" s="18">
        <f t="shared" ca="1" si="219"/>
        <v>1.0284697465763981</v>
      </c>
      <c r="IP86" s="18">
        <f t="shared" ca="1" si="220"/>
        <v>0.98576722429889252</v>
      </c>
      <c r="IQ86" s="18">
        <f t="shared" ca="1" si="221"/>
        <v>1.0138317673580015</v>
      </c>
      <c r="IS86" s="17">
        <f t="shared" ca="1" si="222"/>
        <v>1987</v>
      </c>
      <c r="IT86" s="18">
        <f t="shared" ca="1" si="223"/>
        <v>1.0445556731731047</v>
      </c>
      <c r="IU86" s="18">
        <f t="shared" ca="1" si="224"/>
        <v>0.99855097110403024</v>
      </c>
      <c r="IV86" s="18">
        <f t="shared" ca="1" si="225"/>
        <v>1.0430420818192276</v>
      </c>
    </row>
    <row r="87" spans="1:256" x14ac:dyDescent="0.2">
      <c r="A87" t="s">
        <v>239</v>
      </c>
      <c r="B87" s="1">
        <f t="shared" si="226"/>
        <v>1952</v>
      </c>
      <c r="C87" s="42">
        <f>'Annual Data_MER_July-2014'!E16</f>
        <v>6560.2430000000004</v>
      </c>
      <c r="D87" s="42">
        <f>'Annual Data_MER_July-2014'!I16</f>
        <v>3873.3850000000002</v>
      </c>
      <c r="E87" s="42">
        <f>AER11_Table2.1d!AA15*0.001</f>
        <v>17311.362000000001</v>
      </c>
      <c r="F87" s="42">
        <f>AER11_Table2.1e!R12*0.001</f>
        <v>9002.7520000000004</v>
      </c>
      <c r="G87" s="42"/>
      <c r="H87" s="42">
        <f t="shared" si="227"/>
        <v>36747.741999999998</v>
      </c>
      <c r="I87" s="1"/>
      <c r="J87" s="1"/>
      <c r="K87" s="42"/>
      <c r="L87" s="42">
        <f>[10]Commercial_Total!D18</f>
        <v>3873.3860000000004</v>
      </c>
      <c r="M87" s="42"/>
      <c r="N87" s="42"/>
      <c r="O87" s="42"/>
      <c r="P87" s="42"/>
      <c r="Q87" s="27"/>
      <c r="R87" s="27"/>
      <c r="S87" s="1"/>
      <c r="T87" s="1"/>
      <c r="U87" s="1"/>
      <c r="V87" s="1"/>
      <c r="W87" s="1"/>
      <c r="X87" s="1"/>
      <c r="Z87" s="231"/>
      <c r="AA87" s="231">
        <f>Sector_Activity!C9</f>
        <v>28701.498970601177</v>
      </c>
      <c r="AB87" s="231"/>
      <c r="AC87" s="51"/>
      <c r="AD87" s="23"/>
      <c r="AE87" s="42">
        <f>Sector_Activity!G9</f>
        <v>2453.6999999999998</v>
      </c>
      <c r="AH87" s="267"/>
      <c r="AI87" s="267">
        <f t="shared" si="228"/>
        <v>134.95413615740046</v>
      </c>
      <c r="AJ87" s="267"/>
      <c r="AK87" s="51"/>
      <c r="AN87" s="34">
        <f t="shared" si="162"/>
        <v>0</v>
      </c>
      <c r="AO87" s="34">
        <f t="shared" si="229"/>
        <v>14.976460855035253</v>
      </c>
      <c r="AQ87" s="26">
        <f t="shared" si="163"/>
        <v>0</v>
      </c>
      <c r="AR87" s="26">
        <f t="shared" si="164"/>
        <v>0.68375323071037541</v>
      </c>
      <c r="AS87" s="26"/>
      <c r="AT87" s="26">
        <v>0</v>
      </c>
      <c r="AU87" s="26"/>
      <c r="AV87" s="26">
        <f t="shared" si="165"/>
        <v>0</v>
      </c>
      <c r="AY87" s="34">
        <f t="shared" si="166"/>
        <v>0</v>
      </c>
      <c r="AZ87" s="34">
        <f t="shared" si="167"/>
        <v>11.697232331010792</v>
      </c>
      <c r="BA87" s="34">
        <f t="shared" si="168"/>
        <v>0</v>
      </c>
      <c r="BB87" s="93">
        <f t="shared" si="169"/>
        <v>0</v>
      </c>
      <c r="BD87" s="34"/>
      <c r="BE87" s="26"/>
      <c r="BF87" s="26"/>
      <c r="BH87" s="51"/>
      <c r="BI87" s="258">
        <f>[10]Commercial_Total!Y18</f>
        <v>0.68824026995511267</v>
      </c>
      <c r="BJ87" s="51"/>
      <c r="BK87" s="51"/>
      <c r="BL87" s="1"/>
      <c r="BN87" s="1"/>
      <c r="BO87" s="258">
        <f>[10]Commercial_Total!X18</f>
        <v>0.99348041746375881</v>
      </c>
      <c r="BP87" s="1"/>
      <c r="BQ87" s="51"/>
      <c r="BR87" s="1"/>
      <c r="BZ87" s="83">
        <f t="shared" si="170"/>
        <v>0.32346388599601883</v>
      </c>
      <c r="CA87" s="83">
        <f t="shared" si="171"/>
        <v>1.4870740723428983</v>
      </c>
      <c r="CB87" s="83" t="str">
        <f t="shared" si="172"/>
        <v>NA</v>
      </c>
      <c r="CC87" s="83" t="str">
        <f t="shared" si="173"/>
        <v>NA</v>
      </c>
      <c r="CD87" s="83" t="str">
        <f t="shared" si="174"/>
        <v>NA</v>
      </c>
      <c r="CE87" s="83" t="str">
        <f t="shared" si="175"/>
        <v>NA</v>
      </c>
      <c r="CF87" s="84">
        <f t="shared" si="176"/>
        <v>0</v>
      </c>
      <c r="CG87" s="84" t="str">
        <f t="shared" si="177"/>
        <v>NA</v>
      </c>
      <c r="CH87" s="9"/>
      <c r="CI87" s="84">
        <f t="shared" si="178"/>
        <v>0</v>
      </c>
      <c r="CJ87" s="26"/>
      <c r="CK87" s="87">
        <f t="shared" si="179"/>
        <v>0</v>
      </c>
      <c r="CL87" s="87">
        <f t="shared" si="230"/>
        <v>0</v>
      </c>
      <c r="CM87" s="92">
        <f t="shared" si="231"/>
        <v>0</v>
      </c>
      <c r="CN87" s="92">
        <f t="shared" si="232"/>
        <v>0</v>
      </c>
      <c r="CO87" s="5">
        <f t="shared" si="180"/>
        <v>0</v>
      </c>
      <c r="CP87" s="91">
        <f t="shared" si="181"/>
        <v>0</v>
      </c>
      <c r="CQ87" s="37"/>
      <c r="CS87" s="84" t="str">
        <f t="shared" si="182"/>
        <v xml:space="preserve">NA </v>
      </c>
      <c r="CT87" s="205"/>
      <c r="CU87" s="244"/>
      <c r="CV87" s="5"/>
      <c r="CW87" s="26" t="e">
        <f t="shared" si="233"/>
        <v>#DIV/0!</v>
      </c>
      <c r="CX87" s="26" t="e">
        <f t="shared" si="234"/>
        <v>#DIV/0!</v>
      </c>
      <c r="CY87" s="26" t="e">
        <f t="shared" si="235"/>
        <v>#DIV/0!</v>
      </c>
      <c r="CZ87" s="26" t="e">
        <f t="shared" si="236"/>
        <v>#DIV/0!</v>
      </c>
      <c r="DA87" s="26"/>
      <c r="DB87" t="e">
        <f t="shared" si="237"/>
        <v>#DIV/0!</v>
      </c>
      <c r="DD87" s="26" t="e">
        <f t="shared" si="238"/>
        <v>#DIV/0!</v>
      </c>
      <c r="DE87" s="26" t="e">
        <f t="shared" si="239"/>
        <v>#DIV/0!</v>
      </c>
      <c r="DF87" s="26" t="e">
        <f t="shared" si="240"/>
        <v>#DIV/0!</v>
      </c>
      <c r="DG87" s="26" t="e">
        <f t="shared" si="241"/>
        <v>#DIV/0!</v>
      </c>
      <c r="DH87" s="26"/>
      <c r="DI87" s="26" t="e">
        <f t="shared" si="267"/>
        <v>#DIV/0!</v>
      </c>
      <c r="DJ87" s="26"/>
      <c r="DK87" s="26" t="e">
        <f t="shared" si="268"/>
        <v>#DIV/0!</v>
      </c>
      <c r="DL87" s="26" t="e">
        <f t="shared" si="269"/>
        <v>#DIV/0!</v>
      </c>
      <c r="DM87" s="26" t="e">
        <f t="shared" si="270"/>
        <v>#DIV/0!</v>
      </c>
      <c r="DN87" s="26" t="e">
        <f t="shared" si="271"/>
        <v>#DIV/0!</v>
      </c>
      <c r="DO87" s="26"/>
      <c r="DP87" s="26" t="e">
        <f t="shared" si="272"/>
        <v>#DIV/0!</v>
      </c>
      <c r="DQ87" s="26"/>
      <c r="DR87" s="26"/>
      <c r="DS87" s="26" t="e">
        <f t="shared" si="242"/>
        <v>#DIV/0!</v>
      </c>
      <c r="DT87" s="26">
        <f t="shared" si="243"/>
        <v>-1.5933172478920184E-2</v>
      </c>
      <c r="DU87" s="26" t="e">
        <f t="shared" si="244"/>
        <v>#DIV/0!</v>
      </c>
      <c r="DV87" s="26" t="e">
        <f t="shared" si="245"/>
        <v>#DIV/0!</v>
      </c>
      <c r="DW87" s="26"/>
      <c r="DY87" s="26" t="e">
        <f t="shared" ref="DY87:DY143" si="275">EXP(SUMPRODUCT($DK87:$DN87,DS87:DV87))</f>
        <v>#DIV/0!</v>
      </c>
      <c r="DZ87" s="26">
        <f t="shared" si="246"/>
        <v>1</v>
      </c>
      <c r="EA87" s="26">
        <f t="shared" si="183"/>
        <v>1.1815968892479078</v>
      </c>
      <c r="EC87" s="26" t="e">
        <f t="shared" si="247"/>
        <v>#DIV/0!</v>
      </c>
      <c r="ED87" s="26">
        <f t="shared" si="248"/>
        <v>-2.3935782826120119E-2</v>
      </c>
      <c r="EE87" s="26" t="e">
        <f t="shared" si="249"/>
        <v>#DIV/0!</v>
      </c>
      <c r="EF87" s="26" t="e">
        <f t="shared" si="250"/>
        <v>#DIV/0!</v>
      </c>
      <c r="EG87" s="26"/>
      <c r="EI87" s="26" t="e">
        <f t="shared" si="251"/>
        <v>#DIV/0!</v>
      </c>
      <c r="EJ87" s="26">
        <f t="shared" si="252"/>
        <v>1</v>
      </c>
      <c r="EK87" s="26">
        <f t="shared" si="184"/>
        <v>1.20737368147919</v>
      </c>
      <c r="EN87" s="26" t="e">
        <f t="shared" si="253"/>
        <v>#DIV/0!</v>
      </c>
      <c r="EO87" s="26">
        <f t="shared" si="254"/>
        <v>-1.4342855976847949E-3</v>
      </c>
      <c r="EP87" s="26" t="e">
        <f t="shared" si="255"/>
        <v>#DIV/0!</v>
      </c>
      <c r="EQ87" s="26" t="e">
        <f t="shared" si="256"/>
        <v>#DIV/0!</v>
      </c>
      <c r="ET87" s="26" t="e">
        <f t="shared" si="273"/>
        <v>#DIV/0!</v>
      </c>
      <c r="EU87" s="26">
        <f t="shared" si="257"/>
        <v>1</v>
      </c>
      <c r="EV87" s="26">
        <f t="shared" si="185"/>
        <v>1.1789508321387785</v>
      </c>
      <c r="EW87" s="26"/>
      <c r="EX87" s="26" t="e">
        <f t="shared" si="258"/>
        <v>#DIV/0!</v>
      </c>
      <c r="EY87" s="26">
        <f t="shared" si="259"/>
        <v>-1.449888688123557E-2</v>
      </c>
      <c r="EZ87" s="26" t="e">
        <f t="shared" si="260"/>
        <v>#DIV/0!</v>
      </c>
      <c r="FA87" s="26" t="e">
        <f t="shared" si="261"/>
        <v>#DIV/0!</v>
      </c>
      <c r="FB87" s="26"/>
      <c r="FC87" s="26"/>
      <c r="FD87" s="26" t="e">
        <f t="shared" si="274"/>
        <v>#DIV/0!</v>
      </c>
      <c r="FE87" s="26">
        <f t="shared" si="262"/>
        <v>1</v>
      </c>
      <c r="FF87" s="26">
        <f t="shared" si="186"/>
        <v>1.0022440303443703</v>
      </c>
      <c r="FV87">
        <f t="shared" si="187"/>
        <v>0.32346388599601883</v>
      </c>
      <c r="FX87" s="8">
        <f t="shared" si="263"/>
        <v>3</v>
      </c>
      <c r="FY87" t="b">
        <f t="shared" si="264"/>
        <v>1</v>
      </c>
      <c r="GA87" t="s">
        <v>106</v>
      </c>
      <c r="GB87" s="13">
        <f ca="1">OFFSET(N84,$FY$5,0)</f>
        <v>26949.613354734352</v>
      </c>
      <c r="GC87" s="199">
        <f ca="1">OFFSET(CZ84,$FY$7,0)</f>
        <v>0.27956340308599625</v>
      </c>
      <c r="GD87" s="13">
        <f ca="1">OFFSET(AT84,$FY$5,0)</f>
        <v>0.88126910812865444</v>
      </c>
      <c r="GE87" s="11">
        <v>1974</v>
      </c>
      <c r="GF87" s="17" t="str">
        <f ca="1">IF(FY71,OFFSET(B$10,$FY$4+$FX71,0),"")</f>
        <v/>
      </c>
      <c r="GG87" s="18" t="str">
        <f ca="1">IF($FY71,OFFSET(BZ$84,$FY$4+$FX71,0),"")</f>
        <v/>
      </c>
      <c r="GL87">
        <f t="shared" ca="1" si="188"/>
        <v>1988</v>
      </c>
      <c r="GM87" s="18">
        <f t="shared" ca="1" si="189"/>
        <v>0.97617236651595274</v>
      </c>
      <c r="GN87" s="18">
        <f t="shared" ca="1" si="190"/>
        <v>1.0109314837913586</v>
      </c>
      <c r="GO87" s="18">
        <f t="shared" ca="1" si="191"/>
        <v>0.97795354766609033</v>
      </c>
      <c r="GP87" s="18">
        <f t="shared" ca="1" si="192"/>
        <v>0.97402907385998705</v>
      </c>
      <c r="GX87" s="14"/>
      <c r="GZ87" s="26">
        <f t="shared" si="193"/>
        <v>0.23258922223802078</v>
      </c>
      <c r="HA87" s="26" t="e">
        <f t="shared" si="194"/>
        <v>#VALUE!</v>
      </c>
      <c r="HB87" s="26" t="e">
        <f t="shared" si="195"/>
        <v>#VALUE!</v>
      </c>
      <c r="HC87" s="26" t="e">
        <f t="shared" si="196"/>
        <v>#VALUE!</v>
      </c>
      <c r="HD87" s="26">
        <f t="shared" si="197"/>
        <v>0</v>
      </c>
      <c r="HE87" s="26" t="e">
        <f t="shared" si="198"/>
        <v>#VALUE!</v>
      </c>
      <c r="HF87" s="26"/>
      <c r="HG87" s="26">
        <f t="shared" si="199"/>
        <v>0</v>
      </c>
      <c r="HI87" s="26">
        <f t="shared" si="200"/>
        <v>0</v>
      </c>
      <c r="HJ87" s="26">
        <f t="shared" si="201"/>
        <v>0.61479721871012238</v>
      </c>
      <c r="HK87" s="26">
        <f t="shared" si="202"/>
        <v>0</v>
      </c>
      <c r="HL87" s="26">
        <f t="shared" si="203"/>
        <v>0</v>
      </c>
      <c r="HO87" s="8">
        <f t="shared" si="265"/>
        <v>3</v>
      </c>
      <c r="HP87" t="b">
        <f t="shared" si="266"/>
        <v>1</v>
      </c>
      <c r="HR87" t="s">
        <v>106</v>
      </c>
      <c r="HS87" s="13">
        <f ca="1">OFFSET(CZ84,$HP$7,0)</f>
        <v>0.28034667392487683</v>
      </c>
      <c r="HT87" s="12">
        <f ca="1">OFFSET(HL84,$HP$5,0)</f>
        <v>0</v>
      </c>
      <c r="HU87" s="11"/>
      <c r="HV87" s="17">
        <f t="shared" ca="1" si="204"/>
        <v>1988</v>
      </c>
      <c r="HW87" s="18">
        <f t="shared" ca="1" si="205"/>
        <v>0.8024456135361866</v>
      </c>
      <c r="HX87" s="18">
        <f t="shared" ca="1" si="206"/>
        <v>1.0793678077015789</v>
      </c>
      <c r="HY87" s="18">
        <f t="shared" ca="1" si="207"/>
        <v>1.0181469156895526</v>
      </c>
      <c r="IB87" s="18">
        <f t="shared" ca="1" si="208"/>
        <v>0.96182224006576378</v>
      </c>
      <c r="IC87" s="18">
        <f t="shared" ca="1" si="209"/>
        <v>0.92636931843946513</v>
      </c>
      <c r="ID87" s="18">
        <f t="shared" ca="1" si="210"/>
        <v>1.0155106793547781</v>
      </c>
      <c r="IE87" s="18">
        <f t="shared" ca="1" si="211"/>
        <v>1.044652357637486</v>
      </c>
      <c r="IG87" s="197"/>
      <c r="IH87">
        <f t="shared" si="212"/>
        <v>0</v>
      </c>
      <c r="II87">
        <f t="shared" si="213"/>
        <v>0.49339364980308242</v>
      </c>
      <c r="IJ87" t="e">
        <f t="shared" si="214"/>
        <v>#DIV/0!</v>
      </c>
      <c r="IK87">
        <f t="shared" si="215"/>
        <v>0</v>
      </c>
      <c r="IL87">
        <f t="shared" si="216"/>
        <v>0.33735950206484122</v>
      </c>
      <c r="IM87">
        <f t="shared" si="217"/>
        <v>0</v>
      </c>
      <c r="IN87" s="17">
        <f t="shared" ca="1" si="218"/>
        <v>1988</v>
      </c>
      <c r="IO87" s="18">
        <f t="shared" ca="1" si="219"/>
        <v>1.0440345400979163</v>
      </c>
      <c r="IP87" s="18">
        <f t="shared" ca="1" si="220"/>
        <v>1.0229826232419859</v>
      </c>
      <c r="IQ87" s="18">
        <f t="shared" ca="1" si="221"/>
        <v>1.0680291925846068</v>
      </c>
      <c r="IS87" s="17">
        <f t="shared" ca="1" si="222"/>
        <v>1988</v>
      </c>
      <c r="IT87" s="18">
        <f t="shared" ca="1" si="223"/>
        <v>1.0658224405629118</v>
      </c>
      <c r="IU87" s="18">
        <f t="shared" ca="1" si="224"/>
        <v>1.0302714375365538</v>
      </c>
      <c r="IV87" s="18">
        <f t="shared" ca="1" si="225"/>
        <v>1.0980864179974694</v>
      </c>
    </row>
    <row r="88" spans="1:256" x14ac:dyDescent="0.2">
      <c r="A88" t="s">
        <v>239</v>
      </c>
      <c r="B88" s="1">
        <f t="shared" si="226"/>
        <v>1953</v>
      </c>
      <c r="C88" s="42">
        <f>'Annual Data_MER_July-2014'!E17</f>
        <v>6558.7479999999996</v>
      </c>
      <c r="D88" s="42">
        <f>'Annual Data_MER_July-2014'!I17</f>
        <v>3770.982</v>
      </c>
      <c r="E88" s="42">
        <f>AER11_Table2.1d!AA16*0.001</f>
        <v>18211.754000000001</v>
      </c>
      <c r="F88" s="42">
        <f>AER11_Table2.1e!R13*0.001</f>
        <v>9123.0220000000008</v>
      </c>
      <c r="G88" s="42"/>
      <c r="H88" s="42">
        <f t="shared" si="227"/>
        <v>37664.506000000001</v>
      </c>
      <c r="I88" s="1"/>
      <c r="J88" s="1"/>
      <c r="K88" s="42"/>
      <c r="L88" s="42">
        <f>[10]Commercial_Total!D19</f>
        <v>3770.9830000000002</v>
      </c>
      <c r="M88" s="42"/>
      <c r="N88" s="42"/>
      <c r="O88" s="42"/>
      <c r="P88" s="42"/>
      <c r="Q88" s="27"/>
      <c r="R88" s="27"/>
      <c r="S88" s="1"/>
      <c r="T88" s="1"/>
      <c r="U88" s="1"/>
      <c r="V88" s="1"/>
      <c r="W88" s="1"/>
      <c r="X88" s="1"/>
      <c r="Z88" s="231"/>
      <c r="AA88" s="231">
        <f>Sector_Activity!C10</f>
        <v>29253.228242721685</v>
      </c>
      <c r="AB88" s="231"/>
      <c r="AC88" s="51"/>
      <c r="AD88" s="23"/>
      <c r="AE88" s="42">
        <f>Sector_Activity!G10</f>
        <v>2568.9</v>
      </c>
      <c r="AH88" s="267"/>
      <c r="AI88" s="267">
        <f t="shared" si="228"/>
        <v>128.90826847249707</v>
      </c>
      <c r="AJ88" s="267"/>
      <c r="AK88" s="51"/>
      <c r="AN88" s="34">
        <f t="shared" si="162"/>
        <v>0</v>
      </c>
      <c r="AO88" s="34">
        <f t="shared" si="229"/>
        <v>14.661725252053408</v>
      </c>
      <c r="AQ88" s="26">
        <f t="shared" si="163"/>
        <v>0</v>
      </c>
      <c r="AR88" s="26">
        <f t="shared" si="164"/>
        <v>0.6531214792153438</v>
      </c>
      <c r="AS88" s="26"/>
      <c r="AT88" s="26">
        <v>0</v>
      </c>
      <c r="AU88" s="26"/>
      <c r="AV88" s="26">
        <f t="shared" si="165"/>
        <v>0</v>
      </c>
      <c r="AY88" s="34">
        <f t="shared" si="166"/>
        <v>0</v>
      </c>
      <c r="AZ88" s="34">
        <f t="shared" si="167"/>
        <v>11.387453089930197</v>
      </c>
      <c r="BA88" s="34">
        <f t="shared" si="168"/>
        <v>0</v>
      </c>
      <c r="BB88" s="93">
        <f t="shared" si="169"/>
        <v>0</v>
      </c>
      <c r="BD88" s="34"/>
      <c r="BE88" s="26"/>
      <c r="BF88" s="26"/>
      <c r="BH88" s="51"/>
      <c r="BI88" s="258">
        <f>[10]Commercial_Total!Y19</f>
        <v>0.67723737817380447</v>
      </c>
      <c r="BJ88" s="51"/>
      <c r="BK88" s="51"/>
      <c r="BL88" s="1"/>
      <c r="BN88" s="1"/>
      <c r="BO88" s="258">
        <f>[10]Commercial_Total!X19</f>
        <v>0.964390773847288</v>
      </c>
      <c r="BP88" s="1"/>
      <c r="BQ88" s="51"/>
      <c r="BR88" s="1"/>
      <c r="BZ88" s="83">
        <f t="shared" si="170"/>
        <v>0.33865035527373877</v>
      </c>
      <c r="CA88" s="83">
        <f t="shared" si="171"/>
        <v>1.4558226866271504</v>
      </c>
      <c r="CB88" s="83" t="str">
        <f t="shared" si="172"/>
        <v>NA</v>
      </c>
      <c r="CC88" s="83" t="str">
        <f t="shared" si="173"/>
        <v>NA</v>
      </c>
      <c r="CD88" s="83" t="str">
        <f t="shared" si="174"/>
        <v>NA</v>
      </c>
      <c r="CE88" s="83" t="str">
        <f t="shared" si="175"/>
        <v>NA</v>
      </c>
      <c r="CF88" s="84">
        <f t="shared" si="176"/>
        <v>0</v>
      </c>
      <c r="CG88" s="84" t="str">
        <f t="shared" si="177"/>
        <v>NA</v>
      </c>
      <c r="CH88" s="9"/>
      <c r="CI88" s="84">
        <f t="shared" si="178"/>
        <v>0</v>
      </c>
      <c r="CJ88" s="26"/>
      <c r="CK88" s="87">
        <f t="shared" si="179"/>
        <v>0</v>
      </c>
      <c r="CL88" s="87">
        <f t="shared" si="230"/>
        <v>0</v>
      </c>
      <c r="CM88" s="92">
        <f t="shared" si="231"/>
        <v>0</v>
      </c>
      <c r="CN88" s="92">
        <f t="shared" si="232"/>
        <v>0</v>
      </c>
      <c r="CO88" s="5">
        <f t="shared" si="180"/>
        <v>0</v>
      </c>
      <c r="CP88" s="91">
        <f t="shared" si="181"/>
        <v>0</v>
      </c>
      <c r="CQ88" s="37"/>
      <c r="CS88" s="84" t="str">
        <f t="shared" si="182"/>
        <v xml:space="preserve">NA </v>
      </c>
      <c r="CT88" s="205"/>
      <c r="CU88" s="244"/>
      <c r="CV88" s="5"/>
      <c r="CW88" s="26" t="e">
        <f t="shared" si="233"/>
        <v>#DIV/0!</v>
      </c>
      <c r="CX88" s="26" t="e">
        <f t="shared" si="234"/>
        <v>#DIV/0!</v>
      </c>
      <c r="CY88" s="26" t="e">
        <f t="shared" si="235"/>
        <v>#DIV/0!</v>
      </c>
      <c r="CZ88" s="26" t="e">
        <f t="shared" si="236"/>
        <v>#DIV/0!</v>
      </c>
      <c r="DA88" s="26"/>
      <c r="DB88" t="e">
        <f t="shared" si="237"/>
        <v>#DIV/0!</v>
      </c>
      <c r="DD88" s="26" t="e">
        <f t="shared" si="238"/>
        <v>#DIV/0!</v>
      </c>
      <c r="DE88" s="26" t="e">
        <f t="shared" si="239"/>
        <v>#DIV/0!</v>
      </c>
      <c r="DF88" s="26" t="e">
        <f t="shared" si="240"/>
        <v>#DIV/0!</v>
      </c>
      <c r="DG88" s="26" t="e">
        <f t="shared" si="241"/>
        <v>#DIV/0!</v>
      </c>
      <c r="DH88" s="26"/>
      <c r="DI88" s="26" t="e">
        <f t="shared" si="267"/>
        <v>#DIV/0!</v>
      </c>
      <c r="DJ88" s="26"/>
      <c r="DK88" s="26" t="e">
        <f t="shared" si="268"/>
        <v>#DIV/0!</v>
      </c>
      <c r="DL88" s="26" t="e">
        <f t="shared" si="269"/>
        <v>#DIV/0!</v>
      </c>
      <c r="DM88" s="26" t="e">
        <f t="shared" si="270"/>
        <v>#DIV/0!</v>
      </c>
      <c r="DN88" s="26" t="e">
        <f t="shared" si="271"/>
        <v>#DIV/0!</v>
      </c>
      <c r="DO88" s="26"/>
      <c r="DP88" s="26" t="e">
        <f t="shared" si="272"/>
        <v>#DIV/0!</v>
      </c>
      <c r="DQ88" s="26"/>
      <c r="DR88" s="26"/>
      <c r="DS88" s="26" t="e">
        <f t="shared" si="242"/>
        <v>#DIV/0!</v>
      </c>
      <c r="DT88" s="26">
        <f t="shared" si="243"/>
        <v>-4.5833934249205829E-2</v>
      </c>
      <c r="DU88" s="26" t="e">
        <f t="shared" si="244"/>
        <v>#DIV/0!</v>
      </c>
      <c r="DV88" s="26" t="e">
        <f t="shared" si="245"/>
        <v>#DIV/0!</v>
      </c>
      <c r="DW88" s="26"/>
      <c r="DY88" s="26" t="e">
        <f t="shared" si="275"/>
        <v>#DIV/0!</v>
      </c>
      <c r="DZ88" s="26">
        <f t="shared" si="246"/>
        <v>1</v>
      </c>
      <c r="EA88" s="26">
        <f t="shared" si="183"/>
        <v>1.1815968892479078</v>
      </c>
      <c r="EC88" s="26" t="e">
        <f t="shared" si="247"/>
        <v>#DIV/0!</v>
      </c>
      <c r="ED88" s="26">
        <f t="shared" si="248"/>
        <v>-2.6840117773335021E-2</v>
      </c>
      <c r="EE88" s="26" t="e">
        <f t="shared" si="249"/>
        <v>#DIV/0!</v>
      </c>
      <c r="EF88" s="26" t="e">
        <f t="shared" si="250"/>
        <v>#DIV/0!</v>
      </c>
      <c r="EG88" s="26"/>
      <c r="EI88" s="26" t="e">
        <f t="shared" si="251"/>
        <v>#DIV/0!</v>
      </c>
      <c r="EJ88" s="26">
        <f t="shared" si="252"/>
        <v>1</v>
      </c>
      <c r="EK88" s="26">
        <f t="shared" si="184"/>
        <v>1.20737368147919</v>
      </c>
      <c r="EN88" s="26" t="e">
        <f t="shared" si="253"/>
        <v>#DIV/0!</v>
      </c>
      <c r="EO88" s="26">
        <f t="shared" si="254"/>
        <v>-1.6116162640111141E-2</v>
      </c>
      <c r="EP88" s="26" t="e">
        <f t="shared" si="255"/>
        <v>#DIV/0!</v>
      </c>
      <c r="EQ88" s="26" t="e">
        <f t="shared" si="256"/>
        <v>#DIV/0!</v>
      </c>
      <c r="ET88" s="26" t="e">
        <f t="shared" si="273"/>
        <v>#DIV/0!</v>
      </c>
      <c r="EU88" s="26">
        <f t="shared" si="257"/>
        <v>1</v>
      </c>
      <c r="EV88" s="26">
        <f t="shared" si="185"/>
        <v>1.1789508321387785</v>
      </c>
      <c r="EW88" s="26"/>
      <c r="EX88" s="26" t="e">
        <f t="shared" si="258"/>
        <v>#DIV/0!</v>
      </c>
      <c r="EY88" s="26">
        <f t="shared" si="259"/>
        <v>-2.9717771609094733E-2</v>
      </c>
      <c r="EZ88" s="26" t="e">
        <f t="shared" si="260"/>
        <v>#DIV/0!</v>
      </c>
      <c r="FA88" s="26" t="e">
        <f t="shared" si="261"/>
        <v>#DIV/0!</v>
      </c>
      <c r="FB88" s="26"/>
      <c r="FC88" s="26"/>
      <c r="FD88" s="26" t="e">
        <f t="shared" si="274"/>
        <v>#DIV/0!</v>
      </c>
      <c r="FE88" s="26">
        <f t="shared" si="262"/>
        <v>1</v>
      </c>
      <c r="FF88" s="26">
        <f t="shared" si="186"/>
        <v>1.0022440303443703</v>
      </c>
      <c r="FV88">
        <f t="shared" si="187"/>
        <v>0.33865035527373877</v>
      </c>
      <c r="FX88" s="8">
        <f t="shared" si="263"/>
        <v>4</v>
      </c>
      <c r="FY88" t="b">
        <f t="shared" si="264"/>
        <v>1</v>
      </c>
      <c r="GE88" s="11">
        <v>1975</v>
      </c>
      <c r="GF88" s="17" t="str">
        <f t="shared" ref="GF88:GF96" ca="1" si="276">IF(FY74,OFFSET(B$10,$FY$4+$FX74,0),"")</f>
        <v/>
      </c>
      <c r="GG88" s="18" t="str">
        <f t="shared" ref="GG88:GG96" ca="1" si="277">IF($FY74,OFFSET(BZ$84,$FY$4+$FX74,0),"")</f>
        <v/>
      </c>
      <c r="GL88">
        <f t="shared" ca="1" si="188"/>
        <v>1989</v>
      </c>
      <c r="GM88" s="18">
        <f t="shared" ca="1" si="189"/>
        <v>0.99304130760596188</v>
      </c>
      <c r="GN88" s="18">
        <f t="shared" ca="1" si="190"/>
        <v>1.0457389873743337</v>
      </c>
      <c r="GO88" s="18">
        <f t="shared" ca="1" si="191"/>
        <v>0.9882297980905651</v>
      </c>
      <c r="GP88" s="18">
        <f t="shared" ca="1" si="192"/>
        <v>0.96511721846800635</v>
      </c>
      <c r="GX88" s="14"/>
      <c r="GZ88" s="26">
        <f t="shared" si="193"/>
        <v>0.24350917105076073</v>
      </c>
      <c r="HA88" s="26" t="e">
        <f t="shared" si="194"/>
        <v>#VALUE!</v>
      </c>
      <c r="HB88" s="26" t="e">
        <f t="shared" si="195"/>
        <v>#VALUE!</v>
      </c>
      <c r="HC88" s="26" t="e">
        <f t="shared" si="196"/>
        <v>#VALUE!</v>
      </c>
      <c r="HD88" s="26">
        <f t="shared" si="197"/>
        <v>0</v>
      </c>
      <c r="HE88" s="26" t="e">
        <f t="shared" si="198"/>
        <v>#VALUE!</v>
      </c>
      <c r="HF88" s="26"/>
      <c r="HG88" s="26">
        <f t="shared" si="199"/>
        <v>0</v>
      </c>
      <c r="HI88" s="26">
        <f t="shared" si="200"/>
        <v>0</v>
      </c>
      <c r="HJ88" s="26">
        <f t="shared" si="201"/>
        <v>0.58725465689465639</v>
      </c>
      <c r="HK88" s="26">
        <f t="shared" si="202"/>
        <v>0</v>
      </c>
      <c r="HL88" s="26">
        <f t="shared" si="203"/>
        <v>0</v>
      </c>
      <c r="HO88" s="8">
        <f t="shared" si="265"/>
        <v>4</v>
      </c>
      <c r="HP88" t="b">
        <f t="shared" si="266"/>
        <v>1</v>
      </c>
      <c r="HU88" s="11"/>
      <c r="HV88" s="17">
        <f t="shared" ca="1" si="204"/>
        <v>1989</v>
      </c>
      <c r="HW88" s="18">
        <f t="shared" ca="1" si="205"/>
        <v>0.83198255841509094</v>
      </c>
      <c r="HX88" s="18">
        <f t="shared" ca="1" si="206"/>
        <v>1.057407169782232</v>
      </c>
      <c r="HY88" s="18">
        <f t="shared" ca="1" si="207"/>
        <v>1.0288912537577193</v>
      </c>
      <c r="IB88" s="18">
        <f t="shared" ca="1" si="208"/>
        <v>0.98476450358594603</v>
      </c>
      <c r="IC88" s="18">
        <f t="shared" ca="1" si="209"/>
        <v>0.95346596273851225</v>
      </c>
      <c r="ID88" s="18">
        <f t="shared" ca="1" si="210"/>
        <v>1.0299695002115721</v>
      </c>
      <c r="IE88" s="18">
        <f t="shared" ca="1" si="211"/>
        <v>1.0451029332747526</v>
      </c>
      <c r="IG88" s="197"/>
      <c r="IH88">
        <f t="shared" si="212"/>
        <v>0</v>
      </c>
      <c r="II88">
        <f t="shared" si="213"/>
        <v>0.50287816207728697</v>
      </c>
      <c r="IJ88" t="e">
        <f t="shared" si="214"/>
        <v>#DIV/0!</v>
      </c>
      <c r="IK88">
        <f t="shared" si="215"/>
        <v>0</v>
      </c>
      <c r="IL88">
        <f t="shared" si="216"/>
        <v>0.32844052908101107</v>
      </c>
      <c r="IM88">
        <f t="shared" si="217"/>
        <v>0</v>
      </c>
      <c r="IN88" s="17">
        <f t="shared" ca="1" si="218"/>
        <v>1989</v>
      </c>
      <c r="IO88" s="18">
        <f t="shared" ca="1" si="219"/>
        <v>1.0585843858212403</v>
      </c>
      <c r="IP88" s="18">
        <f t="shared" ca="1" si="220"/>
        <v>1.0473837401441903</v>
      </c>
      <c r="IQ88" s="18">
        <f t="shared" ca="1" si="221"/>
        <v>1.1087440732796912</v>
      </c>
      <c r="IS88" s="17">
        <f t="shared" ca="1" si="222"/>
        <v>1989</v>
      </c>
      <c r="IT88" s="18">
        <f t="shared" ca="1" si="223"/>
        <v>1.0861485320832773</v>
      </c>
      <c r="IU88" s="18">
        <f t="shared" ca="1" si="224"/>
        <v>1.0604072571483518</v>
      </c>
      <c r="IV88" s="18">
        <f t="shared" ca="1" si="225"/>
        <v>1.1517597857621371</v>
      </c>
    </row>
    <row r="89" spans="1:256" x14ac:dyDescent="0.2">
      <c r="A89" t="s">
        <v>239</v>
      </c>
      <c r="B89" s="1">
        <f t="shared" si="226"/>
        <v>1954</v>
      </c>
      <c r="C89" s="42">
        <f>'Annual Data_MER_July-2014'!E18</f>
        <v>6846.058</v>
      </c>
      <c r="D89" s="42">
        <f>'Annual Data_MER_July-2014'!I18</f>
        <v>3732.9209999999998</v>
      </c>
      <c r="E89" s="42">
        <f>AER11_Table2.1d!AA17*0.001</f>
        <v>17157.695</v>
      </c>
      <c r="F89" s="42">
        <f>AER11_Table2.1e!R14*0.001</f>
        <v>8902.6170000000002</v>
      </c>
      <c r="G89" s="42"/>
      <c r="H89" s="42">
        <f t="shared" si="227"/>
        <v>36639.290999999997</v>
      </c>
      <c r="I89" s="1"/>
      <c r="J89" s="1"/>
      <c r="K89" s="42"/>
      <c r="L89" s="42">
        <f>[10]Commercial_Total!D20</f>
        <v>3732.922</v>
      </c>
      <c r="M89" s="42"/>
      <c r="N89" s="42"/>
      <c r="O89" s="42"/>
      <c r="P89" s="42"/>
      <c r="Q89" s="27"/>
      <c r="R89" s="27"/>
      <c r="S89" s="1"/>
      <c r="T89" s="1"/>
      <c r="U89" s="1"/>
      <c r="V89" s="1"/>
      <c r="W89" s="1"/>
      <c r="X89" s="1"/>
      <c r="Z89" s="231"/>
      <c r="AA89" s="231">
        <f>Sector_Activity!C11</f>
        <v>29913.833099802614</v>
      </c>
      <c r="AB89" s="231"/>
      <c r="AC89" s="51"/>
      <c r="AD89" s="23"/>
      <c r="AE89" s="42">
        <f>Sector_Activity!G11</f>
        <v>2554.4</v>
      </c>
      <c r="AH89" s="267"/>
      <c r="AI89" s="267">
        <f t="shared" si="228"/>
        <v>124.78915649310859</v>
      </c>
      <c r="AJ89" s="267"/>
      <c r="AK89" s="51"/>
      <c r="AN89" s="34">
        <f t="shared" si="162"/>
        <v>0</v>
      </c>
      <c r="AO89" s="34">
        <f t="shared" si="229"/>
        <v>14.343599671155651</v>
      </c>
      <c r="AQ89" s="26">
        <f t="shared" si="163"/>
        <v>0</v>
      </c>
      <c r="AR89" s="26">
        <f t="shared" si="164"/>
        <v>0.63225175114506238</v>
      </c>
      <c r="AS89" s="26"/>
      <c r="AT89" s="26">
        <v>0</v>
      </c>
      <c r="AU89" s="26"/>
      <c r="AV89" s="26">
        <f t="shared" si="165"/>
        <v>0</v>
      </c>
      <c r="AY89" s="34">
        <f t="shared" si="166"/>
        <v>0</v>
      </c>
      <c r="AZ89" s="34">
        <f t="shared" si="167"/>
        <v>11.71070822886103</v>
      </c>
      <c r="BA89" s="34">
        <f t="shared" si="168"/>
        <v>0</v>
      </c>
      <c r="BB89" s="93">
        <f t="shared" si="169"/>
        <v>0</v>
      </c>
      <c r="BD89" s="34"/>
      <c r="BE89" s="26"/>
      <c r="BF89" s="26"/>
      <c r="BH89" s="51"/>
      <c r="BI89" s="258">
        <f>[10]Commercial_Total!Y20</f>
        <v>0.64560345157963728</v>
      </c>
      <c r="BJ89" s="51"/>
      <c r="BK89" s="51"/>
      <c r="BL89" s="1"/>
      <c r="BN89" s="1"/>
      <c r="BO89" s="258">
        <f>[10]Commercial_Total!X20</f>
        <v>0.97931903802263376</v>
      </c>
      <c r="BP89" s="1"/>
      <c r="BQ89" s="51"/>
      <c r="BR89" s="1"/>
      <c r="BZ89" s="83">
        <f t="shared" si="170"/>
        <v>0.33673886391499797</v>
      </c>
      <c r="CA89" s="83">
        <f t="shared" si="171"/>
        <v>1.4242346961345218</v>
      </c>
      <c r="CB89" s="83" t="str">
        <f t="shared" si="172"/>
        <v>NA</v>
      </c>
      <c r="CC89" s="83" t="str">
        <f t="shared" si="173"/>
        <v>NA</v>
      </c>
      <c r="CD89" s="83" t="str">
        <f t="shared" si="174"/>
        <v>NA</v>
      </c>
      <c r="CE89" s="83" t="str">
        <f t="shared" si="175"/>
        <v>NA</v>
      </c>
      <c r="CF89" s="84">
        <f t="shared" si="176"/>
        <v>0</v>
      </c>
      <c r="CG89" s="84" t="str">
        <f t="shared" si="177"/>
        <v>NA</v>
      </c>
      <c r="CH89" s="9"/>
      <c r="CI89" s="84">
        <f t="shared" si="178"/>
        <v>0</v>
      </c>
      <c r="CJ89" s="26"/>
      <c r="CK89" s="87">
        <f t="shared" si="179"/>
        <v>0</v>
      </c>
      <c r="CL89" s="87">
        <f t="shared" si="230"/>
        <v>0</v>
      </c>
      <c r="CM89" s="92">
        <f t="shared" si="231"/>
        <v>0</v>
      </c>
      <c r="CN89" s="92">
        <f t="shared" si="232"/>
        <v>0</v>
      </c>
      <c r="CO89" s="5">
        <f t="shared" si="180"/>
        <v>0</v>
      </c>
      <c r="CP89" s="91">
        <f t="shared" si="181"/>
        <v>0</v>
      </c>
      <c r="CQ89" s="37"/>
      <c r="CS89" s="84" t="str">
        <f t="shared" si="182"/>
        <v xml:space="preserve">NA </v>
      </c>
      <c r="CT89" s="205"/>
      <c r="CU89" s="244"/>
      <c r="CV89" s="5"/>
      <c r="CW89" s="26" t="e">
        <f t="shared" si="233"/>
        <v>#DIV/0!</v>
      </c>
      <c r="CX89" s="26" t="e">
        <f t="shared" si="234"/>
        <v>#DIV/0!</v>
      </c>
      <c r="CY89" s="26" t="e">
        <f t="shared" si="235"/>
        <v>#DIV/0!</v>
      </c>
      <c r="CZ89" s="26" t="e">
        <f t="shared" si="236"/>
        <v>#DIV/0!</v>
      </c>
      <c r="DA89" s="26"/>
      <c r="DB89" t="e">
        <f t="shared" si="237"/>
        <v>#DIV/0!</v>
      </c>
      <c r="DD89" s="26" t="e">
        <f t="shared" si="238"/>
        <v>#DIV/0!</v>
      </c>
      <c r="DE89" s="26" t="e">
        <f t="shared" si="239"/>
        <v>#DIV/0!</v>
      </c>
      <c r="DF89" s="26" t="e">
        <f t="shared" si="240"/>
        <v>#DIV/0!</v>
      </c>
      <c r="DG89" s="26" t="e">
        <f t="shared" si="241"/>
        <v>#DIV/0!</v>
      </c>
      <c r="DH89" s="26"/>
      <c r="DI89" s="26" t="e">
        <f t="shared" si="267"/>
        <v>#DIV/0!</v>
      </c>
      <c r="DJ89" s="26"/>
      <c r="DK89" s="26" t="e">
        <f t="shared" si="268"/>
        <v>#DIV/0!</v>
      </c>
      <c r="DL89" s="26" t="e">
        <f t="shared" si="269"/>
        <v>#DIV/0!</v>
      </c>
      <c r="DM89" s="26" t="e">
        <f t="shared" si="270"/>
        <v>#DIV/0!</v>
      </c>
      <c r="DN89" s="26" t="e">
        <f t="shared" si="271"/>
        <v>#DIV/0!</v>
      </c>
      <c r="DO89" s="26"/>
      <c r="DP89" s="26" t="e">
        <f t="shared" si="272"/>
        <v>#DIV/0!</v>
      </c>
      <c r="DQ89" s="26"/>
      <c r="DR89" s="26"/>
      <c r="DS89" s="26" t="e">
        <f t="shared" si="242"/>
        <v>#DIV/0!</v>
      </c>
      <c r="DT89" s="26">
        <f t="shared" si="243"/>
        <v>-3.247548921379674E-2</v>
      </c>
      <c r="DU89" s="26" t="e">
        <f t="shared" si="244"/>
        <v>#DIV/0!</v>
      </c>
      <c r="DV89" s="26" t="e">
        <f t="shared" si="245"/>
        <v>#DIV/0!</v>
      </c>
      <c r="DW89" s="26"/>
      <c r="DY89" s="26" t="e">
        <f t="shared" si="275"/>
        <v>#DIV/0!</v>
      </c>
      <c r="DZ89" s="26">
        <f t="shared" si="246"/>
        <v>1</v>
      </c>
      <c r="EA89" s="26">
        <f t="shared" si="183"/>
        <v>1.1815968892479078</v>
      </c>
      <c r="EC89" s="26" t="e">
        <f t="shared" si="247"/>
        <v>#DIV/0!</v>
      </c>
      <c r="ED89" s="26">
        <f t="shared" si="248"/>
        <v>2.799151332686806E-2</v>
      </c>
      <c r="EE89" s="26" t="e">
        <f t="shared" si="249"/>
        <v>#DIV/0!</v>
      </c>
      <c r="EF89" s="26" t="e">
        <f t="shared" si="250"/>
        <v>#DIV/0!</v>
      </c>
      <c r="EG89" s="26"/>
      <c r="EI89" s="26" t="e">
        <f t="shared" si="251"/>
        <v>#DIV/0!</v>
      </c>
      <c r="EJ89" s="26">
        <f t="shared" si="252"/>
        <v>1</v>
      </c>
      <c r="EK89" s="26">
        <f t="shared" si="184"/>
        <v>1.20737368147919</v>
      </c>
      <c r="EN89" s="26" t="e">
        <f t="shared" si="253"/>
        <v>#DIV/0!</v>
      </c>
      <c r="EO89" s="26">
        <f t="shared" si="254"/>
        <v>-4.7836380658301446E-2</v>
      </c>
      <c r="EP89" s="26" t="e">
        <f t="shared" si="255"/>
        <v>#DIV/0!</v>
      </c>
      <c r="EQ89" s="26" t="e">
        <f t="shared" si="256"/>
        <v>#DIV/0!</v>
      </c>
      <c r="ET89" s="26" t="e">
        <f t="shared" si="273"/>
        <v>#DIV/0!</v>
      </c>
      <c r="EU89" s="26">
        <f t="shared" si="257"/>
        <v>1</v>
      </c>
      <c r="EV89" s="26">
        <f t="shared" si="185"/>
        <v>1.1789508321387785</v>
      </c>
      <c r="EW89" s="26"/>
      <c r="EX89" s="26" t="e">
        <f t="shared" si="258"/>
        <v>#DIV/0!</v>
      </c>
      <c r="EY89" s="26">
        <f t="shared" si="259"/>
        <v>1.536089144450496E-2</v>
      </c>
      <c r="EZ89" s="26" t="e">
        <f t="shared" si="260"/>
        <v>#DIV/0!</v>
      </c>
      <c r="FA89" s="26" t="e">
        <f t="shared" si="261"/>
        <v>#DIV/0!</v>
      </c>
      <c r="FB89" s="26"/>
      <c r="FC89" s="26"/>
      <c r="FD89" s="26" t="e">
        <f t="shared" si="274"/>
        <v>#DIV/0!</v>
      </c>
      <c r="FE89" s="26">
        <f t="shared" si="262"/>
        <v>1</v>
      </c>
      <c r="FF89" s="26">
        <f t="shared" si="186"/>
        <v>1.0022440303443703</v>
      </c>
      <c r="FV89">
        <f t="shared" si="187"/>
        <v>0.33673886391499797</v>
      </c>
      <c r="FX89" s="8">
        <f t="shared" si="263"/>
        <v>5</v>
      </c>
      <c r="FY89" t="b">
        <f t="shared" si="264"/>
        <v>1</v>
      </c>
      <c r="GC89" s="11"/>
      <c r="GD89" s="11"/>
      <c r="GE89" s="11">
        <v>1976</v>
      </c>
      <c r="GF89" s="17" t="str">
        <f t="shared" ca="1" si="276"/>
        <v/>
      </c>
      <c r="GG89" s="18" t="str">
        <f t="shared" ca="1" si="277"/>
        <v/>
      </c>
      <c r="GL89">
        <f t="shared" ca="1" si="188"/>
        <v>1990</v>
      </c>
      <c r="GM89" s="18">
        <f t="shared" ca="1" si="189"/>
        <v>0.97840230409227136</v>
      </c>
      <c r="GN89" s="18">
        <f t="shared" ca="1" si="190"/>
        <v>1.0512401149108277</v>
      </c>
      <c r="GO89" s="18">
        <f t="shared" ca="1" si="191"/>
        <v>0.99475757340055071</v>
      </c>
      <c r="GP89" s="18">
        <f t="shared" ca="1" si="192"/>
        <v>0.95515668919483165</v>
      </c>
      <c r="GX89" s="14"/>
      <c r="GZ89" s="26">
        <f t="shared" si="193"/>
        <v>0.24213469832693493</v>
      </c>
      <c r="HA89" s="26" t="e">
        <f t="shared" si="194"/>
        <v>#VALUE!</v>
      </c>
      <c r="HB89" s="26" t="e">
        <f t="shared" si="195"/>
        <v>#VALUE!</v>
      </c>
      <c r="HC89" s="26" t="e">
        <f t="shared" si="196"/>
        <v>#VALUE!</v>
      </c>
      <c r="HD89" s="26">
        <f t="shared" si="197"/>
        <v>0</v>
      </c>
      <c r="HE89" s="26" t="e">
        <f t="shared" si="198"/>
        <v>#VALUE!</v>
      </c>
      <c r="HF89" s="26"/>
      <c r="HG89" s="26">
        <f t="shared" si="199"/>
        <v>0</v>
      </c>
      <c r="HI89" s="26">
        <f t="shared" si="200"/>
        <v>0</v>
      </c>
      <c r="HJ89" s="26">
        <f t="shared" si="201"/>
        <v>0.56848962559891336</v>
      </c>
      <c r="HK89" s="26">
        <f t="shared" si="202"/>
        <v>0</v>
      </c>
      <c r="HL89" s="26">
        <f t="shared" si="203"/>
        <v>0</v>
      </c>
      <c r="HO89" s="8">
        <f t="shared" si="265"/>
        <v>5</v>
      </c>
      <c r="HP89" t="b">
        <f t="shared" si="266"/>
        <v>1</v>
      </c>
      <c r="HS89" s="11"/>
      <c r="HT89" s="11"/>
      <c r="HU89" s="11"/>
      <c r="HV89" s="17">
        <f t="shared" ca="1" si="204"/>
        <v>1990</v>
      </c>
      <c r="HW89" s="18">
        <f t="shared" ca="1" si="205"/>
        <v>0.84794540025593623</v>
      </c>
      <c r="HX89" s="18">
        <f t="shared" ca="1" si="206"/>
        <v>1.0341542701665525</v>
      </c>
      <c r="HY89" s="18">
        <f t="shared" ca="1" si="207"/>
        <v>1.0256303397334499</v>
      </c>
      <c r="IB89" s="18">
        <f t="shared" ca="1" si="208"/>
        <v>0.93312514691027659</v>
      </c>
      <c r="IC89" s="18">
        <f t="shared" ca="1" si="209"/>
        <v>0.94762042863895879</v>
      </c>
      <c r="ID89" s="18">
        <f t="shared" ca="1" si="210"/>
        <v>1.0474983358025303</v>
      </c>
      <c r="IE89" s="18">
        <f t="shared" ca="1" si="211"/>
        <v>1.035161240314</v>
      </c>
      <c r="IG89" s="197"/>
      <c r="IH89">
        <f t="shared" si="212"/>
        <v>0</v>
      </c>
      <c r="II89">
        <f t="shared" si="213"/>
        <v>0.51423430211187748</v>
      </c>
      <c r="IJ89" t="e">
        <f t="shared" si="214"/>
        <v>#DIV/0!</v>
      </c>
      <c r="IK89">
        <f t="shared" si="215"/>
        <v>0</v>
      </c>
      <c r="IL89">
        <f t="shared" si="216"/>
        <v>0.32512553800909361</v>
      </c>
      <c r="IM89">
        <f t="shared" si="217"/>
        <v>0</v>
      </c>
      <c r="IN89" s="17">
        <f t="shared" ca="1" si="218"/>
        <v>1990</v>
      </c>
      <c r="IO89" s="18">
        <f t="shared" ca="1" si="219"/>
        <v>1.0643767234138797</v>
      </c>
      <c r="IP89" s="18">
        <f t="shared" ca="1" si="220"/>
        <v>0.99246073841468896</v>
      </c>
      <c r="IQ89" s="18">
        <f t="shared" ca="1" si="221"/>
        <v>1.0563521088707462</v>
      </c>
      <c r="IS89" s="17">
        <f t="shared" ca="1" si="222"/>
        <v>1990</v>
      </c>
      <c r="IT89" s="18">
        <f t="shared" ca="1" si="223"/>
        <v>1.1032794543745068</v>
      </c>
      <c r="IU89" s="18">
        <f t="shared" ca="1" si="224"/>
        <v>1.0539060845597981</v>
      </c>
      <c r="IV89" s="18">
        <f t="shared" ca="1" si="225"/>
        <v>1.1627529299351069</v>
      </c>
    </row>
    <row r="90" spans="1:256" x14ac:dyDescent="0.2">
      <c r="A90" t="s">
        <v>239</v>
      </c>
      <c r="B90" s="1">
        <f t="shared" si="226"/>
        <v>1955</v>
      </c>
      <c r="C90" s="42">
        <f>'Annual Data_MER_July-2014'!E19</f>
        <v>7277.9880000000003</v>
      </c>
      <c r="D90" s="42">
        <f>'Annual Data_MER_July-2014'!I19</f>
        <v>3895.14</v>
      </c>
      <c r="E90" s="42">
        <f>AER11_Table2.1d!AA18*0.001</f>
        <v>19484.608</v>
      </c>
      <c r="F90" s="42">
        <f>AER11_Table2.1e!R15*0.001</f>
        <v>9550.2049999999999</v>
      </c>
      <c r="G90" s="42"/>
      <c r="H90" s="42">
        <f t="shared" si="227"/>
        <v>40207.940999999999</v>
      </c>
      <c r="I90" s="1"/>
      <c r="J90" s="1"/>
      <c r="K90" s="42"/>
      <c r="L90" s="42">
        <f>[10]Commercial_Total!D21</f>
        <v>3895.1400000000003</v>
      </c>
      <c r="M90" s="42"/>
      <c r="N90" s="42"/>
      <c r="O90" s="42"/>
      <c r="P90" s="42"/>
      <c r="Q90" s="27"/>
      <c r="R90" s="27"/>
      <c r="S90" s="1"/>
      <c r="T90" s="1"/>
      <c r="U90" s="1"/>
      <c r="V90" s="1"/>
      <c r="W90" s="1"/>
      <c r="X90" s="1"/>
      <c r="Z90" s="231"/>
      <c r="AA90" s="231">
        <f>Sector_Activity!C12</f>
        <v>30679.715723217607</v>
      </c>
      <c r="AB90" s="231"/>
      <c r="AC90" s="51"/>
      <c r="AD90" s="23"/>
      <c r="AE90" s="42">
        <f>Sector_Activity!G12</f>
        <v>2736.4</v>
      </c>
      <c r="AH90" s="267"/>
      <c r="AI90" s="267">
        <f t="shared" si="228"/>
        <v>126.96141108805189</v>
      </c>
      <c r="AJ90" s="267"/>
      <c r="AK90" s="51"/>
      <c r="AN90" s="34">
        <f t="shared" si="162"/>
        <v>0</v>
      </c>
      <c r="AO90" s="34">
        <f t="shared" si="229"/>
        <v>14.693736661306826</v>
      </c>
      <c r="AQ90" s="26">
        <f t="shared" si="163"/>
        <v>0</v>
      </c>
      <c r="AR90" s="26">
        <f t="shared" si="164"/>
        <v>0.6432576094278023</v>
      </c>
      <c r="AS90" s="26"/>
      <c r="AT90" s="26">
        <v>0</v>
      </c>
      <c r="AU90" s="26"/>
      <c r="AV90" s="26">
        <f t="shared" si="165"/>
        <v>0</v>
      </c>
      <c r="AY90" s="34">
        <f t="shared" si="166"/>
        <v>0</v>
      </c>
      <c r="AZ90" s="34">
        <f t="shared" si="167"/>
        <v>11.211707251577842</v>
      </c>
      <c r="BA90" s="34">
        <f t="shared" si="168"/>
        <v>0</v>
      </c>
      <c r="BB90" s="93">
        <f t="shared" si="169"/>
        <v>0</v>
      </c>
      <c r="BD90" s="34"/>
      <c r="BE90" s="26"/>
      <c r="BF90" s="26"/>
      <c r="BH90" s="51"/>
      <c r="BI90" s="258">
        <f>[10]Commercial_Total!Y21</f>
        <v>0.63861338549498925</v>
      </c>
      <c r="BJ90" s="51"/>
      <c r="BK90" s="51"/>
      <c r="BL90" s="1"/>
      <c r="BN90" s="1"/>
      <c r="BO90" s="258">
        <f>[10]Commercial_Total!X21</f>
        <v>1.0072723560737979</v>
      </c>
      <c r="BP90" s="1"/>
      <c r="BQ90" s="51"/>
      <c r="BR90" s="1"/>
      <c r="BZ90" s="83">
        <f t="shared" si="170"/>
        <v>0.36073137614195133</v>
      </c>
      <c r="CA90" s="83">
        <f t="shared" si="171"/>
        <v>1.4590012304220223</v>
      </c>
      <c r="CB90" s="83" t="str">
        <f t="shared" si="172"/>
        <v>NA</v>
      </c>
      <c r="CC90" s="83" t="str">
        <f t="shared" si="173"/>
        <v>NA</v>
      </c>
      <c r="CD90" s="83" t="str">
        <f t="shared" si="174"/>
        <v>NA</v>
      </c>
      <c r="CE90" s="83" t="str">
        <f t="shared" si="175"/>
        <v>NA</v>
      </c>
      <c r="CF90" s="84">
        <f t="shared" si="176"/>
        <v>0</v>
      </c>
      <c r="CG90" s="84" t="str">
        <f t="shared" si="177"/>
        <v>NA</v>
      </c>
      <c r="CH90" s="9"/>
      <c r="CI90" s="84">
        <f t="shared" si="178"/>
        <v>0</v>
      </c>
      <c r="CJ90" s="26"/>
      <c r="CK90" s="87">
        <f t="shared" si="179"/>
        <v>0</v>
      </c>
      <c r="CL90" s="87">
        <f t="shared" si="230"/>
        <v>0</v>
      </c>
      <c r="CM90" s="92">
        <f t="shared" si="231"/>
        <v>0</v>
      </c>
      <c r="CN90" s="92">
        <f t="shared" si="232"/>
        <v>0</v>
      </c>
      <c r="CO90" s="5">
        <f t="shared" si="180"/>
        <v>0</v>
      </c>
      <c r="CP90" s="91">
        <f t="shared" si="181"/>
        <v>0</v>
      </c>
      <c r="CQ90" s="37"/>
      <c r="CS90" s="84" t="str">
        <f t="shared" si="182"/>
        <v xml:space="preserve">NA </v>
      </c>
      <c r="CT90" s="205"/>
      <c r="CU90" s="244"/>
      <c r="CV90" s="5"/>
      <c r="CW90" s="26" t="e">
        <f t="shared" si="233"/>
        <v>#DIV/0!</v>
      </c>
      <c r="CX90" s="26" t="e">
        <f t="shared" si="234"/>
        <v>#DIV/0!</v>
      </c>
      <c r="CY90" s="26" t="e">
        <f t="shared" si="235"/>
        <v>#DIV/0!</v>
      </c>
      <c r="CZ90" s="26" t="e">
        <f t="shared" si="236"/>
        <v>#DIV/0!</v>
      </c>
      <c r="DA90" s="26"/>
      <c r="DB90" t="e">
        <f t="shared" si="237"/>
        <v>#DIV/0!</v>
      </c>
      <c r="DD90" s="26" t="e">
        <f t="shared" si="238"/>
        <v>#DIV/0!</v>
      </c>
      <c r="DE90" s="26" t="e">
        <f t="shared" si="239"/>
        <v>#DIV/0!</v>
      </c>
      <c r="DF90" s="26" t="e">
        <f t="shared" si="240"/>
        <v>#DIV/0!</v>
      </c>
      <c r="DG90" s="26" t="e">
        <f t="shared" si="241"/>
        <v>#DIV/0!</v>
      </c>
      <c r="DH90" s="26"/>
      <c r="DI90" s="26" t="e">
        <f t="shared" si="267"/>
        <v>#DIV/0!</v>
      </c>
      <c r="DJ90" s="26"/>
      <c r="DK90" s="26" t="e">
        <f t="shared" si="268"/>
        <v>#DIV/0!</v>
      </c>
      <c r="DL90" s="26" t="e">
        <f t="shared" si="269"/>
        <v>#DIV/0!</v>
      </c>
      <c r="DM90" s="26" t="e">
        <f t="shared" si="270"/>
        <v>#DIV/0!</v>
      </c>
      <c r="DN90" s="26" t="e">
        <f t="shared" si="271"/>
        <v>#DIV/0!</v>
      </c>
      <c r="DO90" s="26"/>
      <c r="DP90" s="26" t="e">
        <f t="shared" si="272"/>
        <v>#DIV/0!</v>
      </c>
      <c r="DQ90" s="26"/>
      <c r="DR90" s="26"/>
      <c r="DS90" s="26" t="e">
        <f t="shared" si="242"/>
        <v>#DIV/0!</v>
      </c>
      <c r="DT90" s="26">
        <f t="shared" si="243"/>
        <v>1.7257625500562881E-2</v>
      </c>
      <c r="DU90" s="26" t="e">
        <f t="shared" si="244"/>
        <v>#DIV/0!</v>
      </c>
      <c r="DV90" s="26" t="e">
        <f t="shared" si="245"/>
        <v>#DIV/0!</v>
      </c>
      <c r="DW90" s="26"/>
      <c r="DY90" s="26" t="e">
        <f t="shared" si="275"/>
        <v>#DIV/0!</v>
      </c>
      <c r="DZ90" s="26">
        <f t="shared" si="246"/>
        <v>1</v>
      </c>
      <c r="EA90" s="26">
        <f t="shared" si="183"/>
        <v>1.1815968892479078</v>
      </c>
      <c r="EC90" s="26" t="e">
        <f t="shared" si="247"/>
        <v>#DIV/0!</v>
      </c>
      <c r="ED90" s="26">
        <f t="shared" si="248"/>
        <v>-4.35451337841508E-2</v>
      </c>
      <c r="EE90" s="26" t="e">
        <f t="shared" si="249"/>
        <v>#DIV/0!</v>
      </c>
      <c r="EF90" s="26" t="e">
        <f t="shared" si="250"/>
        <v>#DIV/0!</v>
      </c>
      <c r="EG90" s="26"/>
      <c r="EI90" s="26" t="e">
        <f t="shared" si="251"/>
        <v>#DIV/0!</v>
      </c>
      <c r="EJ90" s="26">
        <f t="shared" si="252"/>
        <v>1</v>
      </c>
      <c r="EK90" s="26">
        <f t="shared" si="184"/>
        <v>1.20737368147919</v>
      </c>
      <c r="EN90" s="26" t="e">
        <f t="shared" si="253"/>
        <v>#DIV/0!</v>
      </c>
      <c r="EO90" s="26">
        <f t="shared" si="254"/>
        <v>-1.0886222505958536E-2</v>
      </c>
      <c r="EP90" s="26" t="e">
        <f t="shared" si="255"/>
        <v>#DIV/0!</v>
      </c>
      <c r="EQ90" s="26" t="e">
        <f t="shared" si="256"/>
        <v>#DIV/0!</v>
      </c>
      <c r="ET90" s="26" t="e">
        <f t="shared" si="273"/>
        <v>#DIV/0!</v>
      </c>
      <c r="EU90" s="26">
        <f t="shared" si="257"/>
        <v>1</v>
      </c>
      <c r="EV90" s="26">
        <f t="shared" si="185"/>
        <v>1.1789508321387785</v>
      </c>
      <c r="EW90" s="26"/>
      <c r="EX90" s="26" t="e">
        <f t="shared" si="258"/>
        <v>#DIV/0!</v>
      </c>
      <c r="EY90" s="26">
        <f t="shared" si="259"/>
        <v>2.8143848006521453E-2</v>
      </c>
      <c r="EZ90" s="26" t="e">
        <f t="shared" si="260"/>
        <v>#DIV/0!</v>
      </c>
      <c r="FA90" s="26" t="e">
        <f t="shared" si="261"/>
        <v>#DIV/0!</v>
      </c>
      <c r="FB90" s="26"/>
      <c r="FC90" s="26"/>
      <c r="FD90" s="26" t="e">
        <f t="shared" si="274"/>
        <v>#DIV/0!</v>
      </c>
      <c r="FE90" s="26">
        <f t="shared" si="262"/>
        <v>1</v>
      </c>
      <c r="FF90" s="26">
        <f t="shared" si="186"/>
        <v>1.0022440303443703</v>
      </c>
      <c r="FV90">
        <f t="shared" si="187"/>
        <v>0.36073137614195133</v>
      </c>
      <c r="FX90" s="8">
        <f t="shared" si="263"/>
        <v>6</v>
      </c>
      <c r="FY90" t="b">
        <f t="shared" si="264"/>
        <v>1</v>
      </c>
      <c r="GC90" s="11"/>
      <c r="GD90" s="11"/>
      <c r="GE90" s="11">
        <v>1977</v>
      </c>
      <c r="GF90" s="17" t="str">
        <f t="shared" ca="1" si="276"/>
        <v/>
      </c>
      <c r="GG90" s="18" t="str">
        <f t="shared" ca="1" si="277"/>
        <v/>
      </c>
      <c r="GL90">
        <f t="shared" ca="1" si="188"/>
        <v>1991</v>
      </c>
      <c r="GM90" s="18">
        <f t="shared" ca="1" si="189"/>
        <v>0.97020444498093494</v>
      </c>
      <c r="GN90" s="18">
        <f t="shared" ca="1" si="190"/>
        <v>1.043109936446138</v>
      </c>
      <c r="GO90" s="18">
        <f t="shared" ca="1" si="191"/>
        <v>0.97840566427822651</v>
      </c>
      <c r="GP90" s="18">
        <f t="shared" ca="1" si="192"/>
        <v>0.91712551484643423</v>
      </c>
      <c r="GX90" s="14"/>
      <c r="GZ90" s="26">
        <f t="shared" si="193"/>
        <v>0.25938670079150672</v>
      </c>
      <c r="HA90" s="26" t="e">
        <f t="shared" si="194"/>
        <v>#VALUE!</v>
      </c>
      <c r="HB90" s="26" t="e">
        <f t="shared" si="195"/>
        <v>#VALUE!</v>
      </c>
      <c r="HC90" s="26" t="e">
        <f t="shared" si="196"/>
        <v>#VALUE!</v>
      </c>
      <c r="HD90" s="26">
        <f t="shared" si="197"/>
        <v>0</v>
      </c>
      <c r="HE90" s="26" t="e">
        <f t="shared" si="198"/>
        <v>#VALUE!</v>
      </c>
      <c r="HF90" s="26"/>
      <c r="HG90" s="26">
        <f t="shared" si="199"/>
        <v>0</v>
      </c>
      <c r="HI90" s="26">
        <f t="shared" si="200"/>
        <v>0</v>
      </c>
      <c r="HJ90" s="26">
        <f t="shared" si="201"/>
        <v>0.57838555114315748</v>
      </c>
      <c r="HK90" s="26">
        <f t="shared" si="202"/>
        <v>0</v>
      </c>
      <c r="HL90" s="26">
        <f t="shared" si="203"/>
        <v>0</v>
      </c>
      <c r="HO90" s="8">
        <f t="shared" si="265"/>
        <v>6</v>
      </c>
      <c r="HP90" t="b">
        <f t="shared" si="266"/>
        <v>1</v>
      </c>
      <c r="HS90" s="11"/>
      <c r="HT90" s="11"/>
      <c r="HU90" s="11"/>
      <c r="HV90" s="17">
        <f t="shared" ca="1" si="204"/>
        <v>1991</v>
      </c>
      <c r="HW90" s="18">
        <f t="shared" ca="1" si="205"/>
        <v>0.84732925731077302</v>
      </c>
      <c r="HX90" s="18">
        <f t="shared" ca="1" si="206"/>
        <v>1.0461995135691975</v>
      </c>
      <c r="HY90" s="18">
        <f t="shared" ca="1" si="207"/>
        <v>1.0054977660411746</v>
      </c>
      <c r="IB90" s="18">
        <f t="shared" ca="1" si="208"/>
        <v>0.95543676462561522</v>
      </c>
      <c r="IC90" s="18">
        <f t="shared" ca="1" si="209"/>
        <v>0.94889242303808929</v>
      </c>
      <c r="ID90" s="18">
        <f t="shared" ca="1" si="210"/>
        <v>1.0411693946071312</v>
      </c>
      <c r="IE90" s="18">
        <f t="shared" ca="1" si="211"/>
        <v>0.99782965857986838</v>
      </c>
      <c r="IG90" s="197"/>
      <c r="IH90">
        <f t="shared" si="212"/>
        <v>0</v>
      </c>
      <c r="II90">
        <f t="shared" si="213"/>
        <v>0.52740022153910138</v>
      </c>
      <c r="IJ90" t="e">
        <f t="shared" si="214"/>
        <v>#DIV/0!</v>
      </c>
      <c r="IK90">
        <f t="shared" si="215"/>
        <v>0</v>
      </c>
      <c r="IL90">
        <f t="shared" si="216"/>
        <v>0.33925420571893572</v>
      </c>
      <c r="IM90">
        <f t="shared" si="217"/>
        <v>0</v>
      </c>
      <c r="IN90" s="17">
        <f t="shared" ca="1" si="218"/>
        <v>1991</v>
      </c>
      <c r="IO90" s="18">
        <f t="shared" ca="1" si="219"/>
        <v>1.0686611154295853</v>
      </c>
      <c r="IP90" s="18">
        <f t="shared" ca="1" si="220"/>
        <v>1.0161911079865642</v>
      </c>
      <c r="IQ90" s="18">
        <f t="shared" ca="1" si="221"/>
        <v>1.0859639229505478</v>
      </c>
      <c r="IS90" s="17">
        <f t="shared" ca="1" si="222"/>
        <v>1991</v>
      </c>
      <c r="IT90" s="18">
        <f t="shared" ca="1" si="223"/>
        <v>1.1166411184885632</v>
      </c>
      <c r="IU90" s="18">
        <f t="shared" ca="1" si="224"/>
        <v>1.0553207465871828</v>
      </c>
      <c r="IV90" s="18">
        <f t="shared" ca="1" si="225"/>
        <v>1.1784145388332972</v>
      </c>
    </row>
    <row r="91" spans="1:256" x14ac:dyDescent="0.2">
      <c r="A91" t="s">
        <v>239</v>
      </c>
      <c r="B91" s="1">
        <f t="shared" si="226"/>
        <v>1956</v>
      </c>
      <c r="C91" s="42">
        <f>'Annual Data_MER_July-2014'!E20</f>
        <v>7662.7250000000004</v>
      </c>
      <c r="D91" s="42">
        <f>'Annual Data_MER_July-2014'!I20</f>
        <v>4022.8589999999999</v>
      </c>
      <c r="E91" s="42">
        <f>AER11_Table2.1d!AA19*0.001</f>
        <v>20209.478999999999</v>
      </c>
      <c r="F91" s="42">
        <f>AER11_Table2.1e!R16*0.001</f>
        <v>9859.3639999999996</v>
      </c>
      <c r="G91" s="42"/>
      <c r="H91" s="42">
        <f t="shared" si="227"/>
        <v>41754.427000000003</v>
      </c>
      <c r="I91" s="1"/>
      <c r="J91" s="1"/>
      <c r="K91" s="42"/>
      <c r="L91" s="42">
        <f>[10]Commercial_Total!D22</f>
        <v>4022.8590000000004</v>
      </c>
      <c r="M91" s="42"/>
      <c r="N91" s="42"/>
      <c r="O91" s="42"/>
      <c r="P91" s="42"/>
      <c r="Q91" s="27"/>
      <c r="R91" s="27"/>
      <c r="S91" s="1"/>
      <c r="T91" s="1"/>
      <c r="U91" s="1"/>
      <c r="V91" s="1"/>
      <c r="W91" s="1"/>
      <c r="X91" s="1"/>
      <c r="Z91" s="231"/>
      <c r="AA91" s="231">
        <f>Sector_Activity!C13</f>
        <v>31512.619132312589</v>
      </c>
      <c r="AB91" s="231"/>
      <c r="AC91" s="51"/>
      <c r="AD91" s="23"/>
      <c r="AE91" s="42">
        <f>Sector_Activity!G13</f>
        <v>2794.7</v>
      </c>
      <c r="AH91" s="267"/>
      <c r="AI91" s="267">
        <f t="shared" si="228"/>
        <v>127.65866851971749</v>
      </c>
      <c r="AJ91" s="267"/>
      <c r="AK91" s="51"/>
      <c r="AN91" s="34">
        <f t="shared" si="162"/>
        <v>0</v>
      </c>
      <c r="AO91" s="34">
        <f t="shared" si="229"/>
        <v>14.940575732636779</v>
      </c>
      <c r="AQ91" s="26">
        <f t="shared" si="163"/>
        <v>0</v>
      </c>
      <c r="AR91" s="26">
        <f t="shared" si="164"/>
        <v>0.64679030605432242</v>
      </c>
      <c r="AS91" s="26"/>
      <c r="AT91" s="26">
        <v>0</v>
      </c>
      <c r="AU91" s="26"/>
      <c r="AV91" s="26">
        <f t="shared" si="165"/>
        <v>0</v>
      </c>
      <c r="AY91" s="34">
        <f t="shared" si="166"/>
        <v>0</v>
      </c>
      <c r="AZ91" s="34">
        <f t="shared" si="167"/>
        <v>11.275850406953372</v>
      </c>
      <c r="BA91" s="34">
        <f t="shared" si="168"/>
        <v>0</v>
      </c>
      <c r="BB91" s="93">
        <f t="shared" si="169"/>
        <v>0</v>
      </c>
      <c r="BD91" s="34"/>
      <c r="BE91" s="26"/>
      <c r="BF91" s="26"/>
      <c r="BH91" s="51"/>
      <c r="BI91" s="258">
        <f>[10]Commercial_Total!Y22</f>
        <v>0.65289849635375796</v>
      </c>
      <c r="BJ91" s="51"/>
      <c r="BK91" s="51"/>
      <c r="BL91" s="1"/>
      <c r="BN91" s="1"/>
      <c r="BO91" s="258">
        <f>[10]Commercial_Total!X22</f>
        <v>0.99064450242488233</v>
      </c>
      <c r="BP91" s="1"/>
      <c r="BQ91" s="51"/>
      <c r="BR91" s="1"/>
      <c r="BZ91" s="83">
        <f t="shared" si="170"/>
        <v>0.36841688967399183</v>
      </c>
      <c r="CA91" s="83">
        <f t="shared" si="171"/>
        <v>1.4835108917211108</v>
      </c>
      <c r="CB91" s="83" t="str">
        <f t="shared" si="172"/>
        <v>NA</v>
      </c>
      <c r="CC91" s="83" t="str">
        <f t="shared" si="173"/>
        <v>NA</v>
      </c>
      <c r="CD91" s="83" t="str">
        <f t="shared" si="174"/>
        <v>NA</v>
      </c>
      <c r="CE91" s="83" t="str">
        <f t="shared" si="175"/>
        <v>NA</v>
      </c>
      <c r="CF91" s="84">
        <f t="shared" si="176"/>
        <v>0</v>
      </c>
      <c r="CG91" s="84" t="str">
        <f t="shared" si="177"/>
        <v>NA</v>
      </c>
      <c r="CH91" s="9"/>
      <c r="CI91" s="84">
        <f t="shared" si="178"/>
        <v>0</v>
      </c>
      <c r="CJ91" s="26"/>
      <c r="CK91" s="87">
        <f t="shared" si="179"/>
        <v>0</v>
      </c>
      <c r="CL91" s="87">
        <f t="shared" si="230"/>
        <v>0</v>
      </c>
      <c r="CM91" s="92">
        <f t="shared" si="231"/>
        <v>0</v>
      </c>
      <c r="CN91" s="92">
        <f t="shared" si="232"/>
        <v>0</v>
      </c>
      <c r="CO91" s="5">
        <f t="shared" si="180"/>
        <v>0</v>
      </c>
      <c r="CP91" s="91">
        <f t="shared" si="181"/>
        <v>0</v>
      </c>
      <c r="CQ91" s="37"/>
      <c r="CS91" s="84" t="str">
        <f t="shared" si="182"/>
        <v xml:space="preserve">NA </v>
      </c>
      <c r="CT91" s="205"/>
      <c r="CU91" s="244"/>
      <c r="CV91" s="5"/>
      <c r="CW91" s="26" t="e">
        <f t="shared" si="233"/>
        <v>#DIV/0!</v>
      </c>
      <c r="CX91" s="26" t="e">
        <f t="shared" si="234"/>
        <v>#DIV/0!</v>
      </c>
      <c r="CY91" s="26" t="e">
        <f t="shared" si="235"/>
        <v>#DIV/0!</v>
      </c>
      <c r="CZ91" s="26" t="e">
        <f t="shared" si="236"/>
        <v>#DIV/0!</v>
      </c>
      <c r="DA91" s="26"/>
      <c r="DB91" t="e">
        <f t="shared" si="237"/>
        <v>#DIV/0!</v>
      </c>
      <c r="DD91" s="26" t="e">
        <f t="shared" si="238"/>
        <v>#DIV/0!</v>
      </c>
      <c r="DE91" s="26" t="e">
        <f t="shared" si="239"/>
        <v>#DIV/0!</v>
      </c>
      <c r="DF91" s="26" t="e">
        <f t="shared" si="240"/>
        <v>#DIV/0!</v>
      </c>
      <c r="DG91" s="26" t="e">
        <f t="shared" si="241"/>
        <v>#DIV/0!</v>
      </c>
      <c r="DH91" s="26"/>
      <c r="DI91" s="26" t="e">
        <f t="shared" si="267"/>
        <v>#DIV/0!</v>
      </c>
      <c r="DJ91" s="26"/>
      <c r="DK91" s="26" t="e">
        <f t="shared" si="268"/>
        <v>#DIV/0!</v>
      </c>
      <c r="DL91" s="26" t="e">
        <f t="shared" si="269"/>
        <v>#DIV/0!</v>
      </c>
      <c r="DM91" s="26" t="e">
        <f t="shared" si="270"/>
        <v>#DIV/0!</v>
      </c>
      <c r="DN91" s="26" t="e">
        <f t="shared" si="271"/>
        <v>#DIV/0!</v>
      </c>
      <c r="DO91" s="26"/>
      <c r="DP91" s="26" t="e">
        <f t="shared" si="272"/>
        <v>#DIV/0!</v>
      </c>
      <c r="DQ91" s="26"/>
      <c r="DR91" s="26"/>
      <c r="DS91" s="26" t="e">
        <f t="shared" si="242"/>
        <v>#DIV/0!</v>
      </c>
      <c r="DT91" s="26">
        <f t="shared" si="243"/>
        <v>5.4768592928672449E-3</v>
      </c>
      <c r="DU91" s="26" t="e">
        <f t="shared" si="244"/>
        <v>#DIV/0!</v>
      </c>
      <c r="DV91" s="26" t="e">
        <f t="shared" si="245"/>
        <v>#DIV/0!</v>
      </c>
      <c r="DW91" s="26"/>
      <c r="DY91" s="26" t="e">
        <f t="shared" si="275"/>
        <v>#DIV/0!</v>
      </c>
      <c r="DZ91" s="26">
        <f t="shared" si="246"/>
        <v>1</v>
      </c>
      <c r="EA91" s="26">
        <f t="shared" si="183"/>
        <v>1.1815968892479078</v>
      </c>
      <c r="EC91" s="26" t="e">
        <f t="shared" si="247"/>
        <v>#DIV/0!</v>
      </c>
      <c r="ED91" s="26">
        <f t="shared" si="248"/>
        <v>5.7047839795384353E-3</v>
      </c>
      <c r="EE91" s="26" t="e">
        <f t="shared" si="249"/>
        <v>#DIV/0!</v>
      </c>
      <c r="EF91" s="26" t="e">
        <f t="shared" si="250"/>
        <v>#DIV/0!</v>
      </c>
      <c r="EG91" s="26"/>
      <c r="EI91" s="26" t="e">
        <f t="shared" si="251"/>
        <v>#DIV/0!</v>
      </c>
      <c r="EJ91" s="26">
        <f t="shared" si="252"/>
        <v>1</v>
      </c>
      <c r="EK91" s="26">
        <f t="shared" si="184"/>
        <v>1.20737368147919</v>
      </c>
      <c r="EN91" s="26" t="e">
        <f t="shared" si="253"/>
        <v>#DIV/0!</v>
      </c>
      <c r="EO91" s="26">
        <f t="shared" si="254"/>
        <v>2.2122434414633959E-2</v>
      </c>
      <c r="EP91" s="26" t="e">
        <f t="shared" si="255"/>
        <v>#DIV/0!</v>
      </c>
      <c r="EQ91" s="26" t="e">
        <f t="shared" si="256"/>
        <v>#DIV/0!</v>
      </c>
      <c r="ET91" s="26" t="e">
        <f t="shared" si="273"/>
        <v>#DIV/0!</v>
      </c>
      <c r="EU91" s="26">
        <f t="shared" si="257"/>
        <v>1</v>
      </c>
      <c r="EV91" s="26">
        <f t="shared" si="185"/>
        <v>1.1789508321387785</v>
      </c>
      <c r="EW91" s="26"/>
      <c r="EX91" s="26" t="e">
        <f t="shared" si="258"/>
        <v>#DIV/0!</v>
      </c>
      <c r="EY91" s="26">
        <f t="shared" si="259"/>
        <v>-1.6645575121767016E-2</v>
      </c>
      <c r="EZ91" s="26" t="e">
        <f t="shared" si="260"/>
        <v>#DIV/0!</v>
      </c>
      <c r="FA91" s="26" t="e">
        <f t="shared" si="261"/>
        <v>#DIV/0!</v>
      </c>
      <c r="FB91" s="26"/>
      <c r="FC91" s="26"/>
      <c r="FD91" s="26" t="e">
        <f t="shared" si="274"/>
        <v>#DIV/0!</v>
      </c>
      <c r="FE91" s="26">
        <f t="shared" si="262"/>
        <v>1</v>
      </c>
      <c r="FF91" s="26">
        <f t="shared" si="186"/>
        <v>1.0022440303443703</v>
      </c>
      <c r="FV91">
        <f t="shared" si="187"/>
        <v>0.36841688967399183</v>
      </c>
      <c r="FX91" s="8">
        <f t="shared" si="263"/>
        <v>7</v>
      </c>
      <c r="FY91" t="b">
        <f t="shared" si="264"/>
        <v>1</v>
      </c>
      <c r="GC91" s="11"/>
      <c r="GD91" s="11"/>
      <c r="GE91" s="11">
        <v>1978</v>
      </c>
      <c r="GF91" s="17" t="str">
        <f t="shared" ca="1" si="276"/>
        <v/>
      </c>
      <c r="GG91" s="18" t="str">
        <f t="shared" ca="1" si="277"/>
        <v/>
      </c>
      <c r="GL91">
        <f t="shared" ca="1" si="188"/>
        <v>1992</v>
      </c>
      <c r="GM91" s="18">
        <f t="shared" ca="1" si="189"/>
        <v>0.9500012266330301</v>
      </c>
      <c r="GN91" s="18">
        <f t="shared" ca="1" si="190"/>
        <v>1.0475076750116521</v>
      </c>
      <c r="GO91" s="18">
        <f t="shared" ca="1" si="191"/>
        <v>0.97317907261754277</v>
      </c>
      <c r="GP91" s="18">
        <f t="shared" ca="1" si="192"/>
        <v>0.9168561266835954</v>
      </c>
      <c r="GX91" s="14"/>
      <c r="GZ91" s="26">
        <f t="shared" si="193"/>
        <v>0.26491302905350966</v>
      </c>
      <c r="HA91" s="26" t="e">
        <f t="shared" si="194"/>
        <v>#VALUE!</v>
      </c>
      <c r="HB91" s="26" t="e">
        <f t="shared" si="195"/>
        <v>#VALUE!</v>
      </c>
      <c r="HC91" s="26" t="e">
        <f t="shared" si="196"/>
        <v>#VALUE!</v>
      </c>
      <c r="HD91" s="26">
        <f t="shared" si="197"/>
        <v>0</v>
      </c>
      <c r="HE91" s="26" t="e">
        <f t="shared" si="198"/>
        <v>#VALUE!</v>
      </c>
      <c r="HF91" s="26"/>
      <c r="HG91" s="26">
        <f t="shared" si="199"/>
        <v>0</v>
      </c>
      <c r="HI91" s="26">
        <f t="shared" si="200"/>
        <v>0</v>
      </c>
      <c r="HJ91" s="26">
        <f t="shared" si="201"/>
        <v>0.58156197790500952</v>
      </c>
      <c r="HK91" s="26">
        <f t="shared" si="202"/>
        <v>0</v>
      </c>
      <c r="HL91" s="26">
        <f t="shared" si="203"/>
        <v>0</v>
      </c>
      <c r="HO91" s="8">
        <f t="shared" si="265"/>
        <v>7</v>
      </c>
      <c r="HP91" t="b">
        <f t="shared" si="266"/>
        <v>1</v>
      </c>
      <c r="HS91" s="11"/>
      <c r="HT91" s="11"/>
      <c r="HU91" s="11"/>
      <c r="HV91" s="17">
        <f t="shared" ca="1" si="204"/>
        <v>1992</v>
      </c>
      <c r="HW91" s="18">
        <f t="shared" ca="1" si="205"/>
        <v>0.87745390776814081</v>
      </c>
      <c r="HX91" s="18">
        <f t="shared" ca="1" si="206"/>
        <v>1.0301093979965312</v>
      </c>
      <c r="HY91" s="18">
        <f t="shared" ca="1" si="207"/>
        <v>0.99965164022984443</v>
      </c>
      <c r="IB91" s="18">
        <f t="shared" ca="1" si="208"/>
        <v>0.93678631689861924</v>
      </c>
      <c r="IC91" s="18">
        <f t="shared" ca="1" si="209"/>
        <v>0.94059299818648878</v>
      </c>
      <c r="ID91" s="18">
        <f t="shared" ca="1" si="210"/>
        <v>1.04358473316843</v>
      </c>
      <c r="IE91" s="18">
        <f t="shared" ca="1" si="211"/>
        <v>0.99953423730272706</v>
      </c>
      <c r="IG91" s="197"/>
      <c r="IH91">
        <f t="shared" si="212"/>
        <v>0</v>
      </c>
      <c r="II91">
        <f t="shared" si="213"/>
        <v>0.54171826302424253</v>
      </c>
      <c r="IJ91" t="e">
        <f t="shared" si="214"/>
        <v>#DIV/0!</v>
      </c>
      <c r="IK91">
        <f t="shared" si="215"/>
        <v>0</v>
      </c>
      <c r="IL91">
        <f t="shared" si="216"/>
        <v>0.35037812113666572</v>
      </c>
      <c r="IM91">
        <f t="shared" si="217"/>
        <v>0</v>
      </c>
      <c r="IN91" s="17">
        <f t="shared" ca="1" si="218"/>
        <v>1992</v>
      </c>
      <c r="IO91" s="18">
        <f t="shared" ca="1" si="219"/>
        <v>1.085903357740206</v>
      </c>
      <c r="IP91" s="18">
        <f t="shared" ca="1" si="220"/>
        <v>0.99635471499663353</v>
      </c>
      <c r="IQ91" s="18">
        <f t="shared" ca="1" si="221"/>
        <v>1.0819449305151303</v>
      </c>
      <c r="IS91" s="17">
        <f t="shared" ca="1" si="222"/>
        <v>1992</v>
      </c>
      <c r="IT91" s="18">
        <f t="shared" ca="1" si="223"/>
        <v>1.1271570613201707</v>
      </c>
      <c r="IU91" s="18">
        <f t="shared" ca="1" si="224"/>
        <v>1.0460904534391009</v>
      </c>
      <c r="IV91" s="18">
        <f t="shared" ca="1" si="225"/>
        <v>1.1791082413735019</v>
      </c>
    </row>
    <row r="92" spans="1:256" x14ac:dyDescent="0.2">
      <c r="A92" t="s">
        <v>239</v>
      </c>
      <c r="B92" s="1">
        <f t="shared" si="226"/>
        <v>1957</v>
      </c>
      <c r="C92" s="42">
        <f>'Annual Data_MER_July-2014'!E21</f>
        <v>7712</v>
      </c>
      <c r="D92" s="42">
        <f>'Annual Data_MER_July-2014'!I21</f>
        <v>3960.7869999999998</v>
      </c>
      <c r="E92" s="42">
        <f>AER11_Table2.1d!AA20*0.001</f>
        <v>20218.258000000002</v>
      </c>
      <c r="F92" s="42">
        <f>AER11_Table2.1e!R17*0.001</f>
        <v>9896.2690000000002</v>
      </c>
      <c r="G92" s="42"/>
      <c r="H92" s="42">
        <f t="shared" si="227"/>
        <v>41787.313999999998</v>
      </c>
      <c r="I92" s="1"/>
      <c r="J92" s="1"/>
      <c r="K92" s="42"/>
      <c r="L92" s="42">
        <f>[10]Commercial_Total!D23</f>
        <v>3960.7870000000003</v>
      </c>
      <c r="M92" s="42"/>
      <c r="N92" s="42"/>
      <c r="O92" s="42"/>
      <c r="P92" s="42"/>
      <c r="Q92" s="27"/>
      <c r="R92" s="27"/>
      <c r="S92" s="1"/>
      <c r="T92" s="1"/>
      <c r="U92" s="1"/>
      <c r="V92" s="1"/>
      <c r="W92" s="1"/>
      <c r="X92" s="1"/>
      <c r="Z92" s="231"/>
      <c r="AA92" s="231">
        <f>Sector_Activity!C14</f>
        <v>32345.382764320952</v>
      </c>
      <c r="AB92" s="231"/>
      <c r="AC92" s="51"/>
      <c r="AD92" s="23"/>
      <c r="AE92" s="42">
        <f>Sector_Activity!G14</f>
        <v>2853.5</v>
      </c>
      <c r="AH92" s="267"/>
      <c r="AI92" s="267">
        <f t="shared" si="228"/>
        <v>122.45293335557632</v>
      </c>
      <c r="AJ92" s="267"/>
      <c r="AK92" s="51"/>
      <c r="AN92" s="34">
        <f t="shared" si="162"/>
        <v>0</v>
      </c>
      <c r="AO92" s="34">
        <f t="shared" si="229"/>
        <v>14.644231294900997</v>
      </c>
      <c r="AQ92" s="26">
        <f t="shared" si="163"/>
        <v>0</v>
      </c>
      <c r="AR92" s="26">
        <f t="shared" si="164"/>
        <v>0.62041513639999868</v>
      </c>
      <c r="AS92" s="26"/>
      <c r="AT92" s="26">
        <v>0</v>
      </c>
      <c r="AU92" s="26"/>
      <c r="AV92" s="26">
        <f t="shared" si="165"/>
        <v>0</v>
      </c>
      <c r="AY92" s="34">
        <f t="shared" si="166"/>
        <v>0</v>
      </c>
      <c r="AZ92" s="34">
        <f t="shared" si="167"/>
        <v>11.335336521577345</v>
      </c>
      <c r="BA92" s="34">
        <f t="shared" si="168"/>
        <v>0</v>
      </c>
      <c r="BB92" s="93">
        <f t="shared" si="169"/>
        <v>0</v>
      </c>
      <c r="BD92" s="34"/>
      <c r="BE92" s="26"/>
      <c r="BF92" s="26"/>
      <c r="BH92" s="51"/>
      <c r="BI92" s="258">
        <f>[10]Commercial_Total!Y23</f>
        <v>0.62571325857492421</v>
      </c>
      <c r="BJ92" s="51"/>
      <c r="BK92" s="51"/>
      <c r="BL92" s="1"/>
      <c r="BN92" s="1"/>
      <c r="BO92" s="258">
        <f>[10]Commercial_Total!X23</f>
        <v>0.99153266755607472</v>
      </c>
      <c r="BP92" s="1"/>
      <c r="BQ92" s="51"/>
      <c r="BR92" s="1"/>
      <c r="BZ92" s="83">
        <f t="shared" si="170"/>
        <v>0.37616831670116141</v>
      </c>
      <c r="CA92" s="83">
        <f t="shared" si="171"/>
        <v>1.4540856400474651</v>
      </c>
      <c r="CB92" s="83" t="str">
        <f t="shared" si="172"/>
        <v>NA</v>
      </c>
      <c r="CC92" s="83" t="str">
        <f t="shared" si="173"/>
        <v>NA</v>
      </c>
      <c r="CD92" s="83" t="str">
        <f t="shared" si="174"/>
        <v>NA</v>
      </c>
      <c r="CE92" s="83" t="str">
        <f t="shared" si="175"/>
        <v>NA</v>
      </c>
      <c r="CF92" s="84">
        <f t="shared" si="176"/>
        <v>0</v>
      </c>
      <c r="CG92" s="84" t="str">
        <f t="shared" si="177"/>
        <v>NA</v>
      </c>
      <c r="CH92" s="9"/>
      <c r="CI92" s="84">
        <f t="shared" si="178"/>
        <v>0</v>
      </c>
      <c r="CJ92" s="26"/>
      <c r="CK92" s="87">
        <f t="shared" si="179"/>
        <v>0</v>
      </c>
      <c r="CL92" s="87">
        <f t="shared" si="230"/>
        <v>0</v>
      </c>
      <c r="CM92" s="92">
        <f t="shared" si="231"/>
        <v>0</v>
      </c>
      <c r="CN92" s="92">
        <f t="shared" si="232"/>
        <v>0</v>
      </c>
      <c r="CO92" s="5">
        <f t="shared" si="180"/>
        <v>0</v>
      </c>
      <c r="CP92" s="91">
        <f t="shared" si="181"/>
        <v>0</v>
      </c>
      <c r="CQ92" s="37"/>
      <c r="CS92" s="84" t="str">
        <f t="shared" si="182"/>
        <v xml:space="preserve">NA </v>
      </c>
      <c r="CT92" s="205"/>
      <c r="CU92" s="244"/>
      <c r="CV92" s="5"/>
      <c r="CW92" s="26" t="e">
        <f t="shared" si="233"/>
        <v>#DIV/0!</v>
      </c>
      <c r="CX92" s="26" t="e">
        <f t="shared" si="234"/>
        <v>#DIV/0!</v>
      </c>
      <c r="CY92" s="26" t="e">
        <f t="shared" si="235"/>
        <v>#DIV/0!</v>
      </c>
      <c r="CZ92" s="26" t="e">
        <f t="shared" si="236"/>
        <v>#DIV/0!</v>
      </c>
      <c r="DA92" s="26"/>
      <c r="DB92" t="e">
        <f t="shared" si="237"/>
        <v>#DIV/0!</v>
      </c>
      <c r="DD92" s="26" t="e">
        <f t="shared" si="238"/>
        <v>#DIV/0!</v>
      </c>
      <c r="DE92" s="26" t="e">
        <f t="shared" si="239"/>
        <v>#DIV/0!</v>
      </c>
      <c r="DF92" s="26" t="e">
        <f t="shared" si="240"/>
        <v>#DIV/0!</v>
      </c>
      <c r="DG92" s="26" t="e">
        <f t="shared" si="241"/>
        <v>#DIV/0!</v>
      </c>
      <c r="DH92" s="26"/>
      <c r="DI92" s="26" t="e">
        <f t="shared" si="267"/>
        <v>#DIV/0!</v>
      </c>
      <c r="DJ92" s="26"/>
      <c r="DK92" s="26" t="e">
        <f t="shared" si="268"/>
        <v>#DIV/0!</v>
      </c>
      <c r="DL92" s="26" t="e">
        <f t="shared" si="269"/>
        <v>#DIV/0!</v>
      </c>
      <c r="DM92" s="26" t="e">
        <f t="shared" si="270"/>
        <v>#DIV/0!</v>
      </c>
      <c r="DN92" s="26" t="e">
        <f t="shared" si="271"/>
        <v>#DIV/0!</v>
      </c>
      <c r="DO92" s="26"/>
      <c r="DP92" s="26" t="e">
        <f t="shared" si="272"/>
        <v>#DIV/0!</v>
      </c>
      <c r="DQ92" s="26"/>
      <c r="DR92" s="26"/>
      <c r="DS92" s="26" t="e">
        <f t="shared" si="242"/>
        <v>#DIV/0!</v>
      </c>
      <c r="DT92" s="26">
        <f t="shared" si="243"/>
        <v>-4.1633311230581754E-2</v>
      </c>
      <c r="DU92" s="26" t="e">
        <f t="shared" si="244"/>
        <v>#DIV/0!</v>
      </c>
      <c r="DV92" s="26" t="e">
        <f t="shared" si="245"/>
        <v>#DIV/0!</v>
      </c>
      <c r="DW92" s="26"/>
      <c r="DY92" s="26" t="e">
        <f t="shared" si="275"/>
        <v>#DIV/0!</v>
      </c>
      <c r="DZ92" s="26">
        <f t="shared" si="246"/>
        <v>1</v>
      </c>
      <c r="EA92" s="26">
        <f t="shared" si="183"/>
        <v>1.1815968892479078</v>
      </c>
      <c r="EC92" s="26" t="e">
        <f t="shared" si="247"/>
        <v>#DIV/0!</v>
      </c>
      <c r="ED92" s="26">
        <f t="shared" si="248"/>
        <v>5.2616655686385646E-3</v>
      </c>
      <c r="EE92" s="26" t="e">
        <f t="shared" si="249"/>
        <v>#DIV/0!</v>
      </c>
      <c r="EF92" s="26" t="e">
        <f t="shared" si="250"/>
        <v>#DIV/0!</v>
      </c>
      <c r="EG92" s="26"/>
      <c r="EI92" s="26" t="e">
        <f t="shared" si="251"/>
        <v>#DIV/0!</v>
      </c>
      <c r="EJ92" s="26">
        <f t="shared" si="252"/>
        <v>1</v>
      </c>
      <c r="EK92" s="26">
        <f t="shared" si="184"/>
        <v>1.20737368147919</v>
      </c>
      <c r="EN92" s="26" t="e">
        <f t="shared" si="253"/>
        <v>#DIV/0!</v>
      </c>
      <c r="EO92" s="26">
        <f t="shared" si="254"/>
        <v>-4.2529462396161524E-2</v>
      </c>
      <c r="EP92" s="26" t="e">
        <f t="shared" si="255"/>
        <v>#DIV/0!</v>
      </c>
      <c r="EQ92" s="26" t="e">
        <f t="shared" si="256"/>
        <v>#DIV/0!</v>
      </c>
      <c r="ET92" s="26" t="e">
        <f t="shared" si="273"/>
        <v>#DIV/0!</v>
      </c>
      <c r="EU92" s="26">
        <f t="shared" si="257"/>
        <v>1</v>
      </c>
      <c r="EV92" s="26">
        <f t="shared" si="185"/>
        <v>1.1789508321387785</v>
      </c>
      <c r="EW92" s="26"/>
      <c r="EX92" s="26" t="e">
        <f t="shared" si="258"/>
        <v>#DIV/0!</v>
      </c>
      <c r="EY92" s="26">
        <f t="shared" si="259"/>
        <v>8.9615116557959212E-4</v>
      </c>
      <c r="EZ92" s="26" t="e">
        <f t="shared" si="260"/>
        <v>#DIV/0!</v>
      </c>
      <c r="FA92" s="26" t="e">
        <f t="shared" si="261"/>
        <v>#DIV/0!</v>
      </c>
      <c r="FB92" s="26"/>
      <c r="FC92" s="26"/>
      <c r="FD92" s="26" t="e">
        <f t="shared" si="274"/>
        <v>#DIV/0!</v>
      </c>
      <c r="FE92" s="26">
        <f t="shared" si="262"/>
        <v>1</v>
      </c>
      <c r="FF92" s="26">
        <f t="shared" si="186"/>
        <v>1.0022440303443703</v>
      </c>
      <c r="FV92">
        <f t="shared" si="187"/>
        <v>0.37616831670116141</v>
      </c>
      <c r="FX92" s="8">
        <f t="shared" si="263"/>
        <v>8</v>
      </c>
      <c r="FY92" t="b">
        <f t="shared" si="264"/>
        <v>1</v>
      </c>
      <c r="GC92" s="11"/>
      <c r="GD92" s="11"/>
      <c r="GE92" s="11">
        <v>1979</v>
      </c>
      <c r="GF92" s="17" t="str">
        <f t="shared" ca="1" si="276"/>
        <v/>
      </c>
      <c r="GG92" s="18" t="str">
        <f t="shared" ca="1" si="277"/>
        <v/>
      </c>
      <c r="GL92">
        <f t="shared" ca="1" si="188"/>
        <v>1993</v>
      </c>
      <c r="GM92" s="18">
        <f t="shared" ca="1" si="189"/>
        <v>0.93603904827232876</v>
      </c>
      <c r="GN92" s="18">
        <f t="shared" ca="1" si="190"/>
        <v>1.0431516310285767</v>
      </c>
      <c r="GO92" s="18">
        <f t="shared" ca="1" si="191"/>
        <v>0.9788096568410406</v>
      </c>
      <c r="GP92" s="18">
        <f t="shared" ca="1" si="192"/>
        <v>0.92060839512767934</v>
      </c>
      <c r="GX92" s="14"/>
      <c r="GZ92" s="26">
        <f t="shared" si="193"/>
        <v>0.27048675292667901</v>
      </c>
      <c r="HA92" s="26" t="e">
        <f t="shared" si="194"/>
        <v>#VALUE!</v>
      </c>
      <c r="HB92" s="26" t="e">
        <f t="shared" si="195"/>
        <v>#VALUE!</v>
      </c>
      <c r="HC92" s="26" t="e">
        <f t="shared" si="196"/>
        <v>#VALUE!</v>
      </c>
      <c r="HD92" s="26">
        <f t="shared" si="197"/>
        <v>0</v>
      </c>
      <c r="HE92" s="26" t="e">
        <f t="shared" si="198"/>
        <v>#VALUE!</v>
      </c>
      <c r="HF92" s="26"/>
      <c r="HG92" s="26">
        <f t="shared" si="199"/>
        <v>0</v>
      </c>
      <c r="HI92" s="26">
        <f t="shared" si="200"/>
        <v>0</v>
      </c>
      <c r="HJ92" s="26">
        <f t="shared" si="201"/>
        <v>0.55784672477247355</v>
      </c>
      <c r="HK92" s="26">
        <f t="shared" si="202"/>
        <v>0</v>
      </c>
      <c r="HL92" s="26">
        <f t="shared" si="203"/>
        <v>0</v>
      </c>
      <c r="HO92" s="8">
        <f t="shared" si="265"/>
        <v>8</v>
      </c>
      <c r="HP92" t="b">
        <f t="shared" si="266"/>
        <v>1</v>
      </c>
      <c r="HS92" s="11"/>
      <c r="HT92" s="11"/>
      <c r="HU92" s="11"/>
      <c r="HV92" s="17">
        <f t="shared" ca="1" si="204"/>
        <v>1993</v>
      </c>
      <c r="HW92" s="18">
        <f t="shared" ca="1" si="205"/>
        <v>0.90154035736290827</v>
      </c>
      <c r="HX92" s="18">
        <f t="shared" ca="1" si="206"/>
        <v>1.035075878462006</v>
      </c>
      <c r="HY92" s="18">
        <f t="shared" ca="1" si="207"/>
        <v>0.99854450422825869</v>
      </c>
      <c r="IB92" s="18">
        <f t="shared" ca="1" si="208"/>
        <v>0.96699395626991602</v>
      </c>
      <c r="IC92" s="18">
        <f t="shared" ca="1" si="209"/>
        <v>0.95398545260266077</v>
      </c>
      <c r="ID92" s="18">
        <f t="shared" ca="1" si="210"/>
        <v>1.040260811044718</v>
      </c>
      <c r="IE92" s="18">
        <f t="shared" ca="1" si="211"/>
        <v>1.0125804472923177</v>
      </c>
      <c r="IG92" s="197"/>
      <c r="IH92">
        <f t="shared" si="212"/>
        <v>0</v>
      </c>
      <c r="II92">
        <f t="shared" si="213"/>
        <v>0.55603390166878641</v>
      </c>
      <c r="IJ92" t="e">
        <f t="shared" si="214"/>
        <v>#DIV/0!</v>
      </c>
      <c r="IK92">
        <f t="shared" si="215"/>
        <v>0</v>
      </c>
      <c r="IL92">
        <f t="shared" si="216"/>
        <v>0.34497184894686361</v>
      </c>
      <c r="IM92">
        <f t="shared" si="217"/>
        <v>0</v>
      </c>
      <c r="IN92" s="17">
        <f t="shared" ca="1" si="218"/>
        <v>1993</v>
      </c>
      <c r="IO92" s="18">
        <f t="shared" ca="1" si="219"/>
        <v>1.1042199189317468</v>
      </c>
      <c r="IP92" s="18">
        <f t="shared" ca="1" si="220"/>
        <v>1.028483198700529</v>
      </c>
      <c r="IQ92" s="18">
        <f t="shared" ca="1" si="221"/>
        <v>1.1356716342917617</v>
      </c>
      <c r="IS92" s="17">
        <f t="shared" ca="1" si="222"/>
        <v>1993</v>
      </c>
      <c r="IT92" s="18">
        <f t="shared" ca="1" si="223"/>
        <v>1.137198393024756</v>
      </c>
      <c r="IU92" s="18">
        <f t="shared" ca="1" si="224"/>
        <v>1.0609850132964327</v>
      </c>
      <c r="IV92" s="18">
        <f t="shared" ca="1" si="225"/>
        <v>1.2065504521440527</v>
      </c>
    </row>
    <row r="93" spans="1:256" x14ac:dyDescent="0.2">
      <c r="A93" t="s">
        <v>239</v>
      </c>
      <c r="B93" s="1">
        <f t="shared" si="226"/>
        <v>1958</v>
      </c>
      <c r="C93" s="42">
        <f>'Annual Data_MER_July-2014'!E22</f>
        <v>8200.6740000000009</v>
      </c>
      <c r="D93" s="42">
        <f>'Annual Data_MER_July-2014'!I22</f>
        <v>4119.1559999999999</v>
      </c>
      <c r="E93" s="42">
        <f>AER11_Table2.1d!AA21*0.001</f>
        <v>19321.087</v>
      </c>
      <c r="F93" s="42">
        <f>AER11_Table2.1e!R18*0.001</f>
        <v>10004.101000000001</v>
      </c>
      <c r="G93" s="42"/>
      <c r="H93" s="42">
        <f t="shared" si="227"/>
        <v>41645.018000000004</v>
      </c>
      <c r="I93" s="1"/>
      <c r="J93" s="1"/>
      <c r="K93" s="42"/>
      <c r="L93" s="42">
        <f>[10]Commercial_Total!D24</f>
        <v>4119.1559999999999</v>
      </c>
      <c r="M93" s="42"/>
      <c r="N93" s="42"/>
      <c r="O93" s="42"/>
      <c r="P93" s="42"/>
      <c r="Q93" s="27"/>
      <c r="R93" s="27"/>
      <c r="S93" s="1"/>
      <c r="T93" s="1"/>
      <c r="U93" s="1"/>
      <c r="V93" s="1"/>
      <c r="W93" s="1"/>
      <c r="X93" s="1"/>
      <c r="Z93" s="231"/>
      <c r="AA93" s="231">
        <f>Sector_Activity!C15</f>
        <v>33206.848339272772</v>
      </c>
      <c r="AB93" s="231"/>
      <c r="AC93" s="51"/>
      <c r="AD93" s="23"/>
      <c r="AE93" s="42">
        <f>Sector_Activity!G15</f>
        <v>2832.6</v>
      </c>
      <c r="AH93" s="267"/>
      <c r="AI93" s="267">
        <f t="shared" si="228"/>
        <v>124.04537636076694</v>
      </c>
      <c r="AJ93" s="267"/>
      <c r="AK93" s="51"/>
      <c r="AN93" s="34">
        <f t="shared" si="162"/>
        <v>0</v>
      </c>
      <c r="AO93" s="34">
        <f t="shared" si="229"/>
        <v>14.702046882722589</v>
      </c>
      <c r="AQ93" s="26">
        <f t="shared" si="163"/>
        <v>0</v>
      </c>
      <c r="AR93" s="26">
        <f t="shared" si="164"/>
        <v>0.62848334446330167</v>
      </c>
      <c r="AS93" s="26"/>
      <c r="AT93" s="26">
        <v>0</v>
      </c>
      <c r="AU93" s="26"/>
      <c r="AV93" s="26">
        <f t="shared" si="165"/>
        <v>0</v>
      </c>
      <c r="AY93" s="34">
        <f t="shared" si="166"/>
        <v>0</v>
      </c>
      <c r="AZ93" s="34">
        <f t="shared" si="167"/>
        <v>11.723098333429631</v>
      </c>
      <c r="BA93" s="34">
        <f t="shared" si="168"/>
        <v>0</v>
      </c>
      <c r="BB93" s="93">
        <f t="shared" si="169"/>
        <v>0</v>
      </c>
      <c r="BD93" s="34"/>
      <c r="BE93" s="26"/>
      <c r="BF93" s="26"/>
      <c r="BH93" s="51"/>
      <c r="BI93" s="258">
        <f>[10]Commercial_Total!Y24</f>
        <v>0.61596587371141687</v>
      </c>
      <c r="BJ93" s="51"/>
      <c r="BK93" s="51"/>
      <c r="BL93" s="1"/>
      <c r="BN93" s="1"/>
      <c r="BO93" s="258">
        <f>[10]Commercial_Total!X24</f>
        <v>1.02032169522065</v>
      </c>
      <c r="BP93" s="1"/>
      <c r="BQ93" s="51"/>
      <c r="BR93" s="1"/>
      <c r="BZ93" s="83">
        <f t="shared" si="170"/>
        <v>0.37341313260476949</v>
      </c>
      <c r="CA93" s="83">
        <f t="shared" si="171"/>
        <v>1.4598263863064751</v>
      </c>
      <c r="CB93" s="83" t="str">
        <f t="shared" si="172"/>
        <v>NA</v>
      </c>
      <c r="CC93" s="83" t="str">
        <f t="shared" si="173"/>
        <v>NA</v>
      </c>
      <c r="CD93" s="83" t="str">
        <f t="shared" si="174"/>
        <v>NA</v>
      </c>
      <c r="CE93" s="83" t="str">
        <f t="shared" si="175"/>
        <v>NA</v>
      </c>
      <c r="CF93" s="84">
        <f t="shared" si="176"/>
        <v>0</v>
      </c>
      <c r="CG93" s="84" t="str">
        <f t="shared" si="177"/>
        <v>NA</v>
      </c>
      <c r="CH93" s="9"/>
      <c r="CI93" s="84">
        <f t="shared" si="178"/>
        <v>0</v>
      </c>
      <c r="CJ93" s="26"/>
      <c r="CK93" s="87">
        <f t="shared" si="179"/>
        <v>0</v>
      </c>
      <c r="CL93" s="87">
        <f t="shared" si="230"/>
        <v>0</v>
      </c>
      <c r="CM93" s="92">
        <f t="shared" si="231"/>
        <v>0</v>
      </c>
      <c r="CN93" s="92">
        <f t="shared" si="232"/>
        <v>0</v>
      </c>
      <c r="CO93" s="5">
        <f t="shared" si="180"/>
        <v>0</v>
      </c>
      <c r="CP93" s="91">
        <f t="shared" si="181"/>
        <v>0</v>
      </c>
      <c r="CQ93" s="37"/>
      <c r="CS93" s="84" t="str">
        <f t="shared" si="182"/>
        <v xml:space="preserve">NA </v>
      </c>
      <c r="CT93" s="205"/>
      <c r="CU93" s="244"/>
      <c r="CV93" s="5"/>
      <c r="CW93" s="26" t="e">
        <f t="shared" si="233"/>
        <v>#DIV/0!</v>
      </c>
      <c r="CX93" s="26" t="e">
        <f t="shared" si="234"/>
        <v>#DIV/0!</v>
      </c>
      <c r="CY93" s="26" t="e">
        <f t="shared" si="235"/>
        <v>#DIV/0!</v>
      </c>
      <c r="CZ93" s="26" t="e">
        <f t="shared" si="236"/>
        <v>#DIV/0!</v>
      </c>
      <c r="DA93" s="26"/>
      <c r="DB93" t="e">
        <f t="shared" si="237"/>
        <v>#DIV/0!</v>
      </c>
      <c r="DD93" s="26" t="e">
        <f t="shared" si="238"/>
        <v>#DIV/0!</v>
      </c>
      <c r="DE93" s="26" t="e">
        <f t="shared" si="239"/>
        <v>#DIV/0!</v>
      </c>
      <c r="DF93" s="26" t="e">
        <f t="shared" si="240"/>
        <v>#DIV/0!</v>
      </c>
      <c r="DG93" s="26" t="e">
        <f t="shared" si="241"/>
        <v>#DIV/0!</v>
      </c>
      <c r="DH93" s="26"/>
      <c r="DI93" s="26" t="e">
        <f t="shared" si="267"/>
        <v>#DIV/0!</v>
      </c>
      <c r="DJ93" s="26"/>
      <c r="DK93" s="26" t="e">
        <f t="shared" si="268"/>
        <v>#DIV/0!</v>
      </c>
      <c r="DL93" s="26" t="e">
        <f t="shared" si="269"/>
        <v>#DIV/0!</v>
      </c>
      <c r="DM93" s="26" t="e">
        <f t="shared" si="270"/>
        <v>#DIV/0!</v>
      </c>
      <c r="DN93" s="26" t="e">
        <f t="shared" si="271"/>
        <v>#DIV/0!</v>
      </c>
      <c r="DO93" s="26"/>
      <c r="DP93" s="26" t="e">
        <f t="shared" si="272"/>
        <v>#DIV/0!</v>
      </c>
      <c r="DQ93" s="26"/>
      <c r="DR93" s="26"/>
      <c r="DS93" s="26" t="e">
        <f t="shared" si="242"/>
        <v>#DIV/0!</v>
      </c>
      <c r="DT93" s="26">
        <f t="shared" si="243"/>
        <v>1.2920698410370185E-2</v>
      </c>
      <c r="DU93" s="26" t="e">
        <f t="shared" si="244"/>
        <v>#DIV/0!</v>
      </c>
      <c r="DV93" s="26" t="e">
        <f t="shared" si="245"/>
        <v>#DIV/0!</v>
      </c>
      <c r="DW93" s="26"/>
      <c r="DY93" s="26" t="e">
        <f t="shared" si="275"/>
        <v>#DIV/0!</v>
      </c>
      <c r="DZ93" s="26">
        <f t="shared" si="246"/>
        <v>1</v>
      </c>
      <c r="EA93" s="26">
        <f t="shared" si="183"/>
        <v>1.1815968892479078</v>
      </c>
      <c r="EC93" s="26" t="e">
        <f t="shared" si="247"/>
        <v>#DIV/0!</v>
      </c>
      <c r="ED93" s="26">
        <f t="shared" si="248"/>
        <v>3.3636139898606192E-2</v>
      </c>
      <c r="EE93" s="26" t="e">
        <f t="shared" si="249"/>
        <v>#DIV/0!</v>
      </c>
      <c r="EF93" s="26" t="e">
        <f t="shared" si="250"/>
        <v>#DIV/0!</v>
      </c>
      <c r="EG93" s="26"/>
      <c r="EI93" s="26" t="e">
        <f t="shared" si="251"/>
        <v>#DIV/0!</v>
      </c>
      <c r="EJ93" s="26">
        <f t="shared" si="252"/>
        <v>1</v>
      </c>
      <c r="EK93" s="26">
        <f t="shared" si="184"/>
        <v>1.20737368147919</v>
      </c>
      <c r="EN93" s="26" t="e">
        <f t="shared" si="253"/>
        <v>#DIV/0!</v>
      </c>
      <c r="EO93" s="26">
        <f t="shared" si="254"/>
        <v>-1.5700650587141693E-2</v>
      </c>
      <c r="EP93" s="26" t="e">
        <f t="shared" si="255"/>
        <v>#DIV/0!</v>
      </c>
      <c r="EQ93" s="26" t="e">
        <f t="shared" si="256"/>
        <v>#DIV/0!</v>
      </c>
      <c r="ET93" s="26" t="e">
        <f t="shared" si="273"/>
        <v>#DIV/0!</v>
      </c>
      <c r="EU93" s="26">
        <f t="shared" si="257"/>
        <v>1</v>
      </c>
      <c r="EV93" s="26">
        <f t="shared" si="185"/>
        <v>1.1789508321387785</v>
      </c>
      <c r="EW93" s="26"/>
      <c r="EX93" s="26" t="e">
        <f t="shared" si="258"/>
        <v>#DIV/0!</v>
      </c>
      <c r="EY93" s="26">
        <f t="shared" si="259"/>
        <v>2.862134899751213E-2</v>
      </c>
      <c r="EZ93" s="26" t="e">
        <f t="shared" si="260"/>
        <v>#DIV/0!</v>
      </c>
      <c r="FA93" s="26" t="e">
        <f t="shared" si="261"/>
        <v>#DIV/0!</v>
      </c>
      <c r="FB93" s="26"/>
      <c r="FC93" s="26"/>
      <c r="FD93" s="26" t="e">
        <f t="shared" si="274"/>
        <v>#DIV/0!</v>
      </c>
      <c r="FE93" s="26">
        <f t="shared" si="262"/>
        <v>1</v>
      </c>
      <c r="FF93" s="26">
        <f t="shared" si="186"/>
        <v>1.0022440303443703</v>
      </c>
      <c r="FV93">
        <f t="shared" si="187"/>
        <v>0.37341313260476949</v>
      </c>
      <c r="FX93" s="8">
        <f t="shared" si="263"/>
        <v>9</v>
      </c>
      <c r="FY93" t="b">
        <f t="shared" si="264"/>
        <v>1</v>
      </c>
      <c r="GC93" s="11"/>
      <c r="GD93" s="11"/>
      <c r="GE93" s="11">
        <v>1980</v>
      </c>
      <c r="GF93" s="17" t="str">
        <f t="shared" ca="1" si="276"/>
        <v/>
      </c>
      <c r="GG93" s="18" t="str">
        <f t="shared" ca="1" si="277"/>
        <v/>
      </c>
      <c r="GL93">
        <f t="shared" ca="1" si="188"/>
        <v>1994</v>
      </c>
      <c r="GM93" s="18">
        <f t="shared" ca="1" si="189"/>
        <v>0.92802331151776984</v>
      </c>
      <c r="GN93" s="18">
        <f t="shared" ca="1" si="190"/>
        <v>1.0576801095733277</v>
      </c>
      <c r="GO93" s="18">
        <f t="shared" ca="1" si="191"/>
        <v>0.95612192438407095</v>
      </c>
      <c r="GP93" s="18">
        <f t="shared" ca="1" si="192"/>
        <v>0.91767019977188213</v>
      </c>
      <c r="GX93" s="14"/>
      <c r="GZ93" s="26">
        <f t="shared" si="193"/>
        <v>0.26850561637992321</v>
      </c>
      <c r="HA93" s="26" t="e">
        <f t="shared" si="194"/>
        <v>#VALUE!</v>
      </c>
      <c r="HB93" s="26" t="e">
        <f t="shared" si="195"/>
        <v>#VALUE!</v>
      </c>
      <c r="HC93" s="26" t="e">
        <f t="shared" si="196"/>
        <v>#VALUE!</v>
      </c>
      <c r="HD93" s="26">
        <f t="shared" si="197"/>
        <v>0</v>
      </c>
      <c r="HE93" s="26" t="e">
        <f t="shared" si="198"/>
        <v>#VALUE!</v>
      </c>
      <c r="HF93" s="26"/>
      <c r="HG93" s="26">
        <f t="shared" si="199"/>
        <v>0</v>
      </c>
      <c r="HI93" s="26">
        <f t="shared" si="200"/>
        <v>0</v>
      </c>
      <c r="HJ93" s="26">
        <f t="shared" si="201"/>
        <v>0.56510125996807303</v>
      </c>
      <c r="HK93" s="26">
        <f t="shared" si="202"/>
        <v>0</v>
      </c>
      <c r="HL93" s="26">
        <f t="shared" si="203"/>
        <v>0</v>
      </c>
      <c r="HO93" s="8">
        <f t="shared" si="265"/>
        <v>9</v>
      </c>
      <c r="HP93" t="b">
        <f t="shared" si="266"/>
        <v>1</v>
      </c>
      <c r="HS93" s="11"/>
      <c r="HT93" s="11"/>
      <c r="HU93" s="11"/>
      <c r="HV93" s="17">
        <f t="shared" ca="1" si="204"/>
        <v>1994</v>
      </c>
      <c r="HW93" s="18">
        <f t="shared" ca="1" si="205"/>
        <v>0.93793070761647479</v>
      </c>
      <c r="HX93" s="18">
        <f t="shared" ca="1" si="206"/>
        <v>1.0211592660170548</v>
      </c>
      <c r="HY93" s="18">
        <f t="shared" ca="1" si="207"/>
        <v>0.99065804014238978</v>
      </c>
      <c r="IB93" s="18">
        <f t="shared" ca="1" si="208"/>
        <v>0.94863291438081687</v>
      </c>
      <c r="IC93" s="18">
        <f t="shared" ca="1" si="209"/>
        <v>0.96163109054045304</v>
      </c>
      <c r="ID93" s="18">
        <f t="shared" ca="1" si="210"/>
        <v>0.99132861522137061</v>
      </c>
      <c r="IE93" s="18">
        <f t="shared" ca="1" si="211"/>
        <v>1.0100773383723742</v>
      </c>
      <c r="IG93" s="197"/>
      <c r="IH93">
        <f t="shared" si="212"/>
        <v>0</v>
      </c>
      <c r="II93">
        <f t="shared" si="213"/>
        <v>0.57084294159525717</v>
      </c>
      <c r="IJ93" t="e">
        <f t="shared" si="214"/>
        <v>#DIV/0!</v>
      </c>
      <c r="IK93">
        <f t="shared" si="215"/>
        <v>0</v>
      </c>
      <c r="IL93">
        <f t="shared" si="216"/>
        <v>0.35876528109705641</v>
      </c>
      <c r="IM93">
        <f t="shared" si="217"/>
        <v>0</v>
      </c>
      <c r="IN93" s="17">
        <f t="shared" ca="1" si="218"/>
        <v>1994</v>
      </c>
      <c r="IO93" s="18">
        <f t="shared" ca="1" si="219"/>
        <v>1.1190890742110038</v>
      </c>
      <c r="IP93" s="18">
        <f t="shared" ca="1" si="220"/>
        <v>1.0089546142961152</v>
      </c>
      <c r="IQ93" s="18">
        <f t="shared" ca="1" si="221"/>
        <v>1.1291100852335598</v>
      </c>
      <c r="IS93" s="17">
        <f t="shared" ca="1" si="222"/>
        <v>1994</v>
      </c>
      <c r="IT93" s="18">
        <f t="shared" ca="1" si="223"/>
        <v>1.1485207898365286</v>
      </c>
      <c r="IU93" s="18">
        <f t="shared" ca="1" si="224"/>
        <v>1.06948819041193</v>
      </c>
      <c r="IV93" s="18">
        <f t="shared" ca="1" si="225"/>
        <v>1.2283294211727496</v>
      </c>
    </row>
    <row r="94" spans="1:256" x14ac:dyDescent="0.2">
      <c r="A94" t="s">
        <v>239</v>
      </c>
      <c r="B94" s="1">
        <f t="shared" si="226"/>
        <v>1959</v>
      </c>
      <c r="C94" s="42">
        <f>'Annual Data_MER_July-2014'!E23</f>
        <v>8411.866</v>
      </c>
      <c r="D94" s="42">
        <f>'Annual Data_MER_July-2014'!I23</f>
        <v>4372.1859999999997</v>
      </c>
      <c r="E94" s="42">
        <f>AER11_Table2.1d!AA22*0.001</f>
        <v>20333.201000000001</v>
      </c>
      <c r="F94" s="42">
        <f>AER11_Table2.1e!R19*0.001</f>
        <v>10348.530000000001</v>
      </c>
      <c r="G94" s="42"/>
      <c r="H94" s="42">
        <f t="shared" si="227"/>
        <v>43465.782999999996</v>
      </c>
      <c r="I94" s="1"/>
      <c r="J94" s="1"/>
      <c r="K94" s="42"/>
      <c r="L94" s="42">
        <f>[10]Commercial_Total!D25</f>
        <v>4372.1859999999997</v>
      </c>
      <c r="M94" s="42"/>
      <c r="N94" s="42"/>
      <c r="O94" s="42"/>
      <c r="P94" s="42"/>
      <c r="Q94" s="27"/>
      <c r="R94" s="27"/>
      <c r="S94" s="1"/>
      <c r="T94" s="1"/>
      <c r="U94" s="1"/>
      <c r="V94" s="1"/>
      <c r="W94" s="1"/>
      <c r="X94" s="1"/>
      <c r="Z94" s="231"/>
      <c r="AA94" s="231">
        <f>Sector_Activity!C16</f>
        <v>34088.664024781632</v>
      </c>
      <c r="AB94" s="231"/>
      <c r="AC94" s="51"/>
      <c r="AD94" s="23"/>
      <c r="AE94" s="42">
        <f>Sector_Activity!G16</f>
        <v>3028.1</v>
      </c>
      <c r="AH94" s="267"/>
      <c r="AI94" s="267">
        <f t="shared" si="228"/>
        <v>128.25923588033623</v>
      </c>
      <c r="AJ94" s="267"/>
      <c r="AK94" s="51"/>
      <c r="AN94" s="34">
        <f t="shared" si="162"/>
        <v>0</v>
      </c>
      <c r="AO94" s="34">
        <f t="shared" si="229"/>
        <v>14.354143852580826</v>
      </c>
      <c r="AQ94" s="26">
        <f t="shared" si="163"/>
        <v>0</v>
      </c>
      <c r="AR94" s="26">
        <f t="shared" si="164"/>
        <v>0.64983311663260157</v>
      </c>
      <c r="AS94" s="26"/>
      <c r="AT94" s="26">
        <v>0</v>
      </c>
      <c r="AU94" s="26"/>
      <c r="AV94" s="26">
        <f t="shared" si="165"/>
        <v>0</v>
      </c>
      <c r="AY94" s="34">
        <f t="shared" si="166"/>
        <v>0</v>
      </c>
      <c r="AZ94" s="34">
        <f t="shared" si="167"/>
        <v>11.257443289449368</v>
      </c>
      <c r="BA94" s="34">
        <f t="shared" si="168"/>
        <v>0</v>
      </c>
      <c r="BB94" s="93">
        <f t="shared" si="169"/>
        <v>0</v>
      </c>
      <c r="BD94" s="34"/>
      <c r="BE94" s="26"/>
      <c r="BF94" s="26"/>
      <c r="BH94" s="51"/>
      <c r="BI94" s="258">
        <f>[10]Commercial_Total!Y25</f>
        <v>0.64704454976907599</v>
      </c>
      <c r="BJ94" s="51"/>
      <c r="BK94" s="51"/>
      <c r="BL94" s="1"/>
      <c r="BN94" s="1"/>
      <c r="BO94" s="258">
        <f>[10]Commercial_Total!X25</f>
        <v>1.0043096984041064</v>
      </c>
      <c r="BP94" s="1"/>
      <c r="BQ94" s="51"/>
      <c r="BR94" s="1"/>
      <c r="BZ94" s="83">
        <f t="shared" si="170"/>
        <v>0.39918530920020567</v>
      </c>
      <c r="CA94" s="83">
        <f t="shared" si="171"/>
        <v>1.4252816710482368</v>
      </c>
      <c r="CB94" s="83" t="str">
        <f t="shared" si="172"/>
        <v>NA</v>
      </c>
      <c r="CC94" s="83" t="str">
        <f t="shared" si="173"/>
        <v>NA</v>
      </c>
      <c r="CD94" s="83" t="str">
        <f t="shared" si="174"/>
        <v>NA</v>
      </c>
      <c r="CE94" s="83" t="str">
        <f t="shared" si="175"/>
        <v>NA</v>
      </c>
      <c r="CF94" s="84">
        <f t="shared" si="176"/>
        <v>0</v>
      </c>
      <c r="CG94" s="84" t="str">
        <f t="shared" si="177"/>
        <v>NA</v>
      </c>
      <c r="CH94" s="9"/>
      <c r="CI94" s="84">
        <f t="shared" si="178"/>
        <v>0</v>
      </c>
      <c r="CJ94" s="26"/>
      <c r="CK94" s="87">
        <f t="shared" si="179"/>
        <v>0</v>
      </c>
      <c r="CL94" s="87">
        <f t="shared" si="230"/>
        <v>0</v>
      </c>
      <c r="CM94" s="92">
        <f t="shared" si="231"/>
        <v>0</v>
      </c>
      <c r="CN94" s="92">
        <f t="shared" si="232"/>
        <v>0</v>
      </c>
      <c r="CO94" s="5">
        <f t="shared" si="180"/>
        <v>0</v>
      </c>
      <c r="CP94" s="91">
        <f t="shared" si="181"/>
        <v>0</v>
      </c>
      <c r="CQ94" s="37"/>
      <c r="CS94" s="84" t="str">
        <f t="shared" si="182"/>
        <v xml:space="preserve">NA </v>
      </c>
      <c r="CT94" s="205"/>
      <c r="CU94" s="244"/>
      <c r="CV94" s="5"/>
      <c r="CW94" s="26" t="e">
        <f t="shared" si="233"/>
        <v>#DIV/0!</v>
      </c>
      <c r="CX94" s="26" t="e">
        <f t="shared" si="234"/>
        <v>#DIV/0!</v>
      </c>
      <c r="CY94" s="26" t="e">
        <f t="shared" si="235"/>
        <v>#DIV/0!</v>
      </c>
      <c r="CZ94" s="26" t="e">
        <f t="shared" si="236"/>
        <v>#DIV/0!</v>
      </c>
      <c r="DA94" s="26"/>
      <c r="DB94" t="e">
        <f t="shared" si="237"/>
        <v>#DIV/0!</v>
      </c>
      <c r="DD94" s="26" t="e">
        <f t="shared" si="238"/>
        <v>#DIV/0!</v>
      </c>
      <c r="DE94" s="26" t="e">
        <f t="shared" si="239"/>
        <v>#DIV/0!</v>
      </c>
      <c r="DF94" s="26" t="e">
        <f t="shared" si="240"/>
        <v>#DIV/0!</v>
      </c>
      <c r="DG94" s="26" t="e">
        <f t="shared" si="241"/>
        <v>#DIV/0!</v>
      </c>
      <c r="DH94" s="26"/>
      <c r="DI94" s="26" t="e">
        <f t="shared" si="267"/>
        <v>#DIV/0!</v>
      </c>
      <c r="DJ94" s="26"/>
      <c r="DK94" s="26" t="e">
        <f t="shared" si="268"/>
        <v>#DIV/0!</v>
      </c>
      <c r="DL94" s="26" t="e">
        <f t="shared" si="269"/>
        <v>#DIV/0!</v>
      </c>
      <c r="DM94" s="26" t="e">
        <f t="shared" si="270"/>
        <v>#DIV/0!</v>
      </c>
      <c r="DN94" s="26" t="e">
        <f t="shared" si="271"/>
        <v>#DIV/0!</v>
      </c>
      <c r="DO94" s="26"/>
      <c r="DP94" s="26" t="e">
        <f t="shared" si="272"/>
        <v>#DIV/0!</v>
      </c>
      <c r="DQ94" s="26"/>
      <c r="DR94" s="26"/>
      <c r="DS94" s="26" t="e">
        <f t="shared" si="242"/>
        <v>#DIV/0!</v>
      </c>
      <c r="DT94" s="26">
        <f t="shared" si="243"/>
        <v>3.340605906024418E-2</v>
      </c>
      <c r="DU94" s="26" t="e">
        <f t="shared" si="244"/>
        <v>#DIV/0!</v>
      </c>
      <c r="DV94" s="26" t="e">
        <f t="shared" si="245"/>
        <v>#DIV/0!</v>
      </c>
      <c r="DW94" s="26"/>
      <c r="DY94" s="26" t="e">
        <f t="shared" si="275"/>
        <v>#DIV/0!</v>
      </c>
      <c r="DZ94" s="26">
        <f t="shared" si="246"/>
        <v>1</v>
      </c>
      <c r="EA94" s="26">
        <f t="shared" si="183"/>
        <v>1.1815968892479078</v>
      </c>
      <c r="EC94" s="26" t="e">
        <f t="shared" si="247"/>
        <v>#DIV/0!</v>
      </c>
      <c r="ED94" s="26">
        <f t="shared" si="248"/>
        <v>-4.0531576530310677E-2</v>
      </c>
      <c r="EE94" s="26" t="e">
        <f t="shared" si="249"/>
        <v>#DIV/0!</v>
      </c>
      <c r="EF94" s="26" t="e">
        <f t="shared" si="250"/>
        <v>#DIV/0!</v>
      </c>
      <c r="EG94" s="26"/>
      <c r="EI94" s="26" t="e">
        <f t="shared" si="251"/>
        <v>#DIV/0!</v>
      </c>
      <c r="EJ94" s="26">
        <f t="shared" si="252"/>
        <v>1</v>
      </c>
      <c r="EK94" s="26">
        <f t="shared" si="184"/>
        <v>1.20737368147919</v>
      </c>
      <c r="EN94" s="26" t="e">
        <f t="shared" si="253"/>
        <v>#DIV/0!</v>
      </c>
      <c r="EO94" s="26">
        <f t="shared" si="254"/>
        <v>4.9223585853421993E-2</v>
      </c>
      <c r="EP94" s="26" t="e">
        <f t="shared" si="255"/>
        <v>#DIV/0!</v>
      </c>
      <c r="EQ94" s="26" t="e">
        <f t="shared" si="256"/>
        <v>#DIV/0!</v>
      </c>
      <c r="ET94" s="26" t="e">
        <f t="shared" si="273"/>
        <v>#DIV/0!</v>
      </c>
      <c r="EU94" s="26">
        <f t="shared" si="257"/>
        <v>1</v>
      </c>
      <c r="EV94" s="26">
        <f t="shared" si="185"/>
        <v>1.1789508321387785</v>
      </c>
      <c r="EW94" s="26"/>
      <c r="EX94" s="26" t="e">
        <f t="shared" si="258"/>
        <v>#DIV/0!</v>
      </c>
      <c r="EY94" s="26">
        <f t="shared" si="259"/>
        <v>-1.5817526793177914E-2</v>
      </c>
      <c r="EZ94" s="26" t="e">
        <f t="shared" si="260"/>
        <v>#DIV/0!</v>
      </c>
      <c r="FA94" s="26" t="e">
        <f t="shared" si="261"/>
        <v>#DIV/0!</v>
      </c>
      <c r="FB94" s="26"/>
      <c r="FC94" s="26"/>
      <c r="FD94" s="26" t="e">
        <f t="shared" si="274"/>
        <v>#DIV/0!</v>
      </c>
      <c r="FE94" s="26">
        <f t="shared" si="262"/>
        <v>1</v>
      </c>
      <c r="FF94" s="26">
        <f t="shared" si="186"/>
        <v>1.0022440303443703</v>
      </c>
      <c r="FV94">
        <f t="shared" si="187"/>
        <v>0.39918530920020567</v>
      </c>
      <c r="FX94" s="8">
        <f t="shared" si="263"/>
        <v>10</v>
      </c>
      <c r="FY94" t="b">
        <f t="shared" si="264"/>
        <v>1</v>
      </c>
      <c r="GC94" s="11"/>
      <c r="GD94" s="11"/>
      <c r="GE94" s="11">
        <v>1981</v>
      </c>
      <c r="GF94" s="17" t="str">
        <f t="shared" ca="1" si="276"/>
        <v/>
      </c>
      <c r="GG94" s="18" t="str">
        <f t="shared" ca="1" si="277"/>
        <v/>
      </c>
      <c r="GL94">
        <f t="shared" ca="1" si="188"/>
        <v>1995</v>
      </c>
      <c r="GM94" s="18">
        <f t="shared" ca="1" si="189"/>
        <v>0.91758992874702239</v>
      </c>
      <c r="GN94" s="18">
        <f t="shared" ca="1" si="190"/>
        <v>1.0744860697353924</v>
      </c>
      <c r="GO94" s="18">
        <f t="shared" ca="1" si="191"/>
        <v>0.96398109184256686</v>
      </c>
      <c r="GP94" s="18">
        <f t="shared" ca="1" si="192"/>
        <v>0.91260196733691934</v>
      </c>
      <c r="GX94" s="14"/>
      <c r="GZ94" s="26">
        <f t="shared" si="193"/>
        <v>0.28703730034598801</v>
      </c>
      <c r="HA94" s="26" t="e">
        <f t="shared" si="194"/>
        <v>#VALUE!</v>
      </c>
      <c r="HB94" s="26" t="e">
        <f t="shared" si="195"/>
        <v>#VALUE!</v>
      </c>
      <c r="HC94" s="26" t="e">
        <f t="shared" si="196"/>
        <v>#VALUE!</v>
      </c>
      <c r="HD94" s="26">
        <f t="shared" si="197"/>
        <v>0</v>
      </c>
      <c r="HE94" s="26" t="e">
        <f t="shared" si="198"/>
        <v>#VALUE!</v>
      </c>
      <c r="HF94" s="26"/>
      <c r="HG94" s="26">
        <f t="shared" si="199"/>
        <v>0</v>
      </c>
      <c r="HI94" s="26">
        <f t="shared" si="200"/>
        <v>0</v>
      </c>
      <c r="HJ94" s="26">
        <f t="shared" si="201"/>
        <v>0.58429792326740904</v>
      </c>
      <c r="HK94" s="26">
        <f t="shared" si="202"/>
        <v>0</v>
      </c>
      <c r="HL94" s="26">
        <f t="shared" si="203"/>
        <v>0</v>
      </c>
      <c r="HO94" s="8">
        <f t="shared" si="265"/>
        <v>10</v>
      </c>
      <c r="HP94" t="b">
        <f t="shared" si="266"/>
        <v>1</v>
      </c>
      <c r="HS94" s="11"/>
      <c r="HT94" s="11"/>
      <c r="HU94" s="11"/>
      <c r="HV94" s="17">
        <f t="shared" ca="1" si="204"/>
        <v>1995</v>
      </c>
      <c r="HW94" s="18">
        <f t="shared" ca="1" si="205"/>
        <v>0.96342954642400125</v>
      </c>
      <c r="HX94" s="18">
        <f t="shared" ca="1" si="206"/>
        <v>1.0174282458684933</v>
      </c>
      <c r="HY94" s="18">
        <f t="shared" ca="1" si="207"/>
        <v>0.9919374848314102</v>
      </c>
      <c r="IB94" s="18">
        <f t="shared" ca="1" si="208"/>
        <v>0.95666546598821744</v>
      </c>
      <c r="IC94" s="18">
        <f t="shared" ca="1" si="209"/>
        <v>0.98078008763027136</v>
      </c>
      <c r="ID94" s="18">
        <f t="shared" ca="1" si="210"/>
        <v>0.99771262211153644</v>
      </c>
      <c r="IE94" s="18">
        <f t="shared" ca="1" si="211"/>
        <v>1.0031683325030667</v>
      </c>
      <c r="IG94" s="197"/>
      <c r="IH94">
        <f t="shared" si="212"/>
        <v>0</v>
      </c>
      <c r="II94">
        <f t="shared" si="213"/>
        <v>0.58600181047428246</v>
      </c>
      <c r="IJ94" t="e">
        <f t="shared" si="214"/>
        <v>#DIV/0!</v>
      </c>
      <c r="IK94">
        <f t="shared" si="215"/>
        <v>0</v>
      </c>
      <c r="IL94">
        <f t="shared" si="216"/>
        <v>0.38080338285285009</v>
      </c>
      <c r="IM94">
        <f t="shared" si="217"/>
        <v>0</v>
      </c>
      <c r="IN94" s="17">
        <f t="shared" ca="1" si="218"/>
        <v>1995</v>
      </c>
      <c r="IO94" s="18">
        <f t="shared" ca="1" si="219"/>
        <v>1.1345996463961512</v>
      </c>
      <c r="IP94" s="18">
        <f t="shared" ca="1" si="220"/>
        <v>1.0174979400504702</v>
      </c>
      <c r="IQ94" s="18">
        <f t="shared" ca="1" si="221"/>
        <v>1.1544528029900758</v>
      </c>
      <c r="IS94" s="17">
        <f t="shared" ca="1" si="222"/>
        <v>1995</v>
      </c>
      <c r="IT94" s="18">
        <f t="shared" ca="1" si="223"/>
        <v>1.1624022877522788</v>
      </c>
      <c r="IU94" s="18">
        <f t="shared" ca="1" si="224"/>
        <v>1.0907849501020552</v>
      </c>
      <c r="IV94" s="18">
        <f t="shared" ca="1" si="225"/>
        <v>1.2679309214443841</v>
      </c>
    </row>
    <row r="95" spans="1:256" x14ac:dyDescent="0.2">
      <c r="A95" t="s">
        <v>239</v>
      </c>
      <c r="B95" s="1">
        <f t="shared" si="226"/>
        <v>1960</v>
      </c>
      <c r="C95" s="42">
        <f>'Annual Data_MER_July-2014'!E24</f>
        <v>9039.4179999999997</v>
      </c>
      <c r="D95" s="42">
        <f>'Annual Data_MER_July-2014'!I24</f>
        <v>4609.3999999999996</v>
      </c>
      <c r="E95" s="42">
        <f>AER11_Table2.1d!AA23*0.001</f>
        <v>20841.687000000002</v>
      </c>
      <c r="F95" s="42">
        <f>AER11_Table2.1e!R20*0.001</f>
        <v>10595.943000000001</v>
      </c>
      <c r="G95" s="42"/>
      <c r="H95" s="42">
        <f t="shared" si="227"/>
        <v>45086.448000000004</v>
      </c>
      <c r="I95" s="1"/>
      <c r="J95" s="1"/>
      <c r="K95" s="42">
        <f>[2]National!H26</f>
        <v>9032.5726097223051</v>
      </c>
      <c r="L95" s="42">
        <f>[10]Commercial_Total!D26</f>
        <v>4609.4009999999998</v>
      </c>
      <c r="M95" s="42"/>
      <c r="N95" s="42"/>
      <c r="O95" s="42"/>
      <c r="P95" s="42"/>
      <c r="Q95" s="27"/>
      <c r="R95" s="27"/>
      <c r="S95" s="51">
        <f>K95/C95</f>
        <v>0.99924271780797236</v>
      </c>
      <c r="T95" s="1"/>
      <c r="U95" s="1"/>
      <c r="V95" s="1"/>
      <c r="W95" s="1"/>
      <c r="X95" s="1"/>
      <c r="Z95" s="231"/>
      <c r="AA95" s="231">
        <f>Sector_Activity!C17</f>
        <v>34692.396596239487</v>
      </c>
      <c r="AB95" s="231"/>
      <c r="AC95" s="51"/>
      <c r="AD95" s="23"/>
      <c r="AE95" s="42">
        <f>Sector_Activity!G17</f>
        <v>3105.8</v>
      </c>
      <c r="AH95" s="267"/>
      <c r="AI95" s="267">
        <f t="shared" si="228"/>
        <v>132.86487680991289</v>
      </c>
      <c r="AJ95" s="267"/>
      <c r="AK95" s="51"/>
      <c r="AN95" s="34">
        <f t="shared" si="162"/>
        <v>0</v>
      </c>
      <c r="AO95" s="34">
        <f t="shared" si="229"/>
        <v>14.516854916607638</v>
      </c>
      <c r="AQ95" s="26">
        <f t="shared" si="163"/>
        <v>0</v>
      </c>
      <c r="AR95" s="26">
        <f t="shared" si="164"/>
        <v>0.67316787283019652</v>
      </c>
      <c r="AS95" s="26"/>
      <c r="AT95" s="26">
        <v>0</v>
      </c>
      <c r="AU95" s="26"/>
      <c r="AV95" s="26">
        <f t="shared" si="165"/>
        <v>0</v>
      </c>
      <c r="AY95" s="34">
        <f t="shared" si="166"/>
        <v>0</v>
      </c>
      <c r="AZ95" s="34">
        <f t="shared" si="167"/>
        <v>11.170196598699041</v>
      </c>
      <c r="BA95" s="34">
        <f t="shared" si="168"/>
        <v>0</v>
      </c>
      <c r="BB95" s="93">
        <f t="shared" si="169"/>
        <v>0</v>
      </c>
      <c r="BD95" s="34"/>
      <c r="BE95" s="26"/>
      <c r="BF95" s="26"/>
      <c r="BH95" s="51"/>
      <c r="BI95" s="258">
        <f>[10]Commercial_Total!Y26</f>
        <v>0.65798494219631021</v>
      </c>
      <c r="BJ95" s="51"/>
      <c r="BK95" s="51"/>
      <c r="BL95" s="1"/>
      <c r="BN95" s="1"/>
      <c r="BO95" s="258">
        <f>[10]Commercial_Total!X26</f>
        <v>1.023074890715898</v>
      </c>
      <c r="BP95" s="1"/>
      <c r="BQ95" s="51"/>
      <c r="BR95" s="1"/>
      <c r="BZ95" s="83">
        <f t="shared" si="170"/>
        <v>0.40942826634325113</v>
      </c>
      <c r="CA95" s="83">
        <f t="shared" si="171"/>
        <v>1.4414379183044934</v>
      </c>
      <c r="CB95" s="83" t="str">
        <f t="shared" si="172"/>
        <v>NA</v>
      </c>
      <c r="CC95" s="83" t="str">
        <f t="shared" si="173"/>
        <v>NA</v>
      </c>
      <c r="CD95" s="83" t="str">
        <f t="shared" si="174"/>
        <v>NA</v>
      </c>
      <c r="CE95" s="83" t="str">
        <f t="shared" si="175"/>
        <v>NA</v>
      </c>
      <c r="CF95" s="84">
        <f t="shared" si="176"/>
        <v>0</v>
      </c>
      <c r="CG95" s="84" t="str">
        <f t="shared" si="177"/>
        <v>NA</v>
      </c>
      <c r="CH95" s="9"/>
      <c r="CI95" s="84">
        <f t="shared" si="178"/>
        <v>0</v>
      </c>
      <c r="CJ95" s="26"/>
      <c r="CK95" s="87">
        <f t="shared" si="179"/>
        <v>0</v>
      </c>
      <c r="CL95" s="87">
        <f t="shared" si="230"/>
        <v>0</v>
      </c>
      <c r="CM95" s="92">
        <f t="shared" si="231"/>
        <v>0</v>
      </c>
      <c r="CN95" s="92">
        <f t="shared" si="232"/>
        <v>0</v>
      </c>
      <c r="CO95" s="5">
        <f t="shared" si="180"/>
        <v>0</v>
      </c>
      <c r="CP95" s="91">
        <f t="shared" si="181"/>
        <v>0</v>
      </c>
      <c r="CQ95" s="37"/>
      <c r="CS95" s="84" t="str">
        <f t="shared" si="182"/>
        <v xml:space="preserve">NA </v>
      </c>
      <c r="CT95" s="205"/>
      <c r="CU95" s="244"/>
      <c r="CV95" s="5"/>
      <c r="CW95" s="26" t="e">
        <f t="shared" si="233"/>
        <v>#DIV/0!</v>
      </c>
      <c r="CX95" s="26" t="e">
        <f t="shared" si="234"/>
        <v>#DIV/0!</v>
      </c>
      <c r="CY95" s="26" t="e">
        <f t="shared" si="235"/>
        <v>#DIV/0!</v>
      </c>
      <c r="CZ95" s="26" t="e">
        <f t="shared" si="236"/>
        <v>#DIV/0!</v>
      </c>
      <c r="DA95" s="26"/>
      <c r="DB95" t="e">
        <f t="shared" si="237"/>
        <v>#DIV/0!</v>
      </c>
      <c r="DD95" s="26" t="e">
        <f t="shared" si="238"/>
        <v>#DIV/0!</v>
      </c>
      <c r="DE95" s="26" t="e">
        <f t="shared" si="239"/>
        <v>#DIV/0!</v>
      </c>
      <c r="DF95" s="26" t="e">
        <f t="shared" si="240"/>
        <v>#DIV/0!</v>
      </c>
      <c r="DG95" s="26" t="e">
        <f t="shared" si="241"/>
        <v>#DIV/0!</v>
      </c>
      <c r="DH95" s="26"/>
      <c r="DI95" s="26" t="e">
        <f t="shared" si="267"/>
        <v>#DIV/0!</v>
      </c>
      <c r="DJ95" s="26"/>
      <c r="DK95" s="26" t="e">
        <f t="shared" si="268"/>
        <v>#DIV/0!</v>
      </c>
      <c r="DL95" s="26" t="e">
        <f t="shared" si="269"/>
        <v>#DIV/0!</v>
      </c>
      <c r="DM95" s="26" t="e">
        <f t="shared" si="270"/>
        <v>#DIV/0!</v>
      </c>
      <c r="DN95" s="26" t="e">
        <f t="shared" si="271"/>
        <v>#DIV/0!</v>
      </c>
      <c r="DO95" s="26"/>
      <c r="DP95" s="26" t="e">
        <f t="shared" si="272"/>
        <v>#DIV/0!</v>
      </c>
      <c r="DQ95" s="26"/>
      <c r="DR95" s="26"/>
      <c r="DS95" s="26" t="e">
        <f t="shared" si="242"/>
        <v>#DIV/0!</v>
      </c>
      <c r="DT95" s="26">
        <f t="shared" si="243"/>
        <v>3.5279151825996335E-2</v>
      </c>
      <c r="DU95" s="26" t="e">
        <f t="shared" si="244"/>
        <v>#DIV/0!</v>
      </c>
      <c r="DV95" s="26" t="e">
        <f t="shared" si="245"/>
        <v>#DIV/0!</v>
      </c>
      <c r="DW95" s="26"/>
      <c r="DY95" s="26" t="e">
        <f t="shared" si="275"/>
        <v>#DIV/0!</v>
      </c>
      <c r="DZ95" s="26">
        <f t="shared" si="246"/>
        <v>1</v>
      </c>
      <c r="EA95" s="26">
        <f t="shared" si="183"/>
        <v>1.1815968892479078</v>
      </c>
      <c r="EC95" s="26" t="e">
        <f t="shared" si="247"/>
        <v>#DIV/0!</v>
      </c>
      <c r="ED95" s="26">
        <f t="shared" si="248"/>
        <v>-7.7803220754976074E-3</v>
      </c>
      <c r="EE95" s="26" t="e">
        <f t="shared" si="249"/>
        <v>#DIV/0!</v>
      </c>
      <c r="EF95" s="26" t="e">
        <f t="shared" si="250"/>
        <v>#DIV/0!</v>
      </c>
      <c r="EG95" s="26"/>
      <c r="EI95" s="26" t="e">
        <f t="shared" si="251"/>
        <v>#DIV/0!</v>
      </c>
      <c r="EJ95" s="26">
        <f t="shared" si="252"/>
        <v>1</v>
      </c>
      <c r="EK95" s="26">
        <f t="shared" si="184"/>
        <v>1.20737368147919</v>
      </c>
      <c r="EN95" s="26" t="e">
        <f t="shared" si="253"/>
        <v>#DIV/0!</v>
      </c>
      <c r="EO95" s="26">
        <f t="shared" si="254"/>
        <v>1.6766898830146863E-2</v>
      </c>
      <c r="EP95" s="26" t="e">
        <f t="shared" si="255"/>
        <v>#DIV/0!</v>
      </c>
      <c r="EQ95" s="26" t="e">
        <f t="shared" si="256"/>
        <v>#DIV/0!</v>
      </c>
      <c r="ET95" s="26" t="e">
        <f t="shared" si="273"/>
        <v>#DIV/0!</v>
      </c>
      <c r="EU95" s="26">
        <f t="shared" si="257"/>
        <v>1</v>
      </c>
      <c r="EV95" s="26">
        <f t="shared" si="185"/>
        <v>1.1789508321387785</v>
      </c>
      <c r="EW95" s="26"/>
      <c r="EX95" s="26" t="e">
        <f t="shared" si="258"/>
        <v>#DIV/0!</v>
      </c>
      <c r="EY95" s="26">
        <f t="shared" si="259"/>
        <v>1.85122529958495E-2</v>
      </c>
      <c r="EZ95" s="26" t="e">
        <f t="shared" si="260"/>
        <v>#DIV/0!</v>
      </c>
      <c r="FA95" s="26" t="e">
        <f t="shared" si="261"/>
        <v>#DIV/0!</v>
      </c>
      <c r="FB95" s="26"/>
      <c r="FC95" s="26"/>
      <c r="FD95" s="26" t="e">
        <f t="shared" si="274"/>
        <v>#DIV/0!</v>
      </c>
      <c r="FE95" s="26">
        <f t="shared" si="262"/>
        <v>1</v>
      </c>
      <c r="FF95" s="26">
        <f t="shared" si="186"/>
        <v>1.0022440303443703</v>
      </c>
      <c r="FV95">
        <f t="shared" si="187"/>
        <v>0.40942826634325113</v>
      </c>
      <c r="FX95" s="8">
        <f t="shared" si="263"/>
        <v>11</v>
      </c>
      <c r="FY95" t="b">
        <f t="shared" si="264"/>
        <v>1</v>
      </c>
      <c r="GC95" s="11"/>
      <c r="GD95" s="11"/>
      <c r="GE95" s="11">
        <v>1982</v>
      </c>
      <c r="GF95" s="17" t="str">
        <f t="shared" ca="1" si="276"/>
        <v/>
      </c>
      <c r="GG95" s="18" t="str">
        <f t="shared" ca="1" si="277"/>
        <v/>
      </c>
      <c r="GL95">
        <f t="shared" ca="1" si="188"/>
        <v>1996</v>
      </c>
      <c r="GM95" s="18">
        <f t="shared" ca="1" si="189"/>
        <v>0.95069060773603553</v>
      </c>
      <c r="GN95" s="18">
        <f t="shared" ca="1" si="190"/>
        <v>1.0986631943880976</v>
      </c>
      <c r="GO95" s="18">
        <f t="shared" ca="1" si="191"/>
        <v>0.95865855955328505</v>
      </c>
      <c r="GP95" s="18">
        <f t="shared" ca="1" si="192"/>
        <v>0.90593073042817418</v>
      </c>
      <c r="GX95" s="14"/>
      <c r="GZ95" s="26">
        <f t="shared" si="193"/>
        <v>0.2944025783212475</v>
      </c>
      <c r="HA95" s="26" t="e">
        <f t="shared" si="194"/>
        <v>#VALUE!</v>
      </c>
      <c r="HB95" s="26" t="e">
        <f t="shared" si="195"/>
        <v>#VALUE!</v>
      </c>
      <c r="HC95" s="26" t="e">
        <f t="shared" si="196"/>
        <v>#VALUE!</v>
      </c>
      <c r="HD95" s="26">
        <f t="shared" si="197"/>
        <v>0</v>
      </c>
      <c r="HE95" s="26" t="e">
        <f t="shared" si="198"/>
        <v>#VALUE!</v>
      </c>
      <c r="HF95" s="26"/>
      <c r="HG95" s="26">
        <f t="shared" si="199"/>
        <v>0</v>
      </c>
      <c r="HI95" s="26">
        <f t="shared" si="200"/>
        <v>0</v>
      </c>
      <c r="HJ95" s="26">
        <f t="shared" si="201"/>
        <v>0.60527938641114509</v>
      </c>
      <c r="HK95" s="26">
        <f t="shared" si="202"/>
        <v>0</v>
      </c>
      <c r="HL95" s="26">
        <f t="shared" si="203"/>
        <v>0</v>
      </c>
      <c r="HO95" s="8">
        <f t="shared" si="265"/>
        <v>11</v>
      </c>
      <c r="HP95" t="b">
        <f t="shared" si="266"/>
        <v>1</v>
      </c>
      <c r="HS95" s="11"/>
      <c r="HT95" s="11"/>
      <c r="HU95" s="11"/>
      <c r="HV95" s="17">
        <f t="shared" ca="1" si="204"/>
        <v>1996</v>
      </c>
      <c r="HW95" s="18">
        <f t="shared" ca="1" si="205"/>
        <v>1</v>
      </c>
      <c r="HX95" s="18">
        <f t="shared" ca="1" si="206"/>
        <v>1</v>
      </c>
      <c r="HY95" s="18">
        <f t="shared" ca="1" si="207"/>
        <v>1</v>
      </c>
      <c r="IB95" s="18">
        <f t="shared" ca="1" si="208"/>
        <v>1</v>
      </c>
      <c r="IC95" s="18">
        <f t="shared" ca="1" si="209"/>
        <v>1</v>
      </c>
      <c r="ID95" s="18">
        <f t="shared" ca="1" si="210"/>
        <v>1</v>
      </c>
      <c r="IE95" s="18">
        <f t="shared" ca="1" si="211"/>
        <v>1</v>
      </c>
      <c r="IG95" s="197"/>
      <c r="IH95">
        <f t="shared" si="212"/>
        <v>0</v>
      </c>
      <c r="II95">
        <f t="shared" si="213"/>
        <v>0.59638028642920404</v>
      </c>
      <c r="IJ95" t="e">
        <f t="shared" si="214"/>
        <v>#DIV/0!</v>
      </c>
      <c r="IK95">
        <f t="shared" si="215"/>
        <v>0.56308113837180285</v>
      </c>
      <c r="IL95">
        <f t="shared" si="216"/>
        <v>0.40146404881341052</v>
      </c>
      <c r="IM95">
        <f t="shared" si="217"/>
        <v>0</v>
      </c>
      <c r="IN95" s="17">
        <f t="shared" ca="1" si="218"/>
        <v>1996</v>
      </c>
      <c r="IO95" s="18">
        <f t="shared" ca="1" si="219"/>
        <v>1.1431900264199562</v>
      </c>
      <c r="IP95" s="18">
        <f t="shared" ca="1" si="220"/>
        <v>1.0635880317885353</v>
      </c>
      <c r="IQ95" s="18">
        <f t="shared" ca="1" si="221"/>
        <v>1.2158832301602849</v>
      </c>
      <c r="IS95" s="17">
        <f t="shared" ca="1" si="222"/>
        <v>1996</v>
      </c>
      <c r="IT95" s="18">
        <f t="shared" ca="1" si="223"/>
        <v>1.1777938855467078</v>
      </c>
      <c r="IU95" s="18">
        <f t="shared" ca="1" si="224"/>
        <v>1.1121605789709434</v>
      </c>
      <c r="IV95" s="18">
        <f t="shared" ca="1" si="225"/>
        <v>1.3098959296580637</v>
      </c>
    </row>
    <row r="96" spans="1:256" x14ac:dyDescent="0.2">
      <c r="A96" t="s">
        <v>239</v>
      </c>
      <c r="B96" s="1">
        <f t="shared" si="226"/>
        <v>1961</v>
      </c>
      <c r="C96" s="42">
        <f>'Annual Data_MER_July-2014'!E25</f>
        <v>9286.0239999999994</v>
      </c>
      <c r="D96" s="42">
        <f>'Annual Data_MER_July-2014'!I25</f>
        <v>4727.6629999999996</v>
      </c>
      <c r="E96" s="42">
        <f>AER11_Table2.1d!AA24*0.001</f>
        <v>20955.128000000001</v>
      </c>
      <c r="F96" s="42">
        <f>AER11_Table2.1e!R21*0.001</f>
        <v>10769.126</v>
      </c>
      <c r="G96" s="42"/>
      <c r="H96" s="42">
        <f t="shared" si="227"/>
        <v>45737.941000000006</v>
      </c>
      <c r="I96" s="1"/>
      <c r="J96" s="1"/>
      <c r="K96" s="42">
        <f>[2]National!H27</f>
        <v>9279.2978619981805</v>
      </c>
      <c r="L96" s="42">
        <f>[10]Commercial_Total!D27</f>
        <v>4727.6630000000005</v>
      </c>
      <c r="M96" s="42"/>
      <c r="N96" s="42"/>
      <c r="O96" s="42"/>
      <c r="P96" s="42"/>
      <c r="Q96" s="27"/>
      <c r="R96" s="27"/>
      <c r="S96" s="51">
        <f t="shared" ref="S96:S104" si="278">K96/C96</f>
        <v>0.99927567083589064</v>
      </c>
      <c r="T96" s="1"/>
      <c r="U96" s="1"/>
      <c r="V96" s="1"/>
      <c r="W96" s="1"/>
      <c r="X96" s="1"/>
      <c r="Z96" s="231"/>
      <c r="AA96" s="231">
        <f>Sector_Activity!C18</f>
        <v>35344.195837661653</v>
      </c>
      <c r="AB96" s="231"/>
      <c r="AC96" s="51"/>
      <c r="AD96" s="23"/>
      <c r="AE96" s="42">
        <f>Sector_Activity!G18</f>
        <v>3185.1</v>
      </c>
      <c r="AH96" s="267"/>
      <c r="AI96" s="267">
        <f t="shared" si="228"/>
        <v>133.76066106340303</v>
      </c>
      <c r="AJ96" s="267"/>
      <c r="AK96" s="51"/>
      <c r="AN96" s="34">
        <f t="shared" si="162"/>
        <v>0</v>
      </c>
      <c r="AO96" s="34">
        <f t="shared" si="229"/>
        <v>14.359970173620924</v>
      </c>
      <c r="AQ96" s="26">
        <f t="shared" si="163"/>
        <v>0</v>
      </c>
      <c r="AR96" s="26">
        <f t="shared" si="164"/>
        <v>0.6777064175149552</v>
      </c>
      <c r="AS96" s="26"/>
      <c r="AT96" s="26">
        <v>0</v>
      </c>
      <c r="AU96" s="26"/>
      <c r="AV96" s="26">
        <f t="shared" si="165"/>
        <v>0</v>
      </c>
      <c r="AY96" s="34">
        <f t="shared" si="166"/>
        <v>0</v>
      </c>
      <c r="AZ96" s="34">
        <f t="shared" si="167"/>
        <v>11.096730349961273</v>
      </c>
      <c r="BA96" s="34">
        <f t="shared" si="168"/>
        <v>0</v>
      </c>
      <c r="BB96" s="93">
        <f t="shared" si="169"/>
        <v>0</v>
      </c>
      <c r="BD96" s="34"/>
      <c r="BE96" s="26"/>
      <c r="BF96" s="26"/>
      <c r="BH96" s="51"/>
      <c r="BI96" s="258">
        <f>[10]Commercial_Total!Y27</f>
        <v>0.67315058747248335</v>
      </c>
      <c r="BJ96" s="51"/>
      <c r="BK96" s="51"/>
      <c r="BL96" s="1"/>
      <c r="BN96" s="1"/>
      <c r="BO96" s="258">
        <f>[10]Commercial_Total!X27</f>
        <v>1.0067679210673763</v>
      </c>
      <c r="BP96" s="1"/>
      <c r="BQ96" s="51"/>
      <c r="BR96" s="1"/>
      <c r="BZ96" s="83">
        <f t="shared" si="170"/>
        <v>0.41988214667070933</v>
      </c>
      <c r="CA96" s="83">
        <f t="shared" si="171"/>
        <v>1.4258601903018671</v>
      </c>
      <c r="CB96" s="83" t="str">
        <f t="shared" si="172"/>
        <v>NA</v>
      </c>
      <c r="CC96" s="83" t="str">
        <f t="shared" si="173"/>
        <v>NA</v>
      </c>
      <c r="CD96" s="83" t="str">
        <f t="shared" si="174"/>
        <v>NA</v>
      </c>
      <c r="CE96" s="83" t="str">
        <f t="shared" si="175"/>
        <v>NA</v>
      </c>
      <c r="CF96" s="84">
        <f t="shared" si="176"/>
        <v>0</v>
      </c>
      <c r="CG96" s="84" t="str">
        <f t="shared" si="177"/>
        <v>NA</v>
      </c>
      <c r="CH96" s="9"/>
      <c r="CI96" s="84">
        <f t="shared" si="178"/>
        <v>0</v>
      </c>
      <c r="CJ96" s="26"/>
      <c r="CK96" s="87">
        <f t="shared" si="179"/>
        <v>0</v>
      </c>
      <c r="CL96" s="87">
        <f t="shared" si="230"/>
        <v>0</v>
      </c>
      <c r="CM96" s="92">
        <f t="shared" si="231"/>
        <v>0</v>
      </c>
      <c r="CN96" s="92">
        <f t="shared" si="232"/>
        <v>0</v>
      </c>
      <c r="CO96" s="5">
        <f t="shared" si="180"/>
        <v>0</v>
      </c>
      <c r="CP96" s="91">
        <f t="shared" si="181"/>
        <v>0</v>
      </c>
      <c r="CQ96" s="37"/>
      <c r="CS96" s="84" t="str">
        <f t="shared" si="182"/>
        <v xml:space="preserve">NA </v>
      </c>
      <c r="CT96" s="205"/>
      <c r="CU96" s="244"/>
      <c r="CV96" s="5"/>
      <c r="CW96" s="26" t="e">
        <f t="shared" si="233"/>
        <v>#DIV/0!</v>
      </c>
      <c r="CX96" s="26" t="e">
        <f t="shared" si="234"/>
        <v>#DIV/0!</v>
      </c>
      <c r="CY96" s="26" t="e">
        <f t="shared" si="235"/>
        <v>#DIV/0!</v>
      </c>
      <c r="CZ96" s="26" t="e">
        <f t="shared" si="236"/>
        <v>#DIV/0!</v>
      </c>
      <c r="DA96" s="26"/>
      <c r="DB96" t="e">
        <f t="shared" si="237"/>
        <v>#DIV/0!</v>
      </c>
      <c r="DD96" s="26" t="e">
        <f t="shared" si="238"/>
        <v>#DIV/0!</v>
      </c>
      <c r="DE96" s="26" t="e">
        <f t="shared" si="239"/>
        <v>#DIV/0!</v>
      </c>
      <c r="DF96" s="26" t="e">
        <f t="shared" si="240"/>
        <v>#DIV/0!</v>
      </c>
      <c r="DG96" s="26" t="e">
        <f t="shared" si="241"/>
        <v>#DIV/0!</v>
      </c>
      <c r="DH96" s="26"/>
      <c r="DI96" s="26" t="e">
        <f t="shared" si="267"/>
        <v>#DIV/0!</v>
      </c>
      <c r="DJ96" s="26"/>
      <c r="DK96" s="26" t="e">
        <f t="shared" si="268"/>
        <v>#DIV/0!</v>
      </c>
      <c r="DL96" s="26" t="e">
        <f t="shared" si="269"/>
        <v>#DIV/0!</v>
      </c>
      <c r="DM96" s="26" t="e">
        <f t="shared" si="270"/>
        <v>#DIV/0!</v>
      </c>
      <c r="DN96" s="26" t="e">
        <f t="shared" si="271"/>
        <v>#DIV/0!</v>
      </c>
      <c r="DO96" s="26"/>
      <c r="DP96" s="26" t="e">
        <f t="shared" si="272"/>
        <v>#DIV/0!</v>
      </c>
      <c r="DQ96" s="26"/>
      <c r="DR96" s="26"/>
      <c r="DS96" s="26" t="e">
        <f t="shared" si="242"/>
        <v>#DIV/0!</v>
      </c>
      <c r="DT96" s="26">
        <f t="shared" si="243"/>
        <v>6.7194435393526254E-3</v>
      </c>
      <c r="DU96" s="26" t="e">
        <f t="shared" si="244"/>
        <v>#DIV/0!</v>
      </c>
      <c r="DV96" s="26" t="e">
        <f t="shared" si="245"/>
        <v>#DIV/0!</v>
      </c>
      <c r="DW96" s="26"/>
      <c r="DY96" s="26" t="e">
        <f t="shared" si="275"/>
        <v>#DIV/0!</v>
      </c>
      <c r="DZ96" s="26">
        <f t="shared" si="246"/>
        <v>1</v>
      </c>
      <c r="EA96" s="26">
        <f t="shared" si="183"/>
        <v>1.1815968892479078</v>
      </c>
      <c r="EC96" s="26" t="e">
        <f t="shared" si="247"/>
        <v>#DIV/0!</v>
      </c>
      <c r="ED96" s="26">
        <f t="shared" si="248"/>
        <v>-6.5987116664406424E-3</v>
      </c>
      <c r="EE96" s="26" t="e">
        <f t="shared" si="249"/>
        <v>#DIV/0!</v>
      </c>
      <c r="EF96" s="26" t="e">
        <f t="shared" si="250"/>
        <v>#DIV/0!</v>
      </c>
      <c r="EG96" s="26"/>
      <c r="EI96" s="26" t="e">
        <f t="shared" si="251"/>
        <v>#DIV/0!</v>
      </c>
      <c r="EJ96" s="26">
        <f t="shared" si="252"/>
        <v>1</v>
      </c>
      <c r="EK96" s="26">
        <f t="shared" si="184"/>
        <v>1.20737368147919</v>
      </c>
      <c r="EN96" s="26" t="e">
        <f t="shared" si="253"/>
        <v>#DIV/0!</v>
      </c>
      <c r="EO96" s="26">
        <f t="shared" si="254"/>
        <v>2.2787013283038011E-2</v>
      </c>
      <c r="EP96" s="26" t="e">
        <f t="shared" si="255"/>
        <v>#DIV/0!</v>
      </c>
      <c r="EQ96" s="26" t="e">
        <f t="shared" si="256"/>
        <v>#DIV/0!</v>
      </c>
      <c r="ET96" s="26" t="e">
        <f t="shared" si="273"/>
        <v>#DIV/0!</v>
      </c>
      <c r="EU96" s="26">
        <f t="shared" si="257"/>
        <v>1</v>
      </c>
      <c r="EV96" s="26">
        <f t="shared" si="185"/>
        <v>1.1789508321387785</v>
      </c>
      <c r="EW96" s="26"/>
      <c r="EX96" s="26" t="e">
        <f t="shared" si="258"/>
        <v>#DIV/0!</v>
      </c>
      <c r="EY96" s="26">
        <f t="shared" si="259"/>
        <v>-1.6067569743685329E-2</v>
      </c>
      <c r="EZ96" s="26" t="e">
        <f t="shared" si="260"/>
        <v>#DIV/0!</v>
      </c>
      <c r="FA96" s="26" t="e">
        <f t="shared" si="261"/>
        <v>#DIV/0!</v>
      </c>
      <c r="FB96" s="26"/>
      <c r="FC96" s="26"/>
      <c r="FD96" s="26" t="e">
        <f t="shared" si="274"/>
        <v>#DIV/0!</v>
      </c>
      <c r="FE96" s="26">
        <f t="shared" si="262"/>
        <v>1</v>
      </c>
      <c r="FF96" s="26">
        <f t="shared" si="186"/>
        <v>1.0022440303443703</v>
      </c>
      <c r="FV96">
        <f t="shared" si="187"/>
        <v>0.41988214667070933</v>
      </c>
      <c r="FX96" s="8">
        <f t="shared" si="263"/>
        <v>12</v>
      </c>
      <c r="FY96" t="b">
        <f t="shared" si="264"/>
        <v>1</v>
      </c>
      <c r="GC96" s="11"/>
      <c r="GD96" s="11"/>
      <c r="GE96" s="11">
        <v>1983</v>
      </c>
      <c r="GF96" s="17" t="str">
        <f t="shared" ca="1" si="276"/>
        <v/>
      </c>
      <c r="GG96" s="18" t="str">
        <f t="shared" ca="1" si="277"/>
        <v/>
      </c>
      <c r="GL96">
        <f t="shared" ca="1" si="188"/>
        <v>1997</v>
      </c>
      <c r="GM96" s="18">
        <f t="shared" ca="1" si="189"/>
        <v>0.92207077682421468</v>
      </c>
      <c r="GN96" s="18">
        <f t="shared" ca="1" si="190"/>
        <v>1.1073143019248288</v>
      </c>
      <c r="GO96" s="18">
        <f t="shared" ca="1" si="191"/>
        <v>0.91593317404346064</v>
      </c>
      <c r="GP96" s="18">
        <f t="shared" ca="1" si="192"/>
        <v>0.89476708570107855</v>
      </c>
      <c r="GX96" s="14"/>
      <c r="GZ96" s="26">
        <f t="shared" si="193"/>
        <v>0.30191952225223945</v>
      </c>
      <c r="HA96" s="26" t="e">
        <f t="shared" si="194"/>
        <v>#VALUE!</v>
      </c>
      <c r="HB96" s="26" t="e">
        <f t="shared" si="195"/>
        <v>#VALUE!</v>
      </c>
      <c r="HC96" s="26" t="e">
        <f t="shared" si="196"/>
        <v>#VALUE!</v>
      </c>
      <c r="HD96" s="26">
        <f t="shared" si="197"/>
        <v>0</v>
      </c>
      <c r="HE96" s="26" t="e">
        <f t="shared" si="198"/>
        <v>#VALUE!</v>
      </c>
      <c r="HF96" s="26"/>
      <c r="HG96" s="26">
        <f t="shared" si="199"/>
        <v>0</v>
      </c>
      <c r="HI96" s="26">
        <f t="shared" si="200"/>
        <v>0</v>
      </c>
      <c r="HJ96" s="26">
        <f t="shared" si="201"/>
        <v>0.6093602221920339</v>
      </c>
      <c r="HK96" s="26">
        <f t="shared" si="202"/>
        <v>0</v>
      </c>
      <c r="HL96" s="26">
        <f t="shared" si="203"/>
        <v>0</v>
      </c>
      <c r="HO96" s="8">
        <f t="shared" si="265"/>
        <v>12</v>
      </c>
      <c r="HP96" t="b">
        <f t="shared" si="266"/>
        <v>1</v>
      </c>
      <c r="HS96" s="11"/>
      <c r="HT96" s="11"/>
      <c r="HU96" s="11"/>
      <c r="HV96" s="17">
        <f t="shared" ca="1" si="204"/>
        <v>1997</v>
      </c>
      <c r="HW96" s="18">
        <f t="shared" ca="1" si="205"/>
        <v>1.0448741646523534</v>
      </c>
      <c r="HX96" s="18">
        <f t="shared" ca="1" si="206"/>
        <v>0.98262222810526101</v>
      </c>
      <c r="HY96" s="18">
        <f t="shared" ca="1" si="207"/>
        <v>0.9769346025167045</v>
      </c>
      <c r="IB96" s="18">
        <f t="shared" ca="1" si="208"/>
        <v>0.96492316514634557</v>
      </c>
      <c r="IC96" s="18">
        <f t="shared" ca="1" si="209"/>
        <v>1.0025324050804729</v>
      </c>
      <c r="ID96" s="18">
        <f t="shared" ca="1" si="210"/>
        <v>0.95415189717883286</v>
      </c>
      <c r="IE96" s="18">
        <f t="shared" ca="1" si="211"/>
        <v>0.99964536916699909</v>
      </c>
      <c r="IG96" s="197"/>
      <c r="IH96">
        <f t="shared" si="212"/>
        <v>0</v>
      </c>
      <c r="II96">
        <f t="shared" si="213"/>
        <v>0.60758505336467217</v>
      </c>
      <c r="IJ96" t="e">
        <f t="shared" si="214"/>
        <v>#DIV/0!</v>
      </c>
      <c r="IK96">
        <f t="shared" si="215"/>
        <v>0.57846173279592461</v>
      </c>
      <c r="IL96">
        <f t="shared" si="216"/>
        <v>0.41176428985140479</v>
      </c>
      <c r="IM96">
        <f t="shared" si="217"/>
        <v>0</v>
      </c>
      <c r="IN96" s="17">
        <f t="shared" ca="1" si="218"/>
        <v>1997</v>
      </c>
      <c r="IO96" s="18">
        <f t="shared" ca="1" si="219"/>
        <v>1.1519801014778828</v>
      </c>
      <c r="IP96" s="18">
        <f t="shared" ca="1" si="220"/>
        <v>1.0262807300451655</v>
      </c>
      <c r="IQ96" s="18">
        <f t="shared" ca="1" si="221"/>
        <v>1.1822549795422252</v>
      </c>
      <c r="IS96" s="17">
        <f t="shared" ca="1" si="222"/>
        <v>1997</v>
      </c>
      <c r="IT96" s="18">
        <f t="shared" ca="1" si="223"/>
        <v>1.195053563648683</v>
      </c>
      <c r="IU96" s="18">
        <f t="shared" ca="1" si="224"/>
        <v>1.1149770200714311</v>
      </c>
      <c r="IV96" s="18">
        <f t="shared" ca="1" si="225"/>
        <v>1.332457261222753</v>
      </c>
    </row>
    <row r="97" spans="1:256" x14ac:dyDescent="0.2">
      <c r="A97" t="s">
        <v>239</v>
      </c>
      <c r="B97" s="1">
        <f t="shared" si="226"/>
        <v>1962</v>
      </c>
      <c r="C97" s="42">
        <f>'Annual Data_MER_July-2014'!E26</f>
        <v>9782.42</v>
      </c>
      <c r="D97" s="42">
        <f>'Annual Data_MER_July-2014'!I26</f>
        <v>5036.3860000000004</v>
      </c>
      <c r="E97" s="42">
        <f>AER11_Table2.1d!AA25*0.001</f>
        <v>21788.191999999999</v>
      </c>
      <c r="F97" s="42">
        <f>AER11_Table2.1e!R22*0.001</f>
        <v>11219.481</v>
      </c>
      <c r="G97" s="42"/>
      <c r="H97" s="42">
        <f t="shared" si="227"/>
        <v>47826.478999999999</v>
      </c>
      <c r="I97" s="1"/>
      <c r="J97" s="1"/>
      <c r="K97" s="42">
        <f>[2]National!H28</f>
        <v>9776.2905974556852</v>
      </c>
      <c r="L97" s="42">
        <f>[10]Commercial_Total!D28</f>
        <v>5036.3860000000004</v>
      </c>
      <c r="M97" s="42"/>
      <c r="N97" s="42"/>
      <c r="O97" s="42"/>
      <c r="P97" s="42"/>
      <c r="Q97" s="27"/>
      <c r="R97" s="27"/>
      <c r="S97" s="51">
        <f t="shared" si="278"/>
        <v>0.99937342676512408</v>
      </c>
      <c r="T97" s="1"/>
      <c r="U97" s="1"/>
      <c r="V97" s="1"/>
      <c r="W97" s="1"/>
      <c r="X97" s="1"/>
      <c r="Z97" s="231"/>
      <c r="AA97" s="231">
        <f>Sector_Activity!C19</f>
        <v>36019.174273443197</v>
      </c>
      <c r="AB97" s="231"/>
      <c r="AC97" s="51"/>
      <c r="AD97" s="23"/>
      <c r="AE97" s="42">
        <f>Sector_Activity!G19</f>
        <v>3379.9</v>
      </c>
      <c r="AH97" s="267"/>
      <c r="AI97" s="267">
        <f t="shared" si="228"/>
        <v>139.82513762713626</v>
      </c>
      <c r="AJ97" s="267"/>
      <c r="AK97" s="51"/>
      <c r="AN97" s="34">
        <f t="shared" si="162"/>
        <v>0</v>
      </c>
      <c r="AO97" s="34">
        <f t="shared" si="229"/>
        <v>14.150264504867007</v>
      </c>
      <c r="AQ97" s="26">
        <f t="shared" si="163"/>
        <v>0</v>
      </c>
      <c r="AR97" s="26">
        <f t="shared" si="164"/>
        <v>0.7084324520114722</v>
      </c>
      <c r="AS97" s="26"/>
      <c r="AT97" s="26">
        <v>0</v>
      </c>
      <c r="AU97" s="26"/>
      <c r="AV97" s="26">
        <f t="shared" si="165"/>
        <v>0</v>
      </c>
      <c r="AY97" s="34">
        <f t="shared" si="166"/>
        <v>0</v>
      </c>
      <c r="AZ97" s="34">
        <f t="shared" si="167"/>
        <v>10.656875728111245</v>
      </c>
      <c r="BA97" s="34">
        <f t="shared" si="168"/>
        <v>0</v>
      </c>
      <c r="BB97" s="93">
        <f t="shared" si="169"/>
        <v>0</v>
      </c>
      <c r="BD97" s="34"/>
      <c r="BE97" s="26"/>
      <c r="BF97" s="26"/>
      <c r="BH97" s="51"/>
      <c r="BI97" s="258">
        <f>[10]Commercial_Total!Y28</f>
        <v>0.6971983844060764</v>
      </c>
      <c r="BJ97" s="51"/>
      <c r="BK97" s="51"/>
      <c r="BL97" s="1"/>
      <c r="BN97" s="1"/>
      <c r="BO97" s="258">
        <f>[10]Commercial_Total!X28</f>
        <v>1.0161131578280489</v>
      </c>
      <c r="BP97" s="1"/>
      <c r="BQ97" s="51"/>
      <c r="BR97" s="1"/>
      <c r="BZ97" s="83">
        <f t="shared" si="170"/>
        <v>0.44556204437296493</v>
      </c>
      <c r="CA97" s="83">
        <f t="shared" si="171"/>
        <v>1.4050376564705558</v>
      </c>
      <c r="CB97" s="83" t="str">
        <f t="shared" si="172"/>
        <v>NA</v>
      </c>
      <c r="CC97" s="83" t="str">
        <f t="shared" si="173"/>
        <v>NA</v>
      </c>
      <c r="CD97" s="83" t="str">
        <f t="shared" si="174"/>
        <v>NA</v>
      </c>
      <c r="CE97" s="83" t="str">
        <f t="shared" si="175"/>
        <v>NA</v>
      </c>
      <c r="CF97" s="84">
        <f t="shared" si="176"/>
        <v>0</v>
      </c>
      <c r="CG97" s="84" t="str">
        <f t="shared" si="177"/>
        <v>NA</v>
      </c>
      <c r="CH97" s="9"/>
      <c r="CI97" s="84">
        <f t="shared" si="178"/>
        <v>0</v>
      </c>
      <c r="CJ97" s="26"/>
      <c r="CK97" s="87">
        <f t="shared" si="179"/>
        <v>0</v>
      </c>
      <c r="CL97" s="87">
        <f t="shared" si="230"/>
        <v>0</v>
      </c>
      <c r="CM97" s="92">
        <f t="shared" si="231"/>
        <v>0</v>
      </c>
      <c r="CN97" s="92">
        <f t="shared" si="232"/>
        <v>0</v>
      </c>
      <c r="CO97" s="5">
        <f t="shared" si="180"/>
        <v>0</v>
      </c>
      <c r="CP97" s="91">
        <f t="shared" si="181"/>
        <v>0</v>
      </c>
      <c r="CQ97" s="37"/>
      <c r="CS97" s="84" t="str">
        <f t="shared" si="182"/>
        <v xml:space="preserve">NA </v>
      </c>
      <c r="CT97" s="205"/>
      <c r="CU97" s="244"/>
      <c r="CV97" s="5"/>
      <c r="CW97" s="26" t="e">
        <f t="shared" si="233"/>
        <v>#DIV/0!</v>
      </c>
      <c r="CX97" s="26" t="e">
        <f t="shared" si="234"/>
        <v>#DIV/0!</v>
      </c>
      <c r="CY97" s="26" t="e">
        <f t="shared" si="235"/>
        <v>#DIV/0!</v>
      </c>
      <c r="CZ97" s="26" t="e">
        <f t="shared" si="236"/>
        <v>#DIV/0!</v>
      </c>
      <c r="DA97" s="26"/>
      <c r="DB97" t="e">
        <f t="shared" si="237"/>
        <v>#DIV/0!</v>
      </c>
      <c r="DD97" s="26" t="e">
        <f t="shared" si="238"/>
        <v>#DIV/0!</v>
      </c>
      <c r="DE97" s="26" t="e">
        <f t="shared" si="239"/>
        <v>#DIV/0!</v>
      </c>
      <c r="DF97" s="26" t="e">
        <f t="shared" si="240"/>
        <v>#DIV/0!</v>
      </c>
      <c r="DG97" s="26" t="e">
        <f t="shared" si="241"/>
        <v>#DIV/0!</v>
      </c>
      <c r="DH97" s="26"/>
      <c r="DI97" s="26" t="e">
        <f t="shared" si="267"/>
        <v>#DIV/0!</v>
      </c>
      <c r="DJ97" s="26"/>
      <c r="DK97" s="26" t="e">
        <f t="shared" si="268"/>
        <v>#DIV/0!</v>
      </c>
      <c r="DL97" s="26" t="e">
        <f t="shared" si="269"/>
        <v>#DIV/0!</v>
      </c>
      <c r="DM97" s="26" t="e">
        <f t="shared" si="270"/>
        <v>#DIV/0!</v>
      </c>
      <c r="DN97" s="26" t="e">
        <f t="shared" si="271"/>
        <v>#DIV/0!</v>
      </c>
      <c r="DO97" s="26"/>
      <c r="DP97" s="26" t="e">
        <f t="shared" si="272"/>
        <v>#DIV/0!</v>
      </c>
      <c r="DQ97" s="26"/>
      <c r="DR97" s="26"/>
      <c r="DS97" s="26" t="e">
        <f t="shared" si="242"/>
        <v>#DIV/0!</v>
      </c>
      <c r="DT97" s="26">
        <f t="shared" si="243"/>
        <v>4.4340533503704288E-2</v>
      </c>
      <c r="DU97" s="26" t="e">
        <f t="shared" si="244"/>
        <v>#DIV/0!</v>
      </c>
      <c r="DV97" s="26" t="e">
        <f t="shared" si="245"/>
        <v>#DIV/0!</v>
      </c>
      <c r="DW97" s="26"/>
      <c r="DY97" s="26" t="e">
        <f t="shared" si="275"/>
        <v>#DIV/0!</v>
      </c>
      <c r="DZ97" s="26">
        <f t="shared" si="246"/>
        <v>1</v>
      </c>
      <c r="EA97" s="26">
        <f t="shared" si="183"/>
        <v>1.1815968892479078</v>
      </c>
      <c r="EC97" s="26" t="e">
        <f t="shared" si="247"/>
        <v>#DIV/0!</v>
      </c>
      <c r="ED97" s="26">
        <f t="shared" si="248"/>
        <v>-4.0445209746090623E-2</v>
      </c>
      <c r="EE97" s="26" t="e">
        <f t="shared" si="249"/>
        <v>#DIV/0!</v>
      </c>
      <c r="EF97" s="26" t="e">
        <f t="shared" si="250"/>
        <v>#DIV/0!</v>
      </c>
      <c r="EG97" s="26"/>
      <c r="EI97" s="26" t="e">
        <f t="shared" si="251"/>
        <v>#DIV/0!</v>
      </c>
      <c r="EJ97" s="26">
        <f t="shared" si="252"/>
        <v>1</v>
      </c>
      <c r="EK97" s="26">
        <f t="shared" si="184"/>
        <v>1.20737368147919</v>
      </c>
      <c r="EN97" s="26" t="e">
        <f t="shared" si="253"/>
        <v>#DIV/0!</v>
      </c>
      <c r="EO97" s="26">
        <f t="shared" si="254"/>
        <v>3.5100936236448679E-2</v>
      </c>
      <c r="EP97" s="26" t="e">
        <f t="shared" si="255"/>
        <v>#DIV/0!</v>
      </c>
      <c r="EQ97" s="26" t="e">
        <f t="shared" si="256"/>
        <v>#DIV/0!</v>
      </c>
      <c r="ET97" s="26" t="e">
        <f t="shared" si="273"/>
        <v>#DIV/0!</v>
      </c>
      <c r="EU97" s="26">
        <f t="shared" si="257"/>
        <v>1</v>
      </c>
      <c r="EV97" s="26">
        <f t="shared" si="185"/>
        <v>1.1789508321387785</v>
      </c>
      <c r="EW97" s="26"/>
      <c r="EX97" s="26" t="e">
        <f t="shared" si="258"/>
        <v>#DIV/0!</v>
      </c>
      <c r="EY97" s="26">
        <f t="shared" si="259"/>
        <v>9.2395972672554769E-3</v>
      </c>
      <c r="EZ97" s="26" t="e">
        <f t="shared" si="260"/>
        <v>#DIV/0!</v>
      </c>
      <c r="FA97" s="26" t="e">
        <f t="shared" si="261"/>
        <v>#DIV/0!</v>
      </c>
      <c r="FB97" s="26"/>
      <c r="FC97" s="26"/>
      <c r="FD97" s="26" t="e">
        <f t="shared" si="274"/>
        <v>#DIV/0!</v>
      </c>
      <c r="FE97" s="26">
        <f t="shared" si="262"/>
        <v>1</v>
      </c>
      <c r="FF97" s="26">
        <f t="shared" si="186"/>
        <v>1.0022440303443703</v>
      </c>
      <c r="FV97">
        <f t="shared" si="187"/>
        <v>0.44556204437296493</v>
      </c>
      <c r="FX97" s="8">
        <f t="shared" si="263"/>
        <v>13</v>
      </c>
      <c r="FY97" t="b">
        <f t="shared" si="264"/>
        <v>1</v>
      </c>
      <c r="GC97" s="11"/>
      <c r="GD97" s="11"/>
      <c r="GE97" s="11">
        <v>1984</v>
      </c>
      <c r="GF97" s="17"/>
      <c r="GG97" s="18"/>
      <c r="GL97">
        <f t="shared" ca="1" si="188"/>
        <v>1998</v>
      </c>
      <c r="GM97" s="18">
        <f t="shared" ca="1" si="189"/>
        <v>0.92303461760319072</v>
      </c>
      <c r="GN97" s="18">
        <f t="shared" ca="1" si="190"/>
        <v>1.1089039215107743</v>
      </c>
      <c r="GO97" s="18">
        <f t="shared" ca="1" si="191"/>
        <v>0.91449975334005951</v>
      </c>
      <c r="GP97" s="18">
        <f t="shared" ca="1" si="192"/>
        <v>0.89522062609407849</v>
      </c>
      <c r="GX97" s="14"/>
      <c r="GZ97" s="26">
        <f t="shared" si="193"/>
        <v>0.32038485236267122</v>
      </c>
      <c r="HA97" s="26" t="e">
        <f t="shared" si="194"/>
        <v>#VALUE!</v>
      </c>
      <c r="HB97" s="26" t="e">
        <f t="shared" si="195"/>
        <v>#VALUE!</v>
      </c>
      <c r="HC97" s="26" t="e">
        <f t="shared" si="196"/>
        <v>#VALUE!</v>
      </c>
      <c r="HD97" s="26">
        <f t="shared" si="197"/>
        <v>0</v>
      </c>
      <c r="HE97" s="26" t="e">
        <f t="shared" si="198"/>
        <v>#VALUE!</v>
      </c>
      <c r="HF97" s="26"/>
      <c r="HG97" s="26">
        <f t="shared" si="199"/>
        <v>0</v>
      </c>
      <c r="HI97" s="26">
        <f t="shared" si="200"/>
        <v>0</v>
      </c>
      <c r="HJ97" s="26">
        <f t="shared" si="201"/>
        <v>0.6369875586374123</v>
      </c>
      <c r="HK97" s="26">
        <f t="shared" si="202"/>
        <v>0</v>
      </c>
      <c r="HL97" s="26">
        <f t="shared" si="203"/>
        <v>0</v>
      </c>
      <c r="HO97" s="8">
        <f t="shared" si="265"/>
        <v>13</v>
      </c>
      <c r="HP97" t="b">
        <f t="shared" si="266"/>
        <v>1</v>
      </c>
      <c r="HS97" s="11"/>
      <c r="HT97" s="11"/>
      <c r="HU97" s="11"/>
      <c r="HV97" s="17">
        <f t="shared" ca="1" si="204"/>
        <v>1998</v>
      </c>
      <c r="HW97" s="18">
        <f t="shared" ca="1" si="205"/>
        <v>1.0913692592065973</v>
      </c>
      <c r="HX97" s="18">
        <f t="shared" ca="1" si="206"/>
        <v>0.95660150991020987</v>
      </c>
      <c r="HY97" s="18">
        <f t="shared" ca="1" si="207"/>
        <v>0.97707013235712548</v>
      </c>
      <c r="IB97" s="18">
        <f t="shared" ca="1" si="208"/>
        <v>0.95354142904980621</v>
      </c>
      <c r="IC97" s="18">
        <f t="shared" ca="1" si="209"/>
        <v>1.0028363372789775</v>
      </c>
      <c r="ID97" s="18">
        <f t="shared" ca="1" si="210"/>
        <v>0.94328436866189691</v>
      </c>
      <c r="IE97" s="18">
        <f t="shared" ca="1" si="211"/>
        <v>1.0032894028324031</v>
      </c>
      <c r="IG97" s="197"/>
      <c r="IH97">
        <f t="shared" si="212"/>
        <v>0</v>
      </c>
      <c r="II97">
        <f t="shared" si="213"/>
        <v>0.61918828267021297</v>
      </c>
      <c r="IJ97" t="e">
        <f t="shared" si="214"/>
        <v>#DIV/0!</v>
      </c>
      <c r="IK97">
        <f t="shared" si="215"/>
        <v>0.60944374061756246</v>
      </c>
      <c r="IL97">
        <f t="shared" si="216"/>
        <v>0.43865307334883158</v>
      </c>
      <c r="IM97">
        <f t="shared" si="217"/>
        <v>0</v>
      </c>
      <c r="IN97" s="17">
        <f t="shared" ca="1" si="218"/>
        <v>1998</v>
      </c>
      <c r="IO97" s="18">
        <f t="shared" ca="1" si="219"/>
        <v>1.165113997921299</v>
      </c>
      <c r="IP97" s="18">
        <f t="shared" ca="1" si="220"/>
        <v>1.0141752517519107</v>
      </c>
      <c r="IQ97" s="18">
        <f t="shared" ca="1" si="221"/>
        <v>1.1816297821615087</v>
      </c>
      <c r="IS97" s="17">
        <f t="shared" ca="1" si="222"/>
        <v>1998</v>
      </c>
      <c r="IT97" s="18">
        <f t="shared" ca="1" si="223"/>
        <v>1.2170318063299683</v>
      </c>
      <c r="IU97" s="18">
        <f t="shared" ca="1" si="224"/>
        <v>1.115315041481288</v>
      </c>
      <c r="IV97" s="18">
        <f t="shared" ca="1" si="225"/>
        <v>1.3573738795609553</v>
      </c>
    </row>
    <row r="98" spans="1:256" x14ac:dyDescent="0.2">
      <c r="A98" t="s">
        <v>239</v>
      </c>
      <c r="B98" s="1">
        <f t="shared" si="226"/>
        <v>1963</v>
      </c>
      <c r="C98" s="42">
        <f>'Annual Data_MER_July-2014'!E27</f>
        <v>9988.4789999999994</v>
      </c>
      <c r="D98" s="42">
        <f>'Annual Data_MER_July-2014'!I27</f>
        <v>5250.6459999999997</v>
      </c>
      <c r="E98" s="42">
        <f>AER11_Table2.1d!AA26*0.001</f>
        <v>22751.19</v>
      </c>
      <c r="F98" s="42">
        <f>AER11_Table2.1e!R23*0.001</f>
        <v>11653.755000000001</v>
      </c>
      <c r="G98" s="42"/>
      <c r="H98" s="42">
        <f t="shared" si="227"/>
        <v>49644.070000000007</v>
      </c>
      <c r="I98" s="1"/>
      <c r="J98" s="1"/>
      <c r="K98" s="42">
        <f>[2]National!H29</f>
        <v>9979.133776006116</v>
      </c>
      <c r="L98" s="42">
        <f>[10]Commercial_Total!D29</f>
        <v>5250.6459999999997</v>
      </c>
      <c r="M98" s="42"/>
      <c r="N98" s="42"/>
      <c r="O98" s="42"/>
      <c r="P98" s="42"/>
      <c r="Q98" s="27"/>
      <c r="R98" s="27"/>
      <c r="S98" s="51">
        <f t="shared" si="278"/>
        <v>0.99906439969550087</v>
      </c>
      <c r="T98" s="1"/>
      <c r="U98" s="1"/>
      <c r="V98" s="1"/>
      <c r="W98" s="1"/>
      <c r="X98" s="1"/>
      <c r="Z98" s="231"/>
      <c r="AA98" s="231">
        <f>Sector_Activity!C20</f>
        <v>36743.103932126673</v>
      </c>
      <c r="AB98" s="231"/>
      <c r="AC98" s="51"/>
      <c r="AD98" s="23"/>
      <c r="AE98" s="42">
        <f>Sector_Activity!G20</f>
        <v>3527.1</v>
      </c>
      <c r="AH98" s="267"/>
      <c r="AI98" s="267">
        <f t="shared" si="228"/>
        <v>142.90153629097864</v>
      </c>
      <c r="AJ98" s="267"/>
      <c r="AK98" s="51"/>
      <c r="AN98" s="34">
        <f t="shared" si="162"/>
        <v>0</v>
      </c>
      <c r="AO98" s="34">
        <f t="shared" si="229"/>
        <v>14.075038983867769</v>
      </c>
      <c r="AQ98" s="26">
        <f t="shared" si="163"/>
        <v>0</v>
      </c>
      <c r="AR98" s="26">
        <f t="shared" si="164"/>
        <v>0.72401921048549156</v>
      </c>
      <c r="AS98" s="26"/>
      <c r="AT98" s="26">
        <v>0</v>
      </c>
      <c r="AU98" s="26"/>
      <c r="AV98" s="26">
        <f t="shared" si="165"/>
        <v>0</v>
      </c>
      <c r="AY98" s="34">
        <f t="shared" si="166"/>
        <v>0</v>
      </c>
      <c r="AZ98" s="34">
        <f t="shared" si="167"/>
        <v>10.41736949111924</v>
      </c>
      <c r="BA98" s="34">
        <f t="shared" si="168"/>
        <v>0</v>
      </c>
      <c r="BB98" s="93">
        <f t="shared" si="169"/>
        <v>0</v>
      </c>
      <c r="BD98" s="34"/>
      <c r="BE98" s="26"/>
      <c r="BF98" s="26"/>
      <c r="BH98" s="51"/>
      <c r="BI98" s="258">
        <f>[10]Commercial_Total!Y29</f>
        <v>0.71040486998096863</v>
      </c>
      <c r="BJ98" s="51"/>
      <c r="BK98" s="51"/>
      <c r="BL98" s="1"/>
      <c r="BN98" s="1"/>
      <c r="BO98" s="258">
        <f>[10]Commercial_Total!X29</f>
        <v>1.0191641992894664</v>
      </c>
      <c r="BP98" s="1"/>
      <c r="BQ98" s="51"/>
      <c r="BR98" s="1"/>
      <c r="BZ98" s="83">
        <f t="shared" si="170"/>
        <v>0.46496697733894038</v>
      </c>
      <c r="CA98" s="83">
        <f t="shared" si="171"/>
        <v>1.3975682067160871</v>
      </c>
      <c r="CB98" s="83" t="str">
        <f t="shared" si="172"/>
        <v>NA</v>
      </c>
      <c r="CC98" s="83" t="str">
        <f t="shared" si="173"/>
        <v>NA</v>
      </c>
      <c r="CD98" s="83" t="str">
        <f t="shared" si="174"/>
        <v>NA</v>
      </c>
      <c r="CE98" s="83" t="str">
        <f t="shared" si="175"/>
        <v>NA</v>
      </c>
      <c r="CF98" s="84">
        <f t="shared" si="176"/>
        <v>0</v>
      </c>
      <c r="CG98" s="84" t="str">
        <f t="shared" si="177"/>
        <v>NA</v>
      </c>
      <c r="CH98" s="9"/>
      <c r="CI98" s="84">
        <f t="shared" si="178"/>
        <v>0</v>
      </c>
      <c r="CJ98" s="26"/>
      <c r="CK98" s="87">
        <f t="shared" si="179"/>
        <v>0</v>
      </c>
      <c r="CL98" s="87">
        <f t="shared" si="230"/>
        <v>0</v>
      </c>
      <c r="CM98" s="92">
        <f t="shared" si="231"/>
        <v>0</v>
      </c>
      <c r="CN98" s="92">
        <f t="shared" si="232"/>
        <v>0</v>
      </c>
      <c r="CO98" s="5">
        <f t="shared" si="180"/>
        <v>0</v>
      </c>
      <c r="CP98" s="91">
        <f t="shared" si="181"/>
        <v>0</v>
      </c>
      <c r="CQ98" s="37"/>
      <c r="CS98" s="84" t="str">
        <f t="shared" si="182"/>
        <v xml:space="preserve">NA </v>
      </c>
      <c r="CT98" s="205"/>
      <c r="CU98" s="244"/>
      <c r="CV98" s="5"/>
      <c r="CW98" s="26" t="e">
        <f t="shared" si="233"/>
        <v>#DIV/0!</v>
      </c>
      <c r="CX98" s="26" t="e">
        <f t="shared" si="234"/>
        <v>#DIV/0!</v>
      </c>
      <c r="CY98" s="26" t="e">
        <f t="shared" si="235"/>
        <v>#DIV/0!</v>
      </c>
      <c r="CZ98" s="26" t="e">
        <f t="shared" si="236"/>
        <v>#DIV/0!</v>
      </c>
      <c r="DA98" s="26"/>
      <c r="DB98" t="e">
        <f t="shared" si="237"/>
        <v>#DIV/0!</v>
      </c>
      <c r="DD98" s="26" t="e">
        <f t="shared" si="238"/>
        <v>#DIV/0!</v>
      </c>
      <c r="DE98" s="26" t="e">
        <f t="shared" si="239"/>
        <v>#DIV/0!</v>
      </c>
      <c r="DF98" s="26" t="e">
        <f t="shared" si="240"/>
        <v>#DIV/0!</v>
      </c>
      <c r="DG98" s="26" t="e">
        <f t="shared" si="241"/>
        <v>#DIV/0!</v>
      </c>
      <c r="DH98" s="26"/>
      <c r="DI98" s="26" t="e">
        <f t="shared" si="267"/>
        <v>#DIV/0!</v>
      </c>
      <c r="DJ98" s="26"/>
      <c r="DK98" s="26" t="e">
        <f t="shared" si="268"/>
        <v>#DIV/0!</v>
      </c>
      <c r="DL98" s="26" t="e">
        <f t="shared" si="269"/>
        <v>#DIV/0!</v>
      </c>
      <c r="DM98" s="26" t="e">
        <f t="shared" si="270"/>
        <v>#DIV/0!</v>
      </c>
      <c r="DN98" s="26" t="e">
        <f t="shared" si="271"/>
        <v>#DIV/0!</v>
      </c>
      <c r="DO98" s="26"/>
      <c r="DP98" s="26" t="e">
        <f t="shared" si="272"/>
        <v>#DIV/0!</v>
      </c>
      <c r="DQ98" s="26"/>
      <c r="DR98" s="26"/>
      <c r="DS98" s="26" t="e">
        <f t="shared" si="242"/>
        <v>#DIV/0!</v>
      </c>
      <c r="DT98" s="26">
        <f t="shared" si="243"/>
        <v>2.1763210701147142E-2</v>
      </c>
      <c r="DU98" s="26" t="e">
        <f t="shared" si="244"/>
        <v>#DIV/0!</v>
      </c>
      <c r="DV98" s="26" t="e">
        <f t="shared" si="245"/>
        <v>#DIV/0!</v>
      </c>
      <c r="DW98" s="26"/>
      <c r="DY98" s="26" t="e">
        <f t="shared" si="275"/>
        <v>#DIV/0!</v>
      </c>
      <c r="DZ98" s="26">
        <f t="shared" si="246"/>
        <v>1</v>
      </c>
      <c r="EA98" s="26">
        <f t="shared" si="183"/>
        <v>1.1815968892479078</v>
      </c>
      <c r="EC98" s="26" t="e">
        <f t="shared" si="247"/>
        <v>#DIV/0!</v>
      </c>
      <c r="ED98" s="26">
        <f t="shared" si="248"/>
        <v>-2.2730735727752107E-2</v>
      </c>
      <c r="EE98" s="26" t="e">
        <f t="shared" si="249"/>
        <v>#DIV/0!</v>
      </c>
      <c r="EF98" s="26" t="e">
        <f t="shared" si="250"/>
        <v>#DIV/0!</v>
      </c>
      <c r="EG98" s="26"/>
      <c r="EI98" s="26" t="e">
        <f t="shared" si="251"/>
        <v>#DIV/0!</v>
      </c>
      <c r="EJ98" s="26">
        <f t="shared" si="252"/>
        <v>1</v>
      </c>
      <c r="EK98" s="26">
        <f t="shared" si="184"/>
        <v>1.20737368147919</v>
      </c>
      <c r="EN98" s="26" t="e">
        <f t="shared" si="253"/>
        <v>#DIV/0!</v>
      </c>
      <c r="EO98" s="26">
        <f t="shared" si="254"/>
        <v>1.8765050537646145E-2</v>
      </c>
      <c r="EP98" s="26" t="e">
        <f t="shared" si="255"/>
        <v>#DIV/0!</v>
      </c>
      <c r="EQ98" s="26" t="e">
        <f t="shared" si="256"/>
        <v>#DIV/0!</v>
      </c>
      <c r="ET98" s="26" t="e">
        <f t="shared" si="273"/>
        <v>#DIV/0!</v>
      </c>
      <c r="EU98" s="26">
        <f t="shared" si="257"/>
        <v>1</v>
      </c>
      <c r="EV98" s="26">
        <f t="shared" si="185"/>
        <v>1.1789508321387785</v>
      </c>
      <c r="EW98" s="26"/>
      <c r="EX98" s="26" t="e">
        <f t="shared" si="258"/>
        <v>#DIV/0!</v>
      </c>
      <c r="EY98" s="26">
        <f t="shared" si="259"/>
        <v>2.9981601635007903E-3</v>
      </c>
      <c r="EZ98" s="26" t="e">
        <f t="shared" si="260"/>
        <v>#DIV/0!</v>
      </c>
      <c r="FA98" s="26" t="e">
        <f t="shared" si="261"/>
        <v>#DIV/0!</v>
      </c>
      <c r="FB98" s="26"/>
      <c r="FC98" s="26"/>
      <c r="FD98" s="26" t="e">
        <f t="shared" si="274"/>
        <v>#DIV/0!</v>
      </c>
      <c r="FE98" s="26">
        <f t="shared" si="262"/>
        <v>1</v>
      </c>
      <c r="FF98" s="26">
        <f t="shared" si="186"/>
        <v>1.0022440303443703</v>
      </c>
      <c r="FV98">
        <f t="shared" si="187"/>
        <v>0.46496697733894038</v>
      </c>
      <c r="FX98" s="8">
        <f t="shared" si="263"/>
        <v>14</v>
      </c>
      <c r="FY98" t="b">
        <f t="shared" si="264"/>
        <v>1</v>
      </c>
      <c r="GC98" s="11"/>
      <c r="GD98" s="11"/>
      <c r="GF98" s="17">
        <f t="shared" ref="GF98:GF118" ca="1" si="279">IF(FY84,OFFSET(B$10,$FY$4+$FX84,0),"")</f>
        <v>1985</v>
      </c>
      <c r="GG98" s="18">
        <f t="shared" ref="GG98:GG123" ca="1" si="280">IF($FY84,OFFSET(BZ$84,$FY$4+$FX84,0),"")</f>
        <v>1</v>
      </c>
      <c r="GH98" s="94">
        <f ca="1">GG98*GI98</f>
        <v>1</v>
      </c>
      <c r="GI98" s="18">
        <f t="shared" ref="GI98:GI123" ca="1" si="281">IF($FY84,OFFSET(CB$84,$FY$4+$FX84,0),"")</f>
        <v>1</v>
      </c>
      <c r="GJ98" s="18">
        <f t="shared" ref="GJ98:GJ123" ca="1" si="282">IF($FY84,OFFSET(CE$84,$FY$4+$FX84,0),"")</f>
        <v>1</v>
      </c>
      <c r="GK98" s="18">
        <f ca="1">IF($FY84,OFFSET(CE$84,$FY$4+$FX84,0),"")</f>
        <v>1</v>
      </c>
      <c r="GL98">
        <f t="shared" ca="1" si="188"/>
        <v>1999</v>
      </c>
      <c r="GM98" s="18">
        <f t="shared" ca="1" si="189"/>
        <v>0.92472651822696084</v>
      </c>
      <c r="GN98" s="18">
        <f t="shared" ca="1" si="190"/>
        <v>1.1146363863740925</v>
      </c>
      <c r="GO98" s="18">
        <f t="shared" ca="1" si="191"/>
        <v>0.91354815203028761</v>
      </c>
      <c r="GP98" s="18">
        <f t="shared" ca="1" si="192"/>
        <v>0.90243289468672849</v>
      </c>
      <c r="GX98" s="14"/>
      <c r="GZ98" s="26">
        <f t="shared" si="193"/>
        <v>0.33433812029006116</v>
      </c>
      <c r="HA98" s="26" t="e">
        <f t="shared" si="194"/>
        <v>#VALUE!</v>
      </c>
      <c r="HB98" s="26" t="e">
        <f t="shared" si="195"/>
        <v>#VALUE!</v>
      </c>
      <c r="HC98" s="26" t="e">
        <f t="shared" si="196"/>
        <v>#VALUE!</v>
      </c>
      <c r="HD98" s="26">
        <f t="shared" si="197"/>
        <v>0</v>
      </c>
      <c r="HE98" s="26" t="e">
        <f t="shared" si="198"/>
        <v>#VALUE!</v>
      </c>
      <c r="HF98" s="26"/>
      <c r="HG98" s="26">
        <f t="shared" si="199"/>
        <v>0</v>
      </c>
      <c r="HI98" s="26">
        <f t="shared" si="200"/>
        <v>0</v>
      </c>
      <c r="HJ98" s="26">
        <f t="shared" si="201"/>
        <v>0.65100240394728781</v>
      </c>
      <c r="HK98" s="26">
        <f t="shared" si="202"/>
        <v>0</v>
      </c>
      <c r="HL98" s="26">
        <f t="shared" si="203"/>
        <v>0</v>
      </c>
      <c r="HO98" s="8">
        <f t="shared" si="265"/>
        <v>14</v>
      </c>
      <c r="HP98" t="b">
        <f t="shared" si="266"/>
        <v>1</v>
      </c>
      <c r="HS98" s="11"/>
      <c r="HT98" s="11"/>
      <c r="HU98" s="11"/>
      <c r="HV98" s="17">
        <f t="shared" ca="1" si="204"/>
        <v>1999</v>
      </c>
      <c r="HW98" s="18">
        <f t="shared" ca="1" si="205"/>
        <v>1.1442627612683067</v>
      </c>
      <c r="HX98" s="18">
        <f t="shared" ca="1" si="206"/>
        <v>0.93328297450070741</v>
      </c>
      <c r="HY98" s="18">
        <f t="shared" ca="1" si="207"/>
        <v>0.98031975748964939</v>
      </c>
      <c r="IB98" s="18">
        <f t="shared" ca="1" si="208"/>
        <v>0.97213859133713987</v>
      </c>
      <c r="IC98" s="18">
        <f t="shared" ca="1" si="209"/>
        <v>1.007597216432313</v>
      </c>
      <c r="ID98" s="18">
        <f t="shared" ca="1" si="210"/>
        <v>0.93810792469036741</v>
      </c>
      <c r="IE98" s="18">
        <f t="shared" ca="1" si="211"/>
        <v>1.0119086850761094</v>
      </c>
      <c r="IG98" s="197"/>
      <c r="IH98">
        <f t="shared" si="212"/>
        <v>0</v>
      </c>
      <c r="II98">
        <f t="shared" si="213"/>
        <v>0.63163300887996254</v>
      </c>
      <c r="IJ98" t="e">
        <f t="shared" si="214"/>
        <v>#DIV/0!</v>
      </c>
      <c r="IK98">
        <f t="shared" si="215"/>
        <v>0.62208877241793714</v>
      </c>
      <c r="IL98">
        <f t="shared" si="216"/>
        <v>0.45731443240584596</v>
      </c>
      <c r="IM98">
        <f t="shared" si="217"/>
        <v>0</v>
      </c>
      <c r="IN98" s="17">
        <f t="shared" ca="1" si="218"/>
        <v>1999</v>
      </c>
      <c r="IO98" s="18">
        <f t="shared" ca="1" si="219"/>
        <v>1.1791215434050668</v>
      </c>
      <c r="IP98" s="18">
        <f t="shared" ca="1" si="220"/>
        <v>1.0339549709859479</v>
      </c>
      <c r="IQ98" s="18">
        <f t="shared" ca="1" si="221"/>
        <v>1.2191585812002919</v>
      </c>
      <c r="IS98" s="17">
        <f t="shared" ca="1" si="222"/>
        <v>1999</v>
      </c>
      <c r="IT98" s="18">
        <f t="shared" ca="1" si="223"/>
        <v>1.2428697814138228</v>
      </c>
      <c r="IU98" s="18">
        <f t="shared" ca="1" si="224"/>
        <v>1.1206099035968722</v>
      </c>
      <c r="IV98" s="18">
        <f t="shared" ca="1" si="225"/>
        <v>1.3927721859336095</v>
      </c>
    </row>
    <row r="99" spans="1:256" x14ac:dyDescent="0.2">
      <c r="A99" t="s">
        <v>239</v>
      </c>
      <c r="B99" s="1">
        <f t="shared" si="226"/>
        <v>1964</v>
      </c>
      <c r="C99" s="42">
        <f>'Annual Data_MER_July-2014'!E28</f>
        <v>10240.574000000001</v>
      </c>
      <c r="D99" s="42">
        <f>'Annual Data_MER_July-2014'!I28</f>
        <v>5465.9930000000004</v>
      </c>
      <c r="E99" s="42">
        <f>AER11_Table2.1d!AA27*0.001</f>
        <v>24111.353999999999</v>
      </c>
      <c r="F99" s="42">
        <f>AER11_Table2.1e!R24*0.001</f>
        <v>11997.007</v>
      </c>
      <c r="G99" s="42"/>
      <c r="H99" s="42">
        <f t="shared" si="227"/>
        <v>51814.928</v>
      </c>
      <c r="I99" s="1"/>
      <c r="J99" s="1"/>
      <c r="K99" s="42">
        <f>[2]National!H30</f>
        <v>10228.158746606292</v>
      </c>
      <c r="L99" s="42">
        <f>[10]Commercial_Total!D30</f>
        <v>5465.9930000000004</v>
      </c>
      <c r="M99" s="42"/>
      <c r="N99" s="42"/>
      <c r="O99" s="42"/>
      <c r="P99" s="42"/>
      <c r="Q99" s="27"/>
      <c r="R99" s="27"/>
      <c r="S99" s="51">
        <f t="shared" si="278"/>
        <v>0.99878764086918281</v>
      </c>
      <c r="T99" s="1"/>
      <c r="U99" s="1"/>
      <c r="V99" s="1"/>
      <c r="W99" s="1"/>
      <c r="X99" s="1"/>
      <c r="Z99" s="231"/>
      <c r="AA99" s="231">
        <f>Sector_Activity!C21</f>
        <v>37509.906313800413</v>
      </c>
      <c r="AB99" s="231"/>
      <c r="AC99" s="51"/>
      <c r="AD99" s="23"/>
      <c r="AE99" s="42">
        <f>Sector_Activity!G21</f>
        <v>3730.5</v>
      </c>
      <c r="AH99" s="267"/>
      <c r="AI99" s="267">
        <f t="shared" si="228"/>
        <v>145.72131837047499</v>
      </c>
      <c r="AJ99" s="267"/>
      <c r="AK99" s="51"/>
      <c r="AN99" s="34">
        <f t="shared" si="162"/>
        <v>0</v>
      </c>
      <c r="AO99" s="34">
        <f t="shared" si="229"/>
        <v>13.889539739981236</v>
      </c>
      <c r="AQ99" s="26">
        <f t="shared" si="163"/>
        <v>0</v>
      </c>
      <c r="AR99" s="26">
        <f t="shared" si="164"/>
        <v>0.73830580563294324</v>
      </c>
      <c r="AS99" s="26"/>
      <c r="AT99" s="26">
        <v>0</v>
      </c>
      <c r="AU99" s="26"/>
      <c r="AV99" s="26">
        <f t="shared" si="165"/>
        <v>0</v>
      </c>
      <c r="AY99" s="34">
        <f t="shared" si="166"/>
        <v>0</v>
      </c>
      <c r="AZ99" s="34">
        <f t="shared" si="167"/>
        <v>10.054927305669592</v>
      </c>
      <c r="BA99" s="34">
        <f t="shared" si="168"/>
        <v>0</v>
      </c>
      <c r="BB99" s="93">
        <f t="shared" si="169"/>
        <v>0</v>
      </c>
      <c r="BD99" s="34"/>
      <c r="BE99" s="26"/>
      <c r="BF99" s="26"/>
      <c r="BH99" s="51"/>
      <c r="BI99" s="258">
        <f>[10]Commercial_Total!Y30</f>
        <v>0.73647640463098862</v>
      </c>
      <c r="BJ99" s="51"/>
      <c r="BK99" s="51"/>
      <c r="BL99" s="1"/>
      <c r="BN99" s="1"/>
      <c r="BO99" s="258">
        <f>[10]Commercial_Total!X30</f>
        <v>1.0024839913274224</v>
      </c>
      <c r="BP99" s="1"/>
      <c r="BQ99" s="51"/>
      <c r="BR99" s="1"/>
      <c r="BZ99" s="83">
        <f t="shared" si="170"/>
        <v>0.49178058715741463</v>
      </c>
      <c r="CA99" s="83">
        <f t="shared" si="171"/>
        <v>1.3791492278469819</v>
      </c>
      <c r="CB99" s="83" t="str">
        <f t="shared" si="172"/>
        <v>NA</v>
      </c>
      <c r="CC99" s="83" t="str">
        <f t="shared" si="173"/>
        <v>NA</v>
      </c>
      <c r="CD99" s="83" t="str">
        <f t="shared" si="174"/>
        <v>NA</v>
      </c>
      <c r="CE99" s="83" t="str">
        <f t="shared" si="175"/>
        <v>NA</v>
      </c>
      <c r="CF99" s="84">
        <f t="shared" si="176"/>
        <v>0</v>
      </c>
      <c r="CG99" s="84" t="str">
        <f t="shared" si="177"/>
        <v>NA</v>
      </c>
      <c r="CH99" s="9"/>
      <c r="CI99" s="84">
        <f t="shared" si="178"/>
        <v>0</v>
      </c>
      <c r="CJ99" s="26"/>
      <c r="CK99" s="87">
        <f t="shared" si="179"/>
        <v>0</v>
      </c>
      <c r="CL99" s="87">
        <f t="shared" si="230"/>
        <v>0</v>
      </c>
      <c r="CM99" s="92">
        <f t="shared" si="231"/>
        <v>0</v>
      </c>
      <c r="CN99" s="92">
        <f t="shared" si="232"/>
        <v>0</v>
      </c>
      <c r="CO99" s="5">
        <f t="shared" si="180"/>
        <v>0</v>
      </c>
      <c r="CP99" s="91">
        <f t="shared" si="181"/>
        <v>0</v>
      </c>
      <c r="CQ99" s="37"/>
      <c r="CS99" s="84" t="str">
        <f t="shared" si="182"/>
        <v xml:space="preserve">NA </v>
      </c>
      <c r="CT99" s="205"/>
      <c r="CU99" s="244"/>
      <c r="CV99" s="5"/>
      <c r="CW99" s="26" t="e">
        <f t="shared" si="233"/>
        <v>#DIV/0!</v>
      </c>
      <c r="CX99" s="26" t="e">
        <f t="shared" si="234"/>
        <v>#DIV/0!</v>
      </c>
      <c r="CY99" s="26" t="e">
        <f t="shared" si="235"/>
        <v>#DIV/0!</v>
      </c>
      <c r="CZ99" s="26" t="e">
        <f t="shared" si="236"/>
        <v>#DIV/0!</v>
      </c>
      <c r="DA99" s="26"/>
      <c r="DB99" t="e">
        <f t="shared" si="237"/>
        <v>#DIV/0!</v>
      </c>
      <c r="DD99" s="26" t="e">
        <f t="shared" si="238"/>
        <v>#DIV/0!</v>
      </c>
      <c r="DE99" s="26" t="e">
        <f t="shared" si="239"/>
        <v>#DIV/0!</v>
      </c>
      <c r="DF99" s="26" t="e">
        <f t="shared" si="240"/>
        <v>#DIV/0!</v>
      </c>
      <c r="DG99" s="26" t="e">
        <f t="shared" si="241"/>
        <v>#DIV/0!</v>
      </c>
      <c r="DH99" s="26"/>
      <c r="DI99" s="26" t="e">
        <f t="shared" si="267"/>
        <v>#DIV/0!</v>
      </c>
      <c r="DJ99" s="26"/>
      <c r="DK99" s="26" t="e">
        <f t="shared" si="268"/>
        <v>#DIV/0!</v>
      </c>
      <c r="DL99" s="26" t="e">
        <f t="shared" si="269"/>
        <v>#DIV/0!</v>
      </c>
      <c r="DM99" s="26" t="e">
        <f t="shared" si="270"/>
        <v>#DIV/0!</v>
      </c>
      <c r="DN99" s="26" t="e">
        <f t="shared" si="271"/>
        <v>#DIV/0!</v>
      </c>
      <c r="DO99" s="26"/>
      <c r="DP99" s="26" t="e">
        <f t="shared" si="272"/>
        <v>#DIV/0!</v>
      </c>
      <c r="DQ99" s="26"/>
      <c r="DR99" s="26"/>
      <c r="DS99" s="26" t="e">
        <f t="shared" si="242"/>
        <v>#DIV/0!</v>
      </c>
      <c r="DT99" s="26">
        <f t="shared" si="243"/>
        <v>1.9540183695516477E-2</v>
      </c>
      <c r="DU99" s="26" t="e">
        <f t="shared" si="244"/>
        <v>#DIV/0!</v>
      </c>
      <c r="DV99" s="26" t="e">
        <f t="shared" si="245"/>
        <v>#DIV/0!</v>
      </c>
      <c r="DW99" s="26"/>
      <c r="DY99" s="26" t="e">
        <f t="shared" si="275"/>
        <v>#DIV/0!</v>
      </c>
      <c r="DZ99" s="26">
        <f t="shared" si="246"/>
        <v>1</v>
      </c>
      <c r="EA99" s="26">
        <f t="shared" si="183"/>
        <v>1.1815968892479078</v>
      </c>
      <c r="EC99" s="26" t="e">
        <f t="shared" si="247"/>
        <v>#DIV/0!</v>
      </c>
      <c r="ED99" s="26">
        <f t="shared" si="248"/>
        <v>-3.5411762857047765E-2</v>
      </c>
      <c r="EE99" s="26" t="e">
        <f t="shared" si="249"/>
        <v>#DIV/0!</v>
      </c>
      <c r="EF99" s="26" t="e">
        <f t="shared" si="250"/>
        <v>#DIV/0!</v>
      </c>
      <c r="EG99" s="26"/>
      <c r="EI99" s="26" t="e">
        <f t="shared" si="251"/>
        <v>#DIV/0!</v>
      </c>
      <c r="EJ99" s="26">
        <f t="shared" si="252"/>
        <v>1</v>
      </c>
      <c r="EK99" s="26">
        <f t="shared" si="184"/>
        <v>1.20737368147919</v>
      </c>
      <c r="EN99" s="26" t="e">
        <f t="shared" si="253"/>
        <v>#DIV/0!</v>
      </c>
      <c r="EO99" s="26">
        <f t="shared" si="254"/>
        <v>3.6042151308106264E-2</v>
      </c>
      <c r="EP99" s="26" t="e">
        <f t="shared" si="255"/>
        <v>#DIV/0!</v>
      </c>
      <c r="EQ99" s="26" t="e">
        <f t="shared" si="256"/>
        <v>#DIV/0!</v>
      </c>
      <c r="ET99" s="26" t="e">
        <f t="shared" si="273"/>
        <v>#DIV/0!</v>
      </c>
      <c r="EU99" s="26">
        <f t="shared" si="257"/>
        <v>1</v>
      </c>
      <c r="EV99" s="26">
        <f t="shared" si="185"/>
        <v>1.1789508321387785</v>
      </c>
      <c r="EW99" s="26"/>
      <c r="EX99" s="26" t="e">
        <f t="shared" si="258"/>
        <v>#DIV/0!</v>
      </c>
      <c r="EY99" s="26">
        <f t="shared" si="259"/>
        <v>-1.6501967612589628E-2</v>
      </c>
      <c r="EZ99" s="26" t="e">
        <f t="shared" si="260"/>
        <v>#DIV/0!</v>
      </c>
      <c r="FA99" s="26" t="e">
        <f t="shared" si="261"/>
        <v>#DIV/0!</v>
      </c>
      <c r="FB99" s="26"/>
      <c r="FC99" s="26"/>
      <c r="FD99" s="26" t="e">
        <f t="shared" si="274"/>
        <v>#DIV/0!</v>
      </c>
      <c r="FE99" s="26">
        <f t="shared" si="262"/>
        <v>1</v>
      </c>
      <c r="FF99" s="26">
        <f t="shared" si="186"/>
        <v>1.0022440303443703</v>
      </c>
      <c r="FV99">
        <f t="shared" si="187"/>
        <v>0.49178058715741463</v>
      </c>
      <c r="FX99" s="8">
        <f t="shared" si="263"/>
        <v>15</v>
      </c>
      <c r="FY99" t="b">
        <f t="shared" si="264"/>
        <v>1</v>
      </c>
      <c r="GC99" s="11"/>
      <c r="GD99" s="11"/>
      <c r="GF99" s="17">
        <f t="shared" ca="1" si="279"/>
        <v>1986</v>
      </c>
      <c r="GG99" s="18">
        <f t="shared" ca="1" si="280"/>
        <v>1.0351187102047275</v>
      </c>
      <c r="GH99" s="94">
        <f t="shared" ref="GH99:GH117" ca="1" si="283">GG99*GI99</f>
        <v>1.0120899240122228</v>
      </c>
      <c r="GI99" s="18">
        <f t="shared" ca="1" si="281"/>
        <v>0.97775251672540053</v>
      </c>
      <c r="GJ99" s="18">
        <f t="shared" ca="1" si="282"/>
        <v>1.0015875897904336</v>
      </c>
      <c r="GL99">
        <f t="shared" ca="1" si="188"/>
        <v>2000</v>
      </c>
      <c r="GM99" s="18">
        <f t="shared" ca="1" si="189"/>
        <v>0.9311325886521471</v>
      </c>
      <c r="GN99" s="18">
        <f t="shared" ca="1" si="190"/>
        <v>1.1434745993212807</v>
      </c>
      <c r="GO99" s="18">
        <f t="shared" ca="1" si="191"/>
        <v>0.92182315041045226</v>
      </c>
      <c r="GP99" s="18">
        <f t="shared" ca="1" si="192"/>
        <v>0.88736930071001807</v>
      </c>
      <c r="GX99" s="14"/>
      <c r="GZ99" s="26">
        <f t="shared" si="193"/>
        <v>0.35361865491255512</v>
      </c>
      <c r="HA99" s="26" t="e">
        <f t="shared" si="194"/>
        <v>#VALUE!</v>
      </c>
      <c r="HB99" s="26" t="e">
        <f t="shared" si="195"/>
        <v>#VALUE!</v>
      </c>
      <c r="HC99" s="26" t="e">
        <f t="shared" si="196"/>
        <v>#VALUE!</v>
      </c>
      <c r="HD99" s="26">
        <f t="shared" si="197"/>
        <v>0</v>
      </c>
      <c r="HE99" s="26" t="e">
        <f t="shared" si="198"/>
        <v>#VALUE!</v>
      </c>
      <c r="HF99" s="26"/>
      <c r="HG99" s="26">
        <f t="shared" si="199"/>
        <v>0</v>
      </c>
      <c r="HI99" s="26">
        <f t="shared" si="200"/>
        <v>0</v>
      </c>
      <c r="HJ99" s="26">
        <f t="shared" si="201"/>
        <v>0.66384820644882103</v>
      </c>
      <c r="HK99" s="26">
        <f t="shared" si="202"/>
        <v>0</v>
      </c>
      <c r="HL99" s="26">
        <f t="shared" si="203"/>
        <v>0</v>
      </c>
      <c r="HO99" s="8">
        <f t="shared" si="265"/>
        <v>15</v>
      </c>
      <c r="HP99" t="b">
        <f t="shared" si="266"/>
        <v>1</v>
      </c>
      <c r="HS99" s="11"/>
      <c r="HT99" s="11"/>
      <c r="HU99" s="11"/>
      <c r="HV99" s="17">
        <f t="shared" ca="1" si="204"/>
        <v>2000</v>
      </c>
      <c r="HW99" s="18">
        <f t="shared" ca="1" si="205"/>
        <v>1.1910706668562492</v>
      </c>
      <c r="HX99" s="18">
        <f t="shared" ca="1" si="206"/>
        <v>0.913481847402279</v>
      </c>
      <c r="HY99" s="18">
        <f t="shared" ca="1" si="207"/>
        <v>0.98431782124068823</v>
      </c>
      <c r="IB99" s="18">
        <f t="shared" ca="1" si="208"/>
        <v>1.0041419942839633</v>
      </c>
      <c r="IC99" s="18">
        <f t="shared" ca="1" si="209"/>
        <v>1.0355393576455365</v>
      </c>
      <c r="ID99" s="18">
        <f t="shared" ca="1" si="210"/>
        <v>0.92016113965120183</v>
      </c>
      <c r="IE99" s="18">
        <f t="shared" ca="1" si="211"/>
        <v>0.99745585944249204</v>
      </c>
      <c r="IG99" s="197"/>
      <c r="IH99">
        <f t="shared" si="212"/>
        <v>0</v>
      </c>
      <c r="II99">
        <f t="shared" si="213"/>
        <v>0.64481473942857359</v>
      </c>
      <c r="IJ99" t="e">
        <f t="shared" si="214"/>
        <v>#DIV/0!</v>
      </c>
      <c r="IK99">
        <f t="shared" si="215"/>
        <v>0.63761272887942444</v>
      </c>
      <c r="IL99">
        <f t="shared" si="216"/>
        <v>0.47607046567780942</v>
      </c>
      <c r="IM99">
        <f t="shared" si="217"/>
        <v>0</v>
      </c>
      <c r="IN99" s="17">
        <f t="shared" ca="1" si="218"/>
        <v>2000</v>
      </c>
      <c r="IO99" s="18">
        <f t="shared" ca="1" si="219"/>
        <v>1.1922038615135482</v>
      </c>
      <c r="IP99" s="18">
        <f t="shared" ca="1" si="220"/>
        <v>1.0679934073366952</v>
      </c>
      <c r="IQ99" s="18">
        <f t="shared" ca="1" si="221"/>
        <v>1.2732658642978198</v>
      </c>
      <c r="IS99" s="17">
        <f t="shared" ca="1" si="222"/>
        <v>2000</v>
      </c>
      <c r="IT99" s="18">
        <f t="shared" ca="1" si="223"/>
        <v>1.2698678823650202</v>
      </c>
      <c r="IU99" s="18">
        <f t="shared" ca="1" si="224"/>
        <v>1.1516860515462588</v>
      </c>
      <c r="IV99" s="18">
        <f t="shared" ca="1" si="225"/>
        <v>1.4624891274263792</v>
      </c>
    </row>
    <row r="100" spans="1:256" x14ac:dyDescent="0.2">
      <c r="A100" t="s">
        <v>239</v>
      </c>
      <c r="B100" s="1">
        <f t="shared" si="226"/>
        <v>1965</v>
      </c>
      <c r="C100" s="42">
        <f>'Annual Data_MER_July-2014'!E29</f>
        <v>10639.387000000001</v>
      </c>
      <c r="D100" s="42">
        <f>'Annual Data_MER_July-2014'!I29</f>
        <v>5845.4229999999998</v>
      </c>
      <c r="E100" s="42">
        <f>AER11_Table2.1d!AA28*0.001</f>
        <v>25097.614000000001</v>
      </c>
      <c r="F100" s="42">
        <f>AER11_Table2.1e!R25*0.001</f>
        <v>12432.456</v>
      </c>
      <c r="G100" s="42"/>
      <c r="H100" s="42">
        <f t="shared" si="227"/>
        <v>54014.879999999997</v>
      </c>
      <c r="I100" s="1"/>
      <c r="J100" s="1"/>
      <c r="K100" s="42">
        <f>[2]National!H31</f>
        <v>10627.290616128952</v>
      </c>
      <c r="L100" s="42">
        <f>[10]Commercial_Total!D31</f>
        <v>5845.4230000000007</v>
      </c>
      <c r="M100" s="42"/>
      <c r="N100" s="42"/>
      <c r="O100" s="42"/>
      <c r="P100" s="42"/>
      <c r="Q100" s="27"/>
      <c r="R100" s="27"/>
      <c r="S100" s="51">
        <f t="shared" si="278"/>
        <v>0.99886305631414207</v>
      </c>
      <c r="T100" s="1"/>
      <c r="U100" s="1"/>
      <c r="V100" s="1"/>
      <c r="W100" s="1"/>
      <c r="X100" s="1"/>
      <c r="Z100" s="231"/>
      <c r="AA100" s="231">
        <f>Sector_Activity!C22</f>
        <v>38329.005933125394</v>
      </c>
      <c r="AB100" s="231"/>
      <c r="AC100" s="51"/>
      <c r="AD100" s="23"/>
      <c r="AE100" s="42">
        <f>Sector_Activity!G22</f>
        <v>3972.9</v>
      </c>
      <c r="AH100" s="267"/>
      <c r="AI100" s="267">
        <f t="shared" si="228"/>
        <v>152.50651191420965</v>
      </c>
      <c r="AJ100" s="267"/>
      <c r="AK100" s="51"/>
      <c r="AN100" s="34">
        <f t="shared" si="162"/>
        <v>0</v>
      </c>
      <c r="AO100" s="34">
        <f t="shared" si="229"/>
        <v>13.595831760175185</v>
      </c>
      <c r="AQ100" s="26">
        <f t="shared" si="163"/>
        <v>0</v>
      </c>
      <c r="AR100" s="26">
        <f t="shared" si="164"/>
        <v>0.77268339596565228</v>
      </c>
      <c r="AS100" s="26"/>
      <c r="AT100" s="26">
        <v>0</v>
      </c>
      <c r="AU100" s="26"/>
      <c r="AV100" s="26">
        <f t="shared" si="165"/>
        <v>0</v>
      </c>
      <c r="AY100" s="34">
        <f t="shared" si="166"/>
        <v>0</v>
      </c>
      <c r="AZ100" s="34">
        <f t="shared" si="167"/>
        <v>9.6476140685960861</v>
      </c>
      <c r="BA100" s="34">
        <f t="shared" si="168"/>
        <v>0</v>
      </c>
      <c r="BB100" s="93">
        <f t="shared" si="169"/>
        <v>0</v>
      </c>
      <c r="BD100" s="34"/>
      <c r="BE100" s="26"/>
      <c r="BF100" s="26"/>
      <c r="BH100" s="51"/>
      <c r="BI100" s="258">
        <f>[10]Commercial_Total!Y31</f>
        <v>0.76988506874624707</v>
      </c>
      <c r="BJ100" s="51"/>
      <c r="BK100" s="51"/>
      <c r="BL100" s="1"/>
      <c r="BN100" s="1"/>
      <c r="BO100" s="258">
        <f>[10]Commercial_Total!X31</f>
        <v>1.0036347337193618</v>
      </c>
      <c r="BP100" s="1"/>
      <c r="BQ100" s="51"/>
      <c r="BR100" s="1"/>
      <c r="BZ100" s="83">
        <f t="shared" si="170"/>
        <v>0.52373544959595031</v>
      </c>
      <c r="CA100" s="83">
        <f t="shared" si="171"/>
        <v>1.3499857608678696</v>
      </c>
      <c r="CB100" s="83" t="str">
        <f t="shared" si="172"/>
        <v>NA</v>
      </c>
      <c r="CC100" s="83" t="str">
        <f t="shared" si="173"/>
        <v>NA</v>
      </c>
      <c r="CD100" s="83" t="str">
        <f t="shared" si="174"/>
        <v>NA</v>
      </c>
      <c r="CE100" s="83" t="str">
        <f t="shared" si="175"/>
        <v>NA</v>
      </c>
      <c r="CF100" s="84">
        <f t="shared" si="176"/>
        <v>0</v>
      </c>
      <c r="CG100" s="84" t="str">
        <f t="shared" si="177"/>
        <v>NA</v>
      </c>
      <c r="CH100" s="9"/>
      <c r="CI100" s="84">
        <f t="shared" si="178"/>
        <v>0</v>
      </c>
      <c r="CJ100" s="26"/>
      <c r="CK100" s="87">
        <f t="shared" si="179"/>
        <v>0</v>
      </c>
      <c r="CL100" s="87">
        <f t="shared" si="230"/>
        <v>0</v>
      </c>
      <c r="CM100" s="92">
        <f t="shared" si="231"/>
        <v>0</v>
      </c>
      <c r="CN100" s="92">
        <f t="shared" si="232"/>
        <v>0</v>
      </c>
      <c r="CO100" s="5">
        <f t="shared" si="180"/>
        <v>0</v>
      </c>
      <c r="CP100" s="91">
        <f t="shared" si="181"/>
        <v>0</v>
      </c>
      <c r="CQ100" s="37"/>
      <c r="CS100" s="84" t="str">
        <f t="shared" si="182"/>
        <v xml:space="preserve">NA </v>
      </c>
      <c r="CT100" s="205"/>
      <c r="CU100" s="244"/>
      <c r="CV100" s="5"/>
      <c r="CW100" s="26" t="e">
        <f t="shared" si="233"/>
        <v>#DIV/0!</v>
      </c>
      <c r="CX100" s="26" t="e">
        <f t="shared" si="234"/>
        <v>#DIV/0!</v>
      </c>
      <c r="CY100" s="26" t="e">
        <f t="shared" si="235"/>
        <v>#DIV/0!</v>
      </c>
      <c r="CZ100" s="26" t="e">
        <f t="shared" si="236"/>
        <v>#DIV/0!</v>
      </c>
      <c r="DA100" s="26"/>
      <c r="DB100" t="e">
        <f t="shared" si="237"/>
        <v>#DIV/0!</v>
      </c>
      <c r="DD100" s="26" t="e">
        <f t="shared" si="238"/>
        <v>#DIV/0!</v>
      </c>
      <c r="DE100" s="26" t="e">
        <f t="shared" si="239"/>
        <v>#DIV/0!</v>
      </c>
      <c r="DF100" s="26" t="e">
        <f t="shared" si="240"/>
        <v>#DIV/0!</v>
      </c>
      <c r="DG100" s="26" t="e">
        <f t="shared" si="241"/>
        <v>#DIV/0!</v>
      </c>
      <c r="DH100" s="26"/>
      <c r="DI100" s="26" t="e">
        <f t="shared" si="267"/>
        <v>#DIV/0!</v>
      </c>
      <c r="DJ100" s="26"/>
      <c r="DK100" s="26" t="e">
        <f t="shared" si="268"/>
        <v>#DIV/0!</v>
      </c>
      <c r="DL100" s="26" t="e">
        <f t="shared" si="269"/>
        <v>#DIV/0!</v>
      </c>
      <c r="DM100" s="26" t="e">
        <f t="shared" si="270"/>
        <v>#DIV/0!</v>
      </c>
      <c r="DN100" s="26" t="e">
        <f t="shared" si="271"/>
        <v>#DIV/0!</v>
      </c>
      <c r="DO100" s="26"/>
      <c r="DP100" s="26" t="e">
        <f t="shared" si="272"/>
        <v>#DIV/0!</v>
      </c>
      <c r="DQ100" s="26"/>
      <c r="DR100" s="26"/>
      <c r="DS100" s="26" t="e">
        <f t="shared" si="242"/>
        <v>#DIV/0!</v>
      </c>
      <c r="DT100" s="26">
        <f t="shared" si="243"/>
        <v>4.5511276827430065E-2</v>
      </c>
      <c r="DU100" s="26" t="e">
        <f t="shared" si="244"/>
        <v>#DIV/0!</v>
      </c>
      <c r="DV100" s="26" t="e">
        <f t="shared" si="245"/>
        <v>#DIV/0!</v>
      </c>
      <c r="DW100" s="26"/>
      <c r="DY100" s="26" t="e">
        <f t="shared" si="275"/>
        <v>#DIV/0!</v>
      </c>
      <c r="DZ100" s="26">
        <f t="shared" si="246"/>
        <v>1</v>
      </c>
      <c r="EA100" s="26">
        <f t="shared" si="183"/>
        <v>1.1815968892479078</v>
      </c>
      <c r="EC100" s="26" t="e">
        <f t="shared" si="247"/>
        <v>#DIV/0!</v>
      </c>
      <c r="ED100" s="26">
        <f t="shared" si="248"/>
        <v>-4.1352155525861342E-2</v>
      </c>
      <c r="EE100" s="26" t="e">
        <f t="shared" si="249"/>
        <v>#DIV/0!</v>
      </c>
      <c r="EF100" s="26" t="e">
        <f t="shared" si="250"/>
        <v>#DIV/0!</v>
      </c>
      <c r="EG100" s="26"/>
      <c r="EI100" s="26" t="e">
        <f t="shared" si="251"/>
        <v>#DIV/0!</v>
      </c>
      <c r="EJ100" s="26">
        <f t="shared" si="252"/>
        <v>1</v>
      </c>
      <c r="EK100" s="26">
        <f t="shared" si="184"/>
        <v>1.20737368147919</v>
      </c>
      <c r="EN100" s="26" t="e">
        <f t="shared" si="253"/>
        <v>#DIV/0!</v>
      </c>
      <c r="EO100" s="26">
        <f t="shared" si="254"/>
        <v>4.4364044110059959E-2</v>
      </c>
      <c r="EP100" s="26" t="e">
        <f t="shared" si="255"/>
        <v>#DIV/0!</v>
      </c>
      <c r="EQ100" s="26" t="e">
        <f t="shared" si="256"/>
        <v>#DIV/0!</v>
      </c>
      <c r="ET100" s="26" t="e">
        <f t="shared" si="273"/>
        <v>#DIV/0!</v>
      </c>
      <c r="EU100" s="26">
        <f t="shared" si="257"/>
        <v>1</v>
      </c>
      <c r="EV100" s="26">
        <f t="shared" si="185"/>
        <v>1.1789508321387785</v>
      </c>
      <c r="EW100" s="26"/>
      <c r="EX100" s="26" t="e">
        <f t="shared" si="258"/>
        <v>#DIV/0!</v>
      </c>
      <c r="EY100" s="26">
        <f t="shared" si="259"/>
        <v>1.1472327173702238E-3</v>
      </c>
      <c r="EZ100" s="26" t="e">
        <f t="shared" si="260"/>
        <v>#DIV/0!</v>
      </c>
      <c r="FA100" s="26" t="e">
        <f t="shared" si="261"/>
        <v>#DIV/0!</v>
      </c>
      <c r="FB100" s="26"/>
      <c r="FC100" s="26"/>
      <c r="FD100" s="26" t="e">
        <f t="shared" si="274"/>
        <v>#DIV/0!</v>
      </c>
      <c r="FE100" s="26">
        <f t="shared" si="262"/>
        <v>1</v>
      </c>
      <c r="FF100" s="26">
        <f t="shared" si="186"/>
        <v>1.0022440303443703</v>
      </c>
      <c r="FV100">
        <f t="shared" si="187"/>
        <v>0.52373544959595031</v>
      </c>
      <c r="FX100" s="8">
        <f t="shared" si="263"/>
        <v>16</v>
      </c>
      <c r="FY100" t="b">
        <f t="shared" si="264"/>
        <v>1</v>
      </c>
      <c r="GC100" s="11"/>
      <c r="GD100" s="11"/>
      <c r="GF100" s="17">
        <f t="shared" ca="1" si="279"/>
        <v>1987</v>
      </c>
      <c r="GG100" s="18">
        <f t="shared" ca="1" si="280"/>
        <v>1.0709492861568477</v>
      </c>
      <c r="GH100" s="94">
        <f t="shared" ca="1" si="283"/>
        <v>1.0361379815573541</v>
      </c>
      <c r="GI100" s="18">
        <f t="shared" ca="1" si="281"/>
        <v>0.96749490844294261</v>
      </c>
      <c r="GJ100" s="18">
        <f t="shared" ca="1" si="282"/>
        <v>0.9768913515268598</v>
      </c>
      <c r="GL100">
        <f t="shared" ca="1" si="188"/>
        <v>2001</v>
      </c>
      <c r="GM100" s="18">
        <f t="shared" ca="1" si="189"/>
        <v>0.91225304934921203</v>
      </c>
      <c r="GN100" s="18">
        <f t="shared" ca="1" si="190"/>
        <v>1.1149074874685962</v>
      </c>
      <c r="GO100" s="18">
        <f t="shared" ca="1" si="191"/>
        <v>0.92471655885659532</v>
      </c>
      <c r="GP100" s="18">
        <f t="shared" ca="1" si="192"/>
        <v>0.87598677623355403</v>
      </c>
      <c r="GX100" s="14"/>
      <c r="GZ100" s="26">
        <f t="shared" si="193"/>
        <v>0.37659604720602874</v>
      </c>
      <c r="HA100" s="26" t="e">
        <f t="shared" si="194"/>
        <v>#VALUE!</v>
      </c>
      <c r="HB100" s="26" t="e">
        <f t="shared" si="195"/>
        <v>#VALUE!</v>
      </c>
      <c r="HC100" s="26" t="e">
        <f t="shared" si="196"/>
        <v>#VALUE!</v>
      </c>
      <c r="HD100" s="26">
        <f t="shared" si="197"/>
        <v>0</v>
      </c>
      <c r="HE100" s="26" t="e">
        <f t="shared" si="198"/>
        <v>#VALUE!</v>
      </c>
      <c r="HF100" s="26"/>
      <c r="HG100" s="26">
        <f t="shared" si="199"/>
        <v>0</v>
      </c>
      <c r="HI100" s="26">
        <f t="shared" si="200"/>
        <v>0</v>
      </c>
      <c r="HJ100" s="26">
        <f t="shared" si="201"/>
        <v>0.69475884200157356</v>
      </c>
      <c r="HK100" s="26">
        <f t="shared" si="202"/>
        <v>0</v>
      </c>
      <c r="HL100" s="26">
        <f t="shared" si="203"/>
        <v>0</v>
      </c>
      <c r="HO100" s="8">
        <f t="shared" si="265"/>
        <v>16</v>
      </c>
      <c r="HP100" t="b">
        <f t="shared" si="266"/>
        <v>1</v>
      </c>
      <c r="HS100" s="11"/>
      <c r="HT100" s="11"/>
      <c r="HU100" s="11"/>
      <c r="HV100" s="17">
        <f t="shared" ca="1" si="204"/>
        <v>2001</v>
      </c>
      <c r="HW100" s="18">
        <f t="shared" ca="1" si="205"/>
        <v>1.2023697805583202</v>
      </c>
      <c r="HX100" s="18">
        <f t="shared" ca="1" si="206"/>
        <v>0.90080026779046718</v>
      </c>
      <c r="HY100" s="18">
        <f t="shared" ca="1" si="207"/>
        <v>0.97255599907316703</v>
      </c>
      <c r="IB100" s="18">
        <f t="shared" ca="1" si="208"/>
        <v>0.97519918578558251</v>
      </c>
      <c r="IC100" s="18">
        <f t="shared" ca="1" si="209"/>
        <v>1.0039739223946897</v>
      </c>
      <c r="ID100" s="18">
        <f t="shared" ca="1" si="210"/>
        <v>0.91214322288372818</v>
      </c>
      <c r="IE100" s="18">
        <f t="shared" ca="1" si="211"/>
        <v>0.98662805853308189</v>
      </c>
      <c r="IG100" s="197"/>
      <c r="IH100">
        <f t="shared" si="212"/>
        <v>0</v>
      </c>
      <c r="II100">
        <f t="shared" si="213"/>
        <v>0.65889548660993258</v>
      </c>
      <c r="IJ100" t="e">
        <f t="shared" si="214"/>
        <v>#DIV/0!</v>
      </c>
      <c r="IK100">
        <f t="shared" si="215"/>
        <v>0.66249419257332043</v>
      </c>
      <c r="IL100">
        <f t="shared" si="216"/>
        <v>0.50911760218020363</v>
      </c>
      <c r="IM100">
        <f t="shared" si="217"/>
        <v>0</v>
      </c>
      <c r="IN100" s="17">
        <f t="shared" ca="1" si="218"/>
        <v>2001</v>
      </c>
      <c r="IO100" s="18">
        <f t="shared" ca="1" si="219"/>
        <v>1.2045794544423172</v>
      </c>
      <c r="IP100" s="18">
        <f t="shared" ca="1" si="220"/>
        <v>1.0372101826114699</v>
      </c>
      <c r="IQ100" s="18">
        <f t="shared" ca="1" si="221"/>
        <v>1.2494020759121407</v>
      </c>
      <c r="IS100" s="17">
        <f t="shared" ca="1" si="222"/>
        <v>2001</v>
      </c>
      <c r="IT100" s="18">
        <f t="shared" ca="1" si="223"/>
        <v>1.2959542332713276</v>
      </c>
      <c r="IU100" s="18">
        <f t="shared" ca="1" si="224"/>
        <v>1.1165802188022071</v>
      </c>
      <c r="IV100" s="18">
        <f t="shared" ca="1" si="225"/>
        <v>1.4470368613437454</v>
      </c>
    </row>
    <row r="101" spans="1:256" x14ac:dyDescent="0.2">
      <c r="A101" t="s">
        <v>239</v>
      </c>
      <c r="B101" s="1">
        <f t="shared" si="226"/>
        <v>1966</v>
      </c>
      <c r="C101" s="42">
        <f>'Annual Data_MER_July-2014'!E30</f>
        <v>11168.63</v>
      </c>
      <c r="D101" s="42">
        <f>'Annual Data_MER_July-2014'!I30</f>
        <v>6324.0469999999996</v>
      </c>
      <c r="E101" s="42">
        <f>AER11_Table2.1d!AA29*0.001</f>
        <v>26421.623</v>
      </c>
      <c r="F101" s="42">
        <f>AER11_Table2.1e!R26*0.001</f>
        <v>13100.235000000001</v>
      </c>
      <c r="G101" s="42"/>
      <c r="H101" s="42">
        <f t="shared" si="227"/>
        <v>57014.535000000003</v>
      </c>
      <c r="I101" s="1"/>
      <c r="J101" s="1"/>
      <c r="K101" s="42">
        <f>[2]National!H32</f>
        <v>11150.487607319674</v>
      </c>
      <c r="L101" s="42">
        <f>[10]Commercial_Total!D32</f>
        <v>6324.0470000000005</v>
      </c>
      <c r="M101" s="42"/>
      <c r="N101" s="42"/>
      <c r="O101" s="42"/>
      <c r="P101" s="42"/>
      <c r="Q101" s="27"/>
      <c r="R101" s="27"/>
      <c r="S101" s="51">
        <f t="shared" si="278"/>
        <v>0.9983755937227462</v>
      </c>
      <c r="T101" s="1"/>
      <c r="U101" s="1"/>
      <c r="V101" s="1"/>
      <c r="W101" s="1"/>
      <c r="X101" s="1"/>
      <c r="Z101" s="231"/>
      <c r="AA101" s="231">
        <f>Sector_Activity!C23</f>
        <v>39236.168078555282</v>
      </c>
      <c r="AB101" s="231"/>
      <c r="AC101" s="51"/>
      <c r="AD101" s="23"/>
      <c r="AE101" s="42">
        <f>Sector_Activity!G23</f>
        <v>4234.8999999999996</v>
      </c>
      <c r="AH101" s="267"/>
      <c r="AI101" s="267">
        <f t="shared" si="228"/>
        <v>161.17901695544114</v>
      </c>
      <c r="AJ101" s="267"/>
      <c r="AK101" s="51"/>
      <c r="AN101" s="34">
        <f t="shared" si="162"/>
        <v>0</v>
      </c>
      <c r="AO101" s="34">
        <f t="shared" si="229"/>
        <v>13.463018016954358</v>
      </c>
      <c r="AQ101" s="26">
        <f t="shared" si="163"/>
        <v>0</v>
      </c>
      <c r="AR101" s="26">
        <f t="shared" si="164"/>
        <v>0.81662316327576945</v>
      </c>
      <c r="AS101" s="26"/>
      <c r="AT101" s="26">
        <v>0</v>
      </c>
      <c r="AU101" s="26"/>
      <c r="AV101" s="26">
        <f t="shared" si="165"/>
        <v>0</v>
      </c>
      <c r="AY101" s="34">
        <f t="shared" si="166"/>
        <v>0</v>
      </c>
      <c r="AZ101" s="34">
        <f t="shared" si="167"/>
        <v>9.2649573965277305</v>
      </c>
      <c r="BA101" s="34">
        <f t="shared" si="168"/>
        <v>0</v>
      </c>
      <c r="BB101" s="93">
        <f t="shared" si="169"/>
        <v>0</v>
      </c>
      <c r="BD101" s="34"/>
      <c r="BE101" s="26"/>
      <c r="BF101" s="26"/>
      <c r="BH101" s="51"/>
      <c r="BI101" s="258">
        <f>[10]Commercial_Total!Y32</f>
        <v>0.80230098341032885</v>
      </c>
      <c r="BJ101" s="51"/>
      <c r="BK101" s="51"/>
      <c r="BL101" s="1"/>
      <c r="BN101" s="1"/>
      <c r="BO101" s="258">
        <f>[10]Commercial_Total!X32</f>
        <v>1.0178513801697731</v>
      </c>
      <c r="BP101" s="1"/>
      <c r="BQ101" s="51"/>
      <c r="BR101" s="1"/>
      <c r="BZ101" s="83">
        <f t="shared" si="170"/>
        <v>0.55827412104354246</v>
      </c>
      <c r="CA101" s="83">
        <f t="shared" si="171"/>
        <v>1.3367981409150489</v>
      </c>
      <c r="CB101" s="83" t="str">
        <f t="shared" si="172"/>
        <v>NA</v>
      </c>
      <c r="CC101" s="83" t="str">
        <f t="shared" si="173"/>
        <v>NA</v>
      </c>
      <c r="CD101" s="83" t="str">
        <f t="shared" si="174"/>
        <v>NA</v>
      </c>
      <c r="CE101" s="83" t="str">
        <f t="shared" si="175"/>
        <v>NA</v>
      </c>
      <c r="CF101" s="84">
        <f t="shared" si="176"/>
        <v>0</v>
      </c>
      <c r="CG101" s="84" t="str">
        <f t="shared" si="177"/>
        <v>NA</v>
      </c>
      <c r="CH101" s="9"/>
      <c r="CI101" s="84">
        <f t="shared" si="178"/>
        <v>0</v>
      </c>
      <c r="CJ101" s="26"/>
      <c r="CK101" s="87">
        <f t="shared" si="179"/>
        <v>0</v>
      </c>
      <c r="CL101" s="87">
        <f t="shared" si="230"/>
        <v>0</v>
      </c>
      <c r="CM101" s="92">
        <f t="shared" si="231"/>
        <v>0</v>
      </c>
      <c r="CN101" s="92">
        <f t="shared" si="232"/>
        <v>0</v>
      </c>
      <c r="CO101" s="5">
        <f t="shared" si="180"/>
        <v>0</v>
      </c>
      <c r="CP101" s="91">
        <f t="shared" si="181"/>
        <v>0</v>
      </c>
      <c r="CQ101" s="37"/>
      <c r="CS101" s="84" t="str">
        <f t="shared" si="182"/>
        <v xml:space="preserve">NA </v>
      </c>
      <c r="CT101" s="205"/>
      <c r="CU101" s="244"/>
      <c r="CV101" s="5"/>
      <c r="CW101" s="26" t="e">
        <f t="shared" si="233"/>
        <v>#DIV/0!</v>
      </c>
      <c r="CX101" s="26" t="e">
        <f t="shared" si="234"/>
        <v>#DIV/0!</v>
      </c>
      <c r="CY101" s="26" t="e">
        <f t="shared" si="235"/>
        <v>#DIV/0!</v>
      </c>
      <c r="CZ101" s="26" t="e">
        <f t="shared" si="236"/>
        <v>#DIV/0!</v>
      </c>
      <c r="DA101" s="26"/>
      <c r="DB101" t="e">
        <f t="shared" si="237"/>
        <v>#DIV/0!</v>
      </c>
      <c r="DD101" s="26" t="e">
        <f t="shared" si="238"/>
        <v>#DIV/0!</v>
      </c>
      <c r="DE101" s="26" t="e">
        <f t="shared" si="239"/>
        <v>#DIV/0!</v>
      </c>
      <c r="DF101" s="26" t="e">
        <f t="shared" si="240"/>
        <v>#DIV/0!</v>
      </c>
      <c r="DG101" s="26" t="e">
        <f t="shared" si="241"/>
        <v>#DIV/0!</v>
      </c>
      <c r="DH101" s="26"/>
      <c r="DI101" s="26" t="e">
        <f t="shared" si="267"/>
        <v>#DIV/0!</v>
      </c>
      <c r="DJ101" s="26"/>
      <c r="DK101" s="26" t="e">
        <f t="shared" si="268"/>
        <v>#DIV/0!</v>
      </c>
      <c r="DL101" s="26" t="e">
        <f t="shared" si="269"/>
        <v>#DIV/0!</v>
      </c>
      <c r="DM101" s="26" t="e">
        <f t="shared" si="270"/>
        <v>#DIV/0!</v>
      </c>
      <c r="DN101" s="26" t="e">
        <f t="shared" si="271"/>
        <v>#DIV/0!</v>
      </c>
      <c r="DO101" s="26"/>
      <c r="DP101" s="26" t="e">
        <f t="shared" si="272"/>
        <v>#DIV/0!</v>
      </c>
      <c r="DQ101" s="26"/>
      <c r="DR101" s="26"/>
      <c r="DS101" s="26" t="e">
        <f t="shared" si="242"/>
        <v>#DIV/0!</v>
      </c>
      <c r="DT101" s="26">
        <f t="shared" si="243"/>
        <v>5.5308357617166404E-2</v>
      </c>
      <c r="DU101" s="26" t="e">
        <f t="shared" si="244"/>
        <v>#DIV/0!</v>
      </c>
      <c r="DV101" s="26" t="e">
        <f t="shared" si="245"/>
        <v>#DIV/0!</v>
      </c>
      <c r="DW101" s="26"/>
      <c r="DY101" s="26" t="e">
        <f t="shared" si="275"/>
        <v>#DIV/0!</v>
      </c>
      <c r="DZ101" s="26">
        <f t="shared" si="246"/>
        <v>1</v>
      </c>
      <c r="EA101" s="26">
        <f t="shared" si="183"/>
        <v>1.1815968892479078</v>
      </c>
      <c r="EC101" s="26" t="e">
        <f t="shared" si="247"/>
        <v>#DIV/0!</v>
      </c>
      <c r="ED101" s="26">
        <f t="shared" si="248"/>
        <v>-4.0471376600056709E-2</v>
      </c>
      <c r="EE101" s="26" t="e">
        <f t="shared" si="249"/>
        <v>#DIV/0!</v>
      </c>
      <c r="EF101" s="26" t="e">
        <f t="shared" si="250"/>
        <v>#DIV/0!</v>
      </c>
      <c r="EG101" s="26"/>
      <c r="EI101" s="26" t="e">
        <f t="shared" si="251"/>
        <v>#DIV/0!</v>
      </c>
      <c r="EJ101" s="26">
        <f t="shared" si="252"/>
        <v>1</v>
      </c>
      <c r="EK101" s="26">
        <f t="shared" si="184"/>
        <v>1.20737368147919</v>
      </c>
      <c r="EN101" s="26" t="e">
        <f t="shared" si="253"/>
        <v>#DIV/0!</v>
      </c>
      <c r="EO101" s="26">
        <f t="shared" si="254"/>
        <v>4.1242586159138152E-2</v>
      </c>
      <c r="EP101" s="26" t="e">
        <f t="shared" si="255"/>
        <v>#DIV/0!</v>
      </c>
      <c r="EQ101" s="26" t="e">
        <f t="shared" si="256"/>
        <v>#DIV/0!</v>
      </c>
      <c r="ET101" s="26" t="e">
        <f t="shared" si="273"/>
        <v>#DIV/0!</v>
      </c>
      <c r="EU101" s="26">
        <f t="shared" si="257"/>
        <v>1</v>
      </c>
      <c r="EV101" s="26">
        <f t="shared" si="185"/>
        <v>1.1789508321387785</v>
      </c>
      <c r="EW101" s="26"/>
      <c r="EX101" s="26" t="e">
        <f t="shared" si="258"/>
        <v>#DIV/0!</v>
      </c>
      <c r="EY101" s="26">
        <f t="shared" si="259"/>
        <v>1.4065771458028099E-2</v>
      </c>
      <c r="EZ101" s="26" t="e">
        <f t="shared" si="260"/>
        <v>#DIV/0!</v>
      </c>
      <c r="FA101" s="26" t="e">
        <f t="shared" si="261"/>
        <v>#DIV/0!</v>
      </c>
      <c r="FB101" s="26"/>
      <c r="FC101" s="26"/>
      <c r="FD101" s="26" t="e">
        <f t="shared" si="274"/>
        <v>#DIV/0!</v>
      </c>
      <c r="FE101" s="26">
        <f t="shared" si="262"/>
        <v>1</v>
      </c>
      <c r="FF101" s="26">
        <f t="shared" si="186"/>
        <v>1.0022440303443703</v>
      </c>
      <c r="FV101">
        <f t="shared" si="187"/>
        <v>0.55827412104354246</v>
      </c>
      <c r="FX101" s="8">
        <f t="shared" si="263"/>
        <v>17</v>
      </c>
      <c r="FY101" t="b">
        <f t="shared" si="264"/>
        <v>1</v>
      </c>
      <c r="GC101" s="11"/>
      <c r="GD101" s="11"/>
      <c r="GF101" s="17">
        <f t="shared" ca="1" si="279"/>
        <v>1988</v>
      </c>
      <c r="GG101" s="18">
        <f t="shared" ca="1" si="280"/>
        <v>1.1159682033299498</v>
      </c>
      <c r="GH101" s="94">
        <f t="shared" ca="1" si="283"/>
        <v>1.0857272921697911</v>
      </c>
      <c r="GI101" s="18">
        <f t="shared" ca="1" si="281"/>
        <v>0.97290163727790591</v>
      </c>
      <c r="GJ101" s="18">
        <f t="shared" ca="1" si="282"/>
        <v>0.98188850767093783</v>
      </c>
      <c r="GL101">
        <f t="shared" ca="1" si="188"/>
        <v>2002</v>
      </c>
      <c r="GM101" s="18">
        <f t="shared" ca="1" si="189"/>
        <v>0.90605988256834291</v>
      </c>
      <c r="GN101" s="18">
        <f t="shared" ca="1" si="190"/>
        <v>1.0997965870070714</v>
      </c>
      <c r="GO101" s="18">
        <f t="shared" ca="1" si="191"/>
        <v>0.87698456185927798</v>
      </c>
      <c r="GP101" s="18">
        <f t="shared" ca="1" si="192"/>
        <v>0.87444584604045528</v>
      </c>
      <c r="GX101" s="14"/>
      <c r="GZ101" s="26">
        <f t="shared" si="193"/>
        <v>0.40143134745722547</v>
      </c>
      <c r="HA101" s="26" t="e">
        <f t="shared" si="194"/>
        <v>#VALUE!</v>
      </c>
      <c r="HB101" s="26" t="e">
        <f t="shared" si="195"/>
        <v>#VALUE!</v>
      </c>
      <c r="HC101" s="26" t="e">
        <f t="shared" si="196"/>
        <v>#VALUE!</v>
      </c>
      <c r="HD101" s="26">
        <f t="shared" si="197"/>
        <v>0</v>
      </c>
      <c r="HE101" s="26" t="e">
        <f t="shared" si="198"/>
        <v>#VALUE!</v>
      </c>
      <c r="HF101" s="26"/>
      <c r="HG101" s="26">
        <f t="shared" si="199"/>
        <v>0</v>
      </c>
      <c r="HI101" s="26">
        <f t="shared" si="200"/>
        <v>0</v>
      </c>
      <c r="HJ101" s="26">
        <f t="shared" si="201"/>
        <v>0.73426731599439721</v>
      </c>
      <c r="HK101" s="26">
        <f t="shared" si="202"/>
        <v>0</v>
      </c>
      <c r="HL101" s="26">
        <f t="shared" si="203"/>
        <v>0</v>
      </c>
      <c r="HO101" s="8">
        <f t="shared" si="265"/>
        <v>17</v>
      </c>
      <c r="HP101" t="b">
        <f t="shared" si="266"/>
        <v>1</v>
      </c>
      <c r="HS101" s="11"/>
      <c r="HT101" s="11"/>
      <c r="HU101" s="11"/>
      <c r="HV101" s="17">
        <f t="shared" ca="1" si="204"/>
        <v>2002</v>
      </c>
      <c r="HW101" s="18">
        <f t="shared" ca="1" si="205"/>
        <v>1.223726242949903</v>
      </c>
      <c r="HX101" s="18">
        <f t="shared" ca="1" si="206"/>
        <v>0.90838780791643392</v>
      </c>
      <c r="HY101" s="18">
        <f t="shared" ca="1" si="207"/>
        <v>0.95313763046184841</v>
      </c>
      <c r="IB101" s="18">
        <f t="shared" ca="1" si="208"/>
        <v>1.0041686064491193</v>
      </c>
      <c r="IC101" s="18">
        <f t="shared" ca="1" si="209"/>
        <v>1.004656186598534</v>
      </c>
      <c r="ID101" s="18">
        <f t="shared" ca="1" si="210"/>
        <v>0.8695231935725718</v>
      </c>
      <c r="IE101" s="18">
        <f t="shared" ca="1" si="211"/>
        <v>0.99040197051407997</v>
      </c>
      <c r="IG101" s="197"/>
      <c r="IH101">
        <f t="shared" si="212"/>
        <v>0</v>
      </c>
      <c r="II101">
        <f t="shared" si="213"/>
        <v>0.67449007427782082</v>
      </c>
      <c r="IJ101" t="e">
        <f t="shared" si="214"/>
        <v>#DIV/0!</v>
      </c>
      <c r="IK101">
        <f t="shared" si="215"/>
        <v>0.69510974631658906</v>
      </c>
      <c r="IL101">
        <f t="shared" si="216"/>
        <v>0.55080421805486279</v>
      </c>
      <c r="IM101">
        <f t="shared" si="217"/>
        <v>0</v>
      </c>
      <c r="IN101" s="17">
        <f t="shared" ca="1" si="218"/>
        <v>2002</v>
      </c>
      <c r="IO101" s="18">
        <f t="shared" ca="1" si="219"/>
        <v>1.2135300451461375</v>
      </c>
      <c r="IP101" s="18">
        <f t="shared" ca="1" si="220"/>
        <v>1.0680217117170552</v>
      </c>
      <c r="IQ101" s="18">
        <f t="shared" ca="1" si="221"/>
        <v>1.2960764360370527</v>
      </c>
      <c r="IS101" s="17">
        <f t="shared" ca="1" si="222"/>
        <v>2002</v>
      </c>
      <c r="IT101" s="18">
        <f t="shared" ca="1" si="223"/>
        <v>1.3179306558420985</v>
      </c>
      <c r="IU101" s="18">
        <f t="shared" ca="1" si="224"/>
        <v>1.1173390061541657</v>
      </c>
      <c r="IV101" s="18">
        <f t="shared" ca="1" si="225"/>
        <v>1.472575329178718</v>
      </c>
    </row>
    <row r="102" spans="1:256" x14ac:dyDescent="0.2">
      <c r="A102" t="s">
        <v>239</v>
      </c>
      <c r="B102" s="1">
        <f t="shared" si="226"/>
        <v>1967</v>
      </c>
      <c r="C102" s="42">
        <f>'Annual Data_MER_July-2014'!E31</f>
        <v>11639.275</v>
      </c>
      <c r="D102" s="42">
        <f>'Annual Data_MER_July-2014'!I31</f>
        <v>6899.2049999999999</v>
      </c>
      <c r="E102" s="42">
        <f>AER11_Table2.1d!AA30*0.001</f>
        <v>26614.297999999999</v>
      </c>
      <c r="F102" s="42">
        <f>AER11_Table2.1e!R27*0.001</f>
        <v>13752.076000000001</v>
      </c>
      <c r="G102" s="42"/>
      <c r="H102" s="42">
        <f t="shared" si="227"/>
        <v>58904.853999999999</v>
      </c>
      <c r="I102" s="1"/>
      <c r="J102" s="1"/>
      <c r="K102" s="42">
        <f>[2]National!H33</f>
        <v>11624.571384765126</v>
      </c>
      <c r="L102" s="42">
        <f>[10]Commercial_Total!D33</f>
        <v>6899.2049999999999</v>
      </c>
      <c r="M102" s="42"/>
      <c r="N102" s="42"/>
      <c r="O102" s="42"/>
      <c r="P102" s="42"/>
      <c r="Q102" s="27"/>
      <c r="R102" s="27"/>
      <c r="S102" s="51">
        <f t="shared" si="278"/>
        <v>0.99873672413145376</v>
      </c>
      <c r="T102" s="1"/>
      <c r="U102" s="1"/>
      <c r="V102" s="1"/>
      <c r="W102" s="1"/>
      <c r="X102" s="1"/>
      <c r="Z102" s="231"/>
      <c r="AA102" s="231">
        <f>Sector_Activity!C24</f>
        <v>40166.88589064408</v>
      </c>
      <c r="AB102" s="231"/>
      <c r="AC102" s="51"/>
      <c r="AD102" s="23"/>
      <c r="AE102" s="42">
        <f>Sector_Activity!G24</f>
        <v>4351.2</v>
      </c>
      <c r="AH102" s="267"/>
      <c r="AI102" s="267">
        <f t="shared" si="228"/>
        <v>171.76350237315771</v>
      </c>
      <c r="AJ102" s="267"/>
      <c r="AK102" s="51"/>
      <c r="AN102" s="34">
        <f t="shared" si="162"/>
        <v>0</v>
      </c>
      <c r="AO102" s="34">
        <f t="shared" si="229"/>
        <v>13.537611233682663</v>
      </c>
      <c r="AQ102" s="26">
        <f t="shared" si="163"/>
        <v>0</v>
      </c>
      <c r="AR102" s="26">
        <f t="shared" si="164"/>
        <v>0.87025009391930053</v>
      </c>
      <c r="AS102" s="26"/>
      <c r="AT102" s="26">
        <v>0</v>
      </c>
      <c r="AU102" s="26"/>
      <c r="AV102" s="26">
        <f t="shared" si="165"/>
        <v>0</v>
      </c>
      <c r="AY102" s="34">
        <f t="shared" si="166"/>
        <v>0</v>
      </c>
      <c r="AZ102" s="34">
        <f t="shared" si="167"/>
        <v>9.2312203278737091</v>
      </c>
      <c r="BA102" s="34">
        <f t="shared" si="168"/>
        <v>0</v>
      </c>
      <c r="BB102" s="93">
        <f t="shared" si="169"/>
        <v>0</v>
      </c>
      <c r="BD102" s="34"/>
      <c r="BE102" s="26"/>
      <c r="BF102" s="26"/>
      <c r="BH102" s="51"/>
      <c r="BI102" s="258">
        <f>[10]Commercial_Total!Y33</f>
        <v>0.86762410412823221</v>
      </c>
      <c r="BJ102" s="51"/>
      <c r="BK102" s="51"/>
      <c r="BL102" s="1"/>
      <c r="BN102" s="1"/>
      <c r="BO102" s="258">
        <f>[10]Commercial_Total!X33</f>
        <v>1.0030266445786529</v>
      </c>
      <c r="BP102" s="1"/>
      <c r="BQ102" s="51"/>
      <c r="BR102" s="1"/>
      <c r="BZ102" s="83">
        <f t="shared" si="170"/>
        <v>0.57360560001054617</v>
      </c>
      <c r="CA102" s="83">
        <f t="shared" si="171"/>
        <v>1.3442048065914742</v>
      </c>
      <c r="CB102" s="83" t="str">
        <f t="shared" si="172"/>
        <v>NA</v>
      </c>
      <c r="CC102" s="83" t="str">
        <f t="shared" si="173"/>
        <v>NA</v>
      </c>
      <c r="CD102" s="83" t="str">
        <f t="shared" si="174"/>
        <v>NA</v>
      </c>
      <c r="CE102" s="83" t="str">
        <f t="shared" si="175"/>
        <v>NA</v>
      </c>
      <c r="CF102" s="84">
        <f t="shared" si="176"/>
        <v>0</v>
      </c>
      <c r="CG102" s="84" t="str">
        <f t="shared" si="177"/>
        <v>NA</v>
      </c>
      <c r="CH102" s="9"/>
      <c r="CI102" s="84">
        <f t="shared" si="178"/>
        <v>0</v>
      </c>
      <c r="CJ102" s="26"/>
      <c r="CK102" s="87">
        <f t="shared" si="179"/>
        <v>0</v>
      </c>
      <c r="CL102" s="87">
        <f t="shared" si="230"/>
        <v>0</v>
      </c>
      <c r="CM102" s="92">
        <f t="shared" si="231"/>
        <v>0</v>
      </c>
      <c r="CN102" s="92">
        <f t="shared" si="232"/>
        <v>0</v>
      </c>
      <c r="CO102" s="5">
        <f t="shared" si="180"/>
        <v>0</v>
      </c>
      <c r="CP102" s="91">
        <f t="shared" si="181"/>
        <v>0</v>
      </c>
      <c r="CQ102" s="37"/>
      <c r="CS102" s="84" t="str">
        <f t="shared" si="182"/>
        <v xml:space="preserve">NA </v>
      </c>
      <c r="CT102" s="205"/>
      <c r="CU102" s="244"/>
      <c r="CV102" s="5"/>
      <c r="CW102" s="26" t="e">
        <f t="shared" si="233"/>
        <v>#DIV/0!</v>
      </c>
      <c r="CX102" s="26" t="e">
        <f t="shared" si="234"/>
        <v>#DIV/0!</v>
      </c>
      <c r="CY102" s="26" t="e">
        <f t="shared" si="235"/>
        <v>#DIV/0!</v>
      </c>
      <c r="CZ102" s="26" t="e">
        <f t="shared" si="236"/>
        <v>#DIV/0!</v>
      </c>
      <c r="DA102" s="26"/>
      <c r="DB102" t="e">
        <f t="shared" si="237"/>
        <v>#DIV/0!</v>
      </c>
      <c r="DD102" s="26" t="e">
        <f t="shared" si="238"/>
        <v>#DIV/0!</v>
      </c>
      <c r="DE102" s="26" t="e">
        <f t="shared" si="239"/>
        <v>#DIV/0!</v>
      </c>
      <c r="DF102" s="26" t="e">
        <f t="shared" si="240"/>
        <v>#DIV/0!</v>
      </c>
      <c r="DG102" s="26" t="e">
        <f t="shared" si="241"/>
        <v>#DIV/0!</v>
      </c>
      <c r="DH102" s="26"/>
      <c r="DI102" s="26" t="e">
        <f t="shared" si="267"/>
        <v>#DIV/0!</v>
      </c>
      <c r="DJ102" s="26"/>
      <c r="DK102" s="26" t="e">
        <f t="shared" si="268"/>
        <v>#DIV/0!</v>
      </c>
      <c r="DL102" s="26" t="e">
        <f t="shared" si="269"/>
        <v>#DIV/0!</v>
      </c>
      <c r="DM102" s="26" t="e">
        <f t="shared" si="270"/>
        <v>#DIV/0!</v>
      </c>
      <c r="DN102" s="26" t="e">
        <f t="shared" si="271"/>
        <v>#DIV/0!</v>
      </c>
      <c r="DO102" s="26"/>
      <c r="DP102" s="26" t="e">
        <f t="shared" si="272"/>
        <v>#DIV/0!</v>
      </c>
      <c r="DQ102" s="26"/>
      <c r="DR102" s="26"/>
      <c r="DS102" s="26" t="e">
        <f t="shared" si="242"/>
        <v>#DIV/0!</v>
      </c>
      <c r="DT102" s="26">
        <f t="shared" si="243"/>
        <v>6.3602890620195834E-2</v>
      </c>
      <c r="DU102" s="26" t="e">
        <f t="shared" si="244"/>
        <v>#DIV/0!</v>
      </c>
      <c r="DV102" s="26" t="e">
        <f t="shared" si="245"/>
        <v>#DIV/0!</v>
      </c>
      <c r="DW102" s="26"/>
      <c r="DY102" s="26" t="e">
        <f t="shared" si="275"/>
        <v>#DIV/0!</v>
      </c>
      <c r="DZ102" s="26">
        <f t="shared" si="246"/>
        <v>1</v>
      </c>
      <c r="EA102" s="26">
        <f t="shared" si="183"/>
        <v>1.1815968892479078</v>
      </c>
      <c r="EC102" s="26" t="e">
        <f t="shared" si="247"/>
        <v>#DIV/0!</v>
      </c>
      <c r="ED102" s="26">
        <f t="shared" si="248"/>
        <v>-3.6480084232556405E-3</v>
      </c>
      <c r="EE102" s="26" t="e">
        <f t="shared" si="249"/>
        <v>#DIV/0!</v>
      </c>
      <c r="EF102" s="26" t="e">
        <f t="shared" si="250"/>
        <v>#DIV/0!</v>
      </c>
      <c r="EG102" s="26"/>
      <c r="EI102" s="26" t="e">
        <f t="shared" si="251"/>
        <v>#DIV/0!</v>
      </c>
      <c r="EJ102" s="26">
        <f t="shared" si="252"/>
        <v>1</v>
      </c>
      <c r="EK102" s="26">
        <f t="shared" si="184"/>
        <v>1.20737368147919</v>
      </c>
      <c r="EN102" s="26" t="e">
        <f t="shared" si="253"/>
        <v>#DIV/0!</v>
      </c>
      <c r="EO102" s="26">
        <f t="shared" si="254"/>
        <v>7.8274732605019423E-2</v>
      </c>
      <c r="EP102" s="26" t="e">
        <f t="shared" si="255"/>
        <v>#DIV/0!</v>
      </c>
      <c r="EQ102" s="26" t="e">
        <f t="shared" si="256"/>
        <v>#DIV/0!</v>
      </c>
      <c r="ET102" s="26" t="e">
        <f t="shared" si="273"/>
        <v>#DIV/0!</v>
      </c>
      <c r="EU102" s="26">
        <f t="shared" si="257"/>
        <v>1</v>
      </c>
      <c r="EV102" s="26">
        <f t="shared" si="185"/>
        <v>1.1789508321387785</v>
      </c>
      <c r="EW102" s="26"/>
      <c r="EX102" s="26" t="e">
        <f t="shared" si="258"/>
        <v>#DIV/0!</v>
      </c>
      <c r="EY102" s="26">
        <f t="shared" si="259"/>
        <v>-1.4671841984823653E-2</v>
      </c>
      <c r="EZ102" s="26" t="e">
        <f t="shared" si="260"/>
        <v>#DIV/0!</v>
      </c>
      <c r="FA102" s="26" t="e">
        <f t="shared" si="261"/>
        <v>#DIV/0!</v>
      </c>
      <c r="FB102" s="26"/>
      <c r="FC102" s="26"/>
      <c r="FD102" s="26" t="e">
        <f t="shared" si="274"/>
        <v>#DIV/0!</v>
      </c>
      <c r="FE102" s="26">
        <f t="shared" si="262"/>
        <v>1</v>
      </c>
      <c r="FF102" s="26">
        <f t="shared" si="186"/>
        <v>1.0022440303443703</v>
      </c>
      <c r="FV102">
        <f t="shared" si="187"/>
        <v>0.57360560001054617</v>
      </c>
      <c r="FX102" s="8">
        <f t="shared" si="263"/>
        <v>18</v>
      </c>
      <c r="FY102" t="b">
        <f t="shared" si="264"/>
        <v>1</v>
      </c>
      <c r="GC102" s="11"/>
      <c r="GD102" s="11"/>
      <c r="GF102" s="17">
        <f t="shared" ca="1" si="279"/>
        <v>1989</v>
      </c>
      <c r="GG102" s="18">
        <f t="shared" ca="1" si="280"/>
        <v>1.1570454934943382</v>
      </c>
      <c r="GH102" s="94">
        <f t="shared" ca="1" si="283"/>
        <v>1.114425869939325</v>
      </c>
      <c r="GI102" s="18">
        <f t="shared" ca="1" si="281"/>
        <v>0.96316512721872349</v>
      </c>
      <c r="GJ102" s="18">
        <f t="shared" ca="1" si="282"/>
        <v>0.9922502166827647</v>
      </c>
      <c r="GL102">
        <f t="shared" ca="1" si="188"/>
        <v>2003</v>
      </c>
      <c r="GM102" s="18">
        <f t="shared" ca="1" si="189"/>
        <v>0.90345624891224241</v>
      </c>
      <c r="GN102" s="18">
        <f t="shared" ca="1" si="190"/>
        <v>1.0977562098414795</v>
      </c>
      <c r="GO102" s="18">
        <f t="shared" ca="1" si="191"/>
        <v>0.86645081998119911</v>
      </c>
      <c r="GP102" s="18">
        <f t="shared" ca="1" si="192"/>
        <v>0.87042436321684946</v>
      </c>
      <c r="GX102" s="14"/>
      <c r="GZ102" s="26">
        <f t="shared" si="193"/>
        <v>0.41245556661453153</v>
      </c>
      <c r="HA102" s="26" t="e">
        <f t="shared" si="194"/>
        <v>#VALUE!</v>
      </c>
      <c r="HB102" s="26" t="e">
        <f t="shared" si="195"/>
        <v>#VALUE!</v>
      </c>
      <c r="HC102" s="26" t="e">
        <f t="shared" si="196"/>
        <v>#VALUE!</v>
      </c>
      <c r="HD102" s="26">
        <f t="shared" si="197"/>
        <v>0</v>
      </c>
      <c r="HE102" s="26" t="e">
        <f t="shared" si="198"/>
        <v>#VALUE!</v>
      </c>
      <c r="HF102" s="26"/>
      <c r="HG102" s="26">
        <f t="shared" si="199"/>
        <v>0</v>
      </c>
      <c r="HI102" s="26">
        <f t="shared" si="200"/>
        <v>0</v>
      </c>
      <c r="HJ102" s="26">
        <f t="shared" si="201"/>
        <v>0.78248601000093254</v>
      </c>
      <c r="HK102" s="26">
        <f t="shared" si="202"/>
        <v>0</v>
      </c>
      <c r="HL102" s="26">
        <f t="shared" si="203"/>
        <v>0</v>
      </c>
      <c r="HO102" s="8">
        <f t="shared" si="265"/>
        <v>18</v>
      </c>
      <c r="HP102" t="b">
        <f t="shared" si="266"/>
        <v>1</v>
      </c>
      <c r="HS102" s="11"/>
      <c r="HT102" s="11"/>
      <c r="HU102" s="11"/>
      <c r="HV102" s="17">
        <f t="shared" ca="1" si="204"/>
        <v>2003</v>
      </c>
      <c r="HW102" s="18">
        <f t="shared" ca="1" si="205"/>
        <v>1.257879520356415</v>
      </c>
      <c r="HX102" s="18">
        <f t="shared" ca="1" si="206"/>
        <v>0.89020555766298215</v>
      </c>
      <c r="HY102" s="18">
        <f t="shared" ca="1" si="207"/>
        <v>0.94761521753809375</v>
      </c>
      <c r="IB102" s="18">
        <f t="shared" ca="1" si="208"/>
        <v>1.013246158269447</v>
      </c>
      <c r="IC102" s="18">
        <f t="shared" ca="1" si="209"/>
        <v>0.99644407634836718</v>
      </c>
      <c r="ID102" s="18">
        <f t="shared" ca="1" si="210"/>
        <v>0.84386573317444191</v>
      </c>
      <c r="IE102" s="18">
        <f t="shared" ca="1" si="211"/>
        <v>0.98589770619716233</v>
      </c>
      <c r="IG102" s="197"/>
      <c r="IH102">
        <f t="shared" si="212"/>
        <v>0</v>
      </c>
      <c r="II102">
        <f t="shared" si="213"/>
        <v>0.69048959606982196</v>
      </c>
      <c r="IJ102" t="e">
        <f t="shared" si="214"/>
        <v>#DIV/0!</v>
      </c>
      <c r="IK102">
        <f t="shared" si="215"/>
        <v>0.72466363363328301</v>
      </c>
      <c r="IL102">
        <f t="shared" si="216"/>
        <v>0.60089863583006253</v>
      </c>
      <c r="IM102">
        <f t="shared" si="217"/>
        <v>0</v>
      </c>
      <c r="IN102" s="17">
        <f t="shared" ca="1" si="218"/>
        <v>2003</v>
      </c>
      <c r="IO102" s="18">
        <f t="shared" ca="1" si="219"/>
        <v>1.2227077261986554</v>
      </c>
      <c r="IP102" s="18">
        <f t="shared" ca="1" si="220"/>
        <v>1.077676487191096</v>
      </c>
      <c r="IQ102" s="18">
        <f t="shared" ca="1" si="221"/>
        <v>1.3176833672311792</v>
      </c>
      <c r="IS102" s="17">
        <f t="shared" ca="1" si="222"/>
        <v>2003</v>
      </c>
      <c r="IT102" s="18">
        <f t="shared" ca="1" si="223"/>
        <v>1.3368289042191999</v>
      </c>
      <c r="IU102" s="18">
        <f t="shared" ca="1" si="224"/>
        <v>1.1082058208637671</v>
      </c>
      <c r="IV102" s="18">
        <f t="shared" ca="1" si="225"/>
        <v>1.4814815731546487</v>
      </c>
    </row>
    <row r="103" spans="1:256" x14ac:dyDescent="0.2">
      <c r="A103" t="s">
        <v>239</v>
      </c>
      <c r="B103" s="1">
        <f t="shared" si="226"/>
        <v>1968</v>
      </c>
      <c r="C103" s="42">
        <f>'Annual Data_MER_July-2014'!E32</f>
        <v>12336.29</v>
      </c>
      <c r="D103" s="42">
        <f>'Annual Data_MER_July-2014'!I32</f>
        <v>7329.0320000000002</v>
      </c>
      <c r="E103" s="42">
        <f>AER11_Table2.1d!AA31*0.001</f>
        <v>27883.171000000002</v>
      </c>
      <c r="F103" s="42">
        <f>AER11_Table2.1e!R28*0.001</f>
        <v>14865.775</v>
      </c>
      <c r="G103" s="42"/>
      <c r="H103" s="42">
        <f t="shared" si="227"/>
        <v>62414.268000000004</v>
      </c>
      <c r="I103" s="1"/>
      <c r="J103" s="1"/>
      <c r="K103" s="42">
        <f>[2]National!H34</f>
        <v>12323.5271470717</v>
      </c>
      <c r="L103" s="42">
        <f>[10]Commercial_Total!D34</f>
        <v>7329.0310000000009</v>
      </c>
      <c r="M103" s="42"/>
      <c r="N103" s="42"/>
      <c r="O103" s="42"/>
      <c r="P103" s="42"/>
      <c r="Q103" s="27"/>
      <c r="R103" s="27"/>
      <c r="S103" s="51">
        <f t="shared" si="278"/>
        <v>0.99896542210597339</v>
      </c>
      <c r="T103" s="1"/>
      <c r="U103" s="1"/>
      <c r="V103" s="1"/>
      <c r="W103" s="1"/>
      <c r="X103" s="1"/>
      <c r="Z103" s="231"/>
      <c r="AA103" s="231">
        <f>Sector_Activity!C25</f>
        <v>41119.338763690568</v>
      </c>
      <c r="AB103" s="231"/>
      <c r="AC103" s="51"/>
      <c r="AD103" s="23"/>
      <c r="AE103" s="42">
        <f>Sector_Activity!G25</f>
        <v>4564.7</v>
      </c>
      <c r="AH103" s="267"/>
      <c r="AI103" s="267">
        <f t="shared" si="228"/>
        <v>178.23805587242867</v>
      </c>
      <c r="AJ103" s="267"/>
      <c r="AK103" s="51"/>
      <c r="AN103" s="34">
        <f t="shared" si="162"/>
        <v>0</v>
      </c>
      <c r="AO103" s="34">
        <f t="shared" si="229"/>
        <v>13.673246434595923</v>
      </c>
      <c r="AQ103" s="26">
        <f t="shared" si="163"/>
        <v>0</v>
      </c>
      <c r="AR103" s="26">
        <f t="shared" si="164"/>
        <v>0.90305380782229916</v>
      </c>
      <c r="AS103" s="26"/>
      <c r="AT103" s="26">
        <v>0</v>
      </c>
      <c r="AU103" s="26"/>
      <c r="AV103" s="26">
        <f t="shared" si="165"/>
        <v>0</v>
      </c>
      <c r="AY103" s="34">
        <f t="shared" si="166"/>
        <v>0</v>
      </c>
      <c r="AZ103" s="34">
        <f t="shared" si="167"/>
        <v>9.008114172605115</v>
      </c>
      <c r="BA103" s="34">
        <f t="shared" si="168"/>
        <v>0</v>
      </c>
      <c r="BB103" s="93">
        <f t="shared" si="169"/>
        <v>0</v>
      </c>
      <c r="BD103" s="34"/>
      <c r="BE103" s="26"/>
      <c r="BF103" s="26"/>
      <c r="BH103" s="51"/>
      <c r="BI103" s="258">
        <f>[10]Commercial_Total!Y34</f>
        <v>0.89000663278872083</v>
      </c>
      <c r="BJ103" s="51"/>
      <c r="BK103" s="51"/>
      <c r="BL103" s="1"/>
      <c r="BN103" s="1"/>
      <c r="BO103" s="258">
        <f>[10]Commercial_Total!X34</f>
        <v>1.0146596379767381</v>
      </c>
      <c r="BP103" s="1"/>
      <c r="BQ103" s="51"/>
      <c r="BR103" s="1"/>
      <c r="BZ103" s="83">
        <f t="shared" si="170"/>
        <v>0.60175066243062603</v>
      </c>
      <c r="CA103" s="83">
        <f t="shared" si="171"/>
        <v>1.3576725806221668</v>
      </c>
      <c r="CB103" s="83" t="str">
        <f t="shared" si="172"/>
        <v>NA</v>
      </c>
      <c r="CC103" s="83" t="str">
        <f t="shared" si="173"/>
        <v>NA</v>
      </c>
      <c r="CD103" s="83" t="str">
        <f t="shared" si="174"/>
        <v>NA</v>
      </c>
      <c r="CE103" s="83" t="str">
        <f t="shared" si="175"/>
        <v>NA</v>
      </c>
      <c r="CF103" s="84">
        <f t="shared" si="176"/>
        <v>0</v>
      </c>
      <c r="CG103" s="84" t="str">
        <f t="shared" si="177"/>
        <v>NA</v>
      </c>
      <c r="CH103" s="9"/>
      <c r="CI103" s="84">
        <f t="shared" si="178"/>
        <v>0</v>
      </c>
      <c r="CJ103" s="26"/>
      <c r="CK103" s="87">
        <f t="shared" si="179"/>
        <v>0</v>
      </c>
      <c r="CL103" s="87">
        <f t="shared" si="230"/>
        <v>0</v>
      </c>
      <c r="CM103" s="92">
        <f t="shared" si="231"/>
        <v>0</v>
      </c>
      <c r="CN103" s="92">
        <f t="shared" si="232"/>
        <v>0</v>
      </c>
      <c r="CO103" s="5">
        <f t="shared" si="180"/>
        <v>0</v>
      </c>
      <c r="CP103" s="91">
        <f t="shared" si="181"/>
        <v>0</v>
      </c>
      <c r="CQ103" s="37"/>
      <c r="CS103" s="84" t="str">
        <f t="shared" si="182"/>
        <v xml:space="preserve">NA </v>
      </c>
      <c r="CT103" s="205"/>
      <c r="CU103" s="244"/>
      <c r="CV103" s="5"/>
      <c r="CW103" s="26" t="e">
        <f t="shared" si="233"/>
        <v>#DIV/0!</v>
      </c>
      <c r="CX103" s="26" t="e">
        <f t="shared" si="234"/>
        <v>#DIV/0!</v>
      </c>
      <c r="CY103" s="26" t="e">
        <f t="shared" si="235"/>
        <v>#DIV/0!</v>
      </c>
      <c r="CZ103" s="26" t="e">
        <f t="shared" si="236"/>
        <v>#DIV/0!</v>
      </c>
      <c r="DA103" s="26"/>
      <c r="DB103" t="e">
        <f t="shared" si="237"/>
        <v>#DIV/0!</v>
      </c>
      <c r="DD103" s="26" t="e">
        <f t="shared" si="238"/>
        <v>#DIV/0!</v>
      </c>
      <c r="DE103" s="26" t="e">
        <f t="shared" si="239"/>
        <v>#DIV/0!</v>
      </c>
      <c r="DF103" s="26" t="e">
        <f t="shared" si="240"/>
        <v>#DIV/0!</v>
      </c>
      <c r="DG103" s="26" t="e">
        <f t="shared" si="241"/>
        <v>#DIV/0!</v>
      </c>
      <c r="DH103" s="26"/>
      <c r="DI103" s="26" t="e">
        <f t="shared" si="267"/>
        <v>#DIV/0!</v>
      </c>
      <c r="DJ103" s="26"/>
      <c r="DK103" s="26" t="e">
        <f t="shared" si="268"/>
        <v>#DIV/0!</v>
      </c>
      <c r="DL103" s="26" t="e">
        <f t="shared" si="269"/>
        <v>#DIV/0!</v>
      </c>
      <c r="DM103" s="26" t="e">
        <f t="shared" si="270"/>
        <v>#DIV/0!</v>
      </c>
      <c r="DN103" s="26" t="e">
        <f t="shared" si="271"/>
        <v>#DIV/0!</v>
      </c>
      <c r="DO103" s="26"/>
      <c r="DP103" s="26" t="e">
        <f t="shared" si="272"/>
        <v>#DIV/0!</v>
      </c>
      <c r="DQ103" s="26"/>
      <c r="DR103" s="26"/>
      <c r="DS103" s="26" t="e">
        <f t="shared" si="242"/>
        <v>#DIV/0!</v>
      </c>
      <c r="DT103" s="26">
        <f t="shared" si="243"/>
        <v>3.7001504871028872E-2</v>
      </c>
      <c r="DU103" s="26" t="e">
        <f t="shared" si="244"/>
        <v>#DIV/0!</v>
      </c>
      <c r="DV103" s="26" t="e">
        <f t="shared" si="245"/>
        <v>#DIV/0!</v>
      </c>
      <c r="DW103" s="26"/>
      <c r="DY103" s="26" t="e">
        <f t="shared" si="275"/>
        <v>#DIV/0!</v>
      </c>
      <c r="DZ103" s="26">
        <f t="shared" si="246"/>
        <v>1</v>
      </c>
      <c r="EA103" s="26">
        <f t="shared" si="183"/>
        <v>1.1815968892479078</v>
      </c>
      <c r="EC103" s="26" t="e">
        <f t="shared" si="247"/>
        <v>#DIV/0!</v>
      </c>
      <c r="ED103" s="26">
        <f t="shared" si="248"/>
        <v>-2.4465507083717572E-2</v>
      </c>
      <c r="EE103" s="26" t="e">
        <f t="shared" si="249"/>
        <v>#DIV/0!</v>
      </c>
      <c r="EF103" s="26" t="e">
        <f t="shared" si="250"/>
        <v>#DIV/0!</v>
      </c>
      <c r="EG103" s="26"/>
      <c r="EI103" s="26" t="e">
        <f t="shared" si="251"/>
        <v>#DIV/0!</v>
      </c>
      <c r="EJ103" s="26">
        <f t="shared" si="252"/>
        <v>1</v>
      </c>
      <c r="EK103" s="26">
        <f t="shared" si="184"/>
        <v>1.20737368147919</v>
      </c>
      <c r="EN103" s="26" t="e">
        <f t="shared" si="253"/>
        <v>#DIV/0!</v>
      </c>
      <c r="EO103" s="26">
        <f t="shared" si="254"/>
        <v>2.5470354167221383E-2</v>
      </c>
      <c r="EP103" s="26" t="e">
        <f t="shared" si="255"/>
        <v>#DIV/0!</v>
      </c>
      <c r="EQ103" s="26" t="e">
        <f t="shared" si="256"/>
        <v>#DIV/0!</v>
      </c>
      <c r="ET103" s="26" t="e">
        <f t="shared" si="273"/>
        <v>#DIV/0!</v>
      </c>
      <c r="EU103" s="26">
        <f t="shared" si="257"/>
        <v>1</v>
      </c>
      <c r="EV103" s="26">
        <f t="shared" si="185"/>
        <v>1.1789508321387785</v>
      </c>
      <c r="EW103" s="26"/>
      <c r="EX103" s="26" t="e">
        <f t="shared" si="258"/>
        <v>#DIV/0!</v>
      </c>
      <c r="EY103" s="26">
        <f t="shared" si="259"/>
        <v>1.1531150703807317E-2</v>
      </c>
      <c r="EZ103" s="26" t="e">
        <f t="shared" si="260"/>
        <v>#DIV/0!</v>
      </c>
      <c r="FA103" s="26" t="e">
        <f t="shared" si="261"/>
        <v>#DIV/0!</v>
      </c>
      <c r="FB103" s="26"/>
      <c r="FC103" s="26"/>
      <c r="FD103" s="26" t="e">
        <f t="shared" si="274"/>
        <v>#DIV/0!</v>
      </c>
      <c r="FE103" s="26">
        <f t="shared" si="262"/>
        <v>1</v>
      </c>
      <c r="FF103" s="26">
        <f t="shared" si="186"/>
        <v>1.0022440303443703</v>
      </c>
      <c r="FV103">
        <f t="shared" si="187"/>
        <v>0.60175066243062603</v>
      </c>
      <c r="FX103" s="8">
        <f t="shared" si="263"/>
        <v>19</v>
      </c>
      <c r="FY103" t="b">
        <f t="shared" si="264"/>
        <v>1</v>
      </c>
      <c r="GC103" s="11"/>
      <c r="GD103" s="11"/>
      <c r="GE103" s="11"/>
      <c r="GF103" s="17">
        <f t="shared" ca="1" si="279"/>
        <v>1990</v>
      </c>
      <c r="GG103" s="18">
        <f t="shared" ca="1" si="280"/>
        <v>1.1792451586537827</v>
      </c>
      <c r="GH103" s="94">
        <f t="shared" ca="1" si="283"/>
        <v>1.107310239847046</v>
      </c>
      <c r="GI103" s="18">
        <f t="shared" ca="1" si="281"/>
        <v>0.938999182418644</v>
      </c>
      <c r="GJ103" s="18">
        <f t="shared" ca="1" si="282"/>
        <v>0.98910543084135738</v>
      </c>
      <c r="GL103">
        <f t="shared" ca="1" si="188"/>
        <v>2004</v>
      </c>
      <c r="GM103" s="18">
        <f t="shared" ca="1" si="189"/>
        <v>0.89714841622845531</v>
      </c>
      <c r="GN103" s="18">
        <f t="shared" ca="1" si="190"/>
        <v>1.104964187393362</v>
      </c>
      <c r="GO103" s="18">
        <f t="shared" ca="1" si="191"/>
        <v>0.85903497469976653</v>
      </c>
      <c r="GP103" s="18">
        <f t="shared" ca="1" si="192"/>
        <v>0.85472839370446074</v>
      </c>
      <c r="GX103" s="14"/>
      <c r="GZ103" s="26">
        <f t="shared" si="193"/>
        <v>0.43269349258258688</v>
      </c>
      <c r="HA103" s="26" t="e">
        <f t="shared" si="194"/>
        <v>#VALUE!</v>
      </c>
      <c r="HB103" s="26" t="e">
        <f t="shared" si="195"/>
        <v>#VALUE!</v>
      </c>
      <c r="HC103" s="26" t="e">
        <f t="shared" si="196"/>
        <v>#VALUE!</v>
      </c>
      <c r="HD103" s="26">
        <f t="shared" si="197"/>
        <v>0</v>
      </c>
      <c r="HE103" s="26" t="e">
        <f t="shared" si="198"/>
        <v>#VALUE!</v>
      </c>
      <c r="HF103" s="26"/>
      <c r="HG103" s="26">
        <f t="shared" si="199"/>
        <v>0</v>
      </c>
      <c r="HI103" s="26">
        <f t="shared" si="200"/>
        <v>0</v>
      </c>
      <c r="HJ103" s="26">
        <f t="shared" si="201"/>
        <v>0.81198149340796999</v>
      </c>
      <c r="HK103" s="26">
        <f t="shared" si="202"/>
        <v>0</v>
      </c>
      <c r="HL103" s="26">
        <f t="shared" si="203"/>
        <v>0</v>
      </c>
      <c r="HO103" s="8">
        <f t="shared" si="265"/>
        <v>19</v>
      </c>
      <c r="HP103" t="b">
        <f t="shared" si="266"/>
        <v>1</v>
      </c>
      <c r="HS103" s="11"/>
      <c r="HT103" s="11"/>
      <c r="HU103" s="11"/>
      <c r="HV103" s="17">
        <f t="shared" ca="1" si="204"/>
        <v>2004</v>
      </c>
      <c r="HW103" s="18">
        <f t="shared" ca="1" si="205"/>
        <v>1.3056542964121525</v>
      </c>
      <c r="HX103" s="18">
        <f t="shared" ca="1" si="206"/>
        <v>0.8783405818660377</v>
      </c>
      <c r="HY103" s="18">
        <f t="shared" ca="1" si="207"/>
        <v>0.93981754236969794</v>
      </c>
      <c r="IB103" s="18">
        <f t="shared" ca="1" si="208"/>
        <v>0.99978982140239203</v>
      </c>
      <c r="IC103" s="18">
        <f t="shared" ca="1" si="209"/>
        <v>0.99705281060925943</v>
      </c>
      <c r="ID103" s="18">
        <f t="shared" ca="1" si="210"/>
        <v>0.82651355455764086</v>
      </c>
      <c r="IE103" s="18">
        <f t="shared" ca="1" si="211"/>
        <v>0.96512203535222352</v>
      </c>
      <c r="IG103" s="197"/>
      <c r="IH103">
        <f t="shared" si="212"/>
        <v>0</v>
      </c>
      <c r="II103">
        <f t="shared" si="213"/>
        <v>0.70686275482989902</v>
      </c>
      <c r="IJ103" t="e">
        <f t="shared" si="214"/>
        <v>#DIV/0!</v>
      </c>
      <c r="IK103">
        <f t="shared" si="215"/>
        <v>0.76823580551790149</v>
      </c>
      <c r="IL103">
        <f t="shared" si="216"/>
        <v>0.6383351023569005</v>
      </c>
      <c r="IM103">
        <f t="shared" si="217"/>
        <v>0</v>
      </c>
      <c r="IN103" s="17">
        <f t="shared" ca="1" si="218"/>
        <v>2004</v>
      </c>
      <c r="IO103" s="18">
        <f t="shared" ca="1" si="219"/>
        <v>1.2365492997647942</v>
      </c>
      <c r="IP103" s="18">
        <f t="shared" ca="1" si="220"/>
        <v>1.0633644883475815</v>
      </c>
      <c r="IQ103" s="18">
        <f t="shared" ca="1" si="221"/>
        <v>1.3149026134609505</v>
      </c>
      <c r="IS103" s="17">
        <f t="shared" ca="1" si="222"/>
        <v>2004</v>
      </c>
      <c r="IT103" s="18">
        <f t="shared" ca="1" si="223"/>
        <v>1.3553934946810935</v>
      </c>
      <c r="IU103" s="18">
        <f t="shared" ca="1" si="224"/>
        <v>1.1088828311118004</v>
      </c>
      <c r="IV103" s="18">
        <f t="shared" ca="1" si="225"/>
        <v>1.5029725756524879</v>
      </c>
    </row>
    <row r="104" spans="1:256" x14ac:dyDescent="0.2">
      <c r="A104" t="s">
        <v>239</v>
      </c>
      <c r="B104" s="1">
        <f t="shared" si="226"/>
        <v>1969</v>
      </c>
      <c r="C104" s="42">
        <f>'Annual Data_MER_July-2014'!E33</f>
        <v>13169.156000000001</v>
      </c>
      <c r="D104" s="42">
        <f>'Annual Data_MER_July-2014'!I33</f>
        <v>7833.2190000000001</v>
      </c>
      <c r="E104" s="42">
        <f>AER11_Table2.1d!AA32*0.001</f>
        <v>29105.4</v>
      </c>
      <c r="F104" s="42">
        <f>AER11_Table2.1e!R29*0.001</f>
        <v>15506.506000000001</v>
      </c>
      <c r="G104" s="42"/>
      <c r="H104" s="42">
        <f t="shared" si="227"/>
        <v>65614.281000000003</v>
      </c>
      <c r="I104" s="1"/>
      <c r="J104" s="1"/>
      <c r="K104" s="42">
        <f>[2]National!H35</f>
        <v>13155.802616567446</v>
      </c>
      <c r="L104" s="42">
        <f>[10]Commercial_Total!D35</f>
        <v>7833.2190000000001</v>
      </c>
      <c r="M104" s="42"/>
      <c r="N104" s="42"/>
      <c r="O104" s="42"/>
      <c r="P104" s="42"/>
      <c r="Q104" s="27"/>
      <c r="R104" s="27"/>
      <c r="S104" s="51">
        <f t="shared" si="278"/>
        <v>0.99898601068796244</v>
      </c>
      <c r="T104" s="1"/>
      <c r="U104" s="1"/>
      <c r="V104" s="1"/>
      <c r="W104" s="1"/>
      <c r="X104" s="1"/>
      <c r="Z104" s="231"/>
      <c r="AA104" s="231">
        <f>Sector_Activity!C26</f>
        <v>42169.102376586241</v>
      </c>
      <c r="AB104" s="231"/>
      <c r="AC104" s="51"/>
      <c r="AD104" s="23"/>
      <c r="AE104" s="42">
        <f>Sector_Activity!G26</f>
        <v>4707.8999999999996</v>
      </c>
      <c r="AH104" s="267"/>
      <c r="AI104" s="267">
        <f t="shared" si="228"/>
        <v>185.7573094643171</v>
      </c>
      <c r="AJ104" s="267"/>
      <c r="AK104" s="51"/>
      <c r="AN104" s="34">
        <f t="shared" si="162"/>
        <v>0</v>
      </c>
      <c r="AO104" s="34">
        <f t="shared" si="229"/>
        <v>13.937059198368701</v>
      </c>
      <c r="AQ104" s="26">
        <f t="shared" si="163"/>
        <v>0</v>
      </c>
      <c r="AR104" s="26">
        <f t="shared" si="164"/>
        <v>0.94115055744683729</v>
      </c>
      <c r="AS104" s="26"/>
      <c r="AT104" s="26">
        <v>0</v>
      </c>
      <c r="AU104" s="26"/>
      <c r="AV104" s="26">
        <f t="shared" si="165"/>
        <v>0</v>
      </c>
      <c r="AY104" s="34">
        <f t="shared" si="166"/>
        <v>0</v>
      </c>
      <c r="AZ104" s="34">
        <f t="shared" si="167"/>
        <v>8.9570939010145167</v>
      </c>
      <c r="BA104" s="34">
        <f t="shared" si="168"/>
        <v>0</v>
      </c>
      <c r="BB104" s="93">
        <f t="shared" si="169"/>
        <v>0</v>
      </c>
      <c r="BD104" s="34"/>
      <c r="BE104" s="26"/>
      <c r="BF104" s="26"/>
      <c r="BH104" s="51"/>
      <c r="BI104" s="258">
        <f>[10]Commercial_Total!Y35</f>
        <v>0.92133741972922911</v>
      </c>
      <c r="BJ104" s="51"/>
      <c r="BK104" s="51"/>
      <c r="BL104" s="1"/>
      <c r="BN104" s="1"/>
      <c r="BO104" s="258">
        <f>[10]Commercial_Total!X35</f>
        <v>1.0215047574247347</v>
      </c>
      <c r="BP104" s="1"/>
      <c r="BQ104" s="51"/>
      <c r="BR104" s="1"/>
      <c r="BZ104" s="83">
        <f t="shared" si="170"/>
        <v>0.62062828743556953</v>
      </c>
      <c r="CA104" s="83">
        <f t="shared" si="171"/>
        <v>1.3838676292893373</v>
      </c>
      <c r="CB104" s="83" t="str">
        <f t="shared" si="172"/>
        <v>NA</v>
      </c>
      <c r="CC104" s="83" t="str">
        <f t="shared" si="173"/>
        <v>NA</v>
      </c>
      <c r="CD104" s="83" t="str">
        <f t="shared" si="174"/>
        <v>NA</v>
      </c>
      <c r="CE104" s="83" t="str">
        <f t="shared" si="175"/>
        <v>NA</v>
      </c>
      <c r="CF104" s="84">
        <f t="shared" si="176"/>
        <v>0</v>
      </c>
      <c r="CG104" s="84" t="str">
        <f t="shared" si="177"/>
        <v>NA</v>
      </c>
      <c r="CH104" s="9"/>
      <c r="CI104" s="84">
        <f t="shared" si="178"/>
        <v>0</v>
      </c>
      <c r="CJ104" s="26"/>
      <c r="CK104" s="87">
        <f t="shared" si="179"/>
        <v>0</v>
      </c>
      <c r="CL104" s="87">
        <f t="shared" si="230"/>
        <v>0</v>
      </c>
      <c r="CM104" s="92">
        <f t="shared" si="231"/>
        <v>0</v>
      </c>
      <c r="CN104" s="92">
        <f t="shared" si="232"/>
        <v>0</v>
      </c>
      <c r="CO104" s="5">
        <f t="shared" si="180"/>
        <v>0</v>
      </c>
      <c r="CP104" s="91">
        <f t="shared" si="181"/>
        <v>0</v>
      </c>
      <c r="CQ104" s="37"/>
      <c r="CS104" s="84" t="str">
        <f t="shared" si="182"/>
        <v xml:space="preserve">NA </v>
      </c>
      <c r="CT104" s="205"/>
      <c r="CU104" s="244"/>
      <c r="CV104" s="5"/>
      <c r="CW104" s="26" t="e">
        <f t="shared" si="233"/>
        <v>#DIV/0!</v>
      </c>
      <c r="CX104" s="26" t="e">
        <f t="shared" si="234"/>
        <v>#DIV/0!</v>
      </c>
      <c r="CY104" s="26" t="e">
        <f t="shared" si="235"/>
        <v>#DIV/0!</v>
      </c>
      <c r="CZ104" s="26" t="e">
        <f t="shared" si="236"/>
        <v>#DIV/0!</v>
      </c>
      <c r="DA104" s="26"/>
      <c r="DB104" t="e">
        <f t="shared" si="237"/>
        <v>#DIV/0!</v>
      </c>
      <c r="DD104" s="26" t="e">
        <f t="shared" si="238"/>
        <v>#DIV/0!</v>
      </c>
      <c r="DE104" s="26" t="e">
        <f t="shared" si="239"/>
        <v>#DIV/0!</v>
      </c>
      <c r="DF104" s="26" t="e">
        <f t="shared" si="240"/>
        <v>#DIV/0!</v>
      </c>
      <c r="DG104" s="26" t="e">
        <f t="shared" si="241"/>
        <v>#DIV/0!</v>
      </c>
      <c r="DH104" s="26"/>
      <c r="DI104" s="26" t="e">
        <f t="shared" si="267"/>
        <v>#DIV/0!</v>
      </c>
      <c r="DJ104" s="26"/>
      <c r="DK104" s="26" t="e">
        <f t="shared" si="268"/>
        <v>#DIV/0!</v>
      </c>
      <c r="DL104" s="26" t="e">
        <f t="shared" si="269"/>
        <v>#DIV/0!</v>
      </c>
      <c r="DM104" s="26" t="e">
        <f t="shared" si="270"/>
        <v>#DIV/0!</v>
      </c>
      <c r="DN104" s="26" t="e">
        <f t="shared" si="271"/>
        <v>#DIV/0!</v>
      </c>
      <c r="DO104" s="26"/>
      <c r="DP104" s="26" t="e">
        <f t="shared" si="272"/>
        <v>#DIV/0!</v>
      </c>
      <c r="DQ104" s="26"/>
      <c r="DR104" s="26"/>
      <c r="DS104" s="26" t="e">
        <f t="shared" si="242"/>
        <v>#DIV/0!</v>
      </c>
      <c r="DT104" s="26">
        <f t="shared" si="243"/>
        <v>4.1320984589156645E-2</v>
      </c>
      <c r="DU104" s="26" t="e">
        <f t="shared" si="244"/>
        <v>#DIV/0!</v>
      </c>
      <c r="DV104" s="26" t="e">
        <f t="shared" si="245"/>
        <v>#DIV/0!</v>
      </c>
      <c r="DW104" s="26"/>
      <c r="DY104" s="26" t="e">
        <f t="shared" si="275"/>
        <v>#DIV/0!</v>
      </c>
      <c r="DZ104" s="26">
        <f t="shared" si="246"/>
        <v>1</v>
      </c>
      <c r="EA104" s="26">
        <f t="shared" si="183"/>
        <v>1.1815968892479078</v>
      </c>
      <c r="EC104" s="26" t="e">
        <f t="shared" si="247"/>
        <v>#DIV/0!</v>
      </c>
      <c r="ED104" s="26">
        <f t="shared" si="248"/>
        <v>-5.6799129235735012E-3</v>
      </c>
      <c r="EE104" s="26" t="e">
        <f t="shared" si="249"/>
        <v>#DIV/0!</v>
      </c>
      <c r="EF104" s="26" t="e">
        <f t="shared" si="250"/>
        <v>#DIV/0!</v>
      </c>
      <c r="EG104" s="26"/>
      <c r="EI104" s="26" t="e">
        <f t="shared" si="251"/>
        <v>#DIV/0!</v>
      </c>
      <c r="EJ104" s="26">
        <f t="shared" si="252"/>
        <v>1</v>
      </c>
      <c r="EK104" s="26">
        <f t="shared" si="184"/>
        <v>1.20737368147919</v>
      </c>
      <c r="EN104" s="26" t="e">
        <f t="shared" si="253"/>
        <v>#DIV/0!</v>
      </c>
      <c r="EO104" s="26">
        <f t="shared" si="254"/>
        <v>3.4597416246291708E-2</v>
      </c>
      <c r="EP104" s="26" t="e">
        <f t="shared" si="255"/>
        <v>#DIV/0!</v>
      </c>
      <c r="EQ104" s="26" t="e">
        <f t="shared" si="256"/>
        <v>#DIV/0!</v>
      </c>
      <c r="ET104" s="26" t="e">
        <f t="shared" si="273"/>
        <v>#DIV/0!</v>
      </c>
      <c r="EU104" s="26">
        <f t="shared" si="257"/>
        <v>1</v>
      </c>
      <c r="EV104" s="26">
        <f t="shared" si="185"/>
        <v>1.1789508321387785</v>
      </c>
      <c r="EW104" s="26"/>
      <c r="EX104" s="26" t="e">
        <f t="shared" si="258"/>
        <v>#DIV/0!</v>
      </c>
      <c r="EY104" s="26">
        <f t="shared" si="259"/>
        <v>6.7235683428645641E-3</v>
      </c>
      <c r="EZ104" s="26" t="e">
        <f t="shared" si="260"/>
        <v>#DIV/0!</v>
      </c>
      <c r="FA104" s="26" t="e">
        <f t="shared" si="261"/>
        <v>#DIV/0!</v>
      </c>
      <c r="FB104" s="26"/>
      <c r="FC104" s="26"/>
      <c r="FD104" s="26" t="e">
        <f t="shared" si="274"/>
        <v>#DIV/0!</v>
      </c>
      <c r="FE104" s="26">
        <f t="shared" si="262"/>
        <v>1</v>
      </c>
      <c r="FF104" s="26">
        <f t="shared" si="186"/>
        <v>1.0022440303443703</v>
      </c>
      <c r="FV104">
        <f t="shared" si="187"/>
        <v>0.62062828743556953</v>
      </c>
      <c r="FX104" s="8">
        <f t="shared" si="263"/>
        <v>20</v>
      </c>
      <c r="FY104" t="b">
        <f t="shared" si="264"/>
        <v>1</v>
      </c>
      <c r="GC104" s="11"/>
      <c r="GD104" s="11"/>
      <c r="GE104" s="11"/>
      <c r="GF104" s="17">
        <f t="shared" ca="1" si="279"/>
        <v>1991</v>
      </c>
      <c r="GG104" s="18">
        <f t="shared" ca="1" si="280"/>
        <v>1.1783882832171058</v>
      </c>
      <c r="GH104" s="94">
        <f t="shared" ca="1" si="283"/>
        <v>1.0974205271264661</v>
      </c>
      <c r="GI104" s="18">
        <f t="shared" ca="1" si="281"/>
        <v>0.93128940838618124</v>
      </c>
      <c r="GJ104" s="18">
        <f t="shared" ca="1" si="282"/>
        <v>0.9696898215283386</v>
      </c>
      <c r="GL104">
        <f t="shared" ca="1" si="188"/>
        <v>2005</v>
      </c>
      <c r="GM104" s="18">
        <f t="shared" ca="1" si="189"/>
        <v>0.88359263803978716</v>
      </c>
      <c r="GN104" s="18">
        <f t="shared" ca="1" si="190"/>
        <v>1.0912260248610204</v>
      </c>
      <c r="GO104" s="18">
        <f t="shared" ca="1" si="191"/>
        <v>0.83950997353161061</v>
      </c>
      <c r="GP104" s="18">
        <f t="shared" ca="1" si="192"/>
        <v>0.84177929810714847</v>
      </c>
      <c r="GX104" s="14"/>
      <c r="GZ104" s="26">
        <f t="shared" si="193"/>
        <v>0.4462675956206455</v>
      </c>
      <c r="HA104" s="26" t="e">
        <f t="shared" si="194"/>
        <v>#VALUE!</v>
      </c>
      <c r="HB104" s="26" t="e">
        <f t="shared" si="195"/>
        <v>#VALUE!</v>
      </c>
      <c r="HC104" s="26" t="e">
        <f t="shared" si="196"/>
        <v>#VALUE!</v>
      </c>
      <c r="HD104" s="26">
        <f t="shared" si="197"/>
        <v>0</v>
      </c>
      <c r="HE104" s="26" t="e">
        <f t="shared" si="198"/>
        <v>#VALUE!</v>
      </c>
      <c r="HF104" s="26"/>
      <c r="HG104" s="26">
        <f t="shared" si="199"/>
        <v>0</v>
      </c>
      <c r="HI104" s="26">
        <f t="shared" si="200"/>
        <v>0</v>
      </c>
      <c r="HJ104" s="26">
        <f t="shared" si="201"/>
        <v>0.84623621376479841</v>
      </c>
      <c r="HK104" s="26">
        <f t="shared" si="202"/>
        <v>0</v>
      </c>
      <c r="HL104" s="26">
        <f t="shared" si="203"/>
        <v>0</v>
      </c>
      <c r="HO104" s="8">
        <f t="shared" si="265"/>
        <v>20</v>
      </c>
      <c r="HP104" t="b">
        <f t="shared" si="266"/>
        <v>1</v>
      </c>
      <c r="HS104" s="11"/>
      <c r="HT104" s="11"/>
      <c r="HU104" s="11"/>
      <c r="HV104" s="17">
        <f t="shared" ca="1" si="204"/>
        <v>2005</v>
      </c>
      <c r="HW104" s="18">
        <f t="shared" ca="1" si="205"/>
        <v>1.3494099246409783</v>
      </c>
      <c r="HX104" s="18">
        <f t="shared" ca="1" si="206"/>
        <v>0.87169716866327007</v>
      </c>
      <c r="HY104" s="18">
        <f t="shared" ca="1" si="207"/>
        <v>0.92405197042464804</v>
      </c>
      <c r="IB104" s="18">
        <f t="shared" ca="1" si="208"/>
        <v>1.0128575442992194</v>
      </c>
      <c r="IC104" s="18">
        <f t="shared" ca="1" si="209"/>
        <v>0.99431838208742229</v>
      </c>
      <c r="ID104" s="18">
        <f t="shared" ca="1" si="210"/>
        <v>0.82442247059717877</v>
      </c>
      <c r="IE104" s="18">
        <f t="shared" ca="1" si="211"/>
        <v>0.95246015152730068</v>
      </c>
      <c r="IG104" s="197"/>
      <c r="IH104">
        <f t="shared" si="212"/>
        <v>0</v>
      </c>
      <c r="II104">
        <f t="shared" si="213"/>
        <v>0.72490873566621683</v>
      </c>
      <c r="IJ104" t="e">
        <f t="shared" si="214"/>
        <v>#DIV/0!</v>
      </c>
      <c r="IK104">
        <f t="shared" si="215"/>
        <v>0.82011898864317934</v>
      </c>
      <c r="IL104">
        <f t="shared" si="216"/>
        <v>0.68224826067034194</v>
      </c>
      <c r="IM104">
        <f t="shared" si="217"/>
        <v>0</v>
      </c>
      <c r="IN104" s="17">
        <f t="shared" ca="1" si="218"/>
        <v>2005</v>
      </c>
      <c r="IO104" s="18">
        <f t="shared" ca="1" si="219"/>
        <v>1.2514556244551076</v>
      </c>
      <c r="IP104" s="18">
        <f t="shared" ca="1" si="220"/>
        <v>1.0772631620233759</v>
      </c>
      <c r="IQ104" s="18">
        <f t="shared" ca="1" si="221"/>
        <v>1.3481470431324476</v>
      </c>
      <c r="IS104" s="17">
        <f t="shared" ca="1" si="222"/>
        <v>2005</v>
      </c>
      <c r="IT104" s="18">
        <f t="shared" ca="1" si="223"/>
        <v>1.3749235017534167</v>
      </c>
      <c r="IU104" s="18">
        <f t="shared" ca="1" si="224"/>
        <v>1.1058417075037994</v>
      </c>
      <c r="IV104" s="18">
        <f t="shared" ca="1" si="225"/>
        <v>1.5204477528661013</v>
      </c>
    </row>
    <row r="105" spans="1:256" x14ac:dyDescent="0.2">
      <c r="A105" t="s">
        <v>239</v>
      </c>
      <c r="B105" s="1">
        <f t="shared" si="226"/>
        <v>1970</v>
      </c>
      <c r="C105" s="42">
        <f>'Annual Data_MER_July-2014'!E34</f>
        <v>13765.758</v>
      </c>
      <c r="D105" s="42">
        <f>'Annual Data_MER_July-2014'!I34</f>
        <v>8346.2950000000001</v>
      </c>
      <c r="E105" s="42">
        <f>AER11_Table2.1d!AA33*0.001</f>
        <v>29627.901000000002</v>
      </c>
      <c r="F105" s="42">
        <f>AER11_Table2.1e!R30*0.001</f>
        <v>16098.249</v>
      </c>
      <c r="G105" s="42"/>
      <c r="H105" s="42">
        <f t="shared" si="227"/>
        <v>67838.202999999994</v>
      </c>
      <c r="I105" s="373"/>
      <c r="J105" s="1"/>
      <c r="K105" s="42">
        <f>[2]National!H36</f>
        <v>13765.758000000002</v>
      </c>
      <c r="L105" s="42">
        <f>[10]Commercial_Total!D36</f>
        <v>8346.2950000000001</v>
      </c>
      <c r="M105" s="42">
        <f>[11]Total_Industrial!F31</f>
        <v>24267.23935606896</v>
      </c>
      <c r="N105" s="42">
        <f>'[12]Total_Transportation '!F31</f>
        <v>15134.086036114128</v>
      </c>
      <c r="O105" s="42"/>
      <c r="P105" s="42">
        <f t="shared" ref="P105:P119" si="284">SUM(K105:N105)</f>
        <v>61513.378392183091</v>
      </c>
      <c r="Q105" s="27"/>
      <c r="R105" s="27"/>
      <c r="S105" s="51">
        <f>K105/C105</f>
        <v>1.0000000000000002</v>
      </c>
      <c r="T105" s="51">
        <f>L105/D105</f>
        <v>1</v>
      </c>
      <c r="U105" s="51">
        <f>M105/E105</f>
        <v>0.81906711366657259</v>
      </c>
      <c r="V105" s="51">
        <f>N105/F105</f>
        <v>0.94010758785717174</v>
      </c>
      <c r="W105" s="51"/>
      <c r="X105" s="51">
        <f>P105/H105</f>
        <v>0.90676603553580415</v>
      </c>
      <c r="Z105" s="231">
        <f>Sector_Activity!B27</f>
        <v>63443</v>
      </c>
      <c r="AA105" s="231">
        <f>Sector_Activity!C27</f>
        <v>43217.587378911085</v>
      </c>
      <c r="AB105" s="42">
        <f>Sector_Activity!D27</f>
        <v>1373.1050998283695</v>
      </c>
      <c r="AC105" s="51">
        <f>Sector_Activity!E27</f>
        <v>0.68193706832566803</v>
      </c>
      <c r="AD105" s="23"/>
      <c r="AE105" s="42">
        <f>Sector_Activity!G27</f>
        <v>4717.7</v>
      </c>
      <c r="AH105" s="267">
        <f t="shared" ref="AH105:AH119" si="285">K105/Z105*1000</f>
        <v>216.97835852655143</v>
      </c>
      <c r="AI105" s="267">
        <f t="shared" si="228"/>
        <v>193.12264997172764</v>
      </c>
      <c r="AJ105" s="267">
        <f>M105/AB105</f>
        <v>17.673257028250955</v>
      </c>
      <c r="AK105" s="51">
        <f t="shared" ref="AK105:AK143" si="286">N105/AC105*0.001</f>
        <v>22.192789832164756</v>
      </c>
      <c r="AN105" s="34">
        <f t="shared" si="162"/>
        <v>13.038849098540199</v>
      </c>
      <c r="AO105" s="34">
        <f t="shared" si="229"/>
        <v>14.379507599041906</v>
      </c>
      <c r="AQ105" s="26">
        <f t="shared" si="163"/>
        <v>1.1817781260386062</v>
      </c>
      <c r="AR105" s="26">
        <f t="shared" si="164"/>
        <v>0.97846749719109416</v>
      </c>
      <c r="AS105" s="26">
        <f t="shared" ref="AS105:AS145" si="287">AJ105/AJ$150</f>
        <v>1.3244504805430681</v>
      </c>
      <c r="AT105" s="242">
        <f t="shared" ref="AT105:AT145" si="288">AK105/AK$150</f>
        <v>1.1450058441116822</v>
      </c>
      <c r="AU105" s="26"/>
      <c r="AV105" s="26">
        <f t="shared" si="165"/>
        <v>1.426628986195605</v>
      </c>
      <c r="AY105" s="34">
        <f t="shared" si="166"/>
        <v>13.447866545138522</v>
      </c>
      <c r="AZ105" s="34">
        <f t="shared" si="167"/>
        <v>9.160732428707016</v>
      </c>
      <c r="BA105" s="34">
        <f t="shared" si="168"/>
        <v>0.2910539245455136</v>
      </c>
      <c r="BB105" s="93">
        <f t="shared" si="169"/>
        <v>1.4454862927394029E-4</v>
      </c>
      <c r="BD105" s="242">
        <f t="shared" ref="BD105" si="289">BH105*BN105</f>
        <v>1.1817781260386058</v>
      </c>
      <c r="BE105" s="242">
        <f t="shared" ref="BE105" si="290">BI105*BO105</f>
        <v>0.97846749719109416</v>
      </c>
      <c r="BF105" s="242">
        <f t="shared" ref="BF105" si="291">BJ105*BP105</f>
        <v>1.3244490490896139</v>
      </c>
      <c r="BG105" s="242">
        <f t="shared" ref="BG105" si="292">BK105*BQ105</f>
        <v>1.1450058441116808</v>
      </c>
      <c r="BH105" s="258">
        <f>[2]National!CQ36</f>
        <v>1.1974129704235259</v>
      </c>
      <c r="BI105" s="258">
        <f>[10]Commercial_Total!Y36</f>
        <v>0.9621199053507391</v>
      </c>
      <c r="BJ105" s="258">
        <f>[11]Total_Industrial!Z31</f>
        <v>1.2594328060567117</v>
      </c>
      <c r="BK105" s="258">
        <f>'[12]Total_Transportation '!Z31</f>
        <v>1.1934927904088419</v>
      </c>
      <c r="BL105" s="1"/>
      <c r="BN105" s="258">
        <f>[2]National!CU36</f>
        <v>0.98694281357300651</v>
      </c>
      <c r="BO105" s="258">
        <f>[10]Commercial_Total!X36</f>
        <v>1.0169912208961061</v>
      </c>
      <c r="BP105" s="258">
        <f>[11]Total_Industrial!AD31</f>
        <v>1.0516234313734198</v>
      </c>
      <c r="BQ105" s="258">
        <f>'[12]Total_Transportation '!AD31</f>
        <v>0.95937390934674072</v>
      </c>
      <c r="BR105" s="503"/>
      <c r="BZ105" s="83">
        <f t="shared" si="170"/>
        <v>0.62192019194009784</v>
      </c>
      <c r="CA105" s="83">
        <f t="shared" si="171"/>
        <v>1.4278001412064965</v>
      </c>
      <c r="CB105" s="83">
        <f t="shared" si="172"/>
        <v>1.426628986195605</v>
      </c>
      <c r="CC105" s="83">
        <f t="shared" si="173"/>
        <v>1.20737368147919</v>
      </c>
      <c r="CD105" s="83">
        <f t="shared" si="174"/>
        <v>1.0022440303443703</v>
      </c>
      <c r="CE105" s="83">
        <f t="shared" si="175"/>
        <v>1.1789508321387785</v>
      </c>
      <c r="CF105" s="413">
        <f t="shared" si="176"/>
        <v>0.88724903076603445</v>
      </c>
      <c r="CG105" s="413">
        <f t="shared" si="177"/>
        <v>0.88724937292207784</v>
      </c>
      <c r="CH105" s="9"/>
      <c r="CI105" s="84">
        <f t="shared" si="178"/>
        <v>1.2100830646574234</v>
      </c>
      <c r="CJ105" s="26"/>
      <c r="CK105" s="87">
        <f t="shared" si="179"/>
        <v>1.7535807912798469</v>
      </c>
      <c r="CL105" s="87">
        <f t="shared" si="230"/>
        <v>5.1828784781950358E-3</v>
      </c>
      <c r="CM105" s="92">
        <f t="shared" si="231"/>
        <v>1</v>
      </c>
      <c r="CN105" s="92">
        <f t="shared" si="232"/>
        <v>1</v>
      </c>
      <c r="CO105" s="5">
        <f t="shared" si="180"/>
        <v>1</v>
      </c>
      <c r="CP105" s="91">
        <f t="shared" si="181"/>
        <v>1</v>
      </c>
      <c r="CQ105" s="37">
        <f t="shared" ref="CQ105:CQ115" si="293">BZ105*CC105*CD105*CE105</f>
        <v>0.88724903076603445</v>
      </c>
      <c r="CR105">
        <f t="shared" ref="CR105:CR115" si="294">CC105*CD105</f>
        <v>1.2100830646574234</v>
      </c>
      <c r="CS105" s="84">
        <f t="shared" si="182"/>
        <v>1.1815968892479078</v>
      </c>
      <c r="CT105" s="205"/>
      <c r="CU105" s="244"/>
      <c r="CV105" s="5"/>
      <c r="CW105" s="26">
        <f t="shared" si="233"/>
        <v>0.22378478242952929</v>
      </c>
      <c r="CX105" s="26">
        <f t="shared" si="234"/>
        <v>0.1356825981299154</v>
      </c>
      <c r="CY105" s="26">
        <f t="shared" si="235"/>
        <v>0.39450343958270967</v>
      </c>
      <c r="CZ105" s="26">
        <f t="shared" si="236"/>
        <v>0.24602917985784561</v>
      </c>
      <c r="DA105" s="26"/>
      <c r="DB105">
        <f t="shared" si="237"/>
        <v>1</v>
      </c>
      <c r="DD105" s="26" t="e">
        <f t="shared" si="238"/>
        <v>#DIV/0!</v>
      </c>
      <c r="DE105" s="26" t="e">
        <f t="shared" si="239"/>
        <v>#DIV/0!</v>
      </c>
      <c r="DF105" s="26" t="e">
        <f t="shared" si="240"/>
        <v>#DIV/0!</v>
      </c>
      <c r="DG105" s="26" t="e">
        <f t="shared" si="241"/>
        <v>#DIV/0!</v>
      </c>
      <c r="DH105" s="26"/>
      <c r="DI105" s="26" t="e">
        <f t="shared" si="267"/>
        <v>#DIV/0!</v>
      </c>
      <c r="DJ105" s="26"/>
      <c r="DK105" s="26" t="e">
        <f t="shared" si="268"/>
        <v>#DIV/0!</v>
      </c>
      <c r="DL105" s="26" t="e">
        <f t="shared" si="269"/>
        <v>#DIV/0!</v>
      </c>
      <c r="DM105" s="26" t="e">
        <f t="shared" si="270"/>
        <v>#DIV/0!</v>
      </c>
      <c r="DN105" s="26" t="e">
        <f t="shared" si="271"/>
        <v>#DIV/0!</v>
      </c>
      <c r="DO105" s="26"/>
      <c r="DP105" s="26" t="e">
        <f t="shared" si="272"/>
        <v>#DIV/0!</v>
      </c>
      <c r="DQ105" s="26"/>
      <c r="DR105" s="26"/>
      <c r="DS105" s="26" t="e">
        <f t="shared" si="242"/>
        <v>#DIV/0!</v>
      </c>
      <c r="DT105" s="26">
        <f t="shared" si="243"/>
        <v>3.8884445236656788E-2</v>
      </c>
      <c r="DU105" s="26" t="e">
        <f t="shared" si="244"/>
        <v>#DIV/0!</v>
      </c>
      <c r="DV105" s="26" t="e">
        <f t="shared" si="245"/>
        <v>#DIV/0!</v>
      </c>
      <c r="DW105" s="26"/>
      <c r="DY105" s="26" t="e">
        <f t="shared" si="275"/>
        <v>#DIV/0!</v>
      </c>
      <c r="DZ105" s="26">
        <f t="shared" si="246"/>
        <v>1</v>
      </c>
      <c r="EA105" s="26">
        <f t="shared" si="183"/>
        <v>1.1815968892479078</v>
      </c>
      <c r="EC105" s="26" t="e">
        <f t="shared" si="247"/>
        <v>#DIV/0!</v>
      </c>
      <c r="ED105" s="26">
        <f t="shared" si="248"/>
        <v>2.2480301983122758E-2</v>
      </c>
      <c r="EE105" s="26" t="e">
        <f t="shared" si="249"/>
        <v>#DIV/0!</v>
      </c>
      <c r="EF105" s="26" t="e">
        <f t="shared" si="250"/>
        <v>#DIV/0!</v>
      </c>
      <c r="EG105" s="26"/>
      <c r="EI105" s="26" t="e">
        <f t="shared" si="251"/>
        <v>#DIV/0!</v>
      </c>
      <c r="EJ105" s="26">
        <f t="shared" si="252"/>
        <v>1</v>
      </c>
      <c r="EK105" s="26">
        <f t="shared" si="184"/>
        <v>1.20737368147919</v>
      </c>
      <c r="EN105" s="26" t="e">
        <f t="shared" si="253"/>
        <v>#DIV/0!</v>
      </c>
      <c r="EO105" s="26">
        <f t="shared" si="254"/>
        <v>4.3312753119002255E-2</v>
      </c>
      <c r="EP105" s="26" t="e">
        <f t="shared" si="255"/>
        <v>#DIV/0!</v>
      </c>
      <c r="EQ105" s="26" t="e">
        <f t="shared" si="256"/>
        <v>#DIV/0!</v>
      </c>
      <c r="ET105" s="26" t="e">
        <f t="shared" si="273"/>
        <v>#DIV/0!</v>
      </c>
      <c r="EU105" s="26">
        <f t="shared" si="257"/>
        <v>1</v>
      </c>
      <c r="EV105" s="26">
        <f t="shared" si="185"/>
        <v>1.1789508321387785</v>
      </c>
      <c r="EW105" s="26"/>
      <c r="EX105" s="26" t="e">
        <f t="shared" si="258"/>
        <v>#DIV/0!</v>
      </c>
      <c r="EY105" s="26">
        <f t="shared" si="259"/>
        <v>-4.4283078823452232E-3</v>
      </c>
      <c r="EZ105" s="26" t="e">
        <f t="shared" si="260"/>
        <v>#DIV/0!</v>
      </c>
      <c r="FA105" s="26" t="e">
        <f t="shared" si="261"/>
        <v>#DIV/0!</v>
      </c>
      <c r="FB105" s="26"/>
      <c r="FC105" s="26"/>
      <c r="FD105" s="26" t="e">
        <f t="shared" si="274"/>
        <v>#DIV/0!</v>
      </c>
      <c r="FE105" s="26">
        <f t="shared" si="262"/>
        <v>1</v>
      </c>
      <c r="FF105" s="26">
        <f t="shared" si="186"/>
        <v>1.0022440303443703</v>
      </c>
      <c r="FV105">
        <f t="shared" si="187"/>
        <v>0.62192019194009784</v>
      </c>
      <c r="FX105" s="8">
        <f t="shared" si="263"/>
        <v>21</v>
      </c>
      <c r="FY105" t="b">
        <f t="shared" si="264"/>
        <v>1</v>
      </c>
      <c r="GC105" s="11"/>
      <c r="GD105" s="11"/>
      <c r="GE105" s="11"/>
      <c r="GF105" s="17">
        <f t="shared" ca="1" si="279"/>
        <v>1992</v>
      </c>
      <c r="GG105" s="18">
        <f t="shared" ca="1" si="280"/>
        <v>1.2202829007210938</v>
      </c>
      <c r="GH105" s="94">
        <f t="shared" ca="1" si="283"/>
        <v>1.1124528536584495</v>
      </c>
      <c r="GI105" s="18">
        <f t="shared" ca="1" si="281"/>
        <v>0.91163520606662196</v>
      </c>
      <c r="GJ105" s="18">
        <f t="shared" ca="1" si="282"/>
        <v>0.96405188886843762</v>
      </c>
      <c r="GL105">
        <f ca="1">GF119</f>
        <v>2006</v>
      </c>
      <c r="GM105" s="18">
        <f t="shared" ca="1" si="189"/>
        <v>0.85617443719223296</v>
      </c>
      <c r="GN105" s="18">
        <f t="shared" ca="1" si="190"/>
        <v>1.073993829761491</v>
      </c>
      <c r="GO105" s="18">
        <f t="shared" ca="1" si="191"/>
        <v>0.83700351762464664</v>
      </c>
      <c r="GP105" s="18">
        <f t="shared" ca="1" si="192"/>
        <v>0.838269370520482</v>
      </c>
      <c r="GX105" s="14"/>
      <c r="GZ105" s="26">
        <f t="shared" si="193"/>
        <v>0.44719654959950711</v>
      </c>
      <c r="HA105" s="26">
        <f t="shared" si="194"/>
        <v>1.3664713901773133</v>
      </c>
      <c r="HB105" s="26">
        <f t="shared" si="195"/>
        <v>0.96466671157686523</v>
      </c>
      <c r="HC105" s="26">
        <f t="shared" si="196"/>
        <v>1.2224862029793742</v>
      </c>
      <c r="HD105" s="26">
        <f t="shared" si="197"/>
        <v>0.7206431220104732</v>
      </c>
      <c r="HE105" s="26">
        <f t="shared" si="198"/>
        <v>0.72064361531075094</v>
      </c>
      <c r="HF105" s="26"/>
      <c r="HG105" s="26">
        <f t="shared" si="199"/>
        <v>1.3181894624262165</v>
      </c>
      <c r="HI105" s="26">
        <f t="shared" si="200"/>
        <v>1.1111239415239769</v>
      </c>
      <c r="HJ105" s="26">
        <f t="shared" si="201"/>
        <v>0.879789767496028</v>
      </c>
      <c r="HK105" s="26">
        <f t="shared" si="202"/>
        <v>1.3844632921089008</v>
      </c>
      <c r="HL105" s="26">
        <f t="shared" si="203"/>
        <v>1.2130253468510419</v>
      </c>
      <c r="HO105" s="8">
        <f t="shared" si="265"/>
        <v>21</v>
      </c>
      <c r="HP105" t="b">
        <f t="shared" si="266"/>
        <v>1</v>
      </c>
      <c r="HS105" s="11"/>
      <c r="HT105" s="11"/>
      <c r="HU105" s="11"/>
      <c r="HV105" s="17">
        <f t="shared" ca="1" si="204"/>
        <v>2006</v>
      </c>
      <c r="HW105" s="18">
        <f t="shared" ca="1" si="205"/>
        <v>1.3853926726385137</v>
      </c>
      <c r="HX105" s="18">
        <f t="shared" ca="1" si="206"/>
        <v>0.85015311563143625</v>
      </c>
      <c r="HY105" s="18">
        <f t="shared" ca="1" si="207"/>
        <v>0.91274115900727659</v>
      </c>
      <c r="IB105" s="18">
        <f t="shared" ca="1" si="208"/>
        <v>0.96232459200934528</v>
      </c>
      <c r="IC105" s="18">
        <f t="shared" ca="1" si="209"/>
        <v>0.96453010032604791</v>
      </c>
      <c r="ID105" s="18">
        <f t="shared" ca="1" si="210"/>
        <v>0.80502704604634634</v>
      </c>
      <c r="IE105" s="18">
        <f t="shared" ca="1" si="211"/>
        <v>0.94724220662141756</v>
      </c>
      <c r="IG105" s="197"/>
      <c r="IH105">
        <f t="shared" si="212"/>
        <v>0.72614558604301649</v>
      </c>
      <c r="II105">
        <f t="shared" si="213"/>
        <v>0.74293273652382819</v>
      </c>
      <c r="IJ105" t="e">
        <f t="shared" si="214"/>
        <v>#DIV/0!</v>
      </c>
      <c r="IK105">
        <f t="shared" si="215"/>
        <v>0.85814296990512151</v>
      </c>
      <c r="IL105">
        <f t="shared" si="216"/>
        <v>0.72693553528780086</v>
      </c>
      <c r="IM105">
        <f t="shared" si="217"/>
        <v>1.0821335565163841</v>
      </c>
    </row>
    <row r="106" spans="1:256" x14ac:dyDescent="0.2">
      <c r="A106" t="s">
        <v>239</v>
      </c>
      <c r="B106" s="1">
        <f t="shared" si="226"/>
        <v>1971</v>
      </c>
      <c r="C106" s="42">
        <f>'Annual Data_MER_July-2014'!E35</f>
        <v>14246.2</v>
      </c>
      <c r="D106" s="42">
        <f>'Annual Data_MER_July-2014'!I35</f>
        <v>8720.9539999999997</v>
      </c>
      <c r="E106" s="42">
        <f>AER11_Table2.1d!AA34*0.001</f>
        <v>29585.942999999999</v>
      </c>
      <c r="F106" s="42">
        <f>AER11_Table2.1e!R31*0.001</f>
        <v>16730.053</v>
      </c>
      <c r="G106" s="42"/>
      <c r="H106" s="42">
        <f t="shared" si="227"/>
        <v>69283.149999999994</v>
      </c>
      <c r="I106" s="1"/>
      <c r="J106" s="1"/>
      <c r="K106" s="42">
        <f>[2]National!H37</f>
        <v>14246.2</v>
      </c>
      <c r="L106" s="42">
        <f>[10]Commercial_Total!D37</f>
        <v>8720.9529999999995</v>
      </c>
      <c r="M106" s="42">
        <f>[11]Total_Industrial!F32</f>
        <v>24431.628397891007</v>
      </c>
      <c r="N106" s="42">
        <f>'[12]Total_Transportation '!F32</f>
        <v>15845.497141968091</v>
      </c>
      <c r="O106" s="42"/>
      <c r="P106" s="42">
        <f t="shared" si="284"/>
        <v>63244.278539859093</v>
      </c>
      <c r="Q106" s="27"/>
      <c r="R106" s="27"/>
      <c r="S106" s="51">
        <f t="shared" ref="S106:S136" si="295">K106/C106</f>
        <v>1</v>
      </c>
      <c r="T106" s="51">
        <f t="shared" ref="T106:T136" si="296">L106/D106</f>
        <v>0.99999988533364581</v>
      </c>
      <c r="U106" s="51">
        <f t="shared" ref="U106:U136" si="297">M106/E106</f>
        <v>0.82578501546802163</v>
      </c>
      <c r="V106" s="51">
        <f t="shared" ref="V106:V136" si="298">N106/F106</f>
        <v>0.94712773127306238</v>
      </c>
      <c r="W106" s="51"/>
      <c r="X106" s="51">
        <f t="shared" ref="X106:X139" si="299">P106/H106</f>
        <v>0.91283780457238306</v>
      </c>
      <c r="Z106" s="231">
        <f>Sector_Activity!B28</f>
        <v>65211.199999999997</v>
      </c>
      <c r="AA106" s="231">
        <f>Sector_Activity!C28</f>
        <v>44196.531411053329</v>
      </c>
      <c r="AB106" s="42">
        <f>Sector_Activity!D28</f>
        <v>1330.8485709901611</v>
      </c>
      <c r="AC106" s="51">
        <f>Sector_Activity!E28</f>
        <v>0.71329863032904883</v>
      </c>
      <c r="AD106" s="23"/>
      <c r="AE106" s="42">
        <f>Sector_Activity!G28</f>
        <v>4873</v>
      </c>
      <c r="AH106" s="267">
        <f t="shared" si="285"/>
        <v>218.4624727040754</v>
      </c>
      <c r="AI106" s="267">
        <f t="shared" si="228"/>
        <v>197.32211378513139</v>
      </c>
      <c r="AJ106" s="267">
        <f t="shared" ref="AJ106:AJ111" si="300">M106/AB106</f>
        <v>18.35793262317868</v>
      </c>
      <c r="AK106" s="51">
        <f t="shared" si="286"/>
        <v>22.214394460085352</v>
      </c>
      <c r="AN106" s="34">
        <f t="shared" si="162"/>
        <v>12.978509858374531</v>
      </c>
      <c r="AO106" s="34">
        <f t="shared" si="229"/>
        <v>14.217761132772418</v>
      </c>
      <c r="AQ106" s="26">
        <f t="shared" si="163"/>
        <v>1.1898613915008942</v>
      </c>
      <c r="AR106" s="26">
        <f t="shared" si="164"/>
        <v>0.99974433265108431</v>
      </c>
      <c r="AS106" s="26">
        <f t="shared" si="287"/>
        <v>1.3757607126790332</v>
      </c>
      <c r="AT106" s="26">
        <f t="shared" si="288"/>
        <v>1.1461205045674439</v>
      </c>
      <c r="AU106" s="26"/>
      <c r="AV106" s="26">
        <f t="shared" si="165"/>
        <v>1.4200270454587498</v>
      </c>
      <c r="AY106" s="34">
        <f t="shared" si="166"/>
        <v>13.382146521649908</v>
      </c>
      <c r="AZ106" s="34">
        <f t="shared" si="167"/>
        <v>9.0696760539818033</v>
      </c>
      <c r="BA106" s="34">
        <f t="shared" si="168"/>
        <v>0.27310662240717443</v>
      </c>
      <c r="BB106" s="93">
        <f t="shared" si="169"/>
        <v>1.4637772015781836E-4</v>
      </c>
      <c r="BD106" s="34"/>
      <c r="BE106" s="26"/>
      <c r="BF106" s="26"/>
      <c r="BH106" s="258">
        <f>[2]National!CQ37</f>
        <v>1.2208306147009977</v>
      </c>
      <c r="BI106" s="258">
        <f>[10]Commercial_Total!Y37</f>
        <v>0.98677360130750413</v>
      </c>
      <c r="BJ106" s="258">
        <f>[11]Total_Industrial!Z32</f>
        <v>1.2525015337217409</v>
      </c>
      <c r="BK106" s="258">
        <f>'[12]Total_Transportation '!Z32</f>
        <v>1.1820648969438168</v>
      </c>
      <c r="BL106" s="1"/>
      <c r="BN106" s="258">
        <f>[2]National!CU37</f>
        <v>0.97463266170820217</v>
      </c>
      <c r="BO106" s="258">
        <f>[10]Commercial_Total!X37</f>
        <v>1.0131445868904414</v>
      </c>
      <c r="BP106" s="258">
        <f>[11]Total_Industrial!AD32</f>
        <v>1.0984092868037365</v>
      </c>
      <c r="BQ106" s="258">
        <f>'[12]Total_Transportation '!AD32</f>
        <v>0.96959186211407933</v>
      </c>
      <c r="BR106" s="503"/>
      <c r="BZ106" s="83">
        <f t="shared" si="170"/>
        <v>0.64239292352716293</v>
      </c>
      <c r="CA106" s="83">
        <f t="shared" si="171"/>
        <v>1.4117396728080784</v>
      </c>
      <c r="CB106" s="83">
        <f t="shared" si="172"/>
        <v>1.4200270454587498</v>
      </c>
      <c r="CC106" s="83">
        <f t="shared" si="173"/>
        <v>1.1785155351020744</v>
      </c>
      <c r="CD106" s="83">
        <f t="shared" si="174"/>
        <v>1.0187014821817488</v>
      </c>
      <c r="CE106" s="83">
        <f t="shared" si="175"/>
        <v>1.182807881751649</v>
      </c>
      <c r="CF106" s="413">
        <f t="shared" ref="CF106:CF141" si="301">IF(ISERR(CQ106),"NA ", CQ106)</f>
        <v>0.91221499689027774</v>
      </c>
      <c r="CG106" s="413">
        <f t="shared" si="177"/>
        <v>0.91221532521988591</v>
      </c>
      <c r="CH106" s="9"/>
      <c r="CI106" s="84">
        <f t="shared" si="178"/>
        <v>1.2005555223827</v>
      </c>
      <c r="CJ106" s="26"/>
      <c r="CK106" s="87">
        <f t="shared" si="179"/>
        <v>1.8756789703301522</v>
      </c>
      <c r="CL106" s="87">
        <f t="shared" si="230"/>
        <v>4.8520443966358056E-3</v>
      </c>
      <c r="CM106" s="92">
        <f t="shared" si="231"/>
        <v>1</v>
      </c>
      <c r="CN106" s="92">
        <f t="shared" si="232"/>
        <v>1</v>
      </c>
      <c r="CO106" s="5">
        <f t="shared" si="180"/>
        <v>1</v>
      </c>
      <c r="CP106" s="91">
        <f t="shared" si="181"/>
        <v>1</v>
      </c>
      <c r="CQ106" s="37">
        <f t="shared" si="293"/>
        <v>0.91221499689027774</v>
      </c>
      <c r="CR106">
        <f t="shared" si="294"/>
        <v>1.2005555223827</v>
      </c>
      <c r="CS106" s="84">
        <f t="shared" si="182"/>
        <v>1.2049285759612476</v>
      </c>
      <c r="CT106" s="205"/>
      <c r="CU106" s="244"/>
      <c r="CV106" s="5"/>
      <c r="CW106" s="26">
        <f t="shared" si="233"/>
        <v>0.22525673988076994</v>
      </c>
      <c r="CX106" s="26">
        <f t="shared" si="234"/>
        <v>0.13789315336254018</v>
      </c>
      <c r="CY106" s="26">
        <f t="shared" si="235"/>
        <v>0.38630574910413767</v>
      </c>
      <c r="CZ106" s="26">
        <f t="shared" si="236"/>
        <v>0.25054435765255223</v>
      </c>
      <c r="DA106" s="26"/>
      <c r="DB106">
        <f t="shared" si="237"/>
        <v>1</v>
      </c>
      <c r="DD106" s="26">
        <f t="shared" si="238"/>
        <v>0.22451995697378541</v>
      </c>
      <c r="DE106" s="26">
        <f t="shared" si="239"/>
        <v>0.13678489872828897</v>
      </c>
      <c r="DF106" s="26">
        <f t="shared" si="240"/>
        <v>0.39039024937378131</v>
      </c>
      <c r="DG106" s="26">
        <f t="shared" si="241"/>
        <v>0.24827992610301536</v>
      </c>
      <c r="DH106" s="26"/>
      <c r="DI106" s="26">
        <f t="shared" si="267"/>
        <v>0.9999750311788711</v>
      </c>
      <c r="DJ106" s="26"/>
      <c r="DK106" s="26">
        <f t="shared" si="268"/>
        <v>0.22452556311240962</v>
      </c>
      <c r="DL106" s="26">
        <f t="shared" si="269"/>
        <v>0.13678831417123805</v>
      </c>
      <c r="DM106" s="26">
        <f t="shared" si="270"/>
        <v>0.39039999720148016</v>
      </c>
      <c r="DN106" s="26">
        <f t="shared" si="271"/>
        <v>0.24828612551487211</v>
      </c>
      <c r="DO106" s="26"/>
      <c r="DP106" s="26">
        <f t="shared" si="272"/>
        <v>1</v>
      </c>
      <c r="DQ106" s="26"/>
      <c r="DR106" s="26"/>
      <c r="DS106" s="26">
        <f t="shared" si="242"/>
        <v>6.8166318722143017E-3</v>
      </c>
      <c r="DT106" s="26">
        <f t="shared" si="243"/>
        <v>2.1512009634161566E-2</v>
      </c>
      <c r="DU106" s="26">
        <f t="shared" si="244"/>
        <v>3.800918197175629E-2</v>
      </c>
      <c r="DV106" s="26">
        <f t="shared" si="245"/>
        <v>9.7302407119429835E-4</v>
      </c>
      <c r="DW106" s="26"/>
      <c r="DY106" s="26">
        <f t="shared" si="275"/>
        <v>1.0197458938201762</v>
      </c>
      <c r="DZ106" s="26">
        <f t="shared" si="246"/>
        <v>1.0197458938201762</v>
      </c>
      <c r="EA106" s="26">
        <f t="shared" si="183"/>
        <v>1.2049285759612476</v>
      </c>
      <c r="EC106" s="26">
        <f t="shared" si="247"/>
        <v>-4.8990028268910968E-3</v>
      </c>
      <c r="ED106" s="26">
        <f t="shared" si="248"/>
        <v>-9.9895876753594084E-3</v>
      </c>
      <c r="EE106" s="26">
        <f t="shared" si="249"/>
        <v>-6.3646280515710196E-2</v>
      </c>
      <c r="EF106" s="26">
        <f t="shared" si="250"/>
        <v>1.257441952647079E-2</v>
      </c>
      <c r="EG106" s="26"/>
      <c r="EI106" s="26">
        <f t="shared" si="251"/>
        <v>0.97609841358993299</v>
      </c>
      <c r="EJ106" s="26">
        <f t="shared" si="252"/>
        <v>0.97609841358993299</v>
      </c>
      <c r="EK106" s="26">
        <f t="shared" si="184"/>
        <v>1.1785155351020744</v>
      </c>
      <c r="EN106" s="26">
        <f t="shared" si="253"/>
        <v>1.9368087200129582E-2</v>
      </c>
      <c r="EO106" s="26">
        <f t="shared" si="254"/>
        <v>2.5301547845586417E-2</v>
      </c>
      <c r="EP106" s="26">
        <f t="shared" si="255"/>
        <v>-5.5186871859790624E-3</v>
      </c>
      <c r="EQ106" s="26">
        <f t="shared" si="256"/>
        <v>-9.6213042368326878E-3</v>
      </c>
      <c r="ET106" s="26">
        <f t="shared" si="273"/>
        <v>1.0032715949704818</v>
      </c>
      <c r="EU106" s="26">
        <f t="shared" si="257"/>
        <v>1.0032715949704818</v>
      </c>
      <c r="EV106" s="26">
        <f t="shared" si="185"/>
        <v>1.182807881751649</v>
      </c>
      <c r="EW106" s="26"/>
      <c r="EX106" s="26">
        <f t="shared" si="258"/>
        <v>-1.255145532791495E-2</v>
      </c>
      <c r="EY106" s="26">
        <f t="shared" si="259"/>
        <v>-3.7895382114248909E-3</v>
      </c>
      <c r="EZ106" s="26">
        <f t="shared" si="260"/>
        <v>4.3527935016578735E-2</v>
      </c>
      <c r="FA106" s="26">
        <f t="shared" si="261"/>
        <v>1.0594328308026865E-2</v>
      </c>
      <c r="FB106" s="26"/>
      <c r="FC106" s="26"/>
      <c r="FD106" s="26">
        <f t="shared" si="274"/>
        <v>1.0164206035048409</v>
      </c>
      <c r="FE106" s="26">
        <f t="shared" si="262"/>
        <v>1.0164206035048409</v>
      </c>
      <c r="FF106" s="26">
        <f t="shared" si="186"/>
        <v>1.0187014821817488</v>
      </c>
      <c r="FV106">
        <f t="shared" si="187"/>
        <v>0.64239292352716293</v>
      </c>
      <c r="FX106" s="8">
        <f t="shared" si="263"/>
        <v>22</v>
      </c>
      <c r="FY106" t="b">
        <f t="shared" si="264"/>
        <v>1</v>
      </c>
      <c r="GC106" s="11"/>
      <c r="GD106" s="11"/>
      <c r="GE106" s="11"/>
      <c r="GF106" s="17">
        <f t="shared" ca="1" si="279"/>
        <v>1993</v>
      </c>
      <c r="GG106" s="18">
        <f t="shared" ca="1" si="280"/>
        <v>1.2537801389456478</v>
      </c>
      <c r="GH106" s="94">
        <f t="shared" ca="1" si="283"/>
        <v>1.1472287731162465</v>
      </c>
      <c r="GI106" s="18">
        <f t="shared" ca="1" si="281"/>
        <v>0.91501590867518101</v>
      </c>
      <c r="GJ106" s="18">
        <f t="shared" ca="1" si="282"/>
        <v>0.96298418036818689</v>
      </c>
      <c r="GL106">
        <f ca="1">GF120</f>
        <v>2007</v>
      </c>
      <c r="GM106" s="18">
        <f t="shared" ca="1" si="189"/>
        <v>0.85502335704791088</v>
      </c>
      <c r="GN106" s="18">
        <f t="shared" ca="1" si="190"/>
        <v>1.0696778854334781</v>
      </c>
      <c r="GO106" s="18">
        <f t="shared" ca="1" si="191"/>
        <v>0.82538642602191947</v>
      </c>
      <c r="GP106" s="18">
        <f t="shared" ca="1" si="192"/>
        <v>0.83191953983036648</v>
      </c>
      <c r="GX106" s="14"/>
      <c r="GZ106" s="26">
        <f t="shared" si="193"/>
        <v>0.46191762642779277</v>
      </c>
      <c r="HA106" s="26">
        <f t="shared" si="194"/>
        <v>1.333810556168106</v>
      </c>
      <c r="HB106" s="26">
        <f t="shared" si="195"/>
        <v>0.98050712116198757</v>
      </c>
      <c r="HC106" s="26">
        <f t="shared" si="196"/>
        <v>1.2264856826925248</v>
      </c>
      <c r="HD106" s="26">
        <f t="shared" si="197"/>
        <v>0.7409210272523068</v>
      </c>
      <c r="HE106" s="26">
        <f t="shared" si="198"/>
        <v>0.74092151538332529</v>
      </c>
      <c r="HF106" s="26"/>
      <c r="HG106" s="26">
        <f t="shared" si="199"/>
        <v>1.307810748603859</v>
      </c>
      <c r="HI106" s="26">
        <f t="shared" si="200"/>
        <v>1.1187239381586656</v>
      </c>
      <c r="HJ106" s="26">
        <f t="shared" si="201"/>
        <v>0.8989208496997122</v>
      </c>
      <c r="HK106" s="26">
        <f t="shared" si="202"/>
        <v>1.4380984668061856</v>
      </c>
      <c r="HL106" s="26">
        <f t="shared" si="203"/>
        <v>1.2142062241303371</v>
      </c>
      <c r="HO106" s="8">
        <f t="shared" si="265"/>
        <v>22</v>
      </c>
      <c r="HP106" t="b">
        <f t="shared" si="266"/>
        <v>1</v>
      </c>
      <c r="HS106" s="11"/>
      <c r="HT106" s="11"/>
      <c r="HU106" s="11"/>
      <c r="HV106" s="17">
        <f t="shared" ca="1" si="204"/>
        <v>2007</v>
      </c>
      <c r="HW106" s="18">
        <f t="shared" ca="1" si="205"/>
        <v>1.4101900564007772</v>
      </c>
      <c r="HX106" s="18">
        <f t="shared" ca="1" si="206"/>
        <v>0.8571525065713399</v>
      </c>
      <c r="HY106" s="18">
        <f t="shared" ca="1" si="207"/>
        <v>0.90610412908096238</v>
      </c>
      <c r="IB106" s="18">
        <f t="shared" ca="1" si="208"/>
        <v>0.99709399977771418</v>
      </c>
      <c r="IC106" s="18">
        <f t="shared" ca="1" si="209"/>
        <v>0.97935973290821432</v>
      </c>
      <c r="ID106" s="18">
        <f t="shared" ca="1" si="210"/>
        <v>0.80119223935272565</v>
      </c>
      <c r="IE106" s="18">
        <f t="shared" ca="1" si="211"/>
        <v>0.94182815519053342</v>
      </c>
      <c r="IG106" s="197"/>
      <c r="IH106">
        <f t="shared" si="212"/>
        <v>0.74638376244137816</v>
      </c>
      <c r="II106">
        <f t="shared" si="213"/>
        <v>0.75976129204513909</v>
      </c>
      <c r="IJ106" t="e">
        <f t="shared" si="214"/>
        <v>#DIV/0!</v>
      </c>
      <c r="IK106">
        <f t="shared" si="215"/>
        <v>0.88809322217217113</v>
      </c>
      <c r="IL106">
        <f t="shared" si="216"/>
        <v>0.75956704588979329</v>
      </c>
      <c r="IM106">
        <f t="shared" si="217"/>
        <v>1.0894640524112427</v>
      </c>
    </row>
    <row r="107" spans="1:256" x14ac:dyDescent="0.2">
      <c r="A107" t="s">
        <v>239</v>
      </c>
      <c r="B107" s="1">
        <f t="shared" si="226"/>
        <v>1972</v>
      </c>
      <c r="C107" s="42">
        <f>'Annual Data_MER_July-2014'!E36</f>
        <v>14857.045</v>
      </c>
      <c r="D107" s="42">
        <f>'Annual Data_MER_July-2014'!I36</f>
        <v>9183.4159999999993</v>
      </c>
      <c r="E107" s="42">
        <f>AER11_Table2.1d!AA35*0.001</f>
        <v>30930.189000000002</v>
      </c>
      <c r="F107" s="42">
        <f>AER11_Table2.1e!R32*0.001</f>
        <v>17717.291000000001</v>
      </c>
      <c r="G107" s="42"/>
      <c r="H107" s="42">
        <f t="shared" si="227"/>
        <v>72687.941000000006</v>
      </c>
      <c r="I107" s="1"/>
      <c r="J107" s="1"/>
      <c r="K107" s="42">
        <f>[2]National!H38</f>
        <v>14857.046</v>
      </c>
      <c r="L107" s="42">
        <f>[10]Commercial_Total!D38</f>
        <v>9183.4160000000011</v>
      </c>
      <c r="M107" s="42">
        <f>[11]Total_Industrial!F33</f>
        <v>25473.180486151425</v>
      </c>
      <c r="N107" s="42">
        <f>'[12]Total_Transportation '!F33</f>
        <v>16940.235230057697</v>
      </c>
      <c r="O107" s="42"/>
      <c r="P107" s="42">
        <f t="shared" si="284"/>
        <v>66453.877716209128</v>
      </c>
      <c r="Q107" s="27"/>
      <c r="R107" s="27"/>
      <c r="S107" s="51">
        <f t="shared" si="295"/>
        <v>1.0000000673081357</v>
      </c>
      <c r="T107" s="51">
        <f t="shared" si="296"/>
        <v>1.0000000000000002</v>
      </c>
      <c r="U107" s="51">
        <f t="shared" si="297"/>
        <v>0.82357015297098324</v>
      </c>
      <c r="V107" s="51">
        <f t="shared" si="298"/>
        <v>0.95614138922579617</v>
      </c>
      <c r="W107" s="51"/>
      <c r="X107" s="51">
        <f t="shared" si="299"/>
        <v>0.91423524730476435</v>
      </c>
      <c r="Z107" s="231">
        <f>Sector_Activity!B29</f>
        <v>67274.100000000006</v>
      </c>
      <c r="AA107" s="231">
        <f>Sector_Activity!C29</f>
        <v>45237.158093969592</v>
      </c>
      <c r="AB107" s="42">
        <f>Sector_Activity!D29</f>
        <v>1387.1972804939919</v>
      </c>
      <c r="AC107" s="51">
        <f>Sector_Activity!E29</f>
        <v>0.75758347402363191</v>
      </c>
      <c r="AD107" s="23"/>
      <c r="AE107" s="42">
        <f>Sector_Activity!G29</f>
        <v>5128.8</v>
      </c>
      <c r="AH107" s="267">
        <f t="shared" si="285"/>
        <v>220.84347468044908</v>
      </c>
      <c r="AI107" s="267">
        <f t="shared" si="228"/>
        <v>203.00603280435095</v>
      </c>
      <c r="AJ107" s="267">
        <f t="shared" si="300"/>
        <v>18.363055381048774</v>
      </c>
      <c r="AK107" s="51">
        <f t="shared" si="286"/>
        <v>22.3608827421825</v>
      </c>
      <c r="AN107" s="34">
        <f t="shared" si="162"/>
        <v>12.957003142296273</v>
      </c>
      <c r="AO107" s="34">
        <f t="shared" si="229"/>
        <v>14.1725044844798</v>
      </c>
      <c r="AQ107" s="26">
        <f t="shared" si="163"/>
        <v>1.2028295790788677</v>
      </c>
      <c r="AR107" s="26">
        <f t="shared" si="164"/>
        <v>1.0285422495074801</v>
      </c>
      <c r="AS107" s="26">
        <f t="shared" si="287"/>
        <v>1.3761446169651479</v>
      </c>
      <c r="AT107" s="26">
        <f t="shared" si="288"/>
        <v>1.1536783618879334</v>
      </c>
      <c r="AU107" s="26"/>
      <c r="AV107" s="26">
        <f t="shared" si="165"/>
        <v>1.4176739156446654</v>
      </c>
      <c r="AY107" s="34">
        <f t="shared" si="166"/>
        <v>13.116927936359383</v>
      </c>
      <c r="AZ107" s="34">
        <f t="shared" si="167"/>
        <v>8.8202226824929006</v>
      </c>
      <c r="BA107" s="34">
        <f t="shared" si="168"/>
        <v>0.27047209493331614</v>
      </c>
      <c r="BB107" s="93">
        <f t="shared" si="169"/>
        <v>1.4771164288403366E-4</v>
      </c>
      <c r="BD107" s="34"/>
      <c r="BE107" s="26"/>
      <c r="BF107" s="26"/>
      <c r="BH107" s="258">
        <f>[2]National!CQ38</f>
        <v>1.221332036859601</v>
      </c>
      <c r="BI107" s="258">
        <f>[10]Commercial_Total!Y38</f>
        <v>1.0126881617644086</v>
      </c>
      <c r="BJ107" s="258">
        <f>[11]Total_Industrial!Z33</f>
        <v>1.2122632749914302</v>
      </c>
      <c r="BK107" s="258">
        <f>'[12]Total_Transportation '!Z33</f>
        <v>1.1818043808444494</v>
      </c>
      <c r="BL107" s="1"/>
      <c r="BN107" s="258">
        <f>[2]National!CU38</f>
        <v>0.98485059163083233</v>
      </c>
      <c r="BO107" s="258">
        <f>[10]Commercial_Total!X38</f>
        <v>1.0156554488752478</v>
      </c>
      <c r="BP107" s="258">
        <f>[11]Total_Industrial!AD33</f>
        <v>1.135185274965389</v>
      </c>
      <c r="BQ107" s="258">
        <f>'[12]Total_Transportation '!AD33</f>
        <v>0.97620078296171153</v>
      </c>
      <c r="BR107" s="503"/>
      <c r="BZ107" s="83">
        <f t="shared" si="170"/>
        <v>0.6761142676351557</v>
      </c>
      <c r="CA107" s="83">
        <f t="shared" si="171"/>
        <v>1.4072459550380041</v>
      </c>
      <c r="CB107" s="83">
        <f t="shared" si="172"/>
        <v>1.4176739156446654</v>
      </c>
      <c r="CC107" s="83">
        <f t="shared" si="173"/>
        <v>1.1670461056598083</v>
      </c>
      <c r="CD107" s="83">
        <f t="shared" si="174"/>
        <v>1.0362420731783926</v>
      </c>
      <c r="CE107" s="83">
        <f t="shared" si="175"/>
        <v>1.1722681926660645</v>
      </c>
      <c r="CF107" s="413">
        <f t="shared" si="301"/>
        <v>0.95850926953523929</v>
      </c>
      <c r="CG107" s="413">
        <f t="shared" si="177"/>
        <v>0.95850956122155651</v>
      </c>
      <c r="CH107" s="9"/>
      <c r="CI107" s="84">
        <f t="shared" si="178"/>
        <v>1.2093422760236892</v>
      </c>
      <c r="CJ107" s="26"/>
      <c r="CK107" s="87">
        <f t="shared" si="179"/>
        <v>1.9641518401072675</v>
      </c>
      <c r="CL107" s="87">
        <f t="shared" si="230"/>
        <v>4.622201516638425E-3</v>
      </c>
      <c r="CM107" s="92">
        <f t="shared" si="231"/>
        <v>1</v>
      </c>
      <c r="CN107" s="92">
        <f t="shared" si="232"/>
        <v>1</v>
      </c>
      <c r="CO107" s="5">
        <f t="shared" si="180"/>
        <v>1</v>
      </c>
      <c r="CP107" s="91">
        <f t="shared" si="181"/>
        <v>1</v>
      </c>
      <c r="CQ107" s="37">
        <f t="shared" si="293"/>
        <v>0.95850926953523929</v>
      </c>
      <c r="CR107">
        <f t="shared" si="294"/>
        <v>1.2093422760236892</v>
      </c>
      <c r="CS107" s="84">
        <f t="shared" si="182"/>
        <v>1.2147539919540373</v>
      </c>
      <c r="CT107" s="205"/>
      <c r="CU107" s="244"/>
      <c r="CV107" s="5"/>
      <c r="CW107" s="26">
        <f t="shared" si="233"/>
        <v>0.22356928610617613</v>
      </c>
      <c r="CX107" s="26">
        <f t="shared" si="234"/>
        <v>0.13819232700336498</v>
      </c>
      <c r="CY107" s="26">
        <f t="shared" si="235"/>
        <v>0.38332120504591899</v>
      </c>
      <c r="CZ107" s="26">
        <f t="shared" si="236"/>
        <v>0.25491718184453988</v>
      </c>
      <c r="DA107" s="26"/>
      <c r="DB107">
        <f t="shared" si="237"/>
        <v>1</v>
      </c>
      <c r="DD107" s="26">
        <f t="shared" si="238"/>
        <v>0.22441195560122132</v>
      </c>
      <c r="DE107" s="26">
        <f t="shared" si="239"/>
        <v>0.13804268615083243</v>
      </c>
      <c r="DF107" s="26">
        <f t="shared" si="240"/>
        <v>0.3848115481017535</v>
      </c>
      <c r="DG107" s="26">
        <f t="shared" si="241"/>
        <v>0.25272446462884768</v>
      </c>
      <c r="DH107" s="26"/>
      <c r="DI107" s="26">
        <f t="shared" si="267"/>
        <v>0.99999065448265501</v>
      </c>
      <c r="DJ107" s="26"/>
      <c r="DK107" s="26">
        <f t="shared" si="268"/>
        <v>0.22441405286664484</v>
      </c>
      <c r="DL107" s="26">
        <f t="shared" si="269"/>
        <v>0.13804397624320677</v>
      </c>
      <c r="DM107" s="26">
        <f t="shared" si="270"/>
        <v>0.38481514439836007</v>
      </c>
      <c r="DN107" s="26">
        <f t="shared" si="271"/>
        <v>0.25272682649178818</v>
      </c>
      <c r="DO107" s="26"/>
      <c r="DP107" s="26">
        <f t="shared" si="272"/>
        <v>0.99999999999999978</v>
      </c>
      <c r="DQ107" s="26"/>
      <c r="DR107" s="26"/>
      <c r="DS107" s="26">
        <f t="shared" si="242"/>
        <v>1.0839941072226128E-2</v>
      </c>
      <c r="DT107" s="26">
        <f t="shared" si="243"/>
        <v>2.8398208067291576E-2</v>
      </c>
      <c r="DU107" s="26">
        <f t="shared" si="244"/>
        <v>2.7900980783730084E-4</v>
      </c>
      <c r="DV107" s="26">
        <f t="shared" si="245"/>
        <v>6.5726482770379208E-3</v>
      </c>
      <c r="DW107" s="26"/>
      <c r="DY107" s="26">
        <f t="shared" si="275"/>
        <v>1.0081543555268009</v>
      </c>
      <c r="DZ107" s="26">
        <f t="shared" si="246"/>
        <v>1.0280612643853813</v>
      </c>
      <c r="EA107" s="26">
        <f t="shared" si="183"/>
        <v>1.2147539919540373</v>
      </c>
      <c r="EC107" s="26">
        <f t="shared" si="247"/>
        <v>-2.0017864553842732E-2</v>
      </c>
      <c r="ED107" s="26">
        <f t="shared" si="248"/>
        <v>-2.7889430131760103E-2</v>
      </c>
      <c r="EE107" s="26">
        <f t="shared" si="249"/>
        <v>-9.6933452997310654E-3</v>
      </c>
      <c r="EF107" s="26">
        <f t="shared" si="250"/>
        <v>9.0716091206800749E-3</v>
      </c>
      <c r="EG107" s="26"/>
      <c r="EI107" s="26">
        <f t="shared" si="251"/>
        <v>0.9902679013550103</v>
      </c>
      <c r="EJ107" s="26">
        <f t="shared" si="252"/>
        <v>0.96659892754165777</v>
      </c>
      <c r="EK107" s="26">
        <f t="shared" si="184"/>
        <v>1.1670461056598083</v>
      </c>
      <c r="EN107" s="26">
        <f t="shared" si="253"/>
        <v>4.1063781343873542E-4</v>
      </c>
      <c r="EO107" s="26">
        <f t="shared" si="254"/>
        <v>2.5922988013577935E-2</v>
      </c>
      <c r="EP107" s="26">
        <f t="shared" si="255"/>
        <v>-3.2653690856685458E-2</v>
      </c>
      <c r="EQ107" s="26">
        <f t="shared" si="256"/>
        <v>-2.2041498053212681E-4</v>
      </c>
      <c r="ET107" s="26">
        <f t="shared" si="273"/>
        <v>0.99108926373573369</v>
      </c>
      <c r="EU107" s="26">
        <f t="shared" si="257"/>
        <v>0.99433170638627</v>
      </c>
      <c r="EV107" s="26">
        <f t="shared" si="185"/>
        <v>1.1722681926660645</v>
      </c>
      <c r="EW107" s="26"/>
      <c r="EX107" s="26">
        <f t="shared" si="258"/>
        <v>1.0429303258787418E-2</v>
      </c>
      <c r="EY107" s="26">
        <f t="shared" si="259"/>
        <v>2.475220053713405E-3</v>
      </c>
      <c r="EZ107" s="26">
        <f t="shared" si="260"/>
        <v>3.2932845183792768E-2</v>
      </c>
      <c r="FA107" s="26">
        <f t="shared" si="261"/>
        <v>6.7930632575700896E-3</v>
      </c>
      <c r="FB107" s="26"/>
      <c r="FC107" s="26"/>
      <c r="FD107" s="26">
        <f t="shared" si="274"/>
        <v>1.0172185780657519</v>
      </c>
      <c r="FE107" s="26">
        <f t="shared" si="262"/>
        <v>1.0339219210139277</v>
      </c>
      <c r="FF107" s="26">
        <f t="shared" si="186"/>
        <v>1.0362420731783926</v>
      </c>
      <c r="FV107">
        <f t="shared" si="187"/>
        <v>0.6761142676351557</v>
      </c>
      <c r="FX107" s="8">
        <f t="shared" si="263"/>
        <v>23</v>
      </c>
      <c r="FY107" t="b">
        <f t="shared" si="264"/>
        <v>1</v>
      </c>
      <c r="GC107" s="11"/>
      <c r="GD107" s="11"/>
      <c r="GE107" s="11"/>
      <c r="GF107" s="17">
        <f t="shared" ca="1" si="279"/>
        <v>1994</v>
      </c>
      <c r="GG107" s="18">
        <f t="shared" ca="1" si="280"/>
        <v>1.3043885205056884</v>
      </c>
      <c r="GH107" s="94">
        <f t="shared" ca="1" si="283"/>
        <v>1.1681893160065075</v>
      </c>
      <c r="GI107" s="18">
        <f t="shared" ca="1" si="281"/>
        <v>0.89558386756855324</v>
      </c>
      <c r="GJ107" s="18">
        <f t="shared" ca="1" si="282"/>
        <v>0.95537857028113005</v>
      </c>
      <c r="GL107">
        <f ca="1">GF121</f>
        <v>2008</v>
      </c>
      <c r="GM107" s="18">
        <f t="shared" ca="1" si="189"/>
        <v>0.8502817570576463</v>
      </c>
      <c r="GN107" s="18">
        <f t="shared" ca="1" si="190"/>
        <v>1.0673590912723496</v>
      </c>
      <c r="GO107" s="18">
        <f t="shared" ca="1" si="191"/>
        <v>0.8413435218359101</v>
      </c>
      <c r="GP107" s="18">
        <f t="shared" ca="1" si="192"/>
        <v>0.82651078855921678</v>
      </c>
      <c r="GX107" s="14"/>
      <c r="GZ107" s="26">
        <f t="shared" si="193"/>
        <v>0.48616522110052618</v>
      </c>
      <c r="HA107" s="26">
        <f t="shared" si="194"/>
        <v>1.3208297802617495</v>
      </c>
      <c r="HB107" s="26">
        <f t="shared" si="195"/>
        <v>0.99739005957174098</v>
      </c>
      <c r="HC107" s="26">
        <f t="shared" si="196"/>
        <v>1.2155567922421531</v>
      </c>
      <c r="HD107" s="26">
        <f t="shared" si="197"/>
        <v>0.77852225082452675</v>
      </c>
      <c r="HE107" s="26">
        <f t="shared" si="198"/>
        <v>0.77852272043170911</v>
      </c>
      <c r="HF107" s="26"/>
      <c r="HG107" s="26">
        <f t="shared" si="199"/>
        <v>1.317382493219396</v>
      </c>
      <c r="HI107" s="26">
        <f t="shared" si="200"/>
        <v>1.1309168053124696</v>
      </c>
      <c r="HJ107" s="26">
        <f t="shared" si="201"/>
        <v>0.92481451775531054</v>
      </c>
      <c r="HK107" s="26">
        <f t="shared" si="202"/>
        <v>1.4384997663637131</v>
      </c>
      <c r="HL107" s="26">
        <f t="shared" si="203"/>
        <v>1.2222130588070195</v>
      </c>
      <c r="HO107" s="8">
        <f t="shared" si="265"/>
        <v>23</v>
      </c>
      <c r="HP107" t="b">
        <f t="shared" si="266"/>
        <v>1</v>
      </c>
      <c r="HS107" s="11"/>
      <c r="HT107" s="11"/>
      <c r="HU107" s="11"/>
      <c r="HV107" s="17">
        <f t="shared" ca="1" si="204"/>
        <v>2008</v>
      </c>
      <c r="HW107" s="18">
        <f t="shared" ca="1" si="205"/>
        <v>1.406095075596</v>
      </c>
      <c r="HX107" s="18">
        <f t="shared" ca="1" si="206"/>
        <v>0.84691257965316369</v>
      </c>
      <c r="HY107" s="18">
        <f t="shared" ca="1" si="207"/>
        <v>0.90757915096578856</v>
      </c>
      <c r="IB107" s="18">
        <f t="shared" ca="1" si="208"/>
        <v>0.99951213337891232</v>
      </c>
      <c r="IC107" s="18">
        <f t="shared" ca="1" si="209"/>
        <v>0.9738175080195266</v>
      </c>
      <c r="ID107" s="18">
        <f t="shared" ca="1" si="210"/>
        <v>0.81308011510978484</v>
      </c>
      <c r="IE107" s="18">
        <f t="shared" ca="1" si="211"/>
        <v>0.93978510088592537</v>
      </c>
      <c r="IG107" s="197"/>
      <c r="IH107">
        <f t="shared" si="212"/>
        <v>0.76999496823946689</v>
      </c>
      <c r="II107">
        <f t="shared" si="213"/>
        <v>0.7776502043173672</v>
      </c>
      <c r="IJ107" t="e">
        <f t="shared" si="214"/>
        <v>#DIV/0!</v>
      </c>
      <c r="IK107">
        <f t="shared" si="215"/>
        <v>0.92617272354032409</v>
      </c>
      <c r="IL107">
        <f t="shared" si="216"/>
        <v>0.79984609047853639</v>
      </c>
      <c r="IM107">
        <f t="shared" si="217"/>
        <v>1.1359093216496836</v>
      </c>
    </row>
    <row r="108" spans="1:256" x14ac:dyDescent="0.2">
      <c r="A108" t="s">
        <v>239</v>
      </c>
      <c r="B108" s="1">
        <f t="shared" si="226"/>
        <v>1973</v>
      </c>
      <c r="C108" s="42">
        <f>'Annual Data_MER_July-2014'!E37</f>
        <v>14897.351000000001</v>
      </c>
      <c r="D108" s="42">
        <f>'Annual Data_MER_July-2014'!I37</f>
        <v>9542.9570000000003</v>
      </c>
      <c r="E108" s="42">
        <f>AER11_Table2.1d!AA36*0.001</f>
        <v>32623.268</v>
      </c>
      <c r="F108" s="42">
        <f>AER11_Table2.1e!R33*0.001</f>
        <v>18612.78</v>
      </c>
      <c r="G108" s="42"/>
      <c r="H108" s="42">
        <f t="shared" si="227"/>
        <v>75676.356</v>
      </c>
      <c r="I108" s="1"/>
      <c r="J108" s="1"/>
      <c r="K108" s="42">
        <f>[2]National!H39</f>
        <v>14897.351000000002</v>
      </c>
      <c r="L108" s="42">
        <f>[10]Commercial_Total!D39</f>
        <v>9542.9570000000003</v>
      </c>
      <c r="M108" s="42">
        <f>[11]Total_Industrial!F34</f>
        <v>26419.659007726292</v>
      </c>
      <c r="N108" s="42">
        <f>'[12]Total_Transportation '!F34</f>
        <v>17696.218721265606</v>
      </c>
      <c r="O108" s="42"/>
      <c r="P108" s="42">
        <f t="shared" si="284"/>
        <v>68556.185728991899</v>
      </c>
      <c r="Q108" s="27"/>
      <c r="R108" s="27"/>
      <c r="S108" s="51">
        <f t="shared" si="295"/>
        <v>1.0000000000000002</v>
      </c>
      <c r="T108" s="51">
        <f t="shared" si="296"/>
        <v>1</v>
      </c>
      <c r="U108" s="51">
        <f t="shared" si="297"/>
        <v>0.80984097018503154</v>
      </c>
      <c r="V108" s="51">
        <f t="shared" si="298"/>
        <v>0.95075634705109113</v>
      </c>
      <c r="W108" s="51"/>
      <c r="X108" s="51">
        <f t="shared" si="299"/>
        <v>0.90591288154773064</v>
      </c>
      <c r="Z108" s="231">
        <f>Sector_Activity!B30</f>
        <v>69263.55687920819</v>
      </c>
      <c r="AA108" s="231">
        <f>Sector_Activity!C30</f>
        <v>46382.587898653008</v>
      </c>
      <c r="AB108" s="42">
        <f>Sector_Activity!D30</f>
        <v>1465.2159176013483</v>
      </c>
      <c r="AC108" s="51">
        <f>Sector_Activity!E30</f>
        <v>0.78563192137415572</v>
      </c>
      <c r="AD108" s="23"/>
      <c r="AE108" s="42">
        <f>Sector_Activity!G30</f>
        <v>5418.2</v>
      </c>
      <c r="AH108" s="267">
        <f t="shared" si="285"/>
        <v>215.08209614444374</v>
      </c>
      <c r="AI108" s="267">
        <f t="shared" si="228"/>
        <v>205.74438452747773</v>
      </c>
      <c r="AJ108" s="267">
        <f t="shared" si="300"/>
        <v>18.031239416902427</v>
      </c>
      <c r="AK108" s="51">
        <f t="shared" si="286"/>
        <v>22.524821407858521</v>
      </c>
      <c r="AN108" s="34">
        <f t="shared" si="162"/>
        <v>12.652944839428574</v>
      </c>
      <c r="AO108" s="34">
        <f t="shared" si="229"/>
        <v>13.967065815215385</v>
      </c>
      <c r="AQ108" s="26">
        <f t="shared" si="163"/>
        <v>1.1714500849398415</v>
      </c>
      <c r="AR108" s="26">
        <f t="shared" si="164"/>
        <v>1.0424162728669826</v>
      </c>
      <c r="AS108" s="26">
        <f t="shared" si="287"/>
        <v>1.3512780169681591</v>
      </c>
      <c r="AT108" s="26">
        <f t="shared" si="288"/>
        <v>1.1621365472577989</v>
      </c>
      <c r="AU108" s="26"/>
      <c r="AV108" s="26">
        <f t="shared" si="165"/>
        <v>1.3844057655889166</v>
      </c>
      <c r="AY108" s="34">
        <f t="shared" si="166"/>
        <v>12.78349947938581</v>
      </c>
      <c r="AZ108" s="34">
        <f t="shared" si="167"/>
        <v>8.5605160198318639</v>
      </c>
      <c r="BA108" s="34">
        <f t="shared" si="168"/>
        <v>0.27042484913833903</v>
      </c>
      <c r="BB108" s="93">
        <f t="shared" si="169"/>
        <v>1.4499869354659401E-4</v>
      </c>
      <c r="BD108" s="34"/>
      <c r="BE108" s="26"/>
      <c r="BF108" s="26"/>
      <c r="BH108" s="258">
        <f>[2]National!CQ39</f>
        <v>1.2102796608811366</v>
      </c>
      <c r="BI108" s="258">
        <f>[10]Commercial_Total!Y39</f>
        <v>1.0370761443946588</v>
      </c>
      <c r="BJ108" s="258">
        <f>[11]Total_Industrial!Z34</f>
        <v>1.1817177396014216</v>
      </c>
      <c r="BK108" s="258">
        <f>'[12]Total_Transportation '!Z34</f>
        <v>1.1858681144100962</v>
      </c>
      <c r="BL108" s="1"/>
      <c r="BN108" s="258">
        <f>[2]National!CU39</f>
        <v>0.96791685657757365</v>
      </c>
      <c r="BO108" s="258">
        <f>[10]Commercial_Total!X39</f>
        <v>1.0051492154179682</v>
      </c>
      <c r="BP108" s="258">
        <f>[11]Total_Industrial!AD34</f>
        <v>1.1434858073873027</v>
      </c>
      <c r="BQ108" s="258">
        <f>'[12]Total_Transportation '!AD34</f>
        <v>0.97998802154816</v>
      </c>
      <c r="BR108" s="503"/>
      <c r="BZ108" s="83">
        <f t="shared" si="170"/>
        <v>0.7142649986158166</v>
      </c>
      <c r="CA108" s="83">
        <f t="shared" si="171"/>
        <v>1.3868471090438235</v>
      </c>
      <c r="CB108" s="83">
        <f t="shared" si="172"/>
        <v>1.3844057655889166</v>
      </c>
      <c r="CC108" s="83">
        <f t="shared" si="173"/>
        <v>1.1500813371365564</v>
      </c>
      <c r="CD108" s="83">
        <f t="shared" si="174"/>
        <v>1.0347181236084473</v>
      </c>
      <c r="CE108" s="83">
        <f t="shared" si="175"/>
        <v>1.1633562624309208</v>
      </c>
      <c r="CF108" s="413">
        <f t="shared" si="301"/>
        <v>0.98883245648973095</v>
      </c>
      <c r="CG108" s="413">
        <f t="shared" si="177"/>
        <v>0.98883258224209614</v>
      </c>
      <c r="CH108" s="9"/>
      <c r="CI108" s="84">
        <f t="shared" si="178"/>
        <v>1.1900100031590317</v>
      </c>
      <c r="CJ108" s="26"/>
      <c r="CK108" s="87">
        <f t="shared" si="179"/>
        <v>1.9176389462996168</v>
      </c>
      <c r="CL108" s="87">
        <f t="shared" si="230"/>
        <v>4.2910185079895026E-3</v>
      </c>
      <c r="CM108" s="92">
        <f t="shared" si="231"/>
        <v>1</v>
      </c>
      <c r="CN108" s="92">
        <f t="shared" si="232"/>
        <v>1</v>
      </c>
      <c r="CO108" s="5">
        <f t="shared" si="180"/>
        <v>1</v>
      </c>
      <c r="CP108" s="91">
        <f t="shared" si="181"/>
        <v>1</v>
      </c>
      <c r="CQ108" s="37">
        <f t="shared" si="293"/>
        <v>0.98883245648973095</v>
      </c>
      <c r="CR108">
        <f t="shared" si="294"/>
        <v>1.1900100031590317</v>
      </c>
      <c r="CS108" s="84">
        <f t="shared" si="182"/>
        <v>1.2037459620341076</v>
      </c>
      <c r="CT108" s="205"/>
      <c r="CU108" s="244"/>
      <c r="CV108" s="5"/>
      <c r="CW108" s="26">
        <f t="shared" si="233"/>
        <v>0.21730133964702217</v>
      </c>
      <c r="CX108" s="26">
        <f t="shared" si="234"/>
        <v>0.13919906567912158</v>
      </c>
      <c r="CY108" s="26">
        <f t="shared" si="235"/>
        <v>0.38537235884396082</v>
      </c>
      <c r="CZ108" s="26">
        <f t="shared" si="236"/>
        <v>0.2581272358298955</v>
      </c>
      <c r="DA108" s="26"/>
      <c r="DB108">
        <f t="shared" si="237"/>
        <v>1</v>
      </c>
      <c r="DD108" s="26">
        <f t="shared" si="238"/>
        <v>0.22042045996648532</v>
      </c>
      <c r="DE108" s="26">
        <f t="shared" si="239"/>
        <v>0.13869508737839081</v>
      </c>
      <c r="DF108" s="26">
        <f t="shared" si="240"/>
        <v>0.38434586973923529</v>
      </c>
      <c r="DG108" s="26">
        <f t="shared" si="241"/>
        <v>0.25651886131868717</v>
      </c>
      <c r="DH108" s="26"/>
      <c r="DI108" s="26">
        <f t="shared" si="267"/>
        <v>0.99998027840279857</v>
      </c>
      <c r="DJ108" s="26"/>
      <c r="DK108" s="26">
        <f t="shared" si="268"/>
        <v>0.22042480709574408</v>
      </c>
      <c r="DL108" s="26">
        <f t="shared" si="269"/>
        <v>0.13869782272098324</v>
      </c>
      <c r="DM108" s="26">
        <f t="shared" si="270"/>
        <v>0.38435344980315528</v>
      </c>
      <c r="DN108" s="26">
        <f t="shared" si="271"/>
        <v>0.25652392038011745</v>
      </c>
      <c r="DO108" s="26"/>
      <c r="DP108" s="26">
        <f t="shared" si="272"/>
        <v>1</v>
      </c>
      <c r="DQ108" s="26"/>
      <c r="DR108" s="26"/>
      <c r="DS108" s="26">
        <f t="shared" si="242"/>
        <v>-2.6434393442461773E-2</v>
      </c>
      <c r="DT108" s="26">
        <f t="shared" si="243"/>
        <v>1.339884963892699E-2</v>
      </c>
      <c r="DU108" s="26">
        <f t="shared" si="244"/>
        <v>-1.8235009659378919E-2</v>
      </c>
      <c r="DV108" s="26">
        <f t="shared" si="245"/>
        <v>7.3047487056964412E-3</v>
      </c>
      <c r="DW108" s="26"/>
      <c r="DY108" s="26">
        <f t="shared" si="275"/>
        <v>0.99093805824649106</v>
      </c>
      <c r="DZ108" s="26">
        <f t="shared" si="246"/>
        <v>1.0187450330884822</v>
      </c>
      <c r="EA108" s="26">
        <f t="shared" si="183"/>
        <v>1.2037459620341076</v>
      </c>
      <c r="EC108" s="26">
        <f t="shared" si="247"/>
        <v>-2.5748368761822526E-2</v>
      </c>
      <c r="ED108" s="26">
        <f t="shared" si="248"/>
        <v>-2.9886646120802506E-2</v>
      </c>
      <c r="EE108" s="26">
        <f t="shared" si="249"/>
        <v>-1.7469425780673774E-4</v>
      </c>
      <c r="EF108" s="26">
        <f t="shared" si="250"/>
        <v>-1.8537281995772707E-2</v>
      </c>
      <c r="EG108" s="26"/>
      <c r="EI108" s="26">
        <f t="shared" si="251"/>
        <v>0.98546349759364427</v>
      </c>
      <c r="EJ108" s="26">
        <f t="shared" si="252"/>
        <v>0.95254795990546759</v>
      </c>
      <c r="EK108" s="26">
        <f t="shared" si="184"/>
        <v>1.1500813371365564</v>
      </c>
      <c r="EN108" s="26">
        <f t="shared" si="253"/>
        <v>-9.0906390213519837E-3</v>
      </c>
      <c r="EO108" s="26">
        <f t="shared" si="254"/>
        <v>2.3797012613790709E-2</v>
      </c>
      <c r="EP108" s="26">
        <f t="shared" si="255"/>
        <v>-2.5519996164463307E-2</v>
      </c>
      <c r="EQ108" s="26">
        <f t="shared" si="256"/>
        <v>3.4326855290588727E-3</v>
      </c>
      <c r="ET108" s="26">
        <f t="shared" si="273"/>
        <v>0.99239770362200519</v>
      </c>
      <c r="EU108" s="26">
        <f t="shared" si="257"/>
        <v>0.98677250205628431</v>
      </c>
      <c r="EV108" s="26">
        <f t="shared" si="185"/>
        <v>1.1633562624309208</v>
      </c>
      <c r="EW108" s="26"/>
      <c r="EX108" s="26">
        <f t="shared" si="258"/>
        <v>-1.7343754421109744E-2</v>
      </c>
      <c r="EY108" s="26">
        <f t="shared" si="259"/>
        <v>-1.0398162974863479E-2</v>
      </c>
      <c r="EZ108" s="26">
        <f t="shared" si="260"/>
        <v>7.2854473825786289E-3</v>
      </c>
      <c r="FA108" s="26">
        <f t="shared" si="261"/>
        <v>3.8720631766372012E-3</v>
      </c>
      <c r="FB108" s="26"/>
      <c r="FC108" s="26"/>
      <c r="FD108" s="26">
        <f t="shared" si="274"/>
        <v>0.99852934984074615</v>
      </c>
      <c r="FE108" s="26">
        <f t="shared" si="262"/>
        <v>1.0324013835761325</v>
      </c>
      <c r="FF108" s="26">
        <f t="shared" si="186"/>
        <v>1.0347181236084473</v>
      </c>
      <c r="FV108">
        <f t="shared" si="187"/>
        <v>0.7142649986158166</v>
      </c>
      <c r="FX108" s="8">
        <f t="shared" si="263"/>
        <v>24</v>
      </c>
      <c r="FY108" t="b">
        <f t="shared" si="264"/>
        <v>1</v>
      </c>
      <c r="GC108" s="11"/>
      <c r="GD108" s="11"/>
      <c r="GE108" s="11"/>
      <c r="GF108" s="17">
        <f t="shared" ca="1" si="279"/>
        <v>1995</v>
      </c>
      <c r="GG108" s="18">
        <f t="shared" ca="1" si="280"/>
        <v>1.3398499808850866</v>
      </c>
      <c r="GH108" s="94">
        <f t="shared" ca="1" si="283"/>
        <v>1.1971078373472563</v>
      </c>
      <c r="GI108" s="18">
        <f t="shared" ca="1" si="281"/>
        <v>0.89346408510336606</v>
      </c>
      <c r="GJ108" s="18">
        <f t="shared" ca="1" si="282"/>
        <v>0.95661245118475091</v>
      </c>
      <c r="GL108">
        <f t="shared" ref="GL108:GL109" ca="1" si="302">GF122</f>
        <v>2009</v>
      </c>
      <c r="GM108" s="18">
        <f t="shared" ca="1" si="189"/>
        <v>0.82622746892191845</v>
      </c>
      <c r="GN108" s="18">
        <f t="shared" ca="1" si="190"/>
        <v>1.0379436906180153</v>
      </c>
      <c r="GO108" s="18">
        <f t="shared" ca="1" si="191"/>
        <v>0.85158134148298215</v>
      </c>
      <c r="GP108" s="18">
        <f t="shared" ca="1" si="192"/>
        <v>0.82425745208327461</v>
      </c>
      <c r="GX108" s="14"/>
      <c r="GZ108" s="26">
        <f t="shared" si="193"/>
        <v>0.51359780084364193</v>
      </c>
      <c r="HA108" s="26">
        <f t="shared" si="194"/>
        <v>1.3016295349825882</v>
      </c>
      <c r="HB108" s="26">
        <f t="shared" si="195"/>
        <v>0.99592324772179375</v>
      </c>
      <c r="HC108" s="26">
        <f t="shared" si="196"/>
        <v>1.2063157692432436</v>
      </c>
      <c r="HD108" s="26">
        <f t="shared" si="197"/>
        <v>0.80315140831971765</v>
      </c>
      <c r="HE108" s="26">
        <f t="shared" si="198"/>
        <v>0.80315175051309151</v>
      </c>
      <c r="HF108" s="26"/>
      <c r="HG108" s="26">
        <f t="shared" si="199"/>
        <v>1.2963231138104674</v>
      </c>
      <c r="HI108" s="26">
        <f t="shared" si="200"/>
        <v>1.1014133761640066</v>
      </c>
      <c r="HJ108" s="26">
        <f t="shared" si="201"/>
        <v>0.93728935603121832</v>
      </c>
      <c r="HK108" s="26">
        <f t="shared" si="202"/>
        <v>1.4125064239163079</v>
      </c>
      <c r="HL108" s="26">
        <f t="shared" si="203"/>
        <v>1.2311737058594119</v>
      </c>
      <c r="HO108" s="8">
        <f t="shared" si="265"/>
        <v>24</v>
      </c>
      <c r="HP108" t="b">
        <f t="shared" si="266"/>
        <v>1</v>
      </c>
      <c r="HS108" s="11"/>
      <c r="HT108" s="11"/>
      <c r="HU108" s="11"/>
      <c r="HV108" s="19">
        <f t="shared" ca="1" si="204"/>
        <v>2009</v>
      </c>
      <c r="HW108" s="18">
        <f t="shared" ca="1" si="205"/>
        <v>1.3666903644722499</v>
      </c>
      <c r="HX108" s="18">
        <f t="shared" ca="1" si="206"/>
        <v>0.83778296317111289</v>
      </c>
      <c r="HY108" s="18">
        <f t="shared" ca="1" si="207"/>
        <v>0.83411508090957998</v>
      </c>
      <c r="IB108" s="12">
        <f t="shared" ca="1" si="208"/>
        <v>0.97063231532953897</v>
      </c>
      <c r="IC108" s="12">
        <f t="shared" ca="1" si="209"/>
        <v>0.94259194429662152</v>
      </c>
      <c r="ID108" s="12">
        <f t="shared" ca="1" si="210"/>
        <v>0.77321105408801538</v>
      </c>
      <c r="IE108" s="12">
        <f t="shared" ca="1" si="211"/>
        <v>0.94415942620340088</v>
      </c>
      <c r="IG108" s="197"/>
      <c r="IH108">
        <f t="shared" si="212"/>
        <v>0.7927655706930069</v>
      </c>
      <c r="II108">
        <f t="shared" si="213"/>
        <v>0.79734073659600746</v>
      </c>
      <c r="IJ108" t="e">
        <f t="shared" si="214"/>
        <v>#DIV/0!</v>
      </c>
      <c r="IK108">
        <f t="shared" si="215"/>
        <v>0.92868529512570486</v>
      </c>
      <c r="IL108">
        <f t="shared" si="216"/>
        <v>0.83116095884742469</v>
      </c>
      <c r="IM108">
        <f t="shared" si="217"/>
        <v>1.178115035851041</v>
      </c>
    </row>
    <row r="109" spans="1:256" x14ac:dyDescent="0.2">
      <c r="A109" t="s">
        <v>239</v>
      </c>
      <c r="B109" s="1">
        <f t="shared" si="226"/>
        <v>1974</v>
      </c>
      <c r="C109" s="42">
        <f>'Annual Data_MER_July-2014'!E38</f>
        <v>14654.335999999999</v>
      </c>
      <c r="D109" s="42">
        <f>'Annual Data_MER_July-2014'!I38</f>
        <v>9393.3240000000005</v>
      </c>
      <c r="E109" s="42">
        <f>AER11_Table2.1d!AA37*0.001</f>
        <v>31787.185000000001</v>
      </c>
      <c r="F109" s="42">
        <f>AER11_Table2.1e!R34*0.001</f>
        <v>18120.419000000002</v>
      </c>
      <c r="G109" s="42"/>
      <c r="H109" s="42">
        <f t="shared" si="227"/>
        <v>73955.263999999996</v>
      </c>
      <c r="I109" s="1"/>
      <c r="J109" s="1"/>
      <c r="K109" s="42">
        <f>[2]National!H40</f>
        <v>14654.334999999999</v>
      </c>
      <c r="L109" s="42">
        <f>[10]Commercial_Total!D40</f>
        <v>9393.3230000000003</v>
      </c>
      <c r="M109" s="42">
        <f>[11]Total_Industrial!F35</f>
        <v>26509.298437391903</v>
      </c>
      <c r="N109" s="42">
        <f>'[12]Total_Transportation '!F35</f>
        <v>17100.512276566347</v>
      </c>
      <c r="O109" s="42"/>
      <c r="P109" s="42">
        <f t="shared" si="284"/>
        <v>67657.468713958253</v>
      </c>
      <c r="Q109" s="27"/>
      <c r="R109" s="27"/>
      <c r="S109" s="51">
        <f t="shared" si="295"/>
        <v>0.99999993176081126</v>
      </c>
      <c r="T109" s="51">
        <f t="shared" si="296"/>
        <v>0.99999989354141305</v>
      </c>
      <c r="U109" s="51">
        <f t="shared" si="297"/>
        <v>0.83396181314551454</v>
      </c>
      <c r="V109" s="51">
        <f t="shared" si="298"/>
        <v>0.94371505849651416</v>
      </c>
      <c r="W109" s="51"/>
      <c r="X109" s="51">
        <f t="shared" si="299"/>
        <v>0.91484317754525568</v>
      </c>
      <c r="Z109" s="231">
        <f>Sector_Activity!B31</f>
        <v>70809.498826130162</v>
      </c>
      <c r="AA109" s="231">
        <f>Sector_Activity!C31</f>
        <v>47542.368755172327</v>
      </c>
      <c r="AB109" s="42">
        <f>Sector_Activity!D31</f>
        <v>1413.1475535661289</v>
      </c>
      <c r="AC109" s="51">
        <f>Sector_Activity!E31</f>
        <v>0.77065445171387126</v>
      </c>
      <c r="AD109" s="23"/>
      <c r="AE109" s="42">
        <f>Sector_Activity!G31</f>
        <v>5390.2</v>
      </c>
      <c r="AH109" s="267">
        <f t="shared" si="285"/>
        <v>206.9543668990388</v>
      </c>
      <c r="AI109" s="267">
        <f t="shared" si="228"/>
        <v>197.57793408175655</v>
      </c>
      <c r="AJ109" s="267">
        <f t="shared" si="300"/>
        <v>18.759044921030881</v>
      </c>
      <c r="AK109" s="51">
        <f t="shared" si="286"/>
        <v>22.189597735452296</v>
      </c>
      <c r="AN109" s="34">
        <f t="shared" si="162"/>
        <v>12.551940320203009</v>
      </c>
      <c r="AO109" s="34">
        <f t="shared" si="229"/>
        <v>13.720319097621609</v>
      </c>
      <c r="AQ109" s="26">
        <f t="shared" si="163"/>
        <v>1.1271822017195505</v>
      </c>
      <c r="AR109" s="26">
        <f t="shared" si="164"/>
        <v>1.0010404615381214</v>
      </c>
      <c r="AS109" s="26">
        <f t="shared" si="287"/>
        <v>1.4058204450075378</v>
      </c>
      <c r="AT109" s="26">
        <f t="shared" si="288"/>
        <v>1.1448411523618671</v>
      </c>
      <c r="AU109" s="26"/>
      <c r="AV109" s="26">
        <f t="shared" si="165"/>
        <v>1.3733544853896484</v>
      </c>
      <c r="AY109" s="34">
        <f t="shared" si="166"/>
        <v>13.136710850456414</v>
      </c>
      <c r="AZ109" s="34">
        <f t="shared" si="167"/>
        <v>8.8201492996869</v>
      </c>
      <c r="BA109" s="34">
        <f t="shared" si="168"/>
        <v>0.26216978100369726</v>
      </c>
      <c r="BB109" s="93">
        <f t="shared" si="169"/>
        <v>1.4297325733996351E-4</v>
      </c>
      <c r="BD109" s="34"/>
      <c r="BE109" s="26"/>
      <c r="BF109" s="26"/>
      <c r="BH109" s="258">
        <f>[2]National!CQ40</f>
        <v>1.16622971433559</v>
      </c>
      <c r="BI109" s="258">
        <f>[10]Commercial_Total!Y40</f>
        <v>0.9992099680880413</v>
      </c>
      <c r="BJ109" s="258">
        <f>[11]Total_Industrial!Z35</f>
        <v>1.177796782048941</v>
      </c>
      <c r="BK109" s="258">
        <f>'[12]Total_Transportation '!Z35</f>
        <v>1.1687116123917829</v>
      </c>
      <c r="BL109" s="1"/>
      <c r="BN109" s="258">
        <f>[2]National!CU40</f>
        <v>0.96651816350067454</v>
      </c>
      <c r="BO109" s="258">
        <f>[10]Commercial_Total!X40</f>
        <v>1.0018319407417269</v>
      </c>
      <c r="BP109" s="258">
        <f>[11]Total_Industrial!AD35</f>
        <v>1.1936013892893784</v>
      </c>
      <c r="BQ109" s="258">
        <f>'[12]Total_Transportation '!AD35</f>
        <v>0.97957540613371152</v>
      </c>
      <c r="BR109" s="1"/>
      <c r="BZ109" s="83">
        <f t="shared" si="170"/>
        <v>0.71057384288859304</v>
      </c>
      <c r="CA109" s="83">
        <f t="shared" si="171"/>
        <v>1.3623466179250519</v>
      </c>
      <c r="CB109" s="83">
        <f t="shared" si="172"/>
        <v>1.3733544853896484</v>
      </c>
      <c r="CC109" s="83">
        <f t="shared" si="173"/>
        <v>1.1436891596900667</v>
      </c>
      <c r="CD109" s="83">
        <f t="shared" si="174"/>
        <v>1.0511831996113363</v>
      </c>
      <c r="CE109" s="83">
        <f t="shared" si="175"/>
        <v>1.1423420926034022</v>
      </c>
      <c r="CF109" s="413">
        <f t="shared" si="301"/>
        <v>0.97586965186777019</v>
      </c>
      <c r="CG109" s="413">
        <f t="shared" si="177"/>
        <v>0.9758697743316086</v>
      </c>
      <c r="CH109" s="9"/>
      <c r="CI109" s="84">
        <f t="shared" si="178"/>
        <v>1.2022268302438048</v>
      </c>
      <c r="CJ109" s="26"/>
      <c r="CK109" s="87">
        <f t="shared" si="179"/>
        <v>1.8160208966798379</v>
      </c>
      <c r="CL109" s="87">
        <f t="shared" si="230"/>
        <v>4.3431019133212019E-3</v>
      </c>
      <c r="CM109" s="92">
        <f t="shared" si="231"/>
        <v>1</v>
      </c>
      <c r="CN109" s="92">
        <f t="shared" si="232"/>
        <v>1</v>
      </c>
      <c r="CO109" s="5">
        <f t="shared" si="180"/>
        <v>1</v>
      </c>
      <c r="CP109" s="91">
        <f t="shared" si="181"/>
        <v>1</v>
      </c>
      <c r="CQ109" s="37">
        <f t="shared" si="293"/>
        <v>0.97586965186777019</v>
      </c>
      <c r="CR109">
        <f t="shared" si="294"/>
        <v>1.2022268302438048</v>
      </c>
      <c r="CS109" s="84">
        <f t="shared" si="182"/>
        <v>1.2008109666457094</v>
      </c>
      <c r="CT109" s="205"/>
      <c r="CU109" s="244"/>
      <c r="CV109" s="5"/>
      <c r="CW109" s="26">
        <f t="shared" si="233"/>
        <v>0.21659596905635783</v>
      </c>
      <c r="CX109" s="26">
        <f t="shared" si="234"/>
        <v>0.13883645336648673</v>
      </c>
      <c r="CY109" s="26">
        <f t="shared" si="235"/>
        <v>0.39181629081436253</v>
      </c>
      <c r="CZ109" s="26">
        <f t="shared" si="236"/>
        <v>0.25275128676279285</v>
      </c>
      <c r="DA109" s="26"/>
      <c r="DB109">
        <f t="shared" si="237"/>
        <v>1</v>
      </c>
      <c r="DD109" s="26">
        <f t="shared" si="238"/>
        <v>0.21694846323579986</v>
      </c>
      <c r="DE109" s="26">
        <f t="shared" si="239"/>
        <v>0.13901768070328663</v>
      </c>
      <c r="DF109" s="26">
        <f t="shared" si="240"/>
        <v>0.38858541986541378</v>
      </c>
      <c r="DG109" s="26">
        <f t="shared" si="241"/>
        <v>0.25542983254418933</v>
      </c>
      <c r="DH109" s="26"/>
      <c r="DI109" s="26">
        <f t="shared" si="267"/>
        <v>0.99998139634868966</v>
      </c>
      <c r="DJ109" s="26"/>
      <c r="DK109" s="26">
        <f t="shared" si="268"/>
        <v>0.21695249934444857</v>
      </c>
      <c r="DL109" s="26">
        <f t="shared" si="269"/>
        <v>0.13902026698785874</v>
      </c>
      <c r="DM109" s="26">
        <f t="shared" si="270"/>
        <v>0.38859264910755953</v>
      </c>
      <c r="DN109" s="26">
        <f t="shared" si="271"/>
        <v>0.25543458456013307</v>
      </c>
      <c r="DO109" s="26"/>
      <c r="DP109" s="26">
        <f t="shared" si="272"/>
        <v>1</v>
      </c>
      <c r="DQ109" s="26"/>
      <c r="DR109" s="26"/>
      <c r="DS109" s="26">
        <f t="shared" si="242"/>
        <v>-3.8521478577001445E-2</v>
      </c>
      <c r="DT109" s="26">
        <f t="shared" si="243"/>
        <v>-4.0501437035657784E-2</v>
      </c>
      <c r="DU109" s="26">
        <f t="shared" si="244"/>
        <v>3.9570255111977606E-2</v>
      </c>
      <c r="DV109" s="26">
        <f t="shared" si="245"/>
        <v>-1.4994266254374422E-2</v>
      </c>
      <c r="DW109" s="26"/>
      <c r="DY109" s="26">
        <f t="shared" si="275"/>
        <v>0.99756178173720456</v>
      </c>
      <c r="DZ109" s="26">
        <f t="shared" si="246"/>
        <v>1.0162611103436736</v>
      </c>
      <c r="EA109" s="26">
        <f t="shared" si="183"/>
        <v>1.2008109666457094</v>
      </c>
      <c r="EC109" s="26">
        <f t="shared" si="247"/>
        <v>2.7255429783113364E-2</v>
      </c>
      <c r="ED109" s="26">
        <f t="shared" si="248"/>
        <v>2.9878326250215369E-2</v>
      </c>
      <c r="EE109" s="26">
        <f t="shared" si="249"/>
        <v>-3.1001924661966471E-2</v>
      </c>
      <c r="EF109" s="26">
        <f t="shared" si="250"/>
        <v>-1.4067131194085114E-2</v>
      </c>
      <c r="EG109" s="26"/>
      <c r="EI109" s="26">
        <f t="shared" si="251"/>
        <v>0.99444197793661737</v>
      </c>
      <c r="EJ109" s="26">
        <f t="shared" si="252"/>
        <v>0.9472536773278829</v>
      </c>
      <c r="EK109" s="26">
        <f t="shared" si="184"/>
        <v>1.1436891596900667</v>
      </c>
      <c r="EN109" s="26">
        <f t="shared" si="253"/>
        <v>-3.7075378494933212E-2</v>
      </c>
      <c r="EO109" s="26">
        <f t="shared" si="254"/>
        <v>-3.7195698277756963E-2</v>
      </c>
      <c r="EP109" s="26">
        <f t="shared" si="255"/>
        <v>-3.3235321297662747E-3</v>
      </c>
      <c r="EQ109" s="26">
        <f t="shared" si="256"/>
        <v>-1.4573136308063018E-2</v>
      </c>
      <c r="ET109" s="26">
        <f t="shared" si="273"/>
        <v>0.98193659972774994</v>
      </c>
      <c r="EU109" s="26">
        <f t="shared" si="257"/>
        <v>0.96894803537399199</v>
      </c>
      <c r="EV109" s="26">
        <f t="shared" si="185"/>
        <v>1.1423420926034022</v>
      </c>
      <c r="EW109" s="26"/>
      <c r="EX109" s="26">
        <f t="shared" si="258"/>
        <v>-1.4461000820681525E-3</v>
      </c>
      <c r="EY109" s="26">
        <f t="shared" si="259"/>
        <v>-3.3057387579009698E-3</v>
      </c>
      <c r="EZ109" s="26">
        <f t="shared" si="260"/>
        <v>4.2893791566493991E-2</v>
      </c>
      <c r="FA109" s="26">
        <f t="shared" si="261"/>
        <v>-4.2112994631125496E-4</v>
      </c>
      <c r="FB109" s="26"/>
      <c r="FC109" s="26"/>
      <c r="FD109" s="26">
        <f t="shared" si="274"/>
        <v>1.0159126197050354</v>
      </c>
      <c r="FE109" s="26">
        <f t="shared" si="262"/>
        <v>1.048829594175932</v>
      </c>
      <c r="FF109" s="26">
        <f t="shared" si="186"/>
        <v>1.0511831996113363</v>
      </c>
      <c r="FV109">
        <f t="shared" si="187"/>
        <v>0.71057384288859304</v>
      </c>
      <c r="FX109" s="8">
        <f t="shared" si="263"/>
        <v>25</v>
      </c>
      <c r="FY109" t="b">
        <f t="shared" si="264"/>
        <v>1</v>
      </c>
      <c r="GC109" s="11"/>
      <c r="GD109" s="11"/>
      <c r="GE109" s="11"/>
      <c r="GF109" s="17">
        <f t="shared" ca="1" si="279"/>
        <v>1996</v>
      </c>
      <c r="GG109" s="18">
        <f t="shared" ca="1" si="280"/>
        <v>1.3907088337266171</v>
      </c>
      <c r="GH109" s="94">
        <f t="shared" ca="1" si="283"/>
        <v>1.2311902222841236</v>
      </c>
      <c r="GI109" s="18">
        <f t="shared" ca="1" si="281"/>
        <v>0.88529690214518941</v>
      </c>
      <c r="GJ109" s="18">
        <f t="shared" ca="1" si="282"/>
        <v>0.96438784279569478</v>
      </c>
      <c r="GL109">
        <f t="shared" ca="1" si="302"/>
        <v>2010</v>
      </c>
      <c r="GM109" s="18">
        <f t="shared" ca="1" si="189"/>
        <v>0.82640074748457137</v>
      </c>
      <c r="GN109" s="18">
        <f t="shared" ca="1" si="190"/>
        <v>1.0302583671232259</v>
      </c>
      <c r="GO109" s="18">
        <f t="shared" ca="1" si="191"/>
        <v>0.84290666155080796</v>
      </c>
      <c r="GP109" s="18">
        <f t="shared" ca="1" si="192"/>
        <v>0.82566657545572286</v>
      </c>
      <c r="GX109" s="14"/>
      <c r="GZ109" s="26">
        <f t="shared" si="193"/>
        <v>0.51094364661832314</v>
      </c>
      <c r="HA109" s="26">
        <f t="shared" si="194"/>
        <v>1.2943950493088043</v>
      </c>
      <c r="HB109" s="26">
        <f t="shared" si="195"/>
        <v>1.0117709956181944</v>
      </c>
      <c r="HC109" s="26">
        <f t="shared" si="196"/>
        <v>1.1845256046486756</v>
      </c>
      <c r="HD109" s="26">
        <f t="shared" si="197"/>
        <v>0.79262273410441164</v>
      </c>
      <c r="HE109" s="26">
        <f t="shared" si="198"/>
        <v>0.79262307047984804</v>
      </c>
      <c r="HF109" s="26"/>
      <c r="HG109" s="26">
        <f t="shared" si="199"/>
        <v>1.3096313677624307</v>
      </c>
      <c r="HI109" s="26">
        <f t="shared" si="200"/>
        <v>1.0597921074986854</v>
      </c>
      <c r="HJ109" s="26">
        <f t="shared" si="201"/>
        <v>0.90008626493879251</v>
      </c>
      <c r="HK109" s="26">
        <f t="shared" si="202"/>
        <v>1.4695202500972979</v>
      </c>
      <c r="HL109" s="26">
        <f t="shared" si="203"/>
        <v>1.2128508715258983</v>
      </c>
      <c r="HO109" s="8">
        <f t="shared" si="265"/>
        <v>25</v>
      </c>
      <c r="HP109" t="b">
        <f t="shared" si="266"/>
        <v>1</v>
      </c>
      <c r="HS109" s="11"/>
      <c r="HT109" s="11"/>
      <c r="HU109" s="11"/>
      <c r="HV109" s="19">
        <f t="shared" ca="1" si="204"/>
        <v>2010</v>
      </c>
      <c r="HW109" s="18">
        <f t="shared" ca="1" si="205"/>
        <v>1.4009573913455615</v>
      </c>
      <c r="HX109" s="18">
        <f t="shared" ca="1" si="206"/>
        <v>0.83901585917248178</v>
      </c>
      <c r="HY109" s="18">
        <f t="shared" ca="1" si="207"/>
        <v>0.83116629763808769</v>
      </c>
      <c r="IB109" s="12">
        <f t="shared" ca="1" si="208"/>
        <v>0.99538629261340361</v>
      </c>
      <c r="IC109" s="12">
        <f t="shared" ca="1" si="209"/>
        <v>0.94899680426665178</v>
      </c>
      <c r="ID109" s="12">
        <f t="shared" ca="1" si="210"/>
        <v>0.77875157667548944</v>
      </c>
      <c r="IE109" s="12">
        <f t="shared" ca="1" si="211"/>
        <v>0.9354816734682958</v>
      </c>
      <c r="IG109" s="197"/>
      <c r="IH109">
        <f t="shared" si="212"/>
        <v>0.81045986196290487</v>
      </c>
      <c r="II109">
        <f t="shared" si="213"/>
        <v>0.81727797089711285</v>
      </c>
      <c r="IJ109" t="e">
        <f t="shared" si="214"/>
        <v>#DIV/0!</v>
      </c>
      <c r="IK109">
        <f t="shared" si="215"/>
        <v>0.9135359316126701</v>
      </c>
      <c r="IL109">
        <f t="shared" si="216"/>
        <v>0.81812831719178525</v>
      </c>
      <c r="IM109">
        <f t="shared" si="217"/>
        <v>1.1821122698752684</v>
      </c>
    </row>
    <row r="110" spans="1:256" x14ac:dyDescent="0.2">
      <c r="A110" t="s">
        <v>239</v>
      </c>
      <c r="B110" s="1">
        <f t="shared" si="226"/>
        <v>1975</v>
      </c>
      <c r="C110" s="42">
        <f>'Annual Data_MER_July-2014'!E39</f>
        <v>14813.4</v>
      </c>
      <c r="D110" s="42">
        <f>'Annual Data_MER_July-2014'!I39</f>
        <v>9492.4920000000002</v>
      </c>
      <c r="E110" s="42">
        <f>AER11_Table2.1d!AA38*0.001</f>
        <v>29413.018</v>
      </c>
      <c r="F110" s="42">
        <f>AER11_Table2.1e!R35*0.001</f>
        <v>18245.003000000001</v>
      </c>
      <c r="G110" s="42"/>
      <c r="H110" s="42">
        <f t="shared" si="227"/>
        <v>71963.913</v>
      </c>
      <c r="I110" s="1"/>
      <c r="J110" s="1"/>
      <c r="K110" s="42">
        <f>[2]National!H41</f>
        <v>14813.399999999998</v>
      </c>
      <c r="L110" s="42">
        <f>[10]Commercial_Total!D41</f>
        <v>9492.4910000000018</v>
      </c>
      <c r="M110" s="42">
        <f>[11]Total_Industrial!F36</f>
        <v>24515.457620581667</v>
      </c>
      <c r="N110" s="42">
        <f>'[12]Total_Transportation '!F36</f>
        <v>17299.890385727722</v>
      </c>
      <c r="O110" s="42"/>
      <c r="P110" s="42">
        <f t="shared" si="284"/>
        <v>66121.239006309392</v>
      </c>
      <c r="Q110" s="27"/>
      <c r="R110" s="27"/>
      <c r="S110" s="51">
        <f t="shared" si="295"/>
        <v>0.99999999999999989</v>
      </c>
      <c r="T110" s="51">
        <f t="shared" si="296"/>
        <v>0.9999998946535853</v>
      </c>
      <c r="U110" s="51">
        <f t="shared" si="297"/>
        <v>0.83349004242208902</v>
      </c>
      <c r="V110" s="51">
        <f t="shared" si="298"/>
        <v>0.94819882384934229</v>
      </c>
      <c r="W110" s="51"/>
      <c r="X110" s="51">
        <f t="shared" si="299"/>
        <v>0.91881105751308145</v>
      </c>
      <c r="Z110" s="231">
        <f>Sector_Activity!B32</f>
        <v>72520.665866179261</v>
      </c>
      <c r="AA110" s="231">
        <f>Sector_Activity!C32</f>
        <v>48478.406456760917</v>
      </c>
      <c r="AB110" s="42">
        <f>Sector_Activity!D32</f>
        <v>1321.9853760683663</v>
      </c>
      <c r="AC110" s="51">
        <f>Sector_Activity!E32</f>
        <v>0.77452140459660235</v>
      </c>
      <c r="AD110" s="23"/>
      <c r="AE110" s="42">
        <f>Sector_Activity!G32</f>
        <v>5379.5</v>
      </c>
      <c r="AH110" s="267">
        <f t="shared" si="285"/>
        <v>204.26453374455809</v>
      </c>
      <c r="AI110" s="267">
        <f t="shared" si="228"/>
        <v>195.80864334859248</v>
      </c>
      <c r="AJ110" s="267">
        <f t="shared" si="300"/>
        <v>18.544424215562465</v>
      </c>
      <c r="AK110" s="51">
        <f t="shared" si="286"/>
        <v>22.336232779438941</v>
      </c>
      <c r="AN110" s="34">
        <f t="shared" si="162"/>
        <v>12.291335441269522</v>
      </c>
      <c r="AO110" s="34">
        <f t="shared" si="229"/>
        <v>13.377435263500326</v>
      </c>
      <c r="AQ110" s="26">
        <f t="shared" si="163"/>
        <v>1.1125319573069505</v>
      </c>
      <c r="AR110" s="26">
        <f t="shared" si="164"/>
        <v>0.99207624384674298</v>
      </c>
      <c r="AS110" s="26">
        <f t="shared" si="287"/>
        <v>1.389736567766475</v>
      </c>
      <c r="AT110" s="26">
        <f t="shared" si="288"/>
        <v>1.1524065816560671</v>
      </c>
      <c r="AU110" s="26"/>
      <c r="AV110" s="26">
        <f t="shared" si="165"/>
        <v>1.3448407360992964</v>
      </c>
      <c r="AY110" s="34">
        <f t="shared" si="166"/>
        <v>13.480930544879499</v>
      </c>
      <c r="AZ110" s="34">
        <f t="shared" si="167"/>
        <v>9.0116937367340668</v>
      </c>
      <c r="BA110" s="34">
        <f t="shared" si="168"/>
        <v>0.24574502761750466</v>
      </c>
      <c r="BB110" s="93">
        <f t="shared" si="169"/>
        <v>1.4397646706879865E-4</v>
      </c>
      <c r="BD110" s="26"/>
      <c r="BE110" s="26"/>
      <c r="BF110" s="26"/>
      <c r="BH110" s="258">
        <f>[2]National!CQ41</f>
        <v>1.1349283513254897</v>
      </c>
      <c r="BI110" s="258">
        <f>[10]Commercial_Total!Y41</f>
        <v>0.98408484047642275</v>
      </c>
      <c r="BJ110" s="258">
        <f>[11]Total_Industrial!Z36</f>
        <v>1.2153716363445948</v>
      </c>
      <c r="BK110" s="258">
        <f>'[12]Total_Transportation '!Z36</f>
        <v>1.1664740838244174</v>
      </c>
      <c r="BL110" s="1"/>
      <c r="BN110" s="258">
        <f>[2]National!CU41</f>
        <v>0.98026624853244515</v>
      </c>
      <c r="BO110" s="258">
        <f>[10]Commercial_Total!X41</f>
        <v>1.0081206447265783</v>
      </c>
      <c r="BP110" s="258">
        <f>[11]Total_Industrial!AD36</f>
        <v>1.1434654972342329</v>
      </c>
      <c r="BQ110" s="258">
        <f>'[12]Total_Transportation '!AD36</f>
        <v>0.98794015026700865</v>
      </c>
      <c r="BR110" s="1"/>
      <c r="BZ110" s="83">
        <f t="shared" si="170"/>
        <v>0.70916329409283263</v>
      </c>
      <c r="CA110" s="83">
        <f t="shared" si="171"/>
        <v>1.3283002791750094</v>
      </c>
      <c r="CB110" s="83">
        <f t="shared" si="172"/>
        <v>1.3448407360992964</v>
      </c>
      <c r="CC110" s="83">
        <f t="shared" si="173"/>
        <v>1.1276366765732593</v>
      </c>
      <c r="CD110" s="83">
        <f t="shared" si="174"/>
        <v>1.0405389511171552</v>
      </c>
      <c r="CE110" s="83">
        <f t="shared" si="175"/>
        <v>1.1461546216465628</v>
      </c>
      <c r="CF110" s="413">
        <f t="shared" si="301"/>
        <v>0.95371144322657675</v>
      </c>
      <c r="CG110" s="413">
        <f t="shared" si="177"/>
        <v>0.95371168644240678</v>
      </c>
      <c r="CH110" s="9"/>
      <c r="CI110" s="84">
        <f t="shared" si="178"/>
        <v>1.1733498846827739</v>
      </c>
      <c r="CJ110" s="26"/>
      <c r="CK110" s="87">
        <f t="shared" si="179"/>
        <v>1.7676478940662641</v>
      </c>
      <c r="CL110" s="87">
        <f t="shared" si="230"/>
        <v>4.2983576295368819E-3</v>
      </c>
      <c r="CM110" s="92">
        <f t="shared" si="231"/>
        <v>1</v>
      </c>
      <c r="CN110" s="92">
        <f t="shared" si="232"/>
        <v>1</v>
      </c>
      <c r="CO110" s="5">
        <f t="shared" si="180"/>
        <v>1</v>
      </c>
      <c r="CP110" s="91">
        <f t="shared" si="181"/>
        <v>1</v>
      </c>
      <c r="CQ110" s="37">
        <f t="shared" si="293"/>
        <v>0.95371144322657675</v>
      </c>
      <c r="CR110">
        <f t="shared" si="294"/>
        <v>1.1733498846827739</v>
      </c>
      <c r="CS110" s="84">
        <f t="shared" si="182"/>
        <v>1.1926188319681934</v>
      </c>
      <c r="CT110" s="205"/>
      <c r="CU110" s="244"/>
      <c r="CV110" s="5"/>
      <c r="CW110" s="26">
        <f t="shared" si="233"/>
        <v>0.22403391440663234</v>
      </c>
      <c r="CX110" s="26">
        <f t="shared" si="234"/>
        <v>0.14356190450536194</v>
      </c>
      <c r="CY110" s="26">
        <f t="shared" si="235"/>
        <v>0.37076524864034027</v>
      </c>
      <c r="CZ110" s="26">
        <f t="shared" si="236"/>
        <v>0.2616389324476654</v>
      </c>
      <c r="DA110" s="26"/>
      <c r="DB110">
        <f t="shared" si="237"/>
        <v>1</v>
      </c>
      <c r="DD110" s="26">
        <f t="shared" si="238"/>
        <v>0.22029401440395457</v>
      </c>
      <c r="DE110" s="26">
        <f t="shared" si="239"/>
        <v>0.14118599923462496</v>
      </c>
      <c r="DF110" s="26">
        <f t="shared" si="240"/>
        <v>0.38119389779933216</v>
      </c>
      <c r="DG110" s="26">
        <f t="shared" si="241"/>
        <v>0.25716951407738942</v>
      </c>
      <c r="DH110" s="26"/>
      <c r="DI110" s="26">
        <f t="shared" si="267"/>
        <v>0.99984342551530114</v>
      </c>
      <c r="DJ110" s="26"/>
      <c r="DK110" s="26">
        <f t="shared" si="268"/>
        <v>0.22032851222722102</v>
      </c>
      <c r="DL110" s="26">
        <f t="shared" si="269"/>
        <v>0.14120810882149898</v>
      </c>
      <c r="DM110" s="26">
        <f t="shared" si="270"/>
        <v>0.38125359238409928</v>
      </c>
      <c r="DN110" s="26">
        <f t="shared" si="271"/>
        <v>0.25720978656718069</v>
      </c>
      <c r="DO110" s="26"/>
      <c r="DP110" s="26">
        <f t="shared" si="272"/>
        <v>1</v>
      </c>
      <c r="DQ110" s="26"/>
      <c r="DR110" s="26"/>
      <c r="DS110" s="26">
        <f t="shared" si="242"/>
        <v>-1.3082431346949152E-2</v>
      </c>
      <c r="DT110" s="26">
        <f t="shared" si="243"/>
        <v>-8.9952365674459481E-3</v>
      </c>
      <c r="DU110" s="26">
        <f t="shared" si="244"/>
        <v>-1.1506869390776888E-2</v>
      </c>
      <c r="DV110" s="26">
        <f t="shared" si="245"/>
        <v>6.5865396515628685E-3</v>
      </c>
      <c r="DW110" s="26"/>
      <c r="DY110" s="26">
        <f t="shared" si="275"/>
        <v>0.9931778315612827</v>
      </c>
      <c r="DZ110" s="26">
        <f t="shared" si="246"/>
        <v>1.0093280058711911</v>
      </c>
      <c r="EA110" s="26">
        <f t="shared" si="183"/>
        <v>1.1926188319681934</v>
      </c>
      <c r="EC110" s="26">
        <f t="shared" si="247"/>
        <v>2.5865468693402588E-2</v>
      </c>
      <c r="ED110" s="26">
        <f t="shared" si="248"/>
        <v>2.1484240775104413E-2</v>
      </c>
      <c r="EE110" s="26">
        <f t="shared" si="249"/>
        <v>-6.4697787662361866E-2</v>
      </c>
      <c r="EF110" s="26">
        <f t="shared" si="250"/>
        <v>6.9922619252334598E-3</v>
      </c>
      <c r="EG110" s="26"/>
      <c r="EI110" s="26">
        <f t="shared" si="251"/>
        <v>0.98596429547241871</v>
      </c>
      <c r="EJ110" s="26">
        <f t="shared" si="252"/>
        <v>0.93395830460024387</v>
      </c>
      <c r="EK110" s="26">
        <f t="shared" si="184"/>
        <v>1.1276366765732593</v>
      </c>
      <c r="EN110" s="26">
        <f t="shared" si="253"/>
        <v>-2.7206556748345493E-2</v>
      </c>
      <c r="EO110" s="26">
        <f t="shared" si="254"/>
        <v>-1.5252821498615895E-2</v>
      </c>
      <c r="EP110" s="26">
        <f t="shared" si="255"/>
        <v>3.140434420383089E-2</v>
      </c>
      <c r="EQ110" s="26">
        <f t="shared" si="256"/>
        <v>-1.9163608750743424E-3</v>
      </c>
      <c r="ET110" s="26">
        <f t="shared" si="273"/>
        <v>1.0033374670055899</v>
      </c>
      <c r="EU110" s="26">
        <f t="shared" si="257"/>
        <v>0.97218186747218382</v>
      </c>
      <c r="EV110" s="26">
        <f t="shared" si="185"/>
        <v>1.1461546216465628</v>
      </c>
      <c r="EW110" s="26"/>
      <c r="EX110" s="26">
        <f t="shared" si="258"/>
        <v>1.4124125401396398E-2</v>
      </c>
      <c r="EY110" s="26">
        <f t="shared" si="259"/>
        <v>6.2575849311703657E-3</v>
      </c>
      <c r="EZ110" s="26">
        <f t="shared" si="260"/>
        <v>-4.2911553337834946E-2</v>
      </c>
      <c r="FA110" s="26">
        <f t="shared" si="261"/>
        <v>8.5029005266379683E-3</v>
      </c>
      <c r="FB110" s="26"/>
      <c r="FC110" s="26"/>
      <c r="FD110" s="26">
        <f t="shared" si="274"/>
        <v>0.98987403099848181</v>
      </c>
      <c r="FE110" s="26">
        <f t="shared" si="262"/>
        <v>1.0382091782174316</v>
      </c>
      <c r="FF110" s="26">
        <f t="shared" si="186"/>
        <v>1.0405389511171552</v>
      </c>
      <c r="FV110">
        <f t="shared" si="187"/>
        <v>0.70916329409283263</v>
      </c>
      <c r="FX110" s="8">
        <f t="shared" si="263"/>
        <v>26</v>
      </c>
      <c r="FY110" t="b">
        <f t="shared" si="264"/>
        <v>1</v>
      </c>
      <c r="GC110" s="11"/>
      <c r="GD110" s="11"/>
      <c r="GE110" s="11"/>
      <c r="GF110" s="17">
        <f t="shared" ca="1" si="279"/>
        <v>1997</v>
      </c>
      <c r="GG110" s="18">
        <f t="shared" ca="1" si="280"/>
        <v>1.4531157309147475</v>
      </c>
      <c r="GH110" s="94">
        <f t="shared" ca="1" si="283"/>
        <v>1.2349266735591753</v>
      </c>
      <c r="GI110" s="18">
        <f t="shared" ca="1" si="281"/>
        <v>0.84984743285504138</v>
      </c>
      <c r="GJ110" s="18">
        <f t="shared" ca="1" si="282"/>
        <v>0.94214385387355415</v>
      </c>
      <c r="GM110" s="11">
        <f t="shared" ref="GM110:GP112" ca="1" si="303">IF($FY110,OFFSET(AQ$10,$FY$4+$FX110,0),"")</f>
        <v>0</v>
      </c>
      <c r="GN110" s="11">
        <f t="shared" ca="1" si="303"/>
        <v>0</v>
      </c>
      <c r="GO110" s="11">
        <f t="shared" ca="1" si="303"/>
        <v>0</v>
      </c>
      <c r="GP110" s="11">
        <f t="shared" ca="1" si="303"/>
        <v>0</v>
      </c>
      <c r="GX110" s="14"/>
      <c r="GZ110" s="26">
        <f t="shared" si="193"/>
        <v>0.5099293805393621</v>
      </c>
      <c r="HA110" s="26">
        <f t="shared" si="194"/>
        <v>1.2762273028547422</v>
      </c>
      <c r="HB110" s="26">
        <f t="shared" si="195"/>
        <v>1.0015258338799293</v>
      </c>
      <c r="HC110" s="26">
        <f t="shared" si="196"/>
        <v>1.1884789197714671</v>
      </c>
      <c r="HD110" s="26">
        <f t="shared" si="197"/>
        <v>0.77462535107029051</v>
      </c>
      <c r="HE110" s="26">
        <f t="shared" si="198"/>
        <v>0.77462578014392103</v>
      </c>
      <c r="HF110" s="26"/>
      <c r="HG110" s="26">
        <f t="shared" si="199"/>
        <v>1.2781746137119285</v>
      </c>
      <c r="HI110" s="26">
        <f t="shared" si="200"/>
        <v>1.0460177475259014</v>
      </c>
      <c r="HJ110" s="26">
        <f t="shared" si="201"/>
        <v>0.89202608202916911</v>
      </c>
      <c r="HK110" s="26">
        <f t="shared" si="202"/>
        <v>1.4527075885730205</v>
      </c>
      <c r="HL110" s="26">
        <f t="shared" si="203"/>
        <v>1.2208657279922368</v>
      </c>
      <c r="HO110" s="8">
        <f t="shared" si="265"/>
        <v>26</v>
      </c>
      <c r="HP110" t="b">
        <f t="shared" si="266"/>
        <v>1</v>
      </c>
      <c r="HS110" s="11"/>
      <c r="HT110" s="11"/>
      <c r="HU110" s="11"/>
      <c r="HV110" s="19">
        <f t="shared" ca="1" si="204"/>
        <v>2011</v>
      </c>
      <c r="HW110" s="12">
        <f t="shared" ca="1" si="205"/>
        <v>0</v>
      </c>
      <c r="HX110" s="12">
        <f t="shared" ca="1" si="206"/>
        <v>0</v>
      </c>
      <c r="HY110" s="12">
        <f t="shared" ca="1" si="207"/>
        <v>0</v>
      </c>
      <c r="IB110" s="12">
        <f t="shared" ca="1" si="208"/>
        <v>0</v>
      </c>
      <c r="IC110" s="12">
        <f t="shared" ca="1" si="209"/>
        <v>0</v>
      </c>
      <c r="ID110" s="12">
        <f t="shared" ca="1" si="210"/>
        <v>0</v>
      </c>
      <c r="IE110" s="12">
        <f t="shared" ca="1" si="211"/>
        <v>0</v>
      </c>
      <c r="IG110" s="197"/>
      <c r="IH110">
        <f t="shared" si="212"/>
        <v>0.8300452597706055</v>
      </c>
      <c r="II110">
        <f t="shared" si="213"/>
        <v>0.83336894434812103</v>
      </c>
      <c r="IJ110" t="e">
        <f t="shared" si="214"/>
        <v>#DIV/0!</v>
      </c>
      <c r="IK110">
        <f t="shared" si="215"/>
        <v>0.92345187750594804</v>
      </c>
      <c r="IL110">
        <f t="shared" si="216"/>
        <v>0.82676553204740943</v>
      </c>
      <c r="IM110">
        <f t="shared" si="217"/>
        <v>1.0932021955745095</v>
      </c>
    </row>
    <row r="111" spans="1:256" x14ac:dyDescent="0.2">
      <c r="A111" t="s">
        <v>239</v>
      </c>
      <c r="B111" s="1">
        <f t="shared" si="226"/>
        <v>1976</v>
      </c>
      <c r="C111" s="42">
        <f>'Annual Data_MER_July-2014'!E40</f>
        <v>15410.259</v>
      </c>
      <c r="D111" s="42">
        <f>'Annual Data_MER_July-2014'!I40</f>
        <v>10063.334000000001</v>
      </c>
      <c r="E111" s="42">
        <f>AER11_Table2.1d!AA39*0.001</f>
        <v>31392.821</v>
      </c>
      <c r="F111" s="42">
        <f>AER11_Table2.1e!R36*0.001</f>
        <v>19100.797999999999</v>
      </c>
      <c r="G111" s="42"/>
      <c r="H111" s="42">
        <f t="shared" si="227"/>
        <v>75967.212</v>
      </c>
      <c r="I111" s="1"/>
      <c r="J111" s="1"/>
      <c r="K111" s="42">
        <f>[2]National!H42</f>
        <v>15410.260000000002</v>
      </c>
      <c r="L111" s="42">
        <f>[10]Commercial_Total!D42</f>
        <v>10063.333999999999</v>
      </c>
      <c r="M111" s="42">
        <f>[11]Total_Industrial!F37</f>
        <v>25722.52163459576</v>
      </c>
      <c r="N111" s="42">
        <f>'[12]Total_Transportation '!F37</f>
        <v>18190.612691100483</v>
      </c>
      <c r="O111" s="42"/>
      <c r="P111" s="42">
        <f t="shared" si="284"/>
        <v>69386.72832569624</v>
      </c>
      <c r="Q111" s="27"/>
      <c r="R111" s="27"/>
      <c r="S111" s="51">
        <f t="shared" si="295"/>
        <v>1.0000000648918361</v>
      </c>
      <c r="T111" s="51">
        <f t="shared" si="296"/>
        <v>0.99999999999999978</v>
      </c>
      <c r="U111" s="51">
        <f t="shared" si="297"/>
        <v>0.81937592147566984</v>
      </c>
      <c r="V111" s="51">
        <f t="shared" si="298"/>
        <v>0.9523483097983908</v>
      </c>
      <c r="W111" s="51"/>
      <c r="X111" s="51">
        <f t="shared" si="299"/>
        <v>0.91337731764720076</v>
      </c>
      <c r="Z111" s="231">
        <f>Sector_Activity!B33</f>
        <v>74047.725476823762</v>
      </c>
      <c r="AA111" s="231">
        <f>Sector_Activity!C33</f>
        <v>49218.818000569161</v>
      </c>
      <c r="AB111" s="42">
        <f>Sector_Activity!D33</f>
        <v>1414.4739095075224</v>
      </c>
      <c r="AC111" s="51">
        <f>Sector_Activity!E33</f>
        <v>0.82042491580161059</v>
      </c>
      <c r="AD111" s="23"/>
      <c r="AE111" s="42">
        <f>Sector_Activity!G33</f>
        <v>5669.3</v>
      </c>
      <c r="AH111" s="267">
        <f t="shared" si="285"/>
        <v>208.11253689113337</v>
      </c>
      <c r="AI111" s="267">
        <f t="shared" si="228"/>
        <v>204.4611067231161</v>
      </c>
      <c r="AJ111" s="267">
        <f t="shared" si="300"/>
        <v>18.185221700944329</v>
      </c>
      <c r="AK111" s="51">
        <f t="shared" si="286"/>
        <v>22.17218460915101</v>
      </c>
      <c r="AN111" s="34">
        <f t="shared" si="162"/>
        <v>12.239029214487898</v>
      </c>
      <c r="AO111" s="34">
        <f t="shared" si="229"/>
        <v>13.399751644823876</v>
      </c>
      <c r="AQ111" s="26">
        <f t="shared" si="163"/>
        <v>1.1334902039193375</v>
      </c>
      <c r="AR111" s="26">
        <f t="shared" si="164"/>
        <v>1.0359144688495956</v>
      </c>
      <c r="AS111" s="26">
        <f t="shared" si="287"/>
        <v>1.3628175939554914</v>
      </c>
      <c r="AT111" s="26">
        <f t="shared" si="288"/>
        <v>1.1439427465494385</v>
      </c>
      <c r="AU111" s="26"/>
      <c r="AV111" s="26">
        <f t="shared" si="165"/>
        <v>1.3391177172407116</v>
      </c>
      <c r="AY111" s="34">
        <f t="shared" si="166"/>
        <v>13.061176067031866</v>
      </c>
      <c r="AZ111" s="34">
        <f t="shared" si="167"/>
        <v>8.6816393559291551</v>
      </c>
      <c r="BA111" s="34">
        <f t="shared" si="168"/>
        <v>0.24949710008422951</v>
      </c>
      <c r="BB111" s="93">
        <f t="shared" si="169"/>
        <v>1.4471361822475625E-4</v>
      </c>
      <c r="BD111" s="26"/>
      <c r="BE111" s="26"/>
      <c r="BF111" s="26"/>
      <c r="BH111" s="258">
        <f>[2]National!CQ42</f>
        <v>1.1451457973226939</v>
      </c>
      <c r="BI111" s="258">
        <f>[10]Commercial_Total!Y42</f>
        <v>1.0176184830062962</v>
      </c>
      <c r="BJ111" s="258">
        <f>[11]Total_Industrial!Z37</f>
        <v>1.1716502993061928</v>
      </c>
      <c r="BK111" s="258">
        <f>'[12]Total_Transportation '!Z37</f>
        <v>1.1498700807763698</v>
      </c>
      <c r="BL111" s="1"/>
      <c r="BN111" s="258">
        <f>[2]National!CU42</f>
        <v>0.98982173848028254</v>
      </c>
      <c r="BO111" s="258">
        <f>[10]Commercial_Total!X42</f>
        <v>1.0179792192740527</v>
      </c>
      <c r="BP111" s="258">
        <f>[11]Total_Industrial!AD37</f>
        <v>1.1631600795835706</v>
      </c>
      <c r="BQ111" s="258">
        <f>'[12]Total_Transportation '!AD37</f>
        <v>0.99484521397153858</v>
      </c>
      <c r="BR111" s="1"/>
      <c r="BZ111" s="83">
        <f t="shared" si="170"/>
        <v>0.74736675586959678</v>
      </c>
      <c r="CA111" s="83">
        <f t="shared" si="171"/>
        <v>1.3305161639809053</v>
      </c>
      <c r="CB111" s="83">
        <f t="shared" si="172"/>
        <v>1.3391177172407116</v>
      </c>
      <c r="CC111" s="83">
        <f t="shared" si="173"/>
        <v>1.1214688043340846</v>
      </c>
      <c r="CD111" s="83">
        <f t="shared" si="174"/>
        <v>1.0528093387570976</v>
      </c>
      <c r="CE111" s="83">
        <f t="shared" si="175"/>
        <v>1.1341793920728029</v>
      </c>
      <c r="CF111" s="413">
        <f t="shared" si="301"/>
        <v>1.0008118841593425</v>
      </c>
      <c r="CG111" s="413">
        <f t="shared" si="177"/>
        <v>1.0008120640616907</v>
      </c>
      <c r="CH111" s="9"/>
      <c r="CI111" s="84">
        <f t="shared" si="178"/>
        <v>1.1806928303276805</v>
      </c>
      <c r="CJ111" s="26"/>
      <c r="CK111" s="87">
        <f t="shared" si="179"/>
        <v>1.8305588300672782</v>
      </c>
      <c r="CL111" s="87">
        <f t="shared" si="230"/>
        <v>4.094104551155664E-3</v>
      </c>
      <c r="CM111" s="92">
        <f t="shared" si="231"/>
        <v>1</v>
      </c>
      <c r="CN111" s="92">
        <f t="shared" si="232"/>
        <v>1</v>
      </c>
      <c r="CO111" s="5">
        <f t="shared" si="180"/>
        <v>1</v>
      </c>
      <c r="CP111" s="91">
        <f t="shared" si="181"/>
        <v>1</v>
      </c>
      <c r="CQ111" s="37">
        <f t="shared" si="293"/>
        <v>1.0008118841593425</v>
      </c>
      <c r="CR111">
        <f t="shared" si="294"/>
        <v>1.1806928303276805</v>
      </c>
      <c r="CS111" s="84">
        <f t="shared" si="182"/>
        <v>1.1940748704426642</v>
      </c>
      <c r="CT111" s="205"/>
      <c r="CU111" s="244"/>
      <c r="CV111" s="5"/>
      <c r="CW111" s="26">
        <f t="shared" si="233"/>
        <v>0.22209232762301986</v>
      </c>
      <c r="CX111" s="26">
        <f t="shared" si="234"/>
        <v>0.14503254790690581</v>
      </c>
      <c r="CY111" s="26">
        <f t="shared" si="235"/>
        <v>0.37071241511569936</v>
      </c>
      <c r="CZ111" s="26">
        <f t="shared" si="236"/>
        <v>0.26216270935437502</v>
      </c>
      <c r="DA111" s="26"/>
      <c r="DB111">
        <f t="shared" si="237"/>
        <v>1</v>
      </c>
      <c r="DD111" s="26">
        <f t="shared" si="238"/>
        <v>0.22306171267718294</v>
      </c>
      <c r="DE111" s="26">
        <f t="shared" si="239"/>
        <v>0.14429597715983808</v>
      </c>
      <c r="DF111" s="26">
        <f t="shared" si="240"/>
        <v>0.37073883125046359</v>
      </c>
      <c r="DG111" s="26">
        <f t="shared" si="241"/>
        <v>0.26190073360898114</v>
      </c>
      <c r="DH111" s="26"/>
      <c r="DI111" s="26">
        <f t="shared" si="267"/>
        <v>0.99999725469646572</v>
      </c>
      <c r="DJ111" s="26"/>
      <c r="DK111" s="26">
        <f t="shared" si="268"/>
        <v>0.22306232505097226</v>
      </c>
      <c r="DL111" s="26">
        <f t="shared" si="269"/>
        <v>0.14429637329718167</v>
      </c>
      <c r="DM111" s="26">
        <f t="shared" si="270"/>
        <v>0.37073984904388146</v>
      </c>
      <c r="DN111" s="26">
        <f t="shared" si="271"/>
        <v>0.2619014526079646</v>
      </c>
      <c r="DO111" s="26"/>
      <c r="DP111" s="26">
        <f t="shared" si="272"/>
        <v>1</v>
      </c>
      <c r="DQ111" s="26"/>
      <c r="DR111" s="26"/>
      <c r="DS111" s="26">
        <f t="shared" si="242"/>
        <v>1.8663088283594767E-2</v>
      </c>
      <c r="DT111" s="26">
        <f t="shared" si="243"/>
        <v>4.3239897337889736E-2</v>
      </c>
      <c r="DU111" s="26">
        <f t="shared" si="244"/>
        <v>-1.9559892715436185E-2</v>
      </c>
      <c r="DV111" s="26">
        <f t="shared" si="245"/>
        <v>-7.3715904892562665E-3</v>
      </c>
      <c r="DW111" s="26"/>
      <c r="DY111" s="26">
        <f t="shared" si="275"/>
        <v>1.0012208749647764</v>
      </c>
      <c r="DZ111" s="26">
        <f t="shared" si="246"/>
        <v>1.010560269164807</v>
      </c>
      <c r="EA111" s="26">
        <f t="shared" si="183"/>
        <v>1.1940748704426642</v>
      </c>
      <c r="EC111" s="26">
        <f t="shared" si="247"/>
        <v>-3.1631963752500096E-2</v>
      </c>
      <c r="ED111" s="26">
        <f t="shared" si="248"/>
        <v>-3.7312661322882773E-2</v>
      </c>
      <c r="EE111" s="26">
        <f t="shared" si="249"/>
        <v>1.5152766892023578E-2</v>
      </c>
      <c r="EF111" s="26">
        <f t="shared" si="250"/>
        <v>5.1068796304244461E-3</v>
      </c>
      <c r="EG111" s="26"/>
      <c r="EI111" s="26">
        <f t="shared" si="251"/>
        <v>0.9945302663816169</v>
      </c>
      <c r="EJ111" s="26">
        <f t="shared" si="252"/>
        <v>0.92884980146340379</v>
      </c>
      <c r="EK111" s="26">
        <f t="shared" si="184"/>
        <v>1.1214688043340846</v>
      </c>
      <c r="EN111" s="26">
        <f t="shared" si="253"/>
        <v>8.9624404508845696E-3</v>
      </c>
      <c r="EO111" s="26">
        <f t="shared" si="254"/>
        <v>3.3508242420677611E-2</v>
      </c>
      <c r="EP111" s="26">
        <f t="shared" si="255"/>
        <v>-3.6636636358139678E-2</v>
      </c>
      <c r="EQ111" s="26">
        <f t="shared" si="256"/>
        <v>-1.4336632438635371E-2</v>
      </c>
      <c r="ET111" s="26">
        <f t="shared" si="273"/>
        <v>0.9895518201928496</v>
      </c>
      <c r="EU111" s="26">
        <f t="shared" si="257"/>
        <v>0.96202433651558317</v>
      </c>
      <c r="EV111" s="26">
        <f t="shared" si="185"/>
        <v>1.1341793920728029</v>
      </c>
      <c r="EW111" s="26"/>
      <c r="EX111" s="26">
        <f t="shared" si="258"/>
        <v>9.700647832710612E-3</v>
      </c>
      <c r="EY111" s="26">
        <f t="shared" si="259"/>
        <v>9.7316549172115577E-3</v>
      </c>
      <c r="EZ111" s="26">
        <f t="shared" si="260"/>
        <v>1.7076946652794817E-2</v>
      </c>
      <c r="FA111" s="26">
        <f t="shared" si="261"/>
        <v>6.9650419493794578E-3</v>
      </c>
      <c r="FB111" s="26"/>
      <c r="FC111" s="26"/>
      <c r="FD111" s="26">
        <f t="shared" si="274"/>
        <v>1.0117923386018066</v>
      </c>
      <c r="FE111" s="26">
        <f t="shared" si="262"/>
        <v>1.0504520923864751</v>
      </c>
      <c r="FF111" s="26">
        <f t="shared" si="186"/>
        <v>1.0528093387570976</v>
      </c>
      <c r="FV111">
        <f t="shared" si="187"/>
        <v>0.74736675586959678</v>
      </c>
      <c r="FX111" s="8">
        <f t="shared" si="263"/>
        <v>27</v>
      </c>
      <c r="FY111" t="b">
        <f t="shared" si="264"/>
        <v>0</v>
      </c>
      <c r="GC111" s="11"/>
      <c r="GD111" s="11"/>
      <c r="GE111" s="11"/>
      <c r="GF111" s="17">
        <f t="shared" ca="1" si="279"/>
        <v>1998</v>
      </c>
      <c r="GG111" s="18">
        <f t="shared" ca="1" si="280"/>
        <v>1.5177768696362892</v>
      </c>
      <c r="GH111" s="94">
        <f t="shared" ca="1" si="283"/>
        <v>1.2558957079989996</v>
      </c>
      <c r="GI111" s="18">
        <f t="shared" ca="1" si="281"/>
        <v>0.82745740373547449</v>
      </c>
      <c r="GJ111" s="18">
        <f t="shared" ca="1" si="282"/>
        <v>0.94227455720399222</v>
      </c>
      <c r="GM111" s="11" t="str">
        <f t="shared" ca="1" si="303"/>
        <v/>
      </c>
      <c r="GN111" s="11" t="str">
        <f t="shared" ca="1" si="303"/>
        <v/>
      </c>
      <c r="GO111" s="11" t="str">
        <f t="shared" ca="1" si="303"/>
        <v/>
      </c>
      <c r="GP111" s="11" t="str">
        <f t="shared" ca="1" si="303"/>
        <v/>
      </c>
      <c r="GX111" s="14"/>
      <c r="GZ111" s="26">
        <f t="shared" si="193"/>
        <v>0.53739987677141099</v>
      </c>
      <c r="HA111" s="26">
        <f t="shared" si="194"/>
        <v>1.2692466794716191</v>
      </c>
      <c r="HB111" s="26">
        <f t="shared" si="195"/>
        <v>1.0133361656314983</v>
      </c>
      <c r="HC111" s="26">
        <f t="shared" si="196"/>
        <v>1.1760614783206869</v>
      </c>
      <c r="HD111" s="26">
        <f t="shared" si="197"/>
        <v>0.8128813622068175</v>
      </c>
      <c r="HE111" s="26">
        <f t="shared" si="198"/>
        <v>0.81288175129020135</v>
      </c>
      <c r="HF111" s="26"/>
      <c r="HG111" s="26">
        <f t="shared" si="199"/>
        <v>1.2861735634162819</v>
      </c>
      <c r="HI111" s="26">
        <f t="shared" si="200"/>
        <v>1.0657229773573649</v>
      </c>
      <c r="HJ111" s="26">
        <f t="shared" si="201"/>
        <v>0.93144325418196661</v>
      </c>
      <c r="HK111" s="26">
        <f t="shared" si="202"/>
        <v>1.4245688762164312</v>
      </c>
      <c r="HL111" s="26">
        <f t="shared" si="203"/>
        <v>1.2118990955783442</v>
      </c>
      <c r="HO111" s="8">
        <f t="shared" si="265"/>
        <v>27</v>
      </c>
      <c r="HP111" t="b">
        <f t="shared" si="266"/>
        <v>0</v>
      </c>
      <c r="HS111" s="11"/>
      <c r="HT111" s="11"/>
      <c r="HU111" s="11"/>
      <c r="HV111" s="19" t="str">
        <f t="shared" ca="1" si="204"/>
        <v/>
      </c>
      <c r="HW111" s="12" t="str">
        <f t="shared" ca="1" si="205"/>
        <v/>
      </c>
      <c r="HX111" s="12" t="str">
        <f t="shared" ca="1" si="206"/>
        <v/>
      </c>
      <c r="HY111" s="12" t="str">
        <f t="shared" ca="1" si="207"/>
        <v/>
      </c>
      <c r="IB111" s="12" t="str">
        <f t="shared" ca="1" si="208"/>
        <v/>
      </c>
      <c r="IC111" s="12" t="str">
        <f t="shared" ca="1" si="209"/>
        <v/>
      </c>
      <c r="ID111" s="12" t="str">
        <f t="shared" ca="1" si="210"/>
        <v/>
      </c>
      <c r="IE111" s="12" t="str">
        <f t="shared" ca="1" si="211"/>
        <v/>
      </c>
      <c r="IG111" s="197"/>
      <c r="IH111">
        <f t="shared" si="212"/>
        <v>0.8475234306624938</v>
      </c>
      <c r="II111">
        <f t="shared" si="213"/>
        <v>0.84609700270946575</v>
      </c>
      <c r="IJ111" t="e">
        <f t="shared" si="214"/>
        <v>#DIV/0!</v>
      </c>
      <c r="IK111">
        <f t="shared" si="215"/>
        <v>0.96065950624804664</v>
      </c>
      <c r="IL111">
        <f t="shared" si="216"/>
        <v>0.87648412715701096</v>
      </c>
      <c r="IM111">
        <f t="shared" si="217"/>
        <v>1.1470280327561642</v>
      </c>
    </row>
    <row r="112" spans="1:256" x14ac:dyDescent="0.2">
      <c r="A112" t="s">
        <v>239</v>
      </c>
      <c r="B112" s="1">
        <f t="shared" si="226"/>
        <v>1977</v>
      </c>
      <c r="C112" s="42">
        <f>'Annual Data_MER_July-2014'!E41</f>
        <v>15661.713</v>
      </c>
      <c r="D112" s="42">
        <f>'Annual Data_MER_July-2014'!I41</f>
        <v>10207.599</v>
      </c>
      <c r="E112" s="42">
        <f>AER11_Table2.1d!AA40*0.001</f>
        <v>32263.009000000002</v>
      </c>
      <c r="F112" s="42">
        <f>AER11_Table2.1e!R37*0.001</f>
        <v>19821.59</v>
      </c>
      <c r="G112" s="42"/>
      <c r="H112" s="42">
        <f t="shared" si="227"/>
        <v>77953.910999999993</v>
      </c>
      <c r="I112" s="1"/>
      <c r="J112" s="1"/>
      <c r="K112" s="42">
        <f>[2]National!H43</f>
        <v>15661.713</v>
      </c>
      <c r="L112" s="42">
        <f>[10]Commercial_Total!D43</f>
        <v>10238.851610245176</v>
      </c>
      <c r="M112" s="42">
        <f>[11]Total_Industrial!F38</f>
        <v>26220.616791470591</v>
      </c>
      <c r="N112" s="42">
        <f>'[12]Total_Transportation '!F38</f>
        <v>18719.764953198348</v>
      </c>
      <c r="O112" s="42"/>
      <c r="P112" s="42">
        <f t="shared" si="284"/>
        <v>70840.946354914107</v>
      </c>
      <c r="Q112" s="27"/>
      <c r="R112" s="27"/>
      <c r="S112" s="51">
        <f t="shared" si="295"/>
        <v>1</v>
      </c>
      <c r="T112" s="51">
        <f t="shared" si="296"/>
        <v>1.0030617004297657</v>
      </c>
      <c r="U112" s="51">
        <f t="shared" si="297"/>
        <v>0.8127145484623145</v>
      </c>
      <c r="V112" s="51">
        <f t="shared" si="298"/>
        <v>0.94441288278076319</v>
      </c>
      <c r="W112" s="51"/>
      <c r="X112" s="51">
        <f t="shared" si="299"/>
        <v>0.90875422985402377</v>
      </c>
      <c r="Z112" s="231">
        <f>Sector_Activity!B34</f>
        <v>75365.9499935403</v>
      </c>
      <c r="AA112" s="231">
        <f>Sector_Activity!C34</f>
        <v>50022.048157018362</v>
      </c>
      <c r="AB112" s="42">
        <f>Sector_Activity!D34</f>
        <v>1478.0526387581642</v>
      </c>
      <c r="AC112" s="51">
        <f>Sector_Activity!E34</f>
        <v>0.85681885206776398</v>
      </c>
      <c r="AD112" s="23"/>
      <c r="AE112" s="42">
        <f>Sector_Activity!G34</f>
        <v>5930.6</v>
      </c>
      <c r="AH112" s="267">
        <f t="shared" si="285"/>
        <v>207.80887126537093</v>
      </c>
      <c r="AI112" s="267">
        <f t="shared" si="228"/>
        <v>204.68677288274151</v>
      </c>
      <c r="AJ112" s="267">
        <f>M112/AB112</f>
        <v>17.739974953463584</v>
      </c>
      <c r="AK112" s="51">
        <f t="shared" si="286"/>
        <v>21.847984446212724</v>
      </c>
      <c r="AN112" s="34">
        <f t="shared" si="162"/>
        <v>11.944988088037315</v>
      </c>
      <c r="AO112" s="34">
        <f t="shared" si="229"/>
        <v>13.144354871345225</v>
      </c>
      <c r="AQ112" s="26">
        <f t="shared" si="163"/>
        <v>1.1318362813964056</v>
      </c>
      <c r="AR112" s="26">
        <f t="shared" si="164"/>
        <v>1.0370578199916896</v>
      </c>
      <c r="AS112" s="26">
        <f t="shared" si="287"/>
        <v>1.329450384520442</v>
      </c>
      <c r="AT112" s="26">
        <f t="shared" si="288"/>
        <v>1.1272160941531593</v>
      </c>
      <c r="AU112" s="26"/>
      <c r="AV112" s="26">
        <f t="shared" si="165"/>
        <v>1.3069455837220429</v>
      </c>
      <c r="AY112" s="34">
        <f t="shared" si="166"/>
        <v>12.7079806416788</v>
      </c>
      <c r="AZ112" s="34">
        <f t="shared" si="167"/>
        <v>8.4345678610964079</v>
      </c>
      <c r="BA112" s="34">
        <f t="shared" si="168"/>
        <v>0.24922480672413652</v>
      </c>
      <c r="BB112" s="93">
        <f t="shared" si="169"/>
        <v>1.4447422723969986E-4</v>
      </c>
      <c r="BD112" s="26"/>
      <c r="BE112" s="26"/>
      <c r="BF112" s="26"/>
      <c r="BH112" s="258">
        <f>[2]National!CQ43</f>
        <v>1.1332900363483374</v>
      </c>
      <c r="BI112" s="258">
        <f>[10]Commercial_Total!Y43</f>
        <v>1.021951205921857</v>
      </c>
      <c r="BJ112" s="258">
        <f>[11]Total_Industrial!Z38</f>
        <v>1.1275409684782189</v>
      </c>
      <c r="BK112" s="258">
        <f>'[12]Total_Transportation '!Z38</f>
        <v>1.1257992165647734</v>
      </c>
      <c r="BL112" s="1"/>
      <c r="BN112" s="258">
        <f>[2]National!CU43</f>
        <v>0.99871722603631485</v>
      </c>
      <c r="BO112" s="258">
        <f>[10]Commercial_Total!X43</f>
        <v>1.0147821285226681</v>
      </c>
      <c r="BP112" s="258">
        <f>[11]Total_Industrial!AD38</f>
        <v>1.1790700673069932</v>
      </c>
      <c r="BQ112" s="258">
        <f>'[12]Total_Transportation '!AD38</f>
        <v>1.001258552650897</v>
      </c>
      <c r="BR112" s="1"/>
      <c r="BZ112" s="83">
        <f t="shared" si="170"/>
        <v>0.7818131484240084</v>
      </c>
      <c r="CA112" s="83">
        <f t="shared" si="171"/>
        <v>1.3051567734228589</v>
      </c>
      <c r="CB112" s="83">
        <f t="shared" si="172"/>
        <v>1.3069455837220429</v>
      </c>
      <c r="CC112" s="83">
        <f t="shared" si="173"/>
        <v>1.1090948684044053</v>
      </c>
      <c r="CD112" s="83">
        <f t="shared" si="174"/>
        <v>1.0615318075551734</v>
      </c>
      <c r="CE112" s="83">
        <f t="shared" si="175"/>
        <v>1.1100837286863829</v>
      </c>
      <c r="CF112" s="413">
        <f t="shared" si="301"/>
        <v>1.0217870982584365</v>
      </c>
      <c r="CG112" s="413">
        <f t="shared" si="177"/>
        <v>1.0217872416285838</v>
      </c>
      <c r="CH112" s="9"/>
      <c r="CI112" s="84">
        <f t="shared" si="178"/>
        <v>1.1773394804074955</v>
      </c>
      <c r="CJ112" s="26"/>
      <c r="CK112" s="87">
        <f t="shared" si="179"/>
        <v>1.7590002323579144</v>
      </c>
      <c r="CL112" s="87">
        <f t="shared" si="230"/>
        <v>3.8594109917031022E-3</v>
      </c>
      <c r="CM112" s="92">
        <f t="shared" si="231"/>
        <v>1</v>
      </c>
      <c r="CN112" s="92">
        <f t="shared" si="232"/>
        <v>1</v>
      </c>
      <c r="CO112" s="5">
        <f t="shared" si="180"/>
        <v>1</v>
      </c>
      <c r="CP112" s="91">
        <f t="shared" si="181"/>
        <v>1</v>
      </c>
      <c r="CQ112" s="37">
        <f t="shared" si="293"/>
        <v>1.0217870982584365</v>
      </c>
      <c r="CR112">
        <f t="shared" si="294"/>
        <v>1.1773394804074955</v>
      </c>
      <c r="CS112" s="84">
        <f t="shared" si="182"/>
        <v>1.1783893523935194</v>
      </c>
      <c r="CT112" s="205"/>
      <c r="CU112" s="244"/>
      <c r="CV112" s="5"/>
      <c r="CW112" s="26">
        <f t="shared" si="233"/>
        <v>0.22108277494677447</v>
      </c>
      <c r="CX112" s="26">
        <f t="shared" si="234"/>
        <v>0.1445329592146947</v>
      </c>
      <c r="CY112" s="26">
        <f t="shared" si="235"/>
        <v>0.37013363232197583</v>
      </c>
      <c r="CZ112" s="26">
        <f t="shared" si="236"/>
        <v>0.26425063351655509</v>
      </c>
      <c r="DA112" s="26"/>
      <c r="DB112">
        <f t="shared" si="237"/>
        <v>1</v>
      </c>
      <c r="DD112" s="26">
        <f t="shared" si="238"/>
        <v>0.2215871679909473</v>
      </c>
      <c r="DE112" s="26">
        <f t="shared" si="239"/>
        <v>0.14478260990357802</v>
      </c>
      <c r="DF112" s="26">
        <f t="shared" si="240"/>
        <v>0.37042294835689232</v>
      </c>
      <c r="DG112" s="26">
        <f t="shared" si="241"/>
        <v>0.26320529120018488</v>
      </c>
      <c r="DH112" s="26"/>
      <c r="DI112" s="26">
        <f t="shared" si="267"/>
        <v>0.99999801745160244</v>
      </c>
      <c r="DJ112" s="26"/>
      <c r="DK112" s="26">
        <f t="shared" si="268"/>
        <v>0.22158760729910307</v>
      </c>
      <c r="DL112" s="26">
        <f t="shared" si="269"/>
        <v>0.14478289694267835</v>
      </c>
      <c r="DM112" s="26">
        <f t="shared" si="270"/>
        <v>0.37042368273977094</v>
      </c>
      <c r="DN112" s="26">
        <f t="shared" si="271"/>
        <v>0.2632058130184477</v>
      </c>
      <c r="DO112" s="26"/>
      <c r="DP112" s="26">
        <f t="shared" si="272"/>
        <v>1</v>
      </c>
      <c r="DQ112" s="26"/>
      <c r="DR112" s="26"/>
      <c r="DS112" s="26">
        <f t="shared" si="242"/>
        <v>-1.4602070187481535E-3</v>
      </c>
      <c r="DT112" s="26">
        <f t="shared" si="243"/>
        <v>1.1031032727141414E-3</v>
      </c>
      <c r="DU112" s="26">
        <f t="shared" si="244"/>
        <v>-2.4788704770533347E-2</v>
      </c>
      <c r="DV112" s="26">
        <f t="shared" si="245"/>
        <v>-1.4729885489792802E-2</v>
      </c>
      <c r="DW112" s="26"/>
      <c r="DY112" s="26">
        <f t="shared" si="275"/>
        <v>0.9868638739182829</v>
      </c>
      <c r="DZ112" s="26">
        <f t="shared" si="246"/>
        <v>0.99728542205588411</v>
      </c>
      <c r="EA112" s="26">
        <f t="shared" si="183"/>
        <v>1.1783893523935194</v>
      </c>
      <c r="EC112" s="26">
        <f t="shared" si="247"/>
        <v>-2.7413977779926078E-2</v>
      </c>
      <c r="ED112" s="26">
        <f t="shared" si="248"/>
        <v>-2.8871893686645139E-2</v>
      </c>
      <c r="EE112" s="26">
        <f t="shared" si="249"/>
        <v>-1.0919648141873633E-3</v>
      </c>
      <c r="EF112" s="26">
        <f t="shared" si="250"/>
        <v>-1.6556092760651375E-3</v>
      </c>
      <c r="EG112" s="26"/>
      <c r="EI112" s="26">
        <f t="shared" si="251"/>
        <v>0.98896631285519643</v>
      </c>
      <c r="EJ112" s="26">
        <f t="shared" si="252"/>
        <v>0.91860116334954367</v>
      </c>
      <c r="EK112" s="26">
        <f t="shared" si="184"/>
        <v>1.1090948684044053</v>
      </c>
      <c r="EN112" s="26">
        <f t="shared" si="253"/>
        <v>-1.0407023804023065E-2</v>
      </c>
      <c r="EO112" s="26">
        <f t="shared" si="254"/>
        <v>4.2486701549342811E-3</v>
      </c>
      <c r="EP112" s="26">
        <f t="shared" si="255"/>
        <v>-3.8374139785543812E-2</v>
      </c>
      <c r="EQ112" s="26">
        <f t="shared" si="256"/>
        <v>-2.1155764599726991E-2</v>
      </c>
      <c r="ET112" s="26">
        <f t="shared" si="273"/>
        <v>0.97875498042476039</v>
      </c>
      <c r="EU112" s="26">
        <f t="shared" si="257"/>
        <v>0.94158611065445275</v>
      </c>
      <c r="EV112" s="26">
        <f t="shared" si="185"/>
        <v>1.1100837286863829</v>
      </c>
      <c r="EW112" s="26"/>
      <c r="EX112" s="26">
        <f t="shared" si="258"/>
        <v>8.9468167852746888E-3</v>
      </c>
      <c r="EY112" s="26">
        <f t="shared" si="259"/>
        <v>-3.1455668822197936E-3</v>
      </c>
      <c r="EZ112" s="26">
        <f t="shared" si="260"/>
        <v>1.358554149651007E-2</v>
      </c>
      <c r="FA112" s="26">
        <f t="shared" si="261"/>
        <v>6.4258791099342134E-3</v>
      </c>
      <c r="FB112" s="26"/>
      <c r="FC112" s="26"/>
      <c r="FD112" s="26">
        <f t="shared" si="274"/>
        <v>1.008284946264224</v>
      </c>
      <c r="FE112" s="26">
        <f t="shared" si="262"/>
        <v>1.0591550315250386</v>
      </c>
      <c r="FF112" s="26">
        <f t="shared" si="186"/>
        <v>1.0615318075551734</v>
      </c>
      <c r="FV112">
        <f t="shared" si="187"/>
        <v>0.7818131484240084</v>
      </c>
      <c r="FX112" s="8">
        <f t="shared" si="263"/>
        <v>28</v>
      </c>
      <c r="FY112" t="b">
        <f t="shared" si="264"/>
        <v>0</v>
      </c>
      <c r="GC112" s="11"/>
      <c r="GD112" s="11"/>
      <c r="GE112" s="11"/>
      <c r="GF112" s="17">
        <f t="shared" ca="1" si="279"/>
        <v>1999</v>
      </c>
      <c r="GG112" s="18">
        <f t="shared" ca="1" si="280"/>
        <v>1.5913363302002452</v>
      </c>
      <c r="GH112" s="94">
        <f t="shared" ca="1" si="283"/>
        <v>1.2889375414876945</v>
      </c>
      <c r="GI112" s="18">
        <f t="shared" ca="1" si="281"/>
        <v>0.80997179353374116</v>
      </c>
      <c r="GJ112" s="18">
        <f t="shared" ca="1" si="282"/>
        <v>0.94540845617544167</v>
      </c>
      <c r="GM112" s="11" t="str">
        <f t="shared" ca="1" si="303"/>
        <v/>
      </c>
      <c r="GN112" s="11" t="str">
        <f t="shared" ca="1" si="303"/>
        <v/>
      </c>
      <c r="GO112" s="11" t="str">
        <f t="shared" ca="1" si="303"/>
        <v/>
      </c>
      <c r="GP112" s="11" t="str">
        <f t="shared" ca="1" si="303"/>
        <v/>
      </c>
      <c r="GX112" s="14"/>
      <c r="GZ112" s="26">
        <f t="shared" si="193"/>
        <v>0.56216882316697481</v>
      </c>
      <c r="HA112" s="26">
        <f t="shared" si="194"/>
        <v>1.2552422087007482</v>
      </c>
      <c r="HB112" s="26">
        <f t="shared" si="195"/>
        <v>1.0217316013113502</v>
      </c>
      <c r="HC112" s="26">
        <f t="shared" si="196"/>
        <v>1.1510760291920787</v>
      </c>
      <c r="HD112" s="26">
        <f t="shared" si="197"/>
        <v>0.82991789112830716</v>
      </c>
      <c r="HE112" s="26">
        <f t="shared" si="198"/>
        <v>0.82991825563148802</v>
      </c>
      <c r="HF112" s="26"/>
      <c r="HG112" s="26">
        <f t="shared" si="199"/>
        <v>1.2825206319294116</v>
      </c>
      <c r="HI112" s="26">
        <f t="shared" si="200"/>
        <v>1.0641679368026582</v>
      </c>
      <c r="HJ112" s="26">
        <f t="shared" si="201"/>
        <v>0.93247129919966709</v>
      </c>
      <c r="HK112" s="26">
        <f t="shared" si="202"/>
        <v>1.3896897491357465</v>
      </c>
      <c r="HL112" s="26">
        <f t="shared" si="203"/>
        <v>1.1941787901065459</v>
      </c>
      <c r="HO112" s="8">
        <f t="shared" si="265"/>
        <v>28</v>
      </c>
      <c r="HP112" t="b">
        <f t="shared" si="266"/>
        <v>0</v>
      </c>
      <c r="HS112" s="11"/>
      <c r="HT112" s="11"/>
      <c r="HU112" s="11"/>
      <c r="HV112" s="19" t="str">
        <f t="shared" ca="1" si="204"/>
        <v/>
      </c>
      <c r="HW112" s="12" t="str">
        <f t="shared" ca="1" si="205"/>
        <v/>
      </c>
      <c r="HX112" s="12" t="str">
        <f t="shared" ca="1" si="206"/>
        <v/>
      </c>
      <c r="HY112" s="12" t="str">
        <f t="shared" ca="1" si="207"/>
        <v/>
      </c>
      <c r="IB112" s="12" t="str">
        <f t="shared" ca="1" si="208"/>
        <v/>
      </c>
      <c r="IC112" s="12" t="str">
        <f t="shared" ca="1" si="209"/>
        <v/>
      </c>
      <c r="ID112" s="12" t="str">
        <f t="shared" ca="1" si="210"/>
        <v/>
      </c>
      <c r="IE112" s="12" t="str">
        <f t="shared" ca="1" si="211"/>
        <v/>
      </c>
      <c r="IG112" s="197"/>
      <c r="IH112">
        <f t="shared" si="212"/>
        <v>0.86261135075182449</v>
      </c>
      <c r="II112">
        <f t="shared" si="213"/>
        <v>0.85990494559524699</v>
      </c>
      <c r="IJ112" t="e">
        <f t="shared" si="214"/>
        <v>#DIV/0!</v>
      </c>
      <c r="IK112">
        <f t="shared" si="215"/>
        <v>0.97633482352527545</v>
      </c>
      <c r="IL112">
        <f t="shared" si="216"/>
        <v>0.89177114827907933</v>
      </c>
      <c r="IM112">
        <f t="shared" si="217"/>
        <v>1.1692392730082513</v>
      </c>
    </row>
    <row r="113" spans="1:247" x14ac:dyDescent="0.2">
      <c r="A113" t="s">
        <v>239</v>
      </c>
      <c r="B113" s="1">
        <f t="shared" si="226"/>
        <v>1978</v>
      </c>
      <c r="C113" s="42">
        <f>'Annual Data_MER_July-2014'!E42</f>
        <v>16132.287</v>
      </c>
      <c r="D113" s="42">
        <f>'Annual Data_MER_July-2014'!I42</f>
        <v>10511.88</v>
      </c>
      <c r="E113" s="42">
        <f>AER11_Table2.1d!AA41*0.001</f>
        <v>32687.548999999999</v>
      </c>
      <c r="F113" s="42">
        <f>AER11_Table2.1e!R38*0.001</f>
        <v>20617.064000000002</v>
      </c>
      <c r="G113" s="42"/>
      <c r="H113" s="42">
        <f t="shared" si="227"/>
        <v>79948.78</v>
      </c>
      <c r="I113" s="1"/>
      <c r="J113" s="1"/>
      <c r="K113" s="42">
        <f>[2]National!H44</f>
        <v>16132.285999999996</v>
      </c>
      <c r="L113" s="42">
        <f>[10]Commercial_Total!D44</f>
        <v>10543.397742854286</v>
      </c>
      <c r="M113" s="42">
        <f>[11]Total_Industrial!F39</f>
        <v>26929.919009685131</v>
      </c>
      <c r="N113" s="42">
        <f>'[12]Total_Transportation '!F39</f>
        <v>19631.219860328711</v>
      </c>
      <c r="O113" s="42"/>
      <c r="P113" s="42">
        <f t="shared" si="284"/>
        <v>73236.822612868127</v>
      </c>
      <c r="Q113" s="27"/>
      <c r="R113" s="27"/>
      <c r="S113" s="51">
        <f t="shared" si="295"/>
        <v>0.99999993801250842</v>
      </c>
      <c r="T113" s="51">
        <f t="shared" si="296"/>
        <v>1.0029982974362612</v>
      </c>
      <c r="U113" s="51">
        <f t="shared" si="297"/>
        <v>0.8238586199805048</v>
      </c>
      <c r="V113" s="51">
        <f t="shared" si="298"/>
        <v>0.95218309747346708</v>
      </c>
      <c r="W113" s="51"/>
      <c r="X113" s="51">
        <f t="shared" si="299"/>
        <v>0.91604678161277919</v>
      </c>
      <c r="Y113" s="218"/>
      <c r="Z113" s="231">
        <f>Sector_Activity!B35</f>
        <v>77278.879497356</v>
      </c>
      <c r="AA113" s="231">
        <f>Sector_Activity!C35</f>
        <v>51004.508012970276</v>
      </c>
      <c r="AB113" s="42">
        <f>Sector_Activity!D35</f>
        <v>1551.804716356143</v>
      </c>
      <c r="AC113" s="51">
        <f>Sector_Activity!E35</f>
        <v>0.91602019497620724</v>
      </c>
      <c r="AD113" s="23"/>
      <c r="AE113" s="42">
        <f>Sector_Activity!G35</f>
        <v>6260.4</v>
      </c>
      <c r="AH113" s="267">
        <f t="shared" si="285"/>
        <v>208.75413961652927</v>
      </c>
      <c r="AI113" s="267">
        <f t="shared" si="228"/>
        <v>206.71501703679084</v>
      </c>
      <c r="AJ113" s="267">
        <f t="shared" ref="AJ113:AJ143" si="304">M113/AB113</f>
        <v>17.353935534440435</v>
      </c>
      <c r="AK113" s="51">
        <f t="shared" si="286"/>
        <v>21.430990242347892</v>
      </c>
      <c r="AN113" s="34">
        <f t="shared" si="162"/>
        <v>11.698425438129853</v>
      </c>
      <c r="AO113" s="34">
        <f t="shared" si="229"/>
        <v>12.770554597150342</v>
      </c>
      <c r="AQ113" s="26">
        <f t="shared" si="163"/>
        <v>1.1369847094157779</v>
      </c>
      <c r="AR113" s="26">
        <f t="shared" si="164"/>
        <v>1.0473340407322171</v>
      </c>
      <c r="AS113" s="26">
        <f t="shared" si="287"/>
        <v>1.3005202278879393</v>
      </c>
      <c r="AT113" s="26">
        <f t="shared" si="288"/>
        <v>1.1057018634504501</v>
      </c>
      <c r="AU113" s="26"/>
      <c r="AV113" s="26">
        <f t="shared" si="165"/>
        <v>1.2799682469484648</v>
      </c>
      <c r="AY113" s="34">
        <f t="shared" si="166"/>
        <v>12.344080170173791</v>
      </c>
      <c r="AZ113" s="34">
        <f t="shared" si="167"/>
        <v>8.147164400512791</v>
      </c>
      <c r="BA113" s="34">
        <f t="shared" si="168"/>
        <v>0.24787628847296389</v>
      </c>
      <c r="BB113" s="93">
        <f t="shared" si="169"/>
        <v>1.4631975512366738E-4</v>
      </c>
      <c r="BD113" s="26"/>
      <c r="BE113" s="26"/>
      <c r="BF113" s="26"/>
      <c r="BH113" s="258">
        <f>[2]National!CQ44</f>
        <v>1.1163714772792281</v>
      </c>
      <c r="BI113" s="258">
        <f>[10]Commercial_Total!Y44</f>
        <v>1.0145063229590674</v>
      </c>
      <c r="BJ113" s="258">
        <f>[11]Total_Industrial!Z39</f>
        <v>1.1223786100880437</v>
      </c>
      <c r="BK113" s="258">
        <f>'[12]Total_Transportation '!Z39</f>
        <v>1.1130098189801645</v>
      </c>
      <c r="BL113" s="1"/>
      <c r="BN113" s="258">
        <f>[2]National!CU44</f>
        <v>1.0184644919330863</v>
      </c>
      <c r="BO113" s="258">
        <f>[10]Commercial_Total!X44</f>
        <v>1.0323583175680948</v>
      </c>
      <c r="BP113" s="258">
        <f>[11]Total_Industrial!AD39</f>
        <v>1.1587174106645974</v>
      </c>
      <c r="BQ113" s="258">
        <f>'[12]Total_Transportation '!AD39</f>
        <v>0.99343406014476054</v>
      </c>
      <c r="BR113" s="1"/>
      <c r="BZ113" s="83">
        <f t="shared" si="170"/>
        <v>0.82528968981109185</v>
      </c>
      <c r="CA113" s="83">
        <f t="shared" si="171"/>
        <v>1.2680406148477179</v>
      </c>
      <c r="CB113" s="83">
        <f t="shared" si="172"/>
        <v>1.2799682469484648</v>
      </c>
      <c r="CC113" s="83">
        <f t="shared" si="173"/>
        <v>1.0980198973104618</v>
      </c>
      <c r="CD113" s="83">
        <f t="shared" si="174"/>
        <v>1.0597139426733622</v>
      </c>
      <c r="CE113" s="83">
        <f t="shared" si="175"/>
        <v>1.1000192202406083</v>
      </c>
      <c r="CF113" s="413">
        <f t="shared" si="301"/>
        <v>1.0563444418734378</v>
      </c>
      <c r="CG113" s="413">
        <f t="shared" si="177"/>
        <v>1.0563445974921457</v>
      </c>
      <c r="CH113" s="9"/>
      <c r="CI113" s="84">
        <f t="shared" si="178"/>
        <v>1.1635869945126698</v>
      </c>
      <c r="CJ113" s="26"/>
      <c r="CK113" s="87">
        <f t="shared" si="179"/>
        <v>1.712359692966632</v>
      </c>
      <c r="CL113" s="87">
        <f t="shared" si="230"/>
        <v>3.6475660427400958E-3</v>
      </c>
      <c r="CM113" s="92">
        <f t="shared" si="231"/>
        <v>1</v>
      </c>
      <c r="CN113" s="92">
        <f t="shared" si="232"/>
        <v>1</v>
      </c>
      <c r="CO113" s="5">
        <f t="shared" si="180"/>
        <v>1</v>
      </c>
      <c r="CP113" s="91">
        <f t="shared" si="181"/>
        <v>1</v>
      </c>
      <c r="CQ113" s="37">
        <f t="shared" si="293"/>
        <v>1.0563444418734378</v>
      </c>
      <c r="CR113">
        <f t="shared" si="294"/>
        <v>1.1635869945126698</v>
      </c>
      <c r="CS113" s="84">
        <f t="shared" si="182"/>
        <v>1.165705876627259</v>
      </c>
      <c r="CT113" s="205"/>
      <c r="CU113" s="244"/>
      <c r="CV113" s="5"/>
      <c r="CW113" s="26">
        <f t="shared" si="233"/>
        <v>0.22027561306524324</v>
      </c>
      <c r="CX113" s="26">
        <f t="shared" si="234"/>
        <v>0.14396306894124802</v>
      </c>
      <c r="CY113" s="26">
        <f t="shared" si="235"/>
        <v>0.36771009512574609</v>
      </c>
      <c r="CZ113" s="26">
        <f t="shared" si="236"/>
        <v>0.26805122286776262</v>
      </c>
      <c r="DA113" s="26"/>
      <c r="DB113">
        <f t="shared" si="237"/>
        <v>0.99999999999999989</v>
      </c>
      <c r="DD113" s="26">
        <f t="shared" si="238"/>
        <v>0.22067894798112439</v>
      </c>
      <c r="DE113" s="26">
        <f t="shared" si="239"/>
        <v>0.14424782645247605</v>
      </c>
      <c r="DF113" s="26">
        <f t="shared" si="240"/>
        <v>0.36892053698640892</v>
      </c>
      <c r="DG113" s="26">
        <f t="shared" si="241"/>
        <v>0.26614640548397217</v>
      </c>
      <c r="DH113" s="26"/>
      <c r="DI113" s="26">
        <f t="shared" si="267"/>
        <v>0.99999371690398153</v>
      </c>
      <c r="DJ113" s="26"/>
      <c r="DK113" s="26">
        <f t="shared" si="268"/>
        <v>0.22068033453685568</v>
      </c>
      <c r="DL113" s="26">
        <f t="shared" si="269"/>
        <v>0.14424873278111466</v>
      </c>
      <c r="DM113" s="26">
        <f t="shared" si="270"/>
        <v>0.36892285496413008</v>
      </c>
      <c r="DN113" s="26">
        <f t="shared" si="271"/>
        <v>0.26614807771789961</v>
      </c>
      <c r="DO113" s="26"/>
      <c r="DP113" s="26">
        <f t="shared" si="272"/>
        <v>1</v>
      </c>
      <c r="DQ113" s="26"/>
      <c r="DR113" s="26"/>
      <c r="DS113" s="26">
        <f t="shared" si="242"/>
        <v>4.5384249151389144E-3</v>
      </c>
      <c r="DT113" s="26">
        <f t="shared" si="243"/>
        <v>9.8602419173537577E-3</v>
      </c>
      <c r="DU113" s="26">
        <f t="shared" si="244"/>
        <v>-2.2001252385933426E-2</v>
      </c>
      <c r="DV113" s="26">
        <f t="shared" si="245"/>
        <v>-1.9270655615237876E-2</v>
      </c>
      <c r="DW113" s="26"/>
      <c r="DY113" s="26">
        <f t="shared" si="275"/>
        <v>0.98923660016063608</v>
      </c>
      <c r="DZ113" s="26">
        <f t="shared" si="246"/>
        <v>0.98655124030432784</v>
      </c>
      <c r="EA113" s="26">
        <f t="shared" si="183"/>
        <v>1.165705876627259</v>
      </c>
      <c r="EC113" s="26">
        <f t="shared" si="247"/>
        <v>-2.9053583381298535E-2</v>
      </c>
      <c r="ED113" s="26">
        <f t="shared" si="248"/>
        <v>-3.4668542648233963E-2</v>
      </c>
      <c r="EE113" s="26">
        <f t="shared" si="249"/>
        <v>-5.425542498992326E-3</v>
      </c>
      <c r="EF113" s="26">
        <f t="shared" si="250"/>
        <v>1.2693197072145107E-2</v>
      </c>
      <c r="EG113" s="26"/>
      <c r="EI113" s="26">
        <f t="shared" si="251"/>
        <v>0.99001440597243351</v>
      </c>
      <c r="EJ113" s="26">
        <f t="shared" si="252"/>
        <v>0.90942838505908485</v>
      </c>
      <c r="EK113" s="26">
        <f t="shared" si="184"/>
        <v>1.0980198973104618</v>
      </c>
      <c r="EN113" s="26">
        <f t="shared" si="253"/>
        <v>-1.5041265484770317E-2</v>
      </c>
      <c r="EO113" s="26">
        <f t="shared" si="254"/>
        <v>-7.3116340744903835E-3</v>
      </c>
      <c r="EP113" s="26">
        <f t="shared" si="255"/>
        <v>-4.5889350877866969E-3</v>
      </c>
      <c r="EQ113" s="26">
        <f t="shared" si="256"/>
        <v>-1.1425303816437887E-2</v>
      </c>
      <c r="ET113" s="26">
        <f t="shared" si="273"/>
        <v>0.99093355916703285</v>
      </c>
      <c r="EU113" s="26">
        <f t="shared" si="257"/>
        <v>0.93304927589306053</v>
      </c>
      <c r="EV113" s="26">
        <f t="shared" si="185"/>
        <v>1.1000192202406083</v>
      </c>
      <c r="EW113" s="26"/>
      <c r="EX113" s="26">
        <f t="shared" si="258"/>
        <v>1.9579690399908929E-2</v>
      </c>
      <c r="EY113" s="26">
        <f t="shared" si="259"/>
        <v>1.7171875991844124E-2</v>
      </c>
      <c r="EZ113" s="26">
        <f t="shared" si="260"/>
        <v>-1.7412336285899752E-2</v>
      </c>
      <c r="FA113" s="26">
        <f t="shared" si="261"/>
        <v>-7.8453517987999554E-3</v>
      </c>
      <c r="FB113" s="26"/>
      <c r="FC113" s="26"/>
      <c r="FD113" s="26">
        <f t="shared" si="274"/>
        <v>0.99828750785527776</v>
      </c>
      <c r="FE113" s="26">
        <f t="shared" si="262"/>
        <v>1.0573412368535089</v>
      </c>
      <c r="FF113" s="26">
        <f t="shared" si="186"/>
        <v>1.0597139426733622</v>
      </c>
      <c r="FV113">
        <f t="shared" si="187"/>
        <v>0.82528968981109185</v>
      </c>
      <c r="FX113" s="8">
        <f t="shared" si="263"/>
        <v>29</v>
      </c>
      <c r="FY113" t="b">
        <f t="shared" si="264"/>
        <v>0</v>
      </c>
      <c r="GC113" s="11"/>
      <c r="GD113" s="11"/>
      <c r="GE113" s="11"/>
      <c r="GF113" s="17">
        <f t="shared" ca="1" si="279"/>
        <v>2000</v>
      </c>
      <c r="GG113" s="18">
        <f t="shared" ca="1" si="280"/>
        <v>1.6564324979896385</v>
      </c>
      <c r="GH113" s="94">
        <f t="shared" ca="1" si="283"/>
        <v>1.3185535557199854</v>
      </c>
      <c r="GI113" s="18">
        <f t="shared" ca="1" si="281"/>
        <v>0.79602009579036492</v>
      </c>
      <c r="GJ113" s="18">
        <f t="shared" ca="1" si="282"/>
        <v>0.94926414025166561</v>
      </c>
      <c r="GM113" s="11" t="s">
        <v>273</v>
      </c>
      <c r="GN113" s="11"/>
      <c r="GO113" s="11"/>
      <c r="GP113" s="11"/>
      <c r="GX113" s="14"/>
      <c r="GZ113" s="26">
        <f t="shared" si="193"/>
        <v>0.5934309682923361</v>
      </c>
      <c r="HA113" s="26">
        <f t="shared" si="194"/>
        <v>1.2427078695983969</v>
      </c>
      <c r="HB113" s="26">
        <f t="shared" si="195"/>
        <v>1.0199818939700898</v>
      </c>
      <c r="HC113" s="26">
        <f t="shared" si="196"/>
        <v>1.1406398664791619</v>
      </c>
      <c r="HD113" s="26">
        <f t="shared" si="197"/>
        <v>0.85798612352705317</v>
      </c>
      <c r="HE113" s="26">
        <f t="shared" si="198"/>
        <v>0.85798650636812113</v>
      </c>
      <c r="HF113" s="26"/>
      <c r="HG113" s="26">
        <f t="shared" si="199"/>
        <v>1.2675395264845084</v>
      </c>
      <c r="HI113" s="26">
        <f t="shared" si="200"/>
        <v>1.0690085591728766</v>
      </c>
      <c r="HJ113" s="26">
        <f t="shared" si="201"/>
        <v>0.94171117061287246</v>
      </c>
      <c r="HK113" s="26">
        <f t="shared" si="202"/>
        <v>1.3594487242872841</v>
      </c>
      <c r="HL113" s="26">
        <f t="shared" si="203"/>
        <v>1.171386498438695</v>
      </c>
      <c r="HO113" s="8">
        <f t="shared" si="265"/>
        <v>29</v>
      </c>
      <c r="HP113" t="b">
        <f t="shared" si="266"/>
        <v>0</v>
      </c>
      <c r="HS113" s="11"/>
      <c r="HT113" s="11"/>
      <c r="HU113" s="11"/>
      <c r="HV113" s="19" t="str">
        <f t="shared" ca="1" si="204"/>
        <v/>
      </c>
      <c r="HW113" s="12" t="str">
        <f t="shared" ca="1" si="205"/>
        <v/>
      </c>
      <c r="HX113" s="12" t="str">
        <f t="shared" ca="1" si="206"/>
        <v/>
      </c>
      <c r="HY113" s="12" t="str">
        <f t="shared" ca="1" si="207"/>
        <v/>
      </c>
      <c r="IB113" s="12" t="str">
        <f t="shared" ca="1" si="208"/>
        <v/>
      </c>
      <c r="IC113" s="12" t="str">
        <f t="shared" ca="1" si="209"/>
        <v/>
      </c>
      <c r="ID113" s="12" t="str">
        <f t="shared" ca="1" si="210"/>
        <v/>
      </c>
      <c r="IE113" s="12" t="str">
        <f t="shared" ca="1" si="211"/>
        <v/>
      </c>
      <c r="IG113" s="197"/>
      <c r="IH113">
        <f t="shared" si="212"/>
        <v>0.88450604860040072</v>
      </c>
      <c r="II113">
        <f t="shared" si="213"/>
        <v>0.87679393995089516</v>
      </c>
      <c r="IJ113" t="e">
        <f t="shared" si="214"/>
        <v>#DIV/0!</v>
      </c>
      <c r="IK113">
        <f t="shared" si="215"/>
        <v>1.0056698526444245</v>
      </c>
      <c r="IL113">
        <f t="shared" si="216"/>
        <v>0.91829614001829207</v>
      </c>
      <c r="IM113">
        <f t="shared" si="217"/>
        <v>1.2008687352960372</v>
      </c>
    </row>
    <row r="114" spans="1:247" x14ac:dyDescent="0.2">
      <c r="A114" t="s">
        <v>239</v>
      </c>
      <c r="B114" s="1">
        <f t="shared" si="226"/>
        <v>1979</v>
      </c>
      <c r="C114" s="42">
        <f>'Annual Data_MER_July-2014'!E43</f>
        <v>15812.724</v>
      </c>
      <c r="D114" s="42">
        <f>'Annual Data_MER_July-2014'!I43</f>
        <v>10648.023999999999</v>
      </c>
      <c r="E114" s="42">
        <f>AER11_Table2.1d!AA42*0.001</f>
        <v>33924.737999999998</v>
      </c>
      <c r="F114" s="42">
        <f>AER11_Table2.1e!R39*0.001</f>
        <v>20471.531999999999</v>
      </c>
      <c r="G114" s="42"/>
      <c r="H114" s="42">
        <f t="shared" si="227"/>
        <v>80857.017999999996</v>
      </c>
      <c r="I114" s="1"/>
      <c r="J114" s="1"/>
      <c r="K114" s="42">
        <f>[2]National!H45</f>
        <v>15812.724</v>
      </c>
      <c r="L114" s="42">
        <f>[10]Commercial_Total!D45</f>
        <v>10679.241087160255</v>
      </c>
      <c r="M114" s="42">
        <f>[11]Total_Industrial!F40</f>
        <v>26576.391212424405</v>
      </c>
      <c r="N114" s="42">
        <f>'[12]Total_Transportation '!F40</f>
        <v>19444.027412857857</v>
      </c>
      <c r="O114" s="42"/>
      <c r="P114" s="42">
        <f t="shared" si="284"/>
        <v>72512.383712442519</v>
      </c>
      <c r="Q114" s="27"/>
      <c r="R114" s="27"/>
      <c r="S114" s="51">
        <f t="shared" si="295"/>
        <v>1</v>
      </c>
      <c r="T114" s="51">
        <f t="shared" si="296"/>
        <v>1.0029317258451198</v>
      </c>
      <c r="U114" s="51">
        <f t="shared" si="297"/>
        <v>0.78339267387781764</v>
      </c>
      <c r="V114" s="51">
        <f t="shared" si="298"/>
        <v>0.94980812441676854</v>
      </c>
      <c r="W114" s="51"/>
      <c r="X114" s="51">
        <f t="shared" si="299"/>
        <v>0.8967976498025505</v>
      </c>
      <c r="Y114" s="218"/>
      <c r="Z114" s="231">
        <f>Sector_Activity!B36</f>
        <v>78688.399457564272</v>
      </c>
      <c r="AA114" s="231">
        <f>Sector_Activity!C36</f>
        <v>52144.920365325939</v>
      </c>
      <c r="AB114" s="42">
        <f>Sector_Activity!D36</f>
        <v>1596.7637525646142</v>
      </c>
      <c r="AC114" s="51">
        <f>Sector_Activity!E36</f>
        <v>0.92015382081904729</v>
      </c>
      <c r="AD114" s="23"/>
      <c r="AE114" s="42">
        <f>Sector_Activity!G36</f>
        <v>6459.2</v>
      </c>
      <c r="AH114" s="267">
        <f t="shared" si="285"/>
        <v>200.95368706193619</v>
      </c>
      <c r="AI114" s="267">
        <f t="shared" si="228"/>
        <v>204.79925968515769</v>
      </c>
      <c r="AJ114" s="267">
        <f t="shared" si="304"/>
        <v>16.643909388435954</v>
      </c>
      <c r="AK114" s="51">
        <f t="shared" si="286"/>
        <v>21.131279328439174</v>
      </c>
      <c r="AN114" s="34">
        <f t="shared" si="162"/>
        <v>11.226217443714782</v>
      </c>
      <c r="AO114" s="34">
        <f t="shared" si="229"/>
        <v>12.518116485013623</v>
      </c>
      <c r="AQ114" s="26">
        <f t="shared" si="163"/>
        <v>1.0944993469823072</v>
      </c>
      <c r="AR114" s="26">
        <f t="shared" si="164"/>
        <v>1.0376277411275239</v>
      </c>
      <c r="AS114" s="26">
        <f t="shared" si="287"/>
        <v>1.2473102016448681</v>
      </c>
      <c r="AT114" s="26">
        <f t="shared" si="288"/>
        <v>1.0902386994875235</v>
      </c>
      <c r="AU114" s="26"/>
      <c r="AV114" s="26">
        <f t="shared" si="165"/>
        <v>1.2283022136003794</v>
      </c>
      <c r="AY114" s="34">
        <f t="shared" si="166"/>
        <v>12.182375442402197</v>
      </c>
      <c r="AZ114" s="34">
        <f t="shared" si="167"/>
        <v>8.0729688452634907</v>
      </c>
      <c r="BA114" s="34">
        <f t="shared" si="168"/>
        <v>0.24720766543296605</v>
      </c>
      <c r="BB114" s="93">
        <f t="shared" si="169"/>
        <v>1.4245631360215619E-4</v>
      </c>
      <c r="BD114" s="26"/>
      <c r="BE114" s="26"/>
      <c r="BF114" s="26"/>
      <c r="BH114" s="258">
        <f>[2]National!CQ45</f>
        <v>1.0924769176085123</v>
      </c>
      <c r="BI114" s="258">
        <f>[10]Commercial_Total!Y45</f>
        <v>1.0197287031967315</v>
      </c>
      <c r="BJ114" s="258">
        <f>[11]Total_Industrial!Z40</f>
        <v>1.0747090779273571</v>
      </c>
      <c r="BK114" s="258">
        <f>'[12]Total_Transportation '!Z40</f>
        <v>1.0999515590507036</v>
      </c>
      <c r="BL114" s="1"/>
      <c r="BN114" s="258">
        <f>[2]National!CU45</f>
        <v>1.0018512330477627</v>
      </c>
      <c r="BO114" s="258">
        <f>[10]Commercial_Total!X45</f>
        <v>1.0175527450337338</v>
      </c>
      <c r="BP114" s="258">
        <f>[11]Total_Industrial!AD40</f>
        <v>1.1606020769532255</v>
      </c>
      <c r="BQ114" s="258">
        <f>'[12]Total_Transportation '!AD40</f>
        <v>0.99116973880962289</v>
      </c>
      <c r="BR114" s="1"/>
      <c r="BZ114" s="83">
        <f t="shared" si="170"/>
        <v>0.85149689547437946</v>
      </c>
      <c r="CA114" s="83">
        <f t="shared" si="171"/>
        <v>1.2429750018792514</v>
      </c>
      <c r="CB114" s="83">
        <f t="shared" si="172"/>
        <v>1.2283022136003794</v>
      </c>
      <c r="CC114" s="83">
        <f t="shared" si="173"/>
        <v>1.0845015769848489</v>
      </c>
      <c r="CD114" s="83">
        <f t="shared" si="174"/>
        <v>1.0536662801608563</v>
      </c>
      <c r="CE114" s="83">
        <f t="shared" si="175"/>
        <v>1.0749094844047649</v>
      </c>
      <c r="CF114" s="413">
        <f t="shared" si="301"/>
        <v>1.0458953530862996</v>
      </c>
      <c r="CG114" s="413">
        <f t="shared" si="177"/>
        <v>1.0458955215850312</v>
      </c>
      <c r="CH114" s="9"/>
      <c r="CI114" s="84">
        <f t="shared" si="178"/>
        <v>1.1427027424502083</v>
      </c>
      <c r="CJ114" s="26"/>
      <c r="CK114" s="87">
        <f t="shared" si="179"/>
        <v>1.5443763742262928</v>
      </c>
      <c r="CL114" s="87">
        <f t="shared" si="230"/>
        <v>3.4634497513530245E-3</v>
      </c>
      <c r="CM114" s="92">
        <f t="shared" si="231"/>
        <v>1</v>
      </c>
      <c r="CN114" s="92">
        <f t="shared" si="232"/>
        <v>1</v>
      </c>
      <c r="CO114" s="5">
        <f t="shared" si="180"/>
        <v>1</v>
      </c>
      <c r="CP114" s="91">
        <f t="shared" si="181"/>
        <v>1</v>
      </c>
      <c r="CQ114" s="37">
        <f t="shared" si="293"/>
        <v>1.0458953530862996</v>
      </c>
      <c r="CR114">
        <f t="shared" si="294"/>
        <v>1.1427027424502083</v>
      </c>
      <c r="CS114" s="84">
        <f t="shared" si="182"/>
        <v>1.1325960604089922</v>
      </c>
      <c r="CT114" s="205"/>
      <c r="CU114" s="244"/>
      <c r="CV114" s="5"/>
      <c r="CW114" s="26">
        <f t="shared" si="233"/>
        <v>0.21806928955345692</v>
      </c>
      <c r="CX114" s="26">
        <f t="shared" si="234"/>
        <v>0.14727472109467815</v>
      </c>
      <c r="CY114" s="26">
        <f t="shared" si="235"/>
        <v>0.36650831005386075</v>
      </c>
      <c r="CZ114" s="26">
        <f t="shared" si="236"/>
        <v>0.26814767929800415</v>
      </c>
      <c r="DA114" s="26"/>
      <c r="DB114">
        <f t="shared" si="237"/>
        <v>1</v>
      </c>
      <c r="DD114" s="26">
        <f t="shared" si="238"/>
        <v>0.21917060044705106</v>
      </c>
      <c r="DE114" s="26">
        <f t="shared" si="239"/>
        <v>0.14561261869295369</v>
      </c>
      <c r="DF114" s="26">
        <f t="shared" si="240"/>
        <v>0.36710887473812998</v>
      </c>
      <c r="DG114" s="26">
        <f t="shared" si="241"/>
        <v>0.2680994481910523</v>
      </c>
      <c r="DH114" s="26"/>
      <c r="DI114" s="26">
        <f t="shared" si="267"/>
        <v>0.99999154206918717</v>
      </c>
      <c r="DJ114" s="26"/>
      <c r="DK114" s="26">
        <f t="shared" si="268"/>
        <v>0.2191724541925047</v>
      </c>
      <c r="DL114" s="26">
        <f t="shared" si="269"/>
        <v>0.14561385028482479</v>
      </c>
      <c r="DM114" s="26">
        <f t="shared" si="270"/>
        <v>0.36711197974585524</v>
      </c>
      <c r="DN114" s="26">
        <f t="shared" si="271"/>
        <v>0.26810171577681513</v>
      </c>
      <c r="DO114" s="26"/>
      <c r="DP114" s="26">
        <f t="shared" si="272"/>
        <v>0.99999999999999978</v>
      </c>
      <c r="DQ114" s="26"/>
      <c r="DR114" s="26"/>
      <c r="DS114" s="26">
        <f t="shared" si="242"/>
        <v>-3.8082725149861996E-2</v>
      </c>
      <c r="DT114" s="26">
        <f t="shared" si="243"/>
        <v>-9.3108370717707965E-3</v>
      </c>
      <c r="DU114" s="26">
        <f t="shared" si="244"/>
        <v>-4.1774965618550888E-2</v>
      </c>
      <c r="DV114" s="26">
        <f t="shared" si="245"/>
        <v>-1.4083641255986948E-2</v>
      </c>
      <c r="DW114" s="26"/>
      <c r="DY114" s="26">
        <f t="shared" si="275"/>
        <v>0.97159676648961968</v>
      </c>
      <c r="DZ114" s="26">
        <f t="shared" si="246"/>
        <v>0.95852999505600867</v>
      </c>
      <c r="EA114" s="26">
        <f t="shared" si="183"/>
        <v>1.1325960604089922</v>
      </c>
      <c r="EC114" s="26">
        <f t="shared" si="247"/>
        <v>-1.3186338329041343E-2</v>
      </c>
      <c r="ED114" s="26">
        <f t="shared" si="248"/>
        <v>-9.1486391170113937E-3</v>
      </c>
      <c r="EE114" s="26">
        <f t="shared" si="249"/>
        <v>-2.7010507661476709E-3</v>
      </c>
      <c r="EF114" s="26">
        <f t="shared" si="250"/>
        <v>-2.675894902094186E-2</v>
      </c>
      <c r="EG114" s="26"/>
      <c r="EI114" s="26">
        <f t="shared" si="251"/>
        <v>0.98768845595719601</v>
      </c>
      <c r="EJ114" s="26">
        <f t="shared" si="252"/>
        <v>0.89823191744265385</v>
      </c>
      <c r="EK114" s="26">
        <f t="shared" si="184"/>
        <v>1.0845015769848489</v>
      </c>
      <c r="EN114" s="26">
        <f t="shared" si="253"/>
        <v>-2.163615380013929E-2</v>
      </c>
      <c r="EO114" s="26">
        <f t="shared" si="254"/>
        <v>5.1345018089768634E-3</v>
      </c>
      <c r="EP114" s="26">
        <f t="shared" si="255"/>
        <v>-4.3400192555745447E-2</v>
      </c>
      <c r="EQ114" s="26">
        <f t="shared" si="256"/>
        <v>-1.1801752731073001E-2</v>
      </c>
      <c r="ET114" s="26">
        <f t="shared" si="273"/>
        <v>0.97717336627049911</v>
      </c>
      <c r="EU114" s="26">
        <f t="shared" si="257"/>
        <v>0.91175090182067364</v>
      </c>
      <c r="EV114" s="26">
        <f t="shared" si="185"/>
        <v>1.0749094844047649</v>
      </c>
      <c r="EW114" s="26"/>
      <c r="EX114" s="26">
        <f t="shared" si="258"/>
        <v>-1.6446571349722966E-2</v>
      </c>
      <c r="EY114" s="26">
        <f t="shared" si="259"/>
        <v>-1.4445338880747768E-2</v>
      </c>
      <c r="EZ114" s="26">
        <f t="shared" si="260"/>
        <v>1.6251893829299878E-3</v>
      </c>
      <c r="FA114" s="26">
        <f t="shared" si="261"/>
        <v>-2.2818885249138265E-3</v>
      </c>
      <c r="FB114" s="26"/>
      <c r="FC114" s="26"/>
      <c r="FD114" s="26">
        <f t="shared" si="274"/>
        <v>0.99429311791703956</v>
      </c>
      <c r="FE114" s="26">
        <f t="shared" si="262"/>
        <v>1.0513071150933344</v>
      </c>
      <c r="FF114" s="26">
        <f t="shared" si="186"/>
        <v>1.0536662801608563</v>
      </c>
      <c r="FV114">
        <f t="shared" si="187"/>
        <v>0.85149689547437946</v>
      </c>
      <c r="FX114" s="8">
        <f t="shared" si="263"/>
        <v>30</v>
      </c>
      <c r="FY114" t="b">
        <f t="shared" si="264"/>
        <v>0</v>
      </c>
      <c r="GC114" s="11"/>
      <c r="GD114" s="11"/>
      <c r="GE114" s="11"/>
      <c r="GF114" s="17">
        <f ca="1">IF(FY100,OFFSET(B$10,$FY$4+$FX100,0),"")</f>
        <v>2001</v>
      </c>
      <c r="GG114" s="18">
        <f t="shared" ca="1" si="280"/>
        <v>1.6721462752283902</v>
      </c>
      <c r="GH114" s="94">
        <f t="shared" ca="1" si="283"/>
        <v>1.2968989417369081</v>
      </c>
      <c r="GI114" s="18">
        <f t="shared" ca="1" si="281"/>
        <v>0.77558940922185238</v>
      </c>
      <c r="GJ114" s="18">
        <f t="shared" ca="1" si="282"/>
        <v>0.93792118194418328</v>
      </c>
      <c r="GM114" s="11" t="s">
        <v>274</v>
      </c>
      <c r="GN114" s="11"/>
      <c r="GO114" s="11"/>
      <c r="GP114" s="11"/>
      <c r="GX114" s="14"/>
      <c r="GZ114" s="26">
        <f t="shared" si="193"/>
        <v>0.61227546329209925</v>
      </c>
      <c r="HA114" s="26">
        <f t="shared" si="194"/>
        <v>1.2274082169294971</v>
      </c>
      <c r="HB114" s="26">
        <f t="shared" si="195"/>
        <v>1.014160977574448</v>
      </c>
      <c r="HC114" s="26">
        <f t="shared" si="196"/>
        <v>1.1146028980297753</v>
      </c>
      <c r="HD114" s="26">
        <f t="shared" si="197"/>
        <v>0.84949914444382257</v>
      </c>
      <c r="HE114" s="26">
        <f t="shared" si="198"/>
        <v>0.84949953520965205</v>
      </c>
      <c r="HF114" s="26"/>
      <c r="HG114" s="26">
        <f t="shared" si="199"/>
        <v>1.244789517164129</v>
      </c>
      <c r="HI114" s="26">
        <f t="shared" si="200"/>
        <v>1.0290632409070937</v>
      </c>
      <c r="HJ114" s="26">
        <f t="shared" si="201"/>
        <v>0.93298374420680952</v>
      </c>
      <c r="HK114" s="26">
        <f t="shared" si="202"/>
        <v>1.3038276730000535</v>
      </c>
      <c r="HL114" s="26">
        <f t="shared" si="203"/>
        <v>1.155004739405757</v>
      </c>
      <c r="HO114" s="8">
        <f t="shared" si="265"/>
        <v>30</v>
      </c>
      <c r="HP114" t="b">
        <f t="shared" si="266"/>
        <v>0</v>
      </c>
      <c r="HS114" s="11"/>
      <c r="HT114" s="11"/>
      <c r="HU114" s="11"/>
      <c r="HV114" s="19" t="str">
        <f t="shared" ca="1" si="204"/>
        <v/>
      </c>
      <c r="HW114" s="12" t="str">
        <f t="shared" ca="1" si="205"/>
        <v/>
      </c>
      <c r="HX114" s="12" t="str">
        <f t="shared" ca="1" si="206"/>
        <v/>
      </c>
      <c r="HY114" s="12" t="str">
        <f t="shared" ca="1" si="207"/>
        <v/>
      </c>
      <c r="IB114" s="12" t="str">
        <f t="shared" ca="1" si="208"/>
        <v/>
      </c>
      <c r="IC114" s="12" t="str">
        <f t="shared" ca="1" si="209"/>
        <v/>
      </c>
      <c r="ID114" s="12" t="str">
        <f t="shared" ca="1" si="210"/>
        <v/>
      </c>
      <c r="IE114" s="12" t="str">
        <f t="shared" ca="1" si="211"/>
        <v/>
      </c>
      <c r="IG114" s="197"/>
      <c r="IH114">
        <f t="shared" si="212"/>
        <v>0.90063890325016138</v>
      </c>
      <c r="II114">
        <f t="shared" si="213"/>
        <v>0.89639821962233757</v>
      </c>
      <c r="IJ114" t="e">
        <f t="shared" si="214"/>
        <v>#DIV/0!</v>
      </c>
      <c r="IK114">
        <f t="shared" si="215"/>
        <v>0.985748691474163</v>
      </c>
      <c r="IL114">
        <f t="shared" si="216"/>
        <v>0.93012765977746004</v>
      </c>
      <c r="IM114">
        <f t="shared" si="217"/>
        <v>1.1851040952822369</v>
      </c>
    </row>
    <row r="115" spans="1:247" x14ac:dyDescent="0.2">
      <c r="A115" t="s">
        <v>239</v>
      </c>
      <c r="B115" s="1">
        <f t="shared" si="226"/>
        <v>1980</v>
      </c>
      <c r="C115" s="42">
        <f>'Annual Data_MER_July-2014'!E44</f>
        <v>15753.38</v>
      </c>
      <c r="D115" s="42">
        <f>'Annual Data_MER_July-2014'!I44</f>
        <v>10578.258</v>
      </c>
      <c r="E115" s="42">
        <f>AER11_Table2.1d!AA43*0.001</f>
        <v>32039.432000000001</v>
      </c>
      <c r="F115" s="42">
        <f>AER11_Table2.1e!R40*0.001</f>
        <v>19696.689999999999</v>
      </c>
      <c r="G115" s="42"/>
      <c r="H115" s="42">
        <f t="shared" si="227"/>
        <v>78067.759999999995</v>
      </c>
      <c r="I115" s="1"/>
      <c r="J115" s="1"/>
      <c r="K115" s="42">
        <f>[2]National!H46</f>
        <v>15753.380000000001</v>
      </c>
      <c r="L115" s="42">
        <f>[10]Commercial_Total!D46</f>
        <v>10609.547663242378</v>
      </c>
      <c r="M115" s="42">
        <f>[11]Total_Industrial!F41</f>
        <v>25121.256994732641</v>
      </c>
      <c r="N115" s="42">
        <f>'[12]Total_Transportation '!F41</f>
        <v>18523.569707188886</v>
      </c>
      <c r="O115" s="42"/>
      <c r="P115" s="42">
        <f t="shared" si="284"/>
        <v>70007.754365163913</v>
      </c>
      <c r="Q115" s="27"/>
      <c r="R115" s="27"/>
      <c r="S115" s="51">
        <f t="shared" si="295"/>
        <v>1.0000000000000002</v>
      </c>
      <c r="T115" s="51">
        <f t="shared" si="296"/>
        <v>1.0029579221117861</v>
      </c>
      <c r="U115" s="51">
        <f t="shared" si="297"/>
        <v>0.78407310699929511</v>
      </c>
      <c r="V115" s="51">
        <f t="shared" si="298"/>
        <v>0.94044073939270445</v>
      </c>
      <c r="W115" s="51"/>
      <c r="X115" s="51">
        <f t="shared" si="299"/>
        <v>0.8967562840942781</v>
      </c>
      <c r="Y115" s="218"/>
      <c r="Z115" s="231">
        <f>Sector_Activity!B37</f>
        <v>80226.208855010162</v>
      </c>
      <c r="AA115" s="231">
        <f>Sector_Activity!C37</f>
        <v>53249.557142872116</v>
      </c>
      <c r="AB115" s="42">
        <f>Sector_Activity!D37</f>
        <v>1552.6903037742604</v>
      </c>
      <c r="AC115" s="51">
        <f>Sector_Activity!E37</f>
        <v>0.91829096619781136</v>
      </c>
      <c r="AD115" s="23"/>
      <c r="AE115" s="42">
        <f>Sector_Activity!G37</f>
        <v>6443.4</v>
      </c>
      <c r="AH115" s="267">
        <f t="shared" si="285"/>
        <v>196.36201466867888</v>
      </c>
      <c r="AI115" s="267">
        <f t="shared" si="228"/>
        <v>199.24198871318785</v>
      </c>
      <c r="AJ115" s="267">
        <f t="shared" si="304"/>
        <v>16.179180699247105</v>
      </c>
      <c r="AK115" s="51">
        <f t="shared" si="286"/>
        <v>20.171786927062808</v>
      </c>
      <c r="AN115" s="34">
        <f t="shared" si="162"/>
        <v>10.865033113754217</v>
      </c>
      <c r="AO115" s="34">
        <f t="shared" si="229"/>
        <v>12.115926374274451</v>
      </c>
      <c r="AQ115" s="26">
        <f t="shared" si="163"/>
        <v>1.0694906869798269</v>
      </c>
      <c r="AR115" s="26">
        <f t="shared" si="164"/>
        <v>1.009471494203861</v>
      </c>
      <c r="AS115" s="26">
        <f t="shared" si="287"/>
        <v>1.2124829972006381</v>
      </c>
      <c r="AT115" s="26">
        <f t="shared" si="288"/>
        <v>1.0407350356730527</v>
      </c>
      <c r="AU115" s="26"/>
      <c r="AV115" s="26">
        <f t="shared" si="165"/>
        <v>1.1887836924036681</v>
      </c>
      <c r="AY115" s="34">
        <f t="shared" si="166"/>
        <v>12.450912383991398</v>
      </c>
      <c r="AZ115" s="34">
        <f t="shared" si="167"/>
        <v>8.2642016858913188</v>
      </c>
      <c r="BA115" s="34">
        <f t="shared" si="168"/>
        <v>0.24097375667726054</v>
      </c>
      <c r="BB115" s="93">
        <f t="shared" si="169"/>
        <v>1.4251652329481506E-4</v>
      </c>
      <c r="BD115" s="26"/>
      <c r="BE115" s="26"/>
      <c r="BF115" s="26"/>
      <c r="BH115" s="258">
        <f>[2]National!CQ46</f>
        <v>1.0494827850791328</v>
      </c>
      <c r="BI115" s="258">
        <f>[10]Commercial_Total!Y46</f>
        <v>0.98401238883327202</v>
      </c>
      <c r="BJ115" s="258">
        <f>[11]Total_Industrial!Z41</f>
        <v>1.0908369619496339</v>
      </c>
      <c r="BK115" s="258">
        <f>'[12]Total_Transportation '!Z41</f>
        <v>1.0650117526963567</v>
      </c>
      <c r="BL115" s="1"/>
      <c r="BN115" s="258">
        <f>[2]National!CU46</f>
        <v>1.0190645355837693</v>
      </c>
      <c r="BO115" s="258">
        <f>[10]Commercial_Total!X46</f>
        <v>1.025872748818514</v>
      </c>
      <c r="BP115" s="258">
        <f>[11]Total_Industrial!AD41</f>
        <v>1.1115153303641669</v>
      </c>
      <c r="BQ115" s="258">
        <f>'[12]Total_Transportation '!AD41</f>
        <v>0.97720521209100131</v>
      </c>
      <c r="BR115" s="1"/>
      <c r="BZ115" s="83">
        <f t="shared" si="170"/>
        <v>0.84941402902830321</v>
      </c>
      <c r="CA115" s="83">
        <f t="shared" si="171"/>
        <v>1.2030399002806746</v>
      </c>
      <c r="CB115" s="83">
        <f t="shared" si="172"/>
        <v>1.1887836924036681</v>
      </c>
      <c r="CC115" s="83">
        <f t="shared" si="173"/>
        <v>1.0836103185474706</v>
      </c>
      <c r="CD115" s="83">
        <f t="shared" si="174"/>
        <v>1.0385379639051702</v>
      </c>
      <c r="CE115" s="83">
        <f t="shared" si="175"/>
        <v>1.0563484730643959</v>
      </c>
      <c r="CF115" s="413">
        <f t="shared" si="301"/>
        <v>1.0097692639685958</v>
      </c>
      <c r="CG115" s="413">
        <f t="shared" si="177"/>
        <v>1.0097695458077427</v>
      </c>
      <c r="CH115" s="9"/>
      <c r="CI115" s="84">
        <f t="shared" si="178"/>
        <v>1.1253704538909231</v>
      </c>
      <c r="CJ115" s="26"/>
      <c r="CK115" s="87">
        <f t="shared" si="179"/>
        <v>1.3623443628031247</v>
      </c>
      <c r="CL115" s="87">
        <f t="shared" si="230"/>
        <v>3.5337600111568909E-3</v>
      </c>
      <c r="CM115" s="92">
        <f t="shared" si="231"/>
        <v>1</v>
      </c>
      <c r="CN115" s="92">
        <f t="shared" si="232"/>
        <v>1</v>
      </c>
      <c r="CO115" s="5">
        <f t="shared" si="180"/>
        <v>1</v>
      </c>
      <c r="CP115" s="91">
        <f t="shared" si="181"/>
        <v>1</v>
      </c>
      <c r="CQ115" s="37">
        <f t="shared" si="293"/>
        <v>1.0097692639685958</v>
      </c>
      <c r="CR115">
        <f t="shared" si="294"/>
        <v>1.1253704538909231</v>
      </c>
      <c r="CS115" s="84">
        <f t="shared" si="182"/>
        <v>1.0970582985931487</v>
      </c>
      <c r="CT115" s="205"/>
      <c r="CU115" s="244"/>
      <c r="CV115" s="5"/>
      <c r="CW115" s="26">
        <f t="shared" si="233"/>
        <v>0.22502335838155285</v>
      </c>
      <c r="CX115" s="26">
        <f t="shared" si="234"/>
        <v>0.15154817861893485</v>
      </c>
      <c r="CY115" s="26">
        <f t="shared" si="235"/>
        <v>0.35883534934857247</v>
      </c>
      <c r="CZ115" s="26">
        <f t="shared" si="236"/>
        <v>0.26459311365093974</v>
      </c>
      <c r="DA115" s="26"/>
      <c r="DB115">
        <f t="shared" si="237"/>
        <v>0.99999999999999989</v>
      </c>
      <c r="DD115" s="26">
        <f t="shared" si="238"/>
        <v>0.22152813279450617</v>
      </c>
      <c r="DE115" s="26">
        <f t="shared" si="239"/>
        <v>0.14940126353611594</v>
      </c>
      <c r="DF115" s="26">
        <f t="shared" si="240"/>
        <v>0.36265830138210725</v>
      </c>
      <c r="DG115" s="26">
        <f t="shared" si="241"/>
        <v>0.26636644361812656</v>
      </c>
      <c r="DH115" s="26"/>
      <c r="DI115" s="26">
        <f t="shared" si="267"/>
        <v>0.99995414133085592</v>
      </c>
      <c r="DJ115" s="26"/>
      <c r="DK115" s="26">
        <f t="shared" si="268"/>
        <v>0.22153829224575303</v>
      </c>
      <c r="DL115" s="26">
        <f t="shared" si="269"/>
        <v>0.14940811519343802</v>
      </c>
      <c r="DM115" s="26">
        <f t="shared" si="270"/>
        <v>0.36267493317187444</v>
      </c>
      <c r="DN115" s="26">
        <f t="shared" si="271"/>
        <v>0.26637865938893451</v>
      </c>
      <c r="DO115" s="26"/>
      <c r="DP115" s="26">
        <f t="shared" si="272"/>
        <v>1</v>
      </c>
      <c r="DQ115" s="26"/>
      <c r="DR115" s="26"/>
      <c r="DS115" s="26">
        <f t="shared" si="242"/>
        <v>-2.3114499668815434E-2</v>
      </c>
      <c r="DT115" s="26">
        <f t="shared" si="243"/>
        <v>-2.7510168689363047E-2</v>
      </c>
      <c r="DU115" s="26">
        <f t="shared" si="244"/>
        <v>-2.8319073294705087E-2</v>
      </c>
      <c r="DV115" s="26">
        <f t="shared" si="245"/>
        <v>-4.6469434038980649E-2</v>
      </c>
      <c r="DW115" s="26"/>
      <c r="DY115" s="26">
        <f t="shared" si="275"/>
        <v>0.96862273933478937</v>
      </c>
      <c r="DZ115" s="26">
        <f t="shared" si="246"/>
        <v>0.92845394954571325</v>
      </c>
      <c r="EA115" s="26">
        <f t="shared" si="183"/>
        <v>1.0970582985931487</v>
      </c>
      <c r="EC115" s="26">
        <f t="shared" si="247"/>
        <v>2.1803632702236852E-2</v>
      </c>
      <c r="ED115" s="26">
        <f t="shared" si="248"/>
        <v>2.3411835601174238E-2</v>
      </c>
      <c r="EE115" s="26">
        <f t="shared" si="249"/>
        <v>-2.5540700029818023E-2</v>
      </c>
      <c r="EF115" s="26">
        <f t="shared" si="250"/>
        <v>4.2256443954750403E-4</v>
      </c>
      <c r="EG115" s="26"/>
      <c r="EI115" s="26">
        <f t="shared" si="251"/>
        <v>0.99917818613057596</v>
      </c>
      <c r="EJ115" s="26">
        <f t="shared" si="252"/>
        <v>0.89749373799494014</v>
      </c>
      <c r="EK115" s="26">
        <f t="shared" si="184"/>
        <v>1.0836103185474706</v>
      </c>
      <c r="EN115" s="26">
        <f t="shared" si="253"/>
        <v>-4.0150062546929627E-2</v>
      </c>
      <c r="EO115" s="26">
        <f t="shared" si="254"/>
        <v>-3.5653406391274067E-2</v>
      </c>
      <c r="EP115" s="26">
        <f t="shared" si="255"/>
        <v>1.4895256820719469E-2</v>
      </c>
      <c r="EQ115" s="26">
        <f t="shared" si="256"/>
        <v>-3.2280307111885662E-2</v>
      </c>
      <c r="ET115" s="26">
        <f t="shared" si="273"/>
        <v>0.98273248900520493</v>
      </c>
      <c r="EU115" s="26">
        <f t="shared" si="257"/>
        <v>0.89600723309897079</v>
      </c>
      <c r="EV115" s="26">
        <f t="shared" si="185"/>
        <v>1.0563484730643959</v>
      </c>
      <c r="EW115" s="26"/>
      <c r="EX115" s="26">
        <f t="shared" si="258"/>
        <v>1.7035562878114679E-2</v>
      </c>
      <c r="EY115" s="26">
        <f t="shared" si="259"/>
        <v>8.1432377019113548E-3</v>
      </c>
      <c r="EZ115" s="26">
        <f t="shared" si="260"/>
        <v>-4.3214655496684497E-2</v>
      </c>
      <c r="FA115" s="26">
        <f t="shared" si="261"/>
        <v>-1.4189126927095284E-2</v>
      </c>
      <c r="FB115" s="26"/>
      <c r="FC115" s="26"/>
      <c r="FD115" s="26">
        <f t="shared" si="274"/>
        <v>0.98564221277596875</v>
      </c>
      <c r="FE115" s="26">
        <f t="shared" si="262"/>
        <v>1.0362126712277142</v>
      </c>
      <c r="FF115" s="26">
        <f t="shared" si="186"/>
        <v>1.0385379639051702</v>
      </c>
      <c r="FV115">
        <f t="shared" si="187"/>
        <v>0.84941402902830321</v>
      </c>
      <c r="FX115" s="8">
        <f t="shared" si="263"/>
        <v>31</v>
      </c>
      <c r="FY115" t="b">
        <f t="shared" si="264"/>
        <v>0</v>
      </c>
      <c r="GC115" s="11"/>
      <c r="GD115" s="11"/>
      <c r="GE115" s="11"/>
      <c r="GF115" s="17">
        <f ca="1">IF(FY101,OFFSET(B$10,$FY$4+$FX101,0),"")</f>
        <v>2002</v>
      </c>
      <c r="GG115" s="18">
        <f t="shared" ca="1" si="280"/>
        <v>1.7018468961335145</v>
      </c>
      <c r="GH115" s="94">
        <f t="shared" ca="1" si="283"/>
        <v>1.3044760582485833</v>
      </c>
      <c r="GI115" s="18">
        <f t="shared" ca="1" si="281"/>
        <v>0.76650611827201853</v>
      </c>
      <c r="GJ115" s="18">
        <f t="shared" ca="1" si="282"/>
        <v>0.91919434332850214</v>
      </c>
      <c r="GM115" s="11" t="str">
        <f t="shared" ref="GM115:GM143" ca="1" si="305">IF($FY115,OFFSET(AQ$10,$FY$4+$FX115,0),"")</f>
        <v/>
      </c>
      <c r="GN115" s="11" t="str">
        <f t="shared" ref="GN115:GN143" ca="1" si="306">IF($FY115,OFFSET(AR$10,$FY$4+$FX115,0),"")</f>
        <v/>
      </c>
      <c r="GO115" s="11" t="str">
        <f t="shared" ref="GO115:GO143" ca="1" si="307">IF($FY115,OFFSET(AS$10,$FY$4+$FX115,0),"")</f>
        <v/>
      </c>
      <c r="GP115" s="11" t="str">
        <f t="shared" ref="GP115:GP143" ca="1" si="308">IF($FY115,OFFSET(AT$10,$FY$4+$FX115,0),"")</f>
        <v/>
      </c>
      <c r="GX115" s="14"/>
      <c r="GZ115" s="26">
        <f t="shared" si="193"/>
        <v>0.61077776197924072</v>
      </c>
      <c r="HA115" s="26">
        <f t="shared" si="194"/>
        <v>1.2263995158333796</v>
      </c>
      <c r="HB115" s="26">
        <f t="shared" si="195"/>
        <v>0.99959987004751849</v>
      </c>
      <c r="HC115" s="26">
        <f t="shared" si="196"/>
        <v>1.0953564802332156</v>
      </c>
      <c r="HD115" s="26">
        <f t="shared" si="197"/>
        <v>0.82015674254191984</v>
      </c>
      <c r="HE115" s="26">
        <f t="shared" si="198"/>
        <v>0.82015721659517593</v>
      </c>
      <c r="HF115" s="26"/>
      <c r="HG115" s="26">
        <f t="shared" si="199"/>
        <v>1.2259087966533857</v>
      </c>
      <c r="HI115" s="26">
        <f t="shared" si="200"/>
        <v>1.0055497570627656</v>
      </c>
      <c r="HJ115" s="26">
        <f t="shared" si="201"/>
        <v>0.90766703414168992</v>
      </c>
      <c r="HK115" s="26">
        <f t="shared" si="202"/>
        <v>1.267422396375413</v>
      </c>
      <c r="HL115" s="26">
        <f t="shared" si="203"/>
        <v>1.1025602918269473</v>
      </c>
      <c r="HO115" s="8">
        <f t="shared" si="265"/>
        <v>31</v>
      </c>
      <c r="HP115" t="b">
        <f t="shared" si="266"/>
        <v>0</v>
      </c>
      <c r="HS115" s="11"/>
      <c r="HT115" s="11"/>
      <c r="HU115" s="11"/>
      <c r="HV115" s="19" t="str">
        <f t="shared" ca="1" si="204"/>
        <v/>
      </c>
      <c r="HW115" s="12" t="str">
        <f t="shared" ca="1" si="205"/>
        <v/>
      </c>
      <c r="HX115" s="12" t="str">
        <f t="shared" ca="1" si="206"/>
        <v/>
      </c>
      <c r="HY115" s="12" t="str">
        <f t="shared" ca="1" si="207"/>
        <v/>
      </c>
      <c r="IB115" s="12" t="str">
        <f t="shared" ca="1" si="208"/>
        <v/>
      </c>
      <c r="IC115" s="12" t="str">
        <f t="shared" ca="1" si="209"/>
        <v/>
      </c>
      <c r="ID115" s="12" t="str">
        <f t="shared" ca="1" si="210"/>
        <v/>
      </c>
      <c r="IE115" s="12" t="str">
        <f t="shared" ca="1" si="211"/>
        <v/>
      </c>
      <c r="IG115" s="197"/>
      <c r="IH115">
        <f t="shared" si="212"/>
        <v>0.91824011230601954</v>
      </c>
      <c r="II115">
        <f t="shared" si="213"/>
        <v>0.91538749861220792</v>
      </c>
      <c r="IJ115" t="e">
        <f t="shared" si="214"/>
        <v>#DIV/0!</v>
      </c>
      <c r="IK115">
        <f t="shared" si="215"/>
        <v>0.98204924852259812</v>
      </c>
      <c r="IL115">
        <f t="shared" si="216"/>
        <v>0.92405758599960031</v>
      </c>
      <c r="IM115">
        <f t="shared" si="217"/>
        <v>1.1202162214250209</v>
      </c>
    </row>
    <row r="116" spans="1:247" x14ac:dyDescent="0.2">
      <c r="A116" t="s">
        <v>239</v>
      </c>
      <c r="B116" s="1">
        <f t="shared" si="226"/>
        <v>1981</v>
      </c>
      <c r="C116" s="42">
        <f>'Annual Data_MER_July-2014'!E45</f>
        <v>15261.544</v>
      </c>
      <c r="D116" s="42">
        <f>'Annual Data_MER_July-2014'!I45</f>
        <v>10615.891</v>
      </c>
      <c r="E116" s="42">
        <f>AER11_Table2.1d!AA44*0.001</f>
        <v>30711.562000000002</v>
      </c>
      <c r="F116" s="42">
        <f>AER11_Table2.1e!R41*0.001</f>
        <v>19514.012999999999</v>
      </c>
      <c r="G116" s="42"/>
      <c r="H116" s="42">
        <f t="shared" si="227"/>
        <v>76103.010000000009</v>
      </c>
      <c r="I116" s="1"/>
      <c r="J116" s="1"/>
      <c r="K116" s="42">
        <f>[2]National!H47</f>
        <v>15261.545</v>
      </c>
      <c r="L116" s="42">
        <f>[10]Commercial_Total!D47</f>
        <v>10646.608699792641</v>
      </c>
      <c r="M116" s="42">
        <f>[11]Total_Industrial!F42</f>
        <v>24383.234712305079</v>
      </c>
      <c r="N116" s="42">
        <f>'[12]Total_Transportation '!F42</f>
        <v>18487.757080546693</v>
      </c>
      <c r="O116" s="42"/>
      <c r="P116" s="42">
        <f t="shared" si="284"/>
        <v>68779.145492644413</v>
      </c>
      <c r="Q116" s="27"/>
      <c r="R116" s="27"/>
      <c r="S116" s="51">
        <f t="shared" si="295"/>
        <v>1.0000000655241699</v>
      </c>
      <c r="T116" s="51">
        <f t="shared" si="296"/>
        <v>1.0028935583261585</v>
      </c>
      <c r="U116" s="51">
        <f t="shared" si="297"/>
        <v>0.79394316421629996</v>
      </c>
      <c r="V116" s="51">
        <f t="shared" si="298"/>
        <v>0.94740928380783052</v>
      </c>
      <c r="W116" s="51"/>
      <c r="X116" s="51">
        <f t="shared" si="299"/>
        <v>0.90376379978458676</v>
      </c>
      <c r="Y116" s="218"/>
      <c r="Z116" s="231">
        <f>Sector_Activity!B38</f>
        <v>83391.453556010398</v>
      </c>
      <c r="AA116" s="231">
        <f>Sector_Activity!C38</f>
        <v>54225.356492580366</v>
      </c>
      <c r="AB116" s="42">
        <f>Sector_Activity!D38</f>
        <v>1563.5705796242562</v>
      </c>
      <c r="AC116" s="51">
        <f>Sector_Activity!E38</f>
        <v>0.92139324235246656</v>
      </c>
      <c r="AD116" s="23"/>
      <c r="AE116" s="42">
        <f>Sector_Activity!G38</f>
        <v>6610.6</v>
      </c>
      <c r="AH116" s="267">
        <f t="shared" si="285"/>
        <v>183.01090038860502</v>
      </c>
      <c r="AI116" s="267">
        <f t="shared" si="228"/>
        <v>196.34004068280146</v>
      </c>
      <c r="AJ116" s="267">
        <f t="shared" si="304"/>
        <v>15.59458525893001</v>
      </c>
      <c r="AK116" s="51">
        <f t="shared" si="286"/>
        <v>20.065001815451183</v>
      </c>
      <c r="AN116" s="34">
        <f t="shared" ref="AN116:AN143" si="309">P116/AE116</f>
        <v>10.404372597441141</v>
      </c>
      <c r="AO116" s="34">
        <f t="shared" si="229"/>
        <v>11.512269688076726</v>
      </c>
      <c r="AQ116" s="26">
        <f t="shared" ref="AQ116:AQ145" si="310">AH116/AH$150</f>
        <v>0.9967735048535632</v>
      </c>
      <c r="AR116" s="26">
        <f t="shared" ref="AR116:AR145" si="311">AI116/AI$150</f>
        <v>0.99476860033467229</v>
      </c>
      <c r="AS116" s="26">
        <f t="shared" si="287"/>
        <v>1.1686728658471708</v>
      </c>
      <c r="AT116" s="26">
        <f t="shared" si="288"/>
        <v>1.0352256077109034</v>
      </c>
      <c r="AU116" s="26"/>
      <c r="AV116" s="26">
        <f t="shared" ref="AV116:AV145" si="312">AN116/AN$150</f>
        <v>1.1383811115929394</v>
      </c>
      <c r="AY116" s="34">
        <f t="shared" ref="AY116:AY143" si="313">Z116/$AE116</f>
        <v>12.614808573504734</v>
      </c>
      <c r="AZ116" s="34">
        <f t="shared" si="167"/>
        <v>8.2027889287780784</v>
      </c>
      <c r="BA116" s="34">
        <f t="shared" ref="BA116:BA143" si="314">AB116/$AE116</f>
        <v>0.23652476017672466</v>
      </c>
      <c r="BB116" s="93">
        <f t="shared" ref="BB116:BB143" si="315">AC116/$AE116</f>
        <v>1.393811820942829E-4</v>
      </c>
      <c r="BD116" s="26"/>
      <c r="BE116" s="26"/>
      <c r="BF116" s="26"/>
      <c r="BH116" s="258">
        <f>[2]National!CQ47</f>
        <v>1.0042035347551967</v>
      </c>
      <c r="BI116" s="258">
        <f>[10]Commercial_Total!Y47</f>
        <v>0.98032910026049602</v>
      </c>
      <c r="BJ116" s="258">
        <f>[11]Total_Industrial!Z42</f>
        <v>1.0741708767201477</v>
      </c>
      <c r="BK116" s="258">
        <f>'[12]Total_Transportation '!Z42</f>
        <v>1.0623116885641064</v>
      </c>
      <c r="BL116" s="1"/>
      <c r="BN116" s="258">
        <f>[2]National!CU47</f>
        <v>0.99260107175041468</v>
      </c>
      <c r="BO116" s="258">
        <f>[10]Commercial_Total!X47</f>
        <v>1.0147292374268388</v>
      </c>
      <c r="BP116" s="258">
        <f>[11]Total_Industrial!AD42</f>
        <v>1.0879760648477339</v>
      </c>
      <c r="BQ116" s="258">
        <f>'[12]Total_Transportation '!AD42</f>
        <v>0.97450269902441289</v>
      </c>
      <c r="BR116" s="1"/>
      <c r="BZ116" s="83">
        <f t="shared" ref="BZ116:BZ143" si="316">IF(FV116&gt;0,FV116,"NA")</f>
        <v>0.87145550179943854</v>
      </c>
      <c r="CA116" s="83">
        <f t="shared" ref="CA116:CA145" si="317">IF(ISERR(AO116),"NA ", AO116/AO$150)</f>
        <v>1.1431003581331545</v>
      </c>
      <c r="CB116" s="83">
        <f t="shared" ref="CB116:CB145" si="318">IF(ISERR(AN116),"NA ",IF(AN116&gt;0, AN116/AN$150,"NA"))</f>
        <v>1.1383811115929394</v>
      </c>
      <c r="CC116" s="83">
        <f t="shared" ref="CC116:CC143" si="319">IF(CM116=1,EK116,"NA")</f>
        <v>1.0719706230898731</v>
      </c>
      <c r="CD116" s="83">
        <f t="shared" ref="CD116:CD143" si="320">IF(CP116&gt;0, FF116,"NA")</f>
        <v>1.02212950299409</v>
      </c>
      <c r="CE116" s="83">
        <f t="shared" ref="CE116:CE143" si="321">IF(CO116&gt;0,EV116, "NA")</f>
        <v>1.0389599122918527</v>
      </c>
      <c r="CF116" s="413">
        <f t="shared" si="301"/>
        <v>0.99204829461211408</v>
      </c>
      <c r="CG116" s="413">
        <f t="shared" ref="CG116:CG145" si="322">IF(P116&gt;0,P116/P$150,"NA")</f>
        <v>0.9920484828422278</v>
      </c>
      <c r="CH116" s="9"/>
      <c r="CI116" s="84">
        <f t="shared" ref="CI116:CI143" si="323">IF(ISERR(CR116),"NA ", CR116)</f>
        <v>1.095692800203117</v>
      </c>
      <c r="CJ116" s="26"/>
      <c r="CK116" s="87">
        <f t="shared" ref="CK116:CK143" si="324">AQ116*AR116*AS116*AT116</f>
        <v>1.1996277986393837</v>
      </c>
      <c r="CL116" s="87">
        <f t="shared" si="230"/>
        <v>3.4113238880621503E-3</v>
      </c>
      <c r="CM116" s="92">
        <f t="shared" si="231"/>
        <v>1</v>
      </c>
      <c r="CN116" s="92">
        <f t="shared" si="232"/>
        <v>1</v>
      </c>
      <c r="CO116" s="5">
        <f t="shared" ref="CO116:CO143" si="325">IF(BH116*BI116*BJ116*BK116&gt;0,1,0)</f>
        <v>1</v>
      </c>
      <c r="CP116" s="91">
        <f t="shared" ref="CP116:CP143" si="326">IF(BN116*BO116*BP116*BQ116&gt;0,1,0)</f>
        <v>1</v>
      </c>
      <c r="CQ116" s="37">
        <f t="shared" ref="CQ116:CQ143" si="327">BZ116*CC116*CD116*CE116</f>
        <v>0.99204829461211408</v>
      </c>
      <c r="CR116">
        <f t="shared" ref="CR116:CR143" si="328">CC116*CD116</f>
        <v>1.095692800203117</v>
      </c>
      <c r="CS116" s="84">
        <f t="shared" ref="CS116:CS143" si="329">IF(CN116=1,EA116,"NA ")</f>
        <v>1.0619517802751377</v>
      </c>
      <c r="CT116" s="205"/>
      <c r="CU116" s="244"/>
      <c r="CV116" s="5"/>
      <c r="CW116" s="26">
        <f t="shared" si="233"/>
        <v>0.22189204141293303</v>
      </c>
      <c r="CX116" s="26">
        <f t="shared" si="234"/>
        <v>0.15479414033911257</v>
      </c>
      <c r="CY116" s="26">
        <f t="shared" si="235"/>
        <v>0.35451494108650627</v>
      </c>
      <c r="CZ116" s="26">
        <f t="shared" si="236"/>
        <v>0.26879887716144812</v>
      </c>
      <c r="DA116" s="26"/>
      <c r="DB116">
        <f t="shared" si="237"/>
        <v>1</v>
      </c>
      <c r="DD116" s="26">
        <f t="shared" si="238"/>
        <v>0.22345404324905538</v>
      </c>
      <c r="DE116" s="26">
        <f t="shared" si="239"/>
        <v>0.15316542701226799</v>
      </c>
      <c r="DF116" s="26">
        <f t="shared" si="240"/>
        <v>0.35667078408052583</v>
      </c>
      <c r="DG116" s="26">
        <f t="shared" si="241"/>
        <v>0.26669046828283965</v>
      </c>
      <c r="DH116" s="26"/>
      <c r="DI116" s="26">
        <f t="shared" si="267"/>
        <v>0.99998072262468884</v>
      </c>
      <c r="DJ116" s="26"/>
      <c r="DK116" s="26">
        <f t="shared" si="268"/>
        <v>0.22345835093955285</v>
      </c>
      <c r="DL116" s="26">
        <f t="shared" si="269"/>
        <v>0.15316837969660921</v>
      </c>
      <c r="DM116" s="26">
        <f t="shared" si="270"/>
        <v>0.35667765988964062</v>
      </c>
      <c r="DN116" s="26">
        <f t="shared" si="271"/>
        <v>0.26669560947419735</v>
      </c>
      <c r="DO116" s="26"/>
      <c r="DP116" s="26">
        <f t="shared" si="272"/>
        <v>1</v>
      </c>
      <c r="DQ116" s="26"/>
      <c r="DR116" s="26"/>
      <c r="DS116" s="26">
        <f t="shared" si="242"/>
        <v>-7.0414253181455916E-2</v>
      </c>
      <c r="DT116" s="26">
        <f t="shared" si="243"/>
        <v>-1.4672052180661753E-2</v>
      </c>
      <c r="DU116" s="26">
        <f t="shared" si="244"/>
        <v>-3.6801518497128011E-2</v>
      </c>
      <c r="DV116" s="26">
        <f t="shared" si="245"/>
        <v>-5.3078471545903328E-3</v>
      </c>
      <c r="DW116" s="26"/>
      <c r="DY116" s="26">
        <f t="shared" si="275"/>
        <v>0.96799940498783787</v>
      </c>
      <c r="DZ116" s="26">
        <f t="shared" si="246"/>
        <v>0.8987428707188585</v>
      </c>
      <c r="EA116" s="26">
        <f t="shared" ref="EA116:EA145" si="330">DZ116/EA$150</f>
        <v>1.0619517802751377</v>
      </c>
      <c r="EC116" s="26">
        <f t="shared" si="247"/>
        <v>1.3077503383478345E-2</v>
      </c>
      <c r="ED116" s="26">
        <f t="shared" si="248"/>
        <v>-7.4589271686601021E-3</v>
      </c>
      <c r="EE116" s="26">
        <f t="shared" si="249"/>
        <v>-1.8635137460709713E-2</v>
      </c>
      <c r="EF116" s="26">
        <f t="shared" si="250"/>
        <v>-2.2245448868640372E-2</v>
      </c>
      <c r="EG116" s="26"/>
      <c r="EI116" s="26">
        <f t="shared" si="251"/>
        <v>0.98925841212623389</v>
      </c>
      <c r="EJ116" s="26">
        <f t="shared" si="252"/>
        <v>0.8878532301421127</v>
      </c>
      <c r="EK116" s="26">
        <f t="shared" ref="EK116:EK146" si="331">EJ116/EJ$150</f>
        <v>1.0719706230898731</v>
      </c>
      <c r="EL116" s="26">
        <v>0.98662118380364838</v>
      </c>
      <c r="EM116" s="26"/>
      <c r="EN116" s="26">
        <f t="shared" si="253"/>
        <v>-4.410273258675966E-2</v>
      </c>
      <c r="EO116" s="26">
        <f t="shared" si="254"/>
        <v>-3.7501553675229195E-3</v>
      </c>
      <c r="EP116" s="26">
        <f t="shared" si="255"/>
        <v>-1.5396170068385178E-2</v>
      </c>
      <c r="EQ116" s="26">
        <f t="shared" si="256"/>
        <v>-2.5384626801632174E-3</v>
      </c>
      <c r="ET116" s="26">
        <f t="shared" si="273"/>
        <v>0.98353899189904603</v>
      </c>
      <c r="EU116" s="26">
        <f t="shared" si="257"/>
        <v>0.88125805077641528</v>
      </c>
      <c r="EV116" s="26">
        <f t="shared" ref="EV116:EV145" si="332">EU116/EV$150</f>
        <v>1.0389599122918527</v>
      </c>
      <c r="EW116" s="26"/>
      <c r="EX116" s="26">
        <f t="shared" si="258"/>
        <v>-2.6311520594696824E-2</v>
      </c>
      <c r="EY116" s="26">
        <f t="shared" si="259"/>
        <v>-1.0921896813139152E-2</v>
      </c>
      <c r="EZ116" s="26">
        <f t="shared" si="260"/>
        <v>-2.1405097856442061E-2</v>
      </c>
      <c r="FA116" s="26">
        <f t="shared" si="261"/>
        <v>-2.7693844744269558E-3</v>
      </c>
      <c r="FB116" s="26"/>
      <c r="FC116" s="26"/>
      <c r="FD116" s="26">
        <f t="shared" si="274"/>
        <v>0.98420042263127261</v>
      </c>
      <c r="FE116" s="26">
        <f t="shared" si="262"/>
        <v>1.0198409489581963</v>
      </c>
      <c r="FF116" s="26">
        <f t="shared" ref="FF116:FF145" si="333">FE116/FF$150</f>
        <v>1.02212950299409</v>
      </c>
      <c r="FV116">
        <f t="shared" ref="FV116:FV145" si="334">AE116/AE$150</f>
        <v>0.87145550179943854</v>
      </c>
      <c r="FX116" s="8">
        <f t="shared" si="263"/>
        <v>32</v>
      </c>
      <c r="FY116" t="b">
        <f t="shared" si="264"/>
        <v>0</v>
      </c>
      <c r="GC116" s="11"/>
      <c r="GD116" s="11"/>
      <c r="GE116" s="11"/>
      <c r="GF116" s="17">
        <f ca="1">IF(FY102,OFFSET(B$10,$FY$4+$FX102,0),"")</f>
        <v>2003</v>
      </c>
      <c r="GG116" s="18">
        <f t="shared" ca="1" si="280"/>
        <v>1.7493441607234665</v>
      </c>
      <c r="GH116" s="94">
        <f t="shared" ca="1" si="283"/>
        <v>1.3064302840012427</v>
      </c>
      <c r="GI116" s="18">
        <f t="shared" ca="1" si="281"/>
        <v>0.74681146988306157</v>
      </c>
      <c r="GJ116" s="18">
        <f t="shared" ca="1" si="282"/>
        <v>0.91386859544193522</v>
      </c>
      <c r="GM116" s="11" t="str">
        <f t="shared" ca="1" si="305"/>
        <v/>
      </c>
      <c r="GN116" s="11" t="str">
        <f t="shared" ca="1" si="306"/>
        <v/>
      </c>
      <c r="GO116" s="11" t="str">
        <f t="shared" ca="1" si="307"/>
        <v/>
      </c>
      <c r="GP116" s="11" t="str">
        <f t="shared" ca="1" si="308"/>
        <v/>
      </c>
      <c r="GX116" s="14"/>
      <c r="GZ116" s="26">
        <f t="shared" ref="GZ116:GZ145" si="335">BZ116/CA$151</f>
        <v>0.62662685435328702</v>
      </c>
      <c r="HA116" s="26">
        <f t="shared" ref="HA116:HA143" si="336">CC116/CD$151</f>
        <v>1.2132260376657109</v>
      </c>
      <c r="HB116" s="26">
        <f t="shared" ref="HB116:HB143" si="337">CD116/CE$151</f>
        <v>0.98380661456293306</v>
      </c>
      <c r="HC116" s="26">
        <f t="shared" ref="HC116:HC143" si="338">CE116/CF$151</f>
        <v>1.0773258083386643</v>
      </c>
      <c r="HD116" s="26">
        <f t="shared" ref="HD116:HD143" si="339">CQ116/CG$151</f>
        <v>0.80576338257275648</v>
      </c>
      <c r="HE116" s="26">
        <f t="shared" ref="HE116:HE143" si="340">CG116/CH$151</f>
        <v>0.80576377629263796</v>
      </c>
      <c r="HF116" s="26"/>
      <c r="HG116" s="26">
        <f t="shared" ref="HG116:HG145" si="341">CI116/CJ$151</f>
        <v>1.1935798008155045</v>
      </c>
      <c r="HI116" s="26">
        <f t="shared" ref="HI116:HI145" si="342">AQ116/AQ$151</f>
        <v>0.93718006884430949</v>
      </c>
      <c r="HJ116" s="26">
        <f t="shared" ref="HJ116:HJ145" si="343">AR116/AR$151</f>
        <v>0.8944469163392833</v>
      </c>
      <c r="HK116" s="26">
        <f t="shared" ref="HK116:HK145" si="344">AS116/AS$151</f>
        <v>1.2216271631278288</v>
      </c>
      <c r="HL116" s="26">
        <f t="shared" ref="HL116:HL145" si="345">AT116/AT$151</f>
        <v>1.0967235742249319</v>
      </c>
      <c r="HO116" s="8">
        <f t="shared" si="265"/>
        <v>32</v>
      </c>
      <c r="HP116" t="b">
        <f t="shared" si="266"/>
        <v>0</v>
      </c>
      <c r="HS116" s="11"/>
      <c r="HT116" s="11"/>
      <c r="HU116" s="11"/>
      <c r="HV116" s="19" t="str">
        <f t="shared" ref="HV116:HV143" ca="1" si="346">IF(HP116,OFFSET(B$84,$FY$4+$FX116,0),"")</f>
        <v/>
      </c>
      <c r="HW116" s="12" t="str">
        <f t="shared" ref="HW116:HW143" ca="1" si="347">IF($HP116,OFFSET(GZ$84,$FY$4+$FX116,0),"")</f>
        <v/>
      </c>
      <c r="HX116" s="12" t="str">
        <f t="shared" ref="HX116:HX143" ca="1" si="348">IF($HP116,OFFSET(HG$84,$FY$4+$FX116,0),"")</f>
        <v/>
      </c>
      <c r="HY116" s="12" t="str">
        <f t="shared" ref="HY116:HY143" ca="1" si="349">IF($HP116,OFFSET(HC$84,$FY$4+$FX116,0),"")</f>
        <v/>
      </c>
      <c r="IB116" s="12" t="str">
        <f t="shared" ref="IB116:IB143" ca="1" si="350">IF($HP116,OFFSET(HI$84,$FY$4+$FX116,0),"")</f>
        <v/>
      </c>
      <c r="IC116" s="12" t="str">
        <f t="shared" ref="IC116:IC143" ca="1" si="351">IF($HP116,OFFSET(HJ$84,$FY$4+$FX116,0),"")</f>
        <v/>
      </c>
      <c r="ID116" s="12" t="str">
        <f t="shared" ref="ID116:ID143" ca="1" si="352">IF($HP116,OFFSET(HK$84,$FY$4+$FX116,0),"")</f>
        <v/>
      </c>
      <c r="IE116" s="12" t="str">
        <f t="shared" ref="IE116:IE143" ca="1" si="353">IF($HP116,OFFSET(HL$84,$FY$4+$FX116,0),"")</f>
        <v/>
      </c>
      <c r="IG116" s="197"/>
      <c r="IH116">
        <f t="shared" ref="IH116:IH143" si="354">Z116/Z$150</f>
        <v>0.9544683560583227</v>
      </c>
      <c r="II116">
        <f t="shared" ref="II116:II143" si="355">AA116/AA$150</f>
        <v>0.93216199541187605</v>
      </c>
      <c r="IJ116" t="e">
        <f t="shared" ref="IJ116:IJ143" si="356">AD116/AD$150</f>
        <v>#DIV/0!</v>
      </c>
      <c r="IK116">
        <f t="shared" ref="IK116:IK143" si="357">K116/K$150</f>
        <v>0.95138876854007282</v>
      </c>
      <c r="IL116">
        <f t="shared" ref="IL116:IL143" si="358">L116/L$150</f>
        <v>0.92728548346104722</v>
      </c>
      <c r="IM116">
        <f t="shared" ref="IM116:IM143" si="359">M116/M$150</f>
        <v>1.0873060635964606</v>
      </c>
    </row>
    <row r="117" spans="1:247" x14ac:dyDescent="0.2">
      <c r="A117" t="s">
        <v>239</v>
      </c>
      <c r="B117" s="1">
        <f t="shared" ref="B117:B148" si="360">B116+1</f>
        <v>1982</v>
      </c>
      <c r="C117" s="42">
        <f>'Annual Data_MER_July-2014'!E46</f>
        <v>15530.937</v>
      </c>
      <c r="D117" s="42">
        <f>'Annual Data_MER_July-2014'!I46</f>
        <v>10860.337</v>
      </c>
      <c r="E117" s="42">
        <f>AER11_Table2.1d!AA45*0.001</f>
        <v>27614.499</v>
      </c>
      <c r="F117" s="42">
        <f>AER11_Table2.1e!R42*0.001</f>
        <v>19089.227999999999</v>
      </c>
      <c r="G117" s="42"/>
      <c r="H117" s="42">
        <f t="shared" si="227"/>
        <v>73095.001000000004</v>
      </c>
      <c r="I117" s="1"/>
      <c r="J117" s="1"/>
      <c r="K117" s="42">
        <f>[2]National!H48</f>
        <v>15530.937000000002</v>
      </c>
      <c r="L117" s="42">
        <f>[10]Commercial_Total!D48</f>
        <v>10891.370402773888</v>
      </c>
      <c r="M117" s="42">
        <f>[11]Total_Industrial!F43</f>
        <v>22128.542868890032</v>
      </c>
      <c r="N117" s="42">
        <f>'[12]Total_Transportation '!F43</f>
        <v>18201.851943636262</v>
      </c>
      <c r="O117" s="42"/>
      <c r="P117" s="42">
        <f t="shared" si="284"/>
        <v>66752.702215300174</v>
      </c>
      <c r="Q117" s="27"/>
      <c r="R117" s="27"/>
      <c r="S117" s="51">
        <f t="shared" si="295"/>
        <v>1.0000000000000002</v>
      </c>
      <c r="T117" s="51">
        <f t="shared" si="296"/>
        <v>1.0028574990604699</v>
      </c>
      <c r="U117" s="51">
        <f t="shared" si="297"/>
        <v>0.80133783592778673</v>
      </c>
      <c r="V117" s="51">
        <f t="shared" si="298"/>
        <v>0.95351430365000944</v>
      </c>
      <c r="W117" s="51"/>
      <c r="X117" s="51">
        <f t="shared" si="299"/>
        <v>0.9132321130319182</v>
      </c>
      <c r="Y117" s="218"/>
      <c r="Z117" s="231">
        <f>Sector_Activity!B39</f>
        <v>84072.928486251054</v>
      </c>
      <c r="AA117" s="231">
        <f>Sector_Activity!C39</f>
        <v>55124.436870888363</v>
      </c>
      <c r="AB117" s="42">
        <f>Sector_Activity!D39</f>
        <v>1444.5501895484374</v>
      </c>
      <c r="AC117" s="51">
        <f>Sector_Activity!E39</f>
        <v>0.91880064372129211</v>
      </c>
      <c r="AD117" s="23"/>
      <c r="AE117" s="42">
        <f>Sector_Activity!G39</f>
        <v>6484.3</v>
      </c>
      <c r="AH117" s="267">
        <f t="shared" si="285"/>
        <v>184.73172375028983</v>
      </c>
      <c r="AI117" s="267">
        <f t="shared" si="228"/>
        <v>197.57789867828478</v>
      </c>
      <c r="AJ117" s="267">
        <f t="shared" si="304"/>
        <v>15.318638998488074</v>
      </c>
      <c r="AK117" s="51">
        <f t="shared" si="286"/>
        <v>19.810447530724186</v>
      </c>
      <c r="AN117" s="34">
        <f t="shared" si="309"/>
        <v>10.294511699844266</v>
      </c>
      <c r="AO117" s="34">
        <f t="shared" ref="AO117:AO143" si="361">H117/AE117</f>
        <v>11.27261246395139</v>
      </c>
      <c r="AQ117" s="26">
        <f t="shared" si="310"/>
        <v>1.0061460128835125</v>
      </c>
      <c r="AR117" s="26">
        <f t="shared" si="311"/>
        <v>1.0010402821643067</v>
      </c>
      <c r="AS117" s="26">
        <f t="shared" si="287"/>
        <v>1.1479931939190047</v>
      </c>
      <c r="AT117" s="26">
        <f t="shared" si="288"/>
        <v>1.0220922366538925</v>
      </c>
      <c r="AU117" s="26"/>
      <c r="AV117" s="26">
        <f t="shared" si="312"/>
        <v>1.1263608220891124</v>
      </c>
      <c r="AY117" s="34">
        <f t="shared" si="313"/>
        <v>12.965613633892795</v>
      </c>
      <c r="AZ117" s="34">
        <f t="shared" ref="AZ117:AZ143" si="362">AA117/$AE117</f>
        <v>8.5012163025906204</v>
      </c>
      <c r="BA117" s="34">
        <f t="shared" si="314"/>
        <v>0.22277658182817534</v>
      </c>
      <c r="BB117" s="93">
        <f t="shared" si="315"/>
        <v>1.4169619599976746E-4</v>
      </c>
      <c r="BD117" s="26"/>
      <c r="BE117" s="26"/>
      <c r="BF117" s="26"/>
      <c r="BH117" s="258">
        <f>[2]National!CQ48</f>
        <v>1.0035458463495923</v>
      </c>
      <c r="BI117" s="258">
        <f>[10]Commercial_Total!Y48</f>
        <v>0.99377467622238158</v>
      </c>
      <c r="BJ117" s="258">
        <f>[11]Total_Industrial!Z43</f>
        <v>1.0680004632341269</v>
      </c>
      <c r="BK117" s="258">
        <f>'[12]Total_Transportation '!Z43</f>
        <v>1.0367523713592406</v>
      </c>
      <c r="BL117" s="1"/>
      <c r="BN117" s="258">
        <f>[2]National!CU48</f>
        <v>1.0025909793193588</v>
      </c>
      <c r="BO117" s="258">
        <f>[10]Commercial_Total!X48</f>
        <v>1.007311120031297</v>
      </c>
      <c r="BP117" s="258">
        <f>[11]Total_Industrial!AD43</f>
        <v>1.074898727922863</v>
      </c>
      <c r="BQ117" s="258">
        <f>'[12]Total_Transportation '!AD43</f>
        <v>0.98585955999683084</v>
      </c>
      <c r="BR117" s="1"/>
      <c r="BZ117" s="83">
        <f t="shared" si="316"/>
        <v>0.85480575292985495</v>
      </c>
      <c r="CA117" s="83">
        <f t="shared" si="317"/>
        <v>1.1193038118265124</v>
      </c>
      <c r="CB117" s="83">
        <f t="shared" si="318"/>
        <v>1.1263608220891124</v>
      </c>
      <c r="CC117" s="83">
        <f t="shared" si="319"/>
        <v>1.067519109909409</v>
      </c>
      <c r="CD117" s="83">
        <f t="shared" si="320"/>
        <v>1.0222316450204094</v>
      </c>
      <c r="CE117" s="83">
        <f t="shared" si="321"/>
        <v>1.0321728893848723</v>
      </c>
      <c r="CF117" s="413">
        <f t="shared" si="301"/>
        <v>0.96281946927252582</v>
      </c>
      <c r="CG117" s="413">
        <f t="shared" si="322"/>
        <v>0.96281971059657401</v>
      </c>
      <c r="CH117" s="9"/>
      <c r="CI117" s="84">
        <f t="shared" si="323"/>
        <v>1.0912518158134183</v>
      </c>
      <c r="CJ117" s="26"/>
      <c r="CK117" s="87">
        <f t="shared" si="324"/>
        <v>1.1817945079153178</v>
      </c>
      <c r="CL117" s="87">
        <f t="shared" si="230"/>
        <v>3.4793800541115627E-3</v>
      </c>
      <c r="CM117" s="92">
        <f t="shared" si="231"/>
        <v>1</v>
      </c>
      <c r="CN117" s="92">
        <f t="shared" si="232"/>
        <v>1</v>
      </c>
      <c r="CO117" s="5">
        <f t="shared" si="325"/>
        <v>1</v>
      </c>
      <c r="CP117" s="91">
        <f t="shared" si="326"/>
        <v>1</v>
      </c>
      <c r="CQ117" s="37">
        <f t="shared" si="327"/>
        <v>0.96281946927252582</v>
      </c>
      <c r="CR117">
        <f t="shared" si="328"/>
        <v>1.0912518158134183</v>
      </c>
      <c r="CS117" s="84">
        <f t="shared" si="329"/>
        <v>1.0551200551198534</v>
      </c>
      <c r="CT117" s="205"/>
      <c r="CU117" s="244"/>
      <c r="CV117" s="5"/>
      <c r="CW117" s="26">
        <f t="shared" si="233"/>
        <v>0.23266379464171272</v>
      </c>
      <c r="CX117" s="26">
        <f t="shared" si="234"/>
        <v>0.1631599926493689</v>
      </c>
      <c r="CY117" s="26">
        <f t="shared" si="235"/>
        <v>0.33150033084080932</v>
      </c>
      <c r="CZ117" s="26">
        <f t="shared" si="236"/>
        <v>0.2726758818681092</v>
      </c>
      <c r="DA117" s="26"/>
      <c r="DB117">
        <f t="shared" si="237"/>
        <v>1</v>
      </c>
      <c r="DD117" s="26">
        <f t="shared" ref="DD117:DD143" si="363">(CW117-CW116)/LN(CW117/CW116)</f>
        <v>0.22723536804807939</v>
      </c>
      <c r="DE117" s="26">
        <f t="shared" ref="DE117:DE143" si="364">(CX117-CX116)/LN(CX117/CX116)</f>
        <v>0.15894037335580852</v>
      </c>
      <c r="DF117" s="26">
        <f t="shared" ref="DF117:DF143" si="365">(CY117-CY116)/LN(CY117/CY116)</f>
        <v>0.34287891401182763</v>
      </c>
      <c r="DG117" s="26">
        <f t="shared" ref="DG117:DG143" si="366">(CZ117-CZ116)/LN(CZ117/CZ116)</f>
        <v>0.27073275283836096</v>
      </c>
      <c r="DH117" s="26"/>
      <c r="DI117" s="26">
        <f t="shared" si="267"/>
        <v>0.99978740825407653</v>
      </c>
      <c r="DJ117" s="26"/>
      <c r="DK117" s="26">
        <f t="shared" si="268"/>
        <v>0.22728368668385143</v>
      </c>
      <c r="DL117" s="26">
        <f t="shared" si="269"/>
        <v>0.15897416995215538</v>
      </c>
      <c r="DM117" s="26">
        <f t="shared" si="270"/>
        <v>0.34295182273859126</v>
      </c>
      <c r="DN117" s="26">
        <f t="shared" si="271"/>
        <v>0.27079032062540187</v>
      </c>
      <c r="DO117" s="26"/>
      <c r="DP117" s="26">
        <f t="shared" si="272"/>
        <v>1</v>
      </c>
      <c r="DQ117" s="26"/>
      <c r="DR117" s="26"/>
      <c r="DS117" s="26">
        <f t="shared" ref="DS117:DS143" si="367">LN(AQ117/AQ116)</f>
        <v>9.3589146820814168E-3</v>
      </c>
      <c r="DT117" s="26">
        <f t="shared" ref="DT117:DT143" si="368">LN(AR117/AR116)</f>
        <v>6.2848727938906064E-3</v>
      </c>
      <c r="DU117" s="26">
        <f t="shared" ref="DU117:DU143" si="369">LN(AS117/AS116)</f>
        <v>-1.7853433068924077E-2</v>
      </c>
      <c r="DV117" s="26">
        <f t="shared" ref="DV117:DV143" si="370">LN(AT117/AT116)</f>
        <v>-1.2767642589941841E-2</v>
      </c>
      <c r="DW117" s="26"/>
      <c r="DY117" s="26">
        <f t="shared" si="275"/>
        <v>0.99356682169362309</v>
      </c>
      <c r="DZ117" s="26">
        <f t="shared" ref="DZ117:DZ143" si="371">IF(ISERR(DY117),DZ116,DY117*DZ116)</f>
        <v>0.89296109757993902</v>
      </c>
      <c r="EA117" s="26">
        <f t="shared" si="330"/>
        <v>1.0551200551198534</v>
      </c>
      <c r="EC117" s="26">
        <f t="shared" ref="EC117:EC143" si="372">LN(AY117/AY116)</f>
        <v>2.742934044095479E-2</v>
      </c>
      <c r="ED117" s="26">
        <f t="shared" ref="ED117:ED143" si="373">LN(AZ117/AZ116)</f>
        <v>3.5735037971245394E-2</v>
      </c>
      <c r="EE117" s="26">
        <f t="shared" ref="EE117:EE143" si="374">LN(BA117/BA116)</f>
        <v>-5.9883502607561687E-2</v>
      </c>
      <c r="EF117" s="26">
        <f t="shared" ref="EF117:EF143" si="375">LN(BB117/BB116)</f>
        <v>1.6472803822405974E-2</v>
      </c>
      <c r="EG117" s="26"/>
      <c r="EI117" s="26">
        <f t="shared" ref="EI117:EI143" si="376">EXP(SUMPRODUCT($DK117:$DN117,EC117:EF117))</f>
        <v>0.99584735524968671</v>
      </c>
      <c r="EJ117" s="26">
        <f t="shared" ref="EJ117:EJ143" si="377">IF(ISERR(EI117),EJ116,EI117*EJ116)</f>
        <v>0.88416629108691436</v>
      </c>
      <c r="EK117" s="26">
        <f t="shared" si="331"/>
        <v>1.067519109909409</v>
      </c>
      <c r="EL117" s="26">
        <v>0.99461185596796919</v>
      </c>
      <c r="EM117" s="26"/>
      <c r="EN117" s="26">
        <f t="shared" ref="EN117:EN143" si="378">LN(BH117/BH116)</f>
        <v>-6.5514992590061881E-4</v>
      </c>
      <c r="EO117" s="26">
        <f t="shared" ref="EO117:EO143" si="379">LN(BI117/BI116)</f>
        <v>1.3622165195806753E-2</v>
      </c>
      <c r="EP117" s="26">
        <f t="shared" ref="EP117:EP143" si="380">LN(BJ117/BJ116)</f>
        <v>-5.7609122447754334E-3</v>
      </c>
      <c r="EQ117" s="26">
        <f t="shared" ref="EQ117:EQ143" si="381">LN(BK117/BK116)</f>
        <v>-2.4354264373306674E-2</v>
      </c>
      <c r="ET117" s="26">
        <f t="shared" si="273"/>
        <v>0.99346748336804569</v>
      </c>
      <c r="EU117" s="26">
        <f t="shared" ref="EU117:EU143" si="382">IF(ISERR(ET117),EU116,ET117*EU116)</f>
        <v>0.87550121790267477</v>
      </c>
      <c r="EV117" s="26">
        <f t="shared" si="332"/>
        <v>1.0321728893848723</v>
      </c>
      <c r="EW117" s="26"/>
      <c r="EX117" s="26">
        <f t="shared" ref="EX117:EX143" si="383">LN(BN117/BN116)</f>
        <v>1.0014064607982211E-2</v>
      </c>
      <c r="EY117" s="26">
        <f t="shared" ref="EY117:EY143" si="384">LN(BO117/BO116)</f>
        <v>-7.3372924019161293E-3</v>
      </c>
      <c r="EZ117" s="26">
        <f t="shared" ref="EZ117:EZ143" si="385">LN(BP117/BP116)</f>
        <v>-1.2092698412407734E-2</v>
      </c>
      <c r="FA117" s="26">
        <f t="shared" ref="FA117:FA143" si="386">LN(BQ117/BQ116)</f>
        <v>1.1586621783364613E-2</v>
      </c>
      <c r="FB117" s="26"/>
      <c r="FC117" s="26"/>
      <c r="FD117" s="26">
        <f t="shared" si="274"/>
        <v>1.0000999306115519</v>
      </c>
      <c r="FE117" s="26">
        <f t="shared" ref="FE117:FE143" si="387">IF(ISERR(FD117),FE116,FD117*FE116)</f>
        <v>1.0199428622879114</v>
      </c>
      <c r="FF117" s="26">
        <f t="shared" si="333"/>
        <v>1.0222316450204094</v>
      </c>
      <c r="FV117">
        <f t="shared" si="334"/>
        <v>0.85480575292985495</v>
      </c>
      <c r="FX117" s="8">
        <f t="shared" ref="FX117:FX143" si="388">FX116+1</f>
        <v>33</v>
      </c>
      <c r="FY117" t="b">
        <f t="shared" si="264"/>
        <v>0</v>
      </c>
      <c r="GC117" s="11"/>
      <c r="GD117" s="11"/>
      <c r="GE117" s="11"/>
      <c r="GF117" s="17">
        <f ca="1">IF(FY103,OFFSET(B$10,$FY$4+$FX103,0),"")</f>
        <v>2004</v>
      </c>
      <c r="GG117" s="18">
        <f t="shared" ca="1" si="280"/>
        <v>1.8157849638134913</v>
      </c>
      <c r="GH117" s="94">
        <f t="shared" ca="1" si="283"/>
        <v>1.3269652847836724</v>
      </c>
      <c r="GI117" s="18">
        <f t="shared" ca="1" si="281"/>
        <v>0.73079429074949198</v>
      </c>
      <c r="GJ117" s="18">
        <f t="shared" ca="1" si="282"/>
        <v>0.90634861230746444</v>
      </c>
      <c r="GM117" s="11" t="str">
        <f t="shared" ca="1" si="305"/>
        <v/>
      </c>
      <c r="GN117" s="11" t="str">
        <f t="shared" ca="1" si="306"/>
        <v/>
      </c>
      <c r="GO117" s="11" t="str">
        <f t="shared" ca="1" si="307"/>
        <v/>
      </c>
      <c r="GP117" s="11" t="str">
        <f t="shared" ca="1" si="308"/>
        <v/>
      </c>
      <c r="GX117" s="14"/>
      <c r="GZ117" s="26">
        <f t="shared" si="335"/>
        <v>0.61465472297265278</v>
      </c>
      <c r="HA117" s="26">
        <f t="shared" si="336"/>
        <v>1.2081879409294551</v>
      </c>
      <c r="HB117" s="26">
        <f t="shared" si="337"/>
        <v>0.9839049269595751</v>
      </c>
      <c r="HC117" s="26">
        <f t="shared" si="338"/>
        <v>1.0702881595776583</v>
      </c>
      <c r="HD117" s="26">
        <f t="shared" si="339"/>
        <v>0.78202308958282341</v>
      </c>
      <c r="HE117" s="26">
        <f t="shared" si="340"/>
        <v>0.78202351933102232</v>
      </c>
      <c r="HF117" s="26"/>
      <c r="HG117" s="26">
        <f t="shared" si="341"/>
        <v>1.1887420677736349</v>
      </c>
      <c r="HI117" s="26">
        <f t="shared" si="342"/>
        <v>0.94599222895689405</v>
      </c>
      <c r="HJ117" s="26">
        <f t="shared" si="343"/>
        <v>0.90008610365469544</v>
      </c>
      <c r="HK117" s="26">
        <f t="shared" si="344"/>
        <v>1.2000104646570324</v>
      </c>
      <c r="HL117" s="26">
        <f t="shared" si="345"/>
        <v>1.0828100103215845</v>
      </c>
      <c r="HO117" s="8">
        <f t="shared" ref="HO117:HO145" si="389">HO116+1</f>
        <v>33</v>
      </c>
      <c r="HP117" t="b">
        <f t="shared" si="266"/>
        <v>0</v>
      </c>
      <c r="HS117" s="11"/>
      <c r="HT117" s="11"/>
      <c r="HU117" s="11"/>
      <c r="HV117" s="19" t="str">
        <f t="shared" ca="1" si="346"/>
        <v/>
      </c>
      <c r="HW117" s="12" t="str">
        <f t="shared" ca="1" si="347"/>
        <v/>
      </c>
      <c r="HX117" s="12" t="str">
        <f t="shared" ca="1" si="348"/>
        <v/>
      </c>
      <c r="HY117" s="12" t="str">
        <f t="shared" ca="1" si="349"/>
        <v/>
      </c>
      <c r="IB117" s="12" t="str">
        <f t="shared" ca="1" si="350"/>
        <v/>
      </c>
      <c r="IC117" s="12" t="str">
        <f t="shared" ca="1" si="351"/>
        <v/>
      </c>
      <c r="ID117" s="12" t="str">
        <f t="shared" ca="1" si="352"/>
        <v/>
      </c>
      <c r="IE117" s="12" t="str">
        <f t="shared" ca="1" si="353"/>
        <v/>
      </c>
      <c r="IG117" s="197"/>
      <c r="IH117">
        <f t="shared" si="354"/>
        <v>0.96226827114104607</v>
      </c>
      <c r="II117">
        <f t="shared" si="355"/>
        <v>0.94761765331232573</v>
      </c>
      <c r="IJ117" t="e">
        <f t="shared" si="356"/>
        <v>#DIV/0!</v>
      </c>
      <c r="IK117">
        <f t="shared" si="357"/>
        <v>0.96818238433287418</v>
      </c>
      <c r="IL117">
        <f t="shared" si="358"/>
        <v>0.94860344305564881</v>
      </c>
      <c r="IM117">
        <f t="shared" si="359"/>
        <v>0.98676402551939268</v>
      </c>
    </row>
    <row r="118" spans="1:247" x14ac:dyDescent="0.2">
      <c r="A118" t="s">
        <v>239</v>
      </c>
      <c r="B118" s="1">
        <f t="shared" si="360"/>
        <v>1983</v>
      </c>
      <c r="C118" s="42">
        <f>'Annual Data_MER_July-2014'!E47</f>
        <v>15425.021000000001</v>
      </c>
      <c r="D118" s="42">
        <f>'Annual Data_MER_July-2014'!I47</f>
        <v>10938.376</v>
      </c>
      <c r="E118" s="42">
        <f>AER11_Table2.1d!AA46*0.001</f>
        <v>27427.771000000001</v>
      </c>
      <c r="F118" s="42">
        <f>AER11_Table2.1e!R43*0.001</f>
        <v>19176.615000000002</v>
      </c>
      <c r="G118" s="42"/>
      <c r="H118" s="42">
        <f t="shared" si="227"/>
        <v>72967.78300000001</v>
      </c>
      <c r="I118" s="1"/>
      <c r="J118" s="1"/>
      <c r="K118" s="42">
        <f>[2]National!H49</f>
        <v>15425.021000000001</v>
      </c>
      <c r="L118" s="42">
        <f>[10]Commercial_Total!D49</f>
        <v>10969.275809498227</v>
      </c>
      <c r="M118" s="42">
        <f>[11]Total_Industrial!F44</f>
        <v>22935.530457654506</v>
      </c>
      <c r="N118" s="42">
        <f>'[12]Total_Transportation '!F44</f>
        <v>18416.191950850356</v>
      </c>
      <c r="O118" s="42"/>
      <c r="P118" s="42">
        <f t="shared" si="284"/>
        <v>67746.019218003086</v>
      </c>
      <c r="Q118" s="27"/>
      <c r="R118" s="27"/>
      <c r="S118" s="51">
        <f t="shared" si="295"/>
        <v>1</v>
      </c>
      <c r="T118" s="51">
        <f t="shared" si="296"/>
        <v>1.0028248991896263</v>
      </c>
      <c r="U118" s="51">
        <f t="shared" si="297"/>
        <v>0.83621561729002714</v>
      </c>
      <c r="V118" s="51">
        <f t="shared" si="298"/>
        <v>0.9603463359331329</v>
      </c>
      <c r="W118" s="51"/>
      <c r="X118" s="51">
        <f t="shared" si="299"/>
        <v>0.928437406656621</v>
      </c>
      <c r="Y118" s="218"/>
      <c r="Z118" s="231">
        <f>Sector_Activity!B40</f>
        <v>84941.020785206041</v>
      </c>
      <c r="AA118" s="231">
        <f>Sector_Activity!C40</f>
        <v>55948.968379792685</v>
      </c>
      <c r="AB118" s="42">
        <f>Sector_Activity!D40</f>
        <v>1466.9064303155935</v>
      </c>
      <c r="AC118" s="51">
        <f>Sector_Activity!E40</f>
        <v>0.95430002937887426</v>
      </c>
      <c r="AD118" s="23"/>
      <c r="AE118" s="42">
        <f>Sector_Activity!G40</f>
        <v>6784.7</v>
      </c>
      <c r="AH118" s="267">
        <f t="shared" si="285"/>
        <v>181.59684045952196</v>
      </c>
      <c r="AI118" s="267">
        <f t="shared" si="228"/>
        <v>196.05858923146909</v>
      </c>
      <c r="AJ118" s="267">
        <f t="shared" si="304"/>
        <v>15.635305690711373</v>
      </c>
      <c r="AK118" s="51">
        <f t="shared" si="286"/>
        <v>19.298115250857649</v>
      </c>
      <c r="AN118" s="34">
        <f t="shared" si="309"/>
        <v>9.9851163968934653</v>
      </c>
      <c r="AO118" s="34">
        <f t="shared" si="361"/>
        <v>10.754754521202118</v>
      </c>
      <c r="AQ118" s="26">
        <f t="shared" si="310"/>
        <v>0.98907179162996728</v>
      </c>
      <c r="AR118" s="26">
        <f t="shared" si="311"/>
        <v>0.99334260966394405</v>
      </c>
      <c r="AS118" s="26">
        <f t="shared" si="287"/>
        <v>1.171724493249779</v>
      </c>
      <c r="AT118" s="26">
        <f t="shared" si="288"/>
        <v>0.99565917172556906</v>
      </c>
      <c r="AU118" s="26"/>
      <c r="AV118" s="26">
        <f t="shared" si="312"/>
        <v>1.0925087309998918</v>
      </c>
      <c r="AY118" s="34">
        <f t="shared" si="313"/>
        <v>12.519495450824067</v>
      </c>
      <c r="AZ118" s="34">
        <f t="shared" si="362"/>
        <v>8.2463437410338969</v>
      </c>
      <c r="BA118" s="34">
        <f t="shared" si="314"/>
        <v>0.21620800187415709</v>
      </c>
      <c r="BB118" s="93">
        <f t="shared" si="315"/>
        <v>1.4065471271815618E-4</v>
      </c>
      <c r="BD118" s="26"/>
      <c r="BE118" s="26"/>
      <c r="BF118" s="26"/>
      <c r="BH118" s="258">
        <f>[2]National!CQ49</f>
        <v>0.98811695002557609</v>
      </c>
      <c r="BI118" s="258">
        <f>[10]Commercial_Total!Y49</f>
        <v>0.97890329820888045</v>
      </c>
      <c r="BJ118" s="258">
        <f>[11]Total_Industrial!Z44</f>
        <v>1.0874851862756418</v>
      </c>
      <c r="BK118" s="258">
        <f>'[12]Total_Transportation '!Z44</f>
        <v>1.0062017936136707</v>
      </c>
      <c r="BL118" s="1"/>
      <c r="BN118" s="258">
        <f>[2]National!CU49</f>
        <v>1.0009663244865565</v>
      </c>
      <c r="BO118" s="258">
        <f>[10]Commercial_Total!X49</f>
        <v>1.014750498319378</v>
      </c>
      <c r="BP118" s="258">
        <f>[11]Total_Industrial!AD44</f>
        <v>1.077461710409771</v>
      </c>
      <c r="BQ118" s="258">
        <f>'[12]Total_Transportation '!AD44</f>
        <v>0.98952235828338286</v>
      </c>
      <c r="BR118" s="1"/>
      <c r="BZ118" s="83">
        <f t="shared" si="316"/>
        <v>0.89440658080335367</v>
      </c>
      <c r="CA118" s="83">
        <f t="shared" si="317"/>
        <v>1.0678835779492701</v>
      </c>
      <c r="CB118" s="83">
        <f t="shared" si="318"/>
        <v>1.0925087309998918</v>
      </c>
      <c r="CC118" s="83">
        <f t="shared" si="319"/>
        <v>1.0411181501846833</v>
      </c>
      <c r="CD118" s="83">
        <f t="shared" si="320"/>
        <v>1.0249239454478625</v>
      </c>
      <c r="CE118" s="83">
        <f t="shared" si="321"/>
        <v>1.0238425005699279</v>
      </c>
      <c r="CF118" s="413">
        <f t="shared" si="301"/>
        <v>0.97714676145261004</v>
      </c>
      <c r="CG118" s="413">
        <f t="shared" si="322"/>
        <v>0.97714699859142418</v>
      </c>
      <c r="CH118" s="9"/>
      <c r="CI118" s="84">
        <f t="shared" si="323"/>
        <v>1.0670669221646658</v>
      </c>
      <c r="CJ118" s="26"/>
      <c r="CK118" s="87">
        <f t="shared" si="324"/>
        <v>1.146207083381936</v>
      </c>
      <c r="CL118" s="87">
        <f t="shared" si="230"/>
        <v>3.1395999385312326E-3</v>
      </c>
      <c r="CM118" s="92">
        <f t="shared" si="231"/>
        <v>1</v>
      </c>
      <c r="CN118" s="92">
        <f t="shared" si="232"/>
        <v>1</v>
      </c>
      <c r="CO118" s="5">
        <f t="shared" si="325"/>
        <v>1</v>
      </c>
      <c r="CP118" s="91">
        <f t="shared" si="326"/>
        <v>1</v>
      </c>
      <c r="CQ118" s="37">
        <f t="shared" si="327"/>
        <v>0.97714676145261004</v>
      </c>
      <c r="CR118">
        <f t="shared" si="328"/>
        <v>1.0670669221646658</v>
      </c>
      <c r="CS118" s="84">
        <f t="shared" si="329"/>
        <v>1.0493609498653849</v>
      </c>
      <c r="CT118" s="205"/>
      <c r="CU118" s="244"/>
      <c r="CV118" s="5"/>
      <c r="CW118" s="26">
        <f t="shared" si="233"/>
        <v>0.22768896502041105</v>
      </c>
      <c r="CX118" s="26">
        <f t="shared" si="234"/>
        <v>0.16191764381313212</v>
      </c>
      <c r="CY118" s="26">
        <f t="shared" si="235"/>
        <v>0.3385517071320337</v>
      </c>
      <c r="CZ118" s="26">
        <f t="shared" si="236"/>
        <v>0.27184168403442321</v>
      </c>
      <c r="DA118" s="26"/>
      <c r="DB118">
        <f t="shared" si="237"/>
        <v>1</v>
      </c>
      <c r="DD118" s="26">
        <f t="shared" si="363"/>
        <v>0.23016741941971947</v>
      </c>
      <c r="DE118" s="26">
        <f t="shared" si="364"/>
        <v>0.16253802691431071</v>
      </c>
      <c r="DF118" s="26">
        <f t="shared" si="365"/>
        <v>0.33501365094800001</v>
      </c>
      <c r="DG118" s="26">
        <f t="shared" si="366"/>
        <v>0.27225856995340969</v>
      </c>
      <c r="DH118" s="26"/>
      <c r="DI118" s="26">
        <f t="shared" si="267"/>
        <v>0.9999776672354399</v>
      </c>
      <c r="DJ118" s="26"/>
      <c r="DK118" s="26">
        <f t="shared" si="268"/>
        <v>0.23017255980930587</v>
      </c>
      <c r="DL118" s="26">
        <f t="shared" si="269"/>
        <v>0.16254165691886588</v>
      </c>
      <c r="DM118" s="26">
        <f t="shared" si="270"/>
        <v>0.33502113289608365</v>
      </c>
      <c r="DN118" s="26">
        <f t="shared" si="271"/>
        <v>0.27226465037574454</v>
      </c>
      <c r="DO118" s="26"/>
      <c r="DP118" s="26">
        <f t="shared" si="272"/>
        <v>0.99999999999999989</v>
      </c>
      <c r="DQ118" s="26"/>
      <c r="DR118" s="26"/>
      <c r="DS118" s="26">
        <f t="shared" si="367"/>
        <v>-1.7115563049445105E-2</v>
      </c>
      <c r="DT118" s="26">
        <f t="shared" si="368"/>
        <v>-7.7193910523212514E-3</v>
      </c>
      <c r="DU118" s="26">
        <f t="shared" si="369"/>
        <v>2.046122026381483E-2</v>
      </c>
      <c r="DV118" s="26">
        <f t="shared" si="370"/>
        <v>-2.6202015861173628E-2</v>
      </c>
      <c r="DW118" s="26"/>
      <c r="DY118" s="26">
        <f t="shared" si="275"/>
        <v>0.99454175358858643</v>
      </c>
      <c r="DZ118" s="26">
        <f t="shared" si="371"/>
        <v>0.8880870958735414</v>
      </c>
      <c r="EA118" s="26">
        <f t="shared" si="330"/>
        <v>1.0493609498653849</v>
      </c>
      <c r="EC118" s="26">
        <f t="shared" si="372"/>
        <v>-3.5013682499789235E-2</v>
      </c>
      <c r="ED118" s="26">
        <f t="shared" si="373"/>
        <v>-3.0439328474627606E-2</v>
      </c>
      <c r="EE118" s="26">
        <f t="shared" si="374"/>
        <v>-2.9928478073674238E-2</v>
      </c>
      <c r="EF118" s="26">
        <f t="shared" si="375"/>
        <v>-7.3772598062933079E-3</v>
      </c>
      <c r="EG118" s="26"/>
      <c r="EI118" s="26">
        <f t="shared" si="376"/>
        <v>0.97526886452930472</v>
      </c>
      <c r="EJ118" s="26">
        <f t="shared" si="377"/>
        <v>0.86229985476342164</v>
      </c>
      <c r="EK118" s="26">
        <f t="shared" si="331"/>
        <v>1.0411181501846833</v>
      </c>
      <c r="EL118" s="26">
        <v>0.97407801486493151</v>
      </c>
      <c r="EM118" s="26"/>
      <c r="EN118" s="26">
        <f t="shared" si="378"/>
        <v>-1.5493792425959411E-2</v>
      </c>
      <c r="EO118" s="26">
        <f t="shared" si="379"/>
        <v>-1.5077635516152928E-2</v>
      </c>
      <c r="EP118" s="26">
        <f t="shared" si="380"/>
        <v>1.8079687794694366E-2</v>
      </c>
      <c r="EQ118" s="26">
        <f t="shared" si="381"/>
        <v>-2.9910465807389205E-2</v>
      </c>
      <c r="ET118" s="26">
        <f t="shared" si="273"/>
        <v>0.99192926989207297</v>
      </c>
      <c r="EU118" s="26">
        <f t="shared" si="382"/>
        <v>0.86843528386382085</v>
      </c>
      <c r="EV118" s="26">
        <f t="shared" si="332"/>
        <v>1.0238425005699279</v>
      </c>
      <c r="EW118" s="26"/>
      <c r="EX118" s="26">
        <f t="shared" si="383"/>
        <v>-1.6217706234857743E-3</v>
      </c>
      <c r="EY118" s="26">
        <f t="shared" si="384"/>
        <v>7.3582444638317489E-3</v>
      </c>
      <c r="EZ118" s="26">
        <f t="shared" si="385"/>
        <v>2.3815562232590371E-3</v>
      </c>
      <c r="FA118" s="26">
        <f t="shared" si="386"/>
        <v>3.7084499462162008E-3</v>
      </c>
      <c r="FB118" s="26"/>
      <c r="FC118" s="26"/>
      <c r="FD118" s="26">
        <f t="shared" si="274"/>
        <v>1.0026337478795224</v>
      </c>
      <c r="FE118" s="26">
        <f t="shared" si="387"/>
        <v>1.0226291346386962</v>
      </c>
      <c r="FF118" s="26">
        <f t="shared" si="333"/>
        <v>1.0249239454478625</v>
      </c>
      <c r="FV118">
        <f t="shared" si="334"/>
        <v>0.89440658080335367</v>
      </c>
      <c r="FX118" s="8">
        <f t="shared" si="388"/>
        <v>34</v>
      </c>
      <c r="FY118" t="b">
        <f t="shared" si="264"/>
        <v>0</v>
      </c>
      <c r="GC118" s="11"/>
      <c r="GD118" s="11"/>
      <c r="GE118" s="11"/>
      <c r="GF118" s="17">
        <f t="shared" ca="1" si="279"/>
        <v>2005</v>
      </c>
      <c r="GG118" s="18">
        <f t="shared" ca="1" si="280"/>
        <v>1.8766363025165773</v>
      </c>
      <c r="GH118" s="94">
        <f ca="1">GG118*GI118</f>
        <v>1.3382299915623197</v>
      </c>
      <c r="GI118" s="18">
        <f t="shared" ca="1" si="281"/>
        <v>0.71310034329387506</v>
      </c>
      <c r="GJ118" s="18">
        <f t="shared" ca="1" si="282"/>
        <v>0.89114448638893751</v>
      </c>
      <c r="GM118" s="11" t="str">
        <f t="shared" ca="1" si="305"/>
        <v/>
      </c>
      <c r="GN118" s="11" t="str">
        <f t="shared" ca="1" si="306"/>
        <v/>
      </c>
      <c r="GO118" s="11" t="str">
        <f t="shared" ca="1" si="307"/>
        <v/>
      </c>
      <c r="GP118" s="11" t="str">
        <f t="shared" ca="1" si="308"/>
        <v/>
      </c>
      <c r="GX118" s="14"/>
      <c r="GZ118" s="26">
        <f t="shared" si="335"/>
        <v>0.64313000616142946</v>
      </c>
      <c r="HA118" s="26">
        <f t="shared" si="336"/>
        <v>1.1783080812882682</v>
      </c>
      <c r="HB118" s="26">
        <f t="shared" si="337"/>
        <v>0.98649628447460636</v>
      </c>
      <c r="HC118" s="26">
        <f t="shared" si="338"/>
        <v>1.0616501527039972</v>
      </c>
      <c r="HD118" s="26">
        <f t="shared" si="339"/>
        <v>0.79366003051889622</v>
      </c>
      <c r="HE118" s="26">
        <f t="shared" si="340"/>
        <v>0.79366046034592896</v>
      </c>
      <c r="HF118" s="26"/>
      <c r="HG118" s="26">
        <f t="shared" si="341"/>
        <v>1.162396544157279</v>
      </c>
      <c r="HI118" s="26">
        <f t="shared" si="342"/>
        <v>0.92993881283784174</v>
      </c>
      <c r="HJ118" s="26">
        <f t="shared" si="343"/>
        <v>0.89316473578218447</v>
      </c>
      <c r="HK118" s="26">
        <f t="shared" si="344"/>
        <v>1.2248170642847014</v>
      </c>
      <c r="HL118" s="26">
        <f t="shared" si="345"/>
        <v>1.0548066792312603</v>
      </c>
      <c r="HO118" s="8">
        <f t="shared" si="389"/>
        <v>34</v>
      </c>
      <c r="HP118" t="b">
        <f t="shared" si="266"/>
        <v>0</v>
      </c>
      <c r="HS118" s="11"/>
      <c r="HT118" s="11"/>
      <c r="HU118" s="11"/>
      <c r="HV118" s="19" t="str">
        <f t="shared" ca="1" si="346"/>
        <v/>
      </c>
      <c r="HW118" s="12" t="str">
        <f t="shared" ca="1" si="347"/>
        <v/>
      </c>
      <c r="HX118" s="12" t="str">
        <f t="shared" ca="1" si="348"/>
        <v/>
      </c>
      <c r="HY118" s="12" t="str">
        <f t="shared" ca="1" si="349"/>
        <v/>
      </c>
      <c r="IB118" s="12" t="str">
        <f t="shared" ca="1" si="350"/>
        <v/>
      </c>
      <c r="IC118" s="12" t="str">
        <f t="shared" ca="1" si="351"/>
        <v/>
      </c>
      <c r="ID118" s="12" t="str">
        <f t="shared" ca="1" si="352"/>
        <v/>
      </c>
      <c r="IE118" s="12" t="str">
        <f t="shared" ca="1" si="353"/>
        <v/>
      </c>
      <c r="IG118" s="197"/>
      <c r="IH118">
        <f t="shared" si="354"/>
        <v>0.97220414099531061</v>
      </c>
      <c r="II118">
        <f t="shared" si="355"/>
        <v>0.96179177749213418</v>
      </c>
      <c r="IJ118" t="e">
        <f t="shared" si="356"/>
        <v>#DIV/0!</v>
      </c>
      <c r="IK118">
        <f t="shared" si="357"/>
        <v>0.96157969156430512</v>
      </c>
      <c r="IL118">
        <f t="shared" si="358"/>
        <v>0.95538875420736014</v>
      </c>
      <c r="IM118">
        <f t="shared" si="359"/>
        <v>1.0227495093513592</v>
      </c>
    </row>
    <row r="119" spans="1:247" x14ac:dyDescent="0.2">
      <c r="A119" t="s">
        <v>239</v>
      </c>
      <c r="B119" s="1">
        <f t="shared" si="360"/>
        <v>1984</v>
      </c>
      <c r="C119" s="42">
        <f>'Annual Data_MER_July-2014'!E48</f>
        <v>15959.563</v>
      </c>
      <c r="D119" s="42">
        <f>'Annual Data_MER_July-2014'!I48</f>
        <v>11443.89</v>
      </c>
      <c r="E119" s="42">
        <f>AER11_Table2.1d!AA47*0.001</f>
        <v>29569.892</v>
      </c>
      <c r="F119" s="42">
        <f>AER11_Table2.1e!R44*0.001</f>
        <v>19655.565999999999</v>
      </c>
      <c r="G119" s="42"/>
      <c r="H119" s="42">
        <f t="shared" si="227"/>
        <v>76628.910999999993</v>
      </c>
      <c r="I119" s="1"/>
      <c r="J119" s="1"/>
      <c r="K119" s="42">
        <f>[2]National!H50</f>
        <v>15959.562999999998</v>
      </c>
      <c r="L119" s="42">
        <f>[10]Commercial_Total!D50</f>
        <v>11474.173567789199</v>
      </c>
      <c r="M119" s="42">
        <f>[11]Total_Industrial!F45</f>
        <v>23720.201861609246</v>
      </c>
      <c r="N119" s="42">
        <f>'[12]Total_Transportation '!F45</f>
        <v>19040.996312089319</v>
      </c>
      <c r="O119" s="42"/>
      <c r="P119" s="42">
        <f t="shared" si="284"/>
        <v>70194.93474148777</v>
      </c>
      <c r="Q119" s="27"/>
      <c r="R119" s="27"/>
      <c r="S119" s="51">
        <f t="shared" si="295"/>
        <v>0.99999999999999989</v>
      </c>
      <c r="T119" s="51">
        <f t="shared" si="296"/>
        <v>1.0026462651938457</v>
      </c>
      <c r="U119" s="51">
        <f t="shared" si="297"/>
        <v>0.80217411215466217</v>
      </c>
      <c r="V119" s="51">
        <f t="shared" si="298"/>
        <v>0.96873304549405093</v>
      </c>
      <c r="W119" s="51"/>
      <c r="X119" s="51">
        <f t="shared" si="299"/>
        <v>0.91603722179332259</v>
      </c>
      <c r="Y119" s="218"/>
      <c r="Z119" s="231">
        <f>Sector_Activity!B41</f>
        <v>86136.082150429764</v>
      </c>
      <c r="AA119" s="231">
        <f>Sector_Activity!C41</f>
        <v>56945.76865771367</v>
      </c>
      <c r="AB119" s="42">
        <f>Sector_Activity!D41</f>
        <v>1621.6780333764768</v>
      </c>
      <c r="AC119" s="51">
        <f>Sector_Activity!E41</f>
        <v>0.9856623894086658</v>
      </c>
      <c r="AD119" s="23"/>
      <c r="AE119" s="42">
        <f>Sector_Activity!G41</f>
        <v>7277.2</v>
      </c>
      <c r="AH119" s="267">
        <f t="shared" si="285"/>
        <v>185.28313108237151</v>
      </c>
      <c r="AI119" s="267">
        <f t="shared" si="228"/>
        <v>201.49299655181576</v>
      </c>
      <c r="AJ119" s="267">
        <f t="shared" si="304"/>
        <v>14.626948983345166</v>
      </c>
      <c r="AK119" s="51">
        <f t="shared" si="286"/>
        <v>19.317969841085951</v>
      </c>
      <c r="AN119" s="34">
        <f t="shared" si="309"/>
        <v>9.6458713160951692</v>
      </c>
      <c r="AO119" s="34">
        <f t="shared" si="361"/>
        <v>10.529999312922552</v>
      </c>
      <c r="AQ119" s="26">
        <f t="shared" si="310"/>
        <v>1.0091492668855087</v>
      </c>
      <c r="AR119" s="26">
        <f t="shared" si="311"/>
        <v>1.0208763605224531</v>
      </c>
      <c r="AS119" s="26">
        <f t="shared" si="287"/>
        <v>1.0961572945441214</v>
      </c>
      <c r="AT119" s="26">
        <f t="shared" si="288"/>
        <v>0.99668354144275073</v>
      </c>
      <c r="AU119" s="26"/>
      <c r="AV119" s="26">
        <f t="shared" si="312"/>
        <v>1.0553906646710696</v>
      </c>
      <c r="AY119" s="34">
        <f t="shared" si="313"/>
        <v>11.836431890071699</v>
      </c>
      <c r="AZ119" s="34">
        <f t="shared" si="362"/>
        <v>7.825230673571383</v>
      </c>
      <c r="BA119" s="34">
        <f t="shared" si="314"/>
        <v>0.2228436807256193</v>
      </c>
      <c r="BB119" s="93">
        <f t="shared" si="315"/>
        <v>1.3544527969667811E-4</v>
      </c>
      <c r="BD119" s="26"/>
      <c r="BE119" s="26"/>
      <c r="BF119" s="26"/>
      <c r="BH119" s="258">
        <f>[2]National!CQ50</f>
        <v>1.0120400827453631</v>
      </c>
      <c r="BI119" s="258">
        <f>[10]Commercial_Total!Y50</f>
        <v>1.0176582064198845</v>
      </c>
      <c r="BJ119" s="258">
        <f>[11]Total_Industrial!Z45</f>
        <v>1.0481706977712335</v>
      </c>
      <c r="BK119" s="258">
        <f>'[12]Total_Transportation '!Z45</f>
        <v>1.0018455894501788</v>
      </c>
      <c r="BL119" s="1"/>
      <c r="BN119" s="258">
        <f>[2]National!CU50</f>
        <v>0.99714357572477497</v>
      </c>
      <c r="BO119" s="258">
        <f>[10]Commercial_Total!X50</f>
        <v>1.0031623133211787</v>
      </c>
      <c r="BP119" s="258">
        <f>[11]Total_Industrial!AD45</f>
        <v>1.0457811336555225</v>
      </c>
      <c r="BQ119" s="258">
        <f>'[12]Total_Transportation '!AD45</f>
        <v>0.99484746146333647</v>
      </c>
      <c r="BR119" s="1"/>
      <c r="BZ119" s="83">
        <f t="shared" si="316"/>
        <v>0.95933137350541153</v>
      </c>
      <c r="CA119" s="83">
        <f t="shared" si="317"/>
        <v>1.0455667137654201</v>
      </c>
      <c r="CB119" s="83">
        <f t="shared" si="318"/>
        <v>1.0553906646710696</v>
      </c>
      <c r="CC119" s="83">
        <f t="shared" si="319"/>
        <v>1.0191599963867255</v>
      </c>
      <c r="CD119" s="83">
        <f t="shared" si="320"/>
        <v>1.0133304861615902</v>
      </c>
      <c r="CE119" s="83">
        <f t="shared" si="321"/>
        <v>1.0219267112629862</v>
      </c>
      <c r="CF119" s="413">
        <f t="shared" si="301"/>
        <v>1.0124693289003257</v>
      </c>
      <c r="CG119" s="413">
        <f t="shared" si="322"/>
        <v>1.0124693759236865</v>
      </c>
      <c r="CH119" s="9"/>
      <c r="CI119" s="84">
        <f t="shared" si="323"/>
        <v>1.032745894615005</v>
      </c>
      <c r="CJ119" s="26"/>
      <c r="CK119" s="87">
        <f t="shared" si="324"/>
        <v>1.1255342662364844</v>
      </c>
      <c r="CL119" s="87">
        <f t="shared" si="230"/>
        <v>2.795645817743051E-3</v>
      </c>
      <c r="CM119" s="92">
        <f t="shared" si="231"/>
        <v>1</v>
      </c>
      <c r="CN119" s="92">
        <f t="shared" si="232"/>
        <v>1</v>
      </c>
      <c r="CO119" s="5">
        <f t="shared" si="325"/>
        <v>1</v>
      </c>
      <c r="CP119" s="91">
        <f t="shared" si="326"/>
        <v>1</v>
      </c>
      <c r="CQ119" s="37">
        <f t="shared" si="327"/>
        <v>1.0124693289003257</v>
      </c>
      <c r="CR119">
        <f t="shared" si="328"/>
        <v>1.032745894615005</v>
      </c>
      <c r="CS119" s="84">
        <f t="shared" si="329"/>
        <v>1.0355495392409382</v>
      </c>
      <c r="CT119" s="205"/>
      <c r="CU119" s="244"/>
      <c r="CV119" s="5"/>
      <c r="CW119" s="26">
        <f t="shared" si="233"/>
        <v>0.22736060741099762</v>
      </c>
      <c r="CX119" s="26">
        <f t="shared" si="234"/>
        <v>0.16346156043945353</v>
      </c>
      <c r="CY119" s="26">
        <f t="shared" si="235"/>
        <v>0.33791899585013419</v>
      </c>
      <c r="CZ119" s="26">
        <f t="shared" si="236"/>
        <v>0.27125883629941455</v>
      </c>
      <c r="DA119" s="26"/>
      <c r="DB119">
        <f t="shared" si="237"/>
        <v>1</v>
      </c>
      <c r="DD119" s="26">
        <f t="shared" si="363"/>
        <v>0.22752474672595729</v>
      </c>
      <c r="DE119" s="26">
        <f t="shared" si="364"/>
        <v>0.16268838114431594</v>
      </c>
      <c r="DF119" s="26">
        <f t="shared" si="365"/>
        <v>0.33823525286063011</v>
      </c>
      <c r="DG119" s="26">
        <f t="shared" si="366"/>
        <v>0.27155015591624054</v>
      </c>
      <c r="DH119" s="26"/>
      <c r="DI119" s="26">
        <f t="shared" si="267"/>
        <v>0.99999853664714389</v>
      </c>
      <c r="DJ119" s="26"/>
      <c r="DK119" s="26">
        <f t="shared" si="268"/>
        <v>0.22752507967543248</v>
      </c>
      <c r="DL119" s="26">
        <f t="shared" si="269"/>
        <v>0.16268861921517153</v>
      </c>
      <c r="DM119" s="26">
        <f t="shared" si="270"/>
        <v>0.33823574781887772</v>
      </c>
      <c r="DN119" s="26">
        <f t="shared" si="271"/>
        <v>0.2715505532905183</v>
      </c>
      <c r="DO119" s="26"/>
      <c r="DP119" s="26">
        <f t="shared" si="272"/>
        <v>1</v>
      </c>
      <c r="DQ119" s="26"/>
      <c r="DR119" s="26"/>
      <c r="DS119" s="26">
        <f t="shared" si="367"/>
        <v>2.0096025769070339E-2</v>
      </c>
      <c r="DT119" s="26">
        <f t="shared" si="368"/>
        <v>2.7341085004245282E-2</v>
      </c>
      <c r="DU119" s="26">
        <f t="shared" si="369"/>
        <v>-6.6665894353558269E-2</v>
      </c>
      <c r="DV119" s="26">
        <f t="shared" si="370"/>
        <v>1.0283068276120875E-3</v>
      </c>
      <c r="DW119" s="26"/>
      <c r="DY119" s="26">
        <f t="shared" si="275"/>
        <v>0.98683826511152462</v>
      </c>
      <c r="DZ119" s="26">
        <f t="shared" si="371"/>
        <v>0.87639832895977787</v>
      </c>
      <c r="EA119" s="26">
        <f t="shared" si="330"/>
        <v>1.0355495392409382</v>
      </c>
      <c r="EC119" s="26">
        <f t="shared" si="372"/>
        <v>-5.6104842003178987E-2</v>
      </c>
      <c r="ED119" s="26">
        <f t="shared" si="373"/>
        <v>-5.2416704164664554E-2</v>
      </c>
      <c r="EE119" s="26">
        <f t="shared" si="374"/>
        <v>3.0229626399230745E-2</v>
      </c>
      <c r="EF119" s="26">
        <f t="shared" si="375"/>
        <v>-3.7740322202667112E-2</v>
      </c>
      <c r="EG119" s="26"/>
      <c r="EI119" s="26">
        <f t="shared" si="376"/>
        <v>0.97890906637823705</v>
      </c>
      <c r="EJ119" s="26">
        <f t="shared" si="377"/>
        <v>0.84411314576455043</v>
      </c>
      <c r="EK119" s="26">
        <f t="shared" si="331"/>
        <v>1.0191599963867255</v>
      </c>
      <c r="EL119" s="26">
        <v>0.95823592983563788</v>
      </c>
      <c r="EM119" s="26"/>
      <c r="EN119" s="26">
        <f t="shared" si="378"/>
        <v>2.3922395305081379E-2</v>
      </c>
      <c r="EO119" s="26">
        <f t="shared" si="379"/>
        <v>3.8826529092249207E-2</v>
      </c>
      <c r="EP119" s="26">
        <f t="shared" si="380"/>
        <v>-3.6821409884302513E-2</v>
      </c>
      <c r="EQ119" s="26">
        <f t="shared" si="381"/>
        <v>-4.3387531927242106E-3</v>
      </c>
      <c r="ET119" s="26">
        <f t="shared" si="273"/>
        <v>0.99812882420306326</v>
      </c>
      <c r="EU119" s="26">
        <f t="shared" si="382"/>
        <v>0.86681028877944899</v>
      </c>
      <c r="EV119" s="26">
        <f t="shared" si="332"/>
        <v>1.0219267112629862</v>
      </c>
      <c r="EW119" s="26"/>
      <c r="EX119" s="26">
        <f t="shared" si="383"/>
        <v>-3.8263695360112124E-3</v>
      </c>
      <c r="EY119" s="26">
        <f t="shared" si="384"/>
        <v>-1.1485444088004334E-2</v>
      </c>
      <c r="EZ119" s="26">
        <f t="shared" si="385"/>
        <v>-2.98439042801661E-2</v>
      </c>
      <c r="FA119" s="26">
        <f t="shared" si="386"/>
        <v>5.3670600203358544E-3</v>
      </c>
      <c r="FB119" s="26"/>
      <c r="FC119" s="26"/>
      <c r="FD119" s="26">
        <f t="shared" si="274"/>
        <v>0.98868846870271299</v>
      </c>
      <c r="FE119" s="26">
        <f t="shared" si="387"/>
        <v>1.011061633176713</v>
      </c>
      <c r="FF119" s="26">
        <f t="shared" si="333"/>
        <v>1.0133304861615902</v>
      </c>
      <c r="FV119">
        <f t="shared" si="334"/>
        <v>0.95933137350541153</v>
      </c>
      <c r="FX119" s="8">
        <f t="shared" si="388"/>
        <v>35</v>
      </c>
      <c r="FY119" t="b">
        <f t="shared" si="264"/>
        <v>0</v>
      </c>
      <c r="GC119" s="11"/>
      <c r="GD119" s="11"/>
      <c r="GE119" s="11"/>
      <c r="GF119" s="17">
        <f ca="1">IF(FY105,OFFSET(B$10,$FY$4+$FX105,0),"")</f>
        <v>2006</v>
      </c>
      <c r="GG119" s="18">
        <f t="shared" ca="1" si="280"/>
        <v>1.9266778280185086</v>
      </c>
      <c r="GH119" s="94">
        <f ca="1">GG119*GI119</f>
        <v>1.3235564253169163</v>
      </c>
      <c r="GI119" s="18">
        <f t="shared" ca="1" si="281"/>
        <v>0.68696302312158108</v>
      </c>
      <c r="GJ119" s="18">
        <f t="shared" ca="1" si="282"/>
        <v>0.88023647736586974</v>
      </c>
      <c r="GM119" s="11" t="str">
        <f t="shared" ca="1" si="305"/>
        <v/>
      </c>
      <c r="GN119" s="11" t="str">
        <f t="shared" ca="1" si="306"/>
        <v/>
      </c>
      <c r="GO119" s="11" t="str">
        <f t="shared" ca="1" si="307"/>
        <v/>
      </c>
      <c r="GP119" s="11" t="str">
        <f t="shared" ca="1" si="308"/>
        <v/>
      </c>
      <c r="GX119" s="14"/>
      <c r="GZ119" s="26">
        <f t="shared" si="335"/>
        <v>0.68981468316033945</v>
      </c>
      <c r="HA119" s="26">
        <f t="shared" si="336"/>
        <v>1.1534564637598306</v>
      </c>
      <c r="HB119" s="26">
        <f t="shared" si="337"/>
        <v>0.97533750087811455</v>
      </c>
      <c r="HC119" s="26">
        <f t="shared" si="338"/>
        <v>1.0596636186334434</v>
      </c>
      <c r="HD119" s="26">
        <f t="shared" si="339"/>
        <v>0.82234979449752799</v>
      </c>
      <c r="HE119" s="26">
        <f t="shared" si="340"/>
        <v>0.82235007848367836</v>
      </c>
      <c r="HF119" s="26"/>
      <c r="HG119" s="26">
        <f t="shared" si="341"/>
        <v>1.1250093447352205</v>
      </c>
      <c r="HI119" s="26">
        <f t="shared" si="342"/>
        <v>0.94881592940503279</v>
      </c>
      <c r="HJ119" s="26">
        <f t="shared" si="343"/>
        <v>0.91792172805391692</v>
      </c>
      <c r="HK119" s="26">
        <f t="shared" si="344"/>
        <v>1.1458258039602047</v>
      </c>
      <c r="HL119" s="26">
        <f t="shared" si="345"/>
        <v>1.0558919020166968</v>
      </c>
      <c r="HO119" s="8">
        <f t="shared" si="389"/>
        <v>35</v>
      </c>
      <c r="HP119" t="b">
        <f t="shared" si="266"/>
        <v>0</v>
      </c>
      <c r="HS119" s="11"/>
      <c r="HT119" s="11"/>
      <c r="HU119" s="11"/>
      <c r="HV119" s="19" t="str">
        <f t="shared" ca="1" si="346"/>
        <v/>
      </c>
      <c r="HW119" s="12" t="str">
        <f t="shared" ca="1" si="347"/>
        <v/>
      </c>
      <c r="HX119" s="12" t="str">
        <f t="shared" ca="1" si="348"/>
        <v/>
      </c>
      <c r="HY119" s="12" t="str">
        <f t="shared" ca="1" si="349"/>
        <v/>
      </c>
      <c r="IB119" s="12" t="str">
        <f t="shared" ca="1" si="350"/>
        <v/>
      </c>
      <c r="IC119" s="12" t="str">
        <f t="shared" ca="1" si="351"/>
        <v/>
      </c>
      <c r="ID119" s="12" t="str">
        <f t="shared" ca="1" si="352"/>
        <v/>
      </c>
      <c r="IE119" s="12" t="str">
        <f t="shared" ca="1" si="353"/>
        <v/>
      </c>
      <c r="IG119" s="197"/>
      <c r="IH119">
        <f t="shared" si="354"/>
        <v>0.9858823802873955</v>
      </c>
      <c r="II119">
        <f t="shared" si="355"/>
        <v>0.9789272911373248</v>
      </c>
      <c r="IJ119" t="e">
        <f t="shared" si="356"/>
        <v>#DIV/0!</v>
      </c>
      <c r="IK119">
        <f t="shared" si="357"/>
        <v>0.99490248130236547</v>
      </c>
      <c r="IL119">
        <f t="shared" si="358"/>
        <v>0.99936373019237601</v>
      </c>
      <c r="IM119">
        <f t="shared" si="359"/>
        <v>1.0577398617601879</v>
      </c>
    </row>
    <row r="120" spans="1:247" x14ac:dyDescent="0.2">
      <c r="A120" t="s">
        <v>239</v>
      </c>
      <c r="B120" s="1">
        <f t="shared" si="360"/>
        <v>1985</v>
      </c>
      <c r="C120" s="42">
        <f>'Annual Data_MER_July-2014'!E49</f>
        <v>16041.334000000001</v>
      </c>
      <c r="D120" s="42">
        <f>'Annual Data_MER_July-2014'!I49</f>
        <v>11451.231</v>
      </c>
      <c r="E120" s="42">
        <f>AER11_Table2.1d!AA48*0.001</f>
        <v>28815.81</v>
      </c>
      <c r="F120" s="42">
        <f>AER11_Table2.1e!R45*0.001</f>
        <v>20087.913</v>
      </c>
      <c r="G120" s="42"/>
      <c r="H120" s="42">
        <f t="shared" si="227"/>
        <v>76396.288</v>
      </c>
      <c r="I120" s="370">
        <f>H120/H85</f>
        <v>2.2069807709190852</v>
      </c>
      <c r="J120" s="26">
        <f>I120^(1/35)</f>
        <v>1.0228755923669119</v>
      </c>
      <c r="K120" s="42">
        <f>[2]National!H51</f>
        <v>16041.333999999999</v>
      </c>
      <c r="L120" s="42">
        <f>[10]Commercial_Total!D51</f>
        <v>11481.47888615133</v>
      </c>
      <c r="M120" s="42">
        <f>[11]Total_Industrial!F46</f>
        <v>22425.36442007243</v>
      </c>
      <c r="N120" s="42">
        <f>'[12]Total_Transportation '!F46</f>
        <v>19382.250270855475</v>
      </c>
      <c r="O120" s="42"/>
      <c r="P120" s="42">
        <f t="shared" ref="P120:P143" si="390">SUM(K120:N120)</f>
        <v>69330.427577079245</v>
      </c>
      <c r="Q120" s="370"/>
      <c r="R120" s="27"/>
      <c r="S120" s="51">
        <f t="shared" si="295"/>
        <v>0.99999999999999989</v>
      </c>
      <c r="T120" s="51">
        <f t="shared" si="296"/>
        <v>1.0026414527967631</v>
      </c>
      <c r="U120" s="51">
        <f t="shared" si="297"/>
        <v>0.77823127026699679</v>
      </c>
      <c r="V120" s="51">
        <f t="shared" si="298"/>
        <v>0.9648712771135296</v>
      </c>
      <c r="W120" s="51"/>
      <c r="X120" s="51">
        <f t="shared" si="299"/>
        <v>0.90751042219589573</v>
      </c>
      <c r="Y120" s="218"/>
      <c r="Z120" s="231">
        <f>Sector_Activity!B42</f>
        <v>87369.531977354287</v>
      </c>
      <c r="AA120" s="231">
        <f>Sector_Activity!C42</f>
        <v>58171.601888383011</v>
      </c>
      <c r="AB120" s="42">
        <f>Sector_Activity!D42</f>
        <v>1680.5778716984889</v>
      </c>
      <c r="AC120" s="51">
        <f>Sector_Activity!E42</f>
        <v>1</v>
      </c>
      <c r="AD120" s="23"/>
      <c r="AE120" s="42">
        <f>Sector_Activity!G42</f>
        <v>7585.7</v>
      </c>
      <c r="AF120">
        <f>AE120/AE85</f>
        <v>3.4766487923369538</v>
      </c>
      <c r="AG120" s="26">
        <f>AF120^(1/35)</f>
        <v>1.0362433051877875</v>
      </c>
      <c r="AH120" s="267">
        <f t="shared" ref="AH120:AH143" si="391">K120/Z120*1000</f>
        <v>183.603295530504</v>
      </c>
      <c r="AI120" s="267">
        <f t="shared" si="228"/>
        <v>197.37257550826024</v>
      </c>
      <c r="AJ120" s="267">
        <f t="shared" si="304"/>
        <v>13.343841304662702</v>
      </c>
      <c r="AK120" s="51">
        <f t="shared" si="286"/>
        <v>19.382250270855476</v>
      </c>
      <c r="AN120" s="34">
        <f t="shared" si="309"/>
        <v>9.1396216007855902</v>
      </c>
      <c r="AO120" s="34">
        <f t="shared" si="361"/>
        <v>10.071092713922249</v>
      </c>
      <c r="AQ120" s="26">
        <f t="shared" si="310"/>
        <v>1</v>
      </c>
      <c r="AR120" s="26">
        <f t="shared" si="311"/>
        <v>1</v>
      </c>
      <c r="AS120" s="26">
        <f t="shared" si="287"/>
        <v>1</v>
      </c>
      <c r="AT120" s="26">
        <f t="shared" si="288"/>
        <v>1</v>
      </c>
      <c r="AU120" s="26"/>
      <c r="AV120" s="26">
        <f t="shared" si="312"/>
        <v>1</v>
      </c>
      <c r="AY120" s="34">
        <f t="shared" si="313"/>
        <v>11.517662440823429</v>
      </c>
      <c r="AZ120" s="34">
        <f t="shared" si="362"/>
        <v>7.6685871954312734</v>
      </c>
      <c r="BA120" s="34">
        <f t="shared" si="314"/>
        <v>0.22154552272018257</v>
      </c>
      <c r="BB120" s="93">
        <f t="shared" si="315"/>
        <v>1.3182699025798543E-4</v>
      </c>
      <c r="BD120" s="26"/>
      <c r="BE120" s="26"/>
      <c r="BF120" s="26"/>
      <c r="BH120" s="258">
        <f>[2]National!CQ51</f>
        <v>1</v>
      </c>
      <c r="BI120" s="258">
        <f>[10]Commercial_Total!Y51</f>
        <v>1</v>
      </c>
      <c r="BJ120" s="258">
        <f>[11]Total_Industrial!Z46</f>
        <v>1</v>
      </c>
      <c r="BK120" s="258">
        <f>'[12]Total_Transportation '!Z46</f>
        <v>1</v>
      </c>
      <c r="BL120" s="1"/>
      <c r="BN120" s="258">
        <f>[2]National!CU51</f>
        <v>1</v>
      </c>
      <c r="BO120" s="258">
        <f>[10]Commercial_Total!X51</f>
        <v>1</v>
      </c>
      <c r="BP120" s="258">
        <f>[11]Total_Industrial!AD46</f>
        <v>1</v>
      </c>
      <c r="BQ120" s="258">
        <f>'[12]Total_Transportation '!AD46</f>
        <v>1</v>
      </c>
      <c r="BR120" s="1"/>
      <c r="BZ120" s="83">
        <f t="shared" si="316"/>
        <v>1</v>
      </c>
      <c r="CA120" s="83">
        <f t="shared" si="317"/>
        <v>1</v>
      </c>
      <c r="CB120" s="83">
        <f t="shared" si="318"/>
        <v>1</v>
      </c>
      <c r="CC120" s="83">
        <f t="shared" si="319"/>
        <v>1</v>
      </c>
      <c r="CD120" s="83">
        <f t="shared" si="320"/>
        <v>1</v>
      </c>
      <c r="CE120" s="83">
        <f t="shared" si="321"/>
        <v>1</v>
      </c>
      <c r="CF120" s="413">
        <f t="shared" si="301"/>
        <v>1</v>
      </c>
      <c r="CG120" s="413">
        <f t="shared" si="322"/>
        <v>1</v>
      </c>
      <c r="CH120" s="9"/>
      <c r="CI120" s="84">
        <f t="shared" si="323"/>
        <v>1</v>
      </c>
      <c r="CJ120" s="26"/>
      <c r="CK120" s="87">
        <f t="shared" si="324"/>
        <v>1</v>
      </c>
      <c r="CL120" s="87">
        <f t="shared" si="230"/>
        <v>2.5795682367026865E-3</v>
      </c>
      <c r="CM120" s="92">
        <f t="shared" si="231"/>
        <v>1</v>
      </c>
      <c r="CN120" s="92">
        <f t="shared" si="232"/>
        <v>1</v>
      </c>
      <c r="CO120" s="5">
        <f t="shared" si="325"/>
        <v>1</v>
      </c>
      <c r="CP120" s="91">
        <f t="shared" si="326"/>
        <v>1</v>
      </c>
      <c r="CQ120" s="37">
        <f t="shared" si="327"/>
        <v>1</v>
      </c>
      <c r="CR120">
        <f t="shared" si="328"/>
        <v>1</v>
      </c>
      <c r="CS120" s="84">
        <f t="shared" si="329"/>
        <v>1</v>
      </c>
      <c r="CT120" s="205"/>
      <c r="CU120" s="244"/>
      <c r="CV120" s="5"/>
      <c r="CW120" s="26">
        <f t="shared" si="233"/>
        <v>0.2313750911483386</v>
      </c>
      <c r="CX120" s="26">
        <f t="shared" si="234"/>
        <v>0.16560519367036367</v>
      </c>
      <c r="CY120" s="26">
        <f t="shared" si="235"/>
        <v>0.32345631209530135</v>
      </c>
      <c r="CZ120" s="26">
        <f t="shared" si="236"/>
        <v>0.27956340308599625</v>
      </c>
      <c r="DA120" s="26"/>
      <c r="DB120">
        <f t="shared" si="237"/>
        <v>0.99999999999999989</v>
      </c>
      <c r="DD120" s="26">
        <f t="shared" si="363"/>
        <v>0.2293619939077314</v>
      </c>
      <c r="DE120" s="26">
        <f t="shared" si="364"/>
        <v>0.1645310496571111</v>
      </c>
      <c r="DF120" s="26">
        <f t="shared" si="365"/>
        <v>0.33063493657752963</v>
      </c>
      <c r="DG120" s="26">
        <f t="shared" si="366"/>
        <v>0.2753902508880236</v>
      </c>
      <c r="DH120" s="26"/>
      <c r="DI120" s="26">
        <f t="shared" si="267"/>
        <v>0.99991823103039568</v>
      </c>
      <c r="DJ120" s="26"/>
      <c r="DK120" s="26">
        <f t="shared" si="268"/>
        <v>0.22938075013531703</v>
      </c>
      <c r="DL120" s="26">
        <f t="shared" si="269"/>
        <v>0.16454450429168108</v>
      </c>
      <c r="DM120" s="26">
        <f t="shared" si="270"/>
        <v>0.33066197446646906</v>
      </c>
      <c r="DN120" s="26">
        <f t="shared" si="271"/>
        <v>0.27541277110653284</v>
      </c>
      <c r="DO120" s="26"/>
      <c r="DP120" s="26">
        <f t="shared" si="272"/>
        <v>1</v>
      </c>
      <c r="DQ120" s="26"/>
      <c r="DR120" s="26"/>
      <c r="DS120" s="26">
        <f t="shared" si="367"/>
        <v>-9.107665896411701E-3</v>
      </c>
      <c r="DT120" s="26">
        <f t="shared" si="368"/>
        <v>-2.0661435397707466E-2</v>
      </c>
      <c r="DU120" s="26">
        <f t="shared" si="369"/>
        <v>-9.1810695148074606E-2</v>
      </c>
      <c r="DV120" s="26">
        <f t="shared" si="370"/>
        <v>3.321970195383685E-3</v>
      </c>
      <c r="DW120" s="26"/>
      <c r="DY120" s="26">
        <f t="shared" si="275"/>
        <v>0.96567084635371858</v>
      </c>
      <c r="DZ120" s="26">
        <f t="shared" si="371"/>
        <v>0.84631231606957336</v>
      </c>
      <c r="EA120" s="26">
        <f t="shared" si="330"/>
        <v>1</v>
      </c>
      <c r="EC120" s="26">
        <f t="shared" si="372"/>
        <v>-2.7300501846656017E-2</v>
      </c>
      <c r="ED120" s="26">
        <f t="shared" si="373"/>
        <v>-2.0220815400254982E-2</v>
      </c>
      <c r="EE120" s="26">
        <f t="shared" si="374"/>
        <v>-5.8424538130446473E-3</v>
      </c>
      <c r="EF120" s="26">
        <f t="shared" si="375"/>
        <v>-2.7077335847055916E-2</v>
      </c>
      <c r="EG120" s="26"/>
      <c r="EI120" s="26">
        <f t="shared" si="376"/>
        <v>0.98120020756833637</v>
      </c>
      <c r="EJ120" s="26">
        <f t="shared" si="377"/>
        <v>0.82824399383533831</v>
      </c>
      <c r="EK120" s="26">
        <f t="shared" si="331"/>
        <v>1</v>
      </c>
      <c r="EL120" s="26">
        <v>0.94508357500568352</v>
      </c>
      <c r="EM120" s="26"/>
      <c r="EN120" s="26">
        <f t="shared" si="378"/>
        <v>-1.1968177536811613E-2</v>
      </c>
      <c r="EO120" s="26">
        <f t="shared" si="379"/>
        <v>-1.7504111672955083E-2</v>
      </c>
      <c r="EP120" s="26">
        <f t="shared" si="380"/>
        <v>-4.704645218812005E-2</v>
      </c>
      <c r="EQ120" s="26">
        <f t="shared" si="381"/>
        <v>-1.8438884425557123E-3</v>
      </c>
      <c r="ET120" s="26">
        <f t="shared" si="273"/>
        <v>0.97854375365539936</v>
      </c>
      <c r="EU120" s="26">
        <f t="shared" si="382"/>
        <v>0.84821179368936273</v>
      </c>
      <c r="EV120" s="26">
        <f t="shared" si="332"/>
        <v>1</v>
      </c>
      <c r="EW120" s="26"/>
      <c r="EX120" s="26">
        <f t="shared" si="383"/>
        <v>2.8605116404001227E-3</v>
      </c>
      <c r="EY120" s="26">
        <f t="shared" si="384"/>
        <v>-3.1573237247520961E-3</v>
      </c>
      <c r="EZ120" s="26">
        <f t="shared" si="385"/>
        <v>-4.4764102501616873E-2</v>
      </c>
      <c r="FA120" s="26">
        <f t="shared" si="386"/>
        <v>5.1658586379398023E-3</v>
      </c>
      <c r="FB120" s="26"/>
      <c r="FC120" s="26"/>
      <c r="FD120" s="26">
        <f t="shared" si="274"/>
        <v>0.98684487801005083</v>
      </c>
      <c r="FE120" s="26">
        <f t="shared" si="387"/>
        <v>0.99776099405291618</v>
      </c>
      <c r="FF120" s="26">
        <f t="shared" si="333"/>
        <v>1</v>
      </c>
      <c r="FV120">
        <f t="shared" si="334"/>
        <v>1</v>
      </c>
      <c r="FX120" s="8">
        <f t="shared" si="388"/>
        <v>36</v>
      </c>
      <c r="FY120" t="b">
        <f t="shared" si="264"/>
        <v>0</v>
      </c>
      <c r="GC120" s="11"/>
      <c r="GD120" s="11"/>
      <c r="GE120" s="11"/>
      <c r="GF120" s="17">
        <f ca="1">IF(FY106,OFFSET(B$10,$FY$4+$FX106,0),"")</f>
        <v>2007</v>
      </c>
      <c r="GG120" s="18">
        <f t="shared" ca="1" si="280"/>
        <v>1.9611637686699974</v>
      </c>
      <c r="GH120" s="94">
        <f ca="1">GG120*GI120</f>
        <v>1.3484617440569238</v>
      </c>
      <c r="GI120" s="18">
        <f t="shared" ca="1" si="281"/>
        <v>0.68758242712764894</v>
      </c>
      <c r="GJ120" s="18">
        <f t="shared" ca="1" si="282"/>
        <v>0.87383580639266112</v>
      </c>
      <c r="GM120" s="11" t="str">
        <f t="shared" ca="1" si="305"/>
        <v/>
      </c>
      <c r="GN120" s="11" t="str">
        <f t="shared" ca="1" si="306"/>
        <v/>
      </c>
      <c r="GO120" s="11" t="str">
        <f t="shared" ca="1" si="307"/>
        <v/>
      </c>
      <c r="GP120" s="11" t="str">
        <f t="shared" ca="1" si="308"/>
        <v/>
      </c>
      <c r="GX120" s="14"/>
      <c r="GZ120" s="26">
        <f t="shared" si="335"/>
        <v>0.71905777525001191</v>
      </c>
      <c r="HA120" s="26">
        <f t="shared" si="336"/>
        <v>1.131771721662185</v>
      </c>
      <c r="HB120" s="26">
        <f t="shared" si="337"/>
        <v>0.96250681707269092</v>
      </c>
      <c r="HC120" s="26">
        <f t="shared" si="338"/>
        <v>1.0369272149896331</v>
      </c>
      <c r="HD120" s="26">
        <f t="shared" si="339"/>
        <v>0.81222193208628601</v>
      </c>
      <c r="HE120" s="26">
        <f t="shared" si="340"/>
        <v>0.81222217485189596</v>
      </c>
      <c r="HF120" s="26"/>
      <c r="HG120" s="26">
        <f t="shared" si="341"/>
        <v>1.0893379974699491</v>
      </c>
      <c r="HI120" s="26">
        <f t="shared" si="342"/>
        <v>0.94021366366674386</v>
      </c>
      <c r="HJ120" s="26">
        <f t="shared" si="343"/>
        <v>0.8991507331839409</v>
      </c>
      <c r="HK120" s="26">
        <f t="shared" si="344"/>
        <v>1.0453114800798182</v>
      </c>
      <c r="HL120" s="26">
        <f t="shared" si="345"/>
        <v>1.0594053760416662</v>
      </c>
      <c r="HO120" s="8">
        <f t="shared" si="389"/>
        <v>36</v>
      </c>
      <c r="HP120" t="b">
        <f t="shared" si="266"/>
        <v>0</v>
      </c>
      <c r="HS120" s="11"/>
      <c r="HT120" s="11"/>
      <c r="HU120" s="11"/>
      <c r="HV120" s="19" t="str">
        <f t="shared" ca="1" si="346"/>
        <v/>
      </c>
      <c r="HW120" s="12" t="str">
        <f t="shared" ca="1" si="347"/>
        <v/>
      </c>
      <c r="HX120" s="12" t="str">
        <f t="shared" ca="1" si="348"/>
        <v/>
      </c>
      <c r="HY120" s="12" t="str">
        <f t="shared" ca="1" si="349"/>
        <v/>
      </c>
      <c r="IB120" s="12" t="str">
        <f t="shared" ca="1" si="350"/>
        <v/>
      </c>
      <c r="IC120" s="12" t="str">
        <f t="shared" ca="1" si="351"/>
        <v/>
      </c>
      <c r="ID120" s="12" t="str">
        <f t="shared" ca="1" si="352"/>
        <v/>
      </c>
      <c r="IE120" s="12" t="str">
        <f t="shared" ca="1" si="353"/>
        <v/>
      </c>
      <c r="IG120" s="197"/>
      <c r="IH120">
        <f t="shared" si="354"/>
        <v>1</v>
      </c>
      <c r="II120">
        <f t="shared" si="355"/>
        <v>1</v>
      </c>
      <c r="IJ120" t="e">
        <f t="shared" si="356"/>
        <v>#DIV/0!</v>
      </c>
      <c r="IK120">
        <f t="shared" si="357"/>
        <v>1</v>
      </c>
      <c r="IL120">
        <f t="shared" si="358"/>
        <v>1</v>
      </c>
      <c r="IM120">
        <f t="shared" si="359"/>
        <v>1</v>
      </c>
    </row>
    <row r="121" spans="1:247" x14ac:dyDescent="0.2">
      <c r="A121" t="s">
        <v>239</v>
      </c>
      <c r="B121" s="1">
        <f t="shared" si="360"/>
        <v>1986</v>
      </c>
      <c r="C121" s="42">
        <f>'Annual Data_MER_July-2014'!E50</f>
        <v>15975.109</v>
      </c>
      <c r="D121" s="42">
        <f>'Annual Data_MER_July-2014'!I50</f>
        <v>11606.106</v>
      </c>
      <c r="E121" s="42">
        <f>AER11_Table2.1d!AA49*0.001</f>
        <v>28273.567999999999</v>
      </c>
      <c r="F121" s="42">
        <f>AER11_Table2.1e!R46*0.001</f>
        <v>20788.785</v>
      </c>
      <c r="G121" s="42"/>
      <c r="H121" s="42">
        <f t="shared" si="227"/>
        <v>76643.567999999999</v>
      </c>
      <c r="I121" s="1"/>
      <c r="J121" s="1"/>
      <c r="K121" s="42">
        <f>[2]National!H52</f>
        <v>15975.108</v>
      </c>
      <c r="L121" s="42">
        <f>[10]Commercial_Total!D52</f>
        <v>11636.003564537705</v>
      </c>
      <c r="M121" s="42">
        <f>[11]Total_Industrial!F47</f>
        <v>22574.018183416134</v>
      </c>
      <c r="N121" s="42">
        <f>'[12]Total_Transportation '!F47</f>
        <v>19983.497430267213</v>
      </c>
      <c r="O121" s="42"/>
      <c r="P121" s="42">
        <f t="shared" si="390"/>
        <v>70168.627178221053</v>
      </c>
      <c r="Q121" s="27"/>
      <c r="R121" s="27"/>
      <c r="S121" s="51">
        <f t="shared" si="295"/>
        <v>0.99999993740261806</v>
      </c>
      <c r="T121" s="51">
        <f t="shared" si="296"/>
        <v>1.0025760202894671</v>
      </c>
      <c r="U121" s="51">
        <f t="shared" si="297"/>
        <v>0.79841420026705279</v>
      </c>
      <c r="V121" s="51">
        <f t="shared" si="298"/>
        <v>0.96126336533218337</v>
      </c>
      <c r="W121" s="51"/>
      <c r="X121" s="51">
        <f t="shared" si="299"/>
        <v>0.91551879706619421</v>
      </c>
      <c r="Y121" s="218"/>
      <c r="Z121" s="231">
        <f>Sector_Activity!B43</f>
        <v>88622.319685179507</v>
      </c>
      <c r="AA121" s="231">
        <f>Sector_Activity!C43</f>
        <v>59492.416736089981</v>
      </c>
      <c r="AB121" s="42">
        <f>Sector_Activity!D43</f>
        <v>1665.7995131596667</v>
      </c>
      <c r="AC121" s="51">
        <f>Sector_Activity!E43</f>
        <v>1.0164849796307009</v>
      </c>
      <c r="AD121" s="23"/>
      <c r="AE121" s="42">
        <f>Sector_Activity!G43</f>
        <v>7852.1</v>
      </c>
      <c r="AH121" s="267">
        <f t="shared" si="391"/>
        <v>180.26054899882686</v>
      </c>
      <c r="AI121" s="267">
        <f t="shared" si="228"/>
        <v>195.58801277405388</v>
      </c>
      <c r="AJ121" s="267">
        <f t="shared" si="304"/>
        <v>13.551461628535376</v>
      </c>
      <c r="AK121" s="51">
        <f t="shared" si="286"/>
        <v>19.65941241702107</v>
      </c>
      <c r="AN121" s="34">
        <f t="shared" si="309"/>
        <v>8.9362880220859449</v>
      </c>
      <c r="AO121" s="34">
        <f t="shared" si="361"/>
        <v>9.7609006507813199</v>
      </c>
      <c r="AQ121" s="26">
        <f t="shared" si="310"/>
        <v>0.98179364633941568</v>
      </c>
      <c r="AR121" s="26">
        <f t="shared" si="311"/>
        <v>0.99095840579872418</v>
      </c>
      <c r="AS121" s="26">
        <f t="shared" si="287"/>
        <v>1.0155592620694707</v>
      </c>
      <c r="AT121" s="26">
        <f t="shared" si="288"/>
        <v>1.0142997919381092</v>
      </c>
      <c r="AU121" s="26"/>
      <c r="AV121" s="26">
        <f t="shared" si="312"/>
        <v>0.97775251672540053</v>
      </c>
      <c r="AY121" s="34">
        <f t="shared" si="313"/>
        <v>11.286448171212733</v>
      </c>
      <c r="AZ121" s="34">
        <f t="shared" si="362"/>
        <v>7.5766249456947792</v>
      </c>
      <c r="BA121" s="34">
        <f t="shared" si="314"/>
        <v>0.21214700693568175</v>
      </c>
      <c r="BB121" s="93">
        <f t="shared" si="315"/>
        <v>1.2945390145702434E-4</v>
      </c>
      <c r="BD121" s="26"/>
      <c r="BE121" s="26"/>
      <c r="BF121" s="26"/>
      <c r="BH121" s="258">
        <f>[2]National!CQ52</f>
        <v>0.98802850430535816</v>
      </c>
      <c r="BI121" s="258">
        <f>[10]Commercial_Total!Y52</f>
        <v>0.98571016614228302</v>
      </c>
      <c r="BJ121" s="258">
        <f>[11]Total_Industrial!Z47</f>
        <v>1.0143271169923793</v>
      </c>
      <c r="BK121" s="258">
        <f>'[12]Total_Transportation '!Z47</f>
        <v>1.0076372215364484</v>
      </c>
      <c r="BL121" s="1"/>
      <c r="BN121" s="258">
        <f>[2]National!CU52</f>
        <v>0.99368959707258053</v>
      </c>
      <c r="BO121" s="258">
        <f>[10]Commercial_Total!X52</f>
        <v>1.0053243233525542</v>
      </c>
      <c r="BP121" s="258">
        <f>[11]Total_Industrial!AD47</f>
        <v>1.0012147125139765</v>
      </c>
      <c r="BQ121" s="258">
        <f>'[12]Total_Transportation '!AD47</f>
        <v>1.0066120725388663</v>
      </c>
      <c r="BR121" s="1"/>
      <c r="BZ121" s="83">
        <f t="shared" si="316"/>
        <v>1.0351187102047275</v>
      </c>
      <c r="CA121" s="83">
        <f t="shared" si="317"/>
        <v>0.96919976094429938</v>
      </c>
      <c r="CB121" s="83">
        <f t="shared" si="318"/>
        <v>0.97775251672540053</v>
      </c>
      <c r="CC121" s="83">
        <f t="shared" si="319"/>
        <v>0.97456573136688807</v>
      </c>
      <c r="CD121" s="83">
        <f t="shared" si="320"/>
        <v>1.0016796884900214</v>
      </c>
      <c r="CE121" s="83">
        <f t="shared" si="321"/>
        <v>1.0015875897904336</v>
      </c>
      <c r="CF121" s="413">
        <f t="shared" si="301"/>
        <v>1.0120899146136593</v>
      </c>
      <c r="CG121" s="413">
        <f t="shared" si="322"/>
        <v>1.012089924012223</v>
      </c>
      <c r="CH121" s="9"/>
      <c r="CI121" s="84">
        <f t="shared" si="323"/>
        <v>0.97620269820863437</v>
      </c>
      <c r="CJ121" s="26"/>
      <c r="CK121" s="87">
        <f t="shared" si="324"/>
        <v>1.0021835062181292</v>
      </c>
      <c r="CL121" s="87">
        <f t="shared" si="230"/>
        <v>2.3484706324619527E-3</v>
      </c>
      <c r="CM121" s="92">
        <f t="shared" si="231"/>
        <v>1</v>
      </c>
      <c r="CN121" s="92">
        <f t="shared" si="232"/>
        <v>1</v>
      </c>
      <c r="CO121" s="5">
        <f t="shared" si="325"/>
        <v>1</v>
      </c>
      <c r="CP121" s="91">
        <f t="shared" si="326"/>
        <v>1</v>
      </c>
      <c r="CQ121" s="37">
        <f t="shared" si="327"/>
        <v>1.0120899146136593</v>
      </c>
      <c r="CR121">
        <f t="shared" si="328"/>
        <v>0.97620269820863437</v>
      </c>
      <c r="CS121" s="84">
        <f t="shared" si="329"/>
        <v>1.0032699542534118</v>
      </c>
      <c r="CT121" s="205"/>
      <c r="CU121" s="244"/>
      <c r="CV121" s="5"/>
      <c r="CW121" s="26">
        <f t="shared" si="233"/>
        <v>0.22766738701364184</v>
      </c>
      <c r="CX121" s="26">
        <f t="shared" si="234"/>
        <v>0.16582914662108836</v>
      </c>
      <c r="CY121" s="26">
        <f t="shared" si="235"/>
        <v>0.321710985253858</v>
      </c>
      <c r="CZ121" s="26">
        <f t="shared" si="236"/>
        <v>0.28479248111141175</v>
      </c>
      <c r="DA121" s="26"/>
      <c r="DB121">
        <f t="shared" si="237"/>
        <v>1</v>
      </c>
      <c r="DD121" s="26">
        <f t="shared" si="363"/>
        <v>0.22951624778215657</v>
      </c>
      <c r="DE121" s="26">
        <f t="shared" si="364"/>
        <v>0.16571714492457301</v>
      </c>
      <c r="DF121" s="26">
        <f t="shared" si="365"/>
        <v>0.32258286175420919</v>
      </c>
      <c r="DG121" s="26">
        <f t="shared" si="366"/>
        <v>0.2821698668505111</v>
      </c>
      <c r="DH121" s="26"/>
      <c r="DI121" s="26">
        <f t="shared" si="267"/>
        <v>0.99998612131144982</v>
      </c>
      <c r="DJ121" s="26"/>
      <c r="DK121" s="26">
        <f t="shared" si="268"/>
        <v>0.2295194332108863</v>
      </c>
      <c r="DL121" s="26">
        <f t="shared" si="269"/>
        <v>0.16571944489313539</v>
      </c>
      <c r="DM121" s="26">
        <f t="shared" si="270"/>
        <v>0.32258733884341523</v>
      </c>
      <c r="DN121" s="26">
        <f t="shared" si="271"/>
        <v>0.28217378305256313</v>
      </c>
      <c r="DO121" s="26"/>
      <c r="DP121" s="26">
        <f t="shared" si="272"/>
        <v>1</v>
      </c>
      <c r="DQ121" s="26"/>
      <c r="DR121" s="26"/>
      <c r="DS121" s="26">
        <f t="shared" si="367"/>
        <v>-1.8374128819931803E-2</v>
      </c>
      <c r="DT121" s="26">
        <f t="shared" si="368"/>
        <v>-9.0827174818111055E-3</v>
      </c>
      <c r="DU121" s="26">
        <f t="shared" si="369"/>
        <v>1.5439457863357969E-2</v>
      </c>
      <c r="DV121" s="26">
        <f t="shared" si="370"/>
        <v>1.4198514271239363E-2</v>
      </c>
      <c r="DW121" s="26"/>
      <c r="DY121" s="26">
        <f t="shared" si="275"/>
        <v>1.0032699542534118</v>
      </c>
      <c r="DZ121" s="26">
        <f t="shared" si="371"/>
        <v>0.84907971862721987</v>
      </c>
      <c r="EA121" s="26">
        <f t="shared" si="330"/>
        <v>1.0032699542534118</v>
      </c>
      <c r="EC121" s="26">
        <f t="shared" si="372"/>
        <v>-2.0278992428659014E-2</v>
      </c>
      <c r="ED121" s="26">
        <f t="shared" si="373"/>
        <v>-1.2064556968446207E-2</v>
      </c>
      <c r="EE121" s="26">
        <f t="shared" si="374"/>
        <v>-4.3348625247077562E-2</v>
      </c>
      <c r="EF121" s="26">
        <f t="shared" si="375"/>
        <v>-1.8165538569277731E-2</v>
      </c>
      <c r="EG121" s="26"/>
      <c r="EI121" s="26">
        <f t="shared" si="376"/>
        <v>0.97456573136688807</v>
      </c>
      <c r="EJ121" s="26">
        <f t="shared" si="377"/>
        <v>0.80717821360236885</v>
      </c>
      <c r="EK121" s="26">
        <f t="shared" si="331"/>
        <v>0.97456573136688807</v>
      </c>
      <c r="EL121" s="26">
        <v>0.93377792442880736</v>
      </c>
      <c r="EM121" s="26"/>
      <c r="EN121" s="26">
        <f t="shared" si="378"/>
        <v>-1.204373113894113E-2</v>
      </c>
      <c r="EO121" s="26">
        <f t="shared" si="379"/>
        <v>-1.439291673677757E-2</v>
      </c>
      <c r="EP121" s="26">
        <f t="shared" si="380"/>
        <v>1.4225453728811899E-2</v>
      </c>
      <c r="EQ121" s="26">
        <f t="shared" si="381"/>
        <v>7.6082056004952575E-3</v>
      </c>
      <c r="ET121" s="26">
        <f t="shared" si="273"/>
        <v>1.0015875897904336</v>
      </c>
      <c r="EU121" s="26">
        <f t="shared" si="382"/>
        <v>0.84955840607314936</v>
      </c>
      <c r="EV121" s="26">
        <f t="shared" si="332"/>
        <v>1.0015875897904336</v>
      </c>
      <c r="EW121" s="26"/>
      <c r="EX121" s="26">
        <f t="shared" si="383"/>
        <v>-6.3303976809906083E-3</v>
      </c>
      <c r="EY121" s="26">
        <f t="shared" si="384"/>
        <v>5.3101992549667108E-3</v>
      </c>
      <c r="EZ121" s="26">
        <f t="shared" si="385"/>
        <v>1.2139753476337943E-3</v>
      </c>
      <c r="FA121" s="26">
        <f t="shared" si="386"/>
        <v>6.5903086707440649E-3</v>
      </c>
      <c r="FB121" s="26"/>
      <c r="FC121" s="26"/>
      <c r="FD121" s="26">
        <f t="shared" si="274"/>
        <v>1.0016796884900214</v>
      </c>
      <c r="FE121" s="26">
        <f t="shared" si="387"/>
        <v>0.9994369217104192</v>
      </c>
      <c r="FF121" s="26">
        <f t="shared" si="333"/>
        <v>1.0016796884900214</v>
      </c>
      <c r="FV121">
        <f t="shared" si="334"/>
        <v>1.0351187102047275</v>
      </c>
      <c r="FX121" s="8">
        <f t="shared" si="388"/>
        <v>37</v>
      </c>
      <c r="FY121" t="b">
        <f t="shared" si="264"/>
        <v>0</v>
      </c>
      <c r="GC121" s="11"/>
      <c r="GD121" s="11"/>
      <c r="GE121" s="11"/>
      <c r="GF121" s="17">
        <f ca="1">IF(FY107,OFFSET(B$10,$FY$4+$FX107,0),"")</f>
        <v>2008</v>
      </c>
      <c r="GG121" s="18">
        <f t="shared" ca="1" si="280"/>
        <v>1.9554688426908526</v>
      </c>
      <c r="GH121" s="94">
        <f ca="1">GG121*GI121</f>
        <v>1.3306460613956403</v>
      </c>
      <c r="GI121" s="18">
        <f t="shared" ca="1" si="281"/>
        <v>0.68047418212227029</v>
      </c>
      <c r="GJ121" s="18">
        <f t="shared" ca="1" si="282"/>
        <v>0.87525829956624501</v>
      </c>
      <c r="GM121" s="11" t="str">
        <f t="shared" ca="1" si="305"/>
        <v/>
      </c>
      <c r="GN121" s="11" t="str">
        <f t="shared" ca="1" si="306"/>
        <v/>
      </c>
      <c r="GO121" s="11" t="str">
        <f t="shared" ca="1" si="307"/>
        <v/>
      </c>
      <c r="GP121" s="11" t="str">
        <f t="shared" ca="1" si="308"/>
        <v/>
      </c>
      <c r="GX121" s="14"/>
      <c r="GZ121" s="26">
        <f t="shared" si="335"/>
        <v>0.74431015687947311</v>
      </c>
      <c r="HA121" s="26">
        <f t="shared" si="336"/>
        <v>1.1029859356620695</v>
      </c>
      <c r="HB121" s="26">
        <f t="shared" si="337"/>
        <v>0.96412352869489504</v>
      </c>
      <c r="HC121" s="26">
        <f t="shared" si="338"/>
        <v>1.0385734300495735</v>
      </c>
      <c r="HD121" s="26">
        <f t="shared" si="339"/>
        <v>0.82204162589255059</v>
      </c>
      <c r="HE121" s="26">
        <f t="shared" si="340"/>
        <v>0.82204187922689786</v>
      </c>
      <c r="HF121" s="26"/>
      <c r="HG121" s="26">
        <f t="shared" si="341"/>
        <v>1.0634146923913548</v>
      </c>
      <c r="HI121" s="26">
        <f t="shared" si="342"/>
        <v>0.9230958011895134</v>
      </c>
      <c r="HJ121" s="26">
        <f t="shared" si="343"/>
        <v>0.89102097712871209</v>
      </c>
      <c r="HK121" s="26">
        <f t="shared" si="344"/>
        <v>1.0615757553426064</v>
      </c>
      <c r="HL121" s="26">
        <f t="shared" si="345"/>
        <v>1.0745546524971763</v>
      </c>
      <c r="HO121" s="8">
        <f t="shared" si="389"/>
        <v>37</v>
      </c>
      <c r="HP121" t="b">
        <f t="shared" si="266"/>
        <v>0</v>
      </c>
      <c r="HS121" s="11"/>
      <c r="HT121" s="11"/>
      <c r="HU121" s="11"/>
      <c r="HV121" s="19" t="str">
        <f t="shared" ca="1" si="346"/>
        <v/>
      </c>
      <c r="HW121" s="12" t="str">
        <f t="shared" ca="1" si="347"/>
        <v/>
      </c>
      <c r="HX121" s="12" t="str">
        <f t="shared" ca="1" si="348"/>
        <v/>
      </c>
      <c r="HY121" s="12" t="str">
        <f t="shared" ca="1" si="349"/>
        <v/>
      </c>
      <c r="IB121" s="12" t="str">
        <f t="shared" ca="1" si="350"/>
        <v/>
      </c>
      <c r="IC121" s="12" t="str">
        <f t="shared" ca="1" si="351"/>
        <v/>
      </c>
      <c r="ID121" s="12" t="str">
        <f t="shared" ca="1" si="352"/>
        <v/>
      </c>
      <c r="IE121" s="12" t="str">
        <f t="shared" ca="1" si="353"/>
        <v/>
      </c>
      <c r="IG121" s="197"/>
      <c r="IH121">
        <f t="shared" si="354"/>
        <v>1.0143389540892807</v>
      </c>
      <c r="II121">
        <f t="shared" si="355"/>
        <v>1.0227054921100727</v>
      </c>
      <c r="IJ121" t="e">
        <f t="shared" si="356"/>
        <v>#DIV/0!</v>
      </c>
      <c r="IK121">
        <f t="shared" si="357"/>
        <v>0.99587154035942405</v>
      </c>
      <c r="IL121">
        <f t="shared" si="358"/>
        <v>1.0134586040629974</v>
      </c>
      <c r="IM121">
        <f t="shared" si="359"/>
        <v>1.0066288226384694</v>
      </c>
    </row>
    <row r="122" spans="1:247" x14ac:dyDescent="0.2">
      <c r="A122" t="s">
        <v>239</v>
      </c>
      <c r="B122" s="1">
        <f t="shared" si="360"/>
        <v>1987</v>
      </c>
      <c r="C122" s="42">
        <f>'Annual Data_MER_July-2014'!E51</f>
        <v>16263.214</v>
      </c>
      <c r="D122" s="42">
        <f>'Annual Data_MER_July-2014'!I51</f>
        <v>11946.009</v>
      </c>
      <c r="E122" s="42">
        <f>AER11_Table2.1d!AA50*0.001</f>
        <v>29378.886000000002</v>
      </c>
      <c r="F122" s="42">
        <f>AER11_Table2.1e!R47*0.001</f>
        <v>21468.880000000001</v>
      </c>
      <c r="G122" s="42"/>
      <c r="H122" s="42">
        <f t="shared" si="227"/>
        <v>79056.989000000001</v>
      </c>
      <c r="I122" s="1"/>
      <c r="J122" s="1"/>
      <c r="K122" s="42">
        <f>[2]National!H53</f>
        <v>16263.213999999998</v>
      </c>
      <c r="L122" s="42">
        <f>[10]Commercial_Total!D53</f>
        <v>11975.66563977479</v>
      </c>
      <c r="M122" s="42">
        <f>[11]Total_Industrial!F48</f>
        <v>23143.294445336054</v>
      </c>
      <c r="N122" s="42">
        <f>'[12]Total_Transportation '!F48</f>
        <v>20453.71520511237</v>
      </c>
      <c r="O122" s="42"/>
      <c r="P122" s="42">
        <f t="shared" si="390"/>
        <v>71835.889290223218</v>
      </c>
      <c r="Q122" s="27"/>
      <c r="R122" s="27"/>
      <c r="S122" s="51">
        <f t="shared" si="295"/>
        <v>0.99999999999999989</v>
      </c>
      <c r="T122" s="51">
        <f t="shared" si="296"/>
        <v>1.0024825562892838</v>
      </c>
      <c r="U122" s="51">
        <f t="shared" si="297"/>
        <v>0.78775262089025611</v>
      </c>
      <c r="V122" s="51">
        <f t="shared" si="298"/>
        <v>0.9527145899139764</v>
      </c>
      <c r="W122" s="51"/>
      <c r="X122" s="51">
        <f t="shared" si="299"/>
        <v>0.90865956569915929</v>
      </c>
      <c r="Y122" s="218"/>
      <c r="Z122" s="231">
        <f>Sector_Activity!B44</f>
        <v>89856.92041124808</v>
      </c>
      <c r="AA122" s="231">
        <f>Sector_Activity!C44</f>
        <v>60763.476770077759</v>
      </c>
      <c r="AB122" s="42">
        <f>Sector_Activity!D44</f>
        <v>1749.4685090450198</v>
      </c>
      <c r="AC122" s="51">
        <f>Sector_Activity!E44</f>
        <v>1.0584149691674531</v>
      </c>
      <c r="AD122" s="23"/>
      <c r="AE122" s="42">
        <f>Sector_Activity!G44</f>
        <v>8123.9</v>
      </c>
      <c r="AH122" s="267">
        <f t="shared" si="391"/>
        <v>180.99011100723419</v>
      </c>
      <c r="AI122" s="267">
        <f t="shared" si="228"/>
        <v>197.08657694307681</v>
      </c>
      <c r="AJ122" s="267">
        <f t="shared" si="304"/>
        <v>13.228757377272974</v>
      </c>
      <c r="AK122" s="51">
        <f t="shared" si="286"/>
        <v>19.324854429450497</v>
      </c>
      <c r="AN122" s="34">
        <f t="shared" si="309"/>
        <v>8.842537363855195</v>
      </c>
      <c r="AO122" s="34">
        <f t="shared" si="361"/>
        <v>9.7314084368345259</v>
      </c>
      <c r="AQ122" s="26">
        <f t="shared" si="310"/>
        <v>0.98576722429889252</v>
      </c>
      <c r="AR122" s="26">
        <f t="shared" si="311"/>
        <v>0.99855097110403024</v>
      </c>
      <c r="AS122" s="26">
        <f t="shared" si="287"/>
        <v>0.99137550239378858</v>
      </c>
      <c r="AT122" s="26">
        <f t="shared" si="288"/>
        <v>0.99703874211699328</v>
      </c>
      <c r="AU122" s="26"/>
      <c r="AV122" s="26">
        <f t="shared" si="312"/>
        <v>0.96749490844294261</v>
      </c>
      <c r="AY122" s="34">
        <f t="shared" si="313"/>
        <v>11.060810744992933</v>
      </c>
      <c r="AZ122" s="34">
        <f t="shared" si="362"/>
        <v>7.4795943783254053</v>
      </c>
      <c r="BA122" s="34">
        <f t="shared" si="314"/>
        <v>0.21534835596757959</v>
      </c>
      <c r="BB122" s="93">
        <f t="shared" si="315"/>
        <v>1.3028409620594213E-4</v>
      </c>
      <c r="BD122" s="26"/>
      <c r="BE122" s="26"/>
      <c r="BF122" s="26"/>
      <c r="BH122" s="258">
        <f>[2]National!CQ53</f>
        <v>0.97262312329032186</v>
      </c>
      <c r="BI122" s="258">
        <f>[10]Commercial_Total!Y53</f>
        <v>0.98979451466963675</v>
      </c>
      <c r="BJ122" s="258">
        <f>[11]Total_Industrial!Z48</f>
        <v>0.96294600664407104</v>
      </c>
      <c r="BK122" s="258">
        <f>'[12]Total_Transportation '!Z48</f>
        <v>0.98888140040758443</v>
      </c>
      <c r="BL122" s="1"/>
      <c r="BN122" s="258">
        <f>[2]National!CU53</f>
        <v>1.0135140741504323</v>
      </c>
      <c r="BO122" s="258">
        <f>[10]Commercial_Total!X53</f>
        <v>1.008846741727313</v>
      </c>
      <c r="BP122" s="258">
        <f>[11]Total_Industrial!AD48</f>
        <v>1.0295236760455739</v>
      </c>
      <c r="BQ122" s="258">
        <f>'[12]Total_Transportation '!AD48</f>
        <v>1.008249059701241</v>
      </c>
      <c r="BR122" s="1"/>
      <c r="BZ122" s="83">
        <f t="shared" si="316"/>
        <v>1.0709492861568477</v>
      </c>
      <c r="CA122" s="83">
        <f t="shared" si="317"/>
        <v>0.96627135835834921</v>
      </c>
      <c r="CB122" s="83">
        <f t="shared" si="318"/>
        <v>0.96749490844294261</v>
      </c>
      <c r="CC122" s="83">
        <f t="shared" si="319"/>
        <v>0.97448229976816014</v>
      </c>
      <c r="CD122" s="83">
        <f t="shared" si="320"/>
        <v>1.0163153801239966</v>
      </c>
      <c r="CE122" s="83">
        <f t="shared" si="321"/>
        <v>0.9768913515268598</v>
      </c>
      <c r="CF122" s="413">
        <f t="shared" si="301"/>
        <v>1.0361380522653423</v>
      </c>
      <c r="CG122" s="413">
        <f t="shared" si="322"/>
        <v>1.0361379815573541</v>
      </c>
      <c r="CH122" s="9"/>
      <c r="CI122" s="84">
        <f t="shared" si="323"/>
        <v>0.99038134891298402</v>
      </c>
      <c r="CJ122" s="26"/>
      <c r="CK122" s="87">
        <f t="shared" si="324"/>
        <v>0.97295964961443615</v>
      </c>
      <c r="CL122" s="87">
        <f t="shared" si="230"/>
        <v>2.3211220277533778E-3</v>
      </c>
      <c r="CM122" s="92">
        <f t="shared" si="231"/>
        <v>1</v>
      </c>
      <c r="CN122" s="92">
        <f t="shared" si="232"/>
        <v>1</v>
      </c>
      <c r="CO122" s="5">
        <f t="shared" si="325"/>
        <v>1</v>
      </c>
      <c r="CP122" s="91">
        <f t="shared" si="326"/>
        <v>1</v>
      </c>
      <c r="CQ122" s="37">
        <f t="shared" si="327"/>
        <v>1.0361380522653423</v>
      </c>
      <c r="CR122">
        <f t="shared" si="328"/>
        <v>0.99038134891298402</v>
      </c>
      <c r="CS122" s="84">
        <f t="shared" si="329"/>
        <v>0.99282963751431941</v>
      </c>
      <c r="CT122" s="205"/>
      <c r="CU122" s="244"/>
      <c r="CV122" s="5"/>
      <c r="CW122" s="26">
        <f t="shared" si="233"/>
        <v>0.22639399554580864</v>
      </c>
      <c r="CX122" s="26">
        <f t="shared" si="234"/>
        <v>0.16670867108489551</v>
      </c>
      <c r="CY122" s="26">
        <f t="shared" si="235"/>
        <v>0.32216896977268755</v>
      </c>
      <c r="CZ122" s="26">
        <f t="shared" si="236"/>
        <v>0.28472836359660819</v>
      </c>
      <c r="DA122" s="26"/>
      <c r="DB122">
        <f t="shared" si="237"/>
        <v>1</v>
      </c>
      <c r="DD122" s="26">
        <f t="shared" si="363"/>
        <v>0.22703009608514921</v>
      </c>
      <c r="DE122" s="26">
        <f t="shared" si="364"/>
        <v>0.16626852114534349</v>
      </c>
      <c r="DF122" s="26">
        <f t="shared" si="365"/>
        <v>0.3219399232200435</v>
      </c>
      <c r="DG122" s="26">
        <f t="shared" si="366"/>
        <v>0.28476042115099365</v>
      </c>
      <c r="DH122" s="26"/>
      <c r="DI122" s="26">
        <f t="shared" si="267"/>
        <v>0.99999896160152979</v>
      </c>
      <c r="DJ122" s="26"/>
      <c r="DK122" s="26">
        <f t="shared" si="268"/>
        <v>0.22703033183309848</v>
      </c>
      <c r="DL122" s="26">
        <f t="shared" si="269"/>
        <v>0.16626869379850076</v>
      </c>
      <c r="DM122" s="26">
        <f t="shared" si="270"/>
        <v>0.32194025752231442</v>
      </c>
      <c r="DN122" s="26">
        <f t="shared" si="271"/>
        <v>0.28476071684608639</v>
      </c>
      <c r="DO122" s="26"/>
      <c r="DP122" s="26">
        <f t="shared" si="272"/>
        <v>1</v>
      </c>
      <c r="DQ122" s="26"/>
      <c r="DR122" s="26"/>
      <c r="DS122" s="26">
        <f t="shared" si="367"/>
        <v>4.0390957361974861E-3</v>
      </c>
      <c r="DT122" s="26">
        <f t="shared" si="368"/>
        <v>7.6326377281991653E-3</v>
      </c>
      <c r="DU122" s="26">
        <f t="shared" si="369"/>
        <v>-2.4101361677506213E-2</v>
      </c>
      <c r="DV122" s="26">
        <f t="shared" si="370"/>
        <v>-1.7164165353445043E-2</v>
      </c>
      <c r="DW122" s="26"/>
      <c r="DY122" s="26">
        <f t="shared" si="275"/>
        <v>0.98959371134874496</v>
      </c>
      <c r="DZ122" s="26">
        <f t="shared" si="371"/>
        <v>0.8402439499872586</v>
      </c>
      <c r="EA122" s="26">
        <f t="shared" si="330"/>
        <v>0.99282963751431941</v>
      </c>
      <c r="EC122" s="26">
        <f t="shared" si="372"/>
        <v>-2.0194431469994369E-2</v>
      </c>
      <c r="ED122" s="26">
        <f t="shared" si="373"/>
        <v>-1.2889279654254562E-2</v>
      </c>
      <c r="EE122" s="26">
        <f t="shared" si="374"/>
        <v>1.4977513933237263E-2</v>
      </c>
      <c r="EF122" s="26">
        <f t="shared" si="375"/>
        <v>6.3925770087362201E-3</v>
      </c>
      <c r="EG122" s="26"/>
      <c r="EI122" s="26">
        <f t="shared" si="376"/>
        <v>0.99991439099894164</v>
      </c>
      <c r="EJ122" s="26">
        <f t="shared" si="377"/>
        <v>0.80710911188182632</v>
      </c>
      <c r="EK122" s="26">
        <f t="shared" si="331"/>
        <v>0.97448229976816014</v>
      </c>
      <c r="EL122" s="26">
        <v>0.93666787919206651</v>
      </c>
      <c r="EM122" s="26"/>
      <c r="EN122" s="26">
        <f t="shared" si="378"/>
        <v>-1.5714875438540932E-2</v>
      </c>
      <c r="EO122" s="26">
        <f t="shared" si="379"/>
        <v>4.1349983997623369E-3</v>
      </c>
      <c r="EP122" s="26">
        <f t="shared" si="380"/>
        <v>-5.1983390351693297E-2</v>
      </c>
      <c r="EQ122" s="26">
        <f t="shared" si="381"/>
        <v>-1.878907884883679E-2</v>
      </c>
      <c r="ET122" s="26">
        <f t="shared" si="273"/>
        <v>0.97534290708539917</v>
      </c>
      <c r="EU122" s="26">
        <f t="shared" si="382"/>
        <v>0.82861076551822355</v>
      </c>
      <c r="EV122" s="26">
        <f t="shared" si="332"/>
        <v>0.9768913515268598</v>
      </c>
      <c r="EW122" s="26"/>
      <c r="EX122" s="26">
        <f t="shared" si="383"/>
        <v>1.9753971174738122E-2</v>
      </c>
      <c r="EY122" s="26">
        <f t="shared" si="384"/>
        <v>3.4976393284367009E-3</v>
      </c>
      <c r="EZ122" s="26">
        <f t="shared" si="385"/>
        <v>2.7882269489536822E-2</v>
      </c>
      <c r="FA122" s="26">
        <f t="shared" si="386"/>
        <v>1.6249134953917896E-3</v>
      </c>
      <c r="FB122" s="26"/>
      <c r="FC122" s="26"/>
      <c r="FD122" s="26">
        <f t="shared" si="274"/>
        <v>1.0146111494544106</v>
      </c>
      <c r="FE122" s="26">
        <f t="shared" si="387"/>
        <v>1.0140398439437861</v>
      </c>
      <c r="FF122" s="26">
        <f t="shared" si="333"/>
        <v>1.0163153801239966</v>
      </c>
      <c r="FV122">
        <f t="shared" si="334"/>
        <v>1.0709492861568477</v>
      </c>
      <c r="FX122" s="8">
        <f t="shared" si="388"/>
        <v>38</v>
      </c>
      <c r="FY122" t="b">
        <f t="shared" si="264"/>
        <v>0</v>
      </c>
      <c r="GC122" s="11"/>
      <c r="GD122" s="11"/>
      <c r="GE122" s="11"/>
      <c r="GF122" s="17">
        <f t="shared" ref="GF122:GF123" ca="1" si="392">IF(FY108,OFFSET(B$10,$FY$4+$FX108,0),"")</f>
        <v>2009</v>
      </c>
      <c r="GG122" s="18">
        <f t="shared" ca="1" si="280"/>
        <v>1.900668362840608</v>
      </c>
      <c r="GH122" s="94">
        <f t="shared" ref="GH122:GH123" ca="1" si="393">GG122*GI122</f>
        <v>1.2667673221785798</v>
      </c>
      <c r="GI122" s="18">
        <f t="shared" ca="1" si="281"/>
        <v>0.66648519381116889</v>
      </c>
      <c r="GJ122" s="18">
        <f t="shared" ca="1" si="282"/>
        <v>0.86660693318142556</v>
      </c>
      <c r="GM122" s="11" t="str">
        <f t="shared" ca="1" si="305"/>
        <v/>
      </c>
      <c r="GN122" s="11" t="str">
        <f t="shared" ca="1" si="306"/>
        <v/>
      </c>
      <c r="GO122" s="11" t="str">
        <f t="shared" ca="1" si="307"/>
        <v/>
      </c>
      <c r="GP122" s="11" t="str">
        <f t="shared" ca="1" si="308"/>
        <v/>
      </c>
      <c r="GX122" s="14"/>
      <c r="GZ122" s="26">
        <f t="shared" si="335"/>
        <v>0.77007441110953123</v>
      </c>
      <c r="HA122" s="26">
        <f t="shared" si="336"/>
        <v>1.102891510137936</v>
      </c>
      <c r="HB122" s="26">
        <f t="shared" si="337"/>
        <v>0.97821048166516988</v>
      </c>
      <c r="HC122" s="26">
        <f t="shared" si="338"/>
        <v>1.0129652284862054</v>
      </c>
      <c r="HD122" s="26">
        <f t="shared" si="339"/>
        <v>0.84157405071907754</v>
      </c>
      <c r="HE122" s="26">
        <f t="shared" si="340"/>
        <v>0.84157424482716781</v>
      </c>
      <c r="HF122" s="26"/>
      <c r="HG122" s="26">
        <f t="shared" si="341"/>
        <v>1.078860035356457</v>
      </c>
      <c r="HI122" s="26">
        <f t="shared" si="342"/>
        <v>0.92683181348065857</v>
      </c>
      <c r="HJ122" s="26">
        <f t="shared" si="343"/>
        <v>0.89784783778972499</v>
      </c>
      <c r="HK122" s="26">
        <f t="shared" si="344"/>
        <v>1.0362961937221244</v>
      </c>
      <c r="HL122" s="26">
        <f t="shared" si="345"/>
        <v>1.0562682035205631</v>
      </c>
      <c r="HO122" s="8">
        <f t="shared" si="389"/>
        <v>38</v>
      </c>
      <c r="HP122" t="b">
        <f t="shared" si="266"/>
        <v>0</v>
      </c>
      <c r="HS122" s="11"/>
      <c r="HT122" s="11"/>
      <c r="HU122" s="11"/>
      <c r="HV122" s="19" t="str">
        <f t="shared" ca="1" si="346"/>
        <v/>
      </c>
      <c r="HW122" s="12" t="str">
        <f t="shared" ca="1" si="347"/>
        <v/>
      </c>
      <c r="HX122" s="12" t="str">
        <f t="shared" ca="1" si="348"/>
        <v/>
      </c>
      <c r="HY122" s="12" t="str">
        <f t="shared" ca="1" si="349"/>
        <v/>
      </c>
      <c r="IB122" s="12" t="str">
        <f t="shared" ca="1" si="350"/>
        <v/>
      </c>
      <c r="IC122" s="12" t="str">
        <f t="shared" ca="1" si="351"/>
        <v/>
      </c>
      <c r="ID122" s="12" t="str">
        <f t="shared" ca="1" si="352"/>
        <v/>
      </c>
      <c r="IE122" s="12" t="str">
        <f t="shared" ca="1" si="353"/>
        <v/>
      </c>
      <c r="IG122" s="197"/>
      <c r="IH122">
        <f t="shared" si="354"/>
        <v>1.0284697465763981</v>
      </c>
      <c r="II122">
        <f t="shared" si="355"/>
        <v>1.0445556731731047</v>
      </c>
      <c r="IJ122" t="e">
        <f t="shared" si="356"/>
        <v>#DIV/0!</v>
      </c>
      <c r="IK122">
        <f t="shared" si="357"/>
        <v>1.0138317673580015</v>
      </c>
      <c r="IL122">
        <f t="shared" si="358"/>
        <v>1.0430420818192276</v>
      </c>
      <c r="IM122">
        <f t="shared" si="359"/>
        <v>1.0320141965952188</v>
      </c>
    </row>
    <row r="123" spans="1:247" x14ac:dyDescent="0.2">
      <c r="A123" t="s">
        <v>239</v>
      </c>
      <c r="B123" s="1">
        <f t="shared" si="360"/>
        <v>1988</v>
      </c>
      <c r="C123" s="42">
        <f>'Annual Data_MER_July-2014'!E52</f>
        <v>17132.613000000001</v>
      </c>
      <c r="D123" s="42">
        <f>'Annual Data_MER_July-2014'!I52</f>
        <v>12578.091</v>
      </c>
      <c r="E123" s="42">
        <f>AER11_Table2.1d!AA51*0.001</f>
        <v>30677.386000000002</v>
      </c>
      <c r="F123" s="42">
        <f>AER11_Table2.1e!R48*0.001</f>
        <v>22317.722000000002</v>
      </c>
      <c r="G123" s="42"/>
      <c r="H123" s="42">
        <f t="shared" si="227"/>
        <v>82705.812000000005</v>
      </c>
      <c r="I123" s="1"/>
      <c r="J123" s="1"/>
      <c r="K123" s="42">
        <f>[2]National!H54</f>
        <v>17132.613000000001</v>
      </c>
      <c r="L123" s="42">
        <f>[10]Commercial_Total!D54</f>
        <v>12607.656023407488</v>
      </c>
      <c r="M123" s="42">
        <f>[11]Total_Industrial!F49</f>
        <v>24526.53658810613</v>
      </c>
      <c r="N123" s="42">
        <f>'[12]Total_Transportation '!F49</f>
        <v>21007.13178672245</v>
      </c>
      <c r="O123" s="42"/>
      <c r="P123" s="42">
        <f t="shared" si="390"/>
        <v>75273.93739823607</v>
      </c>
      <c r="Q123" s="27"/>
      <c r="R123" s="27"/>
      <c r="S123" s="51">
        <f t="shared" si="295"/>
        <v>1</v>
      </c>
      <c r="T123" s="51">
        <f t="shared" si="296"/>
        <v>1.0023505175314351</v>
      </c>
      <c r="U123" s="51">
        <f t="shared" si="297"/>
        <v>0.79949890737451124</v>
      </c>
      <c r="V123" s="51">
        <f t="shared" si="298"/>
        <v>0.94127580703453728</v>
      </c>
      <c r="W123" s="51"/>
      <c r="X123" s="51">
        <f t="shared" si="299"/>
        <v>0.91014084231753944</v>
      </c>
      <c r="Y123" s="218"/>
      <c r="Z123" s="231">
        <f>Sector_Activity!B45</f>
        <v>91216.809136547279</v>
      </c>
      <c r="AA123" s="231">
        <f>Sector_Activity!C45</f>
        <v>62000.598696130473</v>
      </c>
      <c r="AB123" s="42">
        <f>Sector_Activity!D45</f>
        <v>1891.9801788120933</v>
      </c>
      <c r="AC123" s="51">
        <f>Sector_Activity!E45</f>
        <v>1.0991398319654007</v>
      </c>
      <c r="AD123" s="23"/>
      <c r="AE123" s="42">
        <f>Sector_Activity!G45</f>
        <v>8465.4</v>
      </c>
      <c r="AH123" s="267">
        <f t="shared" si="391"/>
        <v>187.82298089766857</v>
      </c>
      <c r="AI123" s="267">
        <f t="shared" si="228"/>
        <v>203.34732709918728</v>
      </c>
      <c r="AJ123" s="267">
        <f t="shared" si="304"/>
        <v>12.963421531987436</v>
      </c>
      <c r="AK123" s="51">
        <f t="shared" si="286"/>
        <v>19.112337826169988</v>
      </c>
      <c r="AN123" s="34">
        <f t="shared" si="309"/>
        <v>8.8919528195048159</v>
      </c>
      <c r="AO123" s="34">
        <f t="shared" si="361"/>
        <v>9.7698646254164014</v>
      </c>
      <c r="AQ123" s="26">
        <f t="shared" si="310"/>
        <v>1.0229826232419859</v>
      </c>
      <c r="AR123" s="26">
        <f t="shared" si="311"/>
        <v>1.0302714375365538</v>
      </c>
      <c r="AS123" s="26">
        <f t="shared" si="287"/>
        <v>0.97149098494281871</v>
      </c>
      <c r="AT123" s="26">
        <f t="shared" si="288"/>
        <v>0.98607424623489937</v>
      </c>
      <c r="AU123" s="26"/>
      <c r="AV123" s="26">
        <f t="shared" si="312"/>
        <v>0.97290163727790591</v>
      </c>
      <c r="AY123" s="34">
        <f t="shared" si="313"/>
        <v>10.775250919808547</v>
      </c>
      <c r="AZ123" s="34">
        <f t="shared" si="362"/>
        <v>7.3240010745068727</v>
      </c>
      <c r="BA123" s="34">
        <f t="shared" si="314"/>
        <v>0.22349566220286027</v>
      </c>
      <c r="BB123" s="93">
        <f t="shared" si="315"/>
        <v>1.2983908993850269E-4</v>
      </c>
      <c r="BD123" s="26"/>
      <c r="BE123" s="26"/>
      <c r="BF123" s="26"/>
      <c r="BH123" s="258">
        <f>[2]National!CQ54</f>
        <v>0.97617236651595274</v>
      </c>
      <c r="BI123" s="258">
        <f>[10]Commercial_Total!Y54</f>
        <v>1.0109314837913586</v>
      </c>
      <c r="BJ123" s="258">
        <f>[11]Total_Industrial!Z49</f>
        <v>0.97795354766609033</v>
      </c>
      <c r="BK123" s="258">
        <f>'[12]Total_Transportation '!Z49</f>
        <v>0.97402907385998705</v>
      </c>
      <c r="BL123" s="1"/>
      <c r="BN123" s="258">
        <f>[2]National!CU54</f>
        <v>1.0479528598961503</v>
      </c>
      <c r="BO123" s="258">
        <f>[10]Commercial_Total!X54</f>
        <v>1.0191308254370151</v>
      </c>
      <c r="BP123" s="258">
        <f>[11]Total_Industrial!AD49</f>
        <v>0.99339211077019052</v>
      </c>
      <c r="BQ123" s="258">
        <f>'[12]Total_Transportation '!AD49</f>
        <v>1.012366337615753</v>
      </c>
      <c r="BR123" s="1"/>
      <c r="BY123" s="26"/>
      <c r="BZ123" s="83">
        <f t="shared" si="316"/>
        <v>1.1159682033299498</v>
      </c>
      <c r="CA123" s="83">
        <f t="shared" si="317"/>
        <v>0.97008983066063614</v>
      </c>
      <c r="CB123" s="83">
        <f t="shared" si="318"/>
        <v>0.97290163727790591</v>
      </c>
      <c r="CC123" s="83">
        <f t="shared" si="319"/>
        <v>0.97605927252203317</v>
      </c>
      <c r="CD123" s="83">
        <f t="shared" si="320"/>
        <v>1.0151509299642347</v>
      </c>
      <c r="CE123" s="83">
        <f t="shared" si="321"/>
        <v>0.98188850767093783</v>
      </c>
      <c r="CF123" s="413">
        <f t="shared" si="301"/>
        <v>1.0857274198614881</v>
      </c>
      <c r="CG123" s="413">
        <f t="shared" si="322"/>
        <v>1.0857272921697914</v>
      </c>
      <c r="CH123" s="9"/>
      <c r="CI123" s="84">
        <f t="shared" si="323"/>
        <v>0.99084747820095642</v>
      </c>
      <c r="CJ123" s="26"/>
      <c r="CK123" s="87">
        <f t="shared" si="324"/>
        <v>1.0096440907496178</v>
      </c>
      <c r="CL123" s="87">
        <f t="shared" si="230"/>
        <v>2.2900784118382298E-3</v>
      </c>
      <c r="CM123" s="92">
        <f t="shared" si="231"/>
        <v>1</v>
      </c>
      <c r="CN123" s="92">
        <f t="shared" si="232"/>
        <v>1</v>
      </c>
      <c r="CO123" s="5">
        <f t="shared" si="325"/>
        <v>1</v>
      </c>
      <c r="CP123" s="91">
        <f t="shared" si="326"/>
        <v>1</v>
      </c>
      <c r="CQ123" s="37">
        <f t="shared" si="327"/>
        <v>1.0857274198614881</v>
      </c>
      <c r="CR123">
        <f t="shared" si="328"/>
        <v>0.99084747820095642</v>
      </c>
      <c r="CS123" s="84">
        <f t="shared" si="329"/>
        <v>0.99676491445445925</v>
      </c>
      <c r="CT123" s="205"/>
      <c r="CU123" s="244"/>
      <c r="CV123" s="5"/>
      <c r="CW123" s="26">
        <f t="shared" si="233"/>
        <v>0.22760351845765781</v>
      </c>
      <c r="CX123" s="26">
        <f t="shared" si="234"/>
        <v>0.16749032213775134</v>
      </c>
      <c r="CY123" s="26">
        <f t="shared" si="235"/>
        <v>0.32583039277391213</v>
      </c>
      <c r="CZ123" s="26">
        <f t="shared" si="236"/>
        <v>0.27907576663067873</v>
      </c>
      <c r="DA123" s="26"/>
      <c r="DB123">
        <f t="shared" si="237"/>
        <v>1</v>
      </c>
      <c r="DD123" s="26">
        <f t="shared" si="363"/>
        <v>0.22699821993989239</v>
      </c>
      <c r="DE123" s="26">
        <f t="shared" si="364"/>
        <v>0.16709919191298883</v>
      </c>
      <c r="DF123" s="26">
        <f t="shared" si="365"/>
        <v>0.32399623319055015</v>
      </c>
      <c r="DG123" s="26">
        <f t="shared" si="366"/>
        <v>0.28189261954344047</v>
      </c>
      <c r="DH123" s="26"/>
      <c r="DI123" s="26">
        <f t="shared" si="267"/>
        <v>0.9999862645868719</v>
      </c>
      <c r="DJ123" s="26"/>
      <c r="DK123" s="26">
        <f t="shared" si="268"/>
        <v>0.22700133789704904</v>
      </c>
      <c r="DL123" s="26">
        <f t="shared" si="269"/>
        <v>0.16710148712094877</v>
      </c>
      <c r="DM123" s="26">
        <f t="shared" si="270"/>
        <v>0.32400068347379146</v>
      </c>
      <c r="DN123" s="26">
        <f t="shared" si="271"/>
        <v>0.28189649150821072</v>
      </c>
      <c r="DO123" s="26"/>
      <c r="DP123" s="26">
        <f t="shared" si="272"/>
        <v>1</v>
      </c>
      <c r="DQ123" s="26"/>
      <c r="DR123" s="26"/>
      <c r="DS123" s="26">
        <f t="shared" si="367"/>
        <v>3.7057533830743464E-2</v>
      </c>
      <c r="DT123" s="26">
        <f t="shared" si="368"/>
        <v>3.1272378865693722E-2</v>
      </c>
      <c r="DU123" s="26">
        <f t="shared" si="369"/>
        <v>-2.0261385917153072E-2</v>
      </c>
      <c r="DV123" s="26">
        <f t="shared" si="370"/>
        <v>-1.1057975691157462E-2</v>
      </c>
      <c r="DW123" s="26"/>
      <c r="DY123" s="26">
        <f t="shared" si="275"/>
        <v>1.0039636980922451</v>
      </c>
      <c r="DZ123" s="26">
        <f t="shared" si="371"/>
        <v>0.84357442332884358</v>
      </c>
      <c r="EA123" s="26">
        <f t="shared" si="330"/>
        <v>0.99676491445445925</v>
      </c>
      <c r="EC123" s="26">
        <f t="shared" si="372"/>
        <v>-2.6156374716593243E-2</v>
      </c>
      <c r="ED123" s="26">
        <f t="shared" si="373"/>
        <v>-2.1021789496778184E-2</v>
      </c>
      <c r="EE123" s="26">
        <f t="shared" si="374"/>
        <v>3.7135028140573595E-2</v>
      </c>
      <c r="EF123" s="26">
        <f t="shared" si="375"/>
        <v>-3.4215073878288388E-3</v>
      </c>
      <c r="EG123" s="26"/>
      <c r="EI123" s="26">
        <f t="shared" si="376"/>
        <v>1.0016182672114704</v>
      </c>
      <c r="EJ123" s="26">
        <f t="shared" si="377"/>
        <v>0.80841523009366367</v>
      </c>
      <c r="EK123" s="26">
        <f t="shared" si="331"/>
        <v>0.97605927252203317</v>
      </c>
      <c r="EL123" s="26">
        <v>0.9402690166961486</v>
      </c>
      <c r="EM123" s="26"/>
      <c r="EN123" s="26">
        <f t="shared" si="378"/>
        <v>3.6425034524407438E-3</v>
      </c>
      <c r="EO123" s="26">
        <f t="shared" si="379"/>
        <v>2.1130085348205211E-2</v>
      </c>
      <c r="EP123" s="26">
        <f t="shared" si="380"/>
        <v>1.5464829273594065E-2</v>
      </c>
      <c r="EQ123" s="26">
        <f t="shared" si="381"/>
        <v>-1.5133252577842626E-2</v>
      </c>
      <c r="ET123" s="26">
        <f t="shared" si="273"/>
        <v>1.0051153653231422</v>
      </c>
      <c r="EU123" s="26">
        <f t="shared" si="382"/>
        <v>0.83284941229453779</v>
      </c>
      <c r="EV123" s="26">
        <f t="shared" si="332"/>
        <v>0.98188850767093783</v>
      </c>
      <c r="EW123" s="26"/>
      <c r="EX123" s="26">
        <f t="shared" si="383"/>
        <v>3.3415030378302873E-2</v>
      </c>
      <c r="EY123" s="26">
        <f t="shared" si="384"/>
        <v>1.0142293517488566E-2</v>
      </c>
      <c r="EZ123" s="26">
        <f t="shared" si="385"/>
        <v>-3.5726062822256953E-2</v>
      </c>
      <c r="FA123" s="26">
        <f t="shared" si="386"/>
        <v>4.0752768866844837E-3</v>
      </c>
      <c r="FB123" s="26"/>
      <c r="FC123" s="26"/>
      <c r="FD123" s="26">
        <f t="shared" si="274"/>
        <v>0.99885424329638717</v>
      </c>
      <c r="FE123" s="26">
        <f t="shared" si="387"/>
        <v>1.012878000994857</v>
      </c>
      <c r="FF123" s="26">
        <f t="shared" si="333"/>
        <v>1.0151509299642347</v>
      </c>
      <c r="FV123">
        <f t="shared" si="334"/>
        <v>1.1159682033299498</v>
      </c>
      <c r="FX123" s="8">
        <f t="shared" si="388"/>
        <v>39</v>
      </c>
      <c r="FY123" t="b">
        <f t="shared" si="264"/>
        <v>0</v>
      </c>
      <c r="GC123" s="11"/>
      <c r="GD123" s="11"/>
      <c r="GE123" s="11"/>
      <c r="GF123" s="17">
        <f t="shared" ca="1" si="392"/>
        <v>2010</v>
      </c>
      <c r="GG123" s="18">
        <f t="shared" ca="1" si="280"/>
        <v>1.9483238198188697</v>
      </c>
      <c r="GH123" s="94">
        <f t="shared" ca="1" si="393"/>
        <v>1.2958425143994974</v>
      </c>
      <c r="GI123" s="18">
        <f t="shared" ca="1" si="281"/>
        <v>0.66510633459276203</v>
      </c>
      <c r="GJ123" s="18">
        <f t="shared" ca="1" si="282"/>
        <v>0.8635432839488304</v>
      </c>
      <c r="GM123" s="11" t="str">
        <f t="shared" ca="1" si="305"/>
        <v/>
      </c>
      <c r="GN123" s="11" t="str">
        <f t="shared" ca="1" si="306"/>
        <v/>
      </c>
      <c r="GO123" s="11" t="str">
        <f t="shared" ca="1" si="307"/>
        <v/>
      </c>
      <c r="GP123" s="11" t="str">
        <f t="shared" ca="1" si="308"/>
        <v/>
      </c>
      <c r="GX123" s="14"/>
      <c r="GZ123" s="26">
        <f t="shared" si="335"/>
        <v>0.8024456135361866</v>
      </c>
      <c r="HA123" s="26">
        <f t="shared" si="336"/>
        <v>1.1046762833066013</v>
      </c>
      <c r="HB123" s="26">
        <f t="shared" si="337"/>
        <v>0.97708969044825766</v>
      </c>
      <c r="HC123" s="26">
        <f t="shared" si="338"/>
        <v>1.0181469156895526</v>
      </c>
      <c r="HD123" s="26">
        <f t="shared" si="339"/>
        <v>0.88185162267895623</v>
      </c>
      <c r="HE123" s="26">
        <f t="shared" si="340"/>
        <v>0.88185178254220775</v>
      </c>
      <c r="HF123" s="26"/>
      <c r="HG123" s="26">
        <f t="shared" si="341"/>
        <v>1.0793678077015789</v>
      </c>
      <c r="HI123" s="26">
        <f t="shared" si="342"/>
        <v>0.96182224006576378</v>
      </c>
      <c r="HJ123" s="26">
        <f t="shared" si="343"/>
        <v>0.92636931843946513</v>
      </c>
      <c r="HK123" s="26">
        <f t="shared" si="344"/>
        <v>1.0155106793547781</v>
      </c>
      <c r="HL123" s="26">
        <f t="shared" si="345"/>
        <v>1.044652357637486</v>
      </c>
      <c r="HO123" s="8">
        <f t="shared" si="389"/>
        <v>39</v>
      </c>
      <c r="HP123" t="b">
        <f t="shared" si="266"/>
        <v>0</v>
      </c>
      <c r="HS123" s="11"/>
      <c r="HT123" s="11"/>
      <c r="HU123" s="11"/>
      <c r="HV123" s="19" t="str">
        <f t="shared" ca="1" si="346"/>
        <v/>
      </c>
      <c r="HW123" s="12" t="str">
        <f t="shared" ca="1" si="347"/>
        <v/>
      </c>
      <c r="HX123" s="12" t="str">
        <f t="shared" ca="1" si="348"/>
        <v/>
      </c>
      <c r="HY123" s="12" t="str">
        <f t="shared" ca="1" si="349"/>
        <v/>
      </c>
      <c r="IB123" s="12" t="str">
        <f t="shared" ca="1" si="350"/>
        <v/>
      </c>
      <c r="IC123" s="12" t="str">
        <f t="shared" ca="1" si="351"/>
        <v/>
      </c>
      <c r="ID123" s="12" t="str">
        <f t="shared" ca="1" si="352"/>
        <v/>
      </c>
      <c r="IE123" s="12" t="str">
        <f t="shared" ca="1" si="353"/>
        <v/>
      </c>
      <c r="IG123" s="197"/>
      <c r="IH123">
        <f t="shared" si="354"/>
        <v>1.0440345400979163</v>
      </c>
      <c r="II123">
        <f t="shared" si="355"/>
        <v>1.0658224405629118</v>
      </c>
      <c r="IJ123" t="e">
        <f t="shared" si="356"/>
        <v>#DIV/0!</v>
      </c>
      <c r="IK123">
        <f t="shared" si="357"/>
        <v>1.0680291925846068</v>
      </c>
      <c r="IL123">
        <f t="shared" si="358"/>
        <v>1.0980864179974694</v>
      </c>
      <c r="IM123">
        <f t="shared" si="359"/>
        <v>1.0936962329206561</v>
      </c>
    </row>
    <row r="124" spans="1:247" x14ac:dyDescent="0.2">
      <c r="A124" t="s">
        <v>239</v>
      </c>
      <c r="B124" s="1">
        <f t="shared" si="360"/>
        <v>1989</v>
      </c>
      <c r="C124" s="42">
        <f>'Annual Data_MER_July-2014'!E53</f>
        <v>17785.735000000001</v>
      </c>
      <c r="D124" s="42">
        <f>'Annual Data_MER_July-2014'!I53</f>
        <v>13193.433000000001</v>
      </c>
      <c r="E124" s="42">
        <f>AER11_Table2.1d!AA52*0.001</f>
        <v>31319.887000000002</v>
      </c>
      <c r="F124" s="42">
        <f>AER11_Table2.1e!R49*0.001</f>
        <v>22477.945</v>
      </c>
      <c r="G124" s="42"/>
      <c r="H124" s="42">
        <f t="shared" si="227"/>
        <v>84777</v>
      </c>
      <c r="I124" s="1"/>
      <c r="J124" s="1"/>
      <c r="K124" s="42">
        <f>[2]National!H55</f>
        <v>17785.734</v>
      </c>
      <c r="L124" s="42">
        <f>[10]Commercial_Total!D55</f>
        <v>13223.905662146155</v>
      </c>
      <c r="M124" s="42">
        <f>[11]Total_Industrial!F50</f>
        <v>24974.529350999743</v>
      </c>
      <c r="N124" s="42">
        <f>'[12]Total_Transportation '!F50</f>
        <v>21279.453052706012</v>
      </c>
      <c r="O124" s="42"/>
      <c r="P124" s="42">
        <f t="shared" si="390"/>
        <v>77263.622065851901</v>
      </c>
      <c r="Q124" s="27"/>
      <c r="R124" s="27"/>
      <c r="S124" s="51">
        <f t="shared" si="295"/>
        <v>0.99999994377516588</v>
      </c>
      <c r="T124" s="51">
        <f t="shared" si="296"/>
        <v>1.0023096840789016</v>
      </c>
      <c r="U124" s="51">
        <f t="shared" si="297"/>
        <v>0.79740164295611093</v>
      </c>
      <c r="V124" s="51">
        <f t="shared" si="298"/>
        <v>0.94668142718144443</v>
      </c>
      <c r="W124" s="51"/>
      <c r="X124" s="51">
        <f t="shared" si="299"/>
        <v>0.91137480762296263</v>
      </c>
      <c r="Y124" s="218"/>
      <c r="Z124" s="231">
        <f>Sector_Activity!B46</f>
        <v>92488.022347736798</v>
      </c>
      <c r="AA124" s="231">
        <f>Sector_Activity!C46</f>
        <v>63183.000000000015</v>
      </c>
      <c r="AB124" s="42">
        <f>Sector_Activity!D46</f>
        <v>1899.4934480750812</v>
      </c>
      <c r="AC124" s="51">
        <f>Sector_Activity!E46</f>
        <v>1.1129082704181696</v>
      </c>
      <c r="AD124" s="23"/>
      <c r="AE124" s="42">
        <f>Sector_Activity!G46</f>
        <v>8777</v>
      </c>
      <c r="AH124" s="267">
        <f t="shared" si="391"/>
        <v>192.30310637553839</v>
      </c>
      <c r="AI124" s="267">
        <f t="shared" si="228"/>
        <v>209.29531143102022</v>
      </c>
      <c r="AJ124" s="267">
        <f t="shared" si="304"/>
        <v>13.14799446995122</v>
      </c>
      <c r="AK124" s="51">
        <f t="shared" si="286"/>
        <v>19.120581289876089</v>
      </c>
      <c r="AN124" s="34">
        <f t="shared" si="309"/>
        <v>8.8029648018516458</v>
      </c>
      <c r="AO124" s="34">
        <f t="shared" si="361"/>
        <v>9.658995100831719</v>
      </c>
      <c r="AQ124" s="26">
        <f t="shared" si="310"/>
        <v>1.0473837401441903</v>
      </c>
      <c r="AR124" s="26">
        <f t="shared" si="311"/>
        <v>1.0604072571483518</v>
      </c>
      <c r="AS124" s="26">
        <f t="shared" si="287"/>
        <v>0.98532305426601208</v>
      </c>
      <c r="AT124" s="26">
        <f t="shared" si="288"/>
        <v>0.98649955617522644</v>
      </c>
      <c r="AU124" s="26"/>
      <c r="AV124" s="26">
        <f t="shared" si="312"/>
        <v>0.96316512721872349</v>
      </c>
      <c r="AY124" s="34">
        <f t="shared" si="313"/>
        <v>10.537543847298256</v>
      </c>
      <c r="AZ124" s="34">
        <f t="shared" si="362"/>
        <v>7.1987011507348768</v>
      </c>
      <c r="BA124" s="34">
        <f t="shared" si="314"/>
        <v>0.21641716395979049</v>
      </c>
      <c r="BB124" s="93">
        <f t="shared" si="315"/>
        <v>1.2679825343718464E-4</v>
      </c>
      <c r="BD124" s="26"/>
      <c r="BE124" s="26"/>
      <c r="BF124" s="26"/>
      <c r="BH124" s="258">
        <f>[2]National!CQ55</f>
        <v>0.99304130760596188</v>
      </c>
      <c r="BI124" s="258">
        <f>[10]Commercial_Total!Y55</f>
        <v>1.0457389873743337</v>
      </c>
      <c r="BJ124" s="258">
        <f>[11]Total_Industrial!Z50</f>
        <v>0.9882297980905651</v>
      </c>
      <c r="BK124" s="258">
        <f>'[12]Total_Transportation '!Z50</f>
        <v>0.96511721846800635</v>
      </c>
      <c r="BL124" s="1"/>
      <c r="BN124" s="258">
        <f>[2]National!CU55</f>
        <v>1.0547232346952793</v>
      </c>
      <c r="BO124" s="258">
        <f>[10]Commercial_Total!X55</f>
        <v>1.0140267026008543</v>
      </c>
      <c r="BP124" s="258">
        <f>[11]Total_Industrial!AD50</f>
        <v>0.9970589961907288</v>
      </c>
      <c r="BQ124" s="258">
        <f>'[12]Total_Transportation '!AD50</f>
        <v>1.0221551717222097</v>
      </c>
      <c r="BR124" s="1"/>
      <c r="BY124" s="26"/>
      <c r="BZ124" s="83">
        <f t="shared" si="316"/>
        <v>1.1570454934943382</v>
      </c>
      <c r="CA124" s="83">
        <f t="shared" si="317"/>
        <v>0.95908114195782868</v>
      </c>
      <c r="CB124" s="83">
        <f t="shared" si="318"/>
        <v>0.96316512721872349</v>
      </c>
      <c r="CC124" s="83">
        <f t="shared" si="319"/>
        <v>0.95191912876260498</v>
      </c>
      <c r="CD124" s="83">
        <f t="shared" si="320"/>
        <v>1.0197167289270819</v>
      </c>
      <c r="CE124" s="83">
        <f t="shared" si="321"/>
        <v>0.9922502166827647</v>
      </c>
      <c r="CF124" s="413">
        <f t="shared" si="301"/>
        <v>1.1144259999693629</v>
      </c>
      <c r="CG124" s="413">
        <f t="shared" si="322"/>
        <v>1.114425869939325</v>
      </c>
      <c r="CH124" s="9"/>
      <c r="CI124" s="84">
        <f t="shared" si="323"/>
        <v>0.97068786018492126</v>
      </c>
      <c r="CJ124" s="26"/>
      <c r="CK124" s="87">
        <f t="shared" si="324"/>
        <v>1.0795780785464157</v>
      </c>
      <c r="CL124" s="87">
        <f t="shared" si="230"/>
        <v>2.0816059099719596E-3</v>
      </c>
      <c r="CM124" s="92">
        <f t="shared" si="231"/>
        <v>1</v>
      </c>
      <c r="CN124" s="92">
        <f t="shared" si="232"/>
        <v>1</v>
      </c>
      <c r="CO124" s="5">
        <f t="shared" si="325"/>
        <v>1</v>
      </c>
      <c r="CP124" s="91">
        <f t="shared" si="326"/>
        <v>1</v>
      </c>
      <c r="CQ124" s="37">
        <f t="shared" si="327"/>
        <v>1.1144259999693629</v>
      </c>
      <c r="CR124">
        <f t="shared" si="328"/>
        <v>0.97068786018492126</v>
      </c>
      <c r="CS124" s="84">
        <f t="shared" si="329"/>
        <v>1.0118140271755414</v>
      </c>
      <c r="CT124" s="205"/>
      <c r="CU124" s="244"/>
      <c r="CV124" s="5"/>
      <c r="CW124" s="26">
        <f t="shared" si="233"/>
        <v>0.23019544676330592</v>
      </c>
      <c r="CX124" s="26">
        <f t="shared" si="234"/>
        <v>0.17115306412732503</v>
      </c>
      <c r="CY124" s="26">
        <f t="shared" si="235"/>
        <v>0.32323787939573834</v>
      </c>
      <c r="CZ124" s="26">
        <f t="shared" si="236"/>
        <v>0.27541360971363088</v>
      </c>
      <c r="DA124" s="26"/>
      <c r="DB124">
        <f t="shared" si="237"/>
        <v>1.0000000000000002</v>
      </c>
      <c r="DD124" s="26">
        <f t="shared" si="363"/>
        <v>0.22889703679536924</v>
      </c>
      <c r="DE124" s="26">
        <f t="shared" si="364"/>
        <v>0.16931509026850106</v>
      </c>
      <c r="DF124" s="26">
        <f t="shared" si="365"/>
        <v>0.32453241023807677</v>
      </c>
      <c r="DG124" s="26">
        <f t="shared" si="366"/>
        <v>0.27724065697099942</v>
      </c>
      <c r="DH124" s="26"/>
      <c r="DI124" s="26">
        <f t="shared" si="267"/>
        <v>0.99998519427294652</v>
      </c>
      <c r="DJ124" s="26"/>
      <c r="DK124" s="26">
        <f t="shared" si="268"/>
        <v>0.22890042583259654</v>
      </c>
      <c r="DL124" s="26">
        <f t="shared" si="269"/>
        <v>0.16931759713862965</v>
      </c>
      <c r="DM124" s="26">
        <f t="shared" si="270"/>
        <v>0.32453721524750445</v>
      </c>
      <c r="DN124" s="26">
        <f t="shared" si="271"/>
        <v>0.27724476178126939</v>
      </c>
      <c r="DO124" s="26"/>
      <c r="DP124" s="26">
        <f t="shared" si="272"/>
        <v>1</v>
      </c>
      <c r="DQ124" s="26"/>
      <c r="DR124" s="26"/>
      <c r="DS124" s="26">
        <f t="shared" si="367"/>
        <v>2.3572877978356648E-2</v>
      </c>
      <c r="DT124" s="26">
        <f t="shared" si="368"/>
        <v>2.883074008104268E-2</v>
      </c>
      <c r="DU124" s="26">
        <f t="shared" si="369"/>
        <v>1.4137572023702881E-2</v>
      </c>
      <c r="DV124" s="26">
        <f t="shared" si="370"/>
        <v>4.3122335539290093E-4</v>
      </c>
      <c r="DW124" s="26"/>
      <c r="DY124" s="26">
        <f t="shared" si="275"/>
        <v>1.0150979558999813</v>
      </c>
      <c r="DZ124" s="26">
        <f t="shared" si="371"/>
        <v>0.85631067277061468</v>
      </c>
      <c r="EA124" s="26">
        <f t="shared" si="330"/>
        <v>1.0118140271755414</v>
      </c>
      <c r="EC124" s="26">
        <f t="shared" si="372"/>
        <v>-2.2307438548367548E-2</v>
      </c>
      <c r="ED124" s="26">
        <f t="shared" si="373"/>
        <v>-1.7256159505164778E-2</v>
      </c>
      <c r="EE124" s="26">
        <f t="shared" si="374"/>
        <v>-3.2184145654448493E-2</v>
      </c>
      <c r="EF124" s="26">
        <f t="shared" si="375"/>
        <v>-2.3698646328565765E-2</v>
      </c>
      <c r="EG124" s="26"/>
      <c r="EI124" s="26">
        <f t="shared" si="376"/>
        <v>0.97526774813884742</v>
      </c>
      <c r="EJ124" s="26">
        <f t="shared" si="377"/>
        <v>0.78842130101459562</v>
      </c>
      <c r="EK124" s="26">
        <f t="shared" si="331"/>
        <v>0.95191912876260498</v>
      </c>
      <c r="EL124" s="26">
        <v>0.91944869707172117</v>
      </c>
      <c r="EM124" s="26"/>
      <c r="EN124" s="26">
        <f t="shared" si="378"/>
        <v>1.7133086120415583E-2</v>
      </c>
      <c r="EO124" s="26">
        <f t="shared" si="379"/>
        <v>3.3851633433783467E-2</v>
      </c>
      <c r="EP124" s="26">
        <f t="shared" si="380"/>
        <v>1.0453088230843684E-2</v>
      </c>
      <c r="EQ124" s="26">
        <f t="shared" si="381"/>
        <v>-9.191589278807177E-3</v>
      </c>
      <c r="ET124" s="26">
        <f t="shared" si="273"/>
        <v>1.0105528366315286</v>
      </c>
      <c r="EU124" s="26">
        <f t="shared" si="382"/>
        <v>0.84163833608114669</v>
      </c>
      <c r="EV124" s="26">
        <f t="shared" si="332"/>
        <v>0.9922502166827647</v>
      </c>
      <c r="EW124" s="26"/>
      <c r="EX124" s="26">
        <f t="shared" si="383"/>
        <v>6.4397918579407291E-3</v>
      </c>
      <c r="EY124" s="26">
        <f t="shared" si="384"/>
        <v>-5.0208933527404404E-3</v>
      </c>
      <c r="EZ124" s="26">
        <f t="shared" si="385"/>
        <v>3.6844809259569322E-3</v>
      </c>
      <c r="FA124" s="26">
        <f t="shared" si="386"/>
        <v>9.6228126342005754E-3</v>
      </c>
      <c r="FB124" s="26"/>
      <c r="FC124" s="26"/>
      <c r="FD124" s="26">
        <f t="shared" si="274"/>
        <v>1.0044976553023581</v>
      </c>
      <c r="FE124" s="26">
        <f t="shared" si="387"/>
        <v>1.0174335771066734</v>
      </c>
      <c r="FF124" s="26">
        <f t="shared" si="333"/>
        <v>1.0197167289270819</v>
      </c>
      <c r="FV124">
        <f t="shared" si="334"/>
        <v>1.1570454934943382</v>
      </c>
      <c r="FX124" s="8">
        <f t="shared" si="388"/>
        <v>40</v>
      </c>
      <c r="FY124" t="b">
        <f t="shared" si="264"/>
        <v>0</v>
      </c>
      <c r="GC124" s="11"/>
      <c r="GD124" s="11"/>
      <c r="GE124" s="11"/>
      <c r="GF124" s="11" t="str">
        <f t="shared" ref="GF124:GF143" ca="1" si="394">IF(FY124,OFFSET(B$10,$FY$4+$FX124,0),"")</f>
        <v/>
      </c>
      <c r="GG124" s="11" t="str">
        <f t="shared" ref="GG124:GG143" ca="1" si="395">IF($FY124,OFFSET(BZ$10,$FY$4+$FX124,0),"")</f>
        <v/>
      </c>
      <c r="GH124" s="11" t="str">
        <f t="shared" ref="GH124:GH143" ca="1" si="396">IF($FY124,OFFSET(CI$10,$FY$4+$FX124,0),"")</f>
        <v/>
      </c>
      <c r="GI124" s="11" t="str">
        <f t="shared" ref="GI124:GI143" ca="1" si="397">IF($FY124,OFFSET(CE$10,$FY$4+$FX124,0),"")</f>
        <v/>
      </c>
      <c r="GM124" s="11" t="str">
        <f t="shared" ca="1" si="305"/>
        <v/>
      </c>
      <c r="GN124" s="11" t="str">
        <f t="shared" ca="1" si="306"/>
        <v/>
      </c>
      <c r="GO124" s="11" t="str">
        <f t="shared" ca="1" si="307"/>
        <v/>
      </c>
      <c r="GP124" s="11" t="str">
        <f t="shared" ca="1" si="308"/>
        <v/>
      </c>
      <c r="GX124" s="14"/>
      <c r="GZ124" s="26">
        <f t="shared" si="335"/>
        <v>0.83198255841509094</v>
      </c>
      <c r="HA124" s="26">
        <f t="shared" si="336"/>
        <v>1.0773551512428206</v>
      </c>
      <c r="HB124" s="26">
        <f t="shared" si="337"/>
        <v>0.98148430307538148</v>
      </c>
      <c r="HC124" s="26">
        <f t="shared" si="338"/>
        <v>1.0288912537577193</v>
      </c>
      <c r="HD124" s="26">
        <f t="shared" si="339"/>
        <v>0.90516123886230726</v>
      </c>
      <c r="HE124" s="26">
        <f t="shared" si="340"/>
        <v>0.90516140379333465</v>
      </c>
      <c r="HF124" s="26"/>
      <c r="HG124" s="26">
        <f t="shared" si="341"/>
        <v>1.057407169782232</v>
      </c>
      <c r="HI124" s="26">
        <f t="shared" si="342"/>
        <v>0.98476450358594603</v>
      </c>
      <c r="HJ124" s="26">
        <f t="shared" si="343"/>
        <v>0.95346596273851225</v>
      </c>
      <c r="HK124" s="26">
        <f t="shared" si="344"/>
        <v>1.0299695002115721</v>
      </c>
      <c r="HL124" s="26">
        <f t="shared" si="345"/>
        <v>1.0451029332747526</v>
      </c>
      <c r="HO124" s="8">
        <f t="shared" si="389"/>
        <v>40</v>
      </c>
      <c r="HP124" t="b">
        <f t="shared" si="266"/>
        <v>0</v>
      </c>
      <c r="HS124" s="11"/>
      <c r="HT124" s="11"/>
      <c r="HU124" s="11"/>
      <c r="HV124" s="19" t="str">
        <f t="shared" ca="1" si="346"/>
        <v/>
      </c>
      <c r="HW124" s="12" t="str">
        <f t="shared" ca="1" si="347"/>
        <v/>
      </c>
      <c r="HX124" s="12" t="str">
        <f t="shared" ca="1" si="348"/>
        <v/>
      </c>
      <c r="HY124" s="12" t="str">
        <f t="shared" ca="1" si="349"/>
        <v/>
      </c>
      <c r="IB124" s="12" t="str">
        <f t="shared" ca="1" si="350"/>
        <v/>
      </c>
      <c r="IC124" s="12" t="str">
        <f t="shared" ca="1" si="351"/>
        <v/>
      </c>
      <c r="ID124" s="12" t="str">
        <f t="shared" ca="1" si="352"/>
        <v/>
      </c>
      <c r="IE124" s="12" t="str">
        <f t="shared" ca="1" si="353"/>
        <v/>
      </c>
      <c r="IG124" s="197"/>
      <c r="IH124">
        <f t="shared" si="354"/>
        <v>1.0585843858212403</v>
      </c>
      <c r="II124">
        <f t="shared" si="355"/>
        <v>1.0861485320832773</v>
      </c>
      <c r="IJ124" t="e">
        <f t="shared" si="356"/>
        <v>#DIV/0!</v>
      </c>
      <c r="IK124">
        <f t="shared" si="357"/>
        <v>1.1087440732796912</v>
      </c>
      <c r="IL124">
        <f t="shared" si="358"/>
        <v>1.1517597857621371</v>
      </c>
      <c r="IM124">
        <f t="shared" si="359"/>
        <v>1.113673289012223</v>
      </c>
    </row>
    <row r="125" spans="1:247" x14ac:dyDescent="0.2">
      <c r="A125" t="s">
        <v>239</v>
      </c>
      <c r="B125" s="1">
        <f t="shared" si="360"/>
        <v>1990</v>
      </c>
      <c r="C125" s="42">
        <f>'Annual Data_MER_July-2014'!E54</f>
        <v>16945.296999999999</v>
      </c>
      <c r="D125" s="42">
        <f>'Annual Data_MER_July-2014'!I54</f>
        <v>13319.766</v>
      </c>
      <c r="E125" s="42">
        <f>AER11_Table2.1d!AA53*0.001</f>
        <v>31809.775000000001</v>
      </c>
      <c r="F125" s="42">
        <f>AER11_Table2.1e!R50*0.001</f>
        <v>22419.624</v>
      </c>
      <c r="G125" s="42"/>
      <c r="H125" s="42">
        <f t="shared" si="227"/>
        <v>84494.462</v>
      </c>
      <c r="I125" s="1"/>
      <c r="J125" s="1"/>
      <c r="K125" s="42">
        <f>[2]National!H56</f>
        <v>16945.297000000002</v>
      </c>
      <c r="L125" s="42">
        <f>[10]Commercial_Total!D56</f>
        <v>13350.123214860527</v>
      </c>
      <c r="M125" s="42">
        <f>[11]Total_Industrial!F51</f>
        <v>25108.599312464488</v>
      </c>
      <c r="N125" s="42">
        <f>'[12]Total_Transportation '!F51</f>
        <v>21366.272861748876</v>
      </c>
      <c r="O125" s="42"/>
      <c r="P125" s="42">
        <f t="shared" si="390"/>
        <v>76770.292389073889</v>
      </c>
      <c r="Q125" s="27"/>
      <c r="R125" s="27"/>
      <c r="S125" s="51">
        <f t="shared" si="295"/>
        <v>1.0000000000000002</v>
      </c>
      <c r="T125" s="51">
        <f t="shared" si="296"/>
        <v>1.0022791102231472</v>
      </c>
      <c r="U125" s="51">
        <f t="shared" si="297"/>
        <v>0.78933596080024104</v>
      </c>
      <c r="V125" s="51">
        <f t="shared" si="298"/>
        <v>0.95301655646628491</v>
      </c>
      <c r="W125" s="51"/>
      <c r="X125" s="51">
        <f t="shared" si="299"/>
        <v>0.90858371746391964</v>
      </c>
      <c r="Y125" s="218"/>
      <c r="Z125" s="231">
        <f>Sector_Activity!B47</f>
        <v>92994.096172260543</v>
      </c>
      <c r="AA125" s="231">
        <f>Sector_Activity!C47</f>
        <v>64179.533191506242</v>
      </c>
      <c r="AB125" s="42">
        <f>Sector_Activity!D47</f>
        <v>1877.7336806305532</v>
      </c>
      <c r="AC125" s="51">
        <f>Sector_Activity!E47</f>
        <v>1.1281809015259485</v>
      </c>
      <c r="AD125" s="23"/>
      <c r="AE125" s="42">
        <f>Sector_Activity!G47</f>
        <v>8945.4</v>
      </c>
      <c r="AH125" s="267">
        <f t="shared" si="391"/>
        <v>182.21906225757436</v>
      </c>
      <c r="AI125" s="267">
        <f t="shared" si="228"/>
        <v>208.01215825339364</v>
      </c>
      <c r="AJ125" s="267">
        <f t="shared" si="304"/>
        <v>13.371757439017063</v>
      </c>
      <c r="AK125" s="51">
        <f t="shared" si="286"/>
        <v>18.938693992115454</v>
      </c>
      <c r="AN125" s="34">
        <f t="shared" si="309"/>
        <v>8.5820972107534477</v>
      </c>
      <c r="AO125" s="34">
        <f t="shared" si="361"/>
        <v>9.4455767209962662</v>
      </c>
      <c r="AQ125" s="26">
        <f t="shared" si="310"/>
        <v>0.99246073841468896</v>
      </c>
      <c r="AR125" s="26">
        <f t="shared" si="311"/>
        <v>1.0539060845597981</v>
      </c>
      <c r="AS125" s="26">
        <f t="shared" si="287"/>
        <v>1.0020920613275435</v>
      </c>
      <c r="AT125" s="26">
        <f t="shared" si="288"/>
        <v>0.97711533632361647</v>
      </c>
      <c r="AU125" s="26"/>
      <c r="AV125" s="26">
        <f t="shared" si="312"/>
        <v>0.938999182418644</v>
      </c>
      <c r="AY125" s="34">
        <f t="shared" si="313"/>
        <v>10.395744871359643</v>
      </c>
      <c r="AZ125" s="34">
        <f t="shared" si="362"/>
        <v>7.1745850595284999</v>
      </c>
      <c r="BA125" s="34">
        <f t="shared" si="314"/>
        <v>0.20991053285829067</v>
      </c>
      <c r="BB125" s="93">
        <f t="shared" si="315"/>
        <v>1.2611855272273443E-4</v>
      </c>
      <c r="BD125" s="26"/>
      <c r="BE125" s="26"/>
      <c r="BF125" s="26"/>
      <c r="BH125" s="258">
        <f>[2]National!CQ56</f>
        <v>0.97840230409227136</v>
      </c>
      <c r="BI125" s="258">
        <f>[10]Commercial_Total!Y56</f>
        <v>1.0512401149108277</v>
      </c>
      <c r="BJ125" s="258">
        <f>[11]Total_Industrial!Z51</f>
        <v>0.99475757340055071</v>
      </c>
      <c r="BK125" s="258">
        <f>'[12]Total_Transportation '!Z51</f>
        <v>0.95515668919483165</v>
      </c>
      <c r="BL125" s="1"/>
      <c r="BN125" s="258">
        <f>[2]National!CU56</f>
        <v>1.0143687665734396</v>
      </c>
      <c r="BO125" s="258">
        <f>[10]Commercial_Total!X56</f>
        <v>1.0025360235127601</v>
      </c>
      <c r="BP125" s="258">
        <f>[11]Total_Industrial!AD51</f>
        <v>1.0073734949704596</v>
      </c>
      <c r="BQ125" s="258">
        <f>'[12]Total_Transportation '!AD51</f>
        <v>1.0229895758226804</v>
      </c>
      <c r="BR125" s="1"/>
      <c r="BY125" s="26"/>
      <c r="BZ125" s="83">
        <f t="shared" si="316"/>
        <v>1.1792451586537827</v>
      </c>
      <c r="CA125" s="83">
        <f t="shared" si="317"/>
        <v>0.93788995785320572</v>
      </c>
      <c r="CB125" s="83">
        <f t="shared" si="318"/>
        <v>0.938999182418644</v>
      </c>
      <c r="CC125" s="83">
        <f t="shared" si="319"/>
        <v>0.93770253329718123</v>
      </c>
      <c r="CD125" s="83">
        <f t="shared" si="320"/>
        <v>1.0124127074319329</v>
      </c>
      <c r="CE125" s="83">
        <f t="shared" si="321"/>
        <v>0.98910543084135738</v>
      </c>
      <c r="CF125" s="413">
        <f t="shared" si="301"/>
        <v>1.1073103653643157</v>
      </c>
      <c r="CG125" s="413">
        <f t="shared" si="322"/>
        <v>1.1073102398470462</v>
      </c>
      <c r="CH125" s="9"/>
      <c r="CI125" s="84">
        <f t="shared" si="323"/>
        <v>0.94934196050118147</v>
      </c>
      <c r="CJ125" s="26"/>
      <c r="CK125" s="87">
        <f t="shared" si="324"/>
        <v>1.0241620954794246</v>
      </c>
      <c r="CL125" s="87">
        <f t="shared" si="230"/>
        <v>1.9745385217308409E-3</v>
      </c>
      <c r="CM125" s="92">
        <f t="shared" si="231"/>
        <v>1</v>
      </c>
      <c r="CN125" s="92">
        <f t="shared" si="232"/>
        <v>1</v>
      </c>
      <c r="CO125" s="5">
        <f t="shared" si="325"/>
        <v>1</v>
      </c>
      <c r="CP125" s="91">
        <f t="shared" si="326"/>
        <v>1</v>
      </c>
      <c r="CQ125" s="37">
        <f t="shared" si="327"/>
        <v>1.1073103653643157</v>
      </c>
      <c r="CR125">
        <f t="shared" si="328"/>
        <v>0.94934196050118147</v>
      </c>
      <c r="CS125" s="84">
        <f t="shared" si="329"/>
        <v>1.0013827936636837</v>
      </c>
      <c r="CT125" s="205"/>
      <c r="CU125" s="244"/>
      <c r="CV125" s="5"/>
      <c r="CW125" s="26">
        <f t="shared" si="233"/>
        <v>0.22072726926870079</v>
      </c>
      <c r="CX125" s="26">
        <f t="shared" si="234"/>
        <v>0.17389699582231297</v>
      </c>
      <c r="CY125" s="26">
        <f t="shared" si="235"/>
        <v>0.32706140006883699</v>
      </c>
      <c r="CZ125" s="26">
        <f t="shared" si="236"/>
        <v>0.27831433484014928</v>
      </c>
      <c r="DA125" s="26"/>
      <c r="DB125">
        <f t="shared" si="237"/>
        <v>1</v>
      </c>
      <c r="DD125" s="26">
        <f t="shared" si="363"/>
        <v>0.22542821969611654</v>
      </c>
      <c r="DE125" s="26">
        <f t="shared" si="364"/>
        <v>0.17252139316526899</v>
      </c>
      <c r="DF125" s="26">
        <f t="shared" si="365"/>
        <v>0.32514589288177759</v>
      </c>
      <c r="DG125" s="26">
        <f t="shared" si="366"/>
        <v>0.27686143966500892</v>
      </c>
      <c r="DH125" s="26"/>
      <c r="DI125" s="26">
        <f t="shared" si="267"/>
        <v>0.99995694540817204</v>
      </c>
      <c r="DJ125" s="26"/>
      <c r="DK125" s="26">
        <f t="shared" si="268"/>
        <v>0.22543792583399586</v>
      </c>
      <c r="DL125" s="26">
        <f t="shared" si="269"/>
        <v>0.17252882132324962</v>
      </c>
      <c r="DM125" s="26">
        <f t="shared" si="270"/>
        <v>0.32515989250822835</v>
      </c>
      <c r="DN125" s="26">
        <f t="shared" si="271"/>
        <v>0.27687336033452614</v>
      </c>
      <c r="DO125" s="26"/>
      <c r="DP125" s="26">
        <f t="shared" si="272"/>
        <v>1</v>
      </c>
      <c r="DQ125" s="26"/>
      <c r="DR125" s="26"/>
      <c r="DS125" s="26">
        <f t="shared" si="367"/>
        <v>-5.3863204200960246E-2</v>
      </c>
      <c r="DT125" s="26">
        <f t="shared" si="368"/>
        <v>-6.1496968771450481E-3</v>
      </c>
      <c r="DU125" s="26">
        <f t="shared" si="369"/>
        <v>1.6875593722184602E-2</v>
      </c>
      <c r="DV125" s="26">
        <f t="shared" si="370"/>
        <v>-9.5581789806075523E-3</v>
      </c>
      <c r="DW125" s="26"/>
      <c r="DY125" s="26">
        <f t="shared" si="275"/>
        <v>0.98969056246336473</v>
      </c>
      <c r="DZ125" s="26">
        <f t="shared" si="371"/>
        <v>0.84748259137773185</v>
      </c>
      <c r="EA125" s="26">
        <f t="shared" si="330"/>
        <v>1.0013827936636837</v>
      </c>
      <c r="EC125" s="26">
        <f t="shared" si="372"/>
        <v>-1.3547908952299615E-2</v>
      </c>
      <c r="ED125" s="26">
        <f t="shared" si="373"/>
        <v>-3.3556854686912409E-3</v>
      </c>
      <c r="EE125" s="26">
        <f t="shared" si="374"/>
        <v>-3.0526453791450022E-2</v>
      </c>
      <c r="EF125" s="26">
        <f t="shared" si="375"/>
        <v>-5.3749085411020619E-3</v>
      </c>
      <c r="EG125" s="26"/>
      <c r="EI125" s="26">
        <f t="shared" si="376"/>
        <v>0.98506533272011887</v>
      </c>
      <c r="EJ125" s="26">
        <f t="shared" si="377"/>
        <v>0.77664649120757168</v>
      </c>
      <c r="EK125" s="26">
        <f t="shared" si="331"/>
        <v>0.93770253329718123</v>
      </c>
      <c r="EL125" s="26">
        <v>0.90991967347155067</v>
      </c>
      <c r="EM125" s="26"/>
      <c r="EN125" s="26">
        <f t="shared" si="378"/>
        <v>-1.485132264792732E-2</v>
      </c>
      <c r="EO125" s="26">
        <f t="shared" si="379"/>
        <v>5.2467286394547157E-3</v>
      </c>
      <c r="EP125" s="26">
        <f t="shared" si="380"/>
        <v>6.5838027851101736E-3</v>
      </c>
      <c r="EQ125" s="26">
        <f t="shared" si="381"/>
        <v>-1.0374164399507535E-2</v>
      </c>
      <c r="ET125" s="26">
        <f t="shared" si="273"/>
        <v>0.99683065240144697</v>
      </c>
      <c r="EU125" s="26">
        <f t="shared" si="382"/>
        <v>0.83897089164183769</v>
      </c>
      <c r="EV125" s="26">
        <f t="shared" si="332"/>
        <v>0.98910543084135738</v>
      </c>
      <c r="EW125" s="26"/>
      <c r="EX125" s="26">
        <f t="shared" si="383"/>
        <v>-3.9011881553032833E-2</v>
      </c>
      <c r="EY125" s="26">
        <f t="shared" si="384"/>
        <v>-1.1396425516599759E-2</v>
      </c>
      <c r="EZ125" s="26">
        <f t="shared" si="385"/>
        <v>1.0291780709343848E-2</v>
      </c>
      <c r="FA125" s="26">
        <f t="shared" si="386"/>
        <v>8.1598541890009449E-4</v>
      </c>
      <c r="FB125" s="26"/>
      <c r="FC125" s="26"/>
      <c r="FD125" s="26">
        <f t="shared" si="274"/>
        <v>0.99283720538464237</v>
      </c>
      <c r="FE125" s="26">
        <f t="shared" si="387"/>
        <v>1.0101459093590897</v>
      </c>
      <c r="FF125" s="26">
        <f t="shared" si="333"/>
        <v>1.0124127074319329</v>
      </c>
      <c r="FV125">
        <f t="shared" si="334"/>
        <v>1.1792451586537827</v>
      </c>
      <c r="FX125" s="8">
        <f t="shared" si="388"/>
        <v>41</v>
      </c>
      <c r="FY125" t="b">
        <f t="shared" si="264"/>
        <v>0</v>
      </c>
      <c r="GC125" s="11"/>
      <c r="GD125" s="11"/>
      <c r="GE125" s="11"/>
      <c r="GF125" s="11" t="str">
        <f t="shared" ca="1" si="394"/>
        <v/>
      </c>
      <c r="GG125" s="11" t="str">
        <f t="shared" ca="1" si="395"/>
        <v/>
      </c>
      <c r="GH125" s="11" t="str">
        <f t="shared" ca="1" si="396"/>
        <v/>
      </c>
      <c r="GI125" s="11" t="str">
        <f t="shared" ca="1" si="397"/>
        <v/>
      </c>
      <c r="GM125" s="11" t="str">
        <f t="shared" ca="1" si="305"/>
        <v/>
      </c>
      <c r="GN125" s="11" t="str">
        <f t="shared" ca="1" si="306"/>
        <v/>
      </c>
      <c r="GO125" s="11" t="str">
        <f t="shared" ca="1" si="307"/>
        <v/>
      </c>
      <c r="GP125" s="11" t="str">
        <f t="shared" ca="1" si="308"/>
        <v/>
      </c>
      <c r="GX125" s="14"/>
      <c r="GZ125" s="26">
        <f t="shared" si="335"/>
        <v>0.84794540025593623</v>
      </c>
      <c r="HA125" s="26">
        <f t="shared" si="336"/>
        <v>1.0612652105167431</v>
      </c>
      <c r="HB125" s="26">
        <f t="shared" si="337"/>
        <v>0.97445413259425517</v>
      </c>
      <c r="HC125" s="26">
        <f t="shared" si="338"/>
        <v>1.0256303397334499</v>
      </c>
      <c r="HD125" s="26">
        <f t="shared" si="339"/>
        <v>0.89938176437537587</v>
      </c>
      <c r="HE125" s="26">
        <f t="shared" si="340"/>
        <v>0.8993819312443424</v>
      </c>
      <c r="HF125" s="26"/>
      <c r="HG125" s="26">
        <f t="shared" si="341"/>
        <v>1.0341542701665525</v>
      </c>
      <c r="HI125" s="26">
        <f t="shared" si="342"/>
        <v>0.93312514691027659</v>
      </c>
      <c r="HJ125" s="26">
        <f t="shared" si="343"/>
        <v>0.94762042863895879</v>
      </c>
      <c r="HK125" s="26">
        <f t="shared" si="344"/>
        <v>1.0474983358025303</v>
      </c>
      <c r="HL125" s="26">
        <f t="shared" si="345"/>
        <v>1.035161240314</v>
      </c>
      <c r="HO125" s="8">
        <f t="shared" si="389"/>
        <v>41</v>
      </c>
      <c r="HP125" t="b">
        <f t="shared" si="266"/>
        <v>0</v>
      </c>
      <c r="HS125" s="11"/>
      <c r="HT125" s="11"/>
      <c r="HU125" s="11"/>
      <c r="HV125" s="19" t="str">
        <f t="shared" ca="1" si="346"/>
        <v/>
      </c>
      <c r="HW125" s="12" t="str">
        <f t="shared" ca="1" si="347"/>
        <v/>
      </c>
      <c r="HX125" s="12" t="str">
        <f t="shared" ca="1" si="348"/>
        <v/>
      </c>
      <c r="HY125" s="12" t="str">
        <f t="shared" ca="1" si="349"/>
        <v/>
      </c>
      <c r="IB125" s="12" t="str">
        <f t="shared" ca="1" si="350"/>
        <v/>
      </c>
      <c r="IC125" s="12" t="str">
        <f t="shared" ca="1" si="351"/>
        <v/>
      </c>
      <c r="ID125" s="12" t="str">
        <f t="shared" ca="1" si="352"/>
        <v/>
      </c>
      <c r="IE125" s="12" t="str">
        <f t="shared" ca="1" si="353"/>
        <v/>
      </c>
      <c r="IG125" s="197"/>
      <c r="IH125">
        <f t="shared" si="354"/>
        <v>1.0643767234138797</v>
      </c>
      <c r="II125">
        <f t="shared" si="355"/>
        <v>1.1032794543745068</v>
      </c>
      <c r="IJ125" t="e">
        <f t="shared" si="356"/>
        <v>#DIV/0!</v>
      </c>
      <c r="IK125">
        <f t="shared" si="357"/>
        <v>1.0563521088707462</v>
      </c>
      <c r="IL125">
        <f t="shared" si="358"/>
        <v>1.1627529299351069</v>
      </c>
      <c r="IM125">
        <f t="shared" si="359"/>
        <v>1.1196517854572903</v>
      </c>
    </row>
    <row r="126" spans="1:247" x14ac:dyDescent="0.2">
      <c r="A126" t="s">
        <v>239</v>
      </c>
      <c r="B126" s="1">
        <f t="shared" si="360"/>
        <v>1991</v>
      </c>
      <c r="C126" s="42">
        <f>'Annual Data_MER_July-2014'!E55</f>
        <v>17420.310000000001</v>
      </c>
      <c r="D126" s="42">
        <f>'Annual Data_MER_July-2014'!I55</f>
        <v>13499.772999999999</v>
      </c>
      <c r="E126" s="42">
        <f>AER11_Table2.1d!AA54*0.001</f>
        <v>31399.305</v>
      </c>
      <c r="F126" s="42">
        <f>AER11_Table2.1e!R51*0.001</f>
        <v>22117.987000000001</v>
      </c>
      <c r="G126" s="42"/>
      <c r="H126" s="42">
        <f t="shared" si="227"/>
        <v>84437.375</v>
      </c>
      <c r="I126" s="1"/>
      <c r="J126" s="1"/>
      <c r="K126" s="42">
        <f>[2]National!H57</f>
        <v>17420.310000000001</v>
      </c>
      <c r="L126" s="42">
        <f>[10]Commercial_Total!D57</f>
        <v>13529.941646748259</v>
      </c>
      <c r="M126" s="42">
        <f>[11]Total_Industrial!F52</f>
        <v>24345.871309154198</v>
      </c>
      <c r="N126" s="42">
        <f>'[12]Total_Transportation '!F52</f>
        <v>20788.511421639138</v>
      </c>
      <c r="O126" s="42"/>
      <c r="P126" s="42">
        <f t="shared" si="390"/>
        <v>76084.634377541603</v>
      </c>
      <c r="Q126" s="27"/>
      <c r="R126" s="27"/>
      <c r="S126" s="51">
        <f t="shared" si="295"/>
        <v>1</v>
      </c>
      <c r="T126" s="51">
        <f t="shared" si="296"/>
        <v>1.0022347521508888</v>
      </c>
      <c r="U126" s="51">
        <f t="shared" si="297"/>
        <v>0.77536338174218178</v>
      </c>
      <c r="V126" s="51">
        <f t="shared" si="298"/>
        <v>0.93989165567549782</v>
      </c>
      <c r="W126" s="51"/>
      <c r="X126" s="51">
        <f t="shared" si="299"/>
        <v>0.90107768482312012</v>
      </c>
      <c r="Y126" s="218"/>
      <c r="Z126" s="231">
        <f>Sector_Activity!B48</f>
        <v>93368.421497480245</v>
      </c>
      <c r="AA126" s="231">
        <f>Sector_Activity!C48</f>
        <v>64956.802596915419</v>
      </c>
      <c r="AB126" s="42">
        <f>Sector_Activity!D48</f>
        <v>1831.7608820888743</v>
      </c>
      <c r="AC126" s="51">
        <f>Sector_Activity!E48</f>
        <v>1.1387410050538485</v>
      </c>
      <c r="AD126" s="23"/>
      <c r="AE126" s="42">
        <f>Sector_Activity!G48</f>
        <v>8938.9</v>
      </c>
      <c r="AH126" s="267">
        <f t="shared" si="391"/>
        <v>186.57603631512745</v>
      </c>
      <c r="AI126" s="267">
        <f t="shared" si="228"/>
        <v>208.29137374121228</v>
      </c>
      <c r="AJ126" s="267">
        <f t="shared" si="304"/>
        <v>13.290965839051569</v>
      </c>
      <c r="AK126" s="51">
        <f t="shared" si="286"/>
        <v>18.255697590038128</v>
      </c>
      <c r="AN126" s="34">
        <f t="shared" si="309"/>
        <v>8.5116327934691753</v>
      </c>
      <c r="AO126" s="34">
        <f t="shared" si="361"/>
        <v>9.4460587991811078</v>
      </c>
      <c r="AQ126" s="26">
        <f t="shared" si="310"/>
        <v>1.0161911079865642</v>
      </c>
      <c r="AR126" s="26">
        <f t="shared" si="311"/>
        <v>1.0553207465871828</v>
      </c>
      <c r="AS126" s="26">
        <f t="shared" si="287"/>
        <v>0.99603746294609663</v>
      </c>
      <c r="AT126" s="26">
        <f t="shared" si="288"/>
        <v>0.94187709553460297</v>
      </c>
      <c r="AU126" s="26"/>
      <c r="AV126" s="26">
        <f t="shared" si="312"/>
        <v>0.93128940838618124</v>
      </c>
      <c r="AY126" s="34">
        <f t="shared" si="313"/>
        <v>10.44518022323555</v>
      </c>
      <c r="AZ126" s="34">
        <f t="shared" si="362"/>
        <v>7.2667557078516847</v>
      </c>
      <c r="BA126" s="34">
        <f t="shared" si="314"/>
        <v>0.20492016714460104</v>
      </c>
      <c r="BB126" s="93">
        <f t="shared" si="315"/>
        <v>1.2739162593315156E-4</v>
      </c>
      <c r="BD126" s="26"/>
      <c r="BE126" s="26"/>
      <c r="BF126" s="26"/>
      <c r="BH126" s="258">
        <f>[2]National!CQ57</f>
        <v>0.97020444498093494</v>
      </c>
      <c r="BI126" s="258">
        <f>[10]Commercial_Total!Y57</f>
        <v>1.043109936446138</v>
      </c>
      <c r="BJ126" s="258">
        <f>[11]Total_Industrial!Z52</f>
        <v>0.97840566427822651</v>
      </c>
      <c r="BK126" s="258">
        <f>'[12]Total_Transportation '!Z52</f>
        <v>0.91712551484643423</v>
      </c>
      <c r="BL126" s="1"/>
      <c r="BN126" s="258">
        <f>[2]National!CU57</f>
        <v>1.0473989407526703</v>
      </c>
      <c r="BO126" s="258">
        <f>[10]Commercial_Total!X57</f>
        <v>1.0117061583965412</v>
      </c>
      <c r="BP126" s="258">
        <f>[11]Total_Industrial!AD52</f>
        <v>1.0180211994192685</v>
      </c>
      <c r="BQ126" s="258">
        <f>'[12]Total_Transportation '!AD52</f>
        <v>1.0269882151215839</v>
      </c>
      <c r="BR126" s="1"/>
      <c r="BY126" s="26"/>
      <c r="BZ126" s="83">
        <f t="shared" si="316"/>
        <v>1.1783882832171058</v>
      </c>
      <c r="CA126" s="83">
        <f t="shared" si="317"/>
        <v>0.93793782536853254</v>
      </c>
      <c r="CB126" s="83">
        <f t="shared" si="318"/>
        <v>0.93128940838618124</v>
      </c>
      <c r="CC126" s="83">
        <f t="shared" si="319"/>
        <v>0.93610696660713799</v>
      </c>
      <c r="CD126" s="83">
        <f t="shared" si="320"/>
        <v>1.0259504441274772</v>
      </c>
      <c r="CE126" s="83">
        <f t="shared" si="321"/>
        <v>0.9696898215283386</v>
      </c>
      <c r="CF126" s="413">
        <f t="shared" si="301"/>
        <v>1.0974206140984764</v>
      </c>
      <c r="CG126" s="413">
        <f t="shared" si="322"/>
        <v>1.0974205271264663</v>
      </c>
      <c r="CH126" s="9"/>
      <c r="CI126" s="84">
        <f t="shared" si="323"/>
        <v>0.96039935814141864</v>
      </c>
      <c r="CJ126" s="26"/>
      <c r="CK126" s="87">
        <f t="shared" si="324"/>
        <v>1.0060736526305456</v>
      </c>
      <c r="CL126" s="87">
        <f t="shared" si="230"/>
        <v>1.9814452665117559E-3</v>
      </c>
      <c r="CM126" s="92">
        <f t="shared" si="231"/>
        <v>1</v>
      </c>
      <c r="CN126" s="92">
        <f t="shared" si="232"/>
        <v>1</v>
      </c>
      <c r="CO126" s="5">
        <f t="shared" si="325"/>
        <v>1</v>
      </c>
      <c r="CP126" s="91">
        <f t="shared" si="326"/>
        <v>1</v>
      </c>
      <c r="CQ126" s="37">
        <f t="shared" si="327"/>
        <v>1.0974206140984764</v>
      </c>
      <c r="CR126">
        <f t="shared" si="328"/>
        <v>0.96039935814141864</v>
      </c>
      <c r="CS126" s="84">
        <f t="shared" si="329"/>
        <v>0.99485362421944434</v>
      </c>
      <c r="CT126" s="205"/>
      <c r="CU126" s="244"/>
      <c r="CV126" s="5"/>
      <c r="CW126" s="26">
        <f t="shared" si="233"/>
        <v>0.22895963347287987</v>
      </c>
      <c r="CX126" s="26">
        <f t="shared" si="234"/>
        <v>0.17782751744078801</v>
      </c>
      <c r="CY126" s="26">
        <f t="shared" si="235"/>
        <v>0.31998407442358068</v>
      </c>
      <c r="CZ126" s="26">
        <f t="shared" si="236"/>
        <v>0.27322877466275131</v>
      </c>
      <c r="DA126" s="26"/>
      <c r="DB126">
        <f t="shared" si="237"/>
        <v>0.99999999999999989</v>
      </c>
      <c r="DD126" s="26">
        <f t="shared" si="363"/>
        <v>0.22481833097484083</v>
      </c>
      <c r="DE126" s="26">
        <f t="shared" si="364"/>
        <v>0.17585493579089251</v>
      </c>
      <c r="DF126" s="26">
        <f t="shared" si="365"/>
        <v>0.32350983497520469</v>
      </c>
      <c r="DG126" s="26">
        <f t="shared" si="366"/>
        <v>0.27576373925215447</v>
      </c>
      <c r="DH126" s="26"/>
      <c r="DI126" s="26">
        <f t="shared" si="267"/>
        <v>0.9999468409930925</v>
      </c>
      <c r="DJ126" s="26"/>
      <c r="DK126" s="26">
        <f t="shared" si="268"/>
        <v>0.22483028272939345</v>
      </c>
      <c r="DL126" s="26">
        <f t="shared" si="269"/>
        <v>0.1758642845616103</v>
      </c>
      <c r="DM126" s="26">
        <f t="shared" si="270"/>
        <v>0.32352703335100536</v>
      </c>
      <c r="DN126" s="26">
        <f t="shared" si="271"/>
        <v>0.27577839935799087</v>
      </c>
      <c r="DO126" s="26"/>
      <c r="DP126" s="26">
        <f t="shared" si="272"/>
        <v>0.99999999999999989</v>
      </c>
      <c r="DQ126" s="26"/>
      <c r="DR126" s="26"/>
      <c r="DS126" s="26">
        <f t="shared" si="367"/>
        <v>2.3629255355568819E-2</v>
      </c>
      <c r="DT126" s="26">
        <f t="shared" si="368"/>
        <v>1.3414036068748619E-3</v>
      </c>
      <c r="DU126" s="26">
        <f t="shared" si="369"/>
        <v>-6.0602847197956241E-3</v>
      </c>
      <c r="DV126" s="26">
        <f t="shared" si="370"/>
        <v>-3.6729902351017724E-2</v>
      </c>
      <c r="DW126" s="26"/>
      <c r="DY126" s="26">
        <f t="shared" si="275"/>
        <v>0.99347984658259236</v>
      </c>
      <c r="DZ126" s="26">
        <f t="shared" si="371"/>
        <v>0.8419568748633669</v>
      </c>
      <c r="EA126" s="26">
        <f t="shared" si="330"/>
        <v>0.99485362421944434</v>
      </c>
      <c r="EC126" s="26">
        <f t="shared" si="372"/>
        <v>4.7440739188369828E-3</v>
      </c>
      <c r="ED126" s="26">
        <f t="shared" si="373"/>
        <v>1.2765005877162469E-2</v>
      </c>
      <c r="EE126" s="26">
        <f t="shared" si="374"/>
        <v>-2.4060931202565358E-2</v>
      </c>
      <c r="EF126" s="26">
        <f t="shared" si="375"/>
        <v>1.0043651256240224E-2</v>
      </c>
      <c r="EG126" s="26"/>
      <c r="EI126" s="26">
        <f t="shared" si="376"/>
        <v>0.99829842979688577</v>
      </c>
      <c r="EJ126" s="26">
        <f t="shared" si="377"/>
        <v>0.77532497267977962</v>
      </c>
      <c r="EK126" s="26">
        <f t="shared" si="331"/>
        <v>0.93610696660713799</v>
      </c>
      <c r="EL126" s="26">
        <v>0.90863784455006114</v>
      </c>
      <c r="EM126" s="26"/>
      <c r="EN126" s="26">
        <f t="shared" si="378"/>
        <v>-8.4141220190319475E-3</v>
      </c>
      <c r="EO126" s="26">
        <f t="shared" si="379"/>
        <v>-7.7639545493298412E-3</v>
      </c>
      <c r="EP126" s="26">
        <f t="shared" si="380"/>
        <v>-1.6574688964894124E-2</v>
      </c>
      <c r="EQ126" s="26">
        <f t="shared" si="381"/>
        <v>-4.0631061073666853E-2</v>
      </c>
      <c r="ET126" s="26">
        <f t="shared" si="273"/>
        <v>0.98037053613536085</v>
      </c>
      <c r="EU126" s="26">
        <f t="shared" si="382"/>
        <v>0.82250234284087009</v>
      </c>
      <c r="EV126" s="26">
        <f t="shared" si="332"/>
        <v>0.9696898215283386</v>
      </c>
      <c r="EW126" s="26"/>
      <c r="EX126" s="26">
        <f t="shared" si="383"/>
        <v>3.2043377374600564E-2</v>
      </c>
      <c r="EY126" s="26">
        <f t="shared" si="384"/>
        <v>9.1053581562045068E-3</v>
      </c>
      <c r="EZ126" s="26">
        <f t="shared" si="385"/>
        <v>1.0514298838172604E-2</v>
      </c>
      <c r="FA126" s="26">
        <f t="shared" si="386"/>
        <v>3.9011587226492539E-3</v>
      </c>
      <c r="FB126" s="26"/>
      <c r="FC126" s="26"/>
      <c r="FD126" s="26">
        <f t="shared" si="274"/>
        <v>1.0133717569881988</v>
      </c>
      <c r="FE126" s="26">
        <f t="shared" si="387"/>
        <v>1.0236533349816626</v>
      </c>
      <c r="FF126" s="26">
        <f t="shared" si="333"/>
        <v>1.0259504441274772</v>
      </c>
      <c r="FV126">
        <f t="shared" si="334"/>
        <v>1.1783882832171058</v>
      </c>
      <c r="FX126" s="8">
        <f t="shared" si="388"/>
        <v>42</v>
      </c>
      <c r="FY126" t="b">
        <f t="shared" si="264"/>
        <v>0</v>
      </c>
      <c r="GC126" s="11"/>
      <c r="GD126" s="11"/>
      <c r="GE126" s="11"/>
      <c r="GF126" s="11" t="str">
        <f t="shared" ca="1" si="394"/>
        <v/>
      </c>
      <c r="GG126" s="11" t="str">
        <f t="shared" ca="1" si="395"/>
        <v/>
      </c>
      <c r="GH126" s="11" t="str">
        <f t="shared" ca="1" si="396"/>
        <v/>
      </c>
      <c r="GI126" s="11" t="str">
        <f t="shared" ca="1" si="397"/>
        <v/>
      </c>
      <c r="GM126" s="11" t="str">
        <f t="shared" ca="1" si="305"/>
        <v/>
      </c>
      <c r="GN126" s="11" t="str">
        <f t="shared" ca="1" si="306"/>
        <v/>
      </c>
      <c r="GO126" s="11" t="str">
        <f t="shared" ca="1" si="307"/>
        <v/>
      </c>
      <c r="GP126" s="11" t="str">
        <f t="shared" ca="1" si="308"/>
        <v/>
      </c>
      <c r="GX126" s="14"/>
      <c r="GZ126" s="26">
        <f t="shared" si="335"/>
        <v>0.84732925731077302</v>
      </c>
      <c r="HA126" s="26">
        <f t="shared" si="336"/>
        <v>1.0594593932569261</v>
      </c>
      <c r="HB126" s="26">
        <f t="shared" si="337"/>
        <v>0.98748429645145164</v>
      </c>
      <c r="HC126" s="26">
        <f t="shared" si="338"/>
        <v>1.0054977660411746</v>
      </c>
      <c r="HD126" s="26">
        <f t="shared" si="339"/>
        <v>0.89134909149438302</v>
      </c>
      <c r="HE126" s="26">
        <f t="shared" si="340"/>
        <v>0.89134928726977247</v>
      </c>
      <c r="HF126" s="26"/>
      <c r="HG126" s="26">
        <f t="shared" si="341"/>
        <v>1.0461995135691975</v>
      </c>
      <c r="HI126" s="26">
        <f t="shared" si="342"/>
        <v>0.95543676462561522</v>
      </c>
      <c r="HJ126" s="26">
        <f t="shared" si="343"/>
        <v>0.94889242303808929</v>
      </c>
      <c r="HK126" s="26">
        <f t="shared" si="344"/>
        <v>1.0411693946071312</v>
      </c>
      <c r="HL126" s="26">
        <f t="shared" si="345"/>
        <v>0.99782965857986838</v>
      </c>
      <c r="HO126" s="8">
        <f t="shared" si="389"/>
        <v>42</v>
      </c>
      <c r="HP126" t="b">
        <f t="shared" si="266"/>
        <v>0</v>
      </c>
      <c r="HS126" s="11"/>
      <c r="HT126" s="11"/>
      <c r="HU126" s="11"/>
      <c r="HV126" s="19" t="str">
        <f t="shared" ca="1" si="346"/>
        <v/>
      </c>
      <c r="HW126" s="12" t="str">
        <f t="shared" ca="1" si="347"/>
        <v/>
      </c>
      <c r="HX126" s="12" t="str">
        <f t="shared" ca="1" si="348"/>
        <v/>
      </c>
      <c r="HY126" s="12" t="str">
        <f t="shared" ca="1" si="349"/>
        <v/>
      </c>
      <c r="IB126" s="12" t="str">
        <f t="shared" ca="1" si="350"/>
        <v/>
      </c>
      <c r="IC126" s="12" t="str">
        <f t="shared" ca="1" si="351"/>
        <v/>
      </c>
      <c r="ID126" s="12" t="str">
        <f t="shared" ca="1" si="352"/>
        <v/>
      </c>
      <c r="IE126" s="12" t="str">
        <f t="shared" ca="1" si="353"/>
        <v/>
      </c>
      <c r="IG126" s="197"/>
      <c r="IH126">
        <f t="shared" si="354"/>
        <v>1.0686611154295853</v>
      </c>
      <c r="II126">
        <f t="shared" si="355"/>
        <v>1.1166411184885632</v>
      </c>
      <c r="IJ126" t="e">
        <f t="shared" si="356"/>
        <v>#DIV/0!</v>
      </c>
      <c r="IK126">
        <f t="shared" si="357"/>
        <v>1.0859639229505478</v>
      </c>
      <c r="IL126">
        <f t="shared" si="358"/>
        <v>1.1784145388332972</v>
      </c>
      <c r="IM126">
        <f t="shared" si="359"/>
        <v>1.0856399411446249</v>
      </c>
    </row>
    <row r="127" spans="1:247" x14ac:dyDescent="0.2">
      <c r="A127" t="s">
        <v>239</v>
      </c>
      <c r="B127" s="1">
        <f t="shared" si="360"/>
        <v>1992</v>
      </c>
      <c r="C127" s="42">
        <f>'Annual Data_MER_July-2014'!E56</f>
        <v>17355.841</v>
      </c>
      <c r="D127" s="42">
        <f>'Annual Data_MER_July-2014'!I56</f>
        <v>13440.870999999999</v>
      </c>
      <c r="E127" s="42">
        <f>AER11_Table2.1d!AA55*0.001</f>
        <v>32570.833999999999</v>
      </c>
      <c r="F127" s="42">
        <f>AER11_Table2.1e!R52*0.001</f>
        <v>22415.073</v>
      </c>
      <c r="G127" s="42"/>
      <c r="H127" s="42">
        <f t="shared" si="227"/>
        <v>85782.619000000006</v>
      </c>
      <c r="I127" s="1"/>
      <c r="J127" s="1"/>
      <c r="K127" s="42">
        <f>[2]National!H58</f>
        <v>17355.839999999997</v>
      </c>
      <c r="L127" s="42">
        <f>[10]Commercial_Total!D58</f>
        <v>13537.906377816887</v>
      </c>
      <c r="M127" s="42">
        <f>[11]Total_Industrial!F53</f>
        <v>24757.779625496405</v>
      </c>
      <c r="N127" s="42">
        <f>'[12]Total_Transportation '!F53</f>
        <v>21475.306000168977</v>
      </c>
      <c r="O127" s="42"/>
      <c r="P127" s="42">
        <f t="shared" si="390"/>
        <v>77126.832003482268</v>
      </c>
      <c r="Q127" s="27"/>
      <c r="R127" s="27"/>
      <c r="S127" s="51">
        <f t="shared" si="295"/>
        <v>0.99999994238250955</v>
      </c>
      <c r="T127" s="51">
        <f t="shared" si="296"/>
        <v>1.0072194263167089</v>
      </c>
      <c r="U127" s="51">
        <f t="shared" si="297"/>
        <v>0.76012114474859338</v>
      </c>
      <c r="V127" s="51">
        <f t="shared" si="298"/>
        <v>0.95807432793856961</v>
      </c>
      <c r="W127" s="51"/>
      <c r="X127" s="51">
        <f t="shared" si="299"/>
        <v>0.89909626102092155</v>
      </c>
      <c r="Y127" s="218"/>
      <c r="Z127" s="231">
        <f>Sector_Activity!B49</f>
        <v>94874.868138399324</v>
      </c>
      <c r="AA127" s="231">
        <f>Sector_Activity!C49</f>
        <v>65568.531836796683</v>
      </c>
      <c r="AB127" s="42">
        <f>Sector_Activity!D49</f>
        <v>1858.4412112989544</v>
      </c>
      <c r="AC127" s="51">
        <f>Sector_Activity!E49</f>
        <v>1.1743557038530226</v>
      </c>
      <c r="AD127" s="23"/>
      <c r="AE127" s="42">
        <f>Sector_Activity!G49</f>
        <v>9256.7000000000007</v>
      </c>
      <c r="AH127" s="267">
        <f t="shared" si="391"/>
        <v>182.93400919073798</v>
      </c>
      <c r="AI127" s="267">
        <f t="shared" si="228"/>
        <v>206.46956700987914</v>
      </c>
      <c r="AJ127" s="267">
        <f t="shared" si="304"/>
        <v>13.321798653072268</v>
      </c>
      <c r="AK127" s="51">
        <f t="shared" si="286"/>
        <v>18.286883547897116</v>
      </c>
      <c r="AN127" s="34">
        <f t="shared" si="309"/>
        <v>8.3320008214031205</v>
      </c>
      <c r="AO127" s="34">
        <f t="shared" si="361"/>
        <v>9.2670842740933601</v>
      </c>
      <c r="AQ127" s="26">
        <f t="shared" si="310"/>
        <v>0.99635471499663353</v>
      </c>
      <c r="AR127" s="26">
        <f t="shared" si="311"/>
        <v>1.0460904534391009</v>
      </c>
      <c r="AS127" s="26">
        <f t="shared" si="287"/>
        <v>0.99834810298720122</v>
      </c>
      <c r="AT127" s="26">
        <f t="shared" si="288"/>
        <v>0.94348609126126959</v>
      </c>
      <c r="AU127" s="26"/>
      <c r="AV127" s="26">
        <f t="shared" si="312"/>
        <v>0.91163520606662196</v>
      </c>
      <c r="AY127" s="34">
        <f t="shared" si="313"/>
        <v>10.249318670627687</v>
      </c>
      <c r="AZ127" s="34">
        <f t="shared" si="362"/>
        <v>7.0833592788787234</v>
      </c>
      <c r="BA127" s="34">
        <f t="shared" si="314"/>
        <v>0.20076714285857317</v>
      </c>
      <c r="BB127" s="93">
        <f t="shared" si="315"/>
        <v>1.2686548163525041E-4</v>
      </c>
      <c r="BD127" s="26"/>
      <c r="BE127" s="26"/>
      <c r="BF127" s="26"/>
      <c r="BH127" s="258">
        <f>[2]National!CQ58</f>
        <v>0.9500012266330301</v>
      </c>
      <c r="BI127" s="258">
        <f>[10]Commercial_Total!Y58</f>
        <v>1.0475076750116521</v>
      </c>
      <c r="BJ127" s="258">
        <f>[11]Total_Industrial!Z53</f>
        <v>0.97317907261754277</v>
      </c>
      <c r="BK127" s="258">
        <f>'[12]Total_Transportation '!Z53</f>
        <v>0.9168561266835954</v>
      </c>
      <c r="BL127" s="1"/>
      <c r="BN127" s="258">
        <f>[2]National!CU58</f>
        <v>1.0487930826446277</v>
      </c>
      <c r="BO127" s="258">
        <f>[10]Commercial_Total!X58</f>
        <v>0.99864705375783025</v>
      </c>
      <c r="BP127" s="258">
        <f>[11]Total_Industrial!AD53</f>
        <v>1.0258628227377113</v>
      </c>
      <c r="BQ127" s="258">
        <f>'[12]Total_Transportation '!AD53</f>
        <v>1.0290448673490344</v>
      </c>
      <c r="BR127" s="1"/>
      <c r="BZ127" s="83">
        <f t="shared" si="316"/>
        <v>1.2202829007210938</v>
      </c>
      <c r="CA127" s="83">
        <f t="shared" si="317"/>
        <v>0.92016671252391213</v>
      </c>
      <c r="CB127" s="83">
        <f t="shared" si="318"/>
        <v>0.91163520606662196</v>
      </c>
      <c r="CC127" s="83">
        <f t="shared" si="319"/>
        <v>0.92077254497362937</v>
      </c>
      <c r="CD127" s="83">
        <f t="shared" si="320"/>
        <v>1.0269950148001628</v>
      </c>
      <c r="CE127" s="83">
        <f t="shared" si="321"/>
        <v>0.96405188886843762</v>
      </c>
      <c r="CF127" s="413">
        <f t="shared" si="301"/>
        <v>1.1124528996764727</v>
      </c>
      <c r="CG127" s="413">
        <f t="shared" si="322"/>
        <v>1.1124528536584495</v>
      </c>
      <c r="CH127" s="9"/>
      <c r="CI127" s="84">
        <f t="shared" si="323"/>
        <v>0.94562881345277605</v>
      </c>
      <c r="CJ127" s="26"/>
      <c r="CK127" s="87">
        <f t="shared" si="324"/>
        <v>0.98174956697282878</v>
      </c>
      <c r="CL127" s="87">
        <f t="shared" si="230"/>
        <v>1.849142489573433E-3</v>
      </c>
      <c r="CM127" s="92">
        <f t="shared" si="231"/>
        <v>1</v>
      </c>
      <c r="CN127" s="92">
        <f t="shared" si="232"/>
        <v>1</v>
      </c>
      <c r="CO127" s="5">
        <f t="shared" si="325"/>
        <v>1</v>
      </c>
      <c r="CP127" s="91">
        <f t="shared" si="326"/>
        <v>1</v>
      </c>
      <c r="CQ127" s="37">
        <f t="shared" si="327"/>
        <v>1.1124528996764727</v>
      </c>
      <c r="CR127">
        <f t="shared" si="328"/>
        <v>0.94562881345277605</v>
      </c>
      <c r="CS127" s="84">
        <f t="shared" si="329"/>
        <v>0.99007644292079888</v>
      </c>
      <c r="CT127" s="205"/>
      <c r="CU127" s="244"/>
      <c r="CV127" s="5"/>
      <c r="CW127" s="26">
        <f t="shared" si="233"/>
        <v>0.22502985730331024</v>
      </c>
      <c r="CX127" s="26">
        <f t="shared" si="234"/>
        <v>0.17552784194747753</v>
      </c>
      <c r="CY127" s="26">
        <f t="shared" si="235"/>
        <v>0.32100086289527091</v>
      </c>
      <c r="CZ127" s="26">
        <f t="shared" si="236"/>
        <v>0.27844143785394126</v>
      </c>
      <c r="DA127" s="26"/>
      <c r="DB127">
        <f t="shared" si="237"/>
        <v>1</v>
      </c>
      <c r="DD127" s="26">
        <f t="shared" si="363"/>
        <v>0.22698907585549025</v>
      </c>
      <c r="DE127" s="26">
        <f t="shared" si="364"/>
        <v>0.17667518524250475</v>
      </c>
      <c r="DF127" s="26">
        <f t="shared" si="365"/>
        <v>0.32049219983889804</v>
      </c>
      <c r="DG127" s="26">
        <f t="shared" si="366"/>
        <v>0.27582689709525088</v>
      </c>
      <c r="DH127" s="26"/>
      <c r="DI127" s="26">
        <f t="shared" si="267"/>
        <v>0.999983358032144</v>
      </c>
      <c r="DJ127" s="26"/>
      <c r="DK127" s="26">
        <f t="shared" si="268"/>
        <v>0.22699285346326112</v>
      </c>
      <c r="DL127" s="26">
        <f t="shared" si="269"/>
        <v>0.1766781255141904</v>
      </c>
      <c r="DM127" s="26">
        <f t="shared" si="270"/>
        <v>0.32049753354854926</v>
      </c>
      <c r="DN127" s="26">
        <f t="shared" si="271"/>
        <v>0.2758314874739991</v>
      </c>
      <c r="DO127" s="26"/>
      <c r="DP127" s="26">
        <f t="shared" si="272"/>
        <v>0.99999999999999989</v>
      </c>
      <c r="DQ127" s="26"/>
      <c r="DR127" s="26"/>
      <c r="DS127" s="26">
        <f t="shared" si="367"/>
        <v>-1.9713375125298662E-2</v>
      </c>
      <c r="DT127" s="26">
        <f t="shared" si="368"/>
        <v>-8.7849084557252849E-3</v>
      </c>
      <c r="DU127" s="26">
        <f t="shared" si="369"/>
        <v>2.3171458061307174E-3</v>
      </c>
      <c r="DV127" s="26">
        <f t="shared" si="370"/>
        <v>1.7068288259307085E-3</v>
      </c>
      <c r="DW127" s="26"/>
      <c r="DY127" s="26">
        <f t="shared" si="275"/>
        <v>0.99519810635218464</v>
      </c>
      <c r="DZ127" s="26">
        <f t="shared" si="371"/>
        <v>0.83791388749422602</v>
      </c>
      <c r="EA127" s="26">
        <f t="shared" si="330"/>
        <v>0.99007644292079888</v>
      </c>
      <c r="EC127" s="26">
        <f t="shared" si="372"/>
        <v>-1.8929417141211727E-2</v>
      </c>
      <c r="ED127" s="26">
        <f t="shared" si="373"/>
        <v>-2.5561664829813351E-2</v>
      </c>
      <c r="EE127" s="26">
        <f t="shared" si="374"/>
        <v>-2.047473148236463E-2</v>
      </c>
      <c r="EF127" s="26">
        <f t="shared" si="375"/>
        <v>-4.138685080998101E-3</v>
      </c>
      <c r="EG127" s="26"/>
      <c r="EI127" s="26">
        <f t="shared" si="376"/>
        <v>0.98361894294079744</v>
      </c>
      <c r="EJ127" s="26">
        <f t="shared" si="377"/>
        <v>0.76262433006288743</v>
      </c>
      <c r="EK127" s="26">
        <f t="shared" si="331"/>
        <v>0.92077254497362937</v>
      </c>
      <c r="EL127" s="26">
        <v>0.89553167883440254</v>
      </c>
      <c r="EM127" s="26"/>
      <c r="EN127" s="26">
        <f t="shared" si="378"/>
        <v>-2.1043541524135734E-2</v>
      </c>
      <c r="EO127" s="26">
        <f t="shared" si="379"/>
        <v>4.2071252323128165E-3</v>
      </c>
      <c r="EP127" s="26">
        <f t="shared" si="380"/>
        <v>-5.3562666868603795E-3</v>
      </c>
      <c r="EQ127" s="26">
        <f t="shared" si="381"/>
        <v>-2.9377411275669787E-4</v>
      </c>
      <c r="ET127" s="26">
        <f t="shared" si="273"/>
        <v>0.99418583908510572</v>
      </c>
      <c r="EU127" s="26">
        <f t="shared" si="382"/>
        <v>0.81772018186671569</v>
      </c>
      <c r="EV127" s="26">
        <f t="shared" si="332"/>
        <v>0.96405188886843762</v>
      </c>
      <c r="EW127" s="26"/>
      <c r="EX127" s="26">
        <f t="shared" si="383"/>
        <v>1.3301663988373996E-3</v>
      </c>
      <c r="EY127" s="26">
        <f t="shared" si="384"/>
        <v>-1.2992033688037771E-2</v>
      </c>
      <c r="EZ127" s="26">
        <f t="shared" si="385"/>
        <v>7.6732942860414455E-3</v>
      </c>
      <c r="FA127" s="26">
        <f t="shared" si="386"/>
        <v>2.0006029386873351E-3</v>
      </c>
      <c r="FB127" s="26"/>
      <c r="FC127" s="26"/>
      <c r="FD127" s="26">
        <f t="shared" si="274"/>
        <v>1.0010181492475243</v>
      </c>
      <c r="FE127" s="26">
        <f t="shared" si="387"/>
        <v>1.0246955668543998</v>
      </c>
      <c r="FF127" s="26">
        <f t="shared" si="333"/>
        <v>1.0269950148001628</v>
      </c>
      <c r="FV127">
        <f t="shared" si="334"/>
        <v>1.2202829007210938</v>
      </c>
      <c r="FX127" s="8">
        <f t="shared" si="388"/>
        <v>43</v>
      </c>
      <c r="FY127" t="b">
        <f t="shared" si="264"/>
        <v>0</v>
      </c>
      <c r="GC127" s="11"/>
      <c r="GD127" s="11"/>
      <c r="GE127" s="11"/>
      <c r="GF127" s="11" t="str">
        <f t="shared" ca="1" si="394"/>
        <v/>
      </c>
      <c r="GG127" s="11" t="str">
        <f t="shared" ca="1" si="395"/>
        <v/>
      </c>
      <c r="GH127" s="11" t="str">
        <f t="shared" ca="1" si="396"/>
        <v/>
      </c>
      <c r="GI127" s="11" t="str">
        <f t="shared" ca="1" si="397"/>
        <v/>
      </c>
      <c r="GM127" s="11" t="str">
        <f t="shared" ca="1" si="305"/>
        <v/>
      </c>
      <c r="GN127" s="11" t="str">
        <f t="shared" ca="1" si="306"/>
        <v/>
      </c>
      <c r="GO127" s="11" t="str">
        <f t="shared" ca="1" si="307"/>
        <v/>
      </c>
      <c r="GP127" s="11" t="str">
        <f t="shared" ca="1" si="308"/>
        <v/>
      </c>
      <c r="GX127" s="14"/>
      <c r="GZ127" s="26">
        <f t="shared" si="335"/>
        <v>0.87745390776814081</v>
      </c>
      <c r="HA127" s="26">
        <f t="shared" si="336"/>
        <v>1.0421043284840761</v>
      </c>
      <c r="HB127" s="26">
        <f t="shared" si="337"/>
        <v>0.98848970284482574</v>
      </c>
      <c r="HC127" s="26">
        <f t="shared" si="338"/>
        <v>0.99965164022984443</v>
      </c>
      <c r="HD127" s="26">
        <f t="shared" si="339"/>
        <v>0.90355864353021598</v>
      </c>
      <c r="HE127" s="26">
        <f t="shared" si="340"/>
        <v>0.90355887621866371</v>
      </c>
      <c r="HF127" s="26"/>
      <c r="HG127" s="26">
        <f t="shared" si="341"/>
        <v>1.0301093979965312</v>
      </c>
      <c r="HI127" s="26">
        <f t="shared" si="342"/>
        <v>0.93678631689861924</v>
      </c>
      <c r="HJ127" s="26">
        <f t="shared" si="343"/>
        <v>0.94059299818648878</v>
      </c>
      <c r="HK127" s="26">
        <f t="shared" si="344"/>
        <v>1.04358473316843</v>
      </c>
      <c r="HL127" s="26">
        <f t="shared" si="345"/>
        <v>0.99953423730272706</v>
      </c>
      <c r="HO127" s="8">
        <f t="shared" si="389"/>
        <v>43</v>
      </c>
      <c r="HP127" t="b">
        <f t="shared" si="266"/>
        <v>0</v>
      </c>
      <c r="HS127" s="11"/>
      <c r="HT127" s="11"/>
      <c r="HU127" s="11"/>
      <c r="HV127" s="19" t="str">
        <f t="shared" ca="1" si="346"/>
        <v/>
      </c>
      <c r="HW127" s="12" t="str">
        <f t="shared" ca="1" si="347"/>
        <v/>
      </c>
      <c r="HX127" s="12" t="str">
        <f t="shared" ca="1" si="348"/>
        <v/>
      </c>
      <c r="HY127" s="12" t="str">
        <f t="shared" ca="1" si="349"/>
        <v/>
      </c>
      <c r="IB127" s="12" t="str">
        <f t="shared" ca="1" si="350"/>
        <v/>
      </c>
      <c r="IC127" s="12" t="str">
        <f t="shared" ca="1" si="351"/>
        <v/>
      </c>
      <c r="ID127" s="12" t="str">
        <f t="shared" ca="1" si="352"/>
        <v/>
      </c>
      <c r="IE127" s="12" t="str">
        <f t="shared" ca="1" si="353"/>
        <v/>
      </c>
      <c r="IG127" s="197"/>
      <c r="IH127">
        <f t="shared" si="354"/>
        <v>1.085903357740206</v>
      </c>
      <c r="II127">
        <f t="shared" si="355"/>
        <v>1.1271570613201707</v>
      </c>
      <c r="IJ127" t="e">
        <f t="shared" si="356"/>
        <v>#DIV/0!</v>
      </c>
      <c r="IK127">
        <f t="shared" si="357"/>
        <v>1.0819449305151303</v>
      </c>
      <c r="IL127">
        <f t="shared" si="358"/>
        <v>1.1791082413735019</v>
      </c>
      <c r="IM127">
        <f t="shared" si="359"/>
        <v>1.1040079064818356</v>
      </c>
    </row>
    <row r="128" spans="1:247" x14ac:dyDescent="0.2">
      <c r="A128" t="s">
        <v>239</v>
      </c>
      <c r="B128" s="1">
        <f t="shared" si="360"/>
        <v>1993</v>
      </c>
      <c r="C128" s="42">
        <f>'Annual Data_MER_July-2014'!E57</f>
        <v>18217.687999999998</v>
      </c>
      <c r="D128" s="42">
        <f>'Annual Data_MER_July-2014'!I57</f>
        <v>13819.679</v>
      </c>
      <c r="E128" s="42">
        <f>AER11_Table2.1d!AA56*0.001</f>
        <v>32628.541000000001</v>
      </c>
      <c r="F128" s="42">
        <f>AER11_Table2.1e!R53*0.001</f>
        <v>22768.2</v>
      </c>
      <c r="G128" s="42"/>
      <c r="H128" s="42">
        <f t="shared" si="227"/>
        <v>87434.107999999993</v>
      </c>
      <c r="I128" s="1"/>
      <c r="J128" s="1"/>
      <c r="K128" s="42">
        <f>[2]National!H59</f>
        <v>18217.688000000002</v>
      </c>
      <c r="L128" s="42">
        <f>[10]Commercial_Total!D59</f>
        <v>13852.983541368281</v>
      </c>
      <c r="M128" s="42">
        <f>[11]Total_Industrial!F54</f>
        <v>25368.294122249736</v>
      </c>
      <c r="N128" s="42">
        <f>'[12]Total_Transportation '!F54</f>
        <v>22098.895705259391</v>
      </c>
      <c r="O128" s="42"/>
      <c r="P128" s="42">
        <f t="shared" si="390"/>
        <v>79537.861368877406</v>
      </c>
      <c r="Q128" s="27"/>
      <c r="R128" s="27"/>
      <c r="S128" s="51">
        <f t="shared" si="295"/>
        <v>1.0000000000000002</v>
      </c>
      <c r="T128" s="51">
        <f t="shared" si="296"/>
        <v>1.0024099359593144</v>
      </c>
      <c r="U128" s="51">
        <f t="shared" si="297"/>
        <v>0.77748784790131242</v>
      </c>
      <c r="V128" s="51">
        <f t="shared" si="298"/>
        <v>0.97060354816188321</v>
      </c>
      <c r="W128" s="51"/>
      <c r="X128" s="51">
        <f t="shared" si="299"/>
        <v>0.90968917266105598</v>
      </c>
      <c r="Y128" s="218"/>
      <c r="Z128" s="231">
        <f>Sector_Activity!B50</f>
        <v>96475.177517138814</v>
      </c>
      <c r="AA128" s="231">
        <f>Sector_Activity!C50</f>
        <v>66152.652187145024</v>
      </c>
      <c r="AB128" s="42">
        <f>Sector_Activity!D50</f>
        <v>1910.3541142100846</v>
      </c>
      <c r="AC128" s="51">
        <f>Sector_Activity!E50</f>
        <v>1.1928861897329768</v>
      </c>
      <c r="AD128" s="23"/>
      <c r="AE128" s="42">
        <f>Sector_Activity!G50</f>
        <v>9510.7999999999993</v>
      </c>
      <c r="AH128" s="267">
        <f t="shared" si="391"/>
        <v>188.83290467917126</v>
      </c>
      <c r="AI128" s="267">
        <f t="shared" si="228"/>
        <v>209.40934464998264</v>
      </c>
      <c r="AJ128" s="267">
        <f t="shared" si="304"/>
        <v>13.279367387202614</v>
      </c>
      <c r="AK128" s="51">
        <f t="shared" si="286"/>
        <v>18.525569241610675</v>
      </c>
      <c r="AN128" s="34">
        <f t="shared" si="309"/>
        <v>8.3628991639901393</v>
      </c>
      <c r="AO128" s="34">
        <f t="shared" si="361"/>
        <v>9.1931391681036292</v>
      </c>
      <c r="AQ128" s="26">
        <f t="shared" si="310"/>
        <v>1.028483198700529</v>
      </c>
      <c r="AR128" s="26">
        <f t="shared" si="311"/>
        <v>1.0609850132964327</v>
      </c>
      <c r="AS128" s="26">
        <f t="shared" si="287"/>
        <v>0.99516826407118919</v>
      </c>
      <c r="AT128" s="26">
        <f t="shared" si="288"/>
        <v>0.95580074463629405</v>
      </c>
      <c r="AU128" s="26"/>
      <c r="AV128" s="26">
        <f t="shared" si="312"/>
        <v>0.91501590867518101</v>
      </c>
      <c r="AY128" s="34">
        <f t="shared" si="313"/>
        <v>10.143750001802038</v>
      </c>
      <c r="AZ128" s="34">
        <f t="shared" si="362"/>
        <v>6.9555297332658697</v>
      </c>
      <c r="BA128" s="34">
        <f t="shared" si="314"/>
        <v>0.20086155888149101</v>
      </c>
      <c r="BB128" s="93">
        <f t="shared" si="315"/>
        <v>1.2542437962452968E-4</v>
      </c>
      <c r="BD128" s="26"/>
      <c r="BE128" s="26"/>
      <c r="BF128" s="26"/>
      <c r="BH128" s="258">
        <f>[2]National!CQ59</f>
        <v>0.93603904827232876</v>
      </c>
      <c r="BI128" s="258">
        <f>[10]Commercial_Total!Y59</f>
        <v>1.0431516310285767</v>
      </c>
      <c r="BJ128" s="258">
        <f>[11]Total_Industrial!Z54</f>
        <v>0.9788096568410406</v>
      </c>
      <c r="BK128" s="258">
        <f>'[12]Total_Transportation '!Z54</f>
        <v>0.92060839512767934</v>
      </c>
      <c r="BL128" s="1"/>
      <c r="BN128" s="258">
        <f>[2]National!CU59</f>
        <v>1.0987609978438679</v>
      </c>
      <c r="BO128" s="258">
        <f>[10]Commercial_Total!X59</f>
        <v>1.0170956759663712</v>
      </c>
      <c r="BP128" s="258">
        <f>[11]Total_Industrial!AD54</f>
        <v>1.0167130697038125</v>
      </c>
      <c r="BQ128" s="258">
        <f>'[12]Total_Transportation '!AD54</f>
        <v>1.0382272741535608</v>
      </c>
      <c r="BR128" s="1"/>
      <c r="BZ128" s="83">
        <f t="shared" si="316"/>
        <v>1.2537801389456478</v>
      </c>
      <c r="CA128" s="83">
        <f t="shared" si="317"/>
        <v>0.91282440041437218</v>
      </c>
      <c r="CB128" s="83">
        <f t="shared" si="318"/>
        <v>0.91501590867518101</v>
      </c>
      <c r="CC128" s="83">
        <f t="shared" si="319"/>
        <v>0.91292258795312942</v>
      </c>
      <c r="CD128" s="83">
        <f t="shared" si="320"/>
        <v>1.0408198888541169</v>
      </c>
      <c r="CE128" s="83">
        <f t="shared" si="321"/>
        <v>0.96298418036818689</v>
      </c>
      <c r="CF128" s="413">
        <f t="shared" si="301"/>
        <v>1.1472288868655169</v>
      </c>
      <c r="CG128" s="413">
        <f t="shared" si="322"/>
        <v>1.1472287731162465</v>
      </c>
      <c r="CH128" s="9"/>
      <c r="CI128" s="84">
        <f t="shared" si="323"/>
        <v>0.95018798652578895</v>
      </c>
      <c r="CJ128" s="26"/>
      <c r="CK128" s="87">
        <f t="shared" si="324"/>
        <v>1.0379354214810617</v>
      </c>
      <c r="CL128" s="87">
        <f t="shared" si="230"/>
        <v>1.7774915270927366E-3</v>
      </c>
      <c r="CM128" s="92">
        <f t="shared" si="231"/>
        <v>1</v>
      </c>
      <c r="CN128" s="92">
        <f t="shared" si="232"/>
        <v>1</v>
      </c>
      <c r="CO128" s="5">
        <f t="shared" si="325"/>
        <v>1</v>
      </c>
      <c r="CP128" s="91">
        <f t="shared" si="326"/>
        <v>1</v>
      </c>
      <c r="CQ128" s="37">
        <f t="shared" si="327"/>
        <v>1.1472288868655169</v>
      </c>
      <c r="CR128">
        <f t="shared" si="328"/>
        <v>0.95018798652578895</v>
      </c>
      <c r="CS128" s="84">
        <f t="shared" si="329"/>
        <v>1.0022929882003968</v>
      </c>
      <c r="CT128" s="205"/>
      <c r="CU128" s="244"/>
      <c r="CV128" s="5"/>
      <c r="CW128" s="26">
        <f t="shared" si="233"/>
        <v>0.22904422732100832</v>
      </c>
      <c r="CX128" s="26">
        <f t="shared" si="234"/>
        <v>0.17416841869963648</v>
      </c>
      <c r="CY128" s="26">
        <f t="shared" si="235"/>
        <v>0.31894614320339482</v>
      </c>
      <c r="CZ128" s="26">
        <f t="shared" si="236"/>
        <v>0.27784121077596047</v>
      </c>
      <c r="DA128" s="26"/>
      <c r="DB128">
        <f t="shared" si="237"/>
        <v>1</v>
      </c>
      <c r="DD128" s="26">
        <f t="shared" si="363"/>
        <v>0.22703112716046878</v>
      </c>
      <c r="DE128" s="26">
        <f t="shared" si="364"/>
        <v>0.17484724954061218</v>
      </c>
      <c r="DF128" s="26">
        <f t="shared" si="365"/>
        <v>0.31997240350916945</v>
      </c>
      <c r="DG128" s="26">
        <f t="shared" si="366"/>
        <v>0.27814121637442935</v>
      </c>
      <c r="DH128" s="26"/>
      <c r="DI128" s="26">
        <f t="shared" si="267"/>
        <v>0.99999199658467974</v>
      </c>
      <c r="DJ128" s="26"/>
      <c r="DK128" s="26">
        <f t="shared" si="268"/>
        <v>0.22703294419941258</v>
      </c>
      <c r="DL128" s="26">
        <f t="shared" si="269"/>
        <v>0.17484864892696772</v>
      </c>
      <c r="DM128" s="26">
        <f t="shared" si="270"/>
        <v>0.31997496440170164</v>
      </c>
      <c r="DN128" s="26">
        <f t="shared" si="271"/>
        <v>0.27814344247191808</v>
      </c>
      <c r="DO128" s="26"/>
      <c r="DP128" s="26">
        <f t="shared" si="272"/>
        <v>1</v>
      </c>
      <c r="DQ128" s="26"/>
      <c r="DR128" s="26"/>
      <c r="DS128" s="26">
        <f t="shared" si="367"/>
        <v>3.1737039491635768E-2</v>
      </c>
      <c r="DT128" s="26">
        <f t="shared" si="368"/>
        <v>1.4137896990906946E-2</v>
      </c>
      <c r="DU128" s="26">
        <f t="shared" si="369"/>
        <v>-3.1901836025997376E-3</v>
      </c>
      <c r="DV128" s="26">
        <f t="shared" si="370"/>
        <v>1.2967842156525198E-2</v>
      </c>
      <c r="DW128" s="26"/>
      <c r="DY128" s="26">
        <f t="shared" si="275"/>
        <v>1.0123389919707191</v>
      </c>
      <c r="DZ128" s="26">
        <f t="shared" si="371"/>
        <v>0.84825290022417132</v>
      </c>
      <c r="EA128" s="26">
        <f t="shared" si="330"/>
        <v>1.0022929882003968</v>
      </c>
      <c r="EC128" s="26">
        <f t="shared" si="372"/>
        <v>-1.0353479758423047E-2</v>
      </c>
      <c r="ED128" s="26">
        <f t="shared" si="373"/>
        <v>-1.8211281302954289E-2</v>
      </c>
      <c r="EE128" s="26">
        <f t="shared" si="374"/>
        <v>4.7016572395377544E-4</v>
      </c>
      <c r="EF128" s="26">
        <f t="shared" si="375"/>
        <v>-1.1424301216349231E-2</v>
      </c>
      <c r="EG128" s="26"/>
      <c r="EI128" s="26">
        <f t="shared" si="376"/>
        <v>0.9914745969964549</v>
      </c>
      <c r="EJ128" s="26">
        <f t="shared" si="377"/>
        <v>0.75612265030879278</v>
      </c>
      <c r="EK128" s="26">
        <f t="shared" si="331"/>
        <v>0.91292258795312942</v>
      </c>
      <c r="EL128" s="26">
        <v>0.88669755763001878</v>
      </c>
      <c r="EM128" s="26"/>
      <c r="EN128" s="26">
        <f t="shared" si="378"/>
        <v>-1.4806081939338292E-2</v>
      </c>
      <c r="EO128" s="26">
        <f t="shared" si="379"/>
        <v>-4.167154613964546E-3</v>
      </c>
      <c r="EP128" s="26">
        <f t="shared" si="380"/>
        <v>5.7690905230446936E-3</v>
      </c>
      <c r="EQ128" s="26">
        <f t="shared" si="381"/>
        <v>4.0841862418298973E-3</v>
      </c>
      <c r="ET128" s="26">
        <f t="shared" si="273"/>
        <v>0.99889247818236837</v>
      </c>
      <c r="EU128" s="26">
        <f t="shared" si="382"/>
        <v>0.81681453892458056</v>
      </c>
      <c r="EV128" s="26">
        <f t="shared" si="332"/>
        <v>0.96298418036818689</v>
      </c>
      <c r="EW128" s="26"/>
      <c r="EX128" s="26">
        <f t="shared" si="383"/>
        <v>4.654312143097368E-2</v>
      </c>
      <c r="EY128" s="26">
        <f t="shared" si="384"/>
        <v>1.8305051604871416E-2</v>
      </c>
      <c r="EZ128" s="26">
        <f t="shared" si="385"/>
        <v>-8.9590935331786276E-3</v>
      </c>
      <c r="FA128" s="26">
        <f t="shared" si="386"/>
        <v>8.8836559146955006E-3</v>
      </c>
      <c r="FB128" s="26"/>
      <c r="FC128" s="26"/>
      <c r="FD128" s="26">
        <f t="shared" si="274"/>
        <v>1.0134614811705236</v>
      </c>
      <c r="FE128" s="26">
        <f t="shared" si="387"/>
        <v>1.0384894869331294</v>
      </c>
      <c r="FF128" s="26">
        <f t="shared" si="333"/>
        <v>1.0408198888541169</v>
      </c>
      <c r="FV128">
        <f t="shared" si="334"/>
        <v>1.2537801389456478</v>
      </c>
      <c r="FX128" s="8">
        <f t="shared" si="388"/>
        <v>44</v>
      </c>
      <c r="FY128" t="b">
        <f t="shared" si="264"/>
        <v>0</v>
      </c>
      <c r="GC128" s="11"/>
      <c r="GD128" s="11"/>
      <c r="GE128" s="11"/>
      <c r="GF128" s="11" t="str">
        <f t="shared" ca="1" si="394"/>
        <v/>
      </c>
      <c r="GG128" s="11" t="str">
        <f t="shared" ca="1" si="395"/>
        <v/>
      </c>
      <c r="GH128" s="11" t="str">
        <f t="shared" ca="1" si="396"/>
        <v/>
      </c>
      <c r="GI128" s="11" t="str">
        <f t="shared" ca="1" si="397"/>
        <v/>
      </c>
      <c r="GM128" s="11" t="str">
        <f t="shared" ca="1" si="305"/>
        <v/>
      </c>
      <c r="GN128" s="11" t="str">
        <f t="shared" ca="1" si="306"/>
        <v/>
      </c>
      <c r="GO128" s="11" t="str">
        <f t="shared" ca="1" si="307"/>
        <v/>
      </c>
      <c r="GP128" s="11" t="str">
        <f t="shared" ca="1" si="308"/>
        <v/>
      </c>
      <c r="GX128" s="14"/>
      <c r="GZ128" s="26">
        <f t="shared" si="335"/>
        <v>0.90154035736290827</v>
      </c>
      <c r="HA128" s="26">
        <f t="shared" si="336"/>
        <v>1.0332199691120107</v>
      </c>
      <c r="HB128" s="26">
        <f t="shared" si="337"/>
        <v>1.0017962383669279</v>
      </c>
      <c r="HC128" s="26">
        <f t="shared" si="338"/>
        <v>0.99854450422825869</v>
      </c>
      <c r="HD128" s="26">
        <f t="shared" si="339"/>
        <v>0.93180446303510944</v>
      </c>
      <c r="HE128" s="26">
        <f t="shared" si="340"/>
        <v>0.93180464915314998</v>
      </c>
      <c r="HF128" s="26"/>
      <c r="HG128" s="26">
        <f t="shared" si="341"/>
        <v>1.035075878462006</v>
      </c>
      <c r="HI128" s="26">
        <f t="shared" si="342"/>
        <v>0.96699395626991602</v>
      </c>
      <c r="HJ128" s="26">
        <f t="shared" si="343"/>
        <v>0.95398545260266077</v>
      </c>
      <c r="HK128" s="26">
        <f t="shared" si="344"/>
        <v>1.040260811044718</v>
      </c>
      <c r="HL128" s="26">
        <f t="shared" si="345"/>
        <v>1.0125804472923177</v>
      </c>
      <c r="HO128" s="8">
        <f t="shared" si="389"/>
        <v>44</v>
      </c>
      <c r="HP128" t="b">
        <f t="shared" si="266"/>
        <v>0</v>
      </c>
      <c r="HS128" s="11"/>
      <c r="HT128" s="11"/>
      <c r="HU128" s="11"/>
      <c r="HV128" s="19" t="str">
        <f t="shared" ca="1" si="346"/>
        <v/>
      </c>
      <c r="HW128" s="12" t="str">
        <f t="shared" ca="1" si="347"/>
        <v/>
      </c>
      <c r="HX128" s="12" t="str">
        <f t="shared" ca="1" si="348"/>
        <v/>
      </c>
      <c r="HY128" s="12" t="str">
        <f t="shared" ca="1" si="349"/>
        <v/>
      </c>
      <c r="IB128" s="12" t="str">
        <f t="shared" ca="1" si="350"/>
        <v/>
      </c>
      <c r="IC128" s="12" t="str">
        <f t="shared" ca="1" si="351"/>
        <v/>
      </c>
      <c r="ID128" s="12" t="str">
        <f t="shared" ca="1" si="352"/>
        <v/>
      </c>
      <c r="IE128" s="12" t="str">
        <f t="shared" ca="1" si="353"/>
        <v/>
      </c>
      <c r="IG128" s="197"/>
      <c r="IH128">
        <f t="shared" si="354"/>
        <v>1.1042199189317468</v>
      </c>
      <c r="II128">
        <f t="shared" si="355"/>
        <v>1.137198393024756</v>
      </c>
      <c r="IJ128" t="e">
        <f t="shared" si="356"/>
        <v>#DIV/0!</v>
      </c>
      <c r="IK128">
        <f t="shared" si="357"/>
        <v>1.1356716342917617</v>
      </c>
      <c r="IL128">
        <f t="shared" si="358"/>
        <v>1.2065504521440527</v>
      </c>
      <c r="IM128">
        <f t="shared" si="359"/>
        <v>1.1312321907929914</v>
      </c>
    </row>
    <row r="129" spans="1:248" x14ac:dyDescent="0.2">
      <c r="A129" t="s">
        <v>239</v>
      </c>
      <c r="B129" s="1">
        <f t="shared" si="360"/>
        <v>1994</v>
      </c>
      <c r="C129" s="42">
        <f>'Annual Data_MER_July-2014'!E58</f>
        <v>18112.432000000001</v>
      </c>
      <c r="D129" s="42">
        <f>'Annual Data_MER_July-2014'!I58</f>
        <v>14097.529</v>
      </c>
      <c r="E129" s="42">
        <f>AER11_Table2.1d!AA57*0.001</f>
        <v>33521.207999999999</v>
      </c>
      <c r="F129" s="42">
        <f>AER11_Table2.1e!R54*0.001</f>
        <v>23365.861000000001</v>
      </c>
      <c r="G129" s="42"/>
      <c r="H129" s="42">
        <f t="shared" si="227"/>
        <v>89097.03</v>
      </c>
      <c r="I129" s="1"/>
      <c r="J129" s="1"/>
      <c r="K129" s="42">
        <f>[2]National!H60</f>
        <v>18112.432000000001</v>
      </c>
      <c r="L129" s="42">
        <f>[10]Commercial_Total!D60</f>
        <v>14103.038314433408</v>
      </c>
      <c r="M129" s="42">
        <f>[11]Total_Industrial!F55</f>
        <v>25949.475021259219</v>
      </c>
      <c r="N129" s="42">
        <f>'[12]Total_Transportation '!F55</f>
        <v>22826.119434014297</v>
      </c>
      <c r="O129" s="42"/>
      <c r="P129" s="42">
        <f t="shared" si="390"/>
        <v>80991.064769706922</v>
      </c>
      <c r="Q129" s="27"/>
      <c r="R129" s="27"/>
      <c r="S129" s="51">
        <f t="shared" si="295"/>
        <v>1</v>
      </c>
      <c r="T129" s="51">
        <f t="shared" si="296"/>
        <v>1.0003908000071082</v>
      </c>
      <c r="U129" s="51">
        <f t="shared" si="297"/>
        <v>0.7741211182263843</v>
      </c>
      <c r="V129" s="51">
        <f t="shared" si="298"/>
        <v>0.97690042040455072</v>
      </c>
      <c r="W129" s="51"/>
      <c r="X129" s="51">
        <f t="shared" si="299"/>
        <v>0.90902092662019063</v>
      </c>
      <c r="Y129" s="218"/>
      <c r="Z129" s="231">
        <f>Sector_Activity!B51</f>
        <v>97774.288654786098</v>
      </c>
      <c r="AA129" s="231">
        <f>Sector_Activity!C51</f>
        <v>66811.294146901753</v>
      </c>
      <c r="AB129" s="42">
        <f>Sector_Activity!D51</f>
        <v>2050.575599883819</v>
      </c>
      <c r="AC129" s="51">
        <f>Sector_Activity!E51</f>
        <v>1.2351947387818187</v>
      </c>
      <c r="AD129" s="23"/>
      <c r="AE129" s="42">
        <f>Sector_Activity!G51</f>
        <v>9894.7000000000007</v>
      </c>
      <c r="AH129" s="267">
        <f t="shared" si="391"/>
        <v>185.24739222547532</v>
      </c>
      <c r="AI129" s="267">
        <f t="shared" si="228"/>
        <v>211.08763861727127</v>
      </c>
      <c r="AJ129" s="267">
        <f t="shared" si="304"/>
        <v>12.65472729838854</v>
      </c>
      <c r="AK129" s="51">
        <f t="shared" si="286"/>
        <v>18.479773850499082</v>
      </c>
      <c r="AN129" s="34">
        <f t="shared" si="309"/>
        <v>8.1852976613446504</v>
      </c>
      <c r="AO129" s="34">
        <f t="shared" si="361"/>
        <v>9.0045206019384114</v>
      </c>
      <c r="AQ129" s="26">
        <f t="shared" si="310"/>
        <v>1.0089546142961152</v>
      </c>
      <c r="AR129" s="26">
        <f t="shared" si="311"/>
        <v>1.06948819041193</v>
      </c>
      <c r="AS129" s="26">
        <f t="shared" si="287"/>
        <v>0.94835714914914593</v>
      </c>
      <c r="AT129" s="26">
        <f t="shared" si="288"/>
        <v>0.95343799570510035</v>
      </c>
      <c r="AU129" s="26"/>
      <c r="AV129" s="26">
        <f t="shared" si="312"/>
        <v>0.89558386756855324</v>
      </c>
      <c r="AY129" s="34">
        <f t="shared" si="313"/>
        <v>9.8814808589230694</v>
      </c>
      <c r="AZ129" s="34">
        <f t="shared" si="362"/>
        <v>6.7522304008107117</v>
      </c>
      <c r="BA129" s="34">
        <f t="shared" si="314"/>
        <v>0.2072397950300483</v>
      </c>
      <c r="BB129" s="93">
        <f t="shared" si="315"/>
        <v>1.2483397564168886E-4</v>
      </c>
      <c r="BD129" s="26"/>
      <c r="BE129" s="26"/>
      <c r="BF129" s="26"/>
      <c r="BH129" s="258">
        <f>[2]National!CQ60</f>
        <v>0.92802331151776984</v>
      </c>
      <c r="BI129" s="258">
        <f>[10]Commercial_Total!Y60</f>
        <v>1.0576801095733277</v>
      </c>
      <c r="BJ129" s="258">
        <f>[11]Total_Industrial!Z55</f>
        <v>0.95612192438407095</v>
      </c>
      <c r="BK129" s="258">
        <f>'[12]Total_Transportation '!Z55</f>
        <v>0.91767019977188213</v>
      </c>
      <c r="BL129" s="1"/>
      <c r="BN129" s="258">
        <f>[2]National!CU60</f>
        <v>1.0872082648936729</v>
      </c>
      <c r="BO129" s="258">
        <f>[10]Commercial_Total!X60</f>
        <v>1.01116413245529</v>
      </c>
      <c r="BP129" s="258">
        <f>[11]Total_Industrial!AD55</f>
        <v>0.99187933798696681</v>
      </c>
      <c r="BQ129" s="258">
        <f>'[12]Total_Transportation '!AD55</f>
        <v>1.0389767434336543</v>
      </c>
      <c r="BR129" s="1"/>
      <c r="BZ129" s="83">
        <f t="shared" si="316"/>
        <v>1.3043885205056884</v>
      </c>
      <c r="CA129" s="83">
        <f t="shared" si="317"/>
        <v>0.89409569127395561</v>
      </c>
      <c r="CB129" s="83">
        <f t="shared" si="318"/>
        <v>0.89558386756855324</v>
      </c>
      <c r="CC129" s="83">
        <f t="shared" si="319"/>
        <v>0.91071416763657498</v>
      </c>
      <c r="CD129" s="83">
        <f t="shared" si="320"/>
        <v>1.0293160318742669</v>
      </c>
      <c r="CE129" s="83">
        <f t="shared" si="321"/>
        <v>0.95537857028113005</v>
      </c>
      <c r="CF129" s="413">
        <f t="shared" si="301"/>
        <v>1.1681894869172116</v>
      </c>
      <c r="CG129" s="413">
        <f t="shared" si="322"/>
        <v>1.1681893160065078</v>
      </c>
      <c r="CH129" s="9"/>
      <c r="CI129" s="84">
        <f t="shared" si="323"/>
        <v>0.9374126932033553</v>
      </c>
      <c r="CJ129" s="26"/>
      <c r="CK129" s="87">
        <f t="shared" si="324"/>
        <v>0.97569033227443469</v>
      </c>
      <c r="CL129" s="87">
        <f t="shared" si="230"/>
        <v>1.7261369237748072E-3</v>
      </c>
      <c r="CM129" s="92">
        <f t="shared" si="231"/>
        <v>1</v>
      </c>
      <c r="CN129" s="92">
        <f t="shared" si="232"/>
        <v>1</v>
      </c>
      <c r="CO129" s="5">
        <f t="shared" si="325"/>
        <v>1</v>
      </c>
      <c r="CP129" s="91">
        <f t="shared" si="326"/>
        <v>1</v>
      </c>
      <c r="CQ129" s="37">
        <f t="shared" si="327"/>
        <v>1.1681894869172116</v>
      </c>
      <c r="CR129">
        <f t="shared" si="328"/>
        <v>0.9374126932033553</v>
      </c>
      <c r="CS129" s="84">
        <f t="shared" si="329"/>
        <v>0.98338633502618478</v>
      </c>
      <c r="CT129" s="205"/>
      <c r="CU129" s="244"/>
      <c r="CV129" s="5"/>
      <c r="CW129" s="26">
        <f t="shared" si="233"/>
        <v>0.22363494110741203</v>
      </c>
      <c r="CX129" s="26">
        <f t="shared" si="234"/>
        <v>0.17413079275515791</v>
      </c>
      <c r="CY129" s="26">
        <f t="shared" si="235"/>
        <v>0.3203992328665507</v>
      </c>
      <c r="CZ129" s="26">
        <f t="shared" si="236"/>
        <v>0.28183503327087939</v>
      </c>
      <c r="DA129" s="26"/>
      <c r="DB129">
        <f t="shared" si="237"/>
        <v>1</v>
      </c>
      <c r="DD129" s="26">
        <f t="shared" si="363"/>
        <v>0.22632881076669148</v>
      </c>
      <c r="DE129" s="26">
        <f t="shared" si="364"/>
        <v>0.17414960504994767</v>
      </c>
      <c r="DF129" s="26">
        <f t="shared" si="365"/>
        <v>0.31967213760933849</v>
      </c>
      <c r="DG129" s="26">
        <f t="shared" si="366"/>
        <v>0.27983337200502489</v>
      </c>
      <c r="DH129" s="26"/>
      <c r="DI129" s="26">
        <f t="shared" si="267"/>
        <v>0.99998392543100245</v>
      </c>
      <c r="DJ129" s="26"/>
      <c r="DK129" s="26">
        <f t="shared" si="268"/>
        <v>0.22633244896325871</v>
      </c>
      <c r="DL129" s="26">
        <f t="shared" si="269"/>
        <v>0.1741524044747895</v>
      </c>
      <c r="DM129" s="26">
        <f t="shared" si="270"/>
        <v>0.31967727628377307</v>
      </c>
      <c r="DN129" s="26">
        <f t="shared" si="271"/>
        <v>0.2798378702781788</v>
      </c>
      <c r="DO129" s="26"/>
      <c r="DP129" s="26">
        <f t="shared" si="272"/>
        <v>1</v>
      </c>
      <c r="DQ129" s="26"/>
      <c r="DR129" s="26"/>
      <c r="DS129" s="26">
        <f t="shared" si="367"/>
        <v>-1.9170334762510403E-2</v>
      </c>
      <c r="DT129" s="26">
        <f t="shared" si="368"/>
        <v>7.9824728632388424E-3</v>
      </c>
      <c r="DU129" s="26">
        <f t="shared" si="369"/>
        <v>-4.818066156518061E-2</v>
      </c>
      <c r="DV129" s="26">
        <f t="shared" si="370"/>
        <v>-2.4750703905674892E-3</v>
      </c>
      <c r="DW129" s="26"/>
      <c r="DY129" s="26">
        <f t="shared" si="275"/>
        <v>0.98113660037853934</v>
      </c>
      <c r="DZ129" s="26">
        <f t="shared" si="371"/>
        <v>0.83225196678717983</v>
      </c>
      <c r="EA129" s="26">
        <f t="shared" si="330"/>
        <v>0.98338633502618478</v>
      </c>
      <c r="EC129" s="26">
        <f t="shared" si="372"/>
        <v>-2.6195367423814793E-2</v>
      </c>
      <c r="ED129" s="26">
        <f t="shared" si="373"/>
        <v>-2.9664108238892376E-2</v>
      </c>
      <c r="EE129" s="26">
        <f t="shared" si="374"/>
        <v>3.1260643929734627E-2</v>
      </c>
      <c r="EF129" s="26">
        <f t="shared" si="375"/>
        <v>-4.7183645681487087E-3</v>
      </c>
      <c r="EG129" s="26"/>
      <c r="EI129" s="26">
        <f t="shared" si="376"/>
        <v>0.99758093364574763</v>
      </c>
      <c r="EJ129" s="26">
        <f t="shared" si="377"/>
        <v>0.75429353944574262</v>
      </c>
      <c r="EK129" s="26">
        <f t="shared" si="331"/>
        <v>0.91071416763657498</v>
      </c>
      <c r="EL129" s="26">
        <v>0.88624805928601624</v>
      </c>
      <c r="EM129" s="26"/>
      <c r="EN129" s="26">
        <f t="shared" si="378"/>
        <v>-8.6003412063729821E-3</v>
      </c>
      <c r="EO129" s="26">
        <f t="shared" si="379"/>
        <v>1.3831388664058654E-2</v>
      </c>
      <c r="EP129" s="26">
        <f t="shared" si="380"/>
        <v>-2.3451756634110969E-2</v>
      </c>
      <c r="EQ129" s="26">
        <f t="shared" si="381"/>
        <v>-3.1966839694650855E-3</v>
      </c>
      <c r="ET129" s="26">
        <f t="shared" si="273"/>
        <v>0.99210204046742612</v>
      </c>
      <c r="EU129" s="26">
        <f t="shared" si="382"/>
        <v>0.81036337075053622</v>
      </c>
      <c r="EV129" s="26">
        <f t="shared" si="332"/>
        <v>0.95537857028113005</v>
      </c>
      <c r="EW129" s="26"/>
      <c r="EX129" s="26">
        <f t="shared" si="383"/>
        <v>-1.056999355613697E-2</v>
      </c>
      <c r="EY129" s="26">
        <f t="shared" si="384"/>
        <v>-5.8489158008197713E-3</v>
      </c>
      <c r="EZ129" s="26">
        <f t="shared" si="385"/>
        <v>-2.4728757430445513E-2</v>
      </c>
      <c r="FA129" s="26">
        <f t="shared" si="386"/>
        <v>7.21613578897773E-4</v>
      </c>
      <c r="FB129" s="26"/>
      <c r="FC129" s="26"/>
      <c r="FD129" s="26">
        <f t="shared" si="274"/>
        <v>0.98894731249561818</v>
      </c>
      <c r="FE129" s="26">
        <f t="shared" si="387"/>
        <v>1.0270113871574718</v>
      </c>
      <c r="FF129" s="26">
        <f t="shared" si="333"/>
        <v>1.0293160318742669</v>
      </c>
      <c r="FV129">
        <f t="shared" si="334"/>
        <v>1.3043885205056884</v>
      </c>
      <c r="FX129" s="8">
        <f t="shared" si="388"/>
        <v>45</v>
      </c>
      <c r="FY129" t="b">
        <f t="shared" si="264"/>
        <v>0</v>
      </c>
      <c r="GC129" s="11"/>
      <c r="GD129" s="11"/>
      <c r="GE129" s="11"/>
      <c r="GF129" s="11" t="str">
        <f t="shared" ca="1" si="394"/>
        <v/>
      </c>
      <c r="GG129" s="11" t="str">
        <f t="shared" ca="1" si="395"/>
        <v/>
      </c>
      <c r="GH129" s="11" t="str">
        <f t="shared" ca="1" si="396"/>
        <v/>
      </c>
      <c r="GI129" s="11" t="str">
        <f t="shared" ca="1" si="397"/>
        <v/>
      </c>
      <c r="GM129" s="11" t="str">
        <f t="shared" ca="1" si="305"/>
        <v/>
      </c>
      <c r="GN129" s="11" t="str">
        <f t="shared" ca="1" si="306"/>
        <v/>
      </c>
      <c r="GO129" s="11" t="str">
        <f t="shared" ca="1" si="307"/>
        <v/>
      </c>
      <c r="GP129" s="11" t="str">
        <f t="shared" ca="1" si="308"/>
        <v/>
      </c>
      <c r="GX129" s="14"/>
      <c r="GZ129" s="26">
        <f t="shared" si="335"/>
        <v>0.93793070761647479</v>
      </c>
      <c r="HA129" s="26">
        <f t="shared" si="336"/>
        <v>1.0307205414481901</v>
      </c>
      <c r="HB129" s="26">
        <f t="shared" si="337"/>
        <v>0.99072369760119305</v>
      </c>
      <c r="HC129" s="26">
        <f t="shared" si="338"/>
        <v>0.99065804014238978</v>
      </c>
      <c r="HD129" s="26">
        <f t="shared" si="339"/>
        <v>0.94882912210678483</v>
      </c>
      <c r="HE129" s="26">
        <f t="shared" si="340"/>
        <v>0.94882926688555447</v>
      </c>
      <c r="HF129" s="26"/>
      <c r="HG129" s="26">
        <f t="shared" si="341"/>
        <v>1.0211592660170548</v>
      </c>
      <c r="HI129" s="26">
        <f t="shared" si="342"/>
        <v>0.94863291438081687</v>
      </c>
      <c r="HJ129" s="26">
        <f t="shared" si="343"/>
        <v>0.96163109054045304</v>
      </c>
      <c r="HK129" s="26">
        <f t="shared" si="344"/>
        <v>0.99132861522137061</v>
      </c>
      <c r="HL129" s="26">
        <f t="shared" si="345"/>
        <v>1.0100773383723742</v>
      </c>
      <c r="HO129" s="8">
        <f t="shared" si="389"/>
        <v>45</v>
      </c>
      <c r="HP129" t="b">
        <f t="shared" si="266"/>
        <v>0</v>
      </c>
      <c r="HS129" s="11"/>
      <c r="HT129" s="11"/>
      <c r="HU129" s="11"/>
      <c r="HV129" s="19" t="str">
        <f t="shared" ca="1" si="346"/>
        <v/>
      </c>
      <c r="HW129" s="12" t="str">
        <f t="shared" ca="1" si="347"/>
        <v/>
      </c>
      <c r="HX129" s="12" t="str">
        <f t="shared" ca="1" si="348"/>
        <v/>
      </c>
      <c r="HY129" s="12" t="str">
        <f t="shared" ca="1" si="349"/>
        <v/>
      </c>
      <c r="IB129" s="12" t="str">
        <f t="shared" ca="1" si="350"/>
        <v/>
      </c>
      <c r="IC129" s="12" t="str">
        <f t="shared" ca="1" si="351"/>
        <v/>
      </c>
      <c r="ID129" s="12" t="str">
        <f t="shared" ca="1" si="352"/>
        <v/>
      </c>
      <c r="IE129" s="12" t="str">
        <f t="shared" ca="1" si="353"/>
        <v/>
      </c>
      <c r="IG129" s="197"/>
      <c r="IH129">
        <f t="shared" si="354"/>
        <v>1.1190890742110038</v>
      </c>
      <c r="II129">
        <f t="shared" si="355"/>
        <v>1.1485207898365286</v>
      </c>
      <c r="IJ129" t="e">
        <f t="shared" si="356"/>
        <v>#DIV/0!</v>
      </c>
      <c r="IK129">
        <f t="shared" si="357"/>
        <v>1.1291100852335598</v>
      </c>
      <c r="IL129">
        <f t="shared" si="358"/>
        <v>1.2283294211727496</v>
      </c>
      <c r="IM129">
        <f t="shared" si="359"/>
        <v>1.1571484206531975</v>
      </c>
    </row>
    <row r="130" spans="1:248" x14ac:dyDescent="0.2">
      <c r="A130" t="s">
        <v>239</v>
      </c>
      <c r="B130" s="1">
        <f t="shared" si="360"/>
        <v>1995</v>
      </c>
      <c r="C130" s="42">
        <f>'Annual Data_MER_July-2014'!E59</f>
        <v>18518.963</v>
      </c>
      <c r="D130" s="42">
        <f>'Annual Data_MER_July-2014'!I59</f>
        <v>14690.053</v>
      </c>
      <c r="E130" s="42">
        <f>AER11_Table2.1d!AA58*0.001</f>
        <v>33970.576999999997</v>
      </c>
      <c r="F130" s="42">
        <f>AER11_Table2.1e!R55*0.001</f>
        <v>23846.327000000001</v>
      </c>
      <c r="G130" s="42"/>
      <c r="H130" s="42">
        <f t="shared" si="227"/>
        <v>91025.919999999998</v>
      </c>
      <c r="I130" s="1"/>
      <c r="J130" s="1"/>
      <c r="K130" s="42">
        <f>[2]National!H61</f>
        <v>18518.963000000003</v>
      </c>
      <c r="L130" s="42">
        <f>[10]Commercial_Total!D61</f>
        <v>14557.722103662098</v>
      </c>
      <c r="M130" s="42">
        <f>[11]Total_Industrial!F56</f>
        <v>26556.47525650607</v>
      </c>
      <c r="N130" s="42">
        <f>'[12]Total_Transportation '!F56</f>
        <v>23362.837858989747</v>
      </c>
      <c r="O130" s="42"/>
      <c r="P130" s="42">
        <f t="shared" si="390"/>
        <v>82995.998219157918</v>
      </c>
      <c r="Q130" s="27"/>
      <c r="R130" s="27"/>
      <c r="S130" s="51">
        <f t="shared" si="295"/>
        <v>1.0000000000000002</v>
      </c>
      <c r="T130" s="51">
        <f t="shared" si="296"/>
        <v>0.99099180266144016</v>
      </c>
      <c r="U130" s="51">
        <f t="shared" si="297"/>
        <v>0.78174931372246259</v>
      </c>
      <c r="V130" s="51">
        <f t="shared" si="298"/>
        <v>0.97972479614951802</v>
      </c>
      <c r="W130" s="51"/>
      <c r="X130" s="51">
        <f t="shared" si="299"/>
        <v>0.9117842282633114</v>
      </c>
      <c r="Y130" s="218"/>
      <c r="Z130" s="231">
        <f>Sector_Activity!B52</f>
        <v>99129.440087303403</v>
      </c>
      <c r="AA130" s="231">
        <f>Sector_Activity!C52</f>
        <v>67618.803117271193</v>
      </c>
      <c r="AB130" s="42">
        <f>Sector_Activity!D52</f>
        <v>2085.1140628875391</v>
      </c>
      <c r="AC130" s="51">
        <f>Sector_Activity!E52</f>
        <v>1.2729453420385728</v>
      </c>
      <c r="AD130" s="23"/>
      <c r="AE130" s="42">
        <f>Sector_Activity!G52</f>
        <v>10163.700000000001</v>
      </c>
      <c r="AH130" s="267">
        <f t="shared" si="391"/>
        <v>186.81597498876553</v>
      </c>
      <c r="AI130" s="267">
        <f t="shared" si="228"/>
        <v>215.29103492729178</v>
      </c>
      <c r="AJ130" s="267">
        <f t="shared" si="304"/>
        <v>12.736221835140151</v>
      </c>
      <c r="AK130" s="51">
        <f t="shared" si="286"/>
        <v>18.353370790905338</v>
      </c>
      <c r="AN130" s="34">
        <f t="shared" si="309"/>
        <v>8.1659236517368594</v>
      </c>
      <c r="AO130" s="34">
        <f t="shared" si="361"/>
        <v>8.9559825654043301</v>
      </c>
      <c r="AQ130" s="26">
        <f t="shared" si="310"/>
        <v>1.0174979400504702</v>
      </c>
      <c r="AR130" s="26">
        <f t="shared" si="311"/>
        <v>1.0907849501020552</v>
      </c>
      <c r="AS130" s="26">
        <f t="shared" si="287"/>
        <v>0.95446442627354755</v>
      </c>
      <c r="AT130" s="26">
        <f t="shared" si="288"/>
        <v>0.94691640725033699</v>
      </c>
      <c r="AU130" s="26"/>
      <c r="AV130" s="26">
        <f t="shared" si="312"/>
        <v>0.89346408510336606</v>
      </c>
      <c r="AY130" s="34">
        <f t="shared" si="313"/>
        <v>9.7532827697888962</v>
      </c>
      <c r="AZ130" s="34">
        <f t="shared" si="362"/>
        <v>6.6529711736150405</v>
      </c>
      <c r="BA130" s="34">
        <f t="shared" si="314"/>
        <v>0.20515305084639837</v>
      </c>
      <c r="BB130" s="93">
        <f t="shared" si="315"/>
        <v>1.2524428525424527E-4</v>
      </c>
      <c r="BD130" s="26"/>
      <c r="BE130" s="26"/>
      <c r="BF130" s="26"/>
      <c r="BH130" s="258">
        <f>[2]National!CQ61</f>
        <v>0.91758992874702239</v>
      </c>
      <c r="BI130" s="258">
        <f>[10]Commercial_Total!Y61</f>
        <v>1.0744860697353924</v>
      </c>
      <c r="BJ130" s="258">
        <f>[11]Total_Industrial!Z56</f>
        <v>0.96398109184256686</v>
      </c>
      <c r="BK130" s="258">
        <f>'[12]Total_Transportation '!Z56</f>
        <v>0.91260196733691934</v>
      </c>
      <c r="BL130" s="1"/>
      <c r="BN130" s="258">
        <f>[2]National!CU61</f>
        <v>1.1088808934944094</v>
      </c>
      <c r="BO130" s="258">
        <f>[10]Commercial_Total!X61</f>
        <v>1.0151690010934034</v>
      </c>
      <c r="BP130" s="258">
        <f>[11]Total_Industrial!AD56</f>
        <v>0.99012822496969666</v>
      </c>
      <c r="BQ130" s="258">
        <f>'[12]Total_Transportation '!AD56</f>
        <v>1.0376006639713391</v>
      </c>
      <c r="BR130" s="1"/>
      <c r="BZ130" s="83">
        <f t="shared" si="316"/>
        <v>1.3398499808850866</v>
      </c>
      <c r="CA130" s="83">
        <f t="shared" si="317"/>
        <v>0.88927615104005608</v>
      </c>
      <c r="CB130" s="83">
        <f t="shared" si="318"/>
        <v>0.89346408510336606</v>
      </c>
      <c r="CC130" s="83">
        <f t="shared" si="319"/>
        <v>0.90361897340116493</v>
      </c>
      <c r="CD130" s="83">
        <f t="shared" si="320"/>
        <v>1.0336078438644036</v>
      </c>
      <c r="CE130" s="83">
        <f t="shared" si="321"/>
        <v>0.95661245118475091</v>
      </c>
      <c r="CF130" s="413">
        <f t="shared" si="301"/>
        <v>1.1971080229579623</v>
      </c>
      <c r="CG130" s="413">
        <f t="shared" si="322"/>
        <v>1.1971078373472563</v>
      </c>
      <c r="CH130" s="9"/>
      <c r="CI130" s="84">
        <f t="shared" si="323"/>
        <v>0.93398765877214396</v>
      </c>
      <c r="CJ130" s="26"/>
      <c r="CK130" s="87">
        <f t="shared" si="324"/>
        <v>1.003099615681653</v>
      </c>
      <c r="CL130" s="87">
        <f t="shared" si="230"/>
        <v>1.6672562561659114E-3</v>
      </c>
      <c r="CM130" s="92">
        <f t="shared" si="231"/>
        <v>1</v>
      </c>
      <c r="CN130" s="92">
        <f t="shared" si="232"/>
        <v>1</v>
      </c>
      <c r="CO130" s="5">
        <f t="shared" si="325"/>
        <v>1</v>
      </c>
      <c r="CP130" s="91">
        <f t="shared" si="326"/>
        <v>1</v>
      </c>
      <c r="CQ130" s="37">
        <f t="shared" si="327"/>
        <v>1.1971080229579623</v>
      </c>
      <c r="CR130">
        <f t="shared" si="328"/>
        <v>0.93398765877214396</v>
      </c>
      <c r="CS130" s="84">
        <f t="shared" si="329"/>
        <v>0.98876197977608193</v>
      </c>
      <c r="CT130" s="205"/>
      <c r="CU130" s="244"/>
      <c r="CV130" s="5"/>
      <c r="CW130" s="26">
        <f t="shared" si="233"/>
        <v>0.22313079422334464</v>
      </c>
      <c r="CX130" s="26">
        <f t="shared" si="234"/>
        <v>0.17540269911835035</v>
      </c>
      <c r="CY130" s="26">
        <f t="shared" si="235"/>
        <v>0.31997296045987017</v>
      </c>
      <c r="CZ130" s="26">
        <f t="shared" si="236"/>
        <v>0.28149354619843486</v>
      </c>
      <c r="DA130" s="26"/>
      <c r="DB130">
        <f t="shared" si="237"/>
        <v>1</v>
      </c>
      <c r="DD130" s="26">
        <f t="shared" si="363"/>
        <v>0.22338277284903019</v>
      </c>
      <c r="DE130" s="26">
        <f t="shared" si="364"/>
        <v>0.17476597455072965</v>
      </c>
      <c r="DF130" s="26">
        <f t="shared" si="365"/>
        <v>0.32018604937087158</v>
      </c>
      <c r="DG130" s="26">
        <f t="shared" si="366"/>
        <v>0.28166425523335309</v>
      </c>
      <c r="DH130" s="26"/>
      <c r="DI130" s="26">
        <f t="shared" si="267"/>
        <v>0.99999905200398453</v>
      </c>
      <c r="DJ130" s="26"/>
      <c r="DK130" s="26">
        <f t="shared" si="268"/>
        <v>0.22338298461520953</v>
      </c>
      <c r="DL130" s="26">
        <f t="shared" si="269"/>
        <v>0.17476614022833423</v>
      </c>
      <c r="DM130" s="26">
        <f t="shared" si="270"/>
        <v>0.32018635290625835</v>
      </c>
      <c r="DN130" s="26">
        <f t="shared" si="271"/>
        <v>0.28166452225019789</v>
      </c>
      <c r="DO130" s="26"/>
      <c r="DP130" s="26">
        <f t="shared" si="272"/>
        <v>1</v>
      </c>
      <c r="DQ130" s="26"/>
      <c r="DR130" s="26"/>
      <c r="DS130" s="26">
        <f t="shared" si="367"/>
        <v>8.4318543283400486E-3</v>
      </c>
      <c r="DT130" s="26">
        <f t="shared" si="368"/>
        <v>1.9717367453345756E-2</v>
      </c>
      <c r="DU130" s="26">
        <f t="shared" si="369"/>
        <v>6.4192020678357446E-3</v>
      </c>
      <c r="DV130" s="26">
        <f t="shared" si="370"/>
        <v>-6.863576653444484E-3</v>
      </c>
      <c r="DW130" s="26"/>
      <c r="DY130" s="26">
        <f t="shared" si="275"/>
        <v>1.0054664627302901</v>
      </c>
      <c r="DZ130" s="26">
        <f t="shared" si="371"/>
        <v>0.83680144114583255</v>
      </c>
      <c r="EA130" s="26">
        <f t="shared" si="330"/>
        <v>0.98876197977608193</v>
      </c>
      <c r="EC130" s="26">
        <f t="shared" si="372"/>
        <v>-1.3058462356339869E-2</v>
      </c>
      <c r="ED130" s="26">
        <f t="shared" si="373"/>
        <v>-1.4809332143989048E-2</v>
      </c>
      <c r="EE130" s="26">
        <f t="shared" si="374"/>
        <v>-1.0120262826080103E-2</v>
      </c>
      <c r="EF130" s="26">
        <f t="shared" si="375"/>
        <v>3.2814526082235516E-3</v>
      </c>
      <c r="EG130" s="26"/>
      <c r="EI130" s="26">
        <f t="shared" si="376"/>
        <v>0.99220919747650016</v>
      </c>
      <c r="EJ130" s="26">
        <f t="shared" si="377"/>
        <v>0.74841698743516916</v>
      </c>
      <c r="EK130" s="26">
        <f t="shared" si="331"/>
        <v>0.90361897340116493</v>
      </c>
      <c r="EL130" s="26">
        <v>0.88873877675023238</v>
      </c>
      <c r="EM130" s="26"/>
      <c r="EN130" s="26">
        <f t="shared" si="378"/>
        <v>-1.1306262532003649E-2</v>
      </c>
      <c r="EO130" s="26">
        <f t="shared" si="379"/>
        <v>1.5764538783242046E-2</v>
      </c>
      <c r="EP130" s="26">
        <f t="shared" si="380"/>
        <v>8.1862392610042856E-3</v>
      </c>
      <c r="EQ130" s="26">
        <f t="shared" si="381"/>
        <v>-5.5382423231824214E-3</v>
      </c>
      <c r="ET130" s="26">
        <f t="shared" si="273"/>
        <v>1.0012915099228756</v>
      </c>
      <c r="EU130" s="26">
        <f t="shared" si="382"/>
        <v>0.81140996308499547</v>
      </c>
      <c r="EV130" s="26">
        <f t="shared" si="332"/>
        <v>0.95661245118475091</v>
      </c>
      <c r="EW130" s="26"/>
      <c r="EX130" s="26">
        <f t="shared" si="383"/>
        <v>1.9738116860343168E-2</v>
      </c>
      <c r="EY130" s="26">
        <f t="shared" si="384"/>
        <v>3.9528286701036681E-3</v>
      </c>
      <c r="EZ130" s="26">
        <f t="shared" si="385"/>
        <v>-1.7670098799081855E-3</v>
      </c>
      <c r="FA130" s="26">
        <f t="shared" si="386"/>
        <v>-1.3253343302619888E-3</v>
      </c>
      <c r="FB130" s="26"/>
      <c r="FC130" s="26"/>
      <c r="FD130" s="26">
        <f t="shared" si="274"/>
        <v>1.0041695765510636</v>
      </c>
      <c r="FE130" s="26">
        <f t="shared" si="387"/>
        <v>1.0312935897550388</v>
      </c>
      <c r="FF130" s="26">
        <f t="shared" si="333"/>
        <v>1.0336078438644036</v>
      </c>
      <c r="FV130">
        <f t="shared" si="334"/>
        <v>1.3398499808850866</v>
      </c>
      <c r="FX130" s="8">
        <f t="shared" si="388"/>
        <v>46</v>
      </c>
      <c r="FY130" t="b">
        <f t="shared" si="264"/>
        <v>0</v>
      </c>
      <c r="GC130" s="11"/>
      <c r="GD130" s="11"/>
      <c r="GE130" s="11"/>
      <c r="GF130" s="11" t="str">
        <f t="shared" ca="1" si="394"/>
        <v/>
      </c>
      <c r="GG130" s="11" t="str">
        <f t="shared" ca="1" si="395"/>
        <v/>
      </c>
      <c r="GH130" s="11" t="str">
        <f t="shared" ca="1" si="396"/>
        <v/>
      </c>
      <c r="GI130" s="11" t="str">
        <f t="shared" ca="1" si="397"/>
        <v/>
      </c>
      <c r="GM130" s="11" t="str">
        <f t="shared" ca="1" si="305"/>
        <v/>
      </c>
      <c r="GN130" s="11" t="str">
        <f t="shared" ca="1" si="306"/>
        <v/>
      </c>
      <c r="GO130" s="11" t="str">
        <f t="shared" ca="1" si="307"/>
        <v/>
      </c>
      <c r="GP130" s="11" t="str">
        <f t="shared" ca="1" si="308"/>
        <v/>
      </c>
      <c r="GX130" s="14"/>
      <c r="GZ130" s="26">
        <f t="shared" si="335"/>
        <v>0.96342954642400125</v>
      </c>
      <c r="HA130" s="26">
        <f t="shared" si="336"/>
        <v>1.0226904012528526</v>
      </c>
      <c r="HB130" s="26">
        <f t="shared" si="337"/>
        <v>0.99485459589929393</v>
      </c>
      <c r="HC130" s="26">
        <f t="shared" si="338"/>
        <v>0.9919374848314102</v>
      </c>
      <c r="HD130" s="26">
        <f t="shared" si="339"/>
        <v>0.97231739132291017</v>
      </c>
      <c r="HE130" s="26">
        <f t="shared" si="340"/>
        <v>0.97231753118243824</v>
      </c>
      <c r="HF130" s="26"/>
      <c r="HG130" s="26">
        <f t="shared" si="341"/>
        <v>1.0174282458684933</v>
      </c>
      <c r="HI130" s="26">
        <f t="shared" si="342"/>
        <v>0.95666546598821744</v>
      </c>
      <c r="HJ130" s="26">
        <f t="shared" si="343"/>
        <v>0.98078008763027136</v>
      </c>
      <c r="HK130" s="26">
        <f t="shared" si="344"/>
        <v>0.99771262211153644</v>
      </c>
      <c r="HL130" s="26">
        <f t="shared" si="345"/>
        <v>1.0031683325030667</v>
      </c>
      <c r="HO130" s="8">
        <f t="shared" si="389"/>
        <v>46</v>
      </c>
      <c r="HP130" t="b">
        <f t="shared" si="266"/>
        <v>0</v>
      </c>
      <c r="HS130" s="11"/>
      <c r="HT130" s="11"/>
      <c r="HU130" s="11"/>
      <c r="HV130" s="19" t="str">
        <f t="shared" ca="1" si="346"/>
        <v/>
      </c>
      <c r="HW130" s="12" t="str">
        <f t="shared" ca="1" si="347"/>
        <v/>
      </c>
      <c r="HX130" s="12" t="str">
        <f t="shared" ca="1" si="348"/>
        <v/>
      </c>
      <c r="HY130" s="12" t="str">
        <f t="shared" ca="1" si="349"/>
        <v/>
      </c>
      <c r="IB130" s="12" t="str">
        <f t="shared" ca="1" si="350"/>
        <v/>
      </c>
      <c r="IC130" s="12" t="str">
        <f t="shared" ca="1" si="351"/>
        <v/>
      </c>
      <c r="ID130" s="12" t="str">
        <f t="shared" ca="1" si="352"/>
        <v/>
      </c>
      <c r="IE130" s="12" t="str">
        <f t="shared" ca="1" si="353"/>
        <v/>
      </c>
      <c r="IG130" s="197"/>
      <c r="IH130">
        <f t="shared" si="354"/>
        <v>1.1345996463961512</v>
      </c>
      <c r="II130">
        <f t="shared" si="355"/>
        <v>1.1624022877522788</v>
      </c>
      <c r="IJ130" t="e">
        <f t="shared" si="356"/>
        <v>#DIV/0!</v>
      </c>
      <c r="IK130">
        <f t="shared" si="357"/>
        <v>1.1544528029900758</v>
      </c>
      <c r="IL130">
        <f t="shared" si="358"/>
        <v>1.2679309214443841</v>
      </c>
      <c r="IM130">
        <f t="shared" si="359"/>
        <v>1.1842159957381106</v>
      </c>
    </row>
    <row r="131" spans="1:248" x14ac:dyDescent="0.2">
      <c r="A131" t="s">
        <v>239</v>
      </c>
      <c r="B131" s="1">
        <f t="shared" si="360"/>
        <v>1996</v>
      </c>
      <c r="C131" s="42">
        <f>'Annual Data_MER_July-2014'!E60</f>
        <v>19504.388999999999</v>
      </c>
      <c r="D131" s="42">
        <f>'Annual Data_MER_July-2014'!I60</f>
        <v>15171.991</v>
      </c>
      <c r="E131" s="42">
        <f>AER11_Table2.1d!AA59*0.001</f>
        <v>34904.146000000001</v>
      </c>
      <c r="F131" s="42">
        <f>AER11_Table2.1e!R56*0.001</f>
        <v>24437.357</v>
      </c>
      <c r="G131" s="42"/>
      <c r="H131" s="42">
        <f t="shared" si="227"/>
        <v>94017.883000000002</v>
      </c>
      <c r="I131" s="1"/>
      <c r="J131" s="1"/>
      <c r="K131" s="42">
        <f>[2]National!H62</f>
        <v>19504.389000000003</v>
      </c>
      <c r="L131" s="42">
        <f>[10]Commercial_Total!D62</f>
        <v>15039.542459424625</v>
      </c>
      <c r="M131" s="42">
        <f>[11]Total_Industrial!F57</f>
        <v>26884.916888816279</v>
      </c>
      <c r="N131" s="42">
        <f>'[12]Total_Transportation '!F57</f>
        <v>23930.09619143662</v>
      </c>
      <c r="O131" s="42"/>
      <c r="P131" s="42">
        <f t="shared" si="390"/>
        <v>85358.944539677526</v>
      </c>
      <c r="Q131" s="27"/>
      <c r="R131" s="27"/>
      <c r="S131" s="51">
        <f t="shared" si="295"/>
        <v>1.0000000000000002</v>
      </c>
      <c r="T131" s="51">
        <f t="shared" si="296"/>
        <v>0.99127019383445625</v>
      </c>
      <c r="U131" s="51">
        <f t="shared" si="297"/>
        <v>0.77024995508603122</v>
      </c>
      <c r="V131" s="51">
        <f t="shared" si="298"/>
        <v>0.97924240299131449</v>
      </c>
      <c r="W131" s="51"/>
      <c r="X131" s="51">
        <f t="shared" si="299"/>
        <v>0.90790115471625255</v>
      </c>
      <c r="Y131" s="218"/>
      <c r="Z131" s="231">
        <f>Sector_Activity!B53</f>
        <v>99879.977569490846</v>
      </c>
      <c r="AA131" s="231">
        <f>Sector_Activity!C53</f>
        <v>68514.157016594836</v>
      </c>
      <c r="AB131" s="42">
        <f>Sector_Activity!D53</f>
        <v>2106.0736277679989</v>
      </c>
      <c r="AC131" s="51">
        <f>Sector_Activity!E53</f>
        <v>1.3079839647165596</v>
      </c>
      <c r="AD131" s="23"/>
      <c r="AE131" s="42">
        <f>Sector_Activity!G53</f>
        <v>10549.5</v>
      </c>
      <c r="AH131" s="267">
        <f t="shared" si="391"/>
        <v>195.27826772317755</v>
      </c>
      <c r="AI131" s="267">
        <f t="shared" si="228"/>
        <v>219.50999785025294</v>
      </c>
      <c r="AJ131" s="267">
        <f t="shared" si="304"/>
        <v>12.765421177277982</v>
      </c>
      <c r="AK131" s="51">
        <f t="shared" si="286"/>
        <v>18.295404865014746</v>
      </c>
      <c r="AN131" s="34">
        <f t="shared" si="309"/>
        <v>8.0912786899547395</v>
      </c>
      <c r="AO131" s="34">
        <f t="shared" si="361"/>
        <v>8.9120700507133037</v>
      </c>
      <c r="AQ131" s="26">
        <f t="shared" si="310"/>
        <v>1.0635880317885353</v>
      </c>
      <c r="AR131" s="26">
        <f t="shared" si="311"/>
        <v>1.1121605789709434</v>
      </c>
      <c r="AS131" s="26">
        <f t="shared" si="287"/>
        <v>0.95665265239758179</v>
      </c>
      <c r="AT131" s="26">
        <f t="shared" si="288"/>
        <v>0.94392573665840096</v>
      </c>
      <c r="AU131" s="26"/>
      <c r="AV131" s="26">
        <f t="shared" si="312"/>
        <v>0.88529690214518941</v>
      </c>
      <c r="AY131" s="34">
        <f t="shared" si="313"/>
        <v>9.4677451603858813</v>
      </c>
      <c r="AZ131" s="34">
        <f t="shared" si="362"/>
        <v>6.4945406907052314</v>
      </c>
      <c r="BA131" s="34">
        <f t="shared" si="314"/>
        <v>0.19963729349902828</v>
      </c>
      <c r="BB131" s="93">
        <f t="shared" si="315"/>
        <v>1.239853988072003E-4</v>
      </c>
      <c r="BD131" s="26"/>
      <c r="BE131" s="26"/>
      <c r="BF131" s="26"/>
      <c r="BH131" s="258">
        <f>[2]National!CQ62</f>
        <v>0.95069060773603553</v>
      </c>
      <c r="BI131" s="258">
        <f>[10]Commercial_Total!Y62</f>
        <v>1.0986631943880976</v>
      </c>
      <c r="BJ131" s="258">
        <f>[11]Total_Industrial!Z57</f>
        <v>0.95865855955328505</v>
      </c>
      <c r="BK131" s="258">
        <f>'[12]Total_Transportation '!Z57</f>
        <v>0.90593073042817418</v>
      </c>
      <c r="BL131" s="1"/>
      <c r="BN131" s="258">
        <f>[2]National!CU62</f>
        <v>1.1187530655439546</v>
      </c>
      <c r="BO131" s="258">
        <f>[10]Commercial_Total!X62</f>
        <v>1.0122852796487491</v>
      </c>
      <c r="BP131" s="258">
        <f>[11]Total_Industrial!AD57</f>
        <v>0.99790852381077733</v>
      </c>
      <c r="BQ131" s="258">
        <f>'[12]Total_Transportation '!AD57</f>
        <v>1.0419402995770661</v>
      </c>
      <c r="BR131" s="1"/>
      <c r="BZ131" s="83">
        <f t="shared" si="316"/>
        <v>1.3907088337266171</v>
      </c>
      <c r="CA131" s="83">
        <f t="shared" si="317"/>
        <v>0.8849158977946141</v>
      </c>
      <c r="CB131" s="83">
        <f t="shared" si="318"/>
        <v>0.88529690214518941</v>
      </c>
      <c r="CC131" s="83">
        <f t="shared" si="319"/>
        <v>0.88357040634602757</v>
      </c>
      <c r="CD131" s="83">
        <f t="shared" si="320"/>
        <v>1.0389536803919359</v>
      </c>
      <c r="CE131" s="83">
        <f t="shared" si="321"/>
        <v>0.96438784279569478</v>
      </c>
      <c r="CF131" s="84">
        <f t="shared" si="301"/>
        <v>1.2311905902754734</v>
      </c>
      <c r="CG131" s="84">
        <f t="shared" si="322"/>
        <v>1.2311902222841236</v>
      </c>
      <c r="CH131" s="9"/>
      <c r="CI131" s="84">
        <f t="shared" si="323"/>
        <v>0.91798872555860367</v>
      </c>
      <c r="CJ131" s="26"/>
      <c r="CK131" s="87">
        <f t="shared" si="324"/>
        <v>1.06815197161596</v>
      </c>
      <c r="CL131" s="87">
        <f t="shared" si="230"/>
        <v>1.5219739481092229E-3</v>
      </c>
      <c r="CM131" s="92">
        <f t="shared" si="231"/>
        <v>1</v>
      </c>
      <c r="CN131" s="92">
        <f t="shared" si="232"/>
        <v>1</v>
      </c>
      <c r="CO131" s="5">
        <f t="shared" si="325"/>
        <v>1</v>
      </c>
      <c r="CP131" s="91">
        <f t="shared" si="326"/>
        <v>1</v>
      </c>
      <c r="CQ131" s="37">
        <f t="shared" si="327"/>
        <v>1.2311905902754734</v>
      </c>
      <c r="CR131">
        <f t="shared" si="328"/>
        <v>0.91798872555860367</v>
      </c>
      <c r="CS131" s="84">
        <f t="shared" si="329"/>
        <v>1.0019539991230604</v>
      </c>
      <c r="CT131" s="205"/>
      <c r="CU131" s="244"/>
      <c r="CV131" s="5"/>
      <c r="CW131" s="26">
        <f t="shared" si="233"/>
        <v>0.22849847904262391</v>
      </c>
      <c r="CX131" s="26">
        <f t="shared" si="234"/>
        <v>0.17619175753085572</v>
      </c>
      <c r="CY131" s="26">
        <f t="shared" si="235"/>
        <v>0.31496308950164353</v>
      </c>
      <c r="CZ131" s="26">
        <f t="shared" si="236"/>
        <v>0.28034667392487683</v>
      </c>
      <c r="DA131" s="26"/>
      <c r="DB131">
        <f t="shared" si="237"/>
        <v>1</v>
      </c>
      <c r="DD131" s="26">
        <f t="shared" si="363"/>
        <v>0.22580400360297026</v>
      </c>
      <c r="DE131" s="26">
        <f t="shared" si="364"/>
        <v>0.17579693318626477</v>
      </c>
      <c r="DF131" s="26">
        <f t="shared" si="365"/>
        <v>0.317461436594487</v>
      </c>
      <c r="DG131" s="26">
        <f t="shared" si="366"/>
        <v>0.28091971988029912</v>
      </c>
      <c r="DH131" s="26"/>
      <c r="DI131" s="26">
        <f t="shared" si="267"/>
        <v>0.9999820932640211</v>
      </c>
      <c r="DJ131" s="26"/>
      <c r="DK131" s="26">
        <f t="shared" si="268"/>
        <v>0.22580804708805138</v>
      </c>
      <c r="DL131" s="26">
        <f t="shared" si="269"/>
        <v>0.17580008119190374</v>
      </c>
      <c r="DM131" s="26">
        <f t="shared" si="270"/>
        <v>0.3174671213944118</v>
      </c>
      <c r="DN131" s="26">
        <f t="shared" si="271"/>
        <v>0.28092475032563313</v>
      </c>
      <c r="DO131" s="26"/>
      <c r="DP131" s="26">
        <f t="shared" si="272"/>
        <v>1</v>
      </c>
      <c r="DQ131" s="26"/>
      <c r="DR131" s="26"/>
      <c r="DS131" s="26">
        <f t="shared" si="367"/>
        <v>4.4301513961948535E-2</v>
      </c>
      <c r="DT131" s="26">
        <f t="shared" si="368"/>
        <v>1.9407016177701925E-2</v>
      </c>
      <c r="DU131" s="26">
        <f t="shared" si="369"/>
        <v>2.2899979333836332E-3</v>
      </c>
      <c r="DV131" s="26">
        <f t="shared" si="370"/>
        <v>-3.1633239141034076E-3</v>
      </c>
      <c r="DW131" s="26"/>
      <c r="DY131" s="26">
        <f t="shared" si="275"/>
        <v>1.0133419565242243</v>
      </c>
      <c r="DZ131" s="26">
        <f t="shared" si="371"/>
        <v>0.8479660095930085</v>
      </c>
      <c r="EA131" s="26">
        <f t="shared" si="330"/>
        <v>1.0019539991230604</v>
      </c>
      <c r="EC131" s="26">
        <f t="shared" si="372"/>
        <v>-2.9713147275339098E-2</v>
      </c>
      <c r="ED131" s="26">
        <f t="shared" si="373"/>
        <v>-2.4101617654725651E-2</v>
      </c>
      <c r="EE131" s="26">
        <f t="shared" si="374"/>
        <v>-2.7254102471514222E-2</v>
      </c>
      <c r="EF131" s="26">
        <f t="shared" si="375"/>
        <v>-1.0102305094489497E-2</v>
      </c>
      <c r="EG131" s="26"/>
      <c r="EI131" s="26">
        <f t="shared" si="376"/>
        <v>0.97781302999905395</v>
      </c>
      <c r="EJ131" s="26">
        <f t="shared" si="377"/>
        <v>0.73181188218674664</v>
      </c>
      <c r="EK131" s="26">
        <f t="shared" si="331"/>
        <v>0.88357040634602757</v>
      </c>
      <c r="EL131" s="26">
        <v>0.87741098487337266</v>
      </c>
      <c r="EM131" s="26"/>
      <c r="EN131" s="26">
        <f t="shared" si="378"/>
        <v>3.5438085893330494E-2</v>
      </c>
      <c r="EO131" s="26">
        <f t="shared" si="379"/>
        <v>2.2251690325647625E-2</v>
      </c>
      <c r="EP131" s="26">
        <f t="shared" si="380"/>
        <v>-5.5367066650440335E-3</v>
      </c>
      <c r="EQ131" s="26">
        <f t="shared" si="381"/>
        <v>-7.336977601407421E-3</v>
      </c>
      <c r="ET131" s="26">
        <f t="shared" si="273"/>
        <v>1.0081280476762708</v>
      </c>
      <c r="EU131" s="26">
        <f t="shared" si="382"/>
        <v>0.81800514194995144</v>
      </c>
      <c r="EV131" s="26">
        <f t="shared" si="332"/>
        <v>0.96438784279569478</v>
      </c>
      <c r="EW131" s="26"/>
      <c r="EX131" s="26">
        <f t="shared" si="383"/>
        <v>8.8634280686184039E-3</v>
      </c>
      <c r="EY131" s="26">
        <f t="shared" si="384"/>
        <v>-2.8446741479457513E-3</v>
      </c>
      <c r="EZ131" s="26">
        <f t="shared" si="385"/>
        <v>7.8271576892022469E-3</v>
      </c>
      <c r="FA131" s="26">
        <f t="shared" si="386"/>
        <v>4.1736536873045052E-3</v>
      </c>
      <c r="FB131" s="26"/>
      <c r="FC131" s="26"/>
      <c r="FD131" s="26">
        <f t="shared" si="274"/>
        <v>1.0051720162141431</v>
      </c>
      <c r="FE131" s="26">
        <f t="shared" si="387"/>
        <v>1.0366274569227938</v>
      </c>
      <c r="FF131" s="26">
        <f t="shared" si="333"/>
        <v>1.0389536803919359</v>
      </c>
      <c r="FV131">
        <f t="shared" si="334"/>
        <v>1.3907088337266171</v>
      </c>
      <c r="FX131" s="8">
        <f t="shared" si="388"/>
        <v>47</v>
      </c>
      <c r="FY131" t="b">
        <f t="shared" si="264"/>
        <v>0</v>
      </c>
      <c r="GC131" s="11"/>
      <c r="GD131" s="11"/>
      <c r="GE131" s="11"/>
      <c r="GF131" s="11" t="str">
        <f t="shared" ca="1" si="394"/>
        <v/>
      </c>
      <c r="GG131" s="11" t="str">
        <f t="shared" ca="1" si="395"/>
        <v/>
      </c>
      <c r="GH131" s="11" t="str">
        <f t="shared" ca="1" si="396"/>
        <v/>
      </c>
      <c r="GI131" s="11" t="str">
        <f t="shared" ca="1" si="397"/>
        <v/>
      </c>
      <c r="GM131" s="11" t="str">
        <f t="shared" ca="1" si="305"/>
        <v/>
      </c>
      <c r="GN131" s="11" t="str">
        <f t="shared" ca="1" si="306"/>
        <v/>
      </c>
      <c r="GO131" s="11" t="str">
        <f t="shared" ca="1" si="307"/>
        <v/>
      </c>
      <c r="GP131" s="11" t="str">
        <f t="shared" ca="1" si="308"/>
        <v/>
      </c>
      <c r="GX131" s="14"/>
      <c r="GZ131" s="26">
        <f t="shared" si="335"/>
        <v>1</v>
      </c>
      <c r="HA131" s="26">
        <f t="shared" si="336"/>
        <v>1</v>
      </c>
      <c r="HB131" s="26">
        <f t="shared" si="337"/>
        <v>1</v>
      </c>
      <c r="HC131" s="26">
        <f t="shared" si="338"/>
        <v>1</v>
      </c>
      <c r="HD131" s="26">
        <f t="shared" si="339"/>
        <v>1</v>
      </c>
      <c r="HE131" s="26">
        <f t="shared" si="340"/>
        <v>1</v>
      </c>
      <c r="HF131" s="26"/>
      <c r="HG131" s="26">
        <f t="shared" si="341"/>
        <v>1</v>
      </c>
      <c r="HI131" s="26">
        <f t="shared" si="342"/>
        <v>1</v>
      </c>
      <c r="HJ131" s="26">
        <f t="shared" si="343"/>
        <v>1</v>
      </c>
      <c r="HK131" s="26">
        <f t="shared" si="344"/>
        <v>1</v>
      </c>
      <c r="HL131" s="26">
        <f t="shared" si="345"/>
        <v>1</v>
      </c>
      <c r="HO131" s="8">
        <f t="shared" si="389"/>
        <v>47</v>
      </c>
      <c r="HP131" t="b">
        <f t="shared" si="266"/>
        <v>0</v>
      </c>
      <c r="HS131" s="11"/>
      <c r="HT131" s="11"/>
      <c r="HU131" s="11"/>
      <c r="HV131" s="19" t="str">
        <f t="shared" ca="1" si="346"/>
        <v/>
      </c>
      <c r="HW131" s="12" t="str">
        <f t="shared" ca="1" si="347"/>
        <v/>
      </c>
      <c r="HX131" s="12" t="str">
        <f t="shared" ca="1" si="348"/>
        <v/>
      </c>
      <c r="HY131" s="12" t="str">
        <f t="shared" ca="1" si="349"/>
        <v/>
      </c>
      <c r="IB131" s="12" t="str">
        <f t="shared" ca="1" si="350"/>
        <v/>
      </c>
      <c r="IC131" s="12" t="str">
        <f t="shared" ca="1" si="351"/>
        <v/>
      </c>
      <c r="ID131" s="12" t="str">
        <f t="shared" ca="1" si="352"/>
        <v/>
      </c>
      <c r="IE131" s="12" t="str">
        <f t="shared" ca="1" si="353"/>
        <v/>
      </c>
      <c r="IG131" s="197"/>
      <c r="IH131">
        <f t="shared" si="354"/>
        <v>1.1431900264199562</v>
      </c>
      <c r="II131">
        <f t="shared" si="355"/>
        <v>1.1777938855467078</v>
      </c>
      <c r="IJ131" t="e">
        <f t="shared" si="356"/>
        <v>#DIV/0!</v>
      </c>
      <c r="IK131">
        <f t="shared" si="357"/>
        <v>1.2158832301602849</v>
      </c>
      <c r="IL131">
        <f t="shared" si="358"/>
        <v>1.3098959296580637</v>
      </c>
      <c r="IM131">
        <f t="shared" si="359"/>
        <v>1.1988619843676744</v>
      </c>
    </row>
    <row r="132" spans="1:248" x14ac:dyDescent="0.2">
      <c r="A132" t="s">
        <v>239</v>
      </c>
      <c r="B132" s="1">
        <f t="shared" si="360"/>
        <v>1997</v>
      </c>
      <c r="C132" s="42">
        <f>'Annual Data_MER_July-2014'!E61</f>
        <v>18964.947</v>
      </c>
      <c r="D132" s="42">
        <f>'Annual Data_MER_July-2014'!I61</f>
        <v>15681.225</v>
      </c>
      <c r="E132" s="42">
        <f>AER11_Table2.1d!AA60*0.001</f>
        <v>35200.305</v>
      </c>
      <c r="F132" s="42">
        <f>AER11_Table2.1e!R57*0.001</f>
        <v>24749.594000000001</v>
      </c>
      <c r="G132" s="42"/>
      <c r="H132" s="42">
        <f t="shared" si="227"/>
        <v>94596.070999999996</v>
      </c>
      <c r="I132" s="1"/>
      <c r="J132" s="1"/>
      <c r="K132" s="42">
        <f>[2]National!H63</f>
        <v>18964.947</v>
      </c>
      <c r="L132" s="42">
        <f>[10]Commercial_Total!D63</f>
        <v>15298.579911428065</v>
      </c>
      <c r="M132" s="42">
        <f>[11]Total_Industrial!F58</f>
        <v>26894.082063352544</v>
      </c>
      <c r="N132" s="42">
        <f>'[12]Total_Transportation '!F58</f>
        <v>24460.385329417175</v>
      </c>
      <c r="O132" s="42"/>
      <c r="P132" s="42">
        <f t="shared" si="390"/>
        <v>85617.994304197782</v>
      </c>
      <c r="Q132" s="27"/>
      <c r="R132" s="27"/>
      <c r="S132" s="51">
        <f t="shared" si="295"/>
        <v>1</v>
      </c>
      <c r="T132" s="51">
        <f t="shared" si="296"/>
        <v>0.97559852061481578</v>
      </c>
      <c r="U132" s="51">
        <f t="shared" si="297"/>
        <v>0.76402980210974147</v>
      </c>
      <c r="V132" s="51">
        <f t="shared" si="298"/>
        <v>0.98831460950095484</v>
      </c>
      <c r="W132" s="51"/>
      <c r="X132" s="51">
        <f t="shared" si="299"/>
        <v>0.9050903848236761</v>
      </c>
      <c r="Y132" s="218"/>
      <c r="Z132" s="231">
        <f>Sector_Activity!B54</f>
        <v>100647.96231334771</v>
      </c>
      <c r="AA132" s="231">
        <f>Sector_Activity!C54</f>
        <v>69518.180139864577</v>
      </c>
      <c r="AB132" s="42">
        <f>Sector_Activity!D54</f>
        <v>2208.0253708340274</v>
      </c>
      <c r="AC132" s="51">
        <f>Sector_Activity!E54</f>
        <v>1.3374430898950085</v>
      </c>
      <c r="AD132" s="23"/>
      <c r="AE132" s="42">
        <f>Sector_Activity!G54</f>
        <v>11022.9</v>
      </c>
      <c r="AH132" s="267">
        <f t="shared" si="391"/>
        <v>188.42852417574392</v>
      </c>
      <c r="AI132" s="267">
        <f t="shared" si="228"/>
        <v>220.06588608402353</v>
      </c>
      <c r="AJ132" s="267">
        <f t="shared" si="304"/>
        <v>12.180150834586636</v>
      </c>
      <c r="AK132" s="51">
        <f t="shared" si="286"/>
        <v>18.288916750347376</v>
      </c>
      <c r="AN132" s="34">
        <f t="shared" si="309"/>
        <v>7.7672839546941175</v>
      </c>
      <c r="AO132" s="34">
        <f t="shared" si="361"/>
        <v>8.581777118544121</v>
      </c>
      <c r="AQ132" s="26">
        <f t="shared" si="310"/>
        <v>1.0262807300451655</v>
      </c>
      <c r="AR132" s="26">
        <f t="shared" si="311"/>
        <v>1.1149770200714311</v>
      </c>
      <c r="AS132" s="26">
        <f t="shared" si="287"/>
        <v>0.91279194322631518</v>
      </c>
      <c r="AT132" s="26">
        <f t="shared" si="288"/>
        <v>0.94359099148811876</v>
      </c>
      <c r="AU132" s="26"/>
      <c r="AV132" s="26">
        <f t="shared" si="312"/>
        <v>0.84984743285504138</v>
      </c>
      <c r="AY132" s="34">
        <f t="shared" si="313"/>
        <v>9.1308060776517728</v>
      </c>
      <c r="AZ132" s="34">
        <f t="shared" si="362"/>
        <v>6.3067051447318381</v>
      </c>
      <c r="BA132" s="34">
        <f t="shared" si="314"/>
        <v>0.20031256482722581</v>
      </c>
      <c r="BB132" s="93">
        <f t="shared" si="315"/>
        <v>1.2133314190412763E-4</v>
      </c>
      <c r="BD132" s="26"/>
      <c r="BE132" s="26"/>
      <c r="BF132" s="26"/>
      <c r="BH132" s="258">
        <f>[2]National!CQ63</f>
        <v>0.92207077682421468</v>
      </c>
      <c r="BI132" s="258">
        <f>[10]Commercial_Total!Y63</f>
        <v>1.1073143019248288</v>
      </c>
      <c r="BJ132" s="258">
        <f>[11]Total_Industrial!Z58</f>
        <v>0.91593317404346064</v>
      </c>
      <c r="BK132" s="258">
        <f>'[12]Total_Transportation '!Z58</f>
        <v>0.89476708570107855</v>
      </c>
      <c r="BL132" s="1"/>
      <c r="BN132" s="258">
        <f>[2]National!CU63</f>
        <v>1.1130173039209301</v>
      </c>
      <c r="BO132" s="258">
        <f>[10]Commercial_Total!X63</f>
        <v>1.0069200931779552</v>
      </c>
      <c r="BP132" s="258">
        <f>[11]Total_Industrial!AD58</f>
        <v>0.99657178684435155</v>
      </c>
      <c r="BQ132" s="258">
        <f>'[12]Total_Transportation '!AD58</f>
        <v>1.0545660502797622</v>
      </c>
      <c r="BR132" s="1"/>
      <c r="BZ132" s="83">
        <f t="shared" si="316"/>
        <v>1.4531157309147475</v>
      </c>
      <c r="CA132" s="83">
        <f t="shared" si="317"/>
        <v>0.85211976121326904</v>
      </c>
      <c r="CB132" s="83">
        <f t="shared" si="318"/>
        <v>0.84984743285504138</v>
      </c>
      <c r="CC132" s="83">
        <f t="shared" si="319"/>
        <v>0.86744543937583141</v>
      </c>
      <c r="CD132" s="83">
        <f t="shared" si="320"/>
        <v>1.0398764993599625</v>
      </c>
      <c r="CE132" s="83">
        <f t="shared" si="321"/>
        <v>0.94214385387355415</v>
      </c>
      <c r="CF132" s="84">
        <f t="shared" si="301"/>
        <v>1.2349271967688018</v>
      </c>
      <c r="CG132" s="84">
        <f t="shared" si="322"/>
        <v>1.2349266735591753</v>
      </c>
      <c r="CH132" s="9"/>
      <c r="CI132" s="84">
        <f t="shared" si="323"/>
        <v>0.90203612688390411</v>
      </c>
      <c r="CJ132" s="26"/>
      <c r="CK132" s="87">
        <f t="shared" si="324"/>
        <v>0.98557045322435832</v>
      </c>
      <c r="CL132" s="87">
        <f t="shared" si="230"/>
        <v>1.3995850079053106E-3</v>
      </c>
      <c r="CM132" s="92">
        <f t="shared" si="231"/>
        <v>1</v>
      </c>
      <c r="CN132" s="92">
        <f t="shared" si="232"/>
        <v>1</v>
      </c>
      <c r="CO132" s="5">
        <f t="shared" si="325"/>
        <v>1</v>
      </c>
      <c r="CP132" s="91">
        <f t="shared" si="326"/>
        <v>1</v>
      </c>
      <c r="CQ132" s="37">
        <f t="shared" si="327"/>
        <v>1.2349271967688018</v>
      </c>
      <c r="CR132">
        <f t="shared" si="328"/>
        <v>0.90203612688390411</v>
      </c>
      <c r="CS132" s="84">
        <f t="shared" si="329"/>
        <v>0.97971283757805883</v>
      </c>
      <c r="CT132" s="205"/>
      <c r="CU132" s="244"/>
      <c r="CV132" s="5"/>
      <c r="CW132" s="26">
        <f t="shared" si="233"/>
        <v>0.22150655541658915</v>
      </c>
      <c r="CX132" s="26">
        <f t="shared" si="234"/>
        <v>0.17868416605360712</v>
      </c>
      <c r="CY132" s="26">
        <f t="shared" si="235"/>
        <v>0.31411716990004224</v>
      </c>
      <c r="CZ132" s="26">
        <f t="shared" si="236"/>
        <v>0.28569210862976152</v>
      </c>
      <c r="DA132" s="26"/>
      <c r="DB132">
        <f t="shared" si="237"/>
        <v>1</v>
      </c>
      <c r="DD132" s="26">
        <f t="shared" si="363"/>
        <v>0.22498440997160543</v>
      </c>
      <c r="DE132" s="26">
        <f t="shared" si="364"/>
        <v>0.17743504425516757</v>
      </c>
      <c r="DF132" s="26">
        <f t="shared" si="365"/>
        <v>0.31453994011711195</v>
      </c>
      <c r="DG132" s="26">
        <f t="shared" si="366"/>
        <v>0.28301097773375217</v>
      </c>
      <c r="DH132" s="26"/>
      <c r="DI132" s="26">
        <f t="shared" si="267"/>
        <v>0.99997037207763717</v>
      </c>
      <c r="DJ132" s="26"/>
      <c r="DK132" s="26">
        <f t="shared" si="268"/>
        <v>0.22499107598973719</v>
      </c>
      <c r="DL132" s="26">
        <f t="shared" si="269"/>
        <v>0.17744030144264275</v>
      </c>
      <c r="DM132" s="26">
        <f t="shared" si="270"/>
        <v>0.31454925955815344</v>
      </c>
      <c r="DN132" s="26">
        <f t="shared" si="271"/>
        <v>0.28301936300946656</v>
      </c>
      <c r="DO132" s="26"/>
      <c r="DP132" s="26">
        <f t="shared" si="272"/>
        <v>1</v>
      </c>
      <c r="DQ132" s="26"/>
      <c r="DR132" s="26"/>
      <c r="DS132" s="26">
        <f t="shared" si="367"/>
        <v>-3.5706802423124372E-2</v>
      </c>
      <c r="DT132" s="26">
        <f t="shared" si="368"/>
        <v>2.5292039459676734E-3</v>
      </c>
      <c r="DU132" s="26">
        <f t="shared" si="369"/>
        <v>-4.6932398846766137E-2</v>
      </c>
      <c r="DV132" s="26">
        <f t="shared" si="370"/>
        <v>-3.5469372938520799E-4</v>
      </c>
      <c r="DW132" s="26"/>
      <c r="DY132" s="26">
        <f t="shared" si="275"/>
        <v>0.97780221291150327</v>
      </c>
      <c r="DZ132" s="26">
        <f t="shared" si="371"/>
        <v>0.82914304065378075</v>
      </c>
      <c r="EA132" s="26">
        <f t="shared" si="330"/>
        <v>0.97971283757805883</v>
      </c>
      <c r="EC132" s="26">
        <f t="shared" si="372"/>
        <v>-3.6236795793851688E-2</v>
      </c>
      <c r="ED132" s="26">
        <f t="shared" si="373"/>
        <v>-2.9348554145437068E-2</v>
      </c>
      <c r="EE132" s="26">
        <f t="shared" si="374"/>
        <v>3.376783143172306E-3</v>
      </c>
      <c r="EF132" s="26">
        <f t="shared" si="375"/>
        <v>-2.1623805862789416E-2</v>
      </c>
      <c r="EG132" s="26"/>
      <c r="EI132" s="26">
        <f t="shared" si="376"/>
        <v>0.98175021837039522</v>
      </c>
      <c r="EJ132" s="26">
        <f t="shared" si="377"/>
        <v>0.71845647514288846</v>
      </c>
      <c r="EK132" s="26">
        <f t="shared" si="331"/>
        <v>0.86744543937583141</v>
      </c>
      <c r="EL132" s="26">
        <v>0.86549750489286648</v>
      </c>
      <c r="EM132" s="26"/>
      <c r="EN132" s="26">
        <f t="shared" si="378"/>
        <v>-3.0566690940251873E-2</v>
      </c>
      <c r="EO132" s="26">
        <f t="shared" si="379"/>
        <v>7.8433727464633941E-3</v>
      </c>
      <c r="EP132" s="26">
        <f t="shared" si="380"/>
        <v>-4.5591565570118127E-2</v>
      </c>
      <c r="EQ132" s="26">
        <f t="shared" si="381"/>
        <v>-1.239940167242911E-2</v>
      </c>
      <c r="ET132" s="26">
        <f t="shared" si="273"/>
        <v>0.97693460251670439</v>
      </c>
      <c r="EU132" s="26">
        <f t="shared" si="382"/>
        <v>0.79913752820749617</v>
      </c>
      <c r="EV132" s="26">
        <f t="shared" si="332"/>
        <v>0.94214385387355415</v>
      </c>
      <c r="EW132" s="26"/>
      <c r="EX132" s="26">
        <f t="shared" si="383"/>
        <v>-5.1401114828726778E-3</v>
      </c>
      <c r="EY132" s="26">
        <f t="shared" si="384"/>
        <v>-5.3141688004958486E-3</v>
      </c>
      <c r="EZ132" s="26">
        <f t="shared" si="385"/>
        <v>-1.3404365632845021E-3</v>
      </c>
      <c r="FA132" s="26">
        <f t="shared" si="386"/>
        <v>1.2044707943043874E-2</v>
      </c>
      <c r="FB132" s="26"/>
      <c r="FC132" s="26"/>
      <c r="FD132" s="26">
        <f t="shared" si="274"/>
        <v>1.0008882195476494</v>
      </c>
      <c r="FE132" s="26">
        <f t="shared" si="387"/>
        <v>1.0375482096936628</v>
      </c>
      <c r="FF132" s="26">
        <f t="shared" si="333"/>
        <v>1.0398764993599625</v>
      </c>
      <c r="FV132">
        <f t="shared" si="334"/>
        <v>1.4531157309147475</v>
      </c>
      <c r="FX132" s="8">
        <f t="shared" si="388"/>
        <v>48</v>
      </c>
      <c r="FY132" t="b">
        <f t="shared" si="264"/>
        <v>0</v>
      </c>
      <c r="GC132" s="11"/>
      <c r="GD132" s="11"/>
      <c r="GE132" s="11"/>
      <c r="GF132" s="11" t="str">
        <f t="shared" ca="1" si="394"/>
        <v/>
      </c>
      <c r="GG132" s="11" t="str">
        <f t="shared" ca="1" si="395"/>
        <v/>
      </c>
      <c r="GH132" s="11" t="str">
        <f t="shared" ca="1" si="396"/>
        <v/>
      </c>
      <c r="GI132" s="11" t="str">
        <f t="shared" ca="1" si="397"/>
        <v/>
      </c>
      <c r="GM132" s="11" t="str">
        <f t="shared" ca="1" si="305"/>
        <v/>
      </c>
      <c r="GN132" s="11" t="str">
        <f t="shared" ca="1" si="306"/>
        <v/>
      </c>
      <c r="GO132" s="11" t="str">
        <f t="shared" ca="1" si="307"/>
        <v/>
      </c>
      <c r="GP132" s="11" t="str">
        <f t="shared" ca="1" si="308"/>
        <v/>
      </c>
      <c r="GX132" s="14"/>
      <c r="GZ132" s="26">
        <f t="shared" si="335"/>
        <v>1.0448741646523534</v>
      </c>
      <c r="HA132" s="26">
        <f t="shared" si="336"/>
        <v>0.98175021837039522</v>
      </c>
      <c r="HB132" s="26">
        <f t="shared" si="337"/>
        <v>1.0008882195476496</v>
      </c>
      <c r="HC132" s="26">
        <f t="shared" si="338"/>
        <v>0.9769346025167045</v>
      </c>
      <c r="HD132" s="26">
        <f t="shared" si="339"/>
        <v>1.0030349537454573</v>
      </c>
      <c r="HE132" s="26">
        <f t="shared" si="340"/>
        <v>1.0030348285808506</v>
      </c>
      <c r="HF132" s="26"/>
      <c r="HG132" s="26">
        <f t="shared" si="341"/>
        <v>0.98262222810526101</v>
      </c>
      <c r="HI132" s="26">
        <f t="shared" si="342"/>
        <v>0.96492316514634557</v>
      </c>
      <c r="HJ132" s="26">
        <f t="shared" si="343"/>
        <v>1.0025324050804729</v>
      </c>
      <c r="HK132" s="26">
        <f t="shared" si="344"/>
        <v>0.95415189717883286</v>
      </c>
      <c r="HL132" s="26">
        <f t="shared" si="345"/>
        <v>0.99964536916699909</v>
      </c>
      <c r="HO132" s="8">
        <f t="shared" si="389"/>
        <v>48</v>
      </c>
      <c r="HP132" t="b">
        <f t="shared" si="266"/>
        <v>0</v>
      </c>
      <c r="HS132" s="11"/>
      <c r="HT132" s="11"/>
      <c r="HU132" s="11"/>
      <c r="HV132" s="19" t="str">
        <f t="shared" ca="1" si="346"/>
        <v/>
      </c>
      <c r="HW132" s="12" t="str">
        <f t="shared" ca="1" si="347"/>
        <v/>
      </c>
      <c r="HX132" s="12" t="str">
        <f t="shared" ca="1" si="348"/>
        <v/>
      </c>
      <c r="HY132" s="12" t="str">
        <f t="shared" ca="1" si="349"/>
        <v/>
      </c>
      <c r="IB132" s="12" t="str">
        <f t="shared" ca="1" si="350"/>
        <v/>
      </c>
      <c r="IC132" s="12" t="str">
        <f t="shared" ca="1" si="351"/>
        <v/>
      </c>
      <c r="ID132" s="12" t="str">
        <f t="shared" ca="1" si="352"/>
        <v/>
      </c>
      <c r="IE132" s="12" t="str">
        <f t="shared" ca="1" si="353"/>
        <v/>
      </c>
      <c r="IG132" s="197"/>
      <c r="IH132">
        <f t="shared" si="354"/>
        <v>1.1519801014778828</v>
      </c>
      <c r="II132">
        <f t="shared" si="355"/>
        <v>1.195053563648683</v>
      </c>
      <c r="IJ132" t="e">
        <f t="shared" si="356"/>
        <v>#DIV/0!</v>
      </c>
      <c r="IK132">
        <f t="shared" si="357"/>
        <v>1.1822549795422252</v>
      </c>
      <c r="IL132">
        <f t="shared" si="358"/>
        <v>1.332457261222753</v>
      </c>
      <c r="IM132">
        <f t="shared" si="359"/>
        <v>1.1992706811613847</v>
      </c>
    </row>
    <row r="133" spans="1:248" x14ac:dyDescent="0.2">
      <c r="A133" t="s">
        <v>239</v>
      </c>
      <c r="B133" s="1">
        <f t="shared" si="360"/>
        <v>1998</v>
      </c>
      <c r="C133" s="42">
        <f>'Annual Data_MER_July-2014'!E62</f>
        <v>18954.919000000002</v>
      </c>
      <c r="D133" s="42">
        <f>'Annual Data_MER_July-2014'!I62</f>
        <v>15967.550999999999</v>
      </c>
      <c r="E133" s="42">
        <f>AER11_Table2.1d!AA61*0.001</f>
        <v>34842.635999999999</v>
      </c>
      <c r="F133" s="42">
        <f>AER11_Table2.1e!R58*0.001</f>
        <v>25256.169000000002</v>
      </c>
      <c r="G133" s="42"/>
      <c r="H133" s="42">
        <f t="shared" si="227"/>
        <v>95021.274999999994</v>
      </c>
      <c r="I133" s="1"/>
      <c r="J133" s="1"/>
      <c r="K133" s="42">
        <f>[2]National!H64</f>
        <v>18954.918000000001</v>
      </c>
      <c r="L133" s="42">
        <f>[10]Commercial_Total!D64</f>
        <v>15584.659538792428</v>
      </c>
      <c r="M133" s="42">
        <f>[11]Total_Industrial!F59</f>
        <v>27429.627565610135</v>
      </c>
      <c r="N133" s="42">
        <f>'[12]Total_Transportation '!F59</f>
        <v>25102.581323386745</v>
      </c>
      <c r="O133" s="42"/>
      <c r="P133" s="42">
        <f t="shared" si="390"/>
        <v>87071.78642778931</v>
      </c>
      <c r="Q133" s="27"/>
      <c r="R133" s="27"/>
      <c r="S133" s="51">
        <f t="shared" si="295"/>
        <v>0.99999994724324592</v>
      </c>
      <c r="T133" s="51">
        <f t="shared" si="296"/>
        <v>0.97602065205819155</v>
      </c>
      <c r="U133" s="51">
        <f t="shared" si="297"/>
        <v>0.78724318003982641</v>
      </c>
      <c r="V133" s="51">
        <f t="shared" si="298"/>
        <v>0.99391880547626776</v>
      </c>
      <c r="W133" s="51"/>
      <c r="X133" s="51">
        <f t="shared" si="299"/>
        <v>0.91633990838145785</v>
      </c>
      <c r="Y133" s="218"/>
      <c r="Z133" s="231">
        <f>Sector_Activity!B55</f>
        <v>101795.46469864804</v>
      </c>
      <c r="AA133" s="231">
        <f>Sector_Activity!C55</f>
        <v>70796.689723326577</v>
      </c>
      <c r="AB133" s="42">
        <f>Sector_Activity!D55</f>
        <v>2277.9391821546042</v>
      </c>
      <c r="AC133" s="51">
        <f>Sector_Activity!E55</f>
        <v>1.3675717880848217</v>
      </c>
      <c r="AD133" s="23"/>
      <c r="AE133" s="42">
        <f>Sector_Activity!G55</f>
        <v>11513.4</v>
      </c>
      <c r="AH133" s="267">
        <f t="shared" si="391"/>
        <v>186.20591846712935</v>
      </c>
      <c r="AI133" s="267">
        <f t="shared" si="228"/>
        <v>220.13260224026391</v>
      </c>
      <c r="AJ133" s="267">
        <f t="shared" si="304"/>
        <v>12.04142225591187</v>
      </c>
      <c r="AK133" s="51">
        <f t="shared" si="286"/>
        <v>18.355585821597685</v>
      </c>
      <c r="AN133" s="34">
        <f t="shared" si="309"/>
        <v>7.5626475609107056</v>
      </c>
      <c r="AO133" s="34">
        <f t="shared" si="361"/>
        <v>8.2531029061788868</v>
      </c>
      <c r="AQ133" s="26">
        <f t="shared" si="310"/>
        <v>1.0141752517519107</v>
      </c>
      <c r="AR133" s="26">
        <f t="shared" si="311"/>
        <v>1.115315041481288</v>
      </c>
      <c r="AS133" s="26">
        <f t="shared" si="287"/>
        <v>0.9023954932455821</v>
      </c>
      <c r="AT133" s="26">
        <f t="shared" si="288"/>
        <v>0.94703068865014317</v>
      </c>
      <c r="AU133" s="26"/>
      <c r="AV133" s="26">
        <f t="shared" si="312"/>
        <v>0.82745740373547449</v>
      </c>
      <c r="AY133" s="34">
        <f t="shared" si="313"/>
        <v>8.8414772959028642</v>
      </c>
      <c r="AZ133" s="34">
        <f t="shared" si="362"/>
        <v>6.149068886977485</v>
      </c>
      <c r="BA133" s="34">
        <f t="shared" si="314"/>
        <v>0.19785112843769906</v>
      </c>
      <c r="BB133" s="93">
        <f t="shared" si="315"/>
        <v>1.1878088037285439E-4</v>
      </c>
      <c r="BD133" s="26"/>
      <c r="BE133" s="26"/>
      <c r="BF133" s="26"/>
      <c r="BH133" s="258">
        <f>[2]National!CQ64</f>
        <v>0.92303461760319072</v>
      </c>
      <c r="BI133" s="258">
        <f>[10]Commercial_Total!Y64</f>
        <v>1.1089039215107743</v>
      </c>
      <c r="BJ133" s="258">
        <f>[11]Total_Industrial!Z59</f>
        <v>0.91449975334005951</v>
      </c>
      <c r="BK133" s="258">
        <f>'[12]Total_Transportation '!Z59</f>
        <v>0.89522062609407849</v>
      </c>
      <c r="BL133" s="1"/>
      <c r="BN133" s="258">
        <f>[2]National!CU64</f>
        <v>1.098740212350195</v>
      </c>
      <c r="BO133" s="258">
        <f>[10]Commercial_Total!X64</f>
        <v>1.0057814927390454</v>
      </c>
      <c r="BP133" s="258">
        <f>[11]Total_Industrial!AD59</f>
        <v>0.98676569641446132</v>
      </c>
      <c r="BQ133" s="258">
        <f>'[12]Total_Transportation '!AD59</f>
        <v>1.0578740715371109</v>
      </c>
      <c r="BR133" s="1"/>
      <c r="BZ133" s="83">
        <f t="shared" si="316"/>
        <v>1.5177768696362892</v>
      </c>
      <c r="CA133" s="83">
        <f t="shared" si="317"/>
        <v>0.81948435394401853</v>
      </c>
      <c r="CB133" s="83">
        <f t="shared" si="318"/>
        <v>0.82745740373547449</v>
      </c>
      <c r="CC133" s="83">
        <f t="shared" si="319"/>
        <v>0.84891918894296714</v>
      </c>
      <c r="CD133" s="83">
        <f t="shared" si="320"/>
        <v>1.0344322668019066</v>
      </c>
      <c r="CE133" s="83">
        <f t="shared" si="321"/>
        <v>0.94227455720399222</v>
      </c>
      <c r="CF133" s="84">
        <f t="shared" si="301"/>
        <v>1.2558963670231083</v>
      </c>
      <c r="CG133" s="84">
        <f t="shared" si="322"/>
        <v>1.2558957079989996</v>
      </c>
      <c r="CH133" s="9"/>
      <c r="CI133" s="84">
        <f t="shared" si="323"/>
        <v>0.87814940094990956</v>
      </c>
      <c r="CJ133" s="26"/>
      <c r="CK133" s="87">
        <f t="shared" si="324"/>
        <v>0.96665508108959108</v>
      </c>
      <c r="CL133" s="87">
        <f t="shared" si="230"/>
        <v>1.2776716718704141E-3</v>
      </c>
      <c r="CM133" s="92">
        <f t="shared" si="231"/>
        <v>1</v>
      </c>
      <c r="CN133" s="92">
        <f t="shared" si="232"/>
        <v>1</v>
      </c>
      <c r="CO133" s="5">
        <f t="shared" si="325"/>
        <v>1</v>
      </c>
      <c r="CP133" s="91">
        <f t="shared" si="326"/>
        <v>1</v>
      </c>
      <c r="CQ133" s="37">
        <f t="shared" si="327"/>
        <v>1.2558963670231083</v>
      </c>
      <c r="CR133">
        <f t="shared" si="328"/>
        <v>0.87814940094990956</v>
      </c>
      <c r="CS133" s="84">
        <f t="shared" si="329"/>
        <v>0.9747186946802141</v>
      </c>
      <c r="CT133" s="205"/>
      <c r="CU133" s="244"/>
      <c r="CV133" s="5"/>
      <c r="CW133" s="26">
        <f t="shared" si="233"/>
        <v>0.21769299537364797</v>
      </c>
      <c r="CX133" s="26">
        <f t="shared" si="234"/>
        <v>0.1789863304540921</v>
      </c>
      <c r="CY133" s="26">
        <f t="shared" si="235"/>
        <v>0.31502313999676779</v>
      </c>
      <c r="CZ133" s="26">
        <f t="shared" si="236"/>
        <v>0.2882975341754922</v>
      </c>
      <c r="DA133" s="26"/>
      <c r="DB133">
        <f t="shared" si="237"/>
        <v>1</v>
      </c>
      <c r="DD133" s="26">
        <f t="shared" si="363"/>
        <v>0.21959425644115596</v>
      </c>
      <c r="DE133" s="26">
        <f t="shared" si="364"/>
        <v>0.17883520570848754</v>
      </c>
      <c r="DF133" s="26">
        <f t="shared" si="365"/>
        <v>0.31456993751353596</v>
      </c>
      <c r="DG133" s="26">
        <f t="shared" si="366"/>
        <v>0.28699285032188626</v>
      </c>
      <c r="DH133" s="26"/>
      <c r="DI133" s="26">
        <f t="shared" si="267"/>
        <v>0.99999224998506564</v>
      </c>
      <c r="DJ133" s="26"/>
      <c r="DK133" s="26">
        <f t="shared" si="268"/>
        <v>0.2195959583131124</v>
      </c>
      <c r="DL133" s="26">
        <f t="shared" si="269"/>
        <v>0.178836591694744</v>
      </c>
      <c r="DM133" s="26">
        <f t="shared" si="270"/>
        <v>0.31457237545414368</v>
      </c>
      <c r="DN133" s="26">
        <f t="shared" si="271"/>
        <v>0.28699507453799999</v>
      </c>
      <c r="DO133" s="26"/>
      <c r="DP133" s="26">
        <f t="shared" si="272"/>
        <v>1</v>
      </c>
      <c r="DQ133" s="26"/>
      <c r="DR133" s="26"/>
      <c r="DS133" s="26">
        <f t="shared" si="367"/>
        <v>-1.1865603013245178E-2</v>
      </c>
      <c r="DT133" s="26">
        <f t="shared" si="368"/>
        <v>3.0311851821763526E-4</v>
      </c>
      <c r="DU133" s="26">
        <f t="shared" si="369"/>
        <v>-1.1455085525484356E-2</v>
      </c>
      <c r="DV133" s="26">
        <f t="shared" si="370"/>
        <v>3.6386983110660571E-3</v>
      </c>
      <c r="DW133" s="26"/>
      <c r="DY133" s="26">
        <f t="shared" si="275"/>
        <v>0.99490244211743639</v>
      </c>
      <c r="DZ133" s="26">
        <f t="shared" si="371"/>
        <v>0.8249164360111233</v>
      </c>
      <c r="EA133" s="26">
        <f t="shared" si="330"/>
        <v>0.9747186946802141</v>
      </c>
      <c r="EC133" s="26">
        <f t="shared" si="372"/>
        <v>-3.2200002000521435E-2</v>
      </c>
      <c r="ED133" s="26">
        <f t="shared" si="373"/>
        <v>-2.5312706245385546E-2</v>
      </c>
      <c r="EE133" s="26">
        <f t="shared" si="374"/>
        <v>-1.2364099429092458E-2</v>
      </c>
      <c r="EF133" s="26">
        <f t="shared" si="375"/>
        <v>-2.1259546900216513E-2</v>
      </c>
      <c r="EG133" s="26"/>
      <c r="EI133" s="26">
        <f t="shared" si="376"/>
        <v>0.97864274847511468</v>
      </c>
      <c r="EJ133" s="26">
        <f t="shared" si="377"/>
        <v>0.70311221949357927</v>
      </c>
      <c r="EK133" s="26">
        <f t="shared" si="331"/>
        <v>0.84891918894296714</v>
      </c>
      <c r="EL133" s="26">
        <v>0.85344462698722812</v>
      </c>
      <c r="EM133" s="26"/>
      <c r="EN133" s="26">
        <f t="shared" si="378"/>
        <v>1.0447542666747382E-3</v>
      </c>
      <c r="EO133" s="26">
        <f t="shared" si="379"/>
        <v>1.4345336950491666E-3</v>
      </c>
      <c r="EP133" s="26">
        <f t="shared" si="380"/>
        <v>-1.5662098020349342E-3</v>
      </c>
      <c r="EQ133" s="26">
        <f t="shared" si="381"/>
        <v>5.0675253211743211E-4</v>
      </c>
      <c r="ET133" s="26">
        <f t="shared" si="273"/>
        <v>1.000138729696002</v>
      </c>
      <c r="EU133" s="26">
        <f t="shared" si="382"/>
        <v>0.79924839231384825</v>
      </c>
      <c r="EV133" s="26">
        <f t="shared" si="332"/>
        <v>0.94227455720399222</v>
      </c>
      <c r="EW133" s="26"/>
      <c r="EX133" s="26">
        <f t="shared" si="383"/>
        <v>-1.2910357279919302E-2</v>
      </c>
      <c r="EY133" s="26">
        <f t="shared" si="384"/>
        <v>-1.1314151768318408E-3</v>
      </c>
      <c r="EZ133" s="26">
        <f t="shared" si="385"/>
        <v>-9.8885544378543352E-3</v>
      </c>
      <c r="FA133" s="26">
        <f t="shared" si="386"/>
        <v>3.1319457789486379E-3</v>
      </c>
      <c r="FB133" s="26"/>
      <c r="FC133" s="26"/>
      <c r="FD133" s="26">
        <f t="shared" si="274"/>
        <v>0.9947645392876876</v>
      </c>
      <c r="FE133" s="26">
        <f t="shared" si="387"/>
        <v>1.0321161668046817</v>
      </c>
      <c r="FF133" s="26">
        <f t="shared" si="333"/>
        <v>1.0344322668019066</v>
      </c>
      <c r="FV133">
        <f t="shared" si="334"/>
        <v>1.5177768696362892</v>
      </c>
      <c r="FX133" s="8">
        <f t="shared" si="388"/>
        <v>49</v>
      </c>
      <c r="FY133" t="b">
        <f t="shared" si="264"/>
        <v>0</v>
      </c>
      <c r="GC133" s="11"/>
      <c r="GD133" s="11"/>
      <c r="GE133" s="11"/>
      <c r="GF133" s="11" t="str">
        <f t="shared" ca="1" si="394"/>
        <v/>
      </c>
      <c r="GG133" s="11" t="str">
        <f t="shared" ca="1" si="395"/>
        <v/>
      </c>
      <c r="GH133" s="11" t="str">
        <f t="shared" ca="1" si="396"/>
        <v/>
      </c>
      <c r="GI133" s="11" t="str">
        <f t="shared" ca="1" si="397"/>
        <v/>
      </c>
      <c r="GM133" s="11" t="str">
        <f t="shared" ca="1" si="305"/>
        <v/>
      </c>
      <c r="GN133" s="11" t="str">
        <f t="shared" ca="1" si="306"/>
        <v/>
      </c>
      <c r="GO133" s="11" t="str">
        <f t="shared" ca="1" si="307"/>
        <v/>
      </c>
      <c r="GP133" s="11" t="str">
        <f t="shared" ca="1" si="308"/>
        <v/>
      </c>
      <c r="GX133" s="14"/>
      <c r="GZ133" s="26">
        <f t="shared" si="335"/>
        <v>1.0913692592065973</v>
      </c>
      <c r="HA133" s="26">
        <f t="shared" si="336"/>
        <v>0.96078273202204767</v>
      </c>
      <c r="HB133" s="26">
        <f t="shared" si="337"/>
        <v>0.99564810859679165</v>
      </c>
      <c r="HC133" s="26">
        <f t="shared" si="338"/>
        <v>0.97707013235712548</v>
      </c>
      <c r="HD133" s="26">
        <f t="shared" si="339"/>
        <v>1.0200665737236565</v>
      </c>
      <c r="HE133" s="26">
        <f t="shared" si="340"/>
        <v>1.0200663433381092</v>
      </c>
      <c r="HF133" s="26"/>
      <c r="HG133" s="26">
        <f t="shared" si="341"/>
        <v>0.95660150991020987</v>
      </c>
      <c r="HI133" s="26">
        <f t="shared" si="342"/>
        <v>0.95354142904980621</v>
      </c>
      <c r="HJ133" s="26">
        <f t="shared" si="343"/>
        <v>1.0028363372789775</v>
      </c>
      <c r="HK133" s="26">
        <f t="shared" si="344"/>
        <v>0.94328436866189691</v>
      </c>
      <c r="HL133" s="26">
        <f t="shared" si="345"/>
        <v>1.0032894028324031</v>
      </c>
      <c r="HO133" s="8">
        <f t="shared" si="389"/>
        <v>49</v>
      </c>
      <c r="HP133" t="b">
        <f t="shared" si="266"/>
        <v>0</v>
      </c>
      <c r="HS133" s="11"/>
      <c r="HT133" s="11"/>
      <c r="HU133" s="11"/>
      <c r="HV133" s="19" t="str">
        <f t="shared" ca="1" si="346"/>
        <v/>
      </c>
      <c r="HW133" s="12" t="str">
        <f t="shared" ca="1" si="347"/>
        <v/>
      </c>
      <c r="HX133" s="12" t="str">
        <f t="shared" ca="1" si="348"/>
        <v/>
      </c>
      <c r="HY133" s="12" t="str">
        <f t="shared" ca="1" si="349"/>
        <v/>
      </c>
      <c r="IB133" s="12" t="str">
        <f t="shared" ca="1" si="350"/>
        <v/>
      </c>
      <c r="IC133" s="12" t="str">
        <f t="shared" ca="1" si="351"/>
        <v/>
      </c>
      <c r="ID133" s="12" t="str">
        <f t="shared" ca="1" si="352"/>
        <v/>
      </c>
      <c r="IE133" s="12" t="str">
        <f t="shared" ca="1" si="353"/>
        <v/>
      </c>
      <c r="IG133" s="197"/>
      <c r="IH133">
        <f t="shared" si="354"/>
        <v>1.165113997921299</v>
      </c>
      <c r="II133">
        <f t="shared" si="355"/>
        <v>1.2170318063299683</v>
      </c>
      <c r="IJ133" t="e">
        <f t="shared" si="356"/>
        <v>#DIV/0!</v>
      </c>
      <c r="IK133">
        <f t="shared" si="357"/>
        <v>1.1816297821615087</v>
      </c>
      <c r="IL133">
        <f t="shared" si="358"/>
        <v>1.3573738795609553</v>
      </c>
      <c r="IM133">
        <f t="shared" si="359"/>
        <v>1.2231519208249078</v>
      </c>
    </row>
    <row r="134" spans="1:248" x14ac:dyDescent="0.2">
      <c r="A134" t="s">
        <v>239</v>
      </c>
      <c r="B134" s="1">
        <f t="shared" si="360"/>
        <v>1999</v>
      </c>
      <c r="C134" s="42">
        <f>'Annual Data_MER_July-2014'!E63</f>
        <v>19556.93</v>
      </c>
      <c r="D134" s="42">
        <f>'Annual Data_MER_July-2014'!I63</f>
        <v>16376.26</v>
      </c>
      <c r="E134" s="42">
        <f>AER11_Table2.1d!AA62*0.001</f>
        <v>34763.932000000001</v>
      </c>
      <c r="F134" s="42">
        <f>AER11_Table2.1e!R59*0.001</f>
        <v>25948.553</v>
      </c>
      <c r="G134" s="42"/>
      <c r="H134" s="42">
        <f t="shared" si="227"/>
        <v>96645.675000000003</v>
      </c>
      <c r="I134" s="1"/>
      <c r="J134" s="1"/>
      <c r="K134" s="42">
        <f>[2]National!H65</f>
        <v>19556.93</v>
      </c>
      <c r="L134" s="42">
        <f>[10]Commercial_Total!D65</f>
        <v>15991.084446015571</v>
      </c>
      <c r="M134" s="42">
        <f>[11]Total_Industrial!F60</f>
        <v>27816.626979261775</v>
      </c>
      <c r="N134" s="42">
        <f>'[12]Total_Transportation '!F60</f>
        <v>25997.949446213839</v>
      </c>
      <c r="O134" s="42"/>
      <c r="P134" s="42">
        <f t="shared" si="390"/>
        <v>89362.590871491178</v>
      </c>
      <c r="Q134" s="27"/>
      <c r="R134" s="27"/>
      <c r="S134" s="51">
        <f t="shared" si="295"/>
        <v>1</v>
      </c>
      <c r="T134" s="51">
        <f t="shared" si="296"/>
        <v>0.97647963857532616</v>
      </c>
      <c r="U134" s="51">
        <f t="shared" si="297"/>
        <v>0.80015767431778928</v>
      </c>
      <c r="V134" s="51">
        <f t="shared" si="298"/>
        <v>1.0019036300873438</v>
      </c>
      <c r="W134" s="51"/>
      <c r="X134" s="51">
        <f t="shared" si="299"/>
        <v>0.9246413858818946</v>
      </c>
      <c r="Y134" s="218"/>
      <c r="Z134" s="231">
        <f>Sector_Activity!B56</f>
        <v>103019.29739171632</v>
      </c>
      <c r="AA134" s="231">
        <f>Sector_Activity!C56</f>
        <v>72299.726123506509</v>
      </c>
      <c r="AB134" s="42">
        <f>Sector_Activity!D56</f>
        <v>2322.8251180107236</v>
      </c>
      <c r="AC134" s="51">
        <f>Sector_Activity!E56</f>
        <v>1.4042865844576962</v>
      </c>
      <c r="AD134" s="23"/>
      <c r="AE134" s="42">
        <f>Sector_Activity!G56</f>
        <v>12071.4</v>
      </c>
      <c r="AH134" s="267">
        <f t="shared" si="391"/>
        <v>189.83754010316667</v>
      </c>
      <c r="AI134" s="267">
        <f t="shared" si="228"/>
        <v>221.17766281297787</v>
      </c>
      <c r="AJ134" s="267">
        <f t="shared" si="304"/>
        <v>11.975342768414714</v>
      </c>
      <c r="AK134" s="51">
        <f t="shared" si="286"/>
        <v>18.513279079892129</v>
      </c>
      <c r="AN134" s="34">
        <f t="shared" si="309"/>
        <v>7.4028357002080272</v>
      </c>
      <c r="AO134" s="34">
        <f t="shared" si="361"/>
        <v>8.0061695412296832</v>
      </c>
      <c r="AQ134" s="26">
        <f t="shared" si="310"/>
        <v>1.0339549709859479</v>
      </c>
      <c r="AR134" s="26">
        <f t="shared" si="311"/>
        <v>1.1206099035968722</v>
      </c>
      <c r="AS134" s="26">
        <f t="shared" si="287"/>
        <v>0.89744343439023089</v>
      </c>
      <c r="AT134" s="26">
        <f t="shared" si="288"/>
        <v>0.95516665099150055</v>
      </c>
      <c r="AU134" s="26"/>
      <c r="AV134" s="26">
        <f t="shared" si="312"/>
        <v>0.80997179353374116</v>
      </c>
      <c r="AY134" s="34">
        <f t="shared" si="313"/>
        <v>8.5341631783982237</v>
      </c>
      <c r="AZ134" s="34">
        <f t="shared" si="362"/>
        <v>5.9893406003865755</v>
      </c>
      <c r="BA134" s="34">
        <f t="shared" si="314"/>
        <v>0.19242383799813806</v>
      </c>
      <c r="BB134" s="93">
        <f t="shared" si="315"/>
        <v>1.1633170837332009E-4</v>
      </c>
      <c r="BD134" s="26"/>
      <c r="BE134" s="26"/>
      <c r="BF134" s="26"/>
      <c r="BH134" s="258">
        <f>[2]National!CQ65</f>
        <v>0.92472651822696084</v>
      </c>
      <c r="BI134" s="258">
        <f>[10]Commercial_Total!Y65</f>
        <v>1.1146363863740925</v>
      </c>
      <c r="BJ134" s="258">
        <f>[11]Total_Industrial!Z60</f>
        <v>0.91354815203028761</v>
      </c>
      <c r="BK134" s="258">
        <f>'[12]Total_Transportation '!Z60</f>
        <v>0.90243289468672849</v>
      </c>
      <c r="BL134" s="1"/>
      <c r="BN134" s="258">
        <f>[2]National!CU65</f>
        <v>1.1181197365989008</v>
      </c>
      <c r="BO134" s="258">
        <f>[10]Commercial_Total!X65</f>
        <v>1.0053591622306639</v>
      </c>
      <c r="BP134" s="258">
        <f>[11]Total_Industrial!AD60</f>
        <v>0.98237322979337638</v>
      </c>
      <c r="BQ134" s="258">
        <f>'[12]Total_Transportation '!AD60</f>
        <v>1.0584350998453786</v>
      </c>
      <c r="BR134" s="1"/>
      <c r="BZ134" s="83">
        <f t="shared" si="316"/>
        <v>1.5913363302002452</v>
      </c>
      <c r="CA134" s="83">
        <f t="shared" si="317"/>
        <v>0.79496532984568569</v>
      </c>
      <c r="CB134" s="83">
        <f t="shared" si="318"/>
        <v>0.80997179353374116</v>
      </c>
      <c r="CC134" s="83">
        <f t="shared" si="319"/>
        <v>0.82615953496756656</v>
      </c>
      <c r="CD134" s="83">
        <f t="shared" si="320"/>
        <v>1.0370191374491384</v>
      </c>
      <c r="CE134" s="83">
        <f t="shared" si="321"/>
        <v>0.94540845617544167</v>
      </c>
      <c r="CF134" s="84">
        <f t="shared" si="301"/>
        <v>1.2889383661582057</v>
      </c>
      <c r="CG134" s="84">
        <f t="shared" si="322"/>
        <v>1.2889375414876945</v>
      </c>
      <c r="CH134" s="9"/>
      <c r="CI134" s="84">
        <f t="shared" si="323"/>
        <v>0.85674324834744719</v>
      </c>
      <c r="CJ134" s="26"/>
      <c r="CK134" s="87">
        <f t="shared" si="324"/>
        <v>0.99321282186268922</v>
      </c>
      <c r="CL134" s="87">
        <f t="shared" si="230"/>
        <v>1.1441867975827871E-3</v>
      </c>
      <c r="CM134" s="92">
        <f t="shared" si="231"/>
        <v>1</v>
      </c>
      <c r="CN134" s="92">
        <f t="shared" si="232"/>
        <v>1</v>
      </c>
      <c r="CO134" s="5">
        <f t="shared" si="325"/>
        <v>1</v>
      </c>
      <c r="CP134" s="91">
        <f t="shared" si="326"/>
        <v>1</v>
      </c>
      <c r="CQ134" s="37">
        <f t="shared" si="327"/>
        <v>1.2889383661582057</v>
      </c>
      <c r="CR134">
        <f t="shared" si="328"/>
        <v>0.85674324834744719</v>
      </c>
      <c r="CS134" s="84">
        <f t="shared" si="329"/>
        <v>0.98040603449010577</v>
      </c>
      <c r="CT134" s="205"/>
      <c r="CU134" s="244"/>
      <c r="CV134" s="5"/>
      <c r="CW134" s="26">
        <f t="shared" si="233"/>
        <v>0.21884918296655087</v>
      </c>
      <c r="CX134" s="26">
        <f t="shared" si="234"/>
        <v>0.17894607005085295</v>
      </c>
      <c r="CY134" s="26">
        <f t="shared" si="235"/>
        <v>0.31127820610375734</v>
      </c>
      <c r="CZ134" s="26">
        <f t="shared" si="236"/>
        <v>0.29092654087883896</v>
      </c>
      <c r="DA134" s="26"/>
      <c r="DB134">
        <f t="shared" si="237"/>
        <v>1</v>
      </c>
      <c r="DD134" s="26">
        <f t="shared" si="363"/>
        <v>0.21827057880618236</v>
      </c>
      <c r="DE134" s="26">
        <f t="shared" si="364"/>
        <v>0.17896619949771464</v>
      </c>
      <c r="DF134" s="26">
        <f t="shared" si="365"/>
        <v>0.31314694091086182</v>
      </c>
      <c r="DG134" s="26">
        <f t="shared" si="366"/>
        <v>0.28961004874179186</v>
      </c>
      <c r="DH134" s="26"/>
      <c r="DI134" s="26">
        <f t="shared" si="267"/>
        <v>0.99999376795655071</v>
      </c>
      <c r="DJ134" s="26"/>
      <c r="DK134" s="26">
        <f t="shared" si="268"/>
        <v>0.2182719390863905</v>
      </c>
      <c r="DL134" s="26">
        <f t="shared" si="269"/>
        <v>0.17896731482979666</v>
      </c>
      <c r="DM134" s="26">
        <f t="shared" si="270"/>
        <v>0.3131488924683658</v>
      </c>
      <c r="DN134" s="26">
        <f t="shared" si="271"/>
        <v>0.289611853615447</v>
      </c>
      <c r="DO134" s="26"/>
      <c r="DP134" s="26">
        <f t="shared" si="272"/>
        <v>1</v>
      </c>
      <c r="DQ134" s="26"/>
      <c r="DR134" s="26"/>
      <c r="DS134" s="26">
        <f t="shared" si="367"/>
        <v>1.9315504430769955E-2</v>
      </c>
      <c r="DT134" s="26">
        <f t="shared" si="368"/>
        <v>4.7361804561782805E-3</v>
      </c>
      <c r="DU134" s="26">
        <f t="shared" si="369"/>
        <v>-5.5027939170652421E-3</v>
      </c>
      <c r="DV134" s="26">
        <f t="shared" si="370"/>
        <v>8.5543300741969114E-3</v>
      </c>
      <c r="DW134" s="26"/>
      <c r="DY134" s="26">
        <f t="shared" si="275"/>
        <v>1.0058348524973737</v>
      </c>
      <c r="DZ134" s="26">
        <f t="shared" si="371"/>
        <v>0.82972970173790739</v>
      </c>
      <c r="EA134" s="26">
        <f t="shared" si="330"/>
        <v>0.98040603449010577</v>
      </c>
      <c r="EC134" s="26">
        <f t="shared" si="372"/>
        <v>-3.5376672050827195E-2</v>
      </c>
      <c r="ED134" s="26">
        <f t="shared" si="373"/>
        <v>-2.6319347204931648E-2</v>
      </c>
      <c r="EE134" s="26">
        <f t="shared" si="374"/>
        <v>-2.7814442640212159E-2</v>
      </c>
      <c r="EF134" s="26">
        <f t="shared" si="375"/>
        <v>-2.0834789054823558E-2</v>
      </c>
      <c r="EG134" s="26"/>
      <c r="EI134" s="26">
        <f t="shared" si="376"/>
        <v>0.97318984625174998</v>
      </c>
      <c r="EJ134" s="26">
        <f t="shared" si="377"/>
        <v>0.68426167278668315</v>
      </c>
      <c r="EK134" s="26">
        <f t="shared" si="331"/>
        <v>0.82615953496756656</v>
      </c>
      <c r="EL134" s="26">
        <v>0.84698163376153823</v>
      </c>
      <c r="EM134" s="26"/>
      <c r="EN134" s="26">
        <f t="shared" si="378"/>
        <v>1.8312984982742494E-3</v>
      </c>
      <c r="EO134" s="26">
        <f t="shared" si="379"/>
        <v>5.1561714832067491E-3</v>
      </c>
      <c r="EP134" s="26">
        <f t="shared" si="380"/>
        <v>-1.0411120987922394E-3</v>
      </c>
      <c r="EQ134" s="26">
        <f t="shared" si="381"/>
        <v>8.0241350261416912E-3</v>
      </c>
      <c r="ET134" s="26">
        <f t="shared" si="273"/>
        <v>1.003325887287829</v>
      </c>
      <c r="EU134" s="26">
        <f t="shared" si="382"/>
        <v>0.80190660238166267</v>
      </c>
      <c r="EV134" s="26">
        <f t="shared" si="332"/>
        <v>0.94540845617544167</v>
      </c>
      <c r="EW134" s="26"/>
      <c r="EX134" s="26">
        <f t="shared" si="383"/>
        <v>1.7484205932495844E-2</v>
      </c>
      <c r="EY134" s="26">
        <f t="shared" si="384"/>
        <v>-4.1999102702822968E-4</v>
      </c>
      <c r="EZ134" s="26">
        <f t="shared" si="385"/>
        <v>-4.4613143826604026E-3</v>
      </c>
      <c r="FA134" s="26">
        <f t="shared" si="386"/>
        <v>5.3019504805487758E-4</v>
      </c>
      <c r="FB134" s="26"/>
      <c r="FC134" s="26"/>
      <c r="FD134" s="26">
        <f t="shared" si="274"/>
        <v>1.0025007636848273</v>
      </c>
      <c r="FE134" s="26">
        <f t="shared" si="387"/>
        <v>1.03469724543315</v>
      </c>
      <c r="FF134" s="26">
        <f t="shared" si="333"/>
        <v>1.0370191374491384</v>
      </c>
      <c r="FV134">
        <f t="shared" si="334"/>
        <v>1.5913363302002452</v>
      </c>
      <c r="FX134" s="8">
        <f t="shared" si="388"/>
        <v>50</v>
      </c>
      <c r="FY134" t="b">
        <f t="shared" si="264"/>
        <v>0</v>
      </c>
      <c r="GC134" s="11"/>
      <c r="GD134" s="11"/>
      <c r="GE134" s="11"/>
      <c r="GF134" s="11" t="str">
        <f t="shared" ca="1" si="394"/>
        <v/>
      </c>
      <c r="GG134" s="11" t="str">
        <f t="shared" ca="1" si="395"/>
        <v/>
      </c>
      <c r="GH134" s="11" t="str">
        <f t="shared" ca="1" si="396"/>
        <v/>
      </c>
      <c r="GI134" s="11" t="str">
        <f t="shared" ca="1" si="397"/>
        <v/>
      </c>
      <c r="GM134" s="11" t="str">
        <f t="shared" ca="1" si="305"/>
        <v/>
      </c>
      <c r="GN134" s="11" t="str">
        <f t="shared" ca="1" si="306"/>
        <v/>
      </c>
      <c r="GO134" s="11" t="str">
        <f t="shared" ca="1" si="307"/>
        <v/>
      </c>
      <c r="GP134" s="11" t="str">
        <f t="shared" ca="1" si="308"/>
        <v/>
      </c>
      <c r="GX134" s="14"/>
      <c r="GZ134" s="26">
        <f t="shared" si="335"/>
        <v>1.1442627612683067</v>
      </c>
      <c r="HA134" s="26">
        <f t="shared" si="336"/>
        <v>0.93502399925787294</v>
      </c>
      <c r="HB134" s="26">
        <f t="shared" si="337"/>
        <v>0.99813798922963759</v>
      </c>
      <c r="HC134" s="26">
        <f t="shared" si="338"/>
        <v>0.98031975748964939</v>
      </c>
      <c r="HD134" s="26">
        <f t="shared" si="339"/>
        <v>1.0469040101011586</v>
      </c>
      <c r="HE134" s="26">
        <f t="shared" si="340"/>
        <v>1.046903653195391</v>
      </c>
      <c r="HF134" s="26"/>
      <c r="HG134" s="26">
        <f t="shared" si="341"/>
        <v>0.93328297450070741</v>
      </c>
      <c r="HI134" s="26">
        <f t="shared" si="342"/>
        <v>0.97213859133713987</v>
      </c>
      <c r="HJ134" s="26">
        <f t="shared" si="343"/>
        <v>1.007597216432313</v>
      </c>
      <c r="HK134" s="26">
        <f t="shared" si="344"/>
        <v>0.93810792469036741</v>
      </c>
      <c r="HL134" s="26">
        <f t="shared" si="345"/>
        <v>1.0119086850761094</v>
      </c>
      <c r="HO134" s="8">
        <f t="shared" si="389"/>
        <v>50</v>
      </c>
      <c r="HP134" t="b">
        <f t="shared" si="266"/>
        <v>0</v>
      </c>
      <c r="HS134" s="11"/>
      <c r="HT134" s="11"/>
      <c r="HU134" s="11"/>
      <c r="HV134" s="19" t="str">
        <f t="shared" ca="1" si="346"/>
        <v/>
      </c>
      <c r="HW134" s="12" t="str">
        <f t="shared" ca="1" si="347"/>
        <v/>
      </c>
      <c r="HX134" s="12" t="str">
        <f t="shared" ca="1" si="348"/>
        <v/>
      </c>
      <c r="HY134" s="12" t="str">
        <f t="shared" ca="1" si="349"/>
        <v/>
      </c>
      <c r="IB134" s="12" t="str">
        <f t="shared" ca="1" si="350"/>
        <v/>
      </c>
      <c r="IC134" s="12" t="str">
        <f t="shared" ca="1" si="351"/>
        <v/>
      </c>
      <c r="ID134" s="12" t="str">
        <f t="shared" ca="1" si="352"/>
        <v/>
      </c>
      <c r="IE134" s="12" t="str">
        <f t="shared" ca="1" si="353"/>
        <v/>
      </c>
      <c r="IG134" s="197"/>
      <c r="IH134">
        <f t="shared" si="354"/>
        <v>1.1791215434050668</v>
      </c>
      <c r="II134">
        <f t="shared" si="355"/>
        <v>1.2428697814138228</v>
      </c>
      <c r="IJ134" t="e">
        <f t="shared" si="356"/>
        <v>#DIV/0!</v>
      </c>
      <c r="IK134">
        <f t="shared" si="357"/>
        <v>1.2191585812002919</v>
      </c>
      <c r="IL134">
        <f t="shared" si="358"/>
        <v>1.3927721859336095</v>
      </c>
      <c r="IM134">
        <f t="shared" si="359"/>
        <v>1.2404091393209979</v>
      </c>
    </row>
    <row r="135" spans="1:248" x14ac:dyDescent="0.2">
      <c r="A135" t="s">
        <v>239</v>
      </c>
      <c r="B135" s="1">
        <f t="shared" si="360"/>
        <v>2000</v>
      </c>
      <c r="C135" s="42">
        <f>'Annual Data_MER_July-2014'!E64</f>
        <v>20424.883000000002</v>
      </c>
      <c r="D135" s="42">
        <f>'Annual Data_MER_July-2014'!I64</f>
        <v>17175.34</v>
      </c>
      <c r="E135" s="42">
        <f>AER11_Table2.1d!AA63*0.001</f>
        <v>34663.534</v>
      </c>
      <c r="F135" s="42">
        <f>AER11_Table2.1e!R60*0.001</f>
        <v>26548.396000000001</v>
      </c>
      <c r="G135" s="42"/>
      <c r="H135" s="42">
        <f t="shared" si="227"/>
        <v>98812.152999999991</v>
      </c>
      <c r="I135" s="1"/>
      <c r="J135" s="1"/>
      <c r="K135" s="42">
        <f>[2]National!H66</f>
        <v>20424.883000000002</v>
      </c>
      <c r="L135" s="42">
        <f>[10]Commercial_Total!D66</f>
        <v>16791.538037771854</v>
      </c>
      <c r="M135" s="42">
        <f>[11]Total_Industrial!F61</f>
        <v>27919.055210929466</v>
      </c>
      <c r="N135" s="42">
        <f>'[12]Total_Transportation '!F61</f>
        <v>26280.405552643468</v>
      </c>
      <c r="O135" s="42"/>
      <c r="P135" s="42">
        <f t="shared" si="390"/>
        <v>91415.881801344789</v>
      </c>
      <c r="Q135" s="27"/>
      <c r="R135" s="27"/>
      <c r="S135" s="51">
        <f t="shared" si="295"/>
        <v>1</v>
      </c>
      <c r="T135" s="51">
        <f t="shared" si="296"/>
        <v>0.97765389434921546</v>
      </c>
      <c r="U135" s="51">
        <f t="shared" si="297"/>
        <v>0.80543014485855557</v>
      </c>
      <c r="V135" s="51">
        <f t="shared" si="298"/>
        <v>0.98990558799271589</v>
      </c>
      <c r="W135" s="51"/>
      <c r="X135" s="51">
        <f t="shared" si="299"/>
        <v>0.92514816270975087</v>
      </c>
      <c r="Y135" s="218"/>
      <c r="Z135" s="231">
        <f>Sector_Activity!B57</f>
        <v>104162.2934020332</v>
      </c>
      <c r="AA135" s="276">
        <f>Sector_Activity!C57</f>
        <v>73870.248903781947</v>
      </c>
      <c r="AB135" s="42">
        <f>Sector_Activity!D57</f>
        <v>2376.849487019384</v>
      </c>
      <c r="AC135" s="205">
        <f>Sector_Activity!E57</f>
        <v>1.4401122757567597</v>
      </c>
      <c r="AD135" s="23"/>
      <c r="AE135" s="42">
        <f>Sector_Activity!G57</f>
        <v>12565.2</v>
      </c>
      <c r="AH135" s="267">
        <f t="shared" si="391"/>
        <v>196.08710919186919</v>
      </c>
      <c r="AI135" s="267">
        <f t="shared" si="228"/>
        <v>227.31124217062404</v>
      </c>
      <c r="AJ135" s="267">
        <f t="shared" si="304"/>
        <v>11.746244498611693</v>
      </c>
      <c r="AK135" s="51">
        <f t="shared" si="286"/>
        <v>18.248858783481634</v>
      </c>
      <c r="AN135" s="34">
        <f t="shared" si="309"/>
        <v>7.2753224621450343</v>
      </c>
      <c r="AO135" s="34">
        <f t="shared" si="361"/>
        <v>7.8639538566835379</v>
      </c>
      <c r="AQ135" s="26">
        <f t="shared" si="310"/>
        <v>1.0679934073366952</v>
      </c>
      <c r="AR135" s="26">
        <f t="shared" si="311"/>
        <v>1.1516860515462588</v>
      </c>
      <c r="AS135" s="26">
        <f t="shared" si="287"/>
        <v>0.88027459488050386</v>
      </c>
      <c r="AT135" s="26">
        <f t="shared" si="288"/>
        <v>0.94152425690849273</v>
      </c>
      <c r="AU135" s="26"/>
      <c r="AV135" s="26">
        <f t="shared" si="312"/>
        <v>0.79602009579036492</v>
      </c>
      <c r="AY135" s="34">
        <f t="shared" si="313"/>
        <v>8.289744166589724</v>
      </c>
      <c r="AZ135" s="34">
        <f t="shared" si="362"/>
        <v>5.8789552815539698</v>
      </c>
      <c r="BA135" s="34">
        <f t="shared" si="314"/>
        <v>0.18916129365385223</v>
      </c>
      <c r="BB135" s="93">
        <f t="shared" si="315"/>
        <v>1.1461117019679428E-4</v>
      </c>
      <c r="BD135" s="26"/>
      <c r="BE135" s="26"/>
      <c r="BF135" s="26"/>
      <c r="BG135" s="26"/>
      <c r="BH135" s="258">
        <f>[2]National!CQ66</f>
        <v>0.9311325886521471</v>
      </c>
      <c r="BI135" s="258">
        <f>[10]Commercial_Total!Y66</f>
        <v>1.1434745993212807</v>
      </c>
      <c r="BJ135" s="258">
        <f>[11]Total_Industrial!Z61</f>
        <v>0.92182315041045226</v>
      </c>
      <c r="BK135" s="258">
        <f>'[12]Total_Transportation '!Z61</f>
        <v>0.88736930071001807</v>
      </c>
      <c r="BL135" s="1"/>
      <c r="BN135" s="258">
        <f>[2]National!CU66</f>
        <v>1.1469831690486312</v>
      </c>
      <c r="BO135" s="258">
        <f>[10]Commercial_Total!X66</f>
        <v>1.0071811409102154</v>
      </c>
      <c r="BP135" s="258">
        <f>[11]Total_Industrial!AD61</f>
        <v>0.95493002099050106</v>
      </c>
      <c r="BQ135" s="258">
        <f>'[12]Total_Transportation '!AD61</f>
        <v>1.0610286564513156</v>
      </c>
      <c r="BZ135" s="83">
        <f t="shared" si="316"/>
        <v>1.6564324979896385</v>
      </c>
      <c r="CA135" s="83">
        <f t="shared" si="317"/>
        <v>0.78084415267197682</v>
      </c>
      <c r="CB135" s="83">
        <f t="shared" si="318"/>
        <v>0.79602009579036492</v>
      </c>
      <c r="CC135" s="83">
        <f t="shared" si="319"/>
        <v>0.81030210652898271</v>
      </c>
      <c r="CD135" s="83">
        <f t="shared" si="320"/>
        <v>1.0348807317184772</v>
      </c>
      <c r="CE135" s="83">
        <f t="shared" si="321"/>
        <v>0.94926414025166561</v>
      </c>
      <c r="CF135" s="84">
        <f t="shared" si="301"/>
        <v>1.3185545036774162</v>
      </c>
      <c r="CG135" s="84">
        <f t="shared" si="322"/>
        <v>1.3185535557199857</v>
      </c>
      <c r="CH135" s="9"/>
      <c r="CI135" s="84">
        <f t="shared" si="323"/>
        <v>0.83856603691773701</v>
      </c>
      <c r="CJ135" s="26"/>
      <c r="CK135" s="87">
        <f t="shared" si="324"/>
        <v>1.0194181469769286</v>
      </c>
      <c r="CL135" s="87">
        <f t="shared" si="230"/>
        <v>1.0565754288345366E-3</v>
      </c>
      <c r="CM135" s="92">
        <f t="shared" si="231"/>
        <v>1</v>
      </c>
      <c r="CN135" s="92">
        <f t="shared" si="232"/>
        <v>1</v>
      </c>
      <c r="CO135" s="5">
        <f t="shared" si="325"/>
        <v>1</v>
      </c>
      <c r="CP135" s="91">
        <f t="shared" si="326"/>
        <v>1</v>
      </c>
      <c r="CQ135" s="37">
        <f t="shared" si="327"/>
        <v>1.3185545036774162</v>
      </c>
      <c r="CR135">
        <f t="shared" si="328"/>
        <v>0.83856603691773701</v>
      </c>
      <c r="CS135" s="84">
        <f t="shared" si="329"/>
        <v>0.98237446179203969</v>
      </c>
      <c r="CT135" s="205"/>
      <c r="CU135" s="244"/>
      <c r="CV135" s="5"/>
      <c r="CW135" s="26">
        <f t="shared" si="233"/>
        <v>0.22342816803304671</v>
      </c>
      <c r="CX135" s="26">
        <f t="shared" si="234"/>
        <v>0.18368294115743944</v>
      </c>
      <c r="CY135" s="26">
        <f t="shared" si="235"/>
        <v>0.30540705466912377</v>
      </c>
      <c r="CZ135" s="26">
        <f t="shared" si="236"/>
        <v>0.28748183614039008</v>
      </c>
      <c r="DA135" s="26"/>
      <c r="DB135">
        <f t="shared" si="237"/>
        <v>1</v>
      </c>
      <c r="DD135" s="26">
        <f t="shared" si="363"/>
        <v>0.22113077408396226</v>
      </c>
      <c r="DE135" s="26">
        <f t="shared" si="364"/>
        <v>0.18130419250717852</v>
      </c>
      <c r="DF135" s="26">
        <f t="shared" si="365"/>
        <v>0.3083333141126523</v>
      </c>
      <c r="DG135" s="26">
        <f t="shared" si="366"/>
        <v>0.28920076932706795</v>
      </c>
      <c r="DH135" s="26"/>
      <c r="DI135" s="26">
        <f t="shared" si="267"/>
        <v>0.99996905003086101</v>
      </c>
      <c r="DJ135" s="26"/>
      <c r="DK135" s="26">
        <f t="shared" si="268"/>
        <v>0.2211376182864237</v>
      </c>
      <c r="DL135" s="26">
        <f t="shared" si="269"/>
        <v>0.18130980404001815</v>
      </c>
      <c r="DM135" s="26">
        <f t="shared" si="270"/>
        <v>0.3083428573145704</v>
      </c>
      <c r="DN135" s="26">
        <f t="shared" si="271"/>
        <v>0.28920972035898779</v>
      </c>
      <c r="DO135" s="26"/>
      <c r="DP135" s="26">
        <f t="shared" si="272"/>
        <v>1</v>
      </c>
      <c r="DQ135" s="26"/>
      <c r="DR135" s="26"/>
      <c r="DS135" s="26">
        <f t="shared" si="367"/>
        <v>3.239034084474432E-2</v>
      </c>
      <c r="DT135" s="26">
        <f t="shared" si="368"/>
        <v>2.7353906559981458E-2</v>
      </c>
      <c r="DU135" s="26">
        <f t="shared" si="369"/>
        <v>-1.9316194192235531E-2</v>
      </c>
      <c r="DV135" s="26">
        <f t="shared" si="370"/>
        <v>-1.4385717038580596E-2</v>
      </c>
      <c r="DW135" s="26"/>
      <c r="DY135" s="26">
        <f t="shared" si="275"/>
        <v>1.0020077674276635</v>
      </c>
      <c r="DZ135" s="26">
        <f t="shared" si="371"/>
        <v>0.83139560600682172</v>
      </c>
      <c r="EA135" s="26">
        <f t="shared" si="330"/>
        <v>0.98237446179203969</v>
      </c>
      <c r="EC135" s="26">
        <f t="shared" si="372"/>
        <v>-2.9058197370459931E-2</v>
      </c>
      <c r="ED135" s="26">
        <f t="shared" si="373"/>
        <v>-1.8602249740143042E-2</v>
      </c>
      <c r="EE135" s="26">
        <f t="shared" si="374"/>
        <v>-1.7100371984000877E-2</v>
      </c>
      <c r="EF135" s="26">
        <f t="shared" si="375"/>
        <v>-1.4900394592264308E-2</v>
      </c>
      <c r="EG135" s="26"/>
      <c r="EI135" s="26">
        <f t="shared" si="376"/>
        <v>0.98080585193608349</v>
      </c>
      <c r="EJ135" s="26">
        <f t="shared" si="377"/>
        <v>0.67112785292475241</v>
      </c>
      <c r="EK135" s="26">
        <f t="shared" si="331"/>
        <v>0.81030210652898271</v>
      </c>
      <c r="EL135" s="26">
        <v>0.83328366884709393</v>
      </c>
      <c r="EM135" s="26"/>
      <c r="EN135" s="26">
        <f t="shared" si="378"/>
        <v>6.903644618669459E-3</v>
      </c>
      <c r="EO135" s="26">
        <f t="shared" si="379"/>
        <v>2.5543280283859094E-2</v>
      </c>
      <c r="EP135" s="26">
        <f t="shared" si="380"/>
        <v>9.0173083128948384E-3</v>
      </c>
      <c r="EQ135" s="26">
        <f t="shared" si="381"/>
        <v>-1.6833088825682966E-2</v>
      </c>
      <c r="ET135" s="26">
        <f t="shared" si="273"/>
        <v>1.0040783261996848</v>
      </c>
      <c r="EU135" s="26">
        <f t="shared" si="382"/>
        <v>0.80517703908785609</v>
      </c>
      <c r="EV135" s="26">
        <f t="shared" si="332"/>
        <v>0.94926414025166561</v>
      </c>
      <c r="EW135" s="26"/>
      <c r="EX135" s="26">
        <f t="shared" si="383"/>
        <v>2.5486696226074641E-2</v>
      </c>
      <c r="EY135" s="26">
        <f t="shared" si="384"/>
        <v>1.8106262761224503E-3</v>
      </c>
      <c r="EZ135" s="26">
        <f t="shared" si="385"/>
        <v>-2.8333245872293182E-2</v>
      </c>
      <c r="FA135" s="26">
        <f t="shared" si="386"/>
        <v>2.4473717871026932E-3</v>
      </c>
      <c r="FB135" s="26"/>
      <c r="FC135" s="26"/>
      <c r="FD135" s="26">
        <f t="shared" si="274"/>
        <v>0.99793793031060052</v>
      </c>
      <c r="FE135" s="26">
        <f t="shared" si="387"/>
        <v>1.0325636276056371</v>
      </c>
      <c r="FF135" s="26">
        <f t="shared" si="333"/>
        <v>1.0348807317184772</v>
      </c>
      <c r="FV135">
        <f t="shared" si="334"/>
        <v>1.6564324979896385</v>
      </c>
      <c r="FX135" s="8">
        <f t="shared" si="388"/>
        <v>51</v>
      </c>
      <c r="FY135" t="b">
        <f t="shared" si="264"/>
        <v>0</v>
      </c>
      <c r="GC135" s="11"/>
      <c r="GD135" s="11"/>
      <c r="GE135" s="11"/>
      <c r="GF135" s="11" t="str">
        <f t="shared" ca="1" si="394"/>
        <v/>
      </c>
      <c r="GG135" s="11" t="str">
        <f t="shared" ca="1" si="395"/>
        <v/>
      </c>
      <c r="GH135" s="11" t="str">
        <f t="shared" ca="1" si="396"/>
        <v/>
      </c>
      <c r="GI135" s="11" t="str">
        <f t="shared" ca="1" si="397"/>
        <v/>
      </c>
      <c r="GM135" s="11" t="str">
        <f t="shared" ca="1" si="305"/>
        <v/>
      </c>
      <c r="GN135" s="11" t="str">
        <f t="shared" ca="1" si="306"/>
        <v/>
      </c>
      <c r="GO135" s="11" t="str">
        <f t="shared" ca="1" si="307"/>
        <v/>
      </c>
      <c r="GP135" s="11" t="str">
        <f t="shared" ca="1" si="308"/>
        <v/>
      </c>
      <c r="GX135" s="14"/>
      <c r="GZ135" s="26">
        <f t="shared" si="335"/>
        <v>1.1910706668562492</v>
      </c>
      <c r="HA135" s="26">
        <f t="shared" si="336"/>
        <v>0.91707701017280197</v>
      </c>
      <c r="HB135" s="26">
        <f t="shared" si="337"/>
        <v>0.99607975913620883</v>
      </c>
      <c r="HC135" s="26">
        <f t="shared" si="338"/>
        <v>0.98431782124068823</v>
      </c>
      <c r="HD135" s="26">
        <f t="shared" si="339"/>
        <v>1.0709588865379449</v>
      </c>
      <c r="HE135" s="26">
        <f t="shared" si="340"/>
        <v>1.0709584366855873</v>
      </c>
      <c r="HF135" s="26"/>
      <c r="HG135" s="26">
        <f t="shared" si="341"/>
        <v>0.913481847402279</v>
      </c>
      <c r="HI135" s="26">
        <f t="shared" si="342"/>
        <v>1.0041419942839633</v>
      </c>
      <c r="HJ135" s="26">
        <f t="shared" si="343"/>
        <v>1.0355393576455365</v>
      </c>
      <c r="HK135" s="26">
        <f t="shared" si="344"/>
        <v>0.92016113965120183</v>
      </c>
      <c r="HL135" s="26">
        <f t="shared" si="345"/>
        <v>0.99745585944249204</v>
      </c>
      <c r="HO135" s="8">
        <f t="shared" si="389"/>
        <v>51</v>
      </c>
      <c r="HP135" t="b">
        <f t="shared" si="266"/>
        <v>0</v>
      </c>
      <c r="HS135" s="11"/>
      <c r="HT135" s="11"/>
      <c r="HU135" s="11"/>
      <c r="HV135" s="19" t="str">
        <f t="shared" ca="1" si="346"/>
        <v/>
      </c>
      <c r="HW135" s="12" t="str">
        <f t="shared" ca="1" si="347"/>
        <v/>
      </c>
      <c r="HX135" s="12" t="str">
        <f t="shared" ca="1" si="348"/>
        <v/>
      </c>
      <c r="HY135" s="12" t="str">
        <f t="shared" ca="1" si="349"/>
        <v/>
      </c>
      <c r="IB135" s="12" t="str">
        <f t="shared" ca="1" si="350"/>
        <v/>
      </c>
      <c r="IC135" s="12" t="str">
        <f t="shared" ca="1" si="351"/>
        <v/>
      </c>
      <c r="ID135" s="12" t="str">
        <f t="shared" ca="1" si="352"/>
        <v/>
      </c>
      <c r="IE135" s="12" t="str">
        <f t="shared" ca="1" si="353"/>
        <v/>
      </c>
      <c r="IG135" s="197"/>
      <c r="IH135">
        <f t="shared" si="354"/>
        <v>1.1922038615135482</v>
      </c>
      <c r="II135">
        <f t="shared" si="355"/>
        <v>1.2698678823650202</v>
      </c>
      <c r="IJ135" t="e">
        <f t="shared" si="356"/>
        <v>#DIV/0!</v>
      </c>
      <c r="IK135">
        <f t="shared" si="357"/>
        <v>1.2732658642978198</v>
      </c>
      <c r="IL135">
        <f t="shared" si="358"/>
        <v>1.4624891274263792</v>
      </c>
      <c r="IM135">
        <f t="shared" si="359"/>
        <v>1.2449766562517823</v>
      </c>
    </row>
    <row r="136" spans="1:248" x14ac:dyDescent="0.2">
      <c r="A136" t="s">
        <v>239</v>
      </c>
      <c r="B136" s="1">
        <f t="shared" si="360"/>
        <v>2001</v>
      </c>
      <c r="C136" s="42">
        <f>'Annual Data_MER_July-2014'!E65</f>
        <v>20042.076000000001</v>
      </c>
      <c r="D136" s="42">
        <f>'Annual Data_MER_July-2014'!I65</f>
        <v>17136.642</v>
      </c>
      <c r="E136" s="42">
        <f>AER11_Table2.1d!AA64*0.001</f>
        <v>32720.237000000001</v>
      </c>
      <c r="F136" s="42">
        <f>AER11_Table2.1e!R61*0.001</f>
        <v>26275.280999999999</v>
      </c>
      <c r="G136" s="42"/>
      <c r="H136" s="42">
        <f t="shared" si="227"/>
        <v>96174.236000000004</v>
      </c>
      <c r="I136" s="1"/>
      <c r="J136" s="1"/>
      <c r="K136" s="42">
        <f>[2]National!H67</f>
        <v>20042.076000000001</v>
      </c>
      <c r="L136" s="42">
        <f>[10]Commercial_Total!D67</f>
        <v>16614.123171000901</v>
      </c>
      <c r="M136" s="42">
        <f>[11]Total_Industrial!F62</f>
        <v>27034.579524575784</v>
      </c>
      <c r="N136" s="249">
        <f>'[12]Total_Transportation '!F62</f>
        <v>26223.779459304747</v>
      </c>
      <c r="O136" s="42"/>
      <c r="P136" s="42">
        <f t="shared" si="390"/>
        <v>89914.558154881437</v>
      </c>
      <c r="Q136" s="27"/>
      <c r="R136" s="27"/>
      <c r="S136" s="51">
        <f t="shared" si="295"/>
        <v>1</v>
      </c>
      <c r="T136" s="51">
        <f t="shared" si="296"/>
        <v>0.96950868034711246</v>
      </c>
      <c r="U136" s="51">
        <f t="shared" si="297"/>
        <v>0.826234220876083</v>
      </c>
      <c r="V136" s="51">
        <f t="shared" si="298"/>
        <v>0.99803992426588128</v>
      </c>
      <c r="W136" s="51"/>
      <c r="X136" s="51">
        <f t="shared" si="299"/>
        <v>0.93491315236319039</v>
      </c>
      <c r="Y136" s="218"/>
      <c r="Z136" s="231">
        <f>Sector_Activity!B58</f>
        <v>105243.54316416201</v>
      </c>
      <c r="AA136" s="231">
        <f>Sector_Activity!C58</f>
        <v>75387.733723424317</v>
      </c>
      <c r="AB136" s="42">
        <f>Sector_Activity!D58</f>
        <v>2321.781974884464</v>
      </c>
      <c r="AC136" s="205">
        <f>Sector_Activity!E58</f>
        <v>1.4527798151403946</v>
      </c>
      <c r="AD136" s="23"/>
      <c r="AE136" s="42">
        <f>Sector_Activity!G58</f>
        <v>12684.4</v>
      </c>
      <c r="AH136" s="267">
        <f t="shared" si="391"/>
        <v>190.43520768526173</v>
      </c>
      <c r="AI136" s="267">
        <f t="shared" si="228"/>
        <v>220.38231354656835</v>
      </c>
      <c r="AJ136" s="267">
        <f t="shared" si="304"/>
        <v>11.643892414110534</v>
      </c>
      <c r="AK136" s="51">
        <f t="shared" si="286"/>
        <v>18.0507597820462</v>
      </c>
      <c r="AN136" s="34">
        <f t="shared" si="309"/>
        <v>7.088593717864577</v>
      </c>
      <c r="AO136" s="34">
        <f t="shared" si="361"/>
        <v>7.5820879190186377</v>
      </c>
      <c r="AQ136" s="26">
        <f t="shared" si="310"/>
        <v>1.0372101826114699</v>
      </c>
      <c r="AR136" s="26">
        <f t="shared" si="311"/>
        <v>1.1165802188022071</v>
      </c>
      <c r="AS136" s="26">
        <f t="shared" si="287"/>
        <v>0.87260423353819716</v>
      </c>
      <c r="AT136" s="26">
        <f t="shared" si="288"/>
        <v>0.93130361695868724</v>
      </c>
      <c r="AU136" s="26"/>
      <c r="AV136" s="26">
        <f t="shared" si="312"/>
        <v>0.77558940922185238</v>
      </c>
      <c r="AY136" s="34">
        <f t="shared" si="313"/>
        <v>8.2970848573178078</v>
      </c>
      <c r="AZ136" s="34">
        <f t="shared" si="362"/>
        <v>5.9433425091785432</v>
      </c>
      <c r="BA136" s="34">
        <f t="shared" si="314"/>
        <v>0.18304231771975529</v>
      </c>
      <c r="BB136" s="93">
        <f t="shared" si="315"/>
        <v>1.1453279738421956E-4</v>
      </c>
      <c r="BD136" s="26"/>
      <c r="BE136" s="26"/>
      <c r="BH136" s="258">
        <f>[2]National!CQ67</f>
        <v>0.91225304934921203</v>
      </c>
      <c r="BI136" s="258">
        <f>[10]Commercial_Total!Y67</f>
        <v>1.1149074874685962</v>
      </c>
      <c r="BJ136" s="258">
        <f>[11]Total_Industrial!Z62</f>
        <v>0.92471655885659532</v>
      </c>
      <c r="BK136" s="258">
        <f>'[12]Total_Transportation '!Z62</f>
        <v>0.87598677623355403</v>
      </c>
      <c r="BL136" s="1"/>
      <c r="BN136" s="258">
        <f>[2]National!CU67</f>
        <v>1.1369763941610285</v>
      </c>
      <c r="BO136" s="258">
        <f>[10]Commercial_Total!X67</f>
        <v>1.0015003319579534</v>
      </c>
      <c r="BP136" s="258">
        <f>[11]Total_Industrial!AD62</f>
        <v>0.94364734502035652</v>
      </c>
      <c r="BQ136" s="262">
        <f>'[12]Total_Transportation '!AD62</f>
        <v>1.0631480317122799</v>
      </c>
      <c r="BR136" s="259"/>
      <c r="BS136" s="3"/>
      <c r="BZ136" s="83">
        <f t="shared" si="316"/>
        <v>1.6721462752283902</v>
      </c>
      <c r="CA136" s="83">
        <f t="shared" si="317"/>
        <v>0.75285653050708001</v>
      </c>
      <c r="CB136" s="83">
        <f t="shared" si="318"/>
        <v>0.77558940922185238</v>
      </c>
      <c r="CC136" s="83">
        <f t="shared" si="319"/>
        <v>0.8038789799356334</v>
      </c>
      <c r="CD136" s="83">
        <f t="shared" si="320"/>
        <v>1.0286678846584989</v>
      </c>
      <c r="CE136" s="83">
        <f t="shared" si="321"/>
        <v>0.93792118194418328</v>
      </c>
      <c r="CF136" s="84">
        <f t="shared" si="301"/>
        <v>1.2968999210143928</v>
      </c>
      <c r="CG136" s="84">
        <f t="shared" si="322"/>
        <v>1.2968989417369083</v>
      </c>
      <c r="CH136" s="9"/>
      <c r="CI136" s="84">
        <f t="shared" si="323"/>
        <v>0.82692448981181987</v>
      </c>
      <c r="CJ136" s="26"/>
      <c r="CK136" s="87">
        <f t="shared" si="324"/>
        <v>0.9411639997747947</v>
      </c>
      <c r="CL136" s="87">
        <f t="shared" si="230"/>
        <v>1.0338027074678245E-3</v>
      </c>
      <c r="CM136" s="92">
        <f t="shared" si="231"/>
        <v>1</v>
      </c>
      <c r="CN136" s="92">
        <f t="shared" si="232"/>
        <v>1</v>
      </c>
      <c r="CO136" s="5">
        <f t="shared" si="325"/>
        <v>1</v>
      </c>
      <c r="CP136" s="91">
        <f t="shared" si="326"/>
        <v>1</v>
      </c>
      <c r="CQ136" s="37">
        <f t="shared" si="327"/>
        <v>1.2968999210143928</v>
      </c>
      <c r="CR136">
        <f t="shared" si="328"/>
        <v>0.82692448981181987</v>
      </c>
      <c r="CS136" s="84">
        <f t="shared" si="329"/>
        <v>0.96480866968800982</v>
      </c>
      <c r="CT136" s="205"/>
      <c r="CU136" s="244"/>
      <c r="CV136" s="5"/>
      <c r="CW136" s="26">
        <f t="shared" si="233"/>
        <v>0.222901345580509</v>
      </c>
      <c r="CX136" s="26">
        <f t="shared" si="234"/>
        <v>0.18477678711808168</v>
      </c>
      <c r="CY136" s="26">
        <f t="shared" si="235"/>
        <v>0.30066965883330743</v>
      </c>
      <c r="CZ136" s="26">
        <f t="shared" si="236"/>
        <v>0.29165220846810186</v>
      </c>
      <c r="DA136" s="26"/>
      <c r="DB136">
        <f t="shared" si="237"/>
        <v>1</v>
      </c>
      <c r="DD136" s="26">
        <f t="shared" si="363"/>
        <v>0.22316465316809878</v>
      </c>
      <c r="DE136" s="26">
        <f t="shared" si="364"/>
        <v>0.18422932291995539</v>
      </c>
      <c r="DF136" s="26">
        <f t="shared" si="365"/>
        <v>0.30303218501187607</v>
      </c>
      <c r="DG136" s="26">
        <f t="shared" si="366"/>
        <v>0.28956201705948442</v>
      </c>
      <c r="DH136" s="26"/>
      <c r="DI136" s="26">
        <f t="shared" si="267"/>
        <v>0.99998817815941465</v>
      </c>
      <c r="DJ136" s="26"/>
      <c r="DK136" s="26">
        <f t="shared" si="268"/>
        <v>0.22316729141624175</v>
      </c>
      <c r="DL136" s="26">
        <f t="shared" si="269"/>
        <v>0.18423150087538953</v>
      </c>
      <c r="DM136" s="26">
        <f t="shared" si="270"/>
        <v>0.30303576745241056</v>
      </c>
      <c r="DN136" s="26">
        <f t="shared" si="271"/>
        <v>0.28956544025595815</v>
      </c>
      <c r="DO136" s="26"/>
      <c r="DP136" s="26">
        <f t="shared" si="272"/>
        <v>1</v>
      </c>
      <c r="DQ136" s="26"/>
      <c r="DR136" s="26"/>
      <c r="DS136" s="26">
        <f t="shared" si="367"/>
        <v>-2.924697557501308E-2</v>
      </c>
      <c r="DT136" s="26">
        <f t="shared" si="368"/>
        <v>-3.0956362258598477E-2</v>
      </c>
      <c r="DU136" s="26">
        <f t="shared" si="369"/>
        <v>-8.7517861204914338E-3</v>
      </c>
      <c r="DV136" s="26">
        <f t="shared" si="370"/>
        <v>-1.0914768580150731E-2</v>
      </c>
      <c r="DW136" s="26"/>
      <c r="DY136" s="26">
        <f t="shared" si="275"/>
        <v>0.98211904646626658</v>
      </c>
      <c r="DZ136" s="26">
        <f t="shared" si="371"/>
        <v>0.81652945980766356</v>
      </c>
      <c r="EA136" s="26">
        <f t="shared" si="330"/>
        <v>0.96480866968800982</v>
      </c>
      <c r="EC136" s="26">
        <f t="shared" si="372"/>
        <v>8.8512291249329632E-4</v>
      </c>
      <c r="ED136" s="26">
        <f t="shared" si="373"/>
        <v>1.0892614174779019E-2</v>
      </c>
      <c r="EE136" s="26">
        <f t="shared" si="374"/>
        <v>-3.2882686213277619E-2</v>
      </c>
      <c r="EF136" s="26">
        <f t="shared" si="375"/>
        <v>-6.8404869181691466E-4</v>
      </c>
      <c r="EG136" s="26"/>
      <c r="EI136" s="26">
        <f t="shared" si="376"/>
        <v>0.99207317055997357</v>
      </c>
      <c r="EJ136" s="26">
        <f t="shared" si="377"/>
        <v>0.66580793690216677</v>
      </c>
      <c r="EK136" s="26">
        <f t="shared" si="331"/>
        <v>0.8038789799356334</v>
      </c>
      <c r="EL136" s="26">
        <v>0.83328366884709393</v>
      </c>
      <c r="EM136" s="26"/>
      <c r="EN136" s="26">
        <f t="shared" si="378"/>
        <v>-2.0484264466067392E-2</v>
      </c>
      <c r="EO136" s="26">
        <f t="shared" si="379"/>
        <v>-2.5300090545347563E-2</v>
      </c>
      <c r="EP136" s="26">
        <f t="shared" si="380"/>
        <v>3.1338733737212685E-3</v>
      </c>
      <c r="EQ136" s="26">
        <f t="shared" si="381"/>
        <v>-1.2910248500482101E-2</v>
      </c>
      <c r="ET136" s="26">
        <f t="shared" si="273"/>
        <v>0.9880507881563132</v>
      </c>
      <c r="EU136" s="26">
        <f t="shared" si="382"/>
        <v>0.79555580807612281</v>
      </c>
      <c r="EV136" s="26">
        <f t="shared" si="332"/>
        <v>0.93792118194418328</v>
      </c>
      <c r="EW136" s="26"/>
      <c r="EX136" s="26">
        <f t="shared" si="383"/>
        <v>-8.7627111089455968E-3</v>
      </c>
      <c r="EY136" s="26">
        <f t="shared" si="384"/>
        <v>-5.6562717132511691E-3</v>
      </c>
      <c r="EZ136" s="26">
        <f t="shared" si="385"/>
        <v>-1.1885540187537361E-2</v>
      </c>
      <c r="FA136" s="26">
        <f t="shared" si="386"/>
        <v>1.9954799203312145E-3</v>
      </c>
      <c r="FB136" s="26"/>
      <c r="FC136" s="26"/>
      <c r="FD136" s="26">
        <f t="shared" si="274"/>
        <v>0.99399655741037762</v>
      </c>
      <c r="FE136" s="26">
        <f t="shared" si="387"/>
        <v>1.0263646911471744</v>
      </c>
      <c r="FF136" s="26">
        <f t="shared" si="333"/>
        <v>1.0286678846584989</v>
      </c>
      <c r="FV136">
        <f t="shared" si="334"/>
        <v>1.6721462752283902</v>
      </c>
      <c r="FX136" s="8">
        <f t="shared" si="388"/>
        <v>52</v>
      </c>
      <c r="FY136" t="b">
        <f t="shared" si="264"/>
        <v>0</v>
      </c>
      <c r="GC136" s="11"/>
      <c r="GD136" s="11"/>
      <c r="GE136" s="11"/>
      <c r="GF136" s="11" t="str">
        <f t="shared" ca="1" si="394"/>
        <v/>
      </c>
      <c r="GG136" s="11" t="str">
        <f t="shared" ca="1" si="395"/>
        <v/>
      </c>
      <c r="GH136" s="11" t="str">
        <f t="shared" ca="1" si="396"/>
        <v/>
      </c>
      <c r="GI136" s="11" t="str">
        <f t="shared" ca="1" si="397"/>
        <v/>
      </c>
      <c r="GM136" s="11" t="str">
        <f t="shared" ca="1" si="305"/>
        <v/>
      </c>
      <c r="GN136" s="11" t="str">
        <f t="shared" ca="1" si="306"/>
        <v/>
      </c>
      <c r="GO136" s="11" t="str">
        <f t="shared" ca="1" si="307"/>
        <v/>
      </c>
      <c r="GP136" s="11" t="str">
        <f t="shared" ca="1" si="308"/>
        <v/>
      </c>
      <c r="GX136" s="14"/>
      <c r="GZ136" s="26">
        <f t="shared" si="335"/>
        <v>1.2023697805583202</v>
      </c>
      <c r="HA136" s="26">
        <f t="shared" si="336"/>
        <v>0.90980749712979292</v>
      </c>
      <c r="HB136" s="26">
        <f t="shared" si="337"/>
        <v>0.99009985148754964</v>
      </c>
      <c r="HC136" s="26">
        <f t="shared" si="338"/>
        <v>0.97255599907316703</v>
      </c>
      <c r="HD136" s="26">
        <f t="shared" si="339"/>
        <v>1.0533705595688618</v>
      </c>
      <c r="HE136" s="26">
        <f t="shared" si="340"/>
        <v>1.0533700790206739</v>
      </c>
      <c r="HF136" s="26"/>
      <c r="HG136" s="26">
        <f t="shared" si="341"/>
        <v>0.90080026779046718</v>
      </c>
      <c r="HI136" s="26">
        <f t="shared" si="342"/>
        <v>0.97519918578558251</v>
      </c>
      <c r="HJ136" s="26">
        <f t="shared" si="343"/>
        <v>1.0039739223946897</v>
      </c>
      <c r="HK136" s="26">
        <f t="shared" si="344"/>
        <v>0.91214322288372818</v>
      </c>
      <c r="HL136" s="26">
        <f t="shared" si="345"/>
        <v>0.98662805853308189</v>
      </c>
      <c r="HO136" s="8">
        <f t="shared" si="389"/>
        <v>52</v>
      </c>
      <c r="HP136" t="b">
        <f t="shared" si="266"/>
        <v>0</v>
      </c>
      <c r="HS136" s="11"/>
      <c r="HT136" s="11"/>
      <c r="HU136" s="11"/>
      <c r="HV136" s="19" t="str">
        <f t="shared" ca="1" si="346"/>
        <v/>
      </c>
      <c r="HW136" s="12" t="str">
        <f t="shared" ca="1" si="347"/>
        <v/>
      </c>
      <c r="HX136" s="12" t="str">
        <f t="shared" ca="1" si="348"/>
        <v/>
      </c>
      <c r="HY136" s="12" t="str">
        <f t="shared" ca="1" si="349"/>
        <v/>
      </c>
      <c r="IB136" s="12" t="str">
        <f t="shared" ca="1" si="350"/>
        <v/>
      </c>
      <c r="IC136" s="12" t="str">
        <f t="shared" ca="1" si="351"/>
        <v/>
      </c>
      <c r="ID136" s="12" t="str">
        <f t="shared" ca="1" si="352"/>
        <v/>
      </c>
      <c r="IE136" s="12" t="str">
        <f t="shared" ca="1" si="353"/>
        <v/>
      </c>
      <c r="IG136" s="197"/>
      <c r="IH136">
        <f t="shared" si="354"/>
        <v>1.2045794544423172</v>
      </c>
      <c r="II136">
        <f t="shared" si="355"/>
        <v>1.2959542332713276</v>
      </c>
      <c r="IJ136" t="e">
        <f t="shared" si="356"/>
        <v>#DIV/0!</v>
      </c>
      <c r="IK136">
        <f t="shared" si="357"/>
        <v>1.2494020759121407</v>
      </c>
      <c r="IL136">
        <f t="shared" si="358"/>
        <v>1.4470368613437454</v>
      </c>
      <c r="IM136">
        <f t="shared" si="359"/>
        <v>1.2055357950115517</v>
      </c>
    </row>
    <row r="137" spans="1:248" x14ac:dyDescent="0.2">
      <c r="A137" t="s">
        <v>239</v>
      </c>
      <c r="B137" s="1">
        <f t="shared" si="360"/>
        <v>2002</v>
      </c>
      <c r="C137" s="42">
        <f>'Annual Data_MER_July-2014'!E66</f>
        <v>20790.795999999998</v>
      </c>
      <c r="D137" s="42">
        <f>'Annual Data_MER_July-2014'!I66</f>
        <v>17345.419999999998</v>
      </c>
      <c r="E137" s="42">
        <f>AER11_Table2.1d!AA65*0.001</f>
        <v>32661.988000000001</v>
      </c>
      <c r="F137" s="42">
        <f>AER11_Table2.1e!R62*0.001</f>
        <v>26841.794000000002</v>
      </c>
      <c r="G137" s="42"/>
      <c r="H137" s="42">
        <f t="shared" si="227"/>
        <v>97639.997999999992</v>
      </c>
      <c r="I137" s="1"/>
      <c r="J137" s="1"/>
      <c r="K137" s="42">
        <f>[2]National!H68</f>
        <v>20790.794999999998</v>
      </c>
      <c r="L137" s="42">
        <f>[10]Commercial_Total!D68</f>
        <v>16907.342550232795</v>
      </c>
      <c r="M137" s="42">
        <f>[11]Total_Industrial!F63</f>
        <v>25960.246352062517</v>
      </c>
      <c r="N137" s="251">
        <f>'[12]Total_Transportation '!F63</f>
        <v>26781.498980141911</v>
      </c>
      <c r="O137" s="42"/>
      <c r="P137" s="42">
        <f t="shared" si="390"/>
        <v>90439.882882437218</v>
      </c>
      <c r="Q137" s="27"/>
      <c r="R137" s="27"/>
      <c r="S137" s="51">
        <f t="shared" ref="S137:V139" si="398">K137/C137</f>
        <v>0.99999995190179347</v>
      </c>
      <c r="T137" s="51">
        <f t="shared" si="398"/>
        <v>0.97474391223924228</v>
      </c>
      <c r="U137" s="51">
        <f t="shared" si="398"/>
        <v>0.79481525595020475</v>
      </c>
      <c r="V137" s="51">
        <f t="shared" si="398"/>
        <v>0.9977536888980636</v>
      </c>
      <c r="W137" s="1"/>
      <c r="X137" s="51">
        <f t="shared" si="299"/>
        <v>0.92625854910850391</v>
      </c>
      <c r="Z137" s="231">
        <f>Sector_Activity!B59</f>
        <v>106025.55208487564</v>
      </c>
      <c r="AA137" s="231">
        <f>Sector_Activity!C59</f>
        <v>76666.137428142072</v>
      </c>
      <c r="AB137" s="42">
        <f>Sector_Activity!D59</f>
        <v>2338.7967964097979</v>
      </c>
      <c r="AC137" s="205">
        <f>Sector_Activity!E59</f>
        <v>1.4780235734489733</v>
      </c>
      <c r="AD137" s="23"/>
      <c r="AE137" s="42">
        <f>Sector_Activity!G59</f>
        <v>12909.7</v>
      </c>
      <c r="AH137" s="267">
        <f t="shared" si="391"/>
        <v>196.09230596938121</v>
      </c>
      <c r="AI137" s="267">
        <f t="shared" si="228"/>
        <v>220.53207736048753</v>
      </c>
      <c r="AJ137" s="267">
        <f t="shared" si="304"/>
        <v>11.099829789365689</v>
      </c>
      <c r="AK137" s="51">
        <f t="shared" si="286"/>
        <v>18.119805029663489</v>
      </c>
      <c r="AN137" s="34">
        <f t="shared" si="309"/>
        <v>7.0055758756932551</v>
      </c>
      <c r="AO137" s="34">
        <f t="shared" si="361"/>
        <v>7.563304956737956</v>
      </c>
      <c r="AQ137" s="26">
        <f t="shared" si="310"/>
        <v>1.0680217117170552</v>
      </c>
      <c r="AR137" s="26">
        <f t="shared" si="311"/>
        <v>1.1173390061541657</v>
      </c>
      <c r="AS137" s="26">
        <f t="shared" si="287"/>
        <v>0.83183166945241671</v>
      </c>
      <c r="AT137" s="26">
        <f t="shared" si="288"/>
        <v>0.93486590960543481</v>
      </c>
      <c r="AU137" s="26"/>
      <c r="AV137" s="26">
        <f t="shared" si="312"/>
        <v>0.76650611827201853</v>
      </c>
      <c r="AY137" s="34">
        <f t="shared" si="313"/>
        <v>8.2128594843315987</v>
      </c>
      <c r="AZ137" s="34">
        <f t="shared" si="362"/>
        <v>5.9386459350830823</v>
      </c>
      <c r="BA137" s="34">
        <f t="shared" si="314"/>
        <v>0.18116585175564093</v>
      </c>
      <c r="BB137" s="93">
        <f t="shared" si="315"/>
        <v>1.1448938189492964E-4</v>
      </c>
      <c r="BD137" s="26"/>
      <c r="BE137" s="26"/>
      <c r="BF137" s="26"/>
      <c r="BH137" s="258">
        <f>[2]National!CQ68</f>
        <v>0.90605988256834291</v>
      </c>
      <c r="BI137" s="258">
        <f>[10]Commercial_Total!Y68</f>
        <v>1.0997965870070714</v>
      </c>
      <c r="BJ137" s="258">
        <f>[11]Total_Industrial!Z63</f>
        <v>0.87698456185927798</v>
      </c>
      <c r="BK137" s="258">
        <f>'[12]Total_Transportation '!Z63</f>
        <v>0.87444584604045528</v>
      </c>
      <c r="BL137" s="1"/>
      <c r="BN137" s="258">
        <f>[2]National!CU68</f>
        <v>1.1787540009934117</v>
      </c>
      <c r="BO137" s="258">
        <f>[10]Commercial_Total!X68</f>
        <v>1.0159506033700589</v>
      </c>
      <c r="BP137" s="258">
        <f>[11]Total_Industrial!AD63</f>
        <v>0.94851599168733058</v>
      </c>
      <c r="BQ137" s="262">
        <f>'[12]Total_Transportation '!AD63</f>
        <v>1.0690952605453683</v>
      </c>
      <c r="BR137" s="259"/>
      <c r="BS137" s="3"/>
      <c r="BZ137" s="83">
        <f t="shared" si="316"/>
        <v>1.7018468961335145</v>
      </c>
      <c r="CA137" s="83">
        <f t="shared" si="317"/>
        <v>0.75099149333442883</v>
      </c>
      <c r="CB137" s="83">
        <f t="shared" si="318"/>
        <v>0.76650611827201853</v>
      </c>
      <c r="CC137" s="83">
        <f t="shared" si="319"/>
        <v>0.79939303193394251</v>
      </c>
      <c r="CD137" s="83">
        <f t="shared" si="320"/>
        <v>1.0431536588263493</v>
      </c>
      <c r="CE137" s="83">
        <f t="shared" si="321"/>
        <v>0.91919434332850214</v>
      </c>
      <c r="CF137" s="84">
        <f t="shared" si="301"/>
        <v>1.3044771434970055</v>
      </c>
      <c r="CG137" s="84">
        <f t="shared" si="322"/>
        <v>1.3044760582485835</v>
      </c>
      <c r="CH137" s="9"/>
      <c r="CI137" s="84">
        <f t="shared" si="323"/>
        <v>0.8338897661021808</v>
      </c>
      <c r="CJ137" s="26"/>
      <c r="CK137" s="87">
        <f t="shared" si="324"/>
        <v>0.92800393076703347</v>
      </c>
      <c r="CL137" s="87">
        <f t="shared" si="230"/>
        <v>1.0116339054937948E-3</v>
      </c>
      <c r="CM137" s="92">
        <f t="shared" si="231"/>
        <v>1</v>
      </c>
      <c r="CN137" s="92">
        <f t="shared" si="232"/>
        <v>1</v>
      </c>
      <c r="CO137" s="5">
        <f t="shared" si="325"/>
        <v>1</v>
      </c>
      <c r="CP137" s="91">
        <f t="shared" si="326"/>
        <v>1</v>
      </c>
      <c r="CQ137" s="37">
        <f t="shared" si="327"/>
        <v>1.3044771434970055</v>
      </c>
      <c r="CR137">
        <f t="shared" si="328"/>
        <v>0.8338897661021808</v>
      </c>
      <c r="CS137" s="84">
        <f t="shared" si="329"/>
        <v>0.95886014469958369</v>
      </c>
      <c r="CT137" s="205"/>
      <c r="CU137" s="244"/>
      <c r="CV137" s="5"/>
      <c r="CW137" s="26">
        <f t="shared" si="233"/>
        <v>0.22988524904467145</v>
      </c>
      <c r="CX137" s="26">
        <f t="shared" si="234"/>
        <v>0.18694564843931349</v>
      </c>
      <c r="CY137" s="26">
        <f t="shared" si="235"/>
        <v>0.28704422788570211</v>
      </c>
      <c r="CZ137" s="26">
        <f t="shared" si="236"/>
        <v>0.29612487463031301</v>
      </c>
      <c r="DA137" s="26"/>
      <c r="DB137">
        <f t="shared" si="237"/>
        <v>1</v>
      </c>
      <c r="DD137" s="26">
        <f t="shared" si="363"/>
        <v>0.22637534256932262</v>
      </c>
      <c r="DE137" s="26">
        <f t="shared" si="364"/>
        <v>0.18585910867717145</v>
      </c>
      <c r="DF137" s="26">
        <f t="shared" si="365"/>
        <v>0.29380428763995459</v>
      </c>
      <c r="DG137" s="26">
        <f t="shared" si="366"/>
        <v>0.29388286903262489</v>
      </c>
      <c r="DH137" s="26"/>
      <c r="DI137" s="26">
        <f t="shared" si="267"/>
        <v>0.99992160791907359</v>
      </c>
      <c r="DJ137" s="26"/>
      <c r="DK137" s="26">
        <f t="shared" si="268"/>
        <v>0.22639308999475469</v>
      </c>
      <c r="DL137" s="26">
        <f t="shared" si="269"/>
        <v>0.18587367970171273</v>
      </c>
      <c r="DM137" s="26">
        <f t="shared" si="270"/>
        <v>0.2938273213751102</v>
      </c>
      <c r="DN137" s="26">
        <f t="shared" si="271"/>
        <v>0.29390590892842239</v>
      </c>
      <c r="DO137" s="26"/>
      <c r="DP137" s="26">
        <f t="shared" si="272"/>
        <v>1</v>
      </c>
      <c r="DQ137" s="26"/>
      <c r="DR137" s="26"/>
      <c r="DS137" s="26">
        <f t="shared" si="367"/>
        <v>2.9273477616229046E-2</v>
      </c>
      <c r="DT137" s="26">
        <f t="shared" si="368"/>
        <v>6.7933287171979731E-4</v>
      </c>
      <c r="DU137" s="26">
        <f t="shared" si="369"/>
        <v>-4.7852012332464465E-2</v>
      </c>
      <c r="DV137" s="26">
        <f t="shared" si="370"/>
        <v>3.8177635234468857E-3</v>
      </c>
      <c r="DW137" s="26"/>
      <c r="DY137" s="26">
        <f t="shared" si="275"/>
        <v>0.99383450296901898</v>
      </c>
      <c r="DZ137" s="26">
        <f t="shared" si="371"/>
        <v>0.81149514984751092</v>
      </c>
      <c r="EA137" s="26">
        <f t="shared" si="330"/>
        <v>0.95886014469958369</v>
      </c>
      <c r="EC137" s="26">
        <f t="shared" si="372"/>
        <v>-1.0203075421261617E-2</v>
      </c>
      <c r="ED137" s="26">
        <f t="shared" si="373"/>
        <v>-7.9053676277928266E-4</v>
      </c>
      <c r="EE137" s="26">
        <f t="shared" si="374"/>
        <v>-1.0304450724709249E-2</v>
      </c>
      <c r="EF137" s="26">
        <f t="shared" si="375"/>
        <v>-3.7913786294959252E-4</v>
      </c>
      <c r="EG137" s="26"/>
      <c r="EI137" s="26">
        <f t="shared" si="376"/>
        <v>0.99441962271230178</v>
      </c>
      <c r="EJ137" s="26">
        <f t="shared" si="377"/>
        <v>0.66209247741310873</v>
      </c>
      <c r="EK137" s="26">
        <f t="shared" si="331"/>
        <v>0.79939303193394251</v>
      </c>
      <c r="EL137" s="26">
        <v>0.83328366884709393</v>
      </c>
      <c r="EM137" s="26"/>
      <c r="EN137" s="26">
        <f t="shared" si="378"/>
        <v>-6.8120185705189415E-3</v>
      </c>
      <c r="EO137" s="26">
        <f t="shared" si="379"/>
        <v>-1.3646188787941186E-2</v>
      </c>
      <c r="EP137" s="26">
        <f t="shared" si="380"/>
        <v>-5.2997878833532359E-2</v>
      </c>
      <c r="EQ137" s="26">
        <f t="shared" si="381"/>
        <v>-1.7606282830200249E-3</v>
      </c>
      <c r="ET137" s="26">
        <f t="shared" si="273"/>
        <v>0.98003367556230803</v>
      </c>
      <c r="EU137" s="26">
        <f t="shared" si="382"/>
        <v>0.77967148270378472</v>
      </c>
      <c r="EV137" s="26">
        <f t="shared" si="332"/>
        <v>0.91919434332850214</v>
      </c>
      <c r="EW137" s="26"/>
      <c r="EX137" s="26">
        <f t="shared" si="383"/>
        <v>3.6085496186747827E-2</v>
      </c>
      <c r="EY137" s="26">
        <f t="shared" si="384"/>
        <v>1.4325521659661293E-2</v>
      </c>
      <c r="EZ137" s="26">
        <f t="shared" si="385"/>
        <v>5.1461280504352088E-3</v>
      </c>
      <c r="FA137" s="26">
        <f t="shared" si="386"/>
        <v>5.5783918064663592E-3</v>
      </c>
      <c r="FB137" s="26"/>
      <c r="FC137" s="26"/>
      <c r="FD137" s="26">
        <f t="shared" si="274"/>
        <v>1.0140820709812084</v>
      </c>
      <c r="FE137" s="26">
        <f t="shared" si="387"/>
        <v>1.0408180315805149</v>
      </c>
      <c r="FF137" s="26">
        <f t="shared" si="333"/>
        <v>1.0431536588263493</v>
      </c>
      <c r="FV137">
        <f t="shared" si="334"/>
        <v>1.7018468961335145</v>
      </c>
      <c r="FX137" s="8">
        <f t="shared" si="388"/>
        <v>53</v>
      </c>
      <c r="FY137" t="b">
        <f t="shared" si="264"/>
        <v>0</v>
      </c>
      <c r="GC137" s="11"/>
      <c r="GD137" s="11"/>
      <c r="GE137" s="11"/>
      <c r="GF137" s="11" t="str">
        <f t="shared" ca="1" si="394"/>
        <v/>
      </c>
      <c r="GG137" s="11" t="str">
        <f t="shared" ca="1" si="395"/>
        <v/>
      </c>
      <c r="GH137" s="11" t="str">
        <f t="shared" ca="1" si="396"/>
        <v/>
      </c>
      <c r="GI137" s="11" t="str">
        <f t="shared" ca="1" si="397"/>
        <v/>
      </c>
      <c r="GM137" s="11" t="str">
        <f t="shared" ca="1" si="305"/>
        <v/>
      </c>
      <c r="GN137" s="11" t="str">
        <f t="shared" ca="1" si="306"/>
        <v/>
      </c>
      <c r="GO137" s="11" t="str">
        <f t="shared" ca="1" si="307"/>
        <v/>
      </c>
      <c r="GP137" s="11" t="str">
        <f t="shared" ca="1" si="308"/>
        <v/>
      </c>
      <c r="GX137" s="14"/>
      <c r="GZ137" s="26">
        <f t="shared" si="335"/>
        <v>1.223726242949903</v>
      </c>
      <c r="HA137" s="26">
        <f t="shared" si="336"/>
        <v>0.90473042803663217</v>
      </c>
      <c r="HB137" s="26">
        <f t="shared" si="337"/>
        <v>1.0040425078746811</v>
      </c>
      <c r="HC137" s="26">
        <f t="shared" si="338"/>
        <v>0.95313763046184841</v>
      </c>
      <c r="HD137" s="26">
        <f t="shared" si="339"/>
        <v>1.0595249458535372</v>
      </c>
      <c r="HE137" s="26">
        <f t="shared" si="340"/>
        <v>1.0595243810728929</v>
      </c>
      <c r="HF137" s="26"/>
      <c r="HG137" s="26">
        <f t="shared" si="341"/>
        <v>0.90838780791643392</v>
      </c>
      <c r="HI137" s="26">
        <f t="shared" si="342"/>
        <v>1.0041686064491193</v>
      </c>
      <c r="HJ137" s="26">
        <f t="shared" si="343"/>
        <v>1.004656186598534</v>
      </c>
      <c r="HK137" s="26">
        <f t="shared" si="344"/>
        <v>0.8695231935725718</v>
      </c>
      <c r="HL137" s="26">
        <f t="shared" si="345"/>
        <v>0.99040197051407997</v>
      </c>
      <c r="HO137" s="8">
        <f t="shared" si="389"/>
        <v>53</v>
      </c>
      <c r="HP137" t="b">
        <f t="shared" si="266"/>
        <v>0</v>
      </c>
      <c r="HS137" s="11"/>
      <c r="HT137" s="11"/>
      <c r="HU137" s="11"/>
      <c r="HV137" s="19" t="str">
        <f t="shared" ca="1" si="346"/>
        <v/>
      </c>
      <c r="HW137" s="12" t="str">
        <f t="shared" ca="1" si="347"/>
        <v/>
      </c>
      <c r="HX137" s="12" t="str">
        <f t="shared" ca="1" si="348"/>
        <v/>
      </c>
      <c r="HY137" s="12" t="str">
        <f t="shared" ca="1" si="349"/>
        <v/>
      </c>
      <c r="IB137" s="12" t="str">
        <f t="shared" ca="1" si="350"/>
        <v/>
      </c>
      <c r="IC137" s="12" t="str">
        <f t="shared" ca="1" si="351"/>
        <v/>
      </c>
      <c r="ID137" s="12" t="str">
        <f t="shared" ca="1" si="352"/>
        <v/>
      </c>
      <c r="IE137" s="12" t="str">
        <f t="shared" ca="1" si="353"/>
        <v/>
      </c>
      <c r="IG137" s="197"/>
      <c r="IH137">
        <f t="shared" si="354"/>
        <v>1.2135300451461375</v>
      </c>
      <c r="II137">
        <f t="shared" si="355"/>
        <v>1.3179306558420985</v>
      </c>
      <c r="IJ137" t="e">
        <f t="shared" si="356"/>
        <v>#DIV/0!</v>
      </c>
      <c r="IK137">
        <f t="shared" si="357"/>
        <v>1.2960764360370527</v>
      </c>
      <c r="IL137">
        <f t="shared" si="358"/>
        <v>1.472575329178718</v>
      </c>
      <c r="IM137">
        <f t="shared" si="359"/>
        <v>1.1576287397508731</v>
      </c>
    </row>
    <row r="138" spans="1:248" ht="12.75" customHeight="1" x14ac:dyDescent="0.2">
      <c r="A138" t="s">
        <v>239</v>
      </c>
      <c r="B138" s="1">
        <f t="shared" si="360"/>
        <v>2003</v>
      </c>
      <c r="C138" s="42">
        <f>'Annual Data_MER_July-2014'!E67</f>
        <v>21125.069</v>
      </c>
      <c r="D138" s="42">
        <f>'Annual Data_MER_July-2014'!I67</f>
        <v>17345.778999999999</v>
      </c>
      <c r="E138" s="42">
        <f>AER11_Table2.1d!AA66*0.001</f>
        <v>32532.11</v>
      </c>
      <c r="F138" s="406">
        <f>'Annual Data_MER_July-2014'!M67</f>
        <v>26918.683000000001</v>
      </c>
      <c r="G138" s="42"/>
      <c r="H138" s="42">
        <f t="shared" si="227"/>
        <v>97921.641000000003</v>
      </c>
      <c r="I138" s="1"/>
      <c r="J138" s="1"/>
      <c r="K138" s="42">
        <f>[2]National!H69</f>
        <v>21137.398999999998</v>
      </c>
      <c r="L138" s="42">
        <f>[10]Commercial_Total!D69</f>
        <v>17009.599402397354</v>
      </c>
      <c r="M138" s="42">
        <f>[11]Total_Industrial!F64</f>
        <v>25337.774813597192</v>
      </c>
      <c r="N138" s="251">
        <f>'[12]Total_Transportation '!F64</f>
        <v>27090.596973456682</v>
      </c>
      <c r="O138" s="42"/>
      <c r="P138" s="42">
        <f t="shared" si="390"/>
        <v>90575.370189451234</v>
      </c>
      <c r="Q138" s="27"/>
      <c r="R138" s="27"/>
      <c r="S138" s="51">
        <f t="shared" si="398"/>
        <v>1.0005836667326387</v>
      </c>
      <c r="T138" s="51">
        <f t="shared" si="398"/>
        <v>0.98061893918960663</v>
      </c>
      <c r="U138" s="51">
        <f t="shared" si="398"/>
        <v>0.77885433233802515</v>
      </c>
      <c r="V138" s="51">
        <f t="shared" si="398"/>
        <v>1.0063864184386986</v>
      </c>
      <c r="W138" s="1"/>
      <c r="X138" s="51">
        <f t="shared" si="299"/>
        <v>0.92497806679374617</v>
      </c>
      <c r="Z138" s="231">
        <f>Sector_Activity!B60</f>
        <v>106827.40178307157</v>
      </c>
      <c r="AA138" s="231">
        <f>Sector_Activity!C60</f>
        <v>77765.478809122593</v>
      </c>
      <c r="AB138" s="42">
        <f>Sector_Activity!D60</f>
        <v>2352.1226927357197</v>
      </c>
      <c r="AC138" s="51">
        <f>Sector_Activity!E60</f>
        <v>1.5019127170393012</v>
      </c>
      <c r="AD138" s="23"/>
      <c r="AE138" s="42">
        <f>Sector_Activity!G60</f>
        <v>13270</v>
      </c>
      <c r="AH138" s="267">
        <f t="shared" si="391"/>
        <v>197.86495456402218</v>
      </c>
      <c r="AI138" s="267">
        <f t="shared" si="228"/>
        <v>218.7294370571274</v>
      </c>
      <c r="AJ138" s="267">
        <f t="shared" si="304"/>
        <v>10.772301501044231</v>
      </c>
      <c r="AK138" s="51">
        <f t="shared" si="286"/>
        <v>18.037397690366443</v>
      </c>
      <c r="AN138" s="34">
        <f t="shared" si="309"/>
        <v>6.8255742418576668</v>
      </c>
      <c r="AO138" s="34">
        <f t="shared" si="361"/>
        <v>7.3791741522230598</v>
      </c>
      <c r="AQ138" s="26">
        <f t="shared" si="310"/>
        <v>1.077676487191096</v>
      </c>
      <c r="AR138" s="26">
        <f t="shared" si="311"/>
        <v>1.1082058208637671</v>
      </c>
      <c r="AS138" s="26">
        <f t="shared" si="287"/>
        <v>0.80728639190875984</v>
      </c>
      <c r="AT138" s="26">
        <f t="shared" si="288"/>
        <v>0.93061421859198423</v>
      </c>
      <c r="AU138" s="26"/>
      <c r="AV138" s="26">
        <f t="shared" si="312"/>
        <v>0.74681146988306157</v>
      </c>
      <c r="AY138" s="34">
        <f t="shared" si="313"/>
        <v>8.0502940303746477</v>
      </c>
      <c r="AZ138" s="34">
        <f t="shared" si="362"/>
        <v>5.8602470843347847</v>
      </c>
      <c r="BA138" s="34">
        <f t="shared" si="314"/>
        <v>0.17725114489342275</v>
      </c>
      <c r="BB138" s="93">
        <f t="shared" si="315"/>
        <v>1.1318106383114553E-4</v>
      </c>
      <c r="BD138" s="26"/>
      <c r="BE138" s="26"/>
      <c r="BF138" s="26"/>
      <c r="BH138" s="258">
        <f>[2]National!CQ69</f>
        <v>0.90345624891224241</v>
      </c>
      <c r="BI138" s="258">
        <f>[10]Commercial_Total!Y69</f>
        <v>1.0977562098414795</v>
      </c>
      <c r="BJ138" s="258">
        <f>[11]Total_Industrial!Z64</f>
        <v>0.86645081998119911</v>
      </c>
      <c r="BK138" s="258">
        <f>'[12]Total_Transportation '!Z64</f>
        <v>0.87042436321684946</v>
      </c>
      <c r="BL138" s="1"/>
      <c r="BN138" s="258">
        <f>[2]National!CU69</f>
        <v>1.1928374932251715</v>
      </c>
      <c r="BO138" s="258">
        <f>[10]Commercial_Total!X69</f>
        <v>1.0095190634574469</v>
      </c>
      <c r="BP138" s="258">
        <f>[11]Total_Industrial!AD64</f>
        <v>0.93171928715328911</v>
      </c>
      <c r="BQ138" s="258">
        <f>'[12]Total_Transportation '!AD64</f>
        <v>1.0691500122453954</v>
      </c>
      <c r="BR138" s="1"/>
      <c r="BZ138" s="83">
        <f t="shared" si="316"/>
        <v>1.7493441607234665</v>
      </c>
      <c r="CA138" s="83">
        <f t="shared" si="317"/>
        <v>0.73270839240930741</v>
      </c>
      <c r="CB138" s="83">
        <f t="shared" si="318"/>
        <v>0.74681146988306157</v>
      </c>
      <c r="CC138" s="83">
        <f t="shared" si="319"/>
        <v>0.78612881549039981</v>
      </c>
      <c r="CD138" s="83">
        <f t="shared" si="320"/>
        <v>1.0395225938314516</v>
      </c>
      <c r="CE138" s="83">
        <f t="shared" si="321"/>
        <v>0.91386859544193522</v>
      </c>
      <c r="CF138" s="84">
        <f t="shared" si="301"/>
        <v>1.3064315551278352</v>
      </c>
      <c r="CG138" s="84">
        <f t="shared" si="322"/>
        <v>1.3064302840012427</v>
      </c>
      <c r="CH138" s="9"/>
      <c r="CI138" s="84">
        <f t="shared" si="323"/>
        <v>0.81719866536422703</v>
      </c>
      <c r="CJ138" s="26"/>
      <c r="CK138" s="87">
        <f t="shared" si="324"/>
        <v>0.89723488323245981</v>
      </c>
      <c r="CL138" s="87">
        <f t="shared" si="230"/>
        <v>9.4643434322377081E-4</v>
      </c>
      <c r="CM138" s="92">
        <f t="shared" si="231"/>
        <v>1</v>
      </c>
      <c r="CN138" s="92">
        <f t="shared" si="232"/>
        <v>1</v>
      </c>
      <c r="CO138" s="5">
        <f t="shared" si="325"/>
        <v>1</v>
      </c>
      <c r="CP138" s="91">
        <f t="shared" si="326"/>
        <v>1</v>
      </c>
      <c r="CQ138" s="37">
        <f t="shared" si="327"/>
        <v>1.3064315551278352</v>
      </c>
      <c r="CR138">
        <f t="shared" si="328"/>
        <v>0.81719866536422703</v>
      </c>
      <c r="CS138" s="84">
        <f t="shared" si="329"/>
        <v>0.9499861284402723</v>
      </c>
      <c r="CT138" s="205"/>
      <c r="CU138" s="244"/>
      <c r="CV138" s="5"/>
      <c r="CW138" s="26">
        <f t="shared" si="233"/>
        <v>0.23336806634947369</v>
      </c>
      <c r="CX138" s="26">
        <f t="shared" si="234"/>
        <v>0.18779497524348357</v>
      </c>
      <c r="CY138" s="26">
        <f t="shared" si="235"/>
        <v>0.27974243727185044</v>
      </c>
      <c r="CZ138" s="26">
        <f t="shared" si="236"/>
        <v>0.29909452113519225</v>
      </c>
      <c r="DA138" s="26"/>
      <c r="DB138">
        <f t="shared" si="237"/>
        <v>1</v>
      </c>
      <c r="DD138" s="26">
        <f t="shared" si="363"/>
        <v>0.23162229356237152</v>
      </c>
      <c r="DE138" s="26">
        <f t="shared" si="364"/>
        <v>0.1873699910163818</v>
      </c>
      <c r="DF138" s="26">
        <f t="shared" si="365"/>
        <v>0.28337765398537201</v>
      </c>
      <c r="DG138" s="26">
        <f t="shared" si="366"/>
        <v>0.29760722852468519</v>
      </c>
      <c r="DH138" s="26"/>
      <c r="DI138" s="26">
        <f t="shared" si="267"/>
        <v>0.99997716708881046</v>
      </c>
      <c r="DJ138" s="26"/>
      <c r="DK138" s="26">
        <f t="shared" si="268"/>
        <v>0.2316275822943871</v>
      </c>
      <c r="DL138" s="26">
        <f t="shared" si="269"/>
        <v>0.18737426931643231</v>
      </c>
      <c r="DM138" s="26">
        <f t="shared" si="270"/>
        <v>0.28338412446991856</v>
      </c>
      <c r="DN138" s="26">
        <f t="shared" si="271"/>
        <v>0.29761402391926212</v>
      </c>
      <c r="DO138" s="26"/>
      <c r="DP138" s="26">
        <f t="shared" si="272"/>
        <v>1</v>
      </c>
      <c r="DQ138" s="26"/>
      <c r="DR138" s="26"/>
      <c r="DS138" s="26">
        <f t="shared" si="367"/>
        <v>8.9992531454653121E-3</v>
      </c>
      <c r="DT138" s="26">
        <f t="shared" si="368"/>
        <v>-8.2076410694283206E-3</v>
      </c>
      <c r="DU138" s="26">
        <f t="shared" si="369"/>
        <v>-2.9951610023399303E-2</v>
      </c>
      <c r="DV138" s="26">
        <f t="shared" si="370"/>
        <v>-4.5582885724518409E-3</v>
      </c>
      <c r="DW138" s="26"/>
      <c r="DY138" s="26">
        <f t="shared" si="275"/>
        <v>0.99074524443594258</v>
      </c>
      <c r="DZ138" s="26">
        <f t="shared" si="371"/>
        <v>0.80398496059425406</v>
      </c>
      <c r="EA138" s="26">
        <f t="shared" si="330"/>
        <v>0.9499861284402723</v>
      </c>
      <c r="EC138" s="26">
        <f t="shared" si="372"/>
        <v>-1.9992539402681815E-2</v>
      </c>
      <c r="ED138" s="26">
        <f t="shared" si="373"/>
        <v>-1.3289383069403315E-2</v>
      </c>
      <c r="EE138" s="26">
        <f t="shared" si="374"/>
        <v>-2.1845295161467836E-2</v>
      </c>
      <c r="EF138" s="26">
        <f t="shared" si="375"/>
        <v>-1.1493213019557228E-2</v>
      </c>
      <c r="EG138" s="26"/>
      <c r="EI138" s="26">
        <f t="shared" si="376"/>
        <v>0.98340714027559994</v>
      </c>
      <c r="EJ138" s="26">
        <f t="shared" si="377"/>
        <v>0.65110646981081255</v>
      </c>
      <c r="EK138" s="26">
        <f t="shared" si="331"/>
        <v>0.78612881549039981</v>
      </c>
      <c r="EL138" s="26">
        <v>0.83328366884709393</v>
      </c>
      <c r="EM138" s="26"/>
      <c r="EN138" s="26">
        <f t="shared" si="378"/>
        <v>-2.8777145531677095E-3</v>
      </c>
      <c r="EO138" s="26">
        <f t="shared" si="379"/>
        <v>-1.8569544766650181E-3</v>
      </c>
      <c r="EP138" s="26">
        <f t="shared" si="380"/>
        <v>-1.2084038409529848E-2</v>
      </c>
      <c r="EQ138" s="26">
        <f t="shared" si="381"/>
        <v>-4.6095003775104837E-3</v>
      </c>
      <c r="ET138" s="26">
        <f t="shared" si="273"/>
        <v>0.99420606977705961</v>
      </c>
      <c r="EU138" s="26">
        <f t="shared" si="382"/>
        <v>0.77515412053618249</v>
      </c>
      <c r="EV138" s="26">
        <f t="shared" si="332"/>
        <v>0.91386859544193522</v>
      </c>
      <c r="EW138" s="26"/>
      <c r="EX138" s="26">
        <f t="shared" si="383"/>
        <v>1.1876967698633058E-2</v>
      </c>
      <c r="EY138" s="26">
        <f t="shared" si="384"/>
        <v>-6.3506865927634567E-3</v>
      </c>
      <c r="EZ138" s="26">
        <f t="shared" si="385"/>
        <v>-1.7867073933020197E-2</v>
      </c>
      <c r="FA138" s="26">
        <f t="shared" si="386"/>
        <v>5.1211805058783216E-5</v>
      </c>
      <c r="FB138" s="26"/>
      <c r="FC138" s="26"/>
      <c r="FD138" s="26">
        <f t="shared" si="274"/>
        <v>0.99651914656659202</v>
      </c>
      <c r="FE138" s="26">
        <f t="shared" si="387"/>
        <v>1.0371950965617349</v>
      </c>
      <c r="FF138" s="26">
        <f t="shared" si="333"/>
        <v>1.0395225938314516</v>
      </c>
      <c r="FV138">
        <f t="shared" si="334"/>
        <v>1.7493441607234665</v>
      </c>
      <c r="FX138" s="8">
        <f t="shared" si="388"/>
        <v>54</v>
      </c>
      <c r="FY138" t="b">
        <f t="shared" si="264"/>
        <v>0</v>
      </c>
      <c r="GC138" s="11"/>
      <c r="GD138" s="11"/>
      <c r="GE138" s="11"/>
      <c r="GF138" s="11" t="str">
        <f t="shared" ca="1" si="394"/>
        <v/>
      </c>
      <c r="GG138" s="11" t="str">
        <f t="shared" ca="1" si="395"/>
        <v/>
      </c>
      <c r="GH138" s="11" t="str">
        <f t="shared" ca="1" si="396"/>
        <v/>
      </c>
      <c r="GI138" s="11" t="str">
        <f t="shared" ca="1" si="397"/>
        <v/>
      </c>
      <c r="GM138" s="11" t="str">
        <f t="shared" ca="1" si="305"/>
        <v/>
      </c>
      <c r="GN138" s="11" t="str">
        <f t="shared" ca="1" si="306"/>
        <v/>
      </c>
      <c r="GO138" s="11" t="str">
        <f t="shared" ca="1" si="307"/>
        <v/>
      </c>
      <c r="GP138" s="11" t="str">
        <f t="shared" ca="1" si="308"/>
        <v/>
      </c>
      <c r="GX138" s="14"/>
      <c r="GZ138" s="26">
        <f t="shared" si="335"/>
        <v>1.257879520356415</v>
      </c>
      <c r="HA138" s="26">
        <f t="shared" si="336"/>
        <v>0.88971836295582396</v>
      </c>
      <c r="HB138" s="26">
        <f t="shared" si="337"/>
        <v>1.0005475830638582</v>
      </c>
      <c r="HC138" s="26">
        <f t="shared" si="338"/>
        <v>0.94761521753809375</v>
      </c>
      <c r="HD138" s="26">
        <f t="shared" si="339"/>
        <v>1.0611123618444216</v>
      </c>
      <c r="HE138" s="26">
        <f t="shared" si="340"/>
        <v>1.0611116465638695</v>
      </c>
      <c r="HF138" s="26"/>
      <c r="HG138" s="26">
        <f t="shared" si="341"/>
        <v>0.89020555766298215</v>
      </c>
      <c r="HI138" s="26">
        <f t="shared" si="342"/>
        <v>1.013246158269447</v>
      </c>
      <c r="HJ138" s="26">
        <f t="shared" si="343"/>
        <v>0.99644407634836718</v>
      </c>
      <c r="HK138" s="26">
        <f t="shared" si="344"/>
        <v>0.84386573317444191</v>
      </c>
      <c r="HL138" s="26">
        <f t="shared" si="345"/>
        <v>0.98589770619716233</v>
      </c>
      <c r="HO138" s="8">
        <f t="shared" si="389"/>
        <v>54</v>
      </c>
      <c r="HP138" t="b">
        <f t="shared" si="266"/>
        <v>0</v>
      </c>
      <c r="HS138" s="11"/>
      <c r="HT138" s="11"/>
      <c r="HU138" s="11"/>
      <c r="HV138" s="19" t="str">
        <f t="shared" ca="1" si="346"/>
        <v/>
      </c>
      <c r="HW138" s="12" t="str">
        <f t="shared" ca="1" si="347"/>
        <v/>
      </c>
      <c r="HX138" s="12" t="str">
        <f t="shared" ca="1" si="348"/>
        <v/>
      </c>
      <c r="HY138" s="12" t="str">
        <f t="shared" ca="1" si="349"/>
        <v/>
      </c>
      <c r="IB138" s="12" t="str">
        <f t="shared" ca="1" si="350"/>
        <v/>
      </c>
      <c r="IC138" s="12" t="str">
        <f t="shared" ca="1" si="351"/>
        <v/>
      </c>
      <c r="ID138" s="12" t="str">
        <f t="shared" ca="1" si="352"/>
        <v/>
      </c>
      <c r="IE138" s="12" t="str">
        <f t="shared" ca="1" si="353"/>
        <v/>
      </c>
      <c r="IG138" s="197"/>
      <c r="IH138">
        <f t="shared" si="354"/>
        <v>1.2227077261986554</v>
      </c>
      <c r="II138">
        <f t="shared" si="355"/>
        <v>1.3368289042191999</v>
      </c>
      <c r="IJ138" t="e">
        <f t="shared" si="356"/>
        <v>#DIV/0!</v>
      </c>
      <c r="IK138">
        <f t="shared" si="357"/>
        <v>1.3176833672311792</v>
      </c>
      <c r="IL138">
        <f t="shared" si="358"/>
        <v>1.4814815731546487</v>
      </c>
      <c r="IM138">
        <f t="shared" si="359"/>
        <v>1.1298712626902923</v>
      </c>
    </row>
    <row r="139" spans="1:248" x14ac:dyDescent="0.2">
      <c r="A139" t="s">
        <v>239</v>
      </c>
      <c r="B139" s="1">
        <f t="shared" si="360"/>
        <v>2004</v>
      </c>
      <c r="C139" s="42">
        <f>'Annual Data_MER_July-2014'!E68</f>
        <v>21092.436000000002</v>
      </c>
      <c r="D139" s="42">
        <f>'Annual Data_MER_July-2014'!I68</f>
        <v>17658.934000000001</v>
      </c>
      <c r="E139" s="42">
        <f>AER11_Table2.1d!AA67*0.001</f>
        <v>33519.781999999999</v>
      </c>
      <c r="F139" s="406">
        <f>'Annual Data_MER_July-2014'!M68</f>
        <v>27895.46</v>
      </c>
      <c r="G139" s="42"/>
      <c r="H139" s="42">
        <f t="shared" si="227"/>
        <v>100166.61199999999</v>
      </c>
      <c r="I139" s="1"/>
      <c r="J139" s="1"/>
      <c r="K139" s="42">
        <f>[2]National!H70</f>
        <v>21092.792000000001</v>
      </c>
      <c r="L139" s="42">
        <f>[10]Commercial_Total!D70</f>
        <v>17256.347893818522</v>
      </c>
      <c r="M139" s="42">
        <f>[11]Total_Industrial!F65</f>
        <v>26046.044313815004</v>
      </c>
      <c r="N139" s="251">
        <f>'[12]Total_Transportation '!F65</f>
        <v>27603.886366359202</v>
      </c>
      <c r="O139" s="42"/>
      <c r="P139" s="42">
        <f t="shared" si="390"/>
        <v>91999.070573992736</v>
      </c>
      <c r="Q139" s="27"/>
      <c r="R139" s="27"/>
      <c r="S139" s="51">
        <f t="shared" si="398"/>
        <v>1.0000168780884293</v>
      </c>
      <c r="T139" s="51">
        <f t="shared" si="398"/>
        <v>0.97720212861198308</v>
      </c>
      <c r="U139" s="51">
        <f t="shared" si="398"/>
        <v>0.77703501513867257</v>
      </c>
      <c r="V139" s="51">
        <f t="shared" si="398"/>
        <v>0.98954763127617196</v>
      </c>
      <c r="W139" s="1"/>
      <c r="X139" s="51">
        <f t="shared" si="299"/>
        <v>0.91846044043091668</v>
      </c>
      <c r="Z139" s="231">
        <f>Sector_Activity!B61</f>
        <v>108036.73358737525</v>
      </c>
      <c r="AA139" s="231">
        <f>Sector_Activity!C61</f>
        <v>78845.410774692748</v>
      </c>
      <c r="AB139" s="42">
        <f>Sector_Activity!D61</f>
        <v>2468.6336611869483</v>
      </c>
      <c r="AC139" s="51">
        <f>Sector_Activity!E61</f>
        <v>1.5633131281393231</v>
      </c>
      <c r="AD139" s="23"/>
      <c r="AE139" s="42">
        <f>Sector_Activity!G61</f>
        <v>13774</v>
      </c>
      <c r="AH139" s="267">
        <f t="shared" si="391"/>
        <v>195.23722441072417</v>
      </c>
      <c r="AI139" s="267">
        <f t="shared" si="228"/>
        <v>218.86306031342721</v>
      </c>
      <c r="AJ139" s="267">
        <f t="shared" si="304"/>
        <v>10.55079363265741</v>
      </c>
      <c r="AK139" s="51">
        <f t="shared" si="286"/>
        <v>17.657298380916004</v>
      </c>
      <c r="AN139" s="34">
        <f t="shared" si="309"/>
        <v>6.6791832854648421</v>
      </c>
      <c r="AO139" s="34">
        <f t="shared" si="361"/>
        <v>7.2721512995498765</v>
      </c>
      <c r="AQ139" s="26">
        <f t="shared" si="310"/>
        <v>1.0633644883475815</v>
      </c>
      <c r="AR139" s="26">
        <f t="shared" si="311"/>
        <v>1.1088828311118004</v>
      </c>
      <c r="AS139" s="26">
        <f t="shared" si="287"/>
        <v>0.79068638421012061</v>
      </c>
      <c r="AT139" s="26">
        <f t="shared" si="288"/>
        <v>0.91100352818510288</v>
      </c>
      <c r="AU139" s="26"/>
      <c r="AV139" s="26">
        <f t="shared" si="312"/>
        <v>0.73079429074949198</v>
      </c>
      <c r="AY139" s="34">
        <f t="shared" si="313"/>
        <v>7.8435264692446092</v>
      </c>
      <c r="AZ139" s="34">
        <f t="shared" si="362"/>
        <v>5.7242203263171731</v>
      </c>
      <c r="BA139" s="34">
        <f t="shared" si="314"/>
        <v>0.17922416590583334</v>
      </c>
      <c r="BB139" s="93">
        <f t="shared" si="315"/>
        <v>1.1349739568312205E-4</v>
      </c>
      <c r="BD139" s="26"/>
      <c r="BE139" s="26"/>
      <c r="BF139" s="26"/>
      <c r="BH139" s="258">
        <f>[2]National!CQ70</f>
        <v>0.89714841622845531</v>
      </c>
      <c r="BI139" s="258">
        <f>[10]Commercial_Total!Y70</f>
        <v>1.104964187393362</v>
      </c>
      <c r="BJ139" s="258">
        <f>[11]Total_Industrial!Z65</f>
        <v>0.85903497469976653</v>
      </c>
      <c r="BK139" s="258">
        <f>'[12]Total_Transportation '!Z65</f>
        <v>0.85472839370446074</v>
      </c>
      <c r="BL139" s="1"/>
      <c r="BN139" s="258">
        <f>[2]National!CU70</f>
        <v>1.1852715438298229</v>
      </c>
      <c r="BO139" s="258">
        <f>[10]Commercial_Total!X70</f>
        <v>1.0035463988454525</v>
      </c>
      <c r="BP139" s="258">
        <f>[11]Total_Industrial!AD65</f>
        <v>0.92043853458509473</v>
      </c>
      <c r="BQ139" s="258">
        <f>'[12]Total_Transportation '!AD65</f>
        <v>1.0658397859426922</v>
      </c>
      <c r="BR139" s="1"/>
      <c r="BZ139" s="83">
        <f t="shared" si="316"/>
        <v>1.8157849638134913</v>
      </c>
      <c r="CA139" s="83">
        <f t="shared" si="317"/>
        <v>0.72208165549870029</v>
      </c>
      <c r="CB139" s="83">
        <f t="shared" si="318"/>
        <v>0.73079429074949198</v>
      </c>
      <c r="CC139" s="83">
        <f t="shared" si="319"/>
        <v>0.78105484856286533</v>
      </c>
      <c r="CD139" s="83">
        <f t="shared" si="320"/>
        <v>1.0323305115347587</v>
      </c>
      <c r="CE139" s="83">
        <f t="shared" si="321"/>
        <v>0.90634861230746444</v>
      </c>
      <c r="CF139" s="84">
        <f t="shared" si="301"/>
        <v>1.326966582042167</v>
      </c>
      <c r="CG139" s="84">
        <f t="shared" si="322"/>
        <v>1.3269652847836724</v>
      </c>
      <c r="CH139" s="9"/>
      <c r="CI139" s="84">
        <f t="shared" si="323"/>
        <v>0.8063067513536063</v>
      </c>
      <c r="CJ139" s="26"/>
      <c r="CK139" s="87">
        <f t="shared" si="324"/>
        <v>0.84936063921003147</v>
      </c>
      <c r="CL139" s="87">
        <f t="shared" si="230"/>
        <v>9.1329309081433611E-4</v>
      </c>
      <c r="CM139" s="92">
        <f t="shared" si="231"/>
        <v>1</v>
      </c>
      <c r="CN139" s="92">
        <f t="shared" si="232"/>
        <v>1</v>
      </c>
      <c r="CO139" s="5">
        <f t="shared" si="325"/>
        <v>1</v>
      </c>
      <c r="CP139" s="91">
        <f t="shared" si="326"/>
        <v>1</v>
      </c>
      <c r="CQ139" s="37">
        <f t="shared" si="327"/>
        <v>1.326966582042167</v>
      </c>
      <c r="CR139">
        <f t="shared" si="328"/>
        <v>0.8063067513536063</v>
      </c>
      <c r="CS139" s="84">
        <f t="shared" si="329"/>
        <v>0.93565041186819131</v>
      </c>
      <c r="CT139" s="205"/>
      <c r="CU139" s="244"/>
      <c r="CV139" s="5"/>
      <c r="CW139" s="26">
        <f t="shared" si="233"/>
        <v>0.22927179446922297</v>
      </c>
      <c r="CX139" s="26">
        <f t="shared" si="234"/>
        <v>0.18757089377266739</v>
      </c>
      <c r="CY139" s="26">
        <f t="shared" si="235"/>
        <v>0.2831120374511476</v>
      </c>
      <c r="CZ139" s="26">
        <f t="shared" si="236"/>
        <v>0.30004527430696193</v>
      </c>
      <c r="DA139" s="26"/>
      <c r="DB139">
        <f t="shared" si="237"/>
        <v>0.99999999999999989</v>
      </c>
      <c r="DD139" s="26">
        <f t="shared" si="363"/>
        <v>0.23131388546469617</v>
      </c>
      <c r="DE139" s="26">
        <f t="shared" si="364"/>
        <v>0.18768291221315281</v>
      </c>
      <c r="DF139" s="26">
        <f t="shared" si="365"/>
        <v>0.28142387523908013</v>
      </c>
      <c r="DG139" s="26">
        <f t="shared" si="366"/>
        <v>0.29956964626830329</v>
      </c>
      <c r="DH139" s="26"/>
      <c r="DI139" s="26">
        <f t="shared" si="267"/>
        <v>0.9999903191852324</v>
      </c>
      <c r="DJ139" s="26"/>
      <c r="DK139" s="26">
        <f t="shared" si="268"/>
        <v>0.23131612479325306</v>
      </c>
      <c r="DL139" s="26">
        <f t="shared" si="269"/>
        <v>0.18768472915425047</v>
      </c>
      <c r="DM139" s="26">
        <f t="shared" si="270"/>
        <v>0.28142659967786227</v>
      </c>
      <c r="DN139" s="26">
        <f t="shared" si="271"/>
        <v>0.29957254637463421</v>
      </c>
      <c r="DO139" s="26"/>
      <c r="DP139" s="26">
        <f t="shared" si="272"/>
        <v>1</v>
      </c>
      <c r="DQ139" s="26"/>
      <c r="DR139" s="26"/>
      <c r="DS139" s="26">
        <f t="shared" si="367"/>
        <v>-1.3369395714050743E-2</v>
      </c>
      <c r="DT139" s="26">
        <f t="shared" si="368"/>
        <v>6.1072007064103678E-4</v>
      </c>
      <c r="DU139" s="26">
        <f t="shared" si="369"/>
        <v>-2.0777080948880585E-2</v>
      </c>
      <c r="DV139" s="26">
        <f t="shared" si="370"/>
        <v>-2.1298048121979798E-2</v>
      </c>
      <c r="DW139" s="26"/>
      <c r="DY139" s="26">
        <f t="shared" si="275"/>
        <v>0.98490955168406724</v>
      </c>
      <c r="DZ139" s="26">
        <f t="shared" si="371"/>
        <v>0.79185246709961921</v>
      </c>
      <c r="EA139" s="26">
        <f t="shared" si="330"/>
        <v>0.93565041186819131</v>
      </c>
      <c r="EC139" s="26">
        <f t="shared" si="372"/>
        <v>-2.6020078294737518E-2</v>
      </c>
      <c r="ED139" s="26">
        <f t="shared" si="373"/>
        <v>-2.3485414639185031E-2</v>
      </c>
      <c r="EE139" s="26">
        <f t="shared" si="374"/>
        <v>1.1069721241392626E-2</v>
      </c>
      <c r="EF139" s="26">
        <f t="shared" si="375"/>
        <v>2.7910200025267231E-3</v>
      </c>
      <c r="EG139" s="26"/>
      <c r="EI139" s="26">
        <f t="shared" si="376"/>
        <v>0.99354562912902589</v>
      </c>
      <c r="EJ139" s="26">
        <f t="shared" si="377"/>
        <v>0.64690398717816289</v>
      </c>
      <c r="EK139" s="26">
        <f t="shared" si="331"/>
        <v>0.78105484856286533</v>
      </c>
      <c r="EL139" s="26">
        <v>0.83328366884709393</v>
      </c>
      <c r="EN139" s="26">
        <f t="shared" si="378"/>
        <v>-7.0063780349194724E-3</v>
      </c>
      <c r="EO139" s="26">
        <f t="shared" si="379"/>
        <v>6.5446375207270447E-3</v>
      </c>
      <c r="EP139" s="26">
        <f t="shared" si="380"/>
        <v>-8.595713699891195E-3</v>
      </c>
      <c r="EQ139" s="26">
        <f t="shared" si="381"/>
        <v>-1.8197116250506181E-2</v>
      </c>
      <c r="ET139" s="26">
        <f t="shared" si="273"/>
        <v>0.99177126430213491</v>
      </c>
      <c r="EU139" s="26">
        <f t="shared" si="382"/>
        <v>0.7687755821531792</v>
      </c>
      <c r="EV139" s="26">
        <f t="shared" si="332"/>
        <v>0.90634861230746444</v>
      </c>
      <c r="EW139" s="26"/>
      <c r="EX139" s="26">
        <f t="shared" si="383"/>
        <v>-6.3630176791308335E-3</v>
      </c>
      <c r="EY139" s="26">
        <f t="shared" si="384"/>
        <v>-5.9339174500862369E-3</v>
      </c>
      <c r="EZ139" s="26">
        <f t="shared" si="385"/>
        <v>-1.218135077577313E-2</v>
      </c>
      <c r="FA139" s="26">
        <f t="shared" si="386"/>
        <v>-3.1009318714737004E-3</v>
      </c>
      <c r="FB139" s="26"/>
      <c r="FC139" s="26"/>
      <c r="FD139" s="26">
        <f t="shared" si="274"/>
        <v>0.99308136029041538</v>
      </c>
      <c r="FE139" s="26">
        <f t="shared" si="387"/>
        <v>1.0300191173800763</v>
      </c>
      <c r="FF139" s="26">
        <f t="shared" si="333"/>
        <v>1.0323305115347587</v>
      </c>
      <c r="FV139">
        <f t="shared" si="334"/>
        <v>1.8157849638134913</v>
      </c>
      <c r="FX139" s="8">
        <f t="shared" si="388"/>
        <v>55</v>
      </c>
      <c r="FY139" t="b">
        <f t="shared" si="264"/>
        <v>0</v>
      </c>
      <c r="GC139" s="11"/>
      <c r="GD139" s="11"/>
      <c r="GE139" s="11"/>
      <c r="GF139" s="11" t="str">
        <f t="shared" ca="1" si="394"/>
        <v/>
      </c>
      <c r="GG139" s="11" t="str">
        <f t="shared" ca="1" si="395"/>
        <v/>
      </c>
      <c r="GH139" s="11" t="str">
        <f t="shared" ca="1" si="396"/>
        <v/>
      </c>
      <c r="GI139" s="11" t="str">
        <f t="shared" ca="1" si="397"/>
        <v/>
      </c>
      <c r="GM139" s="11" t="str">
        <f t="shared" ca="1" si="305"/>
        <v/>
      </c>
      <c r="GN139" s="11" t="str">
        <f t="shared" ca="1" si="306"/>
        <v/>
      </c>
      <c r="GO139" s="11" t="str">
        <f t="shared" ca="1" si="307"/>
        <v/>
      </c>
      <c r="GP139" s="11" t="str">
        <f t="shared" ca="1" si="308"/>
        <v/>
      </c>
      <c r="GX139" s="14"/>
      <c r="GZ139" s="26">
        <f t="shared" si="335"/>
        <v>1.3056542964121525</v>
      </c>
      <c r="HA139" s="26">
        <f t="shared" si="336"/>
        <v>0.88397579067059129</v>
      </c>
      <c r="HB139" s="26">
        <f t="shared" si="337"/>
        <v>0.99362515482434344</v>
      </c>
      <c r="HC139" s="26">
        <f t="shared" si="338"/>
        <v>0.93981754236969794</v>
      </c>
      <c r="HD139" s="26">
        <f t="shared" si="339"/>
        <v>1.0777913610802241</v>
      </c>
      <c r="HE139" s="26">
        <f t="shared" si="340"/>
        <v>1.0777906295599597</v>
      </c>
      <c r="HF139" s="26"/>
      <c r="HG139" s="26">
        <f t="shared" si="341"/>
        <v>0.8783405818660377</v>
      </c>
      <c r="HI139" s="26">
        <f t="shared" si="342"/>
        <v>0.99978982140239203</v>
      </c>
      <c r="HJ139" s="26">
        <f t="shared" si="343"/>
        <v>0.99705281060925943</v>
      </c>
      <c r="HK139" s="26">
        <f t="shared" si="344"/>
        <v>0.82651355455764086</v>
      </c>
      <c r="HL139" s="26">
        <f t="shared" si="345"/>
        <v>0.96512203535222352</v>
      </c>
      <c r="HO139" s="8">
        <f t="shared" si="389"/>
        <v>55</v>
      </c>
      <c r="HP139" t="b">
        <f t="shared" si="266"/>
        <v>0</v>
      </c>
      <c r="HS139" s="11"/>
      <c r="HT139" s="11"/>
      <c r="HU139" s="11"/>
      <c r="HV139" s="19" t="str">
        <f t="shared" ca="1" si="346"/>
        <v/>
      </c>
      <c r="HW139" s="12" t="str">
        <f t="shared" ca="1" si="347"/>
        <v/>
      </c>
      <c r="HX139" s="12" t="str">
        <f t="shared" ca="1" si="348"/>
        <v/>
      </c>
      <c r="HY139" s="12" t="str">
        <f t="shared" ca="1" si="349"/>
        <v/>
      </c>
      <c r="IB139" s="12" t="str">
        <f t="shared" ca="1" si="350"/>
        <v/>
      </c>
      <c r="IC139" s="12" t="str">
        <f t="shared" ca="1" si="351"/>
        <v/>
      </c>
      <c r="ID139" s="12" t="str">
        <f t="shared" ca="1" si="352"/>
        <v/>
      </c>
      <c r="IE139" s="12" t="str">
        <f t="shared" ca="1" si="353"/>
        <v/>
      </c>
      <c r="IG139" s="197"/>
      <c r="IH139">
        <f t="shared" si="354"/>
        <v>1.2365492997647942</v>
      </c>
      <c r="II139">
        <f t="shared" si="355"/>
        <v>1.3553934946810935</v>
      </c>
      <c r="IJ139" t="e">
        <f t="shared" si="356"/>
        <v>#DIV/0!</v>
      </c>
      <c r="IK139">
        <f t="shared" si="357"/>
        <v>1.3149026134609505</v>
      </c>
      <c r="IL139">
        <f t="shared" si="358"/>
        <v>1.5029725756524879</v>
      </c>
      <c r="IM139">
        <f t="shared" si="359"/>
        <v>1.1614546736418601</v>
      </c>
    </row>
    <row r="140" spans="1:248" x14ac:dyDescent="0.2">
      <c r="A140" t="s">
        <v>239</v>
      </c>
      <c r="B140" s="1">
        <f t="shared" si="360"/>
        <v>2005</v>
      </c>
      <c r="C140" s="42">
        <f>'Annual Data_MER_July-2014'!E69</f>
        <v>21626.077000000001</v>
      </c>
      <c r="D140" s="251">
        <f>'Annual Data_MER_July-2014'!I69</f>
        <v>17856.744999999999</v>
      </c>
      <c r="E140" s="42">
        <f>AER11_Table2.1d!AA68*0.001</f>
        <v>32445.855</v>
      </c>
      <c r="F140" s="406">
        <f>'Annual Data_MER_July-2014'!M69</f>
        <v>28352.998</v>
      </c>
      <c r="G140" s="42"/>
      <c r="H140" s="42">
        <f t="shared" si="227"/>
        <v>100281.67499999999</v>
      </c>
      <c r="I140" s="1"/>
      <c r="J140" s="1"/>
      <c r="K140" s="42">
        <f>[2]National!H71</f>
        <v>21626.076999999997</v>
      </c>
      <c r="L140" s="42">
        <f>[10]Commercial_Total!D71</f>
        <v>17456.988772028377</v>
      </c>
      <c r="M140" s="42">
        <f>[11]Total_Industrial!F66</f>
        <v>26059.087075634852</v>
      </c>
      <c r="N140" s="251">
        <f>'[12]Total_Transportation '!F66</f>
        <v>27637.904663823549</v>
      </c>
      <c r="O140" s="42"/>
      <c r="P140" s="42">
        <f t="shared" si="390"/>
        <v>92780.057511486782</v>
      </c>
      <c r="Q140" s="27"/>
      <c r="R140" s="27"/>
      <c r="S140" s="51">
        <f t="shared" ref="S140:V142" si="399">K140/C140</f>
        <v>0.99999999999999978</v>
      </c>
      <c r="T140" s="51">
        <f t="shared" si="399"/>
        <v>0.97761315245462588</v>
      </c>
      <c r="U140" s="51">
        <f t="shared" si="399"/>
        <v>0.80315612196488129</v>
      </c>
      <c r="V140" s="51">
        <f t="shared" si="399"/>
        <v>0.97477891628333446</v>
      </c>
      <c r="W140" s="1"/>
      <c r="X140" s="51">
        <f>P140/H140</f>
        <v>0.92519453341287716</v>
      </c>
      <c r="Z140" s="231">
        <f>Sector_Activity!B62</f>
        <v>109339.09219907041</v>
      </c>
      <c r="AA140" s="231">
        <f>Sector_Activity!C62</f>
        <v>79981.502570981233</v>
      </c>
      <c r="AB140" s="42">
        <f>Sector_Activity!D62</f>
        <v>2476.1344831603537</v>
      </c>
      <c r="AC140" s="51">
        <f>Sector_Activity!E62</f>
        <v>1.5860478109791885</v>
      </c>
      <c r="AD140" s="23"/>
      <c r="AE140" s="42">
        <f>Sector_Activity!G62</f>
        <v>14235.6</v>
      </c>
      <c r="AH140" s="267">
        <f t="shared" si="391"/>
        <v>197.78906670110308</v>
      </c>
      <c r="AI140" s="267">
        <f t="shared" si="228"/>
        <v>218.26282591447708</v>
      </c>
      <c r="AJ140" s="267">
        <f t="shared" si="304"/>
        <v>10.52410006518506</v>
      </c>
      <c r="AK140" s="51">
        <f t="shared" si="286"/>
        <v>17.425644089985258</v>
      </c>
      <c r="AN140" s="34">
        <f t="shared" si="309"/>
        <v>6.5174673010963202</v>
      </c>
      <c r="AO140" s="34">
        <f t="shared" si="361"/>
        <v>7.0444291073084369</v>
      </c>
      <c r="AQ140" s="26">
        <f t="shared" si="310"/>
        <v>1.0772631620233759</v>
      </c>
      <c r="AR140" s="26">
        <f t="shared" si="311"/>
        <v>1.1058417075037994</v>
      </c>
      <c r="AS140" s="26">
        <f t="shared" si="287"/>
        <v>0.78868594319295848</v>
      </c>
      <c r="AT140" s="26">
        <f t="shared" si="288"/>
        <v>0.89905165016817945</v>
      </c>
      <c r="AU140" s="26"/>
      <c r="AV140" s="26">
        <f t="shared" si="312"/>
        <v>0.71310034329387506</v>
      </c>
      <c r="AY140" s="34">
        <f t="shared" si="313"/>
        <v>7.680680280358426</v>
      </c>
      <c r="AZ140" s="34">
        <f t="shared" si="362"/>
        <v>5.6184145783093955</v>
      </c>
      <c r="BA140" s="34">
        <f t="shared" si="314"/>
        <v>0.17393959391668448</v>
      </c>
      <c r="BB140" s="93">
        <f t="shared" si="315"/>
        <v>1.1141418773913206E-4</v>
      </c>
      <c r="BD140" s="26"/>
      <c r="BE140" s="26"/>
      <c r="BF140" s="26"/>
      <c r="BH140" s="258">
        <f>[2]National!CQ71</f>
        <v>0.88359263803978716</v>
      </c>
      <c r="BI140" s="258">
        <f>[10]Commercial_Total!Y71</f>
        <v>1.0912260248610204</v>
      </c>
      <c r="BJ140" s="258">
        <f>[11]Total_Industrial!Z66</f>
        <v>0.83950997353161061</v>
      </c>
      <c r="BK140" s="258">
        <f>'[12]Total_Transportation '!Z66</f>
        <v>0.84177929810714847</v>
      </c>
      <c r="BL140" s="1"/>
      <c r="BN140" s="258">
        <f>[2]National!CU71</f>
        <v>1.2191853073982586</v>
      </c>
      <c r="BO140" s="258">
        <f>[10]Commercial_Total!X71</f>
        <v>1.0133938178798847</v>
      </c>
      <c r="BP140" s="258">
        <f>[11]Total_Industrial!AD66</f>
        <v>0.93946315041605311</v>
      </c>
      <c r="BQ140" s="258">
        <f>'[12]Total_Transportation '!AD66</f>
        <v>1.0680372541707976</v>
      </c>
      <c r="BZ140" s="83">
        <f t="shared" si="316"/>
        <v>1.8766363025165773</v>
      </c>
      <c r="CA140" s="83">
        <f t="shared" si="317"/>
        <v>0.69947018733828537</v>
      </c>
      <c r="CB140" s="83">
        <f t="shared" si="318"/>
        <v>0.71310034329387506</v>
      </c>
      <c r="CC140" s="83">
        <f t="shared" si="319"/>
        <v>0.76380460302749664</v>
      </c>
      <c r="CD140" s="83">
        <f t="shared" si="320"/>
        <v>1.0476608412183546</v>
      </c>
      <c r="CE140" s="83">
        <f t="shared" si="321"/>
        <v>0.89114448638893751</v>
      </c>
      <c r="CF140" s="84">
        <f t="shared" si="301"/>
        <v>1.3382314140147982</v>
      </c>
      <c r="CG140" s="84">
        <f t="shared" si="322"/>
        <v>1.3382299915623199</v>
      </c>
      <c r="CH140" s="9"/>
      <c r="CI140" s="84">
        <f t="shared" si="323"/>
        <v>0.80020817293423852</v>
      </c>
      <c r="CJ140" s="26"/>
      <c r="CK140" s="87">
        <f t="shared" si="324"/>
        <v>0.84470199042650573</v>
      </c>
      <c r="CL140" s="87">
        <f t="shared" si="230"/>
        <v>8.3628136584424772E-4</v>
      </c>
      <c r="CM140" s="92">
        <f t="shared" si="231"/>
        <v>1</v>
      </c>
      <c r="CN140" s="92">
        <f t="shared" si="232"/>
        <v>1</v>
      </c>
      <c r="CO140" s="5">
        <f t="shared" si="325"/>
        <v>1</v>
      </c>
      <c r="CP140" s="91">
        <f t="shared" si="326"/>
        <v>1</v>
      </c>
      <c r="CQ140" s="37">
        <f t="shared" si="327"/>
        <v>1.3382314140147982</v>
      </c>
      <c r="CR140">
        <f t="shared" si="328"/>
        <v>0.80020817293423852</v>
      </c>
      <c r="CS140" s="84">
        <f t="shared" si="329"/>
        <v>0.93361618988332329</v>
      </c>
      <c r="CT140" s="205"/>
      <c r="CU140" s="244"/>
      <c r="CV140" s="5"/>
      <c r="CW140" s="26">
        <f t="shared" si="233"/>
        <v>0.23308971324276823</v>
      </c>
      <c r="CX140" s="26">
        <f t="shared" si="234"/>
        <v>0.18815453708753183</v>
      </c>
      <c r="CY140" s="26">
        <f t="shared" si="235"/>
        <v>0.2808694861221504</v>
      </c>
      <c r="CZ140" s="26">
        <f t="shared" si="236"/>
        <v>0.29788626354754949</v>
      </c>
      <c r="DA140" s="26"/>
      <c r="DB140">
        <f t="shared" si="237"/>
        <v>1</v>
      </c>
      <c r="DD140" s="26">
        <f t="shared" si="363"/>
        <v>0.23117549939292198</v>
      </c>
      <c r="DE140" s="26">
        <f t="shared" si="364"/>
        <v>0.18786256432696452</v>
      </c>
      <c r="DF140" s="26">
        <f t="shared" si="365"/>
        <v>0.28198927560980969</v>
      </c>
      <c r="DG140" s="26">
        <f t="shared" si="366"/>
        <v>0.29896446963032586</v>
      </c>
      <c r="DH140" s="26"/>
      <c r="DI140" s="26">
        <f t="shared" si="267"/>
        <v>0.99999180896002204</v>
      </c>
      <c r="DJ140" s="26"/>
      <c r="DK140" s="26">
        <f t="shared" si="268"/>
        <v>0.23117739297618986</v>
      </c>
      <c r="DL140" s="26">
        <f t="shared" si="269"/>
        <v>0.18786410312934368</v>
      </c>
      <c r="DM140" s="26">
        <f t="shared" si="270"/>
        <v>0.28199158541415925</v>
      </c>
      <c r="DN140" s="26">
        <f t="shared" si="271"/>
        <v>0.29896691848030721</v>
      </c>
      <c r="DO140" s="26"/>
      <c r="DP140" s="26">
        <f t="shared" si="272"/>
        <v>1</v>
      </c>
      <c r="DQ140" s="26"/>
      <c r="DR140" s="26"/>
      <c r="DS140" s="26">
        <f t="shared" si="367"/>
        <v>1.2985788523065868E-2</v>
      </c>
      <c r="DT140" s="26">
        <f t="shared" si="368"/>
        <v>-2.746278795700613E-3</v>
      </c>
      <c r="DU140" s="26">
        <f t="shared" si="369"/>
        <v>-2.5332115198116152E-3</v>
      </c>
      <c r="DV140" s="26">
        <f t="shared" si="370"/>
        <v>-1.3206284389454587E-2</v>
      </c>
      <c r="DW140" s="26"/>
      <c r="DY140" s="26">
        <f t="shared" si="275"/>
        <v>0.99782587389577881</v>
      </c>
      <c r="DZ140" s="26">
        <f t="shared" si="371"/>
        <v>0.79013087998020592</v>
      </c>
      <c r="EA140" s="26">
        <f t="shared" si="330"/>
        <v>0.93361618988332329</v>
      </c>
      <c r="EC140" s="26">
        <f t="shared" si="372"/>
        <v>-2.0980416572636506E-2</v>
      </c>
      <c r="ED140" s="26">
        <f t="shared" si="373"/>
        <v>-1.8656832019831118E-2</v>
      </c>
      <c r="EE140" s="26">
        <f t="shared" si="374"/>
        <v>-2.9929268292330207E-2</v>
      </c>
      <c r="EF140" s="26">
        <f t="shared" si="375"/>
        <v>-1.8525213231238735E-2</v>
      </c>
      <c r="EG140" s="26"/>
      <c r="EI140" s="26">
        <f t="shared" si="376"/>
        <v>0.97791416881015603</v>
      </c>
      <c r="EJ140" s="26">
        <f t="shared" si="377"/>
        <v>0.63261657492130896</v>
      </c>
      <c r="EK140" s="26">
        <f t="shared" si="331"/>
        <v>0.76380460302749664</v>
      </c>
      <c r="EL140" s="26">
        <v>0.83328366884709393</v>
      </c>
      <c r="EN140" s="26">
        <f t="shared" si="378"/>
        <v>-1.5225167088798664E-2</v>
      </c>
      <c r="EO140" s="26">
        <f t="shared" si="379"/>
        <v>-1.2511067260421499E-2</v>
      </c>
      <c r="EP140" s="26">
        <f t="shared" si="380"/>
        <v>-2.2991279984096807E-2</v>
      </c>
      <c r="EQ140" s="26">
        <f t="shared" si="381"/>
        <v>-1.5265886666056713E-2</v>
      </c>
      <c r="ET140" s="26">
        <f t="shared" si="273"/>
        <v>0.98322485883238808</v>
      </c>
      <c r="EU140" s="26">
        <f t="shared" si="382"/>
        <v>0.75587926323634658</v>
      </c>
      <c r="EV140" s="26">
        <f t="shared" si="332"/>
        <v>0.89114448638893751</v>
      </c>
      <c r="EW140" s="26"/>
      <c r="EX140" s="26">
        <f t="shared" si="383"/>
        <v>2.8210955611864395E-2</v>
      </c>
      <c r="EY140" s="26">
        <f t="shared" si="384"/>
        <v>9.7647884647211938E-3</v>
      </c>
      <c r="EZ140" s="26">
        <f t="shared" si="385"/>
        <v>2.0458371035940816E-2</v>
      </c>
      <c r="FA140" s="26">
        <f t="shared" si="386"/>
        <v>2.0596022766021364E-3</v>
      </c>
      <c r="FB140" s="26"/>
      <c r="FC140" s="26"/>
      <c r="FD140" s="26">
        <f t="shared" si="274"/>
        <v>1.0148502146476366</v>
      </c>
      <c r="FE140" s="26">
        <f t="shared" si="387"/>
        <v>1.0453151223643398</v>
      </c>
      <c r="FF140" s="26">
        <f t="shared" si="333"/>
        <v>1.0476608412183546</v>
      </c>
      <c r="FV140">
        <f t="shared" si="334"/>
        <v>1.8766363025165773</v>
      </c>
      <c r="FX140" s="8">
        <f t="shared" si="388"/>
        <v>56</v>
      </c>
      <c r="FY140" t="b">
        <f t="shared" si="264"/>
        <v>0</v>
      </c>
      <c r="GC140" s="11"/>
      <c r="GD140" s="11"/>
      <c r="GE140" s="11"/>
      <c r="GF140" s="11" t="str">
        <f t="shared" ca="1" si="394"/>
        <v/>
      </c>
      <c r="GG140" s="11" t="str">
        <f t="shared" ca="1" si="395"/>
        <v/>
      </c>
      <c r="GH140" s="11" t="str">
        <f t="shared" ca="1" si="396"/>
        <v/>
      </c>
      <c r="GI140" s="11" t="str">
        <f t="shared" ca="1" si="397"/>
        <v/>
      </c>
      <c r="GM140" s="11" t="str">
        <f t="shared" ca="1" si="305"/>
        <v/>
      </c>
      <c r="GN140" s="11" t="str">
        <f t="shared" ca="1" si="306"/>
        <v/>
      </c>
      <c r="GO140" s="11" t="str">
        <f t="shared" ca="1" si="307"/>
        <v/>
      </c>
      <c r="GP140" s="11" t="str">
        <f t="shared" ca="1" si="308"/>
        <v/>
      </c>
      <c r="GX140" s="14"/>
      <c r="GZ140" s="26">
        <f t="shared" si="335"/>
        <v>1.3494099246409783</v>
      </c>
      <c r="HA140" s="26">
        <f t="shared" si="336"/>
        <v>0.86445245058193165</v>
      </c>
      <c r="HB140" s="26">
        <f t="shared" si="337"/>
        <v>1.0083807016527762</v>
      </c>
      <c r="HC140" s="26">
        <f t="shared" si="338"/>
        <v>0.92405197042464804</v>
      </c>
      <c r="HD140" s="26">
        <f t="shared" si="339"/>
        <v>1.0869409046696619</v>
      </c>
      <c r="HE140" s="26">
        <f t="shared" si="340"/>
        <v>1.0869400741987818</v>
      </c>
      <c r="HF140" s="26"/>
      <c r="HG140" s="26">
        <f t="shared" si="341"/>
        <v>0.87169716866327007</v>
      </c>
      <c r="HI140" s="26">
        <f t="shared" si="342"/>
        <v>1.0128575442992194</v>
      </c>
      <c r="HJ140" s="26">
        <f t="shared" si="343"/>
        <v>0.99431838208742229</v>
      </c>
      <c r="HK140" s="26">
        <f t="shared" si="344"/>
        <v>0.82442247059717877</v>
      </c>
      <c r="HL140" s="26">
        <f t="shared" si="345"/>
        <v>0.95246015152730068</v>
      </c>
      <c r="HO140" s="8">
        <f t="shared" si="389"/>
        <v>56</v>
      </c>
      <c r="HP140" t="b">
        <f t="shared" si="266"/>
        <v>0</v>
      </c>
      <c r="HS140" s="11"/>
      <c r="HT140" s="11"/>
      <c r="HU140" s="11"/>
      <c r="HV140" s="19" t="str">
        <f t="shared" ca="1" si="346"/>
        <v/>
      </c>
      <c r="HW140" s="12" t="str">
        <f t="shared" ca="1" si="347"/>
        <v/>
      </c>
      <c r="HX140" s="12" t="str">
        <f t="shared" ca="1" si="348"/>
        <v/>
      </c>
      <c r="HY140" s="12" t="str">
        <f t="shared" ca="1" si="349"/>
        <v/>
      </c>
      <c r="IB140" s="12" t="str">
        <f t="shared" ca="1" si="350"/>
        <v/>
      </c>
      <c r="IC140" s="12" t="str">
        <f t="shared" ca="1" si="351"/>
        <v/>
      </c>
      <c r="ID140" s="12" t="str">
        <f t="shared" ca="1" si="352"/>
        <v/>
      </c>
      <c r="IE140" s="12" t="str">
        <f t="shared" ca="1" si="353"/>
        <v/>
      </c>
      <c r="IG140" s="197"/>
      <c r="IH140">
        <f t="shared" si="354"/>
        <v>1.2514556244551076</v>
      </c>
      <c r="II140">
        <f t="shared" si="355"/>
        <v>1.3749235017534167</v>
      </c>
      <c r="IJ140" t="e">
        <f t="shared" si="356"/>
        <v>#DIV/0!</v>
      </c>
      <c r="IK140">
        <f t="shared" si="357"/>
        <v>1.3481470431324476</v>
      </c>
      <c r="IL140">
        <f t="shared" si="358"/>
        <v>1.5204477528661013</v>
      </c>
      <c r="IM140">
        <f t="shared" si="359"/>
        <v>1.1620362812169045</v>
      </c>
    </row>
    <row r="141" spans="1:248" x14ac:dyDescent="0.2">
      <c r="A141" t="s">
        <v>239</v>
      </c>
      <c r="B141" s="1">
        <f t="shared" si="360"/>
        <v>2006</v>
      </c>
      <c r="C141" s="251">
        <f>'Annual Data_MER_July-2014'!E70</f>
        <v>20688.005000000001</v>
      </c>
      <c r="D141" s="251">
        <f>'Annual Data_MER_July-2014'!I70</f>
        <v>17710.371999999999</v>
      </c>
      <c r="E141" s="406">
        <f>'Annual Data_MER_July-2014'!K70</f>
        <v>32400.864000000001</v>
      </c>
      <c r="F141" s="406">
        <f>'Annual Data_MER_July-2014'!M70</f>
        <v>28829.882000000001</v>
      </c>
      <c r="G141" s="42"/>
      <c r="H141" s="42">
        <f t="shared" si="227"/>
        <v>99629.123000000007</v>
      </c>
      <c r="I141" s="1"/>
      <c r="J141" s="1"/>
      <c r="K141" s="42">
        <f>[2]National!H72</f>
        <v>20688.004000000004</v>
      </c>
      <c r="L141" s="42">
        <f>[10]Commercial_Total!D72</f>
        <v>17194.404469308534</v>
      </c>
      <c r="M141" s="42">
        <f>[11]Total_Industrial!F67</f>
        <v>26027.242669360545</v>
      </c>
      <c r="N141" s="251">
        <f>'[12]Total_Transportation '!F67</f>
        <v>27853.081750943296</v>
      </c>
      <c r="O141" s="42"/>
      <c r="P141" s="42">
        <f t="shared" si="390"/>
        <v>91762.73288961238</v>
      </c>
      <c r="Q141" s="27"/>
      <c r="R141" s="27"/>
      <c r="S141" s="51">
        <f t="shared" si="399"/>
        <v>0.99999995166281153</v>
      </c>
      <c r="T141" s="51">
        <f t="shared" si="399"/>
        <v>0.97086636403281279</v>
      </c>
      <c r="U141" s="51">
        <f t="shared" si="399"/>
        <v>0.80328853790320354</v>
      </c>
      <c r="V141" s="51">
        <f t="shared" si="399"/>
        <v>0.96611847911633131</v>
      </c>
      <c r="W141" s="1"/>
      <c r="X141" s="51">
        <f>P141/H141</f>
        <v>0.92104326653173862</v>
      </c>
      <c r="Z141" s="231">
        <f>Sector_Activity!B63</f>
        <v>110088.78873733053</v>
      </c>
      <c r="AA141" s="231">
        <f>Sector_Activity!C63</f>
        <v>81211.409424915444</v>
      </c>
      <c r="AB141" s="42">
        <f>Sector_Activity!D63</f>
        <v>2532.6929509609954</v>
      </c>
      <c r="AC141" s="51">
        <f>Sector_Activity!E63</f>
        <v>1.6072009796026876</v>
      </c>
      <c r="AD141" s="23"/>
      <c r="AE141" s="42">
        <f>Sector_Activity!G63</f>
        <v>14615.2</v>
      </c>
      <c r="AH141" s="267">
        <f t="shared" si="391"/>
        <v>187.92107931499851</v>
      </c>
      <c r="AI141" s="267">
        <f t="shared" si="228"/>
        <v>211.72400024907506</v>
      </c>
      <c r="AJ141" s="267">
        <f t="shared" si="304"/>
        <v>10.276509301881568</v>
      </c>
      <c r="AK141" s="51">
        <f t="shared" si="286"/>
        <v>17.330179675368786</v>
      </c>
      <c r="AN141" s="34">
        <f t="shared" si="309"/>
        <v>6.2785820850629737</v>
      </c>
      <c r="AO141" s="34">
        <f t="shared" si="361"/>
        <v>6.8168155755651654</v>
      </c>
      <c r="AQ141" s="26">
        <f t="shared" si="310"/>
        <v>1.0235169187569249</v>
      </c>
      <c r="AR141" s="26">
        <f t="shared" si="311"/>
        <v>1.0727123548135196</v>
      </c>
      <c r="AS141" s="26">
        <f t="shared" si="287"/>
        <v>0.77013125885202749</v>
      </c>
      <c r="AT141" s="26">
        <f t="shared" si="288"/>
        <v>0.89412629767905083</v>
      </c>
      <c r="AU141" s="26"/>
      <c r="AV141" s="26">
        <f t="shared" si="312"/>
        <v>0.68696302312158108</v>
      </c>
      <c r="AY141" s="34">
        <f t="shared" si="313"/>
        <v>7.5324859555346846</v>
      </c>
      <c r="AZ141" s="34">
        <f t="shared" si="362"/>
        <v>5.5566403076875748</v>
      </c>
      <c r="BA141" s="34">
        <f t="shared" si="314"/>
        <v>0.17329170664520466</v>
      </c>
      <c r="BB141" s="93">
        <f t="shared" si="315"/>
        <v>1.0996777188151292E-4</v>
      </c>
      <c r="BD141" s="26"/>
      <c r="BE141" s="26"/>
      <c r="BF141" s="26"/>
      <c r="BH141" s="258">
        <f>[2]National!CQ72</f>
        <v>0.85617443719223296</v>
      </c>
      <c r="BI141" s="258">
        <f>[10]Commercial_Total!Y72</f>
        <v>1.073993829761491</v>
      </c>
      <c r="BJ141" s="258">
        <f>[11]Total_Industrial!Z67</f>
        <v>0.83700351762464664</v>
      </c>
      <c r="BK141" s="258">
        <f>'[12]Total_Transportation '!Z67</f>
        <v>0.838269370520482</v>
      </c>
      <c r="BL141" s="1"/>
      <c r="BN141" s="258">
        <f>[2]National!CU72</f>
        <v>1.1954537233247471</v>
      </c>
      <c r="BO141" s="258">
        <f>[10]Commercial_Total!X72</f>
        <v>0.99880681349141842</v>
      </c>
      <c r="BP141" s="258">
        <f>[11]Total_Industrial!AD67</f>
        <v>0.92010864245028445</v>
      </c>
      <c r="BQ141" s="258">
        <f>'[12]Total_Transportation '!AD67</f>
        <v>1.0666336253272477</v>
      </c>
      <c r="BZ141" s="83">
        <f t="shared" si="316"/>
        <v>1.9266778280185086</v>
      </c>
      <c r="CA141" s="83">
        <f t="shared" si="317"/>
        <v>0.67686950852330241</v>
      </c>
      <c r="CB141" s="83">
        <f t="shared" si="318"/>
        <v>0.68696302312158108</v>
      </c>
      <c r="CC141" s="83">
        <f t="shared" si="319"/>
        <v>0.75505198242177307</v>
      </c>
      <c r="CD141" s="83">
        <f t="shared" si="320"/>
        <v>1.0336122456695023</v>
      </c>
      <c r="CE141" s="83">
        <f t="shared" si="321"/>
        <v>0.88023647736586974</v>
      </c>
      <c r="CF141" s="84">
        <f t="shared" si="301"/>
        <v>1.3235579459860454</v>
      </c>
      <c r="CG141" s="84">
        <f t="shared" si="322"/>
        <v>1.3235564253169165</v>
      </c>
      <c r="CH141" s="9"/>
      <c r="CI141" s="84">
        <f t="shared" si="323"/>
        <v>0.78043097514817839</v>
      </c>
      <c r="CJ141" s="26"/>
      <c r="CK141" s="87">
        <f t="shared" si="324"/>
        <v>0.75603504692467471</v>
      </c>
      <c r="CL141" s="87">
        <f t="shared" si="230"/>
        <v>7.9761593170534666E-4</v>
      </c>
      <c r="CM141" s="92">
        <f t="shared" si="231"/>
        <v>1</v>
      </c>
      <c r="CN141" s="92">
        <f t="shared" si="232"/>
        <v>1</v>
      </c>
      <c r="CO141" s="5">
        <f t="shared" si="325"/>
        <v>1</v>
      </c>
      <c r="CP141" s="91">
        <f t="shared" si="326"/>
        <v>1</v>
      </c>
      <c r="CQ141" s="37">
        <f t="shared" si="327"/>
        <v>1.3235579459860454</v>
      </c>
      <c r="CR141">
        <f t="shared" si="328"/>
        <v>0.78043097514817839</v>
      </c>
      <c r="CS141" s="84">
        <f t="shared" si="329"/>
        <v>0.9098221567715099</v>
      </c>
      <c r="CT141" s="205"/>
      <c r="CU141" s="244"/>
      <c r="CV141" s="5"/>
      <c r="CW141" s="26">
        <f t="shared" si="233"/>
        <v>0.22545104476004446</v>
      </c>
      <c r="CX141" s="26">
        <f t="shared" si="234"/>
        <v>0.18737894925157525</v>
      </c>
      <c r="CY141" s="26">
        <f t="shared" si="235"/>
        <v>0.28363630691634351</v>
      </c>
      <c r="CZ141" s="26">
        <f t="shared" si="236"/>
        <v>0.30353369907203676</v>
      </c>
      <c r="DA141" s="26"/>
      <c r="DB141">
        <f t="shared" si="237"/>
        <v>1</v>
      </c>
      <c r="DD141" s="26">
        <f t="shared" si="363"/>
        <v>0.22924916911845838</v>
      </c>
      <c r="DE141" s="26">
        <f t="shared" si="364"/>
        <v>0.18776647619949538</v>
      </c>
      <c r="DF141" s="26">
        <f t="shared" si="365"/>
        <v>0.28225063632798941</v>
      </c>
      <c r="DG141" s="26">
        <f t="shared" si="366"/>
        <v>0.30070114270561704</v>
      </c>
      <c r="DH141" s="26"/>
      <c r="DI141" s="26">
        <f t="shared" si="267"/>
        <v>0.99996742435156016</v>
      </c>
      <c r="DJ141" s="26"/>
      <c r="DK141" s="26">
        <f t="shared" si="268"/>
        <v>0.22925663730207763</v>
      </c>
      <c r="DL141" s="26">
        <f t="shared" si="269"/>
        <v>0.18777259301347202</v>
      </c>
      <c r="DM141" s="26">
        <f t="shared" si="270"/>
        <v>0.28225983112501685</v>
      </c>
      <c r="DN141" s="26">
        <f t="shared" si="271"/>
        <v>0.30071093855943359</v>
      </c>
      <c r="DO141" s="26"/>
      <c r="DP141" s="26">
        <f t="shared" si="272"/>
        <v>1</v>
      </c>
      <c r="DQ141" s="26"/>
      <c r="DR141" s="26"/>
      <c r="DS141" s="26">
        <f t="shared" si="367"/>
        <v>-5.117905933135504E-2</v>
      </c>
      <c r="DT141" s="26">
        <f t="shared" si="368"/>
        <v>-3.041641920451877E-2</v>
      </c>
      <c r="DU141" s="26">
        <f t="shared" si="369"/>
        <v>-2.3807231128259734E-2</v>
      </c>
      <c r="DV141" s="26">
        <f t="shared" si="370"/>
        <v>-5.493447966459751E-3</v>
      </c>
      <c r="DW141" s="26"/>
      <c r="DY141" s="26">
        <f t="shared" si="275"/>
        <v>0.97451411686124789</v>
      </c>
      <c r="DZ141" s="26">
        <f t="shared" si="371"/>
        <v>0.76999369670871098</v>
      </c>
      <c r="EA141" s="26">
        <f t="shared" si="330"/>
        <v>0.9098221567715099</v>
      </c>
      <c r="EC141" s="26">
        <f t="shared" si="372"/>
        <v>-1.9482993903662142E-2</v>
      </c>
      <c r="ED141" s="26">
        <f t="shared" si="373"/>
        <v>-1.1055856187416264E-2</v>
      </c>
      <c r="EE141" s="26">
        <f t="shared" si="374"/>
        <v>-3.7317374458874729E-3</v>
      </c>
      <c r="EF141" s="26">
        <f t="shared" si="375"/>
        <v>-1.3067337934606613E-2</v>
      </c>
      <c r="EG141" s="26"/>
      <c r="EI141" s="26">
        <f t="shared" si="376"/>
        <v>0.98854075954631493</v>
      </c>
      <c r="EJ141" s="26">
        <f t="shared" si="377"/>
        <v>0.62536726947429899</v>
      </c>
      <c r="EK141" s="26">
        <f t="shared" si="331"/>
        <v>0.75505198242177307</v>
      </c>
      <c r="EL141" s="26">
        <v>0.83328366884709393</v>
      </c>
      <c r="EN141" s="26">
        <f t="shared" si="378"/>
        <v>-3.1522002584240677E-2</v>
      </c>
      <c r="EO141" s="26">
        <f t="shared" si="379"/>
        <v>-1.5917606616187643E-2</v>
      </c>
      <c r="EP141" s="26">
        <f t="shared" si="380"/>
        <v>-2.9900836320380501E-3</v>
      </c>
      <c r="EQ141" s="26">
        <f t="shared" si="381"/>
        <v>-4.1783702565227872E-3</v>
      </c>
      <c r="ET141" s="26">
        <f t="shared" si="273"/>
        <v>0.98775955056708176</v>
      </c>
      <c r="EU141" s="26">
        <f t="shared" si="382"/>
        <v>0.74662696133731055</v>
      </c>
      <c r="EV141" s="26">
        <f t="shared" si="332"/>
        <v>0.88023647736586974</v>
      </c>
      <c r="EW141" s="26"/>
      <c r="EX141" s="26">
        <f t="shared" si="383"/>
        <v>-1.9657056747114741E-2</v>
      </c>
      <c r="EY141" s="26">
        <f t="shared" si="384"/>
        <v>-1.4498812588330967E-2</v>
      </c>
      <c r="EZ141" s="26">
        <f t="shared" si="385"/>
        <v>-2.0816842845258261E-2</v>
      </c>
      <c r="FA141" s="26">
        <f t="shared" si="386"/>
        <v>-1.3150777099369796E-3</v>
      </c>
      <c r="FB141" s="26"/>
      <c r="FC141" s="26"/>
      <c r="FD141" s="26">
        <f t="shared" si="274"/>
        <v>0.98659051193274083</v>
      </c>
      <c r="FE141" s="26">
        <f t="shared" si="387"/>
        <v>1.0312979817044696</v>
      </c>
      <c r="FF141" s="26">
        <f t="shared" si="333"/>
        <v>1.0336122456695023</v>
      </c>
      <c r="FV141">
        <f t="shared" si="334"/>
        <v>1.9266778280185086</v>
      </c>
      <c r="FX141" s="8">
        <f t="shared" si="388"/>
        <v>57</v>
      </c>
      <c r="FY141" t="b">
        <f t="shared" si="264"/>
        <v>0</v>
      </c>
      <c r="GC141" s="11"/>
      <c r="GD141" s="11"/>
      <c r="GE141" s="11"/>
      <c r="GF141" s="11" t="str">
        <f t="shared" ca="1" si="394"/>
        <v/>
      </c>
      <c r="GG141" s="11" t="str">
        <f t="shared" ca="1" si="395"/>
        <v/>
      </c>
      <c r="GH141" s="11" t="str">
        <f t="shared" ca="1" si="396"/>
        <v/>
      </c>
      <c r="GI141" s="11" t="str">
        <f t="shared" ca="1" si="397"/>
        <v/>
      </c>
      <c r="GM141" s="11" t="str">
        <f t="shared" ca="1" si="305"/>
        <v/>
      </c>
      <c r="GN141" s="11" t="str">
        <f t="shared" ca="1" si="306"/>
        <v/>
      </c>
      <c r="GO141" s="11" t="str">
        <f t="shared" ca="1" si="307"/>
        <v/>
      </c>
      <c r="GP141" s="11" t="str">
        <f t="shared" ca="1" si="308"/>
        <v/>
      </c>
      <c r="GX141" s="14"/>
      <c r="GZ141" s="26">
        <f t="shared" si="335"/>
        <v>1.3853926726385137</v>
      </c>
      <c r="HA141" s="26">
        <f t="shared" si="336"/>
        <v>0.85454648208993589</v>
      </c>
      <c r="HB141" s="26">
        <f t="shared" si="337"/>
        <v>0.99485883266670883</v>
      </c>
      <c r="HC141" s="26">
        <f t="shared" si="338"/>
        <v>0.91274115900727659</v>
      </c>
      <c r="HD141" s="26">
        <f t="shared" si="339"/>
        <v>1.075022792116942</v>
      </c>
      <c r="HE141" s="26">
        <f t="shared" si="340"/>
        <v>1.0750218783101069</v>
      </c>
      <c r="HF141" s="26"/>
      <c r="HG141" s="26">
        <f t="shared" si="341"/>
        <v>0.85015311563143625</v>
      </c>
      <c r="HI141" s="26">
        <f t="shared" si="342"/>
        <v>0.96232459200934528</v>
      </c>
      <c r="HJ141" s="26">
        <f t="shared" si="343"/>
        <v>0.96453010032604791</v>
      </c>
      <c r="HK141" s="26">
        <f t="shared" si="344"/>
        <v>0.80502704604634634</v>
      </c>
      <c r="HL141" s="26">
        <f t="shared" si="345"/>
        <v>0.94724220662141756</v>
      </c>
      <c r="HO141" s="8">
        <f t="shared" si="389"/>
        <v>57</v>
      </c>
      <c r="HP141" t="b">
        <f t="shared" si="266"/>
        <v>0</v>
      </c>
      <c r="HS141" s="11"/>
      <c r="HT141" s="11"/>
      <c r="HU141" s="11"/>
      <c r="HV141" s="19" t="str">
        <f t="shared" ca="1" si="346"/>
        <v/>
      </c>
      <c r="HW141" s="12" t="str">
        <f t="shared" ca="1" si="347"/>
        <v/>
      </c>
      <c r="HX141" s="12" t="str">
        <f t="shared" ca="1" si="348"/>
        <v/>
      </c>
      <c r="HY141" s="12" t="str">
        <f t="shared" ca="1" si="349"/>
        <v/>
      </c>
      <c r="IB141" s="12" t="str">
        <f t="shared" ca="1" si="350"/>
        <v/>
      </c>
      <c r="IC141" s="12" t="str">
        <f t="shared" ca="1" si="351"/>
        <v/>
      </c>
      <c r="ID141" s="12" t="str">
        <f t="shared" ca="1" si="352"/>
        <v/>
      </c>
      <c r="IE141" s="12" t="str">
        <f t="shared" ca="1" si="353"/>
        <v/>
      </c>
      <c r="IG141" s="197"/>
      <c r="IH141">
        <f t="shared" si="354"/>
        <v>1.2600363793394813</v>
      </c>
      <c r="II141">
        <f t="shared" si="355"/>
        <v>1.3960662383122981</v>
      </c>
      <c r="IJ141" t="e">
        <f t="shared" si="356"/>
        <v>#DIV/0!</v>
      </c>
      <c r="IK141">
        <f t="shared" si="357"/>
        <v>1.2896685525031775</v>
      </c>
      <c r="IL141">
        <f t="shared" si="358"/>
        <v>1.4975775019756377</v>
      </c>
      <c r="IM141">
        <f t="shared" si="359"/>
        <v>1.1606162638794915</v>
      </c>
    </row>
    <row r="142" spans="1:248" x14ac:dyDescent="0.2">
      <c r="A142" t="s">
        <v>239</v>
      </c>
      <c r="B142" s="1">
        <f t="shared" si="360"/>
        <v>2007</v>
      </c>
      <c r="C142" s="251">
        <f>'Annual Data_MER_July-2014'!E71</f>
        <v>21542.106</v>
      </c>
      <c r="D142" s="251">
        <f>'Annual Data_MER_July-2014'!I71</f>
        <v>18256.134999999998</v>
      </c>
      <c r="E142" s="406">
        <f>'Annual Data_MER_July-2014'!K71</f>
        <v>32403.58</v>
      </c>
      <c r="F142" s="406">
        <f>'Annual Data_MER_July-2014'!M71</f>
        <v>29116.219000000001</v>
      </c>
      <c r="G142" s="42"/>
      <c r="H142" s="42">
        <f t="shared" si="227"/>
        <v>101318.04</v>
      </c>
      <c r="I142" s="1"/>
      <c r="J142" s="1"/>
      <c r="K142" s="42">
        <f>[2]National!H73</f>
        <v>21542.106000000003</v>
      </c>
      <c r="L142" s="42">
        <f>[10]Commercial_Total!D73</f>
        <v>17739.620086223669</v>
      </c>
      <c r="M142" s="42">
        <f>[11]Total_Industrial!F68</f>
        <v>26158.208962221041</v>
      </c>
      <c r="N142" s="251">
        <f>'[12]Total_Transportation '!F68</f>
        <v>28049.494238355834</v>
      </c>
      <c r="O142" s="42"/>
      <c r="P142" s="42">
        <f t="shared" si="390"/>
        <v>93489.429286800543</v>
      </c>
      <c r="Q142" s="27"/>
      <c r="R142" s="27"/>
      <c r="S142" s="51">
        <f t="shared" si="399"/>
        <v>1.0000000000000002</v>
      </c>
      <c r="T142" s="51">
        <f t="shared" si="399"/>
        <v>0.9717073239337719</v>
      </c>
      <c r="U142" s="51">
        <f t="shared" si="399"/>
        <v>0.80726293089285317</v>
      </c>
      <c r="V142" s="51">
        <f t="shared" si="399"/>
        <v>0.96336321135501257</v>
      </c>
      <c r="W142" s="1"/>
      <c r="X142" s="51">
        <f>P142/H142</f>
        <v>0.92273231190418359</v>
      </c>
      <c r="Z142" s="231">
        <f>Sector_Activity!B64</f>
        <v>110636.42701516766</v>
      </c>
      <c r="AA142" s="231">
        <f>Sector_Activity!C64</f>
        <v>82517.823695937244</v>
      </c>
      <c r="AB142" s="42">
        <f>Sector_Activity!D64</f>
        <v>2557.6206077097186</v>
      </c>
      <c r="AC142" s="51">
        <f>Sector_Activity!E64</f>
        <v>1.6278385950555496</v>
      </c>
      <c r="AD142" s="23"/>
      <c r="AE142" s="42">
        <f>Sector_Activity!G64</f>
        <v>14876.8</v>
      </c>
      <c r="AH142" s="267">
        <f t="shared" si="391"/>
        <v>194.71078903376639</v>
      </c>
      <c r="AI142" s="267">
        <f t="shared" si="228"/>
        <v>214.97925286530645</v>
      </c>
      <c r="AJ142" s="267">
        <f t="shared" si="304"/>
        <v>10.227556379304053</v>
      </c>
      <c r="AK142" s="51">
        <f t="shared" si="286"/>
        <v>17.231127412480749</v>
      </c>
      <c r="AN142" s="34">
        <f t="shared" si="309"/>
        <v>6.2842432032964446</v>
      </c>
      <c r="AO142" s="34">
        <f t="shared" si="361"/>
        <v>6.8104726822972683</v>
      </c>
      <c r="AQ142" s="26">
        <f t="shared" si="310"/>
        <v>1.0604972447317373</v>
      </c>
      <c r="AR142" s="26">
        <f t="shared" si="311"/>
        <v>1.0892052875720282</v>
      </c>
      <c r="AS142" s="26">
        <f t="shared" si="287"/>
        <v>0.7664626808571432</v>
      </c>
      <c r="AT142" s="26">
        <f t="shared" si="288"/>
        <v>0.88901583519384708</v>
      </c>
      <c r="AU142" s="26"/>
      <c r="AV142" s="26">
        <f t="shared" si="312"/>
        <v>0.68758242712764894</v>
      </c>
      <c r="AY142" s="34">
        <f t="shared" si="313"/>
        <v>7.4368430721101086</v>
      </c>
      <c r="AZ142" s="34">
        <f t="shared" si="362"/>
        <v>5.5467455162358332</v>
      </c>
      <c r="BA142" s="34">
        <f t="shared" si="314"/>
        <v>0.1719200774164954</v>
      </c>
      <c r="BB142" s="93">
        <f t="shared" si="315"/>
        <v>1.0942128650351889E-4</v>
      </c>
      <c r="BD142" s="26">
        <f t="shared" ref="BD142:BG143" si="400">BH142*BN142</f>
        <v>1.0604972447317369</v>
      </c>
      <c r="BE142" s="26">
        <f t="shared" si="400"/>
        <v>1.0892052875720282</v>
      </c>
      <c r="BF142" s="26">
        <f t="shared" si="400"/>
        <v>0.76646567639743324</v>
      </c>
      <c r="BG142" s="26">
        <f t="shared" si="400"/>
        <v>0.88901583519384808</v>
      </c>
      <c r="BH142" s="258">
        <f>[2]National!CQ73</f>
        <v>0.85502335704791088</v>
      </c>
      <c r="BI142" s="258">
        <f>[10]Commercial_Total!Y73</f>
        <v>1.0696778854334781</v>
      </c>
      <c r="BJ142" s="258">
        <f>[11]Total_Industrial!Z68</f>
        <v>0.82538642602191947</v>
      </c>
      <c r="BK142" s="258">
        <f>'[12]Total_Transportation '!Z68</f>
        <v>0.83191953983036648</v>
      </c>
      <c r="BL142" s="1"/>
      <c r="BN142" s="258">
        <f>[2]National!CU73</f>
        <v>1.2403137715363166</v>
      </c>
      <c r="BO142" s="258">
        <f>[10]Commercial_Total!X73</f>
        <v>1.0182554041777134</v>
      </c>
      <c r="BP142" s="258">
        <f>[11]Total_Industrial!AD68</f>
        <v>0.92861434624208194</v>
      </c>
      <c r="BQ142" s="258">
        <f>'[12]Total_Transportation '!AD68</f>
        <v>1.068631992193769</v>
      </c>
      <c r="BZ142" s="83">
        <f t="shared" si="316"/>
        <v>1.9611637686699974</v>
      </c>
      <c r="CA142" s="83">
        <f t="shared" si="317"/>
        <v>0.67623969669969286</v>
      </c>
      <c r="CB142" s="83">
        <f t="shared" si="318"/>
        <v>0.68758242712764894</v>
      </c>
      <c r="CC142" s="83">
        <f t="shared" si="319"/>
        <v>0.7497918783860521</v>
      </c>
      <c r="CD142" s="83">
        <f t="shared" si="320"/>
        <v>1.0494329957407875</v>
      </c>
      <c r="CE142" s="83">
        <f t="shared" si="321"/>
        <v>0.87383580639266112</v>
      </c>
      <c r="CF142" s="84">
        <f t="shared" ref="CF142:CF143" si="401">IF(ISERR(CQ142),"NA ", CQ142)</f>
        <v>1.3484633418797527</v>
      </c>
      <c r="CG142" s="84">
        <f t="shared" si="322"/>
        <v>1.348461744056924</v>
      </c>
      <c r="CH142" s="9"/>
      <c r="CI142" s="84">
        <f t="shared" si="323"/>
        <v>0.78685633711678693</v>
      </c>
      <c r="CJ142" s="26"/>
      <c r="CK142" s="87">
        <f t="shared" si="324"/>
        <v>0.78708166572488492</v>
      </c>
      <c r="CL142" s="87">
        <f t="shared" si="230"/>
        <v>7.7598847830480605E-4</v>
      </c>
      <c r="CM142" s="92">
        <f t="shared" si="231"/>
        <v>1</v>
      </c>
      <c r="CN142" s="92">
        <f t="shared" si="232"/>
        <v>1</v>
      </c>
      <c r="CO142" s="5">
        <f t="shared" si="325"/>
        <v>1</v>
      </c>
      <c r="CP142" s="91">
        <f t="shared" si="326"/>
        <v>1</v>
      </c>
      <c r="CQ142" s="37">
        <f t="shared" si="327"/>
        <v>1.3484633418797527</v>
      </c>
      <c r="CR142">
        <f t="shared" si="328"/>
        <v>0.78685633711678693</v>
      </c>
      <c r="CS142" s="84">
        <f t="shared" si="329"/>
        <v>0.91703104147738956</v>
      </c>
      <c r="CT142" s="205"/>
      <c r="CU142" s="244"/>
      <c r="CV142" s="5"/>
      <c r="CW142" s="26">
        <f t="shared" si="233"/>
        <v>0.23042290625087236</v>
      </c>
      <c r="CX142" s="26">
        <f t="shared" si="234"/>
        <v>0.18975000940270223</v>
      </c>
      <c r="CY142" s="26">
        <f t="shared" si="235"/>
        <v>0.27979857361172522</v>
      </c>
      <c r="CZ142" s="26">
        <f t="shared" si="236"/>
        <v>0.30002851073470022</v>
      </c>
      <c r="DA142" s="26"/>
      <c r="DB142">
        <f t="shared" si="237"/>
        <v>1</v>
      </c>
      <c r="DD142" s="26">
        <f t="shared" si="363"/>
        <v>0.22792793784978396</v>
      </c>
      <c r="DE142" s="26">
        <f t="shared" si="364"/>
        <v>0.1885619947722886</v>
      </c>
      <c r="DF142" s="26">
        <f t="shared" si="365"/>
        <v>0.28171308354076408</v>
      </c>
      <c r="DG142" s="26">
        <f t="shared" si="366"/>
        <v>0.3017777121418655</v>
      </c>
      <c r="DH142" s="26"/>
      <c r="DI142" s="26">
        <f t="shared" si="267"/>
        <v>0.99998072830470219</v>
      </c>
      <c r="DJ142" s="26"/>
      <c r="DK142" s="26">
        <f t="shared" si="268"/>
        <v>0.22793233049220574</v>
      </c>
      <c r="DL142" s="26">
        <f t="shared" si="269"/>
        <v>0.18856562875162955</v>
      </c>
      <c r="DM142" s="26">
        <f t="shared" si="270"/>
        <v>0.28171851273410126</v>
      </c>
      <c r="DN142" s="26">
        <f t="shared" si="271"/>
        <v>0.30178352802206343</v>
      </c>
      <c r="DO142" s="26"/>
      <c r="DP142" s="26">
        <f t="shared" si="272"/>
        <v>0.99999999999999989</v>
      </c>
      <c r="DQ142" s="26"/>
      <c r="DR142" s="26"/>
      <c r="DS142" s="26">
        <f t="shared" si="367"/>
        <v>3.5493240657478817E-2</v>
      </c>
      <c r="DT142" s="26">
        <f t="shared" si="368"/>
        <v>1.5257984305384152E-2</v>
      </c>
      <c r="DU142" s="26">
        <f t="shared" si="369"/>
        <v>-4.7749569622012452E-3</v>
      </c>
      <c r="DV142" s="26">
        <f t="shared" si="370"/>
        <v>-5.7319900453309935E-3</v>
      </c>
      <c r="DW142" s="26"/>
      <c r="DY142" s="26">
        <f t="shared" si="275"/>
        <v>1.0079233998119592</v>
      </c>
      <c r="DZ142" s="26">
        <f t="shared" si="371"/>
        <v>0.77609466462042254</v>
      </c>
      <c r="EA142" s="26">
        <f t="shared" si="330"/>
        <v>0.91703104147738956</v>
      </c>
      <c r="EC142" s="26">
        <f t="shared" si="372"/>
        <v>-1.2778686973012569E-2</v>
      </c>
      <c r="ED142" s="26">
        <f t="shared" si="373"/>
        <v>-1.7823021244094605E-3</v>
      </c>
      <c r="EE142" s="26">
        <f t="shared" si="374"/>
        <v>-7.946637456306355E-3</v>
      </c>
      <c r="EF142" s="26">
        <f t="shared" si="375"/>
        <v>-4.9818939221208183E-3</v>
      </c>
      <c r="EG142" s="26"/>
      <c r="EI142" s="26">
        <f t="shared" si="376"/>
        <v>0.99303345443998492</v>
      </c>
      <c r="EJ142" s="26">
        <f t="shared" si="377"/>
        <v>0.62101061989976403</v>
      </c>
      <c r="EK142" s="26">
        <f t="shared" si="331"/>
        <v>0.7497918783860521</v>
      </c>
      <c r="EL142" s="26">
        <v>0.83328366884709393</v>
      </c>
      <c r="EN142" s="26">
        <f t="shared" si="378"/>
        <v>-1.3453503993690482E-3</v>
      </c>
      <c r="EO142" s="26">
        <f t="shared" si="379"/>
        <v>-4.0266894684113947E-3</v>
      </c>
      <c r="EP142" s="26">
        <f t="shared" si="380"/>
        <v>-1.3976601288539395E-2</v>
      </c>
      <c r="EQ142" s="26">
        <f t="shared" si="381"/>
        <v>-7.6037641549026235E-3</v>
      </c>
      <c r="ET142" s="26">
        <f t="shared" si="273"/>
        <v>0.99272846429590966</v>
      </c>
      <c r="EU142" s="26">
        <f t="shared" si="382"/>
        <v>0.74119783673030981</v>
      </c>
      <c r="EV142" s="26">
        <f t="shared" si="332"/>
        <v>0.87383580639266112</v>
      </c>
      <c r="EW142" s="26"/>
      <c r="EX142" s="26">
        <f t="shared" si="383"/>
        <v>3.6838591056847635E-2</v>
      </c>
      <c r="EY142" s="26">
        <f t="shared" si="384"/>
        <v>1.9284673773795287E-2</v>
      </c>
      <c r="EZ142" s="26">
        <f t="shared" si="385"/>
        <v>9.2017720993529326E-3</v>
      </c>
      <c r="FA142" s="26">
        <f t="shared" si="386"/>
        <v>1.8717741095719983E-3</v>
      </c>
      <c r="FB142" s="26"/>
      <c r="FC142" s="26"/>
      <c r="FD142" s="26">
        <f t="shared" si="274"/>
        <v>1.0153062718999015</v>
      </c>
      <c r="FE142" s="26">
        <f t="shared" si="387"/>
        <v>1.047083309022258</v>
      </c>
      <c r="FF142" s="26">
        <f t="shared" si="333"/>
        <v>1.0494329957407875</v>
      </c>
      <c r="FV142">
        <f t="shared" si="334"/>
        <v>1.9611637686699974</v>
      </c>
      <c r="FX142" s="8">
        <f t="shared" si="388"/>
        <v>58</v>
      </c>
      <c r="FY142" t="b">
        <f t="shared" si="264"/>
        <v>0</v>
      </c>
      <c r="GC142" s="11"/>
      <c r="GD142" s="11"/>
      <c r="GE142" s="11"/>
      <c r="GF142" s="11" t="str">
        <f t="shared" ca="1" si="394"/>
        <v/>
      </c>
      <c r="GG142" s="11" t="str">
        <f t="shared" ca="1" si="395"/>
        <v/>
      </c>
      <c r="GH142" s="11" t="str">
        <f t="shared" ca="1" si="396"/>
        <v/>
      </c>
      <c r="GI142" s="11" t="str">
        <f t="shared" ca="1" si="397"/>
        <v/>
      </c>
      <c r="GM142" s="11" t="str">
        <f t="shared" ca="1" si="305"/>
        <v/>
      </c>
      <c r="GN142" s="11" t="str">
        <f t="shared" ca="1" si="306"/>
        <v/>
      </c>
      <c r="GO142" s="11" t="str">
        <f t="shared" ca="1" si="307"/>
        <v/>
      </c>
      <c r="GP142" s="11" t="str">
        <f t="shared" ca="1" si="308"/>
        <v/>
      </c>
      <c r="GX142" s="14"/>
      <c r="GZ142" s="26">
        <f t="shared" si="335"/>
        <v>1.4101900564007772</v>
      </c>
      <c r="HA142" s="26">
        <f t="shared" si="336"/>
        <v>0.84859324508930578</v>
      </c>
      <c r="HB142" s="26">
        <f t="shared" si="337"/>
        <v>1.0100864124615241</v>
      </c>
      <c r="HC142" s="26">
        <f t="shared" si="338"/>
        <v>0.90610412908096238</v>
      </c>
      <c r="HD142" s="26">
        <f t="shared" si="339"/>
        <v>1.0952515008891028</v>
      </c>
      <c r="HE142" s="26">
        <f t="shared" si="340"/>
        <v>1.0952505304624953</v>
      </c>
      <c r="HF142" s="26"/>
      <c r="HG142" s="26">
        <f t="shared" si="341"/>
        <v>0.8571525065713399</v>
      </c>
      <c r="HI142" s="26">
        <f t="shared" si="342"/>
        <v>0.99709399977771418</v>
      </c>
      <c r="HJ142" s="26">
        <f t="shared" si="343"/>
        <v>0.97935973290821432</v>
      </c>
      <c r="HK142" s="26">
        <f t="shared" si="344"/>
        <v>0.80119223935272565</v>
      </c>
      <c r="HL142" s="26">
        <f t="shared" si="345"/>
        <v>0.94182815519053342</v>
      </c>
      <c r="HO142" s="8">
        <f t="shared" si="389"/>
        <v>58</v>
      </c>
      <c r="HP142" t="b">
        <f t="shared" si="266"/>
        <v>0</v>
      </c>
      <c r="HS142" s="11"/>
      <c r="HT142" s="11"/>
      <c r="HU142" s="11"/>
      <c r="HV142" s="19" t="str">
        <f t="shared" ca="1" si="346"/>
        <v/>
      </c>
      <c r="HW142" s="12" t="str">
        <f t="shared" ca="1" si="347"/>
        <v/>
      </c>
      <c r="HX142" s="12" t="str">
        <f t="shared" ca="1" si="348"/>
        <v/>
      </c>
      <c r="HY142" s="12" t="str">
        <f t="shared" ca="1" si="349"/>
        <v/>
      </c>
      <c r="IB142" s="12" t="str">
        <f t="shared" ca="1" si="350"/>
        <v/>
      </c>
      <c r="IC142" s="12" t="str">
        <f t="shared" ca="1" si="351"/>
        <v/>
      </c>
      <c r="ID142" s="12" t="str">
        <f t="shared" ca="1" si="352"/>
        <v/>
      </c>
      <c r="IE142" s="12" t="str">
        <f t="shared" ca="1" si="353"/>
        <v/>
      </c>
      <c r="IG142" s="197"/>
      <c r="IH142">
        <f t="shared" si="354"/>
        <v>1.2663044486016479</v>
      </c>
      <c r="II142">
        <f t="shared" si="355"/>
        <v>1.4185241770420667</v>
      </c>
      <c r="IJ142" t="e">
        <f t="shared" si="356"/>
        <v>#DIV/0!</v>
      </c>
      <c r="IK142">
        <f t="shared" si="357"/>
        <v>1.3429123787335895</v>
      </c>
      <c r="IL142">
        <f t="shared" si="358"/>
        <v>1.5450640341829789</v>
      </c>
      <c r="IM142">
        <f t="shared" si="359"/>
        <v>1.1664563604062295</v>
      </c>
    </row>
    <row r="143" spans="1:248" x14ac:dyDescent="0.2">
      <c r="A143" t="s">
        <v>239</v>
      </c>
      <c r="B143" s="1">
        <f t="shared" si="360"/>
        <v>2008</v>
      </c>
      <c r="C143" s="251">
        <f>'Annual Data_MER_July-2014'!E72</f>
        <v>21695.054</v>
      </c>
      <c r="D143" s="251">
        <f>'Annual Data_MER_July-2014'!I72</f>
        <v>18405.495999999999</v>
      </c>
      <c r="E143" s="406">
        <f>'Annual Data_MER_July-2014'!K72</f>
        <v>31361.616000000002</v>
      </c>
      <c r="F143" s="406">
        <f>'Annual Data_MER_July-2014'!M72</f>
        <v>27829.355</v>
      </c>
      <c r="G143" s="42"/>
      <c r="H143" s="42">
        <f t="shared" si="227"/>
        <v>99291.520999999993</v>
      </c>
      <c r="I143" s="1"/>
      <c r="J143" s="1"/>
      <c r="K143" s="42">
        <f>[2]National!H74</f>
        <v>21695.054999999997</v>
      </c>
      <c r="L143" s="42">
        <f>[10]Commercial_Total!D74</f>
        <v>17891.178551406527</v>
      </c>
      <c r="M143" s="42">
        <f>[11]Total_Industrial!F69</f>
        <v>25150.153315739921</v>
      </c>
      <c r="N143" s="251">
        <f>'[12]Total_Transportation '!F69</f>
        <v>27517.87352316975</v>
      </c>
      <c r="O143" s="42"/>
      <c r="P143" s="42">
        <f t="shared" si="390"/>
        <v>92254.260390316194</v>
      </c>
      <c r="Q143" s="58"/>
      <c r="R143" s="27"/>
      <c r="S143" s="51">
        <f>K143/C143</f>
        <v>1.0000000460934551</v>
      </c>
      <c r="T143" s="51">
        <f>L143/D143</f>
        <v>0.97205631140864268</v>
      </c>
      <c r="U143" s="51">
        <f>M143/E143</f>
        <v>0.8019406052207233</v>
      </c>
      <c r="V143" s="51">
        <f>N143/F143</f>
        <v>0.98880744893906991</v>
      </c>
      <c r="W143" s="1"/>
      <c r="X143" s="51">
        <f>P143/H143</f>
        <v>0.92912526126290484</v>
      </c>
      <c r="Z143" s="231">
        <f>Sector_Activity!B65</f>
        <v>111152.38122754355</v>
      </c>
      <c r="AA143" s="231">
        <f>Sector_Activity!C65</f>
        <v>83696.455468329936</v>
      </c>
      <c r="AB143" s="42">
        <f>Sector_Activity!D65</f>
        <v>2423.1045247103261</v>
      </c>
      <c r="AC143" s="51">
        <f>Sector_Activity!E65</f>
        <v>1.6004580311312939</v>
      </c>
      <c r="AD143" s="23"/>
      <c r="AE143" s="42">
        <f>Sector_Activity!G65</f>
        <v>14833.6</v>
      </c>
      <c r="AH143" s="267">
        <f t="shared" si="391"/>
        <v>195.18299797453159</v>
      </c>
      <c r="AI143" s="267">
        <f t="shared" si="228"/>
        <v>213.76267909190497</v>
      </c>
      <c r="AJ143" s="267">
        <f t="shared" si="304"/>
        <v>10.379310120246066</v>
      </c>
      <c r="AK143" s="51">
        <f t="shared" si="286"/>
        <v>17.193748906816733</v>
      </c>
      <c r="AN143" s="34">
        <f t="shared" si="309"/>
        <v>6.2192765337016089</v>
      </c>
      <c r="AO143" s="34">
        <f t="shared" si="361"/>
        <v>6.69369006849315</v>
      </c>
      <c r="AQ143" s="26">
        <f t="shared" si="310"/>
        <v>1.0630691426892374</v>
      </c>
      <c r="AR143" s="26">
        <f t="shared" si="311"/>
        <v>1.083041443531038</v>
      </c>
      <c r="AS143" s="26">
        <f t="shared" si="287"/>
        <v>0.77783524873150678</v>
      </c>
      <c r="AT143" s="26">
        <f t="shared" si="288"/>
        <v>0.88708734365433672</v>
      </c>
      <c r="AU143" s="26"/>
      <c r="AV143" s="26">
        <f t="shared" si="312"/>
        <v>0.68047418212227029</v>
      </c>
      <c r="AY143" s="34">
        <f t="shared" si="313"/>
        <v>7.4932842484321771</v>
      </c>
      <c r="AZ143" s="34">
        <f t="shared" si="362"/>
        <v>5.6423562364045097</v>
      </c>
      <c r="BA143" s="34">
        <f t="shared" si="314"/>
        <v>0.1633524245436257</v>
      </c>
      <c r="BB143" s="93">
        <f t="shared" si="315"/>
        <v>1.078941073732131E-4</v>
      </c>
      <c r="BD143" s="26">
        <f t="shared" si="400"/>
        <v>1.063069142689238</v>
      </c>
      <c r="BE143" s="26">
        <f t="shared" si="400"/>
        <v>1.0830414435310378</v>
      </c>
      <c r="BF143" s="26">
        <f t="shared" si="400"/>
        <v>0.77783830058022851</v>
      </c>
      <c r="BG143" s="26">
        <f t="shared" si="400"/>
        <v>0.88708734365433817</v>
      </c>
      <c r="BH143" s="258">
        <f>[2]National!CQ74</f>
        <v>0.8502817570576463</v>
      </c>
      <c r="BI143" s="258">
        <f>[10]Commercial_Total!Y74</f>
        <v>1.0673590912723496</v>
      </c>
      <c r="BJ143" s="258">
        <f>[11]Total_Industrial!Z69</f>
        <v>0.8413435218359101</v>
      </c>
      <c r="BK143" s="258">
        <f>'[12]Total_Transportation '!Z69</f>
        <v>0.82651078855921678</v>
      </c>
      <c r="BL143" s="1"/>
      <c r="BN143" s="258">
        <f>[2]National!CU74</f>
        <v>1.2502551464445513</v>
      </c>
      <c r="BO143" s="258">
        <f>[10]Commercial_Total!X74</f>
        <v>1.0146926675257846</v>
      </c>
      <c r="BP143" s="258">
        <f>[11]Total_Industrial!AD69</f>
        <v>0.92451927232160092</v>
      </c>
      <c r="BQ143" s="258">
        <f>'[12]Total_Transportation '!AD69</f>
        <v>1.0732919109268</v>
      </c>
      <c r="BZ143" s="83">
        <f t="shared" si="316"/>
        <v>1.9554688426908526</v>
      </c>
      <c r="CA143" s="83">
        <f t="shared" si="317"/>
        <v>0.66464387317572915</v>
      </c>
      <c r="CB143" s="83">
        <f t="shared" si="318"/>
        <v>0.68047418212227029</v>
      </c>
      <c r="CC143" s="83">
        <f t="shared" si="319"/>
        <v>0.73989644373951879</v>
      </c>
      <c r="CD143" s="83">
        <f t="shared" si="320"/>
        <v>1.0507635308071048</v>
      </c>
      <c r="CE143" s="83">
        <f t="shared" si="321"/>
        <v>0.87525829956624501</v>
      </c>
      <c r="CF143" s="84">
        <f t="shared" si="401"/>
        <v>1.3306476437127526</v>
      </c>
      <c r="CG143" s="84">
        <f t="shared" si="322"/>
        <v>1.3306460613956406</v>
      </c>
      <c r="CH143" s="9"/>
      <c r="CI143" s="84">
        <f t="shared" si="323"/>
        <v>0.77745619965535717</v>
      </c>
      <c r="CJ143" s="26"/>
      <c r="CK143" s="87">
        <f t="shared" si="324"/>
        <v>0.79443906362905869</v>
      </c>
      <c r="CL143" s="87">
        <f t="shared" si="230"/>
        <v>7.4517113020253884E-4</v>
      </c>
      <c r="CM143" s="92">
        <f t="shared" si="231"/>
        <v>1</v>
      </c>
      <c r="CN143" s="92">
        <f t="shared" si="232"/>
        <v>1</v>
      </c>
      <c r="CO143" s="5">
        <f t="shared" si="325"/>
        <v>1</v>
      </c>
      <c r="CP143" s="91">
        <f t="shared" si="326"/>
        <v>1</v>
      </c>
      <c r="CQ143" s="37">
        <f t="shared" si="327"/>
        <v>1.3306476437127526</v>
      </c>
      <c r="CR143">
        <f t="shared" si="328"/>
        <v>0.77745619965535717</v>
      </c>
      <c r="CS143" s="84">
        <f t="shared" si="329"/>
        <v>0.91968840758725456</v>
      </c>
      <c r="CT143" s="205"/>
      <c r="CU143" s="244"/>
      <c r="CV143" s="5"/>
      <c r="CW143" s="26">
        <f t="shared" si="233"/>
        <v>0.23516588727947027</v>
      </c>
      <c r="CX143" s="26">
        <f t="shared" si="234"/>
        <v>0.19393335847809301</v>
      </c>
      <c r="CY143" s="26">
        <f t="shared" si="235"/>
        <v>0.27261779791342727</v>
      </c>
      <c r="CZ143" s="26">
        <f t="shared" si="236"/>
        <v>0.29828295632900942</v>
      </c>
      <c r="DA143" s="26"/>
      <c r="DB143">
        <f t="shared" si="237"/>
        <v>1</v>
      </c>
      <c r="DD143" s="26">
        <f t="shared" si="363"/>
        <v>0.23278634370349718</v>
      </c>
      <c r="DE143" s="26">
        <f t="shared" si="364"/>
        <v>0.19183408176728445</v>
      </c>
      <c r="DF143" s="26">
        <f t="shared" si="365"/>
        <v>0.27619262809452066</v>
      </c>
      <c r="DG143" s="26">
        <f t="shared" si="366"/>
        <v>0.29915488476348151</v>
      </c>
      <c r="DH143" s="26"/>
      <c r="DI143" s="26">
        <f t="shared" si="267"/>
        <v>0.99996793832878383</v>
      </c>
      <c r="DJ143" s="26"/>
      <c r="DK143" s="26">
        <f t="shared" si="268"/>
        <v>0.2327938074620132</v>
      </c>
      <c r="DL143" s="26">
        <f t="shared" si="269"/>
        <v>0.19184023248574444</v>
      </c>
      <c r="DM143" s="26">
        <f t="shared" si="270"/>
        <v>0.27620148357567648</v>
      </c>
      <c r="DN143" s="26">
        <f t="shared" si="271"/>
        <v>0.29916447647656585</v>
      </c>
      <c r="DO143" s="26"/>
      <c r="DP143" s="26">
        <f t="shared" si="272"/>
        <v>0.99999999999999989</v>
      </c>
      <c r="DQ143" s="26"/>
      <c r="DR143" s="26"/>
      <c r="DS143" s="26">
        <f t="shared" si="367"/>
        <v>2.4222451723070024E-3</v>
      </c>
      <c r="DT143" s="26">
        <f t="shared" si="368"/>
        <v>-5.6751017238099236E-3</v>
      </c>
      <c r="DU143" s="26">
        <f t="shared" si="369"/>
        <v>1.4728729798193983E-2</v>
      </c>
      <c r="DV143" s="26">
        <f t="shared" si="370"/>
        <v>-2.1715993984460251E-3</v>
      </c>
      <c r="DW143" s="26"/>
      <c r="DY143" s="26">
        <f t="shared" si="275"/>
        <v>1.0028977929750162</v>
      </c>
      <c r="DZ143" s="26">
        <f t="shared" si="371"/>
        <v>0.7783436262875072</v>
      </c>
      <c r="EA143" s="26">
        <f t="shared" si="330"/>
        <v>0.91968840758725456</v>
      </c>
      <c r="EC143" s="26">
        <f t="shared" si="372"/>
        <v>7.5607453280317691E-3</v>
      </c>
      <c r="ED143" s="26">
        <f t="shared" si="373"/>
        <v>1.7090388388088684E-2</v>
      </c>
      <c r="EE143" s="26">
        <f t="shared" si="374"/>
        <v>-5.1119722072480001E-2</v>
      </c>
      <c r="EF143" s="26">
        <f t="shared" si="375"/>
        <v>-1.4055187200017239E-2</v>
      </c>
      <c r="EG143" s="26"/>
      <c r="EI143" s="26">
        <f t="shared" si="376"/>
        <v>0.9868024248704409</v>
      </c>
      <c r="EJ143" s="26">
        <f t="shared" si="377"/>
        <v>0.61281478558738278</v>
      </c>
      <c r="EK143" s="26">
        <f t="shared" si="331"/>
        <v>0.73989644373951879</v>
      </c>
      <c r="EL143" s="26">
        <v>0.83328366884709393</v>
      </c>
      <c r="EN143" s="26">
        <f t="shared" si="378"/>
        <v>-5.561013299595712E-3</v>
      </c>
      <c r="EO143" s="26">
        <f t="shared" si="379"/>
        <v>-2.1701029007960403E-3</v>
      </c>
      <c r="EP143" s="26">
        <f t="shared" si="380"/>
        <v>1.9148373017278279E-2</v>
      </c>
      <c r="EQ143" s="26">
        <f t="shared" si="381"/>
        <v>-6.5227587260634004E-3</v>
      </c>
      <c r="ET143" s="26">
        <f t="shared" si="273"/>
        <v>1.0016278723796592</v>
      </c>
      <c r="EU143" s="26">
        <f t="shared" si="382"/>
        <v>0.74240441221658626</v>
      </c>
      <c r="EV143" s="26">
        <f t="shared" si="332"/>
        <v>0.87525829956624501</v>
      </c>
      <c r="EW143" s="26"/>
      <c r="EX143" s="26">
        <f t="shared" si="383"/>
        <v>7.9832584719036377E-3</v>
      </c>
      <c r="EY143" s="26">
        <f t="shared" si="384"/>
        <v>-3.5049988230140762E-3</v>
      </c>
      <c r="EZ143" s="26">
        <f t="shared" si="385"/>
        <v>-4.4196279698896475E-3</v>
      </c>
      <c r="FA143" s="26">
        <f t="shared" si="386"/>
        <v>4.3511593276177015E-3</v>
      </c>
      <c r="FB143" s="26"/>
      <c r="FC143" s="26"/>
      <c r="FD143" s="26">
        <f t="shared" si="274"/>
        <v>1.0012678609036663</v>
      </c>
      <c r="FE143" s="26">
        <f t="shared" si="387"/>
        <v>1.0484108650126489</v>
      </c>
      <c r="FF143" s="26">
        <f t="shared" si="333"/>
        <v>1.0507635308071048</v>
      </c>
      <c r="FV143">
        <f t="shared" si="334"/>
        <v>1.9554688426908526</v>
      </c>
      <c r="FX143" s="8">
        <f t="shared" si="388"/>
        <v>59</v>
      </c>
      <c r="FY143" t="b">
        <f t="shared" si="264"/>
        <v>0</v>
      </c>
      <c r="GC143" s="11"/>
      <c r="GD143" s="11"/>
      <c r="GE143" s="11"/>
      <c r="GF143" s="11" t="str">
        <f t="shared" ca="1" si="394"/>
        <v/>
      </c>
      <c r="GG143" s="11" t="str">
        <f t="shared" ca="1" si="395"/>
        <v/>
      </c>
      <c r="GH143" s="11" t="str">
        <f t="shared" ca="1" si="396"/>
        <v/>
      </c>
      <c r="GI143" s="11" t="str">
        <f t="shared" ca="1" si="397"/>
        <v/>
      </c>
      <c r="GM143" s="11" t="str">
        <f t="shared" ca="1" si="305"/>
        <v/>
      </c>
      <c r="GN143" s="11" t="str">
        <f t="shared" ca="1" si="306"/>
        <v/>
      </c>
      <c r="GO143" s="11" t="str">
        <f t="shared" ca="1" si="307"/>
        <v/>
      </c>
      <c r="GP143" s="11" t="str">
        <f t="shared" ca="1" si="308"/>
        <v/>
      </c>
      <c r="GX143" s="14"/>
      <c r="GZ143" s="26">
        <f t="shared" si="335"/>
        <v>1.406095075596</v>
      </c>
      <c r="HA143" s="26">
        <f t="shared" si="336"/>
        <v>0.83739387198280313</v>
      </c>
      <c r="HB143" s="26">
        <f t="shared" si="337"/>
        <v>1.0113670615332089</v>
      </c>
      <c r="HC143" s="26">
        <f t="shared" si="338"/>
        <v>0.90757915096578856</v>
      </c>
      <c r="HD143" s="26">
        <f t="shared" si="339"/>
        <v>1.0807812001024359</v>
      </c>
      <c r="HE143" s="26">
        <f t="shared" si="340"/>
        <v>1.0807802379448765</v>
      </c>
      <c r="HF143" s="26"/>
      <c r="HG143" s="26">
        <f t="shared" si="341"/>
        <v>0.84691257965316369</v>
      </c>
      <c r="HI143" s="26">
        <f t="shared" si="342"/>
        <v>0.99951213337891232</v>
      </c>
      <c r="HJ143" s="26">
        <f t="shared" si="343"/>
        <v>0.9738175080195266</v>
      </c>
      <c r="HK143" s="26">
        <f t="shared" si="344"/>
        <v>0.81308011510978484</v>
      </c>
      <c r="HL143" s="26">
        <f t="shared" si="345"/>
        <v>0.93978510088592537</v>
      </c>
      <c r="HO143" s="8">
        <f t="shared" si="389"/>
        <v>59</v>
      </c>
      <c r="HP143" t="b">
        <f t="shared" si="266"/>
        <v>0</v>
      </c>
      <c r="HS143" s="11"/>
      <c r="HT143" s="11"/>
      <c r="HU143" s="11"/>
      <c r="HV143" s="19" t="str">
        <f t="shared" ca="1" si="346"/>
        <v/>
      </c>
      <c r="HW143" s="12" t="str">
        <f t="shared" ca="1" si="347"/>
        <v/>
      </c>
      <c r="HX143" s="12" t="str">
        <f t="shared" ca="1" si="348"/>
        <v/>
      </c>
      <c r="HY143" s="12" t="str">
        <f t="shared" ca="1" si="349"/>
        <v/>
      </c>
      <c r="IB143" s="12" t="str">
        <f t="shared" ca="1" si="350"/>
        <v/>
      </c>
      <c r="IC143" s="12" t="str">
        <f t="shared" ca="1" si="351"/>
        <v/>
      </c>
      <c r="ID143" s="12" t="str">
        <f t="shared" ca="1" si="352"/>
        <v/>
      </c>
      <c r="IE143" s="12" t="str">
        <f t="shared" ca="1" si="353"/>
        <v/>
      </c>
      <c r="IG143" s="197"/>
      <c r="IH143">
        <f t="shared" si="354"/>
        <v>1.272209873532957</v>
      </c>
      <c r="II143">
        <f t="shared" si="355"/>
        <v>1.4387854683617418</v>
      </c>
      <c r="IJ143" t="e">
        <f t="shared" si="356"/>
        <v>#DIV/0!</v>
      </c>
      <c r="IK143">
        <f t="shared" si="357"/>
        <v>1.352447059577464</v>
      </c>
      <c r="IL143">
        <f t="shared" si="358"/>
        <v>1.5582642905859816</v>
      </c>
      <c r="IM143">
        <f t="shared" si="359"/>
        <v>1.1215047766728194</v>
      </c>
    </row>
    <row r="144" spans="1:248" x14ac:dyDescent="0.2">
      <c r="A144" t="s">
        <v>239</v>
      </c>
      <c r="B144" s="1">
        <f t="shared" si="360"/>
        <v>2009</v>
      </c>
      <c r="C144" s="251">
        <f>'Annual Data_MER_July-2014'!E73</f>
        <v>21110.63</v>
      </c>
      <c r="D144" s="251">
        <f>'Annual Data_MER_July-2014'!I73</f>
        <v>17889.805</v>
      </c>
      <c r="E144" s="406">
        <f>'Annual Data_MER_July-2014'!K73</f>
        <v>28487.545999999998</v>
      </c>
      <c r="F144" s="406">
        <f>'Annual Data_MER_July-2014'!M73</f>
        <v>27107.136999999999</v>
      </c>
      <c r="G144" s="42"/>
      <c r="H144" s="42">
        <f t="shared" si="227"/>
        <v>94595.118000000002</v>
      </c>
      <c r="I144" s="42"/>
      <c r="J144" s="1"/>
      <c r="K144" s="42">
        <f>[2]National!H75</f>
        <v>21110.630000000005</v>
      </c>
      <c r="L144" s="42">
        <f>[10]Commercial_Total!D75</f>
        <v>17461.971688701302</v>
      </c>
      <c r="M144" s="42">
        <f>[11]Total_Industrial!F70</f>
        <v>22551.136369434163</v>
      </c>
      <c r="N144" s="251">
        <f>'[12]Total_Transportation '!F70</f>
        <v>26701.782029177153</v>
      </c>
      <c r="O144" s="42"/>
      <c r="P144" s="42">
        <f t="shared" ref="P144:P145" si="402">SUM(K144:N144)</f>
        <v>87825.52008731263</v>
      </c>
      <c r="Q144" s="58"/>
      <c r="R144" s="27"/>
      <c r="S144" s="51">
        <f t="shared" ref="S144:S145" si="403">K144/C144</f>
        <v>1.0000000000000002</v>
      </c>
      <c r="T144" s="51">
        <f t="shared" ref="T144:T145" si="404">L144/D144</f>
        <v>0.97608507687486257</v>
      </c>
      <c r="U144" s="51">
        <f t="shared" ref="U144:U145" si="405">M144/E144</f>
        <v>0.79161386415783808</v>
      </c>
      <c r="V144" s="51">
        <f t="shared" ref="V144:V145" si="406">N144/F144</f>
        <v>0.98504619020360407</v>
      </c>
      <c r="W144" s="1"/>
      <c r="X144" s="51">
        <f t="shared" ref="X144:X145" si="407">P144/H144</f>
        <v>0.92843607518215299</v>
      </c>
      <c r="Z144" s="231">
        <f>Sector_Activity!B66</f>
        <v>111376.23530673655</v>
      </c>
      <c r="AA144" s="231">
        <f>Sector_Activity!C66</f>
        <v>84394.714908811162</v>
      </c>
      <c r="AB144" s="42">
        <f>Sector_Activity!D66</f>
        <v>2284.7318116206479</v>
      </c>
      <c r="AC144" s="51">
        <f>Sector_Activity!E66</f>
        <v>1.5457985245593699</v>
      </c>
      <c r="AD144" s="23"/>
      <c r="AE144" s="42">
        <f>Sector_Activity!G66</f>
        <v>14417.9</v>
      </c>
      <c r="AH144" s="267">
        <f t="shared" ref="AH144:AH145" si="408">K144/Z144*1000</f>
        <v>189.54339713368938</v>
      </c>
      <c r="AI144" s="267">
        <f t="shared" ref="AI144:AI145" si="409">L144/AA144*1000</f>
        <v>206.90835566621718</v>
      </c>
      <c r="AJ144" s="267">
        <f t="shared" ref="AJ144:AJ145" si="410">M144/AB144</f>
        <v>9.8703647643605823</v>
      </c>
      <c r="AK144" s="51">
        <f t="shared" ref="AK144:AK145" si="411">N144/AC144*0.001</f>
        <v>17.273778959511233</v>
      </c>
      <c r="AN144" s="34">
        <f t="shared" ref="AN144" si="412">P144/AE144</f>
        <v>6.0914224739603293</v>
      </c>
      <c r="AO144" s="34">
        <f t="shared" ref="AO144" si="413">H144/AE144</f>
        <v>6.5609497915785244</v>
      </c>
      <c r="AQ144" s="26">
        <f t="shared" si="310"/>
        <v>1.0323529138516934</v>
      </c>
      <c r="AR144" s="26">
        <f t="shared" si="311"/>
        <v>1.0483136025022779</v>
      </c>
      <c r="AS144" s="26">
        <f t="shared" si="287"/>
        <v>0.73969440575642997</v>
      </c>
      <c r="AT144" s="26">
        <f t="shared" si="288"/>
        <v>0.89121638190201835</v>
      </c>
      <c r="AU144" s="26"/>
      <c r="AV144" s="26">
        <f t="shared" si="312"/>
        <v>0.66648519381116889</v>
      </c>
      <c r="AY144" s="34">
        <f t="shared" ref="AY144:AY145" si="414">Z144/$AE144</f>
        <v>7.7248583570933738</v>
      </c>
      <c r="AZ144" s="34">
        <f t="shared" ref="AZ144:AZ145" si="415">AA144/$AE144</f>
        <v>5.8534679050909748</v>
      </c>
      <c r="BA144" s="34">
        <f t="shared" ref="BA144:BA145" si="416">AB144/$AE144</f>
        <v>0.15846495062530938</v>
      </c>
      <c r="BB144" s="93">
        <f t="shared" ref="BB144:BB145" si="417">AC144/$AE144</f>
        <v>1.0721384699293032E-4</v>
      </c>
      <c r="BD144" s="26">
        <f t="shared" ref="BD144:BD145" si="418">BH144*BN144</f>
        <v>1.0323529138516934</v>
      </c>
      <c r="BE144" s="26">
        <f t="shared" ref="BE144:BE145" si="419">BI144*BO144</f>
        <v>1.0483136025022781</v>
      </c>
      <c r="BF144" s="26">
        <f t="shared" ref="BF144:BF145" si="420">BJ144*BP144</f>
        <v>0.73969736444019074</v>
      </c>
      <c r="BG144" s="26">
        <f t="shared" ref="BG144:BG145" si="421">BK144*BQ144</f>
        <v>0.89121638190201979</v>
      </c>
      <c r="BH144" s="258">
        <f>[2]National!CQ75</f>
        <v>0.82622746892191845</v>
      </c>
      <c r="BI144" s="258">
        <f>[10]Commercial_Total!Y75</f>
        <v>1.0379436906180153</v>
      </c>
      <c r="BJ144" s="258">
        <f>[11]Total_Industrial!Z70</f>
        <v>0.85158134148298215</v>
      </c>
      <c r="BK144" s="258">
        <f>'[12]Total_Transportation '!Z70</f>
        <v>0.82425745208327461</v>
      </c>
      <c r="BL144" s="1"/>
      <c r="BN144" s="258">
        <f>[2]National!CU75</f>
        <v>1.249477840767909</v>
      </c>
      <c r="BO144" s="258">
        <f>[10]Commercial_Total!X75</f>
        <v>1.0099908231804833</v>
      </c>
      <c r="BP144" s="258">
        <f>[11]Total_Industrial!AD70</f>
        <v>0.86861621833100333</v>
      </c>
      <c r="BQ144" s="258">
        <f>'[12]Total_Transportation '!AD70</f>
        <v>1.0812354558026858</v>
      </c>
      <c r="BZ144" s="83">
        <f t="shared" ref="BZ144:BZ145" si="422">IF(FV144&gt;0,FV144,"NA")</f>
        <v>1.900668362840608</v>
      </c>
      <c r="CA144" s="83">
        <f t="shared" si="317"/>
        <v>0.65146354799302819</v>
      </c>
      <c r="CB144" s="83">
        <f t="shared" si="318"/>
        <v>0.66648519381116889</v>
      </c>
      <c r="CC144" s="83">
        <f t="shared" ref="CC144:CC145" si="423">IF(CM144=1,EK144,"NA")</f>
        <v>0.74323889775084184</v>
      </c>
      <c r="CD144" s="83">
        <f t="shared" ref="CD144:CD145" si="424">IF(CP144&gt;0, FF144,"NA")</f>
        <v>1.0347619278047795</v>
      </c>
      <c r="CE144" s="83">
        <f t="shared" ref="CE144:CE145" si="425">IF(CO144&gt;0,EV144, "NA")</f>
        <v>0.86660693318142556</v>
      </c>
      <c r="CF144" s="84">
        <f t="shared" ref="CF144:CF145" si="426">IF(ISERR(CQ144),"NA ", CQ144)</f>
        <v>1.2667688541335238</v>
      </c>
      <c r="CG144" s="84">
        <f t="shared" si="322"/>
        <v>1.2667673221785798</v>
      </c>
      <c r="CH144" s="9"/>
      <c r="CI144" s="84">
        <f t="shared" ref="CI144:CI145" si="427">IF(ISERR(CR144),"NA ", CR144)</f>
        <v>0.76907531465616052</v>
      </c>
      <c r="CJ144" s="26"/>
      <c r="CK144" s="87">
        <f t="shared" ref="CK144:CK145" si="428">AQ144*AR144*AS144*AT144</f>
        <v>0.71343580944569085</v>
      </c>
      <c r="CL144" s="87">
        <f t="shared" ref="CL144:CL145" si="429">AY144*AZ144*BA144*BB144</f>
        <v>7.6822399059378274E-4</v>
      </c>
      <c r="CM144" s="92">
        <f t="shared" ref="CM144:CM145" si="430">IF(ISERR(CK144),0,IF(CK144&lt;0.0001,0,1))</f>
        <v>1</v>
      </c>
      <c r="CN144" s="92">
        <f t="shared" ref="CN144:CN145" si="431">IF(ISERR(CL144),0,IF(CL144&lt;0.0001,0,1))</f>
        <v>1</v>
      </c>
      <c r="CO144" s="5">
        <f t="shared" ref="CO144:CO145" si="432">IF(BH144*BI144*BJ144*BK144&gt;0,1,0)</f>
        <v>1</v>
      </c>
      <c r="CP144" s="91">
        <f t="shared" ref="CP144:CP145" si="433">IF(BN144*BO144*BP144*BQ144&gt;0,1,0)</f>
        <v>1</v>
      </c>
      <c r="CQ144" s="37">
        <f t="shared" ref="CQ144:CQ145" si="434">BZ144*CC144*CD144*CE144</f>
        <v>1.2667688541335238</v>
      </c>
      <c r="CR144">
        <f t="shared" ref="CR144:CR145" si="435">CC144*CD144</f>
        <v>0.76907531465616052</v>
      </c>
      <c r="CS144" s="84">
        <f t="shared" ref="CS144:CS145" si="436">IF(CN144=1,EA144,"NA ")</f>
        <v>0.89673077637359755</v>
      </c>
      <c r="CT144" s="205"/>
      <c r="CU144" s="244"/>
      <c r="CW144" s="26">
        <f t="shared" ref="CW144:CW145" si="437">K144/$P144</f>
        <v>0.24037011086313703</v>
      </c>
      <c r="CX144" s="26">
        <f t="shared" ref="CX144:CX145" si="438">L144/$P144</f>
        <v>0.19882571342977878</v>
      </c>
      <c r="CY144" s="26">
        <f t="shared" ref="CY144:CY145" si="439">M144/$P144</f>
        <v>0.25677202192500226</v>
      </c>
      <c r="CZ144" s="26">
        <f t="shared" ref="CZ144:CZ145" si="440">N144/$P144</f>
        <v>0.30403215378208187</v>
      </c>
      <c r="DA144" s="26"/>
      <c r="DB144">
        <f t="shared" ref="DB144:DB145" si="441">SUM(CW144:CZ144)</f>
        <v>1</v>
      </c>
      <c r="DD144" s="26">
        <f t="shared" ref="DD144:DD145" si="442">(CW144-CW143)/LN(CW144/CW143)</f>
        <v>0.23775850634159532</v>
      </c>
      <c r="DE144" s="26">
        <f t="shared" ref="DE144:DE145" si="443">(CX144-CX143)/LN(CX144/CX143)</f>
        <v>0.19636937869761112</v>
      </c>
      <c r="DF144" s="26">
        <f t="shared" ref="DF144:DF145" si="444">(CY144-CY143)/LN(CY144/CY143)</f>
        <v>0.26461584133105542</v>
      </c>
      <c r="DG144" s="26">
        <f t="shared" ref="DG144:DG145" si="445">(CZ144-CZ143)/LN(CZ144/CZ143)</f>
        <v>0.30114840865971954</v>
      </c>
      <c r="DH144" s="26"/>
      <c r="DI144" s="26">
        <f t="shared" ref="DI144:DI145" si="446">SUM(DD144:DG144)</f>
        <v>0.99989213502998142</v>
      </c>
      <c r="DJ144" s="26"/>
      <c r="DK144" s="26">
        <f t="shared" ref="DK144:DK145" si="447">DD144/$DI144</f>
        <v>0.2377841549223369</v>
      </c>
      <c r="DL144" s="26">
        <f t="shared" ref="DL144:DL145" si="448">DE144/$DI144</f>
        <v>0.19639056235973198</v>
      </c>
      <c r="DM144" s="26">
        <f t="shared" ref="DM144:DM145" si="449">DF144/$DI144</f>
        <v>0.26464438718994526</v>
      </c>
      <c r="DN144" s="26">
        <f t="shared" ref="DN144:DN145" si="450">DG144/$DI144</f>
        <v>0.30118089552798583</v>
      </c>
      <c r="DO144" s="26"/>
      <c r="DP144" s="26">
        <f t="shared" ref="DP144:DP145" si="451">SUM(DK144:DN144)</f>
        <v>1</v>
      </c>
      <c r="DQ144" s="26"/>
      <c r="DR144" s="26"/>
      <c r="DS144" s="26">
        <f t="shared" ref="DS144:DS145" si="452">LN(AQ144/AQ143)</f>
        <v>-2.9319562720148504E-2</v>
      </c>
      <c r="DT144" s="26">
        <f t="shared" ref="DT144:DT145" si="453">LN(AR144/AR143)</f>
        <v>-3.2590454463683242E-2</v>
      </c>
      <c r="DU144" s="26">
        <f t="shared" ref="DU144:DU145" si="454">LN(AS144/AS143)</f>
        <v>-5.0277603487038587E-2</v>
      </c>
      <c r="DV144" s="26">
        <f t="shared" ref="DV144:DV145" si="455">LN(AT144/AT143)</f>
        <v>4.6438025276915838E-3</v>
      </c>
      <c r="DW144" s="26"/>
      <c r="DY144" s="26">
        <f t="shared" ref="DY144:DY145" si="456">EXP(SUMPRODUCT($DK144:$DN144,DS144:DV144))</f>
        <v>0.97503759857766936</v>
      </c>
      <c r="DZ144" s="26">
        <f t="shared" ref="DZ144:DZ145" si="457">IF(ISERR(DY144),DZ143,DY144*DZ143)</f>
        <v>0.75891430024360595</v>
      </c>
      <c r="EA144" s="26">
        <f t="shared" si="330"/>
        <v>0.89673077637359755</v>
      </c>
      <c r="EC144" s="26">
        <f t="shared" ref="EC144:EC145" si="458">LN(AY144/AY143)</f>
        <v>3.0436301104572655E-2</v>
      </c>
      <c r="ED144" s="26">
        <f t="shared" ref="ED144:ED145" si="459">LN(AZ144/AZ143)</f>
        <v>3.6732539214249793E-2</v>
      </c>
      <c r="EE144" s="26">
        <f t="shared" ref="EE144:EE145" si="460">LN(BA144/BA143)</f>
        <v>-3.0376543404423965E-2</v>
      </c>
      <c r="EF144" s="26">
        <f t="shared" ref="EF144:EF145" si="461">LN(BB144/BB143)</f>
        <v>-6.324848841883811E-3</v>
      </c>
      <c r="EG144" s="26"/>
      <c r="EI144" s="26">
        <f t="shared" ref="EI144:EI145" si="462">EXP(SUMPRODUCT($DK144:$DN144,EC144:EF144))</f>
        <v>1.0045174619226847</v>
      </c>
      <c r="EJ144" s="26">
        <f t="shared" ref="EJ144:EJ145" si="463">IF(ISERR(EI144),EJ143,EI144*EJ143)</f>
        <v>0.6155831530469319</v>
      </c>
      <c r="EK144" s="26">
        <f t="shared" si="331"/>
        <v>0.74323889775084184</v>
      </c>
      <c r="EL144" s="26">
        <v>0.83328366884709393</v>
      </c>
      <c r="EN144" s="26">
        <f t="shared" ref="EN144:EN145" si="464">LN(BH144/BH143)</f>
        <v>-2.8697651735518224E-2</v>
      </c>
      <c r="EO144" s="26">
        <f t="shared" ref="EO144:EO145" si="465">LN(BI144/BI143)</f>
        <v>-2.7945923287229564E-2</v>
      </c>
      <c r="EP144" s="26">
        <f t="shared" ref="EP144:EP145" si="466">LN(BJ144/BJ143)</f>
        <v>1.2094977957808591E-2</v>
      </c>
      <c r="EQ144" s="26">
        <f t="shared" ref="EQ144:EQ145" si="467">LN(BK144/BK143)</f>
        <v>-2.730047525756495E-3</v>
      </c>
      <c r="ET144" s="26">
        <f t="shared" ref="ET144:ET145" si="468">EXP(SUMPRODUCT($DK144:$DN144,EN144:EQ144))</f>
        <v>0.99011564198921975</v>
      </c>
      <c r="EU144" s="26">
        <f t="shared" ref="EU144:EU145" si="469">IF(ISERR(ET144),EU143,ET144*EU143)</f>
        <v>0.73506622121745469</v>
      </c>
      <c r="EV144" s="26">
        <f t="shared" si="332"/>
        <v>0.86660693318142556</v>
      </c>
      <c r="EW144" s="26"/>
      <c r="EX144" s="26">
        <f t="shared" ref="EX144:EX145" si="470">LN(BN144/BN143)</f>
        <v>-6.2191098463082212E-4</v>
      </c>
      <c r="EY144" s="26">
        <f t="shared" ref="EY144:EY145" si="471">LN(BO144/BO143)</f>
        <v>-4.6445311764532638E-3</v>
      </c>
      <c r="EZ144" s="26">
        <f t="shared" ref="EZ144:EZ145" si="472">LN(BP144/BP143)</f>
        <v>-6.2372505087629065E-2</v>
      </c>
      <c r="FA144" s="26">
        <f t="shared" ref="FA144:FA145" si="473">LN(BQ144/BQ143)</f>
        <v>7.3738500534482228E-3</v>
      </c>
      <c r="FB144" s="26"/>
      <c r="FC144" s="26"/>
      <c r="FD144" s="26">
        <f t="shared" ref="FD144:FD145" si="474">EXP(SUMPRODUCT($DK144:$DN144,EX144:FA144))</f>
        <v>0.98477145186982806</v>
      </c>
      <c r="FE144" s="26">
        <f t="shared" ref="FE144:FE145" si="475">IF(ISERR(FD144),FE143,FD144*FE143)</f>
        <v>1.0324450896946087</v>
      </c>
      <c r="FF144" s="26">
        <f t="shared" si="333"/>
        <v>1.0347619278047795</v>
      </c>
      <c r="FV144">
        <f t="shared" si="334"/>
        <v>1.900668362840608</v>
      </c>
      <c r="FW144">
        <f>AF144/AE$150</f>
        <v>0</v>
      </c>
      <c r="FY144" s="8">
        <f>FX143+1</f>
        <v>60</v>
      </c>
      <c r="FZ144" t="b">
        <f t="shared" si="264"/>
        <v>0</v>
      </c>
      <c r="GD144" s="11"/>
      <c r="GE144" s="11"/>
      <c r="GF144" s="11"/>
      <c r="GG144" s="11" t="str">
        <f ca="1">IF(FZ144,OFFSET(B$10,$FY$4+$FY144,0),"")</f>
        <v/>
      </c>
      <c r="GH144" s="11" t="str">
        <f ca="1">IF($FZ144,OFFSET(BZ$10,$FY$4+$FY144,0),"")</f>
        <v/>
      </c>
      <c r="GI144" s="11" t="str">
        <f ca="1">IF($FZ144,OFFSET(CI$10,$FY$4+$FY144,0),"")</f>
        <v/>
      </c>
      <c r="GJ144" s="11" t="str">
        <f ca="1">IF($FZ144,OFFSET(CE$10,$FY$4+$FY144,0),"")</f>
        <v/>
      </c>
      <c r="GN144" s="11" t="str">
        <f t="shared" ref="GN144:GQ145" ca="1" si="476">IF($FZ144,OFFSET(AQ$10,$FY$4+$FY144,0),"")</f>
        <v/>
      </c>
      <c r="GO144" s="11" t="str">
        <f t="shared" ca="1" si="476"/>
        <v/>
      </c>
      <c r="GP144" s="11" t="str">
        <f t="shared" ca="1" si="476"/>
        <v/>
      </c>
      <c r="GQ144" s="11" t="str">
        <f t="shared" ca="1" si="476"/>
        <v/>
      </c>
      <c r="GX144" s="14"/>
      <c r="GZ144" s="26">
        <f t="shared" si="335"/>
        <v>1.3666903644722499</v>
      </c>
      <c r="HA144" s="26">
        <f>CA144/CA$151</f>
        <v>0.46843992947634622</v>
      </c>
      <c r="HB144" s="26">
        <f t="shared" ref="HB144:HD145" si="477">CD144/CD$151</f>
        <v>1.1711142885420969</v>
      </c>
      <c r="HC144" s="26">
        <f t="shared" si="477"/>
        <v>0.83411508090957998</v>
      </c>
      <c r="HD144" s="26">
        <f t="shared" si="477"/>
        <v>1.3135470999522838</v>
      </c>
      <c r="HE144" s="26">
        <f>CR144/CG$151</f>
        <v>0.62465983798989511</v>
      </c>
      <c r="HF144" s="26"/>
      <c r="HG144" s="26">
        <f t="shared" si="341"/>
        <v>0.83778296317111289</v>
      </c>
      <c r="HI144" s="26">
        <f t="shared" si="342"/>
        <v>0.97063231532953897</v>
      </c>
      <c r="HJ144" s="26">
        <f t="shared" si="343"/>
        <v>0.94259194429662152</v>
      </c>
      <c r="HK144" s="26">
        <f t="shared" si="344"/>
        <v>0.77321105408801538</v>
      </c>
      <c r="HL144" s="26">
        <f t="shared" si="345"/>
        <v>0.94415942620340088</v>
      </c>
      <c r="HO144" s="8">
        <f t="shared" si="389"/>
        <v>60</v>
      </c>
      <c r="HP144" t="b">
        <f t="shared" ref="HP144:HP145" si="478">(HO144+Begin_year_chart1&lt;=End_year_chart1)</f>
        <v>0</v>
      </c>
      <c r="HT144" s="11"/>
      <c r="HU144" s="11"/>
      <c r="HV144" s="11"/>
      <c r="HW144" s="19" t="str">
        <f ca="1">IF(HQ144,OFFSET(B$84,$FY$4+$FY144,0),"")</f>
        <v/>
      </c>
      <c r="HX144" s="12" t="str">
        <f ca="1">IF($HQ144,OFFSET(GZ$84,$FY$4+$FY144,0),"")</f>
        <v/>
      </c>
      <c r="HY144" s="12" t="str">
        <f ca="1">IF($HQ144,OFFSET(HG$84,$FY$4+$FY144,0),"")</f>
        <v/>
      </c>
      <c r="HZ144" s="12" t="str">
        <f ca="1">IF($HQ144,OFFSET(HC$84,$FY$4+$FY144,0),"")</f>
        <v/>
      </c>
      <c r="IC144" s="12" t="str">
        <f t="shared" ref="IC144:IF145" ca="1" si="479">IF($HQ144,OFFSET(HI$84,$FY$4+$FY144,0),"")</f>
        <v/>
      </c>
      <c r="ID144" s="12" t="str">
        <f t="shared" ca="1" si="479"/>
        <v/>
      </c>
      <c r="IE144" s="12" t="str">
        <f t="shared" ca="1" si="479"/>
        <v/>
      </c>
      <c r="IF144" s="12" t="str">
        <f t="shared" ca="1" si="479"/>
        <v/>
      </c>
      <c r="IH144" s="197"/>
      <c r="II144">
        <f>AA144/Z$150</f>
        <v>0.96595132191718525</v>
      </c>
      <c r="IJ144">
        <f>AB144/AA$150</f>
        <v>3.9275724536595814E-2</v>
      </c>
      <c r="IK144" t="e">
        <f>AE144/AD$150</f>
        <v>#DIV/0!</v>
      </c>
      <c r="IL144">
        <f t="shared" ref="IL144:IN145" si="480">L144/K$150</f>
        <v>1.088561069091966</v>
      </c>
      <c r="IM144">
        <f t="shared" si="480"/>
        <v>1.9641316761584411</v>
      </c>
      <c r="IN144">
        <f t="shared" si="480"/>
        <v>1.1906955681521501</v>
      </c>
    </row>
    <row r="145" spans="1:261" x14ac:dyDescent="0.2">
      <c r="A145" t="s">
        <v>239</v>
      </c>
      <c r="B145" s="1">
        <f t="shared" si="360"/>
        <v>2010</v>
      </c>
      <c r="C145" s="251">
        <f>'Annual Data_MER_July-2014'!E74</f>
        <v>21853.03</v>
      </c>
      <c r="D145" s="251">
        <f>'Annual Data_MER_July-2014'!I74</f>
        <v>18055.651000000002</v>
      </c>
      <c r="E145" s="406">
        <f>'Annual Data_MER_July-2014'!K74</f>
        <v>30542.964</v>
      </c>
      <c r="F145" s="406">
        <f>'Annual Data_MER_July-2014'!M74</f>
        <v>27560.441999999999</v>
      </c>
      <c r="G145" s="42"/>
      <c r="H145" s="42">
        <f>SUM(C145:F145)</f>
        <v>98012.086999999985</v>
      </c>
      <c r="I145" s="373"/>
      <c r="J145" s="1"/>
      <c r="K145" s="42">
        <f>[2]National!H76</f>
        <v>21853.03</v>
      </c>
      <c r="L145" s="42">
        <f>[10]Commercial_Total!D76</f>
        <v>17628.815960277476</v>
      </c>
      <c r="M145" s="42">
        <f>[11]Total_Industrial!F71</f>
        <v>23283.393790021459</v>
      </c>
      <c r="N145" s="251">
        <f>'[12]Total_Transportation '!F71</f>
        <v>27076.07584557568</v>
      </c>
      <c r="O145" s="42"/>
      <c r="P145" s="42">
        <f t="shared" si="402"/>
        <v>89841.315595874621</v>
      </c>
      <c r="Q145" s="58"/>
      <c r="R145" s="27"/>
      <c r="S145" s="51">
        <f t="shared" si="403"/>
        <v>1</v>
      </c>
      <c r="T145" s="51">
        <f t="shared" si="404"/>
        <v>0.97636003045680675</v>
      </c>
      <c r="U145" s="51">
        <f t="shared" si="405"/>
        <v>0.76231611935310073</v>
      </c>
      <c r="V145" s="51">
        <f t="shared" si="406"/>
        <v>0.98242531253946075</v>
      </c>
      <c r="W145" s="1"/>
      <c r="X145" s="51">
        <f t="shared" si="407"/>
        <v>0.91663506354960722</v>
      </c>
      <c r="Z145" s="231">
        <f>Sector_Activity!B67</f>
        <v>112425.82734920859</v>
      </c>
      <c r="AA145" s="231">
        <f>Sector_Activity!C67</f>
        <v>84626.05354378451</v>
      </c>
      <c r="AB145" s="42">
        <f>Sector_Activity!D67</f>
        <v>2342.1364672481891</v>
      </c>
      <c r="AC145" s="51">
        <f>Sector_Activity!E67</f>
        <v>1.5820070462690683</v>
      </c>
      <c r="AD145" s="23"/>
      <c r="AE145" s="42">
        <f>Sector_Activity!G67</f>
        <v>14779.4</v>
      </c>
      <c r="AH145" s="267">
        <f t="shared" si="408"/>
        <v>194.37731093694134</v>
      </c>
      <c r="AI145" s="267">
        <f t="shared" si="409"/>
        <v>208.31428646446966</v>
      </c>
      <c r="AJ145" s="267">
        <f t="shared" si="410"/>
        <v>9.9410918687319114</v>
      </c>
      <c r="AK145" s="51">
        <f t="shared" si="411"/>
        <v>17.115015959903996</v>
      </c>
      <c r="AN145" s="34">
        <f t="shared" ref="AN145" si="481">P145/AE145</f>
        <v>6.0788202224633361</v>
      </c>
      <c r="AO145" s="34">
        <f t="shared" ref="AO145" si="482">H145/AE145</f>
        <v>6.6316688769503491</v>
      </c>
      <c r="AQ145" s="26">
        <f t="shared" si="310"/>
        <v>1.058680947829977</v>
      </c>
      <c r="AR145" s="26">
        <f t="shared" si="311"/>
        <v>1.0554368352747745</v>
      </c>
      <c r="AS145" s="26">
        <f t="shared" si="287"/>
        <v>0.74499476138540577</v>
      </c>
      <c r="AT145" s="26">
        <f t="shared" si="288"/>
        <v>0.88302522775899484</v>
      </c>
      <c r="AU145" s="26"/>
      <c r="AV145" s="26">
        <f t="shared" si="312"/>
        <v>0.66510633459276203</v>
      </c>
      <c r="AY145" s="34">
        <f t="shared" si="414"/>
        <v>7.6069277067545764</v>
      </c>
      <c r="AZ145" s="34">
        <f t="shared" si="415"/>
        <v>5.7259464892880976</v>
      </c>
      <c r="BA145" s="34">
        <f t="shared" si="416"/>
        <v>0.15847304134458701</v>
      </c>
      <c r="BB145" s="93">
        <f t="shared" si="417"/>
        <v>1.0704135798943586E-4</v>
      </c>
      <c r="BD145" s="26">
        <f t="shared" si="418"/>
        <v>1.0586809478299768</v>
      </c>
      <c r="BE145" s="26">
        <f t="shared" si="419"/>
        <v>1.0554368352747745</v>
      </c>
      <c r="BF145" s="26">
        <f t="shared" si="420"/>
        <v>0.74499786677215551</v>
      </c>
      <c r="BG145" s="26">
        <f t="shared" si="421"/>
        <v>0.88302522775899583</v>
      </c>
      <c r="BH145" s="258">
        <f>[2]National!CQ76</f>
        <v>0.82640074748457137</v>
      </c>
      <c r="BI145" s="258">
        <f>[10]Commercial_Total!Y76</f>
        <v>1.0302583671232259</v>
      </c>
      <c r="BJ145" s="258">
        <f>[11]Total_Industrial!Z71</f>
        <v>0.84290666155080796</v>
      </c>
      <c r="BK145" s="258">
        <f>'[12]Total_Transportation '!Z71</f>
        <v>0.82566657545572286</v>
      </c>
      <c r="BL145" s="1"/>
      <c r="BN145" s="258">
        <f>[2]National!CU76</f>
        <v>1.2810745283718927</v>
      </c>
      <c r="BO145" s="258">
        <f>[10]Commercial_Total!X76</f>
        <v>1.0244389843897643</v>
      </c>
      <c r="BP145" s="258">
        <f>[11]Total_Industrial!AD71</f>
        <v>0.88384384743321809</v>
      </c>
      <c r="BQ145" s="258">
        <f>'[12]Total_Transportation '!AD71</f>
        <v>1.0694695098582792</v>
      </c>
      <c r="BZ145" s="83">
        <f t="shared" si="422"/>
        <v>1.9483238198188697</v>
      </c>
      <c r="CA145" s="83">
        <f t="shared" si="317"/>
        <v>0.65848553531661458</v>
      </c>
      <c r="CB145" s="83">
        <f t="shared" si="318"/>
        <v>0.66510633459276203</v>
      </c>
      <c r="CC145" s="83">
        <f t="shared" si="423"/>
        <v>0.73691505678969482</v>
      </c>
      <c r="CD145" s="83">
        <f t="shared" si="424"/>
        <v>1.0451775848366329</v>
      </c>
      <c r="CE145" s="83">
        <f t="shared" si="425"/>
        <v>0.8635432839488304</v>
      </c>
      <c r="CF145" s="84">
        <f t="shared" si="426"/>
        <v>1.2958441378299659</v>
      </c>
      <c r="CG145" s="84">
        <f t="shared" si="322"/>
        <v>1.2958425143994974</v>
      </c>
      <c r="CH145" s="9"/>
      <c r="CI145" s="84">
        <f t="shared" si="427"/>
        <v>0.77020709928520348</v>
      </c>
      <c r="CJ145" s="26"/>
      <c r="CK145" s="87">
        <f t="shared" si="428"/>
        <v>0.73506149756496231</v>
      </c>
      <c r="CL145" s="87">
        <f t="shared" si="429"/>
        <v>7.3886241816429731E-4</v>
      </c>
      <c r="CM145" s="92">
        <f t="shared" si="430"/>
        <v>1</v>
      </c>
      <c r="CN145" s="92">
        <f t="shared" si="431"/>
        <v>1</v>
      </c>
      <c r="CO145" s="5">
        <f t="shared" si="432"/>
        <v>1</v>
      </c>
      <c r="CP145" s="91">
        <f t="shared" si="433"/>
        <v>1</v>
      </c>
      <c r="CQ145" s="37">
        <f t="shared" si="434"/>
        <v>1.2958441378299659</v>
      </c>
      <c r="CR145">
        <f t="shared" si="435"/>
        <v>0.77020709928520348</v>
      </c>
      <c r="CS145" s="84">
        <f t="shared" si="436"/>
        <v>0.90255495319940859</v>
      </c>
      <c r="CT145" s="205"/>
      <c r="CU145" s="244"/>
      <c r="CW145" s="26">
        <f t="shared" si="437"/>
        <v>0.24324031605124288</v>
      </c>
      <c r="CX145" s="26">
        <f t="shared" si="438"/>
        <v>0.19622170315910828</v>
      </c>
      <c r="CY145" s="26">
        <f t="shared" si="439"/>
        <v>0.2591613183265829</v>
      </c>
      <c r="CZ145" s="26">
        <f t="shared" si="440"/>
        <v>0.30137666246306588</v>
      </c>
      <c r="DA145" s="26"/>
      <c r="DB145">
        <f t="shared" si="441"/>
        <v>1</v>
      </c>
      <c r="DD145" s="26">
        <f t="shared" si="442"/>
        <v>0.24180237434167348</v>
      </c>
      <c r="DE145" s="26">
        <f t="shared" si="443"/>
        <v>0.19752084747834339</v>
      </c>
      <c r="DF145" s="26">
        <f t="shared" si="444"/>
        <v>0.25796482596961245</v>
      </c>
      <c r="DG145" s="26">
        <f t="shared" si="445"/>
        <v>0.30270246682546226</v>
      </c>
      <c r="DH145" s="26"/>
      <c r="DI145" s="26">
        <f t="shared" si="446"/>
        <v>0.99999051461509159</v>
      </c>
      <c r="DJ145" s="26"/>
      <c r="DK145" s="26">
        <f t="shared" si="447"/>
        <v>0.24180466795202166</v>
      </c>
      <c r="DL145" s="26">
        <f t="shared" si="448"/>
        <v>0.19752272105738078</v>
      </c>
      <c r="DM145" s="26">
        <f t="shared" si="449"/>
        <v>0.25796727288848958</v>
      </c>
      <c r="DN145" s="26">
        <f t="shared" si="450"/>
        <v>0.30270533810210798</v>
      </c>
      <c r="DO145" s="26"/>
      <c r="DP145" s="26">
        <f t="shared" si="451"/>
        <v>1</v>
      </c>
      <c r="DQ145" s="26"/>
      <c r="DR145" s="26"/>
      <c r="DS145" s="26">
        <f t="shared" si="452"/>
        <v>2.5183165002412636E-2</v>
      </c>
      <c r="DT145" s="26">
        <f t="shared" si="453"/>
        <v>6.7719629352199209E-3</v>
      </c>
      <c r="DU145" s="26">
        <f t="shared" si="454"/>
        <v>7.1400509468018836E-3</v>
      </c>
      <c r="DV145" s="26">
        <f t="shared" si="455"/>
        <v>-9.233480146725254E-3</v>
      </c>
      <c r="DW145" s="26"/>
      <c r="DY145" s="26">
        <f t="shared" si="456"/>
        <v>1.0064949001185888</v>
      </c>
      <c r="DZ145" s="26">
        <f t="shared" si="457"/>
        <v>0.76384337282225689</v>
      </c>
      <c r="EA145" s="26">
        <f t="shared" si="330"/>
        <v>0.90255495319940859</v>
      </c>
      <c r="EC145" s="26">
        <f t="shared" si="458"/>
        <v>-1.5384114510256819E-2</v>
      </c>
      <c r="ED145" s="26">
        <f t="shared" si="459"/>
        <v>-2.2026428478399529E-2</v>
      </c>
      <c r="EE145" s="26">
        <f t="shared" si="460"/>
        <v>5.10555344223063E-5</v>
      </c>
      <c r="EF145" s="26">
        <f t="shared" si="461"/>
        <v>-1.6101269583961191E-3</v>
      </c>
      <c r="EG145" s="26"/>
      <c r="EI145" s="26">
        <f t="shared" si="462"/>
        <v>0.99149150968782174</v>
      </c>
      <c r="EJ145" s="26">
        <f t="shared" si="463"/>
        <v>0.61034546975289194</v>
      </c>
      <c r="EK145" s="26">
        <f t="shared" si="331"/>
        <v>0.73691505678969482</v>
      </c>
      <c r="EL145" s="26">
        <v>0.83328366884709393</v>
      </c>
      <c r="EN145" s="26">
        <f t="shared" si="464"/>
        <v>2.0970059880106367E-4</v>
      </c>
      <c r="EO145" s="26">
        <f t="shared" si="465"/>
        <v>-7.4319226595072905E-3</v>
      </c>
      <c r="EP145" s="26">
        <f t="shared" si="466"/>
        <v>-1.0238792719863492E-2</v>
      </c>
      <c r="EQ145" s="26">
        <f t="shared" si="467"/>
        <v>1.7081073934761303E-3</v>
      </c>
      <c r="ET145" s="26">
        <f t="shared" si="468"/>
        <v>0.99646477645713238</v>
      </c>
      <c r="EU145" s="26">
        <f t="shared" si="469"/>
        <v>0.73246759780664006</v>
      </c>
      <c r="EV145" s="26">
        <f t="shared" si="332"/>
        <v>0.8635432839488304</v>
      </c>
      <c r="EW145" s="26"/>
      <c r="EX145" s="26">
        <f t="shared" si="470"/>
        <v>2.4973464403611458E-2</v>
      </c>
      <c r="EY145" s="26">
        <f t="shared" si="471"/>
        <v>1.4203885594727012E-2</v>
      </c>
      <c r="EZ145" s="26">
        <f t="shared" si="472"/>
        <v>1.7379012126543209E-2</v>
      </c>
      <c r="FA145" s="26">
        <f t="shared" si="473"/>
        <v>-1.0941587540202165E-2</v>
      </c>
      <c r="FB145" s="26"/>
      <c r="FC145" s="26"/>
      <c r="FD145" s="26">
        <f t="shared" si="474"/>
        <v>1.0100657520845882</v>
      </c>
      <c r="FE145" s="26">
        <f t="shared" si="475"/>
        <v>1.042837426008425</v>
      </c>
      <c r="FF145" s="26">
        <f t="shared" si="333"/>
        <v>1.0451775848366329</v>
      </c>
      <c r="FV145">
        <f t="shared" si="334"/>
        <v>1.9483238198188697</v>
      </c>
      <c r="FW145">
        <f>AF145/AE$150</f>
        <v>0</v>
      </c>
      <c r="FY145" s="8">
        <f>FY144+1</f>
        <v>61</v>
      </c>
      <c r="FZ145" t="b">
        <f t="shared" si="264"/>
        <v>0</v>
      </c>
      <c r="GD145" s="11"/>
      <c r="GE145" s="11"/>
      <c r="GF145" s="11"/>
      <c r="GG145" s="11" t="str">
        <f ca="1">IF(FZ145,OFFSET(B$10,$FY$4+$FY145,0),"")</f>
        <v/>
      </c>
      <c r="GH145" s="11" t="str">
        <f ca="1">IF($FZ145,OFFSET(BZ$10,$FY$4+$FY145,0),"")</f>
        <v/>
      </c>
      <c r="GI145" s="11" t="str">
        <f ca="1">IF($FZ145,OFFSET(CI$10,$FY$4+$FY145,0),"")</f>
        <v/>
      </c>
      <c r="GJ145" s="11" t="str">
        <f ca="1">IF($FZ145,OFFSET(CE$10,$FY$4+$FY145,0),"")</f>
        <v/>
      </c>
      <c r="GN145" s="11" t="str">
        <f t="shared" ca="1" si="476"/>
        <v/>
      </c>
      <c r="GO145" s="11" t="str">
        <f t="shared" ca="1" si="476"/>
        <v/>
      </c>
      <c r="GP145" s="11" t="str">
        <f t="shared" ca="1" si="476"/>
        <v/>
      </c>
      <c r="GQ145" s="11" t="str">
        <f t="shared" ca="1" si="476"/>
        <v/>
      </c>
      <c r="GX145" s="14"/>
      <c r="GZ145" s="26">
        <f t="shared" si="335"/>
        <v>1.4009573913455615</v>
      </c>
      <c r="HA145" s="26">
        <f>CA145/CA$151</f>
        <v>0.47348914405907799</v>
      </c>
      <c r="HB145" s="26">
        <f t="shared" si="477"/>
        <v>1.1829024346332804</v>
      </c>
      <c r="HC145" s="26">
        <f t="shared" si="477"/>
        <v>0.83116629763808769</v>
      </c>
      <c r="HD145" s="26">
        <f t="shared" si="477"/>
        <v>1.343696052900669</v>
      </c>
      <c r="HE145" s="26">
        <f>CR145/CG$151</f>
        <v>0.62557909828800196</v>
      </c>
      <c r="HF145" s="26"/>
      <c r="HG145" s="26">
        <f t="shared" si="341"/>
        <v>0.83901585917248178</v>
      </c>
      <c r="HI145" s="26">
        <f t="shared" si="342"/>
        <v>0.99538629261340361</v>
      </c>
      <c r="HJ145" s="26">
        <f t="shared" si="343"/>
        <v>0.94899680426665178</v>
      </c>
      <c r="HK145" s="26">
        <f t="shared" si="344"/>
        <v>0.77875157667548944</v>
      </c>
      <c r="HL145" s="26">
        <f t="shared" si="345"/>
        <v>0.9354816734682958</v>
      </c>
      <c r="HO145" s="8">
        <f t="shared" si="389"/>
        <v>61</v>
      </c>
      <c r="HP145" t="b">
        <f t="shared" si="478"/>
        <v>0</v>
      </c>
      <c r="HT145" s="11"/>
      <c r="HU145" s="11"/>
      <c r="HV145" s="11"/>
      <c r="HW145" s="19" t="str">
        <f ca="1">IF(HQ145,OFFSET(B$84,$FY$4+$FY145,0),"")</f>
        <v/>
      </c>
      <c r="HX145" s="12" t="str">
        <f ca="1">IF($HQ145,OFFSET(GZ$84,$FY$4+$FY145,0),"")</f>
        <v/>
      </c>
      <c r="HY145" s="12" t="str">
        <f ca="1">IF($HQ145,OFFSET(HG$84,$FY$4+$FY145,0),"")</f>
        <v/>
      </c>
      <c r="HZ145" s="12" t="str">
        <f ca="1">IF($HQ145,OFFSET(HC$84,$FY$4+$FY145,0),"")</f>
        <v/>
      </c>
      <c r="IC145" s="12" t="str">
        <f t="shared" ca="1" si="479"/>
        <v/>
      </c>
      <c r="ID145" s="12" t="str">
        <f t="shared" ca="1" si="479"/>
        <v/>
      </c>
      <c r="IE145" s="12" t="str">
        <f t="shared" ca="1" si="479"/>
        <v/>
      </c>
      <c r="IF145" s="12" t="str">
        <f t="shared" ca="1" si="479"/>
        <v/>
      </c>
      <c r="IH145" s="197"/>
      <c r="II145">
        <f>AA145/Z$150</f>
        <v>0.96859914009518933</v>
      </c>
      <c r="IJ145">
        <f>AB145/AA$150</f>
        <v>4.0262540332689695E-2</v>
      </c>
      <c r="IK145" t="e">
        <f>AE145/AD$150</f>
        <v>#DIV/0!</v>
      </c>
      <c r="IL145">
        <f t="shared" si="480"/>
        <v>1.0989619666467563</v>
      </c>
      <c r="IM145">
        <f t="shared" si="480"/>
        <v>2.0279089497874097</v>
      </c>
      <c r="IN145">
        <f t="shared" si="480"/>
        <v>1.2073862140380873</v>
      </c>
    </row>
    <row r="146" spans="1:261" x14ac:dyDescent="0.2">
      <c r="A146" t="s">
        <v>239</v>
      </c>
      <c r="B146" s="313">
        <f t="shared" si="360"/>
        <v>2011</v>
      </c>
      <c r="C146" s="251">
        <f>'Annual Data_MER_July-2014'!E75</f>
        <v>21411.445</v>
      </c>
      <c r="D146" s="251">
        <f>'Annual Data_MER_July-2014'!I75</f>
        <v>17973.393</v>
      </c>
      <c r="E146" s="406">
        <f>'Annual Data_MER_July-2014'!K75</f>
        <v>30758.063999999998</v>
      </c>
      <c r="F146" s="406">
        <f>'Annual Data_MER_July-2014'!M75</f>
        <v>27216.524000000001</v>
      </c>
      <c r="G146" s="42"/>
      <c r="H146" s="42">
        <f t="shared" ref="H146:H147" si="483">SUM(C146:F146)</f>
        <v>97359.426000000007</v>
      </c>
      <c r="I146" s="370">
        <f>H146/H111</f>
        <v>1.2815979873001</v>
      </c>
      <c r="J146" s="26">
        <f>I146^(1/35)</f>
        <v>1.0071139771588951</v>
      </c>
      <c r="K146" s="42">
        <f>[2]National!H77</f>
        <v>21411.444000000003</v>
      </c>
      <c r="L146" s="42">
        <f>[10]Commercial_Total!D77</f>
        <v>17549.51696164663</v>
      </c>
      <c r="M146" s="42">
        <f>[11]Total_Industrial!F72</f>
        <v>23662.572067073117</v>
      </c>
      <c r="N146" s="251">
        <f>'[12]Total_Transportation '!F72</f>
        <v>26949.613354734352</v>
      </c>
      <c r="O146" s="42"/>
      <c r="P146" s="42">
        <f t="shared" ref="P146" si="484">SUM(K146:N146)</f>
        <v>89573.146383454106</v>
      </c>
      <c r="Q146" s="93">
        <f>P146/P120</f>
        <v>1.2919745271132173</v>
      </c>
      <c r="R146" s="26">
        <f>Q146^(1/35)</f>
        <v>1.0073460418710845</v>
      </c>
      <c r="S146" s="51">
        <f t="shared" ref="S146" si="485">K146/C146</f>
        <v>0.99999995329600611</v>
      </c>
      <c r="T146" s="51">
        <f t="shared" ref="T146" si="486">L146/D146</f>
        <v>0.97641647081586824</v>
      </c>
      <c r="U146" s="51">
        <f t="shared" ref="U146" si="487">M146/E146</f>
        <v>0.76931279117805063</v>
      </c>
      <c r="V146" s="51">
        <f t="shared" ref="V146" si="488">N146/F146</f>
        <v>0.99019306634213655</v>
      </c>
      <c r="W146" s="411"/>
      <c r="X146" s="51">
        <f t="shared" ref="X146" si="489">P146/H146</f>
        <v>0.92002541575639629</v>
      </c>
      <c r="Y146" s="370"/>
      <c r="Z146" s="231">
        <f>Sector_Activity!B68</f>
        <v>113476.93807079583</v>
      </c>
      <c r="AA146" s="231">
        <f>Sector_Activity!C68</f>
        <v>84816.248421448283</v>
      </c>
      <c r="AB146" s="42">
        <f>Sector_Activity!D68</f>
        <v>2355.0000744718873</v>
      </c>
      <c r="AC146" s="51">
        <f>Sector_Activity!E68</f>
        <v>1.5777558350752059</v>
      </c>
      <c r="AD146" s="23"/>
      <c r="AE146" s="42">
        <f>Sector_Activity!G68</f>
        <v>15052.4</v>
      </c>
      <c r="AF146" s="370">
        <f>AE146/AE120</f>
        <v>1.9843125881592998</v>
      </c>
      <c r="AG146" s="26">
        <f>AF146^(1/26)</f>
        <v>1.0267070444725319</v>
      </c>
      <c r="AH146" s="267">
        <f t="shared" ref="AH146" si="490">K146/Z146*1000</f>
        <v>188.68542246568074</v>
      </c>
      <c r="AI146" s="267">
        <f t="shared" ref="AI146" si="491">L146/AA146*1000</f>
        <v>206.91220477524351</v>
      </c>
      <c r="AJ146" s="267">
        <f t="shared" ref="AJ146" si="492">M146/AB146</f>
        <v>10.047800984626079</v>
      </c>
      <c r="AK146" s="51">
        <f t="shared" ref="AK146" si="493">N146/AC146*0.001</f>
        <v>17.080978409723176</v>
      </c>
      <c r="AL146" s="370"/>
      <c r="AM146" s="370"/>
      <c r="AN146" s="372">
        <f t="shared" ref="AN146" si="494">P146/AE146</f>
        <v>5.9507551210075542</v>
      </c>
      <c r="AO146" s="372">
        <f t="shared" ref="AO146" si="495">H146/AE146</f>
        <v>6.4680334033111002</v>
      </c>
      <c r="AP146" s="370"/>
      <c r="AQ146" s="93">
        <f t="shared" ref="AQ146" si="496">AH146/AH$150</f>
        <v>1.0276799330888502</v>
      </c>
      <c r="AR146" s="26">
        <f t="shared" ref="AR146" si="497">AI146/AI$150</f>
        <v>1.0483331042441812</v>
      </c>
      <c r="AS146" s="26">
        <f t="shared" ref="AS146" si="498">AJ146/AJ$150</f>
        <v>0.75299164275245867</v>
      </c>
      <c r="AT146" s="26">
        <f t="shared" ref="AT146" si="499">AK146/AK$150</f>
        <v>0.88126910812865444</v>
      </c>
      <c r="AU146" s="26"/>
      <c r="AV146" s="26">
        <f t="shared" ref="AV146" si="500">AN146/AN$150</f>
        <v>0.65109425542257249</v>
      </c>
      <c r="AW146" s="370"/>
      <c r="AX146" s="370"/>
      <c r="AY146" s="372">
        <f t="shared" ref="AY146" si="501">Z146/$AE146</f>
        <v>7.538793685445234</v>
      </c>
      <c r="AZ146" s="372">
        <f t="shared" ref="AZ146" si="502">AA146/$AE146</f>
        <v>5.6347325623454259</v>
      </c>
      <c r="BA146" s="372">
        <f t="shared" ref="BA146" si="503">AB146/$AE146</f>
        <v>0.15645346087480316</v>
      </c>
      <c r="BB146" s="93">
        <f t="shared" ref="BB146" si="504">AC146/$AE146</f>
        <v>1.0481755966325675E-4</v>
      </c>
      <c r="BC146" s="370"/>
      <c r="BD146" s="93">
        <f t="shared" ref="BD146" si="505">BH146*BN146</f>
        <v>1.02767993308885</v>
      </c>
      <c r="BE146" s="26">
        <f t="shared" ref="BE146" si="506">BI146*BO146</f>
        <v>1.0483331042441812</v>
      </c>
      <c r="BF146" s="26">
        <f t="shared" ref="BF146" si="507">BJ146*BP146</f>
        <v>0.75299506331713073</v>
      </c>
      <c r="BG146" s="26">
        <f t="shared" ref="BG146" si="508">BK146*BQ146</f>
        <v>0.88126910812865555</v>
      </c>
      <c r="BH146" s="258">
        <f>[2]National!CQ77</f>
        <v>0.81193042153559181</v>
      </c>
      <c r="BI146" s="258">
        <f>[10]Commercial_Total!Y77</f>
        <v>1.0241432818769443</v>
      </c>
      <c r="BJ146" s="258">
        <f>[11]Total_Industrial!Z72</f>
        <v>0.84091922349052017</v>
      </c>
      <c r="BK146" s="258">
        <f>'[12]Total_Transportation '!Z72</f>
        <v>0.83248236739814063</v>
      </c>
      <c r="BL146" s="411"/>
      <c r="BM146" s="370"/>
      <c r="BN146" s="258">
        <f>[2]National!CU77</f>
        <v>1.2657241382152111</v>
      </c>
      <c r="BO146" s="258">
        <f>[10]Commercial_Total!X77</f>
        <v>1.0236195684679046</v>
      </c>
      <c r="BP146" s="258">
        <f>[11]Total_Industrial!AD72</f>
        <v>0.89544279912114455</v>
      </c>
      <c r="BQ146" s="258">
        <f>'[12]Total_Transportation '!AD72</f>
        <v>1.0586039328172128</v>
      </c>
      <c r="BR146" s="370"/>
      <c r="BS146" s="370"/>
      <c r="BT146" s="370"/>
      <c r="BU146" s="370"/>
      <c r="BV146" s="370"/>
      <c r="BW146" s="370"/>
      <c r="BX146" s="370"/>
      <c r="BY146" s="370"/>
      <c r="BZ146" s="83">
        <f t="shared" ref="BZ146" si="509">IF(FV146&gt;0,FV146,"NA")</f>
        <v>1.9843125881592998</v>
      </c>
      <c r="CA146" s="83">
        <f t="shared" ref="CA146" si="510">IF(ISERR(AO146),"NA ", AO146/AO$150)</f>
        <v>0.64223749964784949</v>
      </c>
      <c r="CB146" s="83">
        <f t="shared" ref="CB146" si="511">IF(ISERR(AN146),"NA ",IF(AN146&gt;0, AN146/AN$150,"NA"))</f>
        <v>0.65109425542257249</v>
      </c>
      <c r="CC146" s="83">
        <f t="shared" ref="CC146" si="512">IF(CM146=1,EK146,"NA")</f>
        <v>0.72594669032732306</v>
      </c>
      <c r="CD146" s="83">
        <f t="shared" ref="CD146" si="513">IF(CP146&gt;0, FF146,"NA")</f>
        <v>1.0423310092015996</v>
      </c>
      <c r="CE146" s="83">
        <f t="shared" ref="CE146" si="514">IF(CO146&gt;0,EV146, "NA")</f>
        <v>0.86046668939777859</v>
      </c>
      <c r="CF146" s="84">
        <f t="shared" ref="CF146" si="515">IF(ISERR(CQ146),"NA ", CQ146)</f>
        <v>1.2919762722331454</v>
      </c>
      <c r="CG146" s="84">
        <f t="shared" ref="CG146" si="516">IF(P146&gt;0,P146/P$150,"NA")</f>
        <v>1.2919745271132173</v>
      </c>
      <c r="CH146" s="9"/>
      <c r="CI146" s="84">
        <f t="shared" ref="CI146" si="517">IF(ISERR(CR146),"NA ", CR146)</f>
        <v>0.7566767463554398</v>
      </c>
      <c r="CJ146" s="26"/>
      <c r="CK146" s="87">
        <f t="shared" ref="CK146" si="518">AQ146*AR146*AS146*AT146</f>
        <v>0.71491741991672619</v>
      </c>
      <c r="CL146" s="87">
        <f t="shared" ref="CL146" si="519">AY146*AZ146*BA146*BB146</f>
        <v>6.966175078325274E-4</v>
      </c>
      <c r="CM146" s="92">
        <f t="shared" ref="CM146" si="520">IF(ISERR(CK146),0,IF(CK146&lt;0.0001,0,1))</f>
        <v>1</v>
      </c>
      <c r="CN146" s="92">
        <f t="shared" ref="CN146" si="521">IF(ISERR(CL146),0,IF(CL146&lt;0.0001,0,1))</f>
        <v>1</v>
      </c>
      <c r="CO146" s="5">
        <f t="shared" ref="CO146" si="522">IF(BH146*BI146*BJ146*BK146&gt;0,1,0)</f>
        <v>1</v>
      </c>
      <c r="CP146" s="91">
        <f t="shared" ref="CP146" si="523">IF(BN146*BO146*BP146*BQ146&gt;0,1,0)</f>
        <v>1</v>
      </c>
      <c r="CQ146" s="37">
        <f t="shared" ref="CQ146" si="524">BZ146*CC146*CD146*CE146</f>
        <v>1.2919762722331454</v>
      </c>
      <c r="CR146" s="370">
        <f t="shared" ref="CR146" si="525">CC146*CD146</f>
        <v>0.7566767463554398</v>
      </c>
      <c r="CS146" s="84">
        <f t="shared" ref="CS146" si="526">IF(CN146=1,EA146,"NA ")</f>
        <v>0.89688990128049251</v>
      </c>
      <c r="CT146" s="205"/>
      <c r="CU146" s="244"/>
      <c r="CV146" s="370"/>
      <c r="CW146" s="26">
        <f t="shared" ref="CW146" si="527">K146/$P146</f>
        <v>0.23903865013672346</v>
      </c>
      <c r="CX146" s="26">
        <f t="shared" ref="CX146" si="528">L146/$P146</f>
        <v>0.19592386412908641</v>
      </c>
      <c r="CY146" s="26">
        <f t="shared" ref="CY146" si="529">M146/$P146</f>
        <v>0.26417037943242389</v>
      </c>
      <c r="CZ146" s="26">
        <f t="shared" ref="CZ146" si="530">N146/$P146</f>
        <v>0.30086710630176622</v>
      </c>
      <c r="DA146" s="26"/>
      <c r="DB146" s="370">
        <f t="shared" ref="DB146" si="531">SUM(CW146:CZ146)</f>
        <v>1</v>
      </c>
      <c r="DC146" s="370"/>
      <c r="DD146" s="26">
        <f t="shared" ref="DD146" si="532">(CW146-CW145)/LN(CW146/CW145)</f>
        <v>0.24113338207671881</v>
      </c>
      <c r="DE146" s="26">
        <f t="shared" ref="DE146" si="533">(CX146-CX145)/LN(CX146/CX145)</f>
        <v>0.1960727459420645</v>
      </c>
      <c r="DF146" s="26">
        <f t="shared" ref="DF146" si="534">(CY146-CY145)/LN(CY146/CY145)</f>
        <v>0.26165785799269409</v>
      </c>
      <c r="DG146" s="26">
        <f t="shared" ref="DG146" si="535">(CZ146-CZ145)/LN(CZ146/CZ145)</f>
        <v>0.30112181252680603</v>
      </c>
      <c r="DH146" s="26"/>
      <c r="DI146" s="26">
        <f t="shared" ref="DI146" si="536">SUM(DD146:DG146)</f>
        <v>0.9999857985382834</v>
      </c>
      <c r="DJ146" s="26"/>
      <c r="DK146" s="26">
        <f t="shared" ref="DK146" si="537">DD146/$DI146</f>
        <v>0.2411368065718458</v>
      </c>
      <c r="DL146" s="26">
        <f t="shared" ref="DL146" si="538">DE146/$DI146</f>
        <v>0.19607553050120446</v>
      </c>
      <c r="DM146" s="26">
        <f t="shared" ref="DM146" si="539">DF146/$DI146</f>
        <v>0.2616615739695195</v>
      </c>
      <c r="DN146" s="26">
        <f t="shared" ref="DN146" si="540">DG146/$DI146</f>
        <v>0.3011260889574302</v>
      </c>
      <c r="DO146" s="26"/>
      <c r="DP146" s="26">
        <f t="shared" ref="DP146" si="541">SUM(DK146:DN146)</f>
        <v>1</v>
      </c>
      <c r="DQ146" s="26"/>
      <c r="DR146" s="26"/>
      <c r="DS146" s="26">
        <f t="shared" ref="DS146" si="542">LN(AQ146/AQ145)</f>
        <v>-2.9719974971217093E-2</v>
      </c>
      <c r="DT146" s="26">
        <f t="shared" ref="DT146" si="543">LN(AR146/AR145)</f>
        <v>-6.7533601426358605E-3</v>
      </c>
      <c r="DU146" s="26">
        <f t="shared" ref="DU146" si="544">LN(AS146/AS145)</f>
        <v>1.0676942478596017E-2</v>
      </c>
      <c r="DV146" s="26">
        <f t="shared" ref="DV146" si="545">LN(AT146/AT145)</f>
        <v>-1.9907338300424559E-3</v>
      </c>
      <c r="DW146" s="26"/>
      <c r="DX146" s="370"/>
      <c r="DY146" s="26">
        <f t="shared" ref="DY146" si="546">EXP(SUMPRODUCT($DK146:$DN146,DS146:DV146))</f>
        <v>0.99372331634895539</v>
      </c>
      <c r="DZ146" s="26">
        <f t="shared" ref="DZ146" si="547">IF(ISERR(DY146),DZ145,DY146*DZ145)</f>
        <v>0.75904896961210466</v>
      </c>
      <c r="EA146" s="26">
        <f t="shared" ref="EA146" si="548">DZ146/EA$150</f>
        <v>0.89688990128049251</v>
      </c>
      <c r="EB146" s="370"/>
      <c r="EC146" s="26">
        <f t="shared" ref="EC146" si="549">LN(AY146/AY145)</f>
        <v>-8.9971919015373273E-3</v>
      </c>
      <c r="ED146" s="26">
        <f t="shared" ref="ED146" si="550">LN(AZ146/AZ145)</f>
        <v>-1.6058175148310719E-2</v>
      </c>
      <c r="EE146" s="26">
        <f t="shared" ref="EE146" si="551">LN(BA146/BA145)</f>
        <v>-1.2825901543303346E-2</v>
      </c>
      <c r="EF146" s="26">
        <f t="shared" ref="EF146" si="552">LN(BB146/BB145)</f>
        <v>-2.0993971156746678E-2</v>
      </c>
      <c r="EG146" s="26"/>
      <c r="EH146" s="370"/>
      <c r="EI146" s="26">
        <f t="shared" ref="EI146" si="553">EXP(SUMPRODUCT($DK146:$DN146,EC146:EF146))</f>
        <v>0.98511583341755227</v>
      </c>
      <c r="EJ146" s="26">
        <f t="shared" ref="EJ146" si="554">IF(ISERR(EI146),EJ145,EI146*EJ145)</f>
        <v>0.60126098610824763</v>
      </c>
      <c r="EK146" s="26">
        <f t="shared" si="331"/>
        <v>0.72594669032732306</v>
      </c>
      <c r="EL146" s="26">
        <v>0.83328366884709393</v>
      </c>
      <c r="EM146" s="370"/>
      <c r="EN146" s="26">
        <f t="shared" ref="EN146" si="555">LN(BH146/BH145)</f>
        <v>-1.7665173585781239E-2</v>
      </c>
      <c r="EO146" s="26">
        <f t="shared" ref="EO146" si="556">LN(BI146/BI145)</f>
        <v>-5.9531721163325361E-3</v>
      </c>
      <c r="EP146" s="26">
        <f t="shared" ref="EP146" si="557">LN(BJ146/BJ145)</f>
        <v>-2.3606229134103102E-3</v>
      </c>
      <c r="EQ146" s="26">
        <f t="shared" ref="EQ146" si="558">LN(BK146/BK145)</f>
        <v>8.2210109759670181E-3</v>
      </c>
      <c r="ER146" s="370"/>
      <c r="ES146" s="370"/>
      <c r="ET146" s="26">
        <f t="shared" ref="ET146" si="559">EXP(SUMPRODUCT($DK146:$DN146,EN146:EQ146))</f>
        <v>0.99643724338057149</v>
      </c>
      <c r="EU146" s="26">
        <f t="shared" ref="EU146" si="560">IF(ISERR(ET146),EU145,ET146*EU145)</f>
        <v>0.7298579940240375</v>
      </c>
      <c r="EV146" s="26">
        <f t="shared" ref="EV146" si="561">EU146/EV$150</f>
        <v>0.86046668939777859</v>
      </c>
      <c r="EW146" s="26"/>
      <c r="EX146" s="26">
        <f t="shared" ref="EX146" si="562">LN(BN146/BN145)</f>
        <v>-1.2054801385435875E-2</v>
      </c>
      <c r="EY146" s="26">
        <f t="shared" ref="EY146" si="563">LN(BO146/BO145)</f>
        <v>-8.0018802630338012E-4</v>
      </c>
      <c r="EZ146" s="26">
        <f t="shared" ref="EZ146" si="564">LN(BP146/BP145)</f>
        <v>1.3037939689686258E-2</v>
      </c>
      <c r="FA146" s="26">
        <f t="shared" ref="FA146" si="565">LN(BQ146/BQ145)</f>
        <v>-1.0211744806009525E-2</v>
      </c>
      <c r="FB146" s="26"/>
      <c r="FC146" s="26"/>
      <c r="FD146" s="26">
        <f t="shared" ref="FD146" si="566">EXP(SUMPRODUCT($DK146:$DN146,EX146:FA146))</f>
        <v>0.99727646700777828</v>
      </c>
      <c r="FE146" s="26">
        <f t="shared" ref="FE146" si="567">IF(ISERR(FD146),FE145,FD146*FE145)</f>
        <v>1.0399972238731674</v>
      </c>
      <c r="FF146" s="26">
        <f t="shared" ref="FF146" si="568">FE146/FF$150</f>
        <v>1.0423310092015996</v>
      </c>
      <c r="FG146" s="370"/>
      <c r="FH146" s="370"/>
      <c r="FI146" s="370"/>
      <c r="FJ146" s="370"/>
      <c r="FK146" s="370"/>
      <c r="FL146" s="370"/>
      <c r="FM146" s="370"/>
      <c r="FN146" s="370"/>
      <c r="FO146" s="370"/>
      <c r="FP146" s="370"/>
      <c r="FQ146" s="370"/>
      <c r="FR146" s="370"/>
      <c r="FS146" s="370"/>
      <c r="FT146" s="370"/>
      <c r="FU146" s="370"/>
      <c r="FV146" s="370">
        <f t="shared" ref="FV146" si="569">AE146/AE$150</f>
        <v>1.9843125881592998</v>
      </c>
      <c r="FY146" s="8"/>
      <c r="GD146" s="11"/>
      <c r="GE146" s="11"/>
      <c r="GF146" s="11"/>
      <c r="GG146" s="11"/>
      <c r="GH146" s="11"/>
      <c r="GI146" s="11"/>
      <c r="GJ146" s="11"/>
      <c r="GN146" s="11"/>
      <c r="GO146" s="11"/>
      <c r="GP146" s="11"/>
      <c r="GQ146" s="11"/>
      <c r="GX146" s="14"/>
      <c r="GZ146" s="26"/>
      <c r="HA146" s="26"/>
      <c r="HB146" s="26"/>
      <c r="HC146" s="26"/>
      <c r="HD146" s="26"/>
      <c r="HE146" s="26"/>
      <c r="HF146" s="26"/>
      <c r="HG146" s="26"/>
      <c r="HI146" s="26"/>
      <c r="HJ146" s="26"/>
      <c r="HK146" s="26"/>
      <c r="HL146" s="26"/>
      <c r="HO146" s="5"/>
      <c r="HT146" s="11"/>
      <c r="HU146" s="11"/>
      <c r="HV146" s="11"/>
      <c r="HW146" s="19"/>
      <c r="HX146" s="12"/>
      <c r="HY146" s="12"/>
      <c r="HZ146" s="12"/>
      <c r="IC146" s="12"/>
      <c r="ID146" s="12"/>
      <c r="IE146" s="12"/>
      <c r="IF146" s="12"/>
      <c r="IH146" s="197"/>
    </row>
    <row r="147" spans="1:261" x14ac:dyDescent="0.2">
      <c r="A147" s="370" t="s">
        <v>239</v>
      </c>
      <c r="B147" s="396">
        <f t="shared" si="360"/>
        <v>2012</v>
      </c>
      <c r="C147" s="251">
        <f>'Annual Data_MER_July-2014'!E76</f>
        <v>19970.898000000001</v>
      </c>
      <c r="D147" s="251">
        <f>'Annual Data_MER_July-2014'!I76</f>
        <v>17403.164000000001</v>
      </c>
      <c r="E147" s="406">
        <f>'Annual Data_MER_July-2014'!K76</f>
        <v>30611.708999999999</v>
      </c>
      <c r="F147" s="406">
        <f>'Annual Data_MER_July-2014'!M76</f>
        <v>26710.004000000001</v>
      </c>
      <c r="G147" s="42"/>
      <c r="H147" s="42">
        <f t="shared" si="483"/>
        <v>94695.775000000009</v>
      </c>
      <c r="I147" s="42"/>
      <c r="J147" s="313"/>
      <c r="K147" s="42"/>
      <c r="L147" s="42">
        <f>[10]Commercial_Total!D78</f>
        <v>17056.732419638978</v>
      </c>
      <c r="M147" s="42"/>
      <c r="N147" s="251"/>
      <c r="O147" s="42"/>
      <c r="P147" s="42"/>
      <c r="Q147" s="58"/>
      <c r="R147" s="27"/>
      <c r="S147" s="51"/>
      <c r="T147" s="51"/>
      <c r="U147" s="51"/>
      <c r="V147" s="51"/>
      <c r="W147" s="313"/>
      <c r="X147" s="51"/>
      <c r="Z147" s="231"/>
      <c r="AA147" s="231"/>
      <c r="AB147" s="42"/>
      <c r="AC147" s="51"/>
      <c r="AD147" s="23"/>
      <c r="AE147" s="42"/>
      <c r="AH147" s="267"/>
      <c r="AI147" s="267"/>
      <c r="AJ147" s="267"/>
      <c r="AK147" s="51"/>
      <c r="AN147" s="34"/>
      <c r="AO147" s="34"/>
      <c r="AQ147" s="26"/>
      <c r="AR147" s="26"/>
      <c r="AS147" s="26"/>
      <c r="AT147" s="26"/>
      <c r="AU147" s="26"/>
      <c r="AV147" s="26"/>
      <c r="AY147" s="34"/>
      <c r="AZ147" s="34"/>
      <c r="BA147" s="34"/>
      <c r="BB147" s="93"/>
      <c r="BD147" s="26"/>
      <c r="BE147" s="26"/>
      <c r="BF147" s="26"/>
      <c r="BG147" s="37"/>
      <c r="BH147" s="205"/>
      <c r="BI147" s="205"/>
      <c r="BJ147" s="205"/>
      <c r="BK147" s="205"/>
      <c r="BL147" s="259"/>
      <c r="BN147" s="205"/>
      <c r="BO147" s="205"/>
      <c r="BP147" s="205"/>
      <c r="BQ147" s="205"/>
      <c r="BZ147" s="83"/>
      <c r="CA147" s="83"/>
      <c r="CB147" s="83"/>
      <c r="CC147" s="83"/>
      <c r="CD147" s="83"/>
      <c r="CE147" s="83"/>
      <c r="CF147" s="84"/>
      <c r="CG147" s="492"/>
      <c r="CH147" s="9"/>
      <c r="CI147" s="84"/>
      <c r="CJ147" s="26"/>
      <c r="CK147" s="87"/>
      <c r="CL147" s="87"/>
      <c r="CM147" s="92"/>
      <c r="CN147" s="92"/>
      <c r="CO147" s="5"/>
      <c r="CP147" s="5"/>
      <c r="CQ147" s="37"/>
      <c r="CS147" s="84"/>
      <c r="CT147" s="205"/>
      <c r="CU147" s="244"/>
      <c r="CW147" s="26"/>
      <c r="CX147" s="26"/>
      <c r="CY147" s="26"/>
      <c r="CZ147" s="26"/>
      <c r="DA147" s="26"/>
      <c r="DD147" s="26"/>
      <c r="DE147" s="26"/>
      <c r="DF147" s="26"/>
      <c r="DG147" s="26"/>
      <c r="DH147" s="26"/>
      <c r="DI147" s="26"/>
      <c r="DJ147" s="26"/>
      <c r="DK147" s="26"/>
      <c r="DL147" s="26"/>
      <c r="DM147" s="26"/>
      <c r="DN147" s="26"/>
      <c r="DO147" s="26"/>
      <c r="DP147" s="26"/>
      <c r="DQ147" s="26"/>
      <c r="DR147" s="26"/>
      <c r="DS147" s="26"/>
      <c r="DT147" s="26"/>
      <c r="DU147" s="26"/>
      <c r="DV147" s="26"/>
      <c r="DW147" s="26"/>
      <c r="DY147" s="26"/>
      <c r="DZ147" s="26"/>
      <c r="EA147" s="26"/>
      <c r="EC147" s="26"/>
      <c r="ED147" s="26"/>
      <c r="EE147" s="26"/>
      <c r="EF147" s="26"/>
      <c r="EG147" s="26"/>
      <c r="EI147" s="26"/>
      <c r="EJ147" s="26"/>
      <c r="EK147" s="26"/>
      <c r="EL147" s="26"/>
      <c r="EN147" s="26"/>
      <c r="EO147" s="26"/>
      <c r="EP147" s="26"/>
      <c r="EQ147" s="26"/>
      <c r="ET147" s="26"/>
      <c r="EU147" s="26"/>
      <c r="EV147" s="26"/>
      <c r="EW147" s="26"/>
      <c r="EX147" s="26"/>
      <c r="EY147" s="26"/>
      <c r="EZ147" s="26"/>
      <c r="FA147" s="26"/>
      <c r="FB147" s="26"/>
      <c r="FC147" s="26"/>
      <c r="FD147" s="26"/>
      <c r="FE147" s="26"/>
      <c r="FF147" s="26"/>
      <c r="FY147" s="8"/>
      <c r="GD147" s="11"/>
      <c r="GE147" s="11"/>
      <c r="GF147" s="11"/>
      <c r="GG147" s="11"/>
      <c r="GH147" s="11"/>
      <c r="GI147" s="11"/>
      <c r="GJ147" s="11"/>
      <c r="GN147" s="11"/>
      <c r="GO147" s="11"/>
      <c r="GP147" s="11"/>
      <c r="GQ147" s="11"/>
      <c r="GX147" s="14"/>
      <c r="GZ147" s="26"/>
      <c r="HA147" s="26"/>
      <c r="HB147" s="26"/>
      <c r="HC147" s="26"/>
      <c r="HD147" s="26"/>
      <c r="HE147" s="26"/>
      <c r="HF147" s="26"/>
      <c r="HG147" s="26"/>
      <c r="HI147" s="26"/>
      <c r="HJ147" s="26"/>
      <c r="HK147" s="26"/>
      <c r="HL147" s="26"/>
      <c r="HO147" s="5"/>
      <c r="HT147" s="11"/>
      <c r="HU147" s="11"/>
      <c r="HV147" s="11"/>
      <c r="HW147" s="19"/>
      <c r="HX147" s="12"/>
      <c r="HY147" s="12"/>
      <c r="HZ147" s="12"/>
      <c r="IC147" s="12"/>
      <c r="ID147" s="12"/>
      <c r="IE147" s="12"/>
      <c r="IF147" s="12"/>
      <c r="IH147" s="197"/>
    </row>
    <row r="148" spans="1:261" s="488" customFormat="1" x14ac:dyDescent="0.2">
      <c r="A148" s="488" t="s">
        <v>239</v>
      </c>
      <c r="B148" s="486">
        <f t="shared" si="360"/>
        <v>2013</v>
      </c>
      <c r="C148" s="251">
        <f>'Annual Data_MER_July-2014'!E77</f>
        <v>21282.672999999999</v>
      </c>
      <c r="D148" s="251">
        <f>'Annual Data_MER_July-2014'!I77</f>
        <v>18042.805</v>
      </c>
      <c r="E148" s="406"/>
      <c r="F148" s="406"/>
      <c r="G148" s="42"/>
      <c r="H148" s="42"/>
      <c r="I148" s="42"/>
      <c r="J148" s="486"/>
      <c r="K148" s="309"/>
      <c r="L148" s="42"/>
      <c r="M148" s="42"/>
      <c r="N148" s="251"/>
      <c r="O148" s="42"/>
      <c r="P148" s="42"/>
      <c r="Q148" s="58"/>
      <c r="R148" s="27"/>
      <c r="S148" s="51"/>
      <c r="T148" s="51"/>
      <c r="U148" s="51"/>
      <c r="V148" s="51"/>
      <c r="W148" s="486"/>
      <c r="X148" s="51"/>
      <c r="Z148" s="231"/>
      <c r="AA148" s="231"/>
      <c r="AB148" s="42"/>
      <c r="AC148" s="51"/>
      <c r="AD148" s="23"/>
      <c r="AE148" s="42"/>
      <c r="AH148" s="267"/>
      <c r="AI148" s="267"/>
      <c r="AJ148" s="267"/>
      <c r="AK148" s="51"/>
      <c r="AN148" s="372"/>
      <c r="AO148" s="372"/>
      <c r="AQ148" s="26"/>
      <c r="AR148" s="26"/>
      <c r="AS148" s="26"/>
      <c r="AT148" s="26"/>
      <c r="AU148" s="26"/>
      <c r="AV148" s="26"/>
      <c r="AY148" s="372"/>
      <c r="AZ148" s="372"/>
      <c r="BA148" s="372"/>
      <c r="BB148" s="93"/>
      <c r="BD148" s="26"/>
      <c r="BE148" s="26"/>
      <c r="BF148" s="26"/>
      <c r="BG148" s="37"/>
      <c r="BH148" s="205"/>
      <c r="BI148" s="205"/>
      <c r="BJ148" s="205"/>
      <c r="BK148" s="205"/>
      <c r="BL148" s="259"/>
      <c r="BN148" s="205"/>
      <c r="BO148" s="205"/>
      <c r="BP148" s="205"/>
      <c r="BQ148" s="205"/>
      <c r="BZ148" s="83"/>
      <c r="CA148" s="83"/>
      <c r="CB148" s="83"/>
      <c r="CC148" s="83"/>
      <c r="CD148" s="83"/>
      <c r="CE148" s="83"/>
      <c r="CF148" s="84"/>
      <c r="CG148" s="84"/>
      <c r="CH148" s="9"/>
      <c r="CI148" s="84"/>
      <c r="CJ148" s="26"/>
      <c r="CK148" s="87"/>
      <c r="CL148" s="87"/>
      <c r="CM148" s="92"/>
      <c r="CN148" s="92"/>
      <c r="CO148" s="5"/>
      <c r="CP148" s="5"/>
      <c r="CQ148" s="37"/>
      <c r="CS148" s="84"/>
      <c r="CT148" s="205"/>
      <c r="CU148" s="244"/>
      <c r="CW148" s="26"/>
      <c r="CX148" s="26"/>
      <c r="CY148" s="26"/>
      <c r="CZ148" s="26"/>
      <c r="DA148" s="26"/>
      <c r="DD148" s="26"/>
      <c r="DE148" s="26"/>
      <c r="DF148" s="26"/>
      <c r="DG148" s="26"/>
      <c r="DH148" s="26"/>
      <c r="DI148" s="26"/>
      <c r="DJ148" s="26"/>
      <c r="DK148" s="26"/>
      <c r="DL148" s="26"/>
      <c r="DM148" s="26"/>
      <c r="DN148" s="26"/>
      <c r="DO148" s="26"/>
      <c r="DP148" s="26"/>
      <c r="DQ148" s="26"/>
      <c r="DR148" s="26"/>
      <c r="DS148" s="26"/>
      <c r="DT148" s="26"/>
      <c r="DU148" s="26"/>
      <c r="DV148" s="26"/>
      <c r="DW148" s="26"/>
      <c r="DY148" s="26"/>
      <c r="DZ148" s="26"/>
      <c r="EA148" s="26"/>
      <c r="EC148" s="26"/>
      <c r="ED148" s="26"/>
      <c r="EE148" s="26"/>
      <c r="EF148" s="26"/>
      <c r="EG148" s="26"/>
      <c r="EI148" s="26"/>
      <c r="EJ148" s="26"/>
      <c r="EK148" s="26"/>
      <c r="EL148" s="26"/>
      <c r="EN148" s="26"/>
      <c r="EO148" s="26"/>
      <c r="EP148" s="26"/>
      <c r="EQ148" s="26"/>
      <c r="ET148" s="26"/>
      <c r="EU148" s="26"/>
      <c r="EV148" s="26"/>
      <c r="EW148" s="26"/>
      <c r="EX148" s="26"/>
      <c r="EY148" s="26"/>
      <c r="EZ148" s="26"/>
      <c r="FA148" s="26"/>
      <c r="FB148" s="26"/>
      <c r="FC148" s="26"/>
      <c r="FD148" s="26"/>
      <c r="FE148" s="26"/>
      <c r="FF148" s="26"/>
      <c r="FY148" s="8"/>
      <c r="GD148" s="11"/>
      <c r="GE148" s="11"/>
      <c r="GF148" s="11"/>
      <c r="GG148" s="11"/>
      <c r="GH148" s="11"/>
      <c r="GI148" s="11"/>
      <c r="GJ148" s="11"/>
      <c r="GN148" s="11"/>
      <c r="GO148" s="11"/>
      <c r="GP148" s="11"/>
      <c r="GQ148" s="11"/>
      <c r="GX148" s="14"/>
      <c r="GZ148" s="26"/>
      <c r="HA148" s="26"/>
      <c r="HB148" s="26"/>
      <c r="HC148" s="26"/>
      <c r="HD148" s="26"/>
      <c r="HE148" s="26"/>
      <c r="HF148" s="26"/>
      <c r="HG148" s="26"/>
      <c r="HI148" s="26"/>
      <c r="HJ148" s="26"/>
      <c r="HK148" s="26"/>
      <c r="HL148" s="26"/>
      <c r="HO148" s="5"/>
      <c r="HT148" s="11"/>
      <c r="HU148" s="11"/>
      <c r="HV148" s="11"/>
      <c r="HW148" s="19"/>
      <c r="HX148" s="12"/>
      <c r="HY148" s="12"/>
      <c r="HZ148" s="12"/>
      <c r="IC148" s="12"/>
      <c r="ID148" s="12"/>
      <c r="IE148" s="12"/>
      <c r="IF148" s="12"/>
      <c r="IH148" s="197"/>
    </row>
    <row r="149" spans="1:261" hidden="1" x14ac:dyDescent="0.2">
      <c r="D149" s="42"/>
      <c r="L149" s="42"/>
      <c r="M149" s="42"/>
      <c r="N149" s="42"/>
      <c r="O149" s="42"/>
      <c r="P149" s="42"/>
      <c r="Q149" s="42"/>
      <c r="R149" s="27"/>
      <c r="S149" s="27"/>
      <c r="T149" s="1"/>
      <c r="U149" s="1"/>
      <c r="V149" s="1"/>
      <c r="W149" s="1"/>
      <c r="X149" s="1"/>
      <c r="Y149" s="1"/>
      <c r="AA149" s="231"/>
      <c r="AB149" s="231"/>
      <c r="AC149" s="231"/>
      <c r="AD149" s="51"/>
      <c r="AF149" s="42"/>
      <c r="AI149" s="267"/>
      <c r="AJ149" s="267"/>
      <c r="AK149" s="267"/>
      <c r="AL149" s="51"/>
      <c r="AO149" s="34"/>
      <c r="AP149" s="34"/>
      <c r="AR149" s="26"/>
      <c r="AS149" s="26"/>
      <c r="AT149" s="26"/>
      <c r="AU149" s="26"/>
      <c r="AV149" s="26"/>
      <c r="AW149" s="26"/>
      <c r="AZ149" s="34"/>
      <c r="BA149" s="34"/>
      <c r="BB149" s="34"/>
      <c r="BO149" s="259"/>
      <c r="BP149" s="259"/>
      <c r="BQ149" s="3"/>
      <c r="BV149" t="e">
        <f>BH135*BN135*#REF!</f>
        <v>#REF!</v>
      </c>
      <c r="CE149" s="26">
        <v>1.1792109288677644</v>
      </c>
      <c r="CT149" s="3"/>
      <c r="CU149" s="226"/>
      <c r="CW149" s="5"/>
      <c r="CX149" s="26"/>
      <c r="CY149" s="26"/>
      <c r="CZ149" s="26"/>
      <c r="DA149" s="26"/>
      <c r="DB149" s="26"/>
      <c r="DE149" s="26"/>
      <c r="DF149" s="26"/>
      <c r="DG149" s="26"/>
      <c r="DH149" s="26"/>
      <c r="DI149" s="26"/>
      <c r="DJ149" s="26"/>
      <c r="DK149" s="26"/>
      <c r="DL149" s="26"/>
      <c r="DM149" s="26"/>
      <c r="DN149" s="26"/>
      <c r="DO149" s="26"/>
      <c r="DP149" s="26"/>
      <c r="DQ149" s="26"/>
      <c r="DR149" s="26"/>
      <c r="DS149" s="26"/>
      <c r="DT149" s="26"/>
      <c r="DU149" s="26"/>
      <c r="DV149" s="26"/>
      <c r="DW149" s="26"/>
      <c r="DX149" s="26"/>
      <c r="DZ149" s="26"/>
      <c r="EA149" s="26"/>
      <c r="EB149" s="26"/>
      <c r="ED149" s="26"/>
      <c r="EE149" s="26"/>
      <c r="EF149" s="26"/>
      <c r="EG149" s="26"/>
      <c r="EH149" s="26"/>
      <c r="EJ149" s="26"/>
      <c r="EK149" s="26"/>
      <c r="EL149" s="26"/>
      <c r="EU149" s="26"/>
      <c r="EV149" s="26"/>
      <c r="EW149" s="26"/>
      <c r="EX149" s="26"/>
      <c r="EY149" s="26"/>
      <c r="EZ149" s="26"/>
      <c r="FA149" s="26"/>
      <c r="FB149" s="26"/>
      <c r="FC149" s="26"/>
      <c r="FD149" s="26"/>
      <c r="FE149" s="26"/>
      <c r="FF149" s="26"/>
      <c r="FG149" s="26"/>
      <c r="FH149" s="26"/>
      <c r="FI149" s="26"/>
      <c r="FJ149" s="26"/>
      <c r="FW149" t="e">
        <f>#REF!/#REF!</f>
        <v>#REF!</v>
      </c>
      <c r="FY149" s="8">
        <f>FY145+1</f>
        <v>62</v>
      </c>
      <c r="FZ149" t="b">
        <f t="shared" si="264"/>
        <v>0</v>
      </c>
      <c r="GD149" s="11"/>
      <c r="GE149" s="11"/>
      <c r="GF149" s="11"/>
      <c r="GG149" s="11" t="str">
        <f ca="1">IF(FZ149,OFFSET(B$10,$FY$4+$FY149,0),"")</f>
        <v/>
      </c>
      <c r="GH149" s="11" t="str">
        <f ca="1">IF($FZ149,OFFSET(BZ$10,$FY$4+$FY149,0),"")</f>
        <v/>
      </c>
      <c r="GI149" s="11" t="str">
        <f ca="1">IF($FZ149,OFFSET(CI$10,$FY$4+$FY149,0),"")</f>
        <v/>
      </c>
      <c r="GJ149" s="11" t="str">
        <f ca="1">IF($FZ149,OFFSET(CE$10,$FY$4+$FY149,0),"")</f>
        <v/>
      </c>
      <c r="GN149" s="11" t="str">
        <f t="shared" ref="GN149:GQ151" ca="1" si="570">IF($FZ149,OFFSET(AQ$10,$FY$4+$FY149,0),"")</f>
        <v/>
      </c>
      <c r="GO149" s="11" t="str">
        <f t="shared" ca="1" si="570"/>
        <v/>
      </c>
      <c r="GP149" s="11" t="str">
        <f t="shared" ca="1" si="570"/>
        <v/>
      </c>
      <c r="GQ149" s="11" t="str">
        <f t="shared" ca="1" si="570"/>
        <v/>
      </c>
      <c r="GX149" s="14"/>
      <c r="HW149" s="3"/>
      <c r="IH149" s="197"/>
    </row>
    <row r="150" spans="1:261" hidden="1" x14ac:dyDescent="0.2">
      <c r="B150" t="s">
        <v>123</v>
      </c>
      <c r="C150" s="1">
        <f>Base_year</f>
        <v>1985</v>
      </c>
      <c r="D150" s="42"/>
      <c r="E150" s="1"/>
      <c r="F150" s="1"/>
      <c r="G150" s="1"/>
      <c r="H150" s="1"/>
      <c r="I150" s="1"/>
      <c r="J150" s="42"/>
      <c r="K150" s="42">
        <f t="shared" ref="K150:P150" si="571">INDEX(K84:K145,Base_row,1)</f>
        <v>16041.333999999999</v>
      </c>
      <c r="L150" s="42">
        <f t="shared" si="571"/>
        <v>11481.47888615133</v>
      </c>
      <c r="M150" s="42">
        <f t="shared" si="571"/>
        <v>22425.36442007243</v>
      </c>
      <c r="N150" s="42">
        <f t="shared" si="571"/>
        <v>19382.250270855475</v>
      </c>
      <c r="O150" s="42">
        <f t="shared" si="571"/>
        <v>0</v>
      </c>
      <c r="P150" s="42">
        <f t="shared" si="571"/>
        <v>69330.427577079245</v>
      </c>
      <c r="R150" s="27"/>
      <c r="S150" s="27"/>
      <c r="T150" s="1"/>
      <c r="U150" s="1"/>
      <c r="V150" s="1"/>
      <c r="W150" s="1"/>
      <c r="X150" s="1"/>
      <c r="Y150" s="1"/>
      <c r="Z150" s="42">
        <f t="shared" ref="Z150:AE150" si="572">INDEX(Z84:Z145,Base_row,1)</f>
        <v>87369.531977354287</v>
      </c>
      <c r="AA150" s="42">
        <f t="shared" si="572"/>
        <v>58171.601888383011</v>
      </c>
      <c r="AB150" s="42">
        <f t="shared" si="572"/>
        <v>1680.5778716984889</v>
      </c>
      <c r="AC150" s="42">
        <f t="shared" si="572"/>
        <v>1</v>
      </c>
      <c r="AD150" s="42">
        <f t="shared" si="572"/>
        <v>0</v>
      </c>
      <c r="AE150" s="42">
        <f t="shared" si="572"/>
        <v>7585.7</v>
      </c>
      <c r="AH150" s="267">
        <f>INDEX(AH84:AH145,Base_row,1)</f>
        <v>183.603295530504</v>
      </c>
      <c r="AI150" s="267">
        <f>INDEX(AI84:AI145,Base_row,1)</f>
        <v>197.37257550826024</v>
      </c>
      <c r="AJ150" s="267">
        <f>INDEX(AJ84:AJ145,Base_row,1)</f>
        <v>13.343841304662702</v>
      </c>
      <c r="AK150" s="51">
        <f>INDEX(AK84:AK145,Base_row,1)</f>
        <v>19.382250270855476</v>
      </c>
      <c r="AN150" s="34">
        <f>INDEX(AN84:AN145,Base_row,1)</f>
        <v>9.1396216007855902</v>
      </c>
      <c r="AO150" s="34">
        <f>INDEX(AO84:AO145,Base_row,1)</f>
        <v>10.071092713922249</v>
      </c>
      <c r="AQ150" s="26">
        <f>AH150/AH$150</f>
        <v>1</v>
      </c>
      <c r="AR150" s="26">
        <f>AI150/AI$150</f>
        <v>1</v>
      </c>
      <c r="AS150" s="26">
        <f>AJ150/AJ$150</f>
        <v>1</v>
      </c>
      <c r="AT150" s="26">
        <f>AK150/AK$150</f>
        <v>1</v>
      </c>
      <c r="AV150" s="26"/>
      <c r="AW150" s="26">
        <f>AN150/AN$150</f>
        <v>1</v>
      </c>
      <c r="AZ150" s="34"/>
      <c r="BA150" s="34"/>
      <c r="BB150" s="34"/>
      <c r="BH150" s="26">
        <v>0.84924228349235165</v>
      </c>
      <c r="BI150" s="26">
        <v>1.0251212366111144</v>
      </c>
      <c r="BJ150" s="26">
        <v>0.84091922349052017</v>
      </c>
      <c r="BK150" s="26">
        <v>0.82879118856440204</v>
      </c>
      <c r="BL150" s="26"/>
      <c r="BM150" s="26"/>
      <c r="BN150" s="26">
        <v>1.2671286342019958</v>
      </c>
      <c r="BO150" s="205">
        <v>1.023589614450048</v>
      </c>
      <c r="BP150" s="205">
        <v>0.89544279912114455</v>
      </c>
      <c r="BQ150" s="37">
        <v>1.0680524405672371</v>
      </c>
      <c r="CE150" s="83">
        <v>0.86058418232858924</v>
      </c>
      <c r="CT150" s="3"/>
      <c r="CU150" s="226"/>
      <c r="CW150" s="5"/>
      <c r="CX150" s="26"/>
      <c r="CY150" s="26"/>
      <c r="CZ150" s="26"/>
      <c r="DA150" s="26"/>
      <c r="DB150" s="26"/>
      <c r="DE150" s="26"/>
      <c r="DF150" s="26"/>
      <c r="DG150" s="26"/>
      <c r="DH150" s="26"/>
      <c r="DI150" s="26"/>
      <c r="DJ150" s="26"/>
      <c r="DK150" s="26"/>
      <c r="DL150" s="26">
        <v>0.19317996841272181</v>
      </c>
      <c r="DM150" s="26">
        <v>0.1585644816569923</v>
      </c>
      <c r="DN150" s="26">
        <v>0.37573945219058641</v>
      </c>
      <c r="DO150" s="26">
        <v>0.27251609773969954</v>
      </c>
      <c r="DP150" s="26"/>
      <c r="DQ150" s="26"/>
      <c r="DR150" s="26"/>
      <c r="DS150" s="26"/>
      <c r="DT150" s="26"/>
      <c r="DU150" s="26"/>
      <c r="DV150" s="26"/>
      <c r="DW150" s="26"/>
      <c r="DX150" s="26"/>
      <c r="DZ150" s="26"/>
      <c r="EA150" s="26">
        <f>INDEX(DZ84:DZ145,Base_row,1)</f>
        <v>0.84631231606957336</v>
      </c>
      <c r="EB150" s="26"/>
      <c r="ED150" s="26"/>
      <c r="EE150" s="26"/>
      <c r="EF150" s="26"/>
      <c r="EG150" s="26"/>
      <c r="EH150" s="26"/>
      <c r="EI150" s="26">
        <f>INDEX(EI84:EI145,Base_row,1)</f>
        <v>0.98120020756833637</v>
      </c>
      <c r="EJ150" s="26">
        <f>INDEX(EJ84:EJ145,Base_row,1)</f>
        <v>0.82824399383533831</v>
      </c>
      <c r="EL150" s="26"/>
      <c r="EU150" s="26">
        <f>INDEX(ET84:ET145,Base_row,1)</f>
        <v>0.97854375365539936</v>
      </c>
      <c r="EV150" s="26">
        <f>INDEX(EU84:EU145,Base_row,1)</f>
        <v>0.84821179368936273</v>
      </c>
      <c r="EW150" s="26"/>
      <c r="EX150" s="26"/>
      <c r="EY150" s="26"/>
      <c r="EZ150" s="26"/>
      <c r="FA150" s="26"/>
      <c r="FB150" s="26"/>
      <c r="FC150" s="26"/>
      <c r="FD150" s="26"/>
      <c r="FE150" s="26">
        <f>INDEX(FD84:FD145,Base_row,1)</f>
        <v>0.98684487801005083</v>
      </c>
      <c r="FF150" s="26">
        <f>INDEX(FE84:FE145,Base_row,1)</f>
        <v>0.99776099405291618</v>
      </c>
      <c r="FG150" s="26"/>
      <c r="FH150" s="26"/>
      <c r="FI150" s="26"/>
      <c r="FJ150" s="26"/>
      <c r="FY150" s="8">
        <f>FY149+1</f>
        <v>63</v>
      </c>
      <c r="FZ150" t="b">
        <f t="shared" si="264"/>
        <v>0</v>
      </c>
      <c r="GD150" s="11"/>
      <c r="GE150" s="11"/>
      <c r="GF150" s="11"/>
      <c r="GG150" s="11" t="str">
        <f ca="1">IF(FZ150,OFFSET(B$10,$FY$4+$FY150,0),"")</f>
        <v/>
      </c>
      <c r="GH150" s="11" t="str">
        <f ca="1">IF($FZ150,OFFSET(BZ$10,$FY$4+$FY150,0),"")</f>
        <v/>
      </c>
      <c r="GI150" s="11" t="str">
        <f ca="1">IF($FZ150,OFFSET(CI$10,$FY$4+$FY150,0),"")</f>
        <v/>
      </c>
      <c r="GJ150" s="11" t="str">
        <f ca="1">IF($FZ150,OFFSET(CE$10,$FY$4+$FY150,0),"")</f>
        <v/>
      </c>
      <c r="GN150" s="11" t="str">
        <f t="shared" ca="1" si="570"/>
        <v/>
      </c>
      <c r="GO150" s="11" t="str">
        <f t="shared" ca="1" si="570"/>
        <v/>
      </c>
      <c r="GP150" s="11" t="str">
        <f t="shared" ca="1" si="570"/>
        <v/>
      </c>
      <c r="GQ150" s="11" t="str">
        <f t="shared" ca="1" si="570"/>
        <v/>
      </c>
      <c r="GX150" s="14"/>
      <c r="IH150" s="197"/>
    </row>
    <row r="151" spans="1:261" hidden="1" x14ac:dyDescent="0.2">
      <c r="B151" t="s">
        <v>169</v>
      </c>
      <c r="C151" s="1">
        <f>Base_year2</f>
        <v>1996</v>
      </c>
      <c r="D151" s="42"/>
      <c r="E151" s="1"/>
      <c r="F151" s="1"/>
      <c r="G151" s="1"/>
      <c r="H151" s="1"/>
      <c r="I151" s="1"/>
      <c r="J151" s="42"/>
      <c r="K151" s="42"/>
      <c r="M151" s="42"/>
      <c r="N151" s="42"/>
      <c r="O151" s="42"/>
      <c r="P151" s="42"/>
      <c r="Q151" s="42"/>
      <c r="R151" s="27"/>
      <c r="S151" s="27"/>
      <c r="T151" s="1"/>
      <c r="U151" s="1"/>
      <c r="V151" s="1"/>
      <c r="W151" s="1"/>
      <c r="X151" s="1"/>
      <c r="Y151" s="1"/>
      <c r="AA151" s="23"/>
      <c r="AB151" s="23"/>
      <c r="AC151" s="23"/>
      <c r="AD151" s="26"/>
      <c r="AF151" s="27"/>
      <c r="AI151" s="34"/>
      <c r="AJ151" s="34"/>
      <c r="AK151" s="34"/>
      <c r="AL151" s="26"/>
      <c r="AN151" s="34"/>
      <c r="AQ151" s="26">
        <f>INDEX(AQ84:AQ145,base_row2,1)</f>
        <v>1.0635880317885353</v>
      </c>
      <c r="AR151" s="26">
        <f>INDEX(AR84:AR145,base_row2,1)</f>
        <v>1.1121605789709434</v>
      </c>
      <c r="AS151" s="26">
        <f>INDEX(AS84:AS145,base_row2,1)</f>
        <v>0.95665265239758179</v>
      </c>
      <c r="AT151" s="26">
        <f>INDEX(AT84:AT145,base_row2,1)</f>
        <v>0.94392573665840096</v>
      </c>
      <c r="AV151" s="26"/>
      <c r="AW151" s="26">
        <f>INDEX(AV84:AV145,base_row2,1)</f>
        <v>0.88529690214518941</v>
      </c>
      <c r="AZ151" s="34"/>
      <c r="BA151" s="34"/>
      <c r="BB151" s="34"/>
      <c r="BN151" s="259"/>
      <c r="BO151" s="259"/>
      <c r="BP151" s="3"/>
      <c r="CA151" s="26">
        <f>INDEX(BZ84:BZ145,base_row2,1)</f>
        <v>1.3907088337266171</v>
      </c>
      <c r="CB151" s="26"/>
      <c r="CC151" s="26"/>
      <c r="CD151" s="26">
        <f>INDEX(CC84:CC145,base_row2,1)</f>
        <v>0.88357040634602757</v>
      </c>
      <c r="CE151" s="26">
        <f>INDEX(CD84:CD145,base_row2,1)</f>
        <v>1.0389536803919359</v>
      </c>
      <c r="CF151" s="26">
        <f>INDEX(CE84:CE145,base_row2,1)</f>
        <v>0.96438784279569478</v>
      </c>
      <c r="CG151" s="26">
        <f>INDEX(CQ84:CQ145,base_row2,1)</f>
        <v>1.2311905902754734</v>
      </c>
      <c r="CH151" s="26">
        <f>INDEX(CG84:CG145,base_row2,1)</f>
        <v>1.2311902222841236</v>
      </c>
      <c r="CI151" s="26"/>
      <c r="CJ151" s="26">
        <f>INDEX(CI84:CI145,base_row2,1)</f>
        <v>0.91798872555860367</v>
      </c>
      <c r="CU151" s="226"/>
      <c r="CW151" s="5"/>
      <c r="CX151" s="26"/>
      <c r="CY151" s="26"/>
      <c r="CZ151" s="26"/>
      <c r="DA151" s="26"/>
      <c r="DB151" s="26"/>
      <c r="DE151" s="26"/>
      <c r="DF151" s="26"/>
      <c r="DG151" s="26"/>
      <c r="DH151" s="26"/>
      <c r="DI151" s="26"/>
      <c r="DJ151" s="26"/>
      <c r="DK151" s="26"/>
      <c r="DL151" s="26"/>
      <c r="DM151" s="26"/>
      <c r="DN151" s="26"/>
      <c r="DO151" s="26"/>
      <c r="DP151" s="26"/>
      <c r="DQ151" s="26"/>
      <c r="DR151" s="26"/>
      <c r="DS151" s="26"/>
      <c r="DT151" s="26">
        <v>-1.3764419303596612E-3</v>
      </c>
      <c r="DU151" s="26">
        <v>-2.4059571119773942E-3</v>
      </c>
      <c r="DV151" s="26">
        <v>-1.3742014352989265E-2</v>
      </c>
      <c r="DW151" s="26">
        <v>2.6065307443558501E-3</v>
      </c>
      <c r="DX151" s="26"/>
      <c r="DZ151" s="26"/>
      <c r="EA151" s="26"/>
      <c r="EB151" s="26"/>
      <c r="ED151" s="26">
        <v>-2.6996284006505063E-2</v>
      </c>
      <c r="EE151" s="26">
        <v>-2.290210832879978E-2</v>
      </c>
      <c r="EF151" s="26">
        <v>1.154962278973674E-2</v>
      </c>
      <c r="EG151" s="26">
        <v>-1.3582256648764706E-2</v>
      </c>
      <c r="EH151" s="26"/>
      <c r="EJ151" s="26"/>
      <c r="EK151" s="26"/>
      <c r="EL151" s="26"/>
      <c r="EU151" s="26"/>
      <c r="EV151" s="26"/>
      <c r="EW151" s="26"/>
      <c r="EX151" s="26"/>
      <c r="EY151" s="26"/>
      <c r="EZ151" s="26"/>
      <c r="FA151" s="26"/>
      <c r="FB151" s="26"/>
      <c r="FC151" s="26"/>
      <c r="FD151" s="26"/>
      <c r="FE151" s="26"/>
      <c r="FF151" s="26"/>
      <c r="FG151" s="26"/>
      <c r="FH151" s="26"/>
      <c r="FI151" s="26"/>
      <c r="FJ151" s="26"/>
      <c r="GN151" s="11" t="str">
        <f t="shared" ca="1" si="570"/>
        <v/>
      </c>
      <c r="GO151" s="11" t="str">
        <f t="shared" ca="1" si="570"/>
        <v/>
      </c>
      <c r="GP151" s="11" t="str">
        <f t="shared" ca="1" si="570"/>
        <v/>
      </c>
      <c r="GQ151" s="11" t="str">
        <f t="shared" ca="1" si="570"/>
        <v/>
      </c>
      <c r="GX151" s="14"/>
      <c r="HA151">
        <f>CA151</f>
        <v>1.3907088337266171</v>
      </c>
      <c r="HB151">
        <f>CD151</f>
        <v>0.88357040634602757</v>
      </c>
      <c r="HC151">
        <f>CE151</f>
        <v>1.0389536803919359</v>
      </c>
      <c r="HD151">
        <f>CF151</f>
        <v>0.96438784279569478</v>
      </c>
      <c r="HE151">
        <f>CG151</f>
        <v>1.2311905902754734</v>
      </c>
      <c r="HF151">
        <f>CH151</f>
        <v>1.2311902222841236</v>
      </c>
      <c r="HH151">
        <f>CJ151</f>
        <v>0.91798872555860367</v>
      </c>
      <c r="IH151" s="197"/>
    </row>
    <row r="152" spans="1:261" x14ac:dyDescent="0.2">
      <c r="C152" s="1"/>
      <c r="D152" s="42"/>
      <c r="E152" s="1"/>
      <c r="F152" s="1"/>
      <c r="G152" s="1"/>
      <c r="H152" s="1"/>
      <c r="I152" s="1"/>
      <c r="J152" s="1"/>
      <c r="K152" s="1"/>
      <c r="L152" s="42"/>
      <c r="M152" s="42"/>
      <c r="N152" s="42"/>
      <c r="O152" s="42"/>
      <c r="P152" s="42"/>
      <c r="Q152" s="42"/>
      <c r="R152" s="27"/>
      <c r="S152" s="27"/>
      <c r="T152" s="1"/>
      <c r="U152" s="1"/>
      <c r="V152" s="1"/>
      <c r="W152" s="1"/>
      <c r="X152" s="1"/>
      <c r="Y152" s="1"/>
      <c r="AA152" s="23"/>
      <c r="AB152" s="23"/>
      <c r="AC152" s="23"/>
      <c r="AD152" s="26"/>
      <c r="AF152" s="27"/>
      <c r="AI152" s="34"/>
      <c r="AJ152" s="34"/>
      <c r="AK152" s="34"/>
      <c r="AL152" s="26"/>
      <c r="AN152" s="3"/>
      <c r="AO152" s="34"/>
      <c r="AR152" s="26"/>
      <c r="AS152" s="26"/>
      <c r="AT152" s="26"/>
      <c r="AU152" s="26"/>
      <c r="AV152" s="26"/>
      <c r="AW152" s="26"/>
      <c r="AZ152" s="34"/>
      <c r="BA152" s="34"/>
      <c r="BB152" s="34"/>
      <c r="BG152" s="326"/>
      <c r="BH152" s="205"/>
      <c r="BI152" s="205"/>
      <c r="BJ152" s="205"/>
      <c r="BK152" s="205"/>
      <c r="BL152" s="259"/>
      <c r="BM152" s="3"/>
      <c r="BN152" s="205"/>
      <c r="BO152" s="205"/>
      <c r="BP152" s="205"/>
      <c r="BQ152" s="205"/>
      <c r="BR152" s="3"/>
      <c r="CB152" s="242"/>
      <c r="CC152" s="242"/>
      <c r="CD152" s="242"/>
      <c r="CE152" s="242"/>
      <c r="CF152" s="242"/>
      <c r="CG152" s="242"/>
      <c r="CH152" s="242"/>
      <c r="CU152" s="226"/>
      <c r="CW152" s="5"/>
      <c r="CX152" s="26"/>
      <c r="CY152" s="26"/>
      <c r="CZ152" s="26"/>
      <c r="DA152" s="26"/>
      <c r="DB152" s="26"/>
      <c r="DE152" s="26"/>
      <c r="DF152" s="26"/>
      <c r="DG152" s="26"/>
      <c r="DH152" s="26"/>
      <c r="DI152" s="26"/>
      <c r="DJ152" s="26"/>
      <c r="DK152" s="26"/>
      <c r="DL152" s="26"/>
      <c r="DM152" s="26"/>
      <c r="DN152" s="26"/>
      <c r="DO152" s="26"/>
      <c r="DP152" s="26"/>
      <c r="DQ152" s="26"/>
      <c r="DR152" s="26"/>
      <c r="DS152" s="26"/>
      <c r="DT152" s="26"/>
      <c r="DU152" s="26"/>
      <c r="DV152" s="26"/>
      <c r="DW152" s="26"/>
      <c r="DX152" s="26"/>
      <c r="DZ152" s="26"/>
      <c r="EA152" s="26"/>
      <c r="EB152" s="26"/>
      <c r="ED152" s="26"/>
      <c r="EE152" s="26"/>
      <c r="EF152" s="26"/>
      <c r="EG152" s="26"/>
      <c r="EH152" s="26"/>
      <c r="EJ152" s="26"/>
      <c r="EK152" s="26"/>
      <c r="EL152" s="26"/>
      <c r="EU152" s="26"/>
      <c r="EV152" s="26"/>
      <c r="EW152" s="26"/>
      <c r="EX152" s="26"/>
      <c r="EY152" s="26"/>
      <c r="EZ152" s="26"/>
      <c r="FA152" s="26"/>
      <c r="FB152" s="26"/>
      <c r="FC152" s="26"/>
      <c r="FD152" s="26"/>
      <c r="FE152" s="26"/>
      <c r="FF152" s="26"/>
      <c r="FG152" s="26"/>
      <c r="FH152" s="26"/>
      <c r="FI152" s="26"/>
      <c r="FJ152" s="26"/>
      <c r="GN152" s="11"/>
      <c r="GO152" s="11"/>
      <c r="GP152" s="11"/>
      <c r="GQ152" s="11"/>
      <c r="GX152" s="14"/>
      <c r="IH152" s="197"/>
    </row>
    <row r="153" spans="1:261" x14ac:dyDescent="0.2">
      <c r="K153" s="27"/>
      <c r="L153" s="27"/>
      <c r="M153" s="27"/>
      <c r="N153" s="27"/>
      <c r="O153" s="27"/>
      <c r="P153" s="27"/>
      <c r="Q153" s="27"/>
      <c r="R153" s="27"/>
      <c r="S153" s="1"/>
      <c r="T153" s="1"/>
      <c r="U153" s="1"/>
      <c r="V153" s="1"/>
      <c r="W153" s="1"/>
      <c r="X153" s="1"/>
      <c r="Z153" s="23"/>
      <c r="AA153" s="23"/>
      <c r="AB153" s="23"/>
      <c r="AC153" s="26"/>
      <c r="AE153" s="27"/>
      <c r="AH153" s="34"/>
      <c r="AI153" s="34"/>
      <c r="AJ153" s="34"/>
      <c r="AK153" s="26"/>
      <c r="AM153" s="3"/>
      <c r="AN153" s="34"/>
      <c r="AQ153" s="26"/>
      <c r="AR153" s="26"/>
      <c r="AS153" s="26"/>
      <c r="AT153" s="26"/>
      <c r="AU153" s="26"/>
      <c r="AV153" s="26"/>
      <c r="AY153" s="34"/>
      <c r="AZ153" s="34"/>
      <c r="BA153" s="34"/>
      <c r="BH153" s="511" t="str">
        <f>BH77</f>
        <v>From Next Lower Level (Level 1)</v>
      </c>
      <c r="BI153" s="512"/>
      <c r="BJ153" s="512"/>
      <c r="BK153" s="512"/>
      <c r="BL153" s="512"/>
      <c r="BM153" s="512"/>
      <c r="BN153" s="512"/>
      <c r="BO153" s="512"/>
      <c r="BP153" s="512"/>
      <c r="BQ153" s="512"/>
      <c r="BR153" s="223"/>
      <c r="CC153" s="6" t="s">
        <v>260</v>
      </c>
      <c r="CT153" s="3"/>
      <c r="CU153" s="226"/>
      <c r="CV153" s="5"/>
      <c r="CW153" s="26"/>
      <c r="CX153" s="26"/>
      <c r="CY153" s="26"/>
      <c r="CZ153" s="26"/>
      <c r="DA153" s="26"/>
      <c r="DD153" s="26"/>
      <c r="DE153" s="26"/>
      <c r="DF153" s="26"/>
      <c r="DG153" s="26"/>
      <c r="DH153" s="26"/>
      <c r="DI153" s="26"/>
      <c r="DJ153" s="26"/>
      <c r="DK153" s="26"/>
      <c r="DL153" s="26"/>
      <c r="DM153" s="26"/>
      <c r="DN153" s="26"/>
      <c r="DO153" s="26"/>
      <c r="DP153" s="26"/>
      <c r="DQ153" s="26">
        <v>2</v>
      </c>
      <c r="DR153" s="26"/>
      <c r="DS153" s="26"/>
      <c r="DT153" s="26"/>
      <c r="DU153" s="26"/>
      <c r="DV153" s="26"/>
      <c r="DW153" s="26"/>
      <c r="DY153" s="26"/>
      <c r="DZ153" s="26"/>
      <c r="EA153" s="26"/>
      <c r="EC153" s="26"/>
      <c r="ED153" s="26"/>
      <c r="EE153" s="26"/>
      <c r="EF153" s="26"/>
      <c r="EG153" s="26"/>
      <c r="EI153" s="26"/>
      <c r="EJ153" s="26"/>
      <c r="EK153" s="26"/>
      <c r="ET153" s="26"/>
      <c r="EU153" s="26"/>
      <c r="EV153" s="26"/>
      <c r="EW153" s="26"/>
      <c r="EX153" s="26"/>
      <c r="EY153" s="26"/>
      <c r="EZ153" s="26"/>
      <c r="FA153" s="26"/>
      <c r="FB153" s="26"/>
      <c r="FC153" s="26"/>
      <c r="FD153" s="26"/>
      <c r="FE153" s="26"/>
      <c r="FF153" s="26"/>
      <c r="GM153" s="11"/>
      <c r="GN153" s="11"/>
      <c r="GO153" s="11"/>
      <c r="GP153" s="11"/>
      <c r="GX153" s="14"/>
      <c r="IG153" s="197"/>
    </row>
    <row r="154" spans="1:261" x14ac:dyDescent="0.2">
      <c r="A154" s="2" t="s">
        <v>178</v>
      </c>
      <c r="C154" s="28" t="s">
        <v>260</v>
      </c>
      <c r="F154" s="71" t="s">
        <v>252</v>
      </c>
      <c r="G154" s="71"/>
      <c r="K154" s="28" t="s">
        <v>261</v>
      </c>
      <c r="L154" s="27"/>
      <c r="M154" s="27"/>
      <c r="N154" s="72" t="s">
        <v>259</v>
      </c>
      <c r="O154" s="27"/>
      <c r="P154" s="27"/>
      <c r="Q154" s="27"/>
      <c r="R154" s="27"/>
      <c r="S154" s="266" t="s">
        <v>254</v>
      </c>
      <c r="T154" s="1"/>
      <c r="U154" s="1"/>
      <c r="V154" s="1"/>
      <c r="W154" s="1"/>
      <c r="X154" s="1"/>
      <c r="Z154" s="36" t="s">
        <v>110</v>
      </c>
      <c r="AA154" s="23"/>
      <c r="AB154" s="23"/>
      <c r="AC154" s="26"/>
      <c r="AE154" s="27"/>
      <c r="AH154" s="35" t="s">
        <v>121</v>
      </c>
      <c r="AI154" s="34"/>
      <c r="AJ154" s="34"/>
      <c r="AK154" s="26"/>
      <c r="AM154" s="3"/>
      <c r="AN154" s="34"/>
      <c r="AQ154" s="39" t="s">
        <v>122</v>
      </c>
      <c r="AR154" s="26"/>
      <c r="AS154" s="26"/>
      <c r="AT154" s="26"/>
      <c r="AU154" s="26"/>
      <c r="AV154" s="26"/>
      <c r="AY154" s="35" t="str">
        <f>AY78</f>
        <v>Structure (0')    (Ratio of Activity to Total GDP)</v>
      </c>
      <c r="AZ154" s="34"/>
      <c r="BA154" s="34"/>
      <c r="BH154" s="2" t="s">
        <v>454</v>
      </c>
      <c r="BN154" s="2" t="s">
        <v>455</v>
      </c>
      <c r="BZ154" s="6" t="s">
        <v>345</v>
      </c>
      <c r="CA154" s="6"/>
      <c r="CB154" s="6"/>
      <c r="CK154" s="6" t="s">
        <v>272</v>
      </c>
      <c r="CT154" s="3"/>
      <c r="CU154" s="226"/>
      <c r="CV154" s="5"/>
      <c r="CW154" s="39" t="s">
        <v>131</v>
      </c>
      <c r="CX154" s="39"/>
      <c r="CY154" s="39"/>
      <c r="CZ154" s="26"/>
      <c r="DA154" s="26"/>
      <c r="DD154" s="39" t="s">
        <v>132</v>
      </c>
      <c r="DE154" s="26"/>
      <c r="DF154" s="26"/>
      <c r="DG154" s="26"/>
      <c r="DH154" s="26"/>
      <c r="DI154" s="26"/>
      <c r="DJ154" s="26"/>
      <c r="DK154" s="39" t="s">
        <v>134</v>
      </c>
      <c r="DL154" s="26"/>
      <c r="DM154" s="26"/>
      <c r="DN154" s="26"/>
      <c r="DO154" s="26"/>
      <c r="DP154" s="26"/>
      <c r="DQ154" s="26"/>
      <c r="DR154" s="26"/>
      <c r="DS154" s="39" t="s">
        <v>135</v>
      </c>
      <c r="DT154" s="26"/>
      <c r="DU154" s="26"/>
      <c r="DV154" s="26"/>
      <c r="DW154" s="26"/>
      <c r="DY154" s="26"/>
      <c r="DZ154" s="26"/>
      <c r="EA154" s="26"/>
      <c r="EC154" s="39" t="str">
        <f>EC4</f>
        <v>Structure [Level 0', Activity/GDP] (log changes)</v>
      </c>
      <c r="ED154" s="26"/>
      <c r="EE154" s="26"/>
      <c r="EF154" s="26"/>
      <c r="EG154" s="26"/>
      <c r="EI154" s="26"/>
      <c r="EJ154" s="26"/>
      <c r="EK154" s="26"/>
      <c r="EN154" s="2" t="s">
        <v>249</v>
      </c>
      <c r="ET154" s="26"/>
      <c r="EU154" s="26"/>
      <c r="EV154" s="26"/>
      <c r="EW154" s="26"/>
      <c r="EX154" s="39" t="s">
        <v>139</v>
      </c>
      <c r="EY154" s="26"/>
      <c r="EZ154" s="26"/>
      <c r="FA154" s="26"/>
      <c r="FB154" s="26"/>
      <c r="FC154" s="26"/>
      <c r="FD154" s="26"/>
      <c r="FE154" s="26"/>
      <c r="FF154" s="26"/>
      <c r="FV154" s="2" t="s">
        <v>110</v>
      </c>
      <c r="FX154" t="s">
        <v>153</v>
      </c>
      <c r="FY154">
        <f>Begin_year_chart1-1949</f>
        <v>36</v>
      </c>
      <c r="GX154" s="14"/>
      <c r="GZ154" t="str">
        <f>BZ154</f>
        <v>Final Indicators</v>
      </c>
      <c r="IG154" s="197"/>
    </row>
    <row r="155" spans="1:261" x14ac:dyDescent="0.2">
      <c r="A155" s="2"/>
      <c r="F155" s="71" t="s">
        <v>253</v>
      </c>
      <c r="G155" s="71"/>
      <c r="K155" s="28"/>
      <c r="L155" s="27"/>
      <c r="M155" s="27"/>
      <c r="N155" s="27"/>
      <c r="O155" s="27"/>
      <c r="P155" s="27"/>
      <c r="Q155" s="27"/>
      <c r="R155" s="27"/>
      <c r="S155" s="1"/>
      <c r="T155" s="1"/>
      <c r="U155" s="1"/>
      <c r="V155" s="1"/>
      <c r="W155" s="1"/>
      <c r="X155" s="1"/>
      <c r="Z155" s="36"/>
      <c r="AA155" s="23"/>
      <c r="AB155" s="23"/>
      <c r="AC155" s="26"/>
      <c r="AE155" s="27"/>
      <c r="AH155" s="35"/>
      <c r="AI155" s="34"/>
      <c r="AJ155" s="34"/>
      <c r="AK155" s="26"/>
      <c r="AM155" s="3"/>
      <c r="AN155" s="73" t="s">
        <v>255</v>
      </c>
      <c r="AO155" s="74" t="s">
        <v>257</v>
      </c>
      <c r="AQ155" s="39"/>
      <c r="AR155" s="26"/>
      <c r="AS155" s="26"/>
      <c r="AT155" s="26"/>
      <c r="AU155" s="26"/>
      <c r="AV155" s="26"/>
      <c r="AY155" s="35"/>
      <c r="AZ155" s="34"/>
      <c r="BA155" s="34"/>
      <c r="BT155" t="s">
        <v>277</v>
      </c>
      <c r="BZ155" s="54" t="s">
        <v>238</v>
      </c>
      <c r="CA155" s="56" t="s">
        <v>241</v>
      </c>
      <c r="CB155" s="56" t="s">
        <v>242</v>
      </c>
      <c r="CC155" s="56" t="s">
        <v>243</v>
      </c>
      <c r="CD155" s="56" t="s">
        <v>244</v>
      </c>
      <c r="CE155" s="56" t="s">
        <v>245</v>
      </c>
      <c r="CF155" s="56" t="s">
        <v>246</v>
      </c>
      <c r="CG155" s="56" t="s">
        <v>247</v>
      </c>
      <c r="CH155" s="56"/>
      <c r="CI155" s="52" t="s">
        <v>248</v>
      </c>
      <c r="CS155" s="212"/>
      <c r="CT155" s="206"/>
      <c r="CU155" s="229"/>
      <c r="CV155" s="5"/>
      <c r="CW155" s="39"/>
      <c r="CX155" s="39"/>
      <c r="CY155" s="39"/>
      <c r="CZ155" s="26"/>
      <c r="DA155" s="26"/>
      <c r="DD155" s="39"/>
      <c r="DE155" s="26"/>
      <c r="DF155" s="26"/>
      <c r="DG155" s="26"/>
      <c r="DH155" s="26"/>
      <c r="DI155" s="26"/>
      <c r="DJ155" s="26"/>
      <c r="DK155" s="39"/>
      <c r="DL155" s="26"/>
      <c r="DM155" s="26"/>
      <c r="DN155" s="26"/>
      <c r="DO155" s="26"/>
      <c r="DP155" s="26"/>
      <c r="DQ155" s="26"/>
      <c r="DR155" s="26"/>
      <c r="DS155" s="39"/>
      <c r="DT155" s="26"/>
      <c r="DU155" s="26"/>
      <c r="DV155" s="26"/>
      <c r="DW155" s="26"/>
      <c r="DY155" s="26"/>
      <c r="DZ155" s="26"/>
      <c r="EA155" s="26"/>
      <c r="EC155" s="39"/>
      <c r="ED155" s="26"/>
      <c r="EE155" s="26"/>
      <c r="EF155" s="26"/>
      <c r="EG155" s="26"/>
      <c r="EI155" s="26"/>
      <c r="EJ155" s="26"/>
      <c r="EK155" s="26"/>
      <c r="EN155" s="2"/>
      <c r="ET155" s="26"/>
      <c r="EU155" s="26"/>
      <c r="EV155" s="26"/>
      <c r="EW155" s="26"/>
      <c r="EX155" s="39"/>
      <c r="EY155" s="26"/>
      <c r="EZ155" s="26"/>
      <c r="FA155" s="26"/>
      <c r="FB155" s="26"/>
      <c r="FC155" s="26"/>
      <c r="FD155" s="26"/>
      <c r="FE155" s="26"/>
      <c r="FF155" s="26"/>
      <c r="FV155" s="2"/>
      <c r="GX155" s="14"/>
      <c r="IG155" s="197"/>
      <c r="IN155" s="6" t="s">
        <v>178</v>
      </c>
    </row>
    <row r="156" spans="1:261" ht="25.5" x14ac:dyDescent="0.2">
      <c r="K156" s="27"/>
      <c r="L156" s="27"/>
      <c r="M156" s="27"/>
      <c r="N156" s="27"/>
      <c r="O156" s="27"/>
      <c r="P156" s="27"/>
      <c r="Q156" s="27"/>
      <c r="R156" s="27"/>
      <c r="S156" s="1"/>
      <c r="T156" s="1"/>
      <c r="U156" s="1"/>
      <c r="V156" s="1"/>
      <c r="W156" s="1"/>
      <c r="X156" s="1"/>
      <c r="Z156" s="23"/>
      <c r="AA156" s="23"/>
      <c r="AB156" s="23"/>
      <c r="AC156" s="26"/>
      <c r="AE156" s="27"/>
      <c r="AH156" s="34"/>
      <c r="AI156" s="34"/>
      <c r="AJ156" s="34"/>
      <c r="AK156" s="26"/>
      <c r="AM156" s="80"/>
      <c r="AN156" s="73" t="s">
        <v>256</v>
      </c>
      <c r="AO156" s="74" t="s">
        <v>258</v>
      </c>
      <c r="AQ156" s="26"/>
      <c r="AR156" s="26"/>
      <c r="AS156" s="26"/>
      <c r="AT156" s="26"/>
      <c r="AU156" s="26"/>
      <c r="AV156" s="26"/>
      <c r="AY156" s="34"/>
      <c r="AZ156" s="34"/>
      <c r="BA156" s="34"/>
      <c r="BZ156" s="55"/>
      <c r="CA156" s="55"/>
      <c r="CB156" s="57"/>
      <c r="CC156" s="57"/>
      <c r="CD156" s="57"/>
      <c r="CE156" s="57"/>
      <c r="CF156" s="180" t="s">
        <v>448</v>
      </c>
      <c r="CG156" s="57"/>
      <c r="CH156" s="57"/>
      <c r="CI156" s="53" t="s">
        <v>443</v>
      </c>
      <c r="CQ156" s="3"/>
      <c r="CR156" s="3"/>
      <c r="CT156" s="206"/>
      <c r="CU156" s="229"/>
      <c r="CW156" s="26"/>
      <c r="CX156" s="26"/>
      <c r="CY156" s="26"/>
      <c r="CZ156" s="26"/>
      <c r="DA156" s="26"/>
      <c r="DD156" s="26"/>
      <c r="DE156" s="26"/>
      <c r="DF156" s="26"/>
      <c r="DG156" s="26"/>
      <c r="DH156" s="26"/>
      <c r="DI156" s="26"/>
      <c r="DJ156" s="26"/>
      <c r="DK156" s="26"/>
      <c r="DL156" s="26"/>
      <c r="DM156" s="26"/>
      <c r="DN156" s="26"/>
      <c r="DO156" s="26"/>
      <c r="DP156" s="26"/>
      <c r="DQ156" s="26"/>
      <c r="DR156" s="26"/>
      <c r="DS156" s="26"/>
      <c r="DT156" s="26"/>
      <c r="DU156" s="26"/>
      <c r="DV156" s="26"/>
      <c r="DW156" s="26"/>
      <c r="DY156" s="26"/>
      <c r="DZ156" s="26"/>
      <c r="EA156" s="26"/>
      <c r="EC156" s="26"/>
      <c r="ED156" s="26"/>
      <c r="EE156" s="26"/>
      <c r="EF156" s="26"/>
      <c r="EG156" s="26"/>
      <c r="EI156" s="26"/>
      <c r="EJ156" s="26"/>
      <c r="EK156" s="26"/>
      <c r="ET156" s="26"/>
      <c r="EU156" s="26"/>
      <c r="EV156" s="26"/>
      <c r="EW156" s="26"/>
      <c r="EX156" s="26"/>
      <c r="EY156" s="26"/>
      <c r="EZ156" s="26"/>
      <c r="FA156" s="26"/>
      <c r="FB156" s="26"/>
      <c r="FC156" s="26"/>
      <c r="FD156" s="26"/>
      <c r="FE156" s="26"/>
      <c r="FF156" s="26"/>
      <c r="GF156" s="16"/>
      <c r="GG156" s="16"/>
      <c r="GH156" s="16"/>
      <c r="GI156" s="16"/>
      <c r="GJ156" s="16"/>
      <c r="GM156" s="16"/>
      <c r="GN156" s="16"/>
      <c r="GO156" s="16"/>
      <c r="GP156" s="16"/>
      <c r="GQ156" s="16"/>
      <c r="GX156" s="14"/>
      <c r="HV156" s="16"/>
      <c r="HW156" s="16" t="s">
        <v>197</v>
      </c>
      <c r="HX156" s="16">
        <f>Base_year2</f>
        <v>1996</v>
      </c>
      <c r="HY156" s="16"/>
      <c r="IB156" s="16"/>
      <c r="IC156" s="16" t="s">
        <v>198</v>
      </c>
      <c r="ID156" s="16">
        <f>Base_year2</f>
        <v>1996</v>
      </c>
      <c r="IE156" s="16"/>
      <c r="IF156" s="16"/>
      <c r="IG156" s="197"/>
    </row>
    <row r="157" spans="1:261" ht="31.5" customHeight="1" x14ac:dyDescent="0.2">
      <c r="B157" t="s">
        <v>101</v>
      </c>
      <c r="C157" s="219" t="s">
        <v>97</v>
      </c>
      <c r="D157" s="219" t="s">
        <v>104</v>
      </c>
      <c r="E157" s="219" t="s">
        <v>105</v>
      </c>
      <c r="F157" s="219" t="s">
        <v>106</v>
      </c>
      <c r="G157" s="219" t="s">
        <v>518</v>
      </c>
      <c r="H157" s="219" t="s">
        <v>107</v>
      </c>
      <c r="K157" s="41" t="s">
        <v>97</v>
      </c>
      <c r="L157" s="41" t="s">
        <v>104</v>
      </c>
      <c r="M157" s="41" t="s">
        <v>105</v>
      </c>
      <c r="N157" s="41" t="s">
        <v>106</v>
      </c>
      <c r="O157" s="219" t="s">
        <v>179</v>
      </c>
      <c r="P157" s="41" t="s">
        <v>107</v>
      </c>
      <c r="Q157" s="27"/>
      <c r="R157" s="27"/>
      <c r="S157" s="219" t="s">
        <v>97</v>
      </c>
      <c r="T157" s="219" t="s">
        <v>104</v>
      </c>
      <c r="U157" s="219" t="s">
        <v>105</v>
      </c>
      <c r="V157" s="219" t="s">
        <v>106</v>
      </c>
      <c r="W157" s="219"/>
      <c r="X157" s="219" t="s">
        <v>107</v>
      </c>
      <c r="Z157" s="45" t="s">
        <v>97</v>
      </c>
      <c r="AA157" s="45" t="s">
        <v>104</v>
      </c>
      <c r="AB157" s="45" t="s">
        <v>105</v>
      </c>
      <c r="AC157" s="46" t="s">
        <v>106</v>
      </c>
      <c r="AD157" s="30" t="s">
        <v>180</v>
      </c>
      <c r="AE157" s="41" t="s">
        <v>111</v>
      </c>
      <c r="AH157" s="62" t="s">
        <v>97</v>
      </c>
      <c r="AI157" s="62" t="s">
        <v>104</v>
      </c>
      <c r="AJ157" s="62" t="s">
        <v>105</v>
      </c>
      <c r="AK157" s="46" t="s">
        <v>106</v>
      </c>
      <c r="AL157" s="30" t="s">
        <v>180</v>
      </c>
      <c r="AM157" s="80"/>
      <c r="AN157" s="73" t="s">
        <v>111</v>
      </c>
      <c r="AO157" s="75" t="s">
        <v>111</v>
      </c>
      <c r="AQ157" s="46" t="s">
        <v>97</v>
      </c>
      <c r="AR157" s="46" t="s">
        <v>104</v>
      </c>
      <c r="AS157" s="46" t="s">
        <v>105</v>
      </c>
      <c r="AT157" s="46" t="s">
        <v>106</v>
      </c>
      <c r="AU157" s="46" t="s">
        <v>525</v>
      </c>
      <c r="AV157" s="46" t="s">
        <v>111</v>
      </c>
      <c r="AY157" s="62" t="s">
        <v>97</v>
      </c>
      <c r="AZ157" s="62" t="s">
        <v>104</v>
      </c>
      <c r="BA157" s="62" t="s">
        <v>105</v>
      </c>
      <c r="BB157" s="30" t="s">
        <v>106</v>
      </c>
      <c r="BC157" s="30" t="s">
        <v>530</v>
      </c>
      <c r="BD157" s="3"/>
      <c r="BH157" s="30" t="s">
        <v>97</v>
      </c>
      <c r="BI157" s="30" t="s">
        <v>104</v>
      </c>
      <c r="BJ157" s="30" t="s">
        <v>105</v>
      </c>
      <c r="BK157" s="30" t="s">
        <v>106</v>
      </c>
      <c r="BL157" s="30" t="s">
        <v>530</v>
      </c>
      <c r="BN157" s="30" t="s">
        <v>97</v>
      </c>
      <c r="BO157" s="30" t="s">
        <v>104</v>
      </c>
      <c r="BP157" s="30" t="s">
        <v>105</v>
      </c>
      <c r="BQ157" s="30" t="s">
        <v>106</v>
      </c>
      <c r="BR157" s="30" t="s">
        <v>530</v>
      </c>
      <c r="BS157" s="3"/>
      <c r="BT157" s="3"/>
      <c r="BU157" s="3"/>
      <c r="BV157" s="3"/>
      <c r="BW157" s="3"/>
      <c r="BX157" s="3"/>
      <c r="BZ157" s="30"/>
      <c r="CA157" s="171" t="s">
        <v>359</v>
      </c>
      <c r="CB157" s="172" t="s">
        <v>360</v>
      </c>
      <c r="CC157" s="504" t="s">
        <v>461</v>
      </c>
      <c r="CD157" s="505"/>
      <c r="CE157" s="175"/>
      <c r="CF157" s="30"/>
      <c r="CG157" s="30"/>
      <c r="CH157" s="59"/>
      <c r="CI157" s="516" t="s">
        <v>534</v>
      </c>
      <c r="CK157" s="89" t="s">
        <v>269</v>
      </c>
      <c r="CL157" s="89"/>
      <c r="CM157" s="89" t="s">
        <v>266</v>
      </c>
      <c r="CN157" s="90"/>
      <c r="CO157" s="89" t="s">
        <v>266</v>
      </c>
      <c r="CP157" s="90"/>
      <c r="CQ157" s="85" t="s">
        <v>144</v>
      </c>
      <c r="CR157" s="85" t="s">
        <v>251</v>
      </c>
      <c r="CS157" s="57" t="s">
        <v>457</v>
      </c>
      <c r="CT157" s="80"/>
      <c r="CU157" s="226"/>
      <c r="CV157" s="5" t="s">
        <v>101</v>
      </c>
      <c r="CW157" s="46" t="s">
        <v>97</v>
      </c>
      <c r="CX157" s="46" t="s">
        <v>104</v>
      </c>
      <c r="CY157" s="46" t="s">
        <v>105</v>
      </c>
      <c r="CZ157" s="46" t="s">
        <v>195</v>
      </c>
      <c r="DA157" s="46" t="s">
        <v>187</v>
      </c>
      <c r="DB157" s="30" t="s">
        <v>111</v>
      </c>
      <c r="DD157" s="46" t="s">
        <v>97</v>
      </c>
      <c r="DE157" s="46" t="s">
        <v>104</v>
      </c>
      <c r="DF157" s="46" t="s">
        <v>105</v>
      </c>
      <c r="DG157" s="46" t="s">
        <v>106</v>
      </c>
      <c r="DH157" s="46" t="s">
        <v>187</v>
      </c>
      <c r="DI157" s="46" t="s">
        <v>111</v>
      </c>
      <c r="DJ157" s="26"/>
      <c r="DK157" s="26" t="s">
        <v>97</v>
      </c>
      <c r="DL157" s="26" t="s">
        <v>104</v>
      </c>
      <c r="DM157" s="26" t="s">
        <v>105</v>
      </c>
      <c r="DN157" s="26" t="s">
        <v>106</v>
      </c>
      <c r="DO157" s="26" t="s">
        <v>187</v>
      </c>
      <c r="DP157" s="26" t="s">
        <v>111</v>
      </c>
      <c r="DQ157" s="26"/>
      <c r="DR157" s="26"/>
      <c r="DS157" s="26" t="s">
        <v>97</v>
      </c>
      <c r="DT157" s="26" t="s">
        <v>104</v>
      </c>
      <c r="DU157" s="26" t="s">
        <v>105</v>
      </c>
      <c r="DV157" s="26" t="s">
        <v>195</v>
      </c>
      <c r="DW157" s="26" t="s">
        <v>187</v>
      </c>
      <c r="DY157" s="26" t="s">
        <v>140</v>
      </c>
      <c r="DZ157" s="26" t="s">
        <v>137</v>
      </c>
      <c r="EA157" s="26" t="s">
        <v>137</v>
      </c>
      <c r="EC157" s="26" t="s">
        <v>97</v>
      </c>
      <c r="ED157" s="26" t="s">
        <v>104</v>
      </c>
      <c r="EE157" s="26" t="s">
        <v>105</v>
      </c>
      <c r="EF157" s="26" t="s">
        <v>106</v>
      </c>
      <c r="EG157" s="26" t="s">
        <v>187</v>
      </c>
      <c r="EI157" s="26" t="s">
        <v>136</v>
      </c>
      <c r="EJ157" s="26" t="s">
        <v>137</v>
      </c>
      <c r="EK157" s="26" t="s">
        <v>137</v>
      </c>
      <c r="EN157" t="s">
        <v>97</v>
      </c>
      <c r="EO157" t="s">
        <v>104</v>
      </c>
      <c r="EP157" t="s">
        <v>105</v>
      </c>
      <c r="EQ157" t="s">
        <v>106</v>
      </c>
      <c r="ER157" t="s">
        <v>187</v>
      </c>
      <c r="ET157" s="26" t="s">
        <v>136</v>
      </c>
      <c r="EU157" s="26" t="s">
        <v>137</v>
      </c>
      <c r="EV157" s="26" t="s">
        <v>137</v>
      </c>
      <c r="EW157" s="26"/>
      <c r="EX157" s="26" t="s">
        <v>97</v>
      </c>
      <c r="EY157" s="26" t="s">
        <v>104</v>
      </c>
      <c r="EZ157" s="26" t="s">
        <v>105</v>
      </c>
      <c r="FA157" s="26" t="s">
        <v>106</v>
      </c>
      <c r="FB157" s="26" t="s">
        <v>187</v>
      </c>
      <c r="FC157" s="26"/>
      <c r="FD157" s="26" t="s">
        <v>136</v>
      </c>
      <c r="FE157" s="26" t="s">
        <v>137</v>
      </c>
      <c r="FF157" s="26" t="s">
        <v>137</v>
      </c>
      <c r="FV157" t="s">
        <v>137</v>
      </c>
      <c r="FX157" s="8"/>
      <c r="GF157" s="16"/>
      <c r="GG157" s="16" t="s">
        <v>217</v>
      </c>
      <c r="GH157" s="16"/>
      <c r="GI157" s="16"/>
      <c r="GJ157" s="16"/>
      <c r="GM157" s="16"/>
      <c r="GN157" s="16" t="s">
        <v>218</v>
      </c>
      <c r="GO157" s="16"/>
      <c r="GP157" s="16"/>
      <c r="GQ157" s="16"/>
      <c r="GX157" s="14"/>
      <c r="GZ157">
        <f>BZ157</f>
        <v>0</v>
      </c>
      <c r="HA157" t="str">
        <f>CC157</f>
        <v>Total Structural Effect</v>
      </c>
      <c r="HB157">
        <f>CD157</f>
        <v>0</v>
      </c>
      <c r="HC157">
        <f>CE157</f>
        <v>0</v>
      </c>
      <c r="HD157">
        <f>CF157</f>
        <v>0</v>
      </c>
      <c r="HE157">
        <f>CG157</f>
        <v>0</v>
      </c>
      <c r="HG157" t="str">
        <f>CI157</f>
        <v>Structure'(0)x Structure"(0)</v>
      </c>
      <c r="HI157" t="s">
        <v>172</v>
      </c>
      <c r="HO157" s="8"/>
      <c r="HV157" s="16"/>
      <c r="HW157" s="16"/>
      <c r="HX157" s="16"/>
      <c r="HY157" s="16"/>
      <c r="IB157" s="16"/>
      <c r="IC157" s="16"/>
      <c r="ID157" s="16"/>
      <c r="IE157" s="16"/>
      <c r="IF157" s="16"/>
      <c r="IG157" s="197"/>
      <c r="IH157" t="s">
        <v>425</v>
      </c>
      <c r="IK157" t="s">
        <v>424</v>
      </c>
      <c r="IN157" s="16"/>
      <c r="IO157" s="16" t="s">
        <v>97</v>
      </c>
      <c r="IP157" s="16"/>
      <c r="IQ157" s="16"/>
      <c r="IS157" s="16"/>
      <c r="IT157" s="16" t="s">
        <v>104</v>
      </c>
      <c r="IU157" s="16"/>
      <c r="IV157" s="16"/>
      <c r="IX157" s="16"/>
      <c r="IY157" s="16" t="s">
        <v>326</v>
      </c>
      <c r="IZ157" s="16"/>
      <c r="JA157" s="16"/>
    </row>
    <row r="158" spans="1:261" ht="42" customHeight="1" x14ac:dyDescent="0.2">
      <c r="A158" t="s">
        <v>202</v>
      </c>
      <c r="B158" t="s">
        <v>229</v>
      </c>
      <c r="C158" s="44" t="s">
        <v>178</v>
      </c>
      <c r="D158" s="44" t="str">
        <f>$K158</f>
        <v>Delivered</v>
      </c>
      <c r="E158" s="44" t="str">
        <f>$K158</f>
        <v>Delivered</v>
      </c>
      <c r="F158" s="44" t="str">
        <f>$K158</f>
        <v>Delivered</v>
      </c>
      <c r="G158" s="44" t="s">
        <v>178</v>
      </c>
      <c r="H158" s="44" t="str">
        <f>$K158</f>
        <v>Delivered</v>
      </c>
      <c r="K158" s="44" t="s">
        <v>178</v>
      </c>
      <c r="L158" s="44" t="s">
        <v>178</v>
      </c>
      <c r="M158" s="44" t="s">
        <v>178</v>
      </c>
      <c r="N158" s="44" t="s">
        <v>178</v>
      </c>
      <c r="O158" s="181" t="s">
        <v>563</v>
      </c>
      <c r="P158" s="44" t="s">
        <v>178</v>
      </c>
      <c r="Q158" s="27"/>
      <c r="R158" s="27"/>
      <c r="S158" s="44" t="s">
        <v>239</v>
      </c>
      <c r="T158" s="44" t="str">
        <f>$K158</f>
        <v>Delivered</v>
      </c>
      <c r="U158" s="44" t="str">
        <f>$K158</f>
        <v>Delivered</v>
      </c>
      <c r="V158" s="44" t="str">
        <f>$K158</f>
        <v>Delivered</v>
      </c>
      <c r="W158" s="44"/>
      <c r="X158" s="44" t="str">
        <f>$K158</f>
        <v>Delivered</v>
      </c>
      <c r="Z158" s="47" t="s">
        <v>99</v>
      </c>
      <c r="AA158" s="47" t="s">
        <v>112</v>
      </c>
      <c r="AB158" s="47" t="s">
        <v>113</v>
      </c>
      <c r="AC158" s="48" t="s">
        <v>114</v>
      </c>
      <c r="AD158" s="31" t="s">
        <v>181</v>
      </c>
      <c r="AE158" s="49" t="s">
        <v>115</v>
      </c>
      <c r="AH158" s="66" t="s">
        <v>99</v>
      </c>
      <c r="AI158" s="66" t="s">
        <v>112</v>
      </c>
      <c r="AJ158" s="66" t="s">
        <v>113</v>
      </c>
      <c r="AK158" s="48" t="s">
        <v>114</v>
      </c>
      <c r="AL158" s="31" t="s">
        <v>184</v>
      </c>
      <c r="AM158" s="80"/>
      <c r="AN158" s="73" t="s">
        <v>115</v>
      </c>
      <c r="AO158" s="75" t="s">
        <v>115</v>
      </c>
      <c r="AQ158" s="48" t="s">
        <v>99</v>
      </c>
      <c r="AR158" s="48" t="s">
        <v>129</v>
      </c>
      <c r="AS158" s="48" t="s">
        <v>113</v>
      </c>
      <c r="AT158" s="48" t="s">
        <v>114</v>
      </c>
      <c r="AU158" s="48" t="s">
        <v>188</v>
      </c>
      <c r="AV158" s="48" t="s">
        <v>115</v>
      </c>
      <c r="AY158" s="66" t="s">
        <v>99</v>
      </c>
      <c r="AZ158" s="66" t="s">
        <v>129</v>
      </c>
      <c r="BA158" s="66" t="s">
        <v>113</v>
      </c>
      <c r="BB158" s="31" t="s">
        <v>114</v>
      </c>
      <c r="BC158" s="31" t="s">
        <v>519</v>
      </c>
      <c r="BD158" s="3"/>
      <c r="BH158" s="31" t="s">
        <v>99</v>
      </c>
      <c r="BI158" s="31" t="s">
        <v>129</v>
      </c>
      <c r="BJ158" s="31" t="s">
        <v>113</v>
      </c>
      <c r="BK158" s="31" t="s">
        <v>114</v>
      </c>
      <c r="BL158" s="31" t="s">
        <v>188</v>
      </c>
      <c r="BN158" s="31" t="s">
        <v>99</v>
      </c>
      <c r="BO158" s="31" t="s">
        <v>129</v>
      </c>
      <c r="BP158" s="31" t="s">
        <v>113</v>
      </c>
      <c r="BQ158" s="31" t="s">
        <v>114</v>
      </c>
      <c r="BR158" s="31" t="s">
        <v>188</v>
      </c>
      <c r="BS158" s="3"/>
      <c r="BT158" s="3"/>
      <c r="BU158" s="3"/>
      <c r="BV158" s="3"/>
      <c r="BW158" s="3"/>
      <c r="BX158" s="3"/>
      <c r="BZ158" s="175" t="s">
        <v>358</v>
      </c>
      <c r="CA158" s="168"/>
      <c r="CB158" s="204" t="s">
        <v>442</v>
      </c>
      <c r="CC158" s="203" t="s">
        <v>532</v>
      </c>
      <c r="CD158" s="170" t="s">
        <v>533</v>
      </c>
      <c r="CE158" s="168" t="s">
        <v>441</v>
      </c>
      <c r="CF158" s="173" t="s">
        <v>144</v>
      </c>
      <c r="CG158" s="172" t="s">
        <v>145</v>
      </c>
      <c r="CH158" s="69"/>
      <c r="CI158" s="517"/>
      <c r="CK158" s="513" t="s">
        <v>267</v>
      </c>
      <c r="CL158" s="513"/>
      <c r="CM158" s="513" t="s">
        <v>267</v>
      </c>
      <c r="CN158" s="514"/>
      <c r="CO158" s="513" t="s">
        <v>268</v>
      </c>
      <c r="CP158" s="515"/>
      <c r="CQ158" s="31" t="s">
        <v>270</v>
      </c>
      <c r="CR158" s="31"/>
      <c r="CS158" s="213" t="s">
        <v>445</v>
      </c>
      <c r="CT158" s="80"/>
      <c r="CU158" s="226"/>
      <c r="CV158" s="5" t="s">
        <v>517</v>
      </c>
      <c r="CW158" s="48" t="s">
        <v>194</v>
      </c>
      <c r="CX158" s="48" t="s">
        <v>194</v>
      </c>
      <c r="CY158" s="48" t="s">
        <v>194</v>
      </c>
      <c r="CZ158" s="48" t="s">
        <v>194</v>
      </c>
      <c r="DA158" s="48" t="s">
        <v>194</v>
      </c>
      <c r="DB158" s="31" t="s">
        <v>194</v>
      </c>
      <c r="DD158" s="48" t="s">
        <v>194</v>
      </c>
      <c r="DE158" s="48" t="s">
        <v>194</v>
      </c>
      <c r="DF158" s="48" t="s">
        <v>194</v>
      </c>
      <c r="DG158" s="48" t="s">
        <v>194</v>
      </c>
      <c r="DH158" s="48" t="s">
        <v>194</v>
      </c>
      <c r="DI158" s="48" t="s">
        <v>194</v>
      </c>
      <c r="DJ158" s="26"/>
      <c r="DK158" s="26" t="s">
        <v>194</v>
      </c>
      <c r="DL158" s="26" t="s">
        <v>194</v>
      </c>
      <c r="DM158" s="26" t="s">
        <v>194</v>
      </c>
      <c r="DN158" s="26" t="s">
        <v>194</v>
      </c>
      <c r="DO158" s="26" t="s">
        <v>194</v>
      </c>
      <c r="DP158" s="26" t="s">
        <v>194</v>
      </c>
      <c r="DQ158" s="26"/>
      <c r="DR158" s="26"/>
      <c r="DS158" s="26" t="s">
        <v>194</v>
      </c>
      <c r="DT158" s="26" t="s">
        <v>194</v>
      </c>
      <c r="DU158" s="26" t="s">
        <v>194</v>
      </c>
      <c r="DV158" s="26" t="s">
        <v>194</v>
      </c>
      <c r="DW158" s="26" t="s">
        <v>194</v>
      </c>
      <c r="DY158" s="26" t="s">
        <v>138</v>
      </c>
      <c r="DZ158" s="26" t="s">
        <v>138</v>
      </c>
      <c r="EA158" s="26" t="str">
        <f>base_label</f>
        <v xml:space="preserve"> 1985 = 1</v>
      </c>
      <c r="EC158" s="26" t="s">
        <v>194</v>
      </c>
      <c r="ED158" s="26" t="s">
        <v>194</v>
      </c>
      <c r="EE158" s="26" t="s">
        <v>194</v>
      </c>
      <c r="EF158" s="26" t="s">
        <v>194</v>
      </c>
      <c r="EG158" s="26" t="s">
        <v>194</v>
      </c>
      <c r="EI158" s="26" t="s">
        <v>138</v>
      </c>
      <c r="EJ158" s="26" t="s">
        <v>138</v>
      </c>
      <c r="EK158" s="26" t="str">
        <f>base_label</f>
        <v xml:space="preserve"> 1985 = 1</v>
      </c>
      <c r="EN158" t="s">
        <v>194</v>
      </c>
      <c r="EO158" t="s">
        <v>194</v>
      </c>
      <c r="EP158" t="s">
        <v>194</v>
      </c>
      <c r="EQ158" t="s">
        <v>194</v>
      </c>
      <c r="ER158" t="s">
        <v>194</v>
      </c>
      <c r="ET158" s="26" t="s">
        <v>138</v>
      </c>
      <c r="EU158" s="26" t="s">
        <v>138</v>
      </c>
      <c r="EV158" s="26" t="str">
        <f>base_label</f>
        <v xml:space="preserve"> 1985 = 1</v>
      </c>
      <c r="EW158" s="26"/>
      <c r="EX158" s="26" t="s">
        <v>194</v>
      </c>
      <c r="EY158" s="26" t="s">
        <v>194</v>
      </c>
      <c r="EZ158" s="26" t="s">
        <v>194</v>
      </c>
      <c r="FA158" s="26" t="s">
        <v>194</v>
      </c>
      <c r="FB158" s="26" t="s">
        <v>194</v>
      </c>
      <c r="FC158" s="26"/>
      <c r="FD158" s="26" t="s">
        <v>138</v>
      </c>
      <c r="FE158" s="26" t="s">
        <v>138</v>
      </c>
      <c r="FF158" s="26" t="str">
        <f>base_label</f>
        <v xml:space="preserve"> 1985 = 1</v>
      </c>
      <c r="FV158" t="str">
        <f>base_label</f>
        <v xml:space="preserve"> 1985 = 1</v>
      </c>
      <c r="FX158" s="8"/>
      <c r="GF158" s="22" t="s">
        <v>216</v>
      </c>
      <c r="GG158" s="16"/>
      <c r="GH158" s="16"/>
      <c r="GI158" s="16"/>
      <c r="GJ158" s="16"/>
      <c r="GM158" s="22" t="s">
        <v>219</v>
      </c>
      <c r="GN158" s="16"/>
      <c r="GO158" s="16"/>
      <c r="GP158" s="16"/>
      <c r="GQ158" s="16"/>
      <c r="GX158" s="14"/>
      <c r="GZ158" t="str">
        <f>BZ158</f>
        <v xml:space="preserve">  Total GDP</v>
      </c>
      <c r="HO158" s="8"/>
      <c r="HV158" s="16"/>
      <c r="HW158" s="16"/>
      <c r="HX158" s="16"/>
      <c r="HY158" s="16"/>
      <c r="IB158" s="16"/>
      <c r="IC158" s="16"/>
      <c r="ID158" s="16"/>
      <c r="IE158" s="16"/>
      <c r="IF158" s="16"/>
      <c r="IG158" s="197"/>
      <c r="IH158" t="s">
        <v>97</v>
      </c>
      <c r="II158" t="s">
        <v>104</v>
      </c>
      <c r="IJ158" t="s">
        <v>423</v>
      </c>
      <c r="IK158" t="s">
        <v>97</v>
      </c>
      <c r="IL158" t="s">
        <v>104</v>
      </c>
      <c r="IM158" t="s">
        <v>423</v>
      </c>
      <c r="IN158" s="22"/>
      <c r="IO158" s="16"/>
      <c r="IP158" s="16"/>
      <c r="IQ158" s="16"/>
      <c r="IS158" s="22"/>
      <c r="IT158" s="16"/>
      <c r="IU158" s="16"/>
      <c r="IV158" s="16"/>
      <c r="IX158" s="22"/>
      <c r="IY158" s="16"/>
      <c r="IZ158" s="16"/>
      <c r="JA158" s="16"/>
    </row>
    <row r="159" spans="1:261" ht="26.25" thickBot="1" x14ac:dyDescent="0.25">
      <c r="B159" t="s">
        <v>103</v>
      </c>
      <c r="C159" s="43" t="s">
        <v>230</v>
      </c>
      <c r="D159" s="43" t="s">
        <v>230</v>
      </c>
      <c r="E159" s="43" t="s">
        <v>230</v>
      </c>
      <c r="F159" s="43" t="s">
        <v>230</v>
      </c>
      <c r="G159" s="43" t="s">
        <v>230</v>
      </c>
      <c r="H159" s="43" t="s">
        <v>230</v>
      </c>
      <c r="K159" s="43" t="s">
        <v>230</v>
      </c>
      <c r="L159" s="43" t="s">
        <v>230</v>
      </c>
      <c r="M159" s="43" t="s">
        <v>230</v>
      </c>
      <c r="N159" s="43" t="s">
        <v>230</v>
      </c>
      <c r="O159" s="43" t="s">
        <v>230</v>
      </c>
      <c r="P159" s="43" t="s">
        <v>230</v>
      </c>
      <c r="Q159" s="27"/>
      <c r="R159" s="27"/>
      <c r="S159" s="43" t="s">
        <v>230</v>
      </c>
      <c r="T159" s="43" t="s">
        <v>230</v>
      </c>
      <c r="U159" s="43" t="s">
        <v>230</v>
      </c>
      <c r="V159" s="43" t="s">
        <v>230</v>
      </c>
      <c r="W159" s="43" t="s">
        <v>230</v>
      </c>
      <c r="X159" s="43" t="s">
        <v>230</v>
      </c>
      <c r="Z159" s="274" t="s">
        <v>117</v>
      </c>
      <c r="AA159" s="274" t="s">
        <v>98</v>
      </c>
      <c r="AB159" s="274" t="s">
        <v>92</v>
      </c>
      <c r="AC159" s="61" t="str">
        <f>base_label_paren</f>
        <v xml:space="preserve"> (1985  = 1)</v>
      </c>
      <c r="AD159" s="43" t="s">
        <v>230</v>
      </c>
      <c r="AE159" s="44" t="s">
        <v>119</v>
      </c>
      <c r="AH159" s="67" t="s">
        <v>120</v>
      </c>
      <c r="AI159" s="67" t="s">
        <v>124</v>
      </c>
      <c r="AJ159" s="67" t="s">
        <v>125</v>
      </c>
      <c r="AK159" s="68" t="s">
        <v>126</v>
      </c>
      <c r="AL159" s="33" t="s">
        <v>185</v>
      </c>
      <c r="AM159" s="80"/>
      <c r="AN159" s="76" t="s">
        <v>127</v>
      </c>
      <c r="AO159" s="77" t="s">
        <v>127</v>
      </c>
      <c r="AQ159" s="70" t="str">
        <f t="shared" ref="AQ159:AV159" si="573">base_label</f>
        <v xml:space="preserve"> 1985 = 1</v>
      </c>
      <c r="AR159" s="70" t="str">
        <f t="shared" si="573"/>
        <v xml:space="preserve"> 1985 = 1</v>
      </c>
      <c r="AS159" s="70" t="str">
        <f t="shared" si="573"/>
        <v xml:space="preserve"> 1985 = 1</v>
      </c>
      <c r="AT159" s="70" t="str">
        <f t="shared" si="573"/>
        <v xml:space="preserve"> 1985 = 1</v>
      </c>
      <c r="AU159" s="70" t="str">
        <f t="shared" si="573"/>
        <v xml:space="preserve"> 1985 = 1</v>
      </c>
      <c r="AV159" s="70" t="str">
        <f t="shared" si="573"/>
        <v xml:space="preserve"> 1985 = 1</v>
      </c>
      <c r="AY159" s="67"/>
      <c r="AZ159" s="67"/>
      <c r="BA159" s="67"/>
      <c r="BB159" s="33"/>
      <c r="BC159" s="33"/>
      <c r="BD159" s="80"/>
      <c r="BH159" s="33" t="s">
        <v>128</v>
      </c>
      <c r="BI159" s="33" t="s">
        <v>128</v>
      </c>
      <c r="BJ159" s="33" t="s">
        <v>128</v>
      </c>
      <c r="BK159" s="33" t="s">
        <v>128</v>
      </c>
      <c r="BL159" s="33" t="str">
        <f>base_label</f>
        <v xml:space="preserve"> 1985 = 1</v>
      </c>
      <c r="BN159" s="33" t="s">
        <v>128</v>
      </c>
      <c r="BO159" s="33" t="s">
        <v>128</v>
      </c>
      <c r="BP159" s="33" t="s">
        <v>128</v>
      </c>
      <c r="BQ159" s="33" t="s">
        <v>128</v>
      </c>
      <c r="BR159" s="33" t="str">
        <f>base_label</f>
        <v xml:space="preserve"> 1985 = 1</v>
      </c>
      <c r="BS159" s="80"/>
      <c r="BT159" s="80"/>
      <c r="BU159" s="80"/>
      <c r="BV159" s="80"/>
      <c r="BW159" s="80"/>
      <c r="BX159" s="80"/>
      <c r="BZ159" s="78" t="str">
        <f t="shared" ref="BZ159:CG159" si="574">base_label</f>
        <v xml:space="preserve"> 1985 = 1</v>
      </c>
      <c r="CA159" s="63" t="str">
        <f t="shared" si="574"/>
        <v xml:space="preserve"> 1985 = 1</v>
      </c>
      <c r="CB159" s="63" t="str">
        <f t="shared" si="574"/>
        <v xml:space="preserve"> 1985 = 1</v>
      </c>
      <c r="CC159" s="64" t="str">
        <f t="shared" si="574"/>
        <v xml:space="preserve"> 1985 = 1</v>
      </c>
      <c r="CD159" s="64" t="str">
        <f t="shared" si="574"/>
        <v xml:space="preserve"> 1985 = 1</v>
      </c>
      <c r="CE159" s="63" t="str">
        <f t="shared" si="574"/>
        <v xml:space="preserve"> 1985 = 1</v>
      </c>
      <c r="CF159" s="64" t="str">
        <f t="shared" si="574"/>
        <v xml:space="preserve"> 1985 = 1</v>
      </c>
      <c r="CG159" s="63" t="str">
        <f t="shared" si="574"/>
        <v xml:space="preserve"> 1985 = 1</v>
      </c>
      <c r="CH159" s="65"/>
      <c r="CI159" s="63" t="str">
        <f>base_label</f>
        <v xml:space="preserve"> 1985 = 1</v>
      </c>
      <c r="CK159" s="86" t="s">
        <v>143</v>
      </c>
      <c r="CL159" s="86" t="s">
        <v>155</v>
      </c>
      <c r="CM159" s="86" t="s">
        <v>143</v>
      </c>
      <c r="CN159" s="88" t="s">
        <v>155</v>
      </c>
      <c r="CO159" s="86" t="s">
        <v>143</v>
      </c>
      <c r="CP159" s="88" t="s">
        <v>155</v>
      </c>
      <c r="CQ159" s="86" t="s">
        <v>271</v>
      </c>
      <c r="CR159" s="31"/>
      <c r="CS159" s="214" t="str">
        <f>base_label</f>
        <v xml:space="preserve"> 1985 = 1</v>
      </c>
      <c r="CT159" s="201"/>
      <c r="CU159" s="228"/>
      <c r="CV159" s="5" t="s">
        <v>103</v>
      </c>
      <c r="CW159" s="48" t="s">
        <v>133</v>
      </c>
      <c r="CX159" s="48" t="s">
        <v>133</v>
      </c>
      <c r="CY159" s="48" t="s">
        <v>133</v>
      </c>
      <c r="CZ159" s="48" t="s">
        <v>133</v>
      </c>
      <c r="DA159" s="48" t="s">
        <v>133</v>
      </c>
      <c r="DB159" s="31"/>
      <c r="DD159" s="38"/>
      <c r="DE159" s="38"/>
      <c r="DF159" s="38"/>
      <c r="DG159" s="38"/>
      <c r="DH159" s="38"/>
      <c r="DI159" s="38"/>
      <c r="DJ159" s="26"/>
      <c r="DK159" s="38"/>
      <c r="DL159" s="38"/>
      <c r="DM159" s="38"/>
      <c r="DN159" s="38"/>
      <c r="DO159" s="38"/>
      <c r="DP159" s="38"/>
      <c r="DQ159" s="26"/>
      <c r="DR159" s="26"/>
      <c r="DS159" s="38"/>
      <c r="DT159" s="38"/>
      <c r="DU159" s="38"/>
      <c r="DV159" s="38"/>
      <c r="DW159" s="38"/>
      <c r="DX159" s="4"/>
      <c r="DY159" s="38"/>
      <c r="DZ159" s="38"/>
      <c r="EA159" s="38"/>
      <c r="EC159" s="38"/>
      <c r="ED159" s="38"/>
      <c r="EE159" s="38"/>
      <c r="EF159" s="38"/>
      <c r="EG159" s="38"/>
      <c r="EH159" s="5"/>
      <c r="EI159" s="38"/>
      <c r="EJ159" s="38"/>
      <c r="EK159" s="38"/>
      <c r="EN159" s="4"/>
      <c r="EO159" s="4"/>
      <c r="EP159" s="4"/>
      <c r="EQ159" s="4"/>
      <c r="ER159" s="4"/>
      <c r="ES159" s="5"/>
      <c r="ET159" s="38"/>
      <c r="EU159" s="38"/>
      <c r="EV159" s="38"/>
      <c r="EW159" s="38"/>
      <c r="EX159" s="38"/>
      <c r="EY159" s="38"/>
      <c r="EZ159" s="38"/>
      <c r="FA159" s="38"/>
      <c r="FB159" s="38"/>
      <c r="FC159" s="87"/>
      <c r="FD159" s="38"/>
      <c r="FE159" s="38"/>
      <c r="FF159" s="38"/>
      <c r="FV159" s="4"/>
      <c r="FX159" s="8" t="s">
        <v>152</v>
      </c>
      <c r="FY159" t="s">
        <v>164</v>
      </c>
      <c r="GB159" s="198" t="s">
        <v>428</v>
      </c>
      <c r="GC159" s="3" t="s">
        <v>176</v>
      </c>
      <c r="GD159" t="s">
        <v>177</v>
      </c>
      <c r="GF159" s="16"/>
      <c r="GG159" s="16" t="s">
        <v>115</v>
      </c>
      <c r="GH159" s="16" t="s">
        <v>155</v>
      </c>
      <c r="GI159" s="16" t="s">
        <v>156</v>
      </c>
      <c r="GJ159" s="16" t="s">
        <v>145</v>
      </c>
      <c r="GM159" s="16" t="s">
        <v>97</v>
      </c>
      <c r="GN159" s="16" t="s">
        <v>104</v>
      </c>
      <c r="GO159" s="16" t="s">
        <v>105</v>
      </c>
      <c r="GP159" s="16" t="s">
        <v>106</v>
      </c>
      <c r="GQ159" s="16" t="s">
        <v>279</v>
      </c>
      <c r="GX159" s="14"/>
      <c r="HI159" t="s">
        <v>173</v>
      </c>
      <c r="HJ159" t="s">
        <v>104</v>
      </c>
      <c r="HK159" t="s">
        <v>105</v>
      </c>
      <c r="HL159" t="s">
        <v>106</v>
      </c>
      <c r="HM159" t="s">
        <v>187</v>
      </c>
      <c r="HO159" s="8" t="s">
        <v>152</v>
      </c>
      <c r="HP159" t="s">
        <v>164</v>
      </c>
      <c r="HT159" t="s">
        <v>177</v>
      </c>
      <c r="HV159" s="16" t="s">
        <v>103</v>
      </c>
      <c r="HW159" s="16" t="s">
        <v>115</v>
      </c>
      <c r="HX159" s="16" t="s">
        <v>155</v>
      </c>
      <c r="HY159" s="16" t="s">
        <v>156</v>
      </c>
      <c r="IB159" s="16" t="s">
        <v>97</v>
      </c>
      <c r="IC159" s="16" t="s">
        <v>104</v>
      </c>
      <c r="ID159" s="16" t="s">
        <v>105</v>
      </c>
      <c r="IE159" s="16" t="s">
        <v>106</v>
      </c>
      <c r="IF159" s="16" t="s">
        <v>187</v>
      </c>
      <c r="IG159" s="197"/>
      <c r="IN159" s="16"/>
      <c r="IO159" s="16" t="s">
        <v>314</v>
      </c>
      <c r="IP159" s="16" t="s">
        <v>172</v>
      </c>
      <c r="IQ159" s="16" t="s">
        <v>145</v>
      </c>
      <c r="IS159" s="16"/>
      <c r="IT159" s="16" t="s">
        <v>403</v>
      </c>
      <c r="IU159" s="16" t="s">
        <v>172</v>
      </c>
      <c r="IV159" s="16" t="s">
        <v>145</v>
      </c>
      <c r="IX159" s="16"/>
      <c r="IY159" s="16" t="s">
        <v>426</v>
      </c>
      <c r="IZ159" s="16" t="s">
        <v>172</v>
      </c>
      <c r="JA159" s="16" t="s">
        <v>145</v>
      </c>
    </row>
    <row r="160" spans="1:261" x14ac:dyDescent="0.2">
      <c r="A160" t="s">
        <v>202</v>
      </c>
      <c r="B160" s="1">
        <v>1949</v>
      </c>
      <c r="C160" s="42">
        <f t="shared" ref="C160:F179" si="575">C237+C313</f>
        <v>4688.3280000000004</v>
      </c>
      <c r="D160" s="42">
        <f t="shared" si="575"/>
        <v>2868.973</v>
      </c>
      <c r="E160" s="42">
        <f t="shared" si="575"/>
        <v>13051.666000000001</v>
      </c>
      <c r="F160" s="42">
        <f t="shared" si="575"/>
        <v>7901.6229999999996</v>
      </c>
      <c r="G160" s="42">
        <f t="shared" ref="G160:G191" si="576">G313-H237</f>
        <v>3471.0780000000004</v>
      </c>
      <c r="H160" s="42">
        <f>SUM(C160:G160)</f>
        <v>31981.668000000001</v>
      </c>
      <c r="I160" s="42"/>
      <c r="J160" s="42"/>
      <c r="K160" s="42"/>
      <c r="L160" s="42">
        <f t="shared" ref="L160:L191" si="577">L237+L313</f>
        <v>2868.973</v>
      </c>
      <c r="M160" s="42"/>
      <c r="N160" s="42"/>
      <c r="O160" s="42"/>
      <c r="P160" s="42"/>
      <c r="Q160" s="27"/>
      <c r="R160" s="27"/>
      <c r="S160" s="1"/>
      <c r="T160" s="1"/>
      <c r="U160" s="1"/>
      <c r="V160" s="1"/>
      <c r="W160" s="1"/>
      <c r="X160" s="1"/>
      <c r="Z160" s="23"/>
      <c r="AA160" s="23">
        <f t="shared" ref="AA160:AA191" si="578">AA84</f>
        <v>27235.148729606164</v>
      </c>
      <c r="AB160" s="23"/>
      <c r="AC160" s="58"/>
      <c r="AD160" s="27">
        <f>P237</f>
        <v>222.21800000000002</v>
      </c>
      <c r="AE160" s="27"/>
      <c r="AH160" s="267" t="e">
        <f>K160/Z160*1000</f>
        <v>#DIV/0!</v>
      </c>
      <c r="AI160" s="267">
        <f>L160/AA160*1000</f>
        <v>105.34082367177463</v>
      </c>
      <c r="AJ160" s="267" t="e">
        <f>M160/AB160*1000</f>
        <v>#DIV/0!</v>
      </c>
      <c r="AK160" s="51" t="e">
        <f>N160/AC160*0.001</f>
        <v>#DIV/0!</v>
      </c>
      <c r="AL160" s="15">
        <f>O160/AD160</f>
        <v>0</v>
      </c>
      <c r="AM160" s="81"/>
      <c r="AN160" s="34" t="e">
        <f>P160/AE160</f>
        <v>#DIV/0!</v>
      </c>
      <c r="AO160" s="34" t="e">
        <f>H160/AE160</f>
        <v>#DIV/0!</v>
      </c>
      <c r="AQ160" s="26" t="e">
        <f t="shared" ref="AQ160:AQ191" si="579">AH160/AH$227</f>
        <v>#DIV/0!</v>
      </c>
      <c r="AR160" s="26">
        <f t="shared" ref="AR160:AR191" si="580">AI160/AI$227</f>
        <v>1.0057763117848428</v>
      </c>
      <c r="AS160" s="26" t="e">
        <f t="shared" ref="AS160:AS191" si="581">AJ160/AJ$227</f>
        <v>#DIV/0!</v>
      </c>
      <c r="AT160" s="26" t="e">
        <f t="shared" ref="AT160:AT191" si="582">AK160/AK$227</f>
        <v>#DIV/0!</v>
      </c>
      <c r="AU160" s="26">
        <f t="shared" ref="AU160:AU191" si="583">AL160/AL$227</f>
        <v>0</v>
      </c>
      <c r="AV160" s="26" t="e">
        <f t="shared" ref="AV160:AV191" si="584">AN160/AN$227</f>
        <v>#DIV/0!</v>
      </c>
      <c r="AY160" s="34" t="e">
        <f t="shared" ref="AY160:AY191" si="585">Z160/$AE160</f>
        <v>#DIV/0!</v>
      </c>
      <c r="AZ160" s="34" t="e">
        <f t="shared" ref="AZ160:AZ191" si="586">AA160/$AE160</f>
        <v>#DIV/0!</v>
      </c>
      <c r="BA160" s="34" t="e">
        <f t="shared" ref="BA160:BA191" si="587">AB160/$AE160</f>
        <v>#DIV/0!</v>
      </c>
      <c r="BB160" s="95" t="e">
        <f t="shared" ref="BB160:BB191" si="588">AC160/$AE160</f>
        <v>#DIV/0!</v>
      </c>
      <c r="BC160" s="34" t="e">
        <f t="shared" ref="BC160:BC191" si="589">AD160/$AE160</f>
        <v>#DIV/0!</v>
      </c>
      <c r="BD160" s="235"/>
      <c r="BH160" s="51"/>
      <c r="BI160" s="258">
        <f>[10]Commercial_Total!Y89</f>
        <v>1.049055951613252</v>
      </c>
      <c r="BJ160" s="1"/>
      <c r="BK160" s="1"/>
      <c r="BL160" s="205"/>
      <c r="BN160" s="1"/>
      <c r="BO160" s="258">
        <f>[10]Commercial_Total!X89</f>
        <v>0.95874420257389192</v>
      </c>
      <c r="BP160" s="1"/>
      <c r="BQ160" s="51"/>
      <c r="BR160" s="51"/>
      <c r="BZ160" s="83">
        <f>IF(FV160&gt;0,FV160,"NA")</f>
        <v>0.26457676944777675</v>
      </c>
      <c r="CA160" s="83" t="str">
        <f t="shared" ref="CA160:CA191" si="590">IF(ISERR(AO160),"NA ", AO160/AO$227)</f>
        <v xml:space="preserve">NA </v>
      </c>
      <c r="CB160" s="83" t="str">
        <f>IF(ISERR(AN160),"NA ",IF(AN160&gt;0, AN160/AN$227,"NA"))</f>
        <v xml:space="preserve">NA </v>
      </c>
      <c r="CC160" s="83" t="str">
        <f t="shared" ref="CC160:CC191" si="591">IF(CM160=1,EK160,"NA")</f>
        <v>NA</v>
      </c>
      <c r="CD160" s="83" t="str">
        <f t="shared" ref="CD160:CD191" si="592">IF(CP160&gt;0, FF160,"NA")</f>
        <v>NA</v>
      </c>
      <c r="CE160" s="83" t="str">
        <f t="shared" ref="CE160:CE191" si="593">IF(CO160&gt;0,EV160, "NA")</f>
        <v>NA</v>
      </c>
      <c r="CF160" s="84" t="str">
        <f>IF(ISERR(CQ160),"NA ", CQ160)</f>
        <v xml:space="preserve">NA </v>
      </c>
      <c r="CG160" s="84" t="str">
        <f t="shared" ref="CG160:CG191" si="594">IF(P160&gt;0,P160/P$227,"NA")</f>
        <v>NA</v>
      </c>
      <c r="CH160" s="9"/>
      <c r="CI160" s="84" t="str">
        <f>IF(ISERR(CR160),"NA ", CR160)</f>
        <v xml:space="preserve">NA </v>
      </c>
      <c r="CK160" s="87" t="e">
        <f t="shared" ref="CK160:CK191" si="595">AQ160*AR160*AS160*AT160</f>
        <v>#DIV/0!</v>
      </c>
      <c r="CL160" s="87" t="e">
        <f>AY160*AZ160*BA160*BB160*BC160</f>
        <v>#DIV/0!</v>
      </c>
      <c r="CM160" s="92">
        <f>IF(ISERR(CK160),0,IF(CK160&lt;0.0001,0,1))</f>
        <v>0</v>
      </c>
      <c r="CN160" s="92">
        <f>IF(ISERR(CL160),0,IF(CL160&lt;0.0001,0,1))</f>
        <v>0</v>
      </c>
      <c r="CO160" s="5">
        <f>IF(BH160*BI160*BJ160*BK160*BL160&gt;0,1,0)</f>
        <v>0</v>
      </c>
      <c r="CP160" s="91">
        <f t="shared" ref="CP160:CP191" si="596">IF(BN160*BO160*BP160*BQ160*BR160&gt;0,1,0)</f>
        <v>0</v>
      </c>
      <c r="CQ160" s="37" t="e">
        <f t="shared" ref="CQ160:CQ191" si="597">BZ160*CC160*CD160*CE160</f>
        <v>#VALUE!</v>
      </c>
      <c r="CR160" t="e">
        <f t="shared" ref="CR160:CR191" si="598">CC160*CD160</f>
        <v>#VALUE!</v>
      </c>
      <c r="CS160" s="84" t="str">
        <f t="shared" ref="CS160:CS191" si="599">IF(CN160=1,EA160,"NA ")</f>
        <v xml:space="preserve">NA </v>
      </c>
      <c r="CT160" s="205"/>
      <c r="CU160" s="244"/>
      <c r="CV160" s="5"/>
      <c r="CW160" s="26"/>
      <c r="CX160" s="26"/>
      <c r="CY160" s="26"/>
      <c r="CZ160" s="26"/>
      <c r="DA160" s="26"/>
      <c r="DD160" s="26"/>
      <c r="DE160" s="26"/>
      <c r="DF160" s="26"/>
      <c r="DG160" s="26"/>
      <c r="DH160" s="26"/>
      <c r="DI160" s="26"/>
      <c r="DJ160" s="26"/>
      <c r="DK160" s="26"/>
      <c r="DL160" s="26"/>
      <c r="DM160" s="26"/>
      <c r="DN160" s="26"/>
      <c r="DO160" s="26"/>
      <c r="DP160" s="26"/>
      <c r="DQ160" s="26"/>
      <c r="DR160" s="26"/>
      <c r="DS160" s="26"/>
      <c r="DT160" s="26"/>
      <c r="DU160" s="26"/>
      <c r="DV160" s="26"/>
      <c r="DW160" s="26"/>
      <c r="DY160" s="26"/>
      <c r="DZ160" s="26">
        <v>1</v>
      </c>
      <c r="EA160" s="26">
        <f t="shared" ref="EA160:EA191" si="600">DZ160/DZ$227</f>
        <v>1.23137992363055</v>
      </c>
      <c r="EC160" s="26"/>
      <c r="ED160" s="26"/>
      <c r="EE160" s="26"/>
      <c r="EF160" s="26"/>
      <c r="EG160" s="26"/>
      <c r="EI160" s="26"/>
      <c r="EJ160" s="26">
        <v>1</v>
      </c>
      <c r="EK160" s="26">
        <f t="shared" ref="EK160:EK191" si="601">EJ160/EJ$227</f>
        <v>1.1585611871837171</v>
      </c>
      <c r="ET160" s="26"/>
      <c r="EU160" s="26">
        <v>1</v>
      </c>
      <c r="EV160" s="26">
        <f t="shared" ref="EV160:EV191" si="602">EU160/EU$227</f>
        <v>1.2300362217132488</v>
      </c>
      <c r="EW160" s="26"/>
      <c r="EX160" s="26"/>
      <c r="EY160" s="26"/>
      <c r="EZ160" s="26"/>
      <c r="FA160" s="26"/>
      <c r="FB160" s="26"/>
      <c r="FC160" s="26"/>
      <c r="FD160" s="26"/>
      <c r="FE160" s="26">
        <v>1</v>
      </c>
      <c r="FF160" s="26">
        <f t="shared" ref="FF160:FF191" si="603">FE160/FE$227</f>
        <v>1.001092230318313</v>
      </c>
      <c r="FV160" s="26">
        <f t="shared" ref="FV160:FV191" si="604">FV84</f>
        <v>0.26457676944777675</v>
      </c>
      <c r="FX160" s="8">
        <v>0</v>
      </c>
      <c r="FY160" t="b">
        <f>(FX160+Begin_year_chart1&lt;=End_year_chart1)</f>
        <v>1</v>
      </c>
      <c r="GA160" t="s">
        <v>97</v>
      </c>
      <c r="GB160" s="13">
        <f ca="1">OFFSET(K160,$FY$5,0)</f>
        <v>11354.217000000001</v>
      </c>
      <c r="GC160" s="20">
        <f ca="1">OFFSET(CW160,$FY$7,0)</f>
        <v>0.14217597301042437</v>
      </c>
      <c r="GD160" s="13">
        <f ca="1">OFFSET(AQ160,$FY$5,0)</f>
        <v>0.88686905771547087</v>
      </c>
      <c r="GF160" s="17">
        <f t="shared" ref="GF160:GF183" ca="1" si="605">IF(FY160,OFFSET(B$10,$FY$4+$FX160,0),"")</f>
        <v>1985</v>
      </c>
      <c r="GG160" s="18">
        <f t="shared" ref="GG160:GG176" ca="1" si="606">IF($FY160,OFFSET(BZ$160,$FY$4+$FX160,0),"")</f>
        <v>1</v>
      </c>
      <c r="GH160" s="18">
        <f t="shared" ref="GH160:GH176" ca="1" si="607">IF($FY160,OFFSET(CI$160,$FY$4+$FX160,0),"")</f>
        <v>1</v>
      </c>
      <c r="GI160" s="18">
        <f t="shared" ref="GI160:GI176" ca="1" si="608">IF($FY160,OFFSET(CE$160,$FY$4+$FX160,0),"")</f>
        <v>1</v>
      </c>
      <c r="GJ160" s="94">
        <f ca="1">GG160*GH160*GI160</f>
        <v>1</v>
      </c>
      <c r="GL160">
        <f ca="1">GF160</f>
        <v>1985</v>
      </c>
      <c r="GM160" s="18">
        <f t="shared" ref="GM160:GM185" ca="1" si="609">IF($FY160,OFFSET(BH$160,$FY$4+$FX160,0),"")</f>
        <v>1</v>
      </c>
      <c r="GN160" s="18">
        <f t="shared" ref="GN160:GN185" ca="1" si="610">IF($FY160,OFFSET(BI$160,$FY$4+$FX160,0),"")</f>
        <v>1</v>
      </c>
      <c r="GO160" s="18">
        <f t="shared" ref="GO160:GO185" ca="1" si="611">IF($FY160,OFFSET(BJ$160,$FY$4+$FX160,0),"")</f>
        <v>1</v>
      </c>
      <c r="GP160" s="18">
        <f t="shared" ref="GP160:GP185" ca="1" si="612">IF($FY160,OFFSET(BK$160,$FY$4+$FX160,0),"")</f>
        <v>1</v>
      </c>
      <c r="GQ160" s="18">
        <f t="shared" ref="GQ160:GQ185" ca="1" si="613">IF($FY160,OFFSET(BL$160,$FY$4+$FX160,0),"")</f>
        <v>1</v>
      </c>
      <c r="GX160" s="14"/>
      <c r="GZ160">
        <f t="shared" ref="GZ160:GZ191" si="614">BZ160/BZ$228</f>
        <v>0.19024598322195366</v>
      </c>
      <c r="HA160" t="e">
        <f t="shared" ref="HA160:HA191" si="615">CC160/CC$228</f>
        <v>#VALUE!</v>
      </c>
      <c r="HB160" t="e">
        <f t="shared" ref="HB160:HB191" si="616">CD160/CD$228</f>
        <v>#VALUE!</v>
      </c>
      <c r="HC160" t="e">
        <f t="shared" ref="HC160:HC191" si="617">CE160/CE$228</f>
        <v>#VALUE!</v>
      </c>
      <c r="HD160" t="e">
        <f t="shared" ref="HD160:HD191" si="618">CF160/CF$228</f>
        <v>#VALUE!</v>
      </c>
      <c r="HE160" t="e">
        <f t="shared" ref="HE160:HE191" si="619">CG160/CG$228</f>
        <v>#VALUE!</v>
      </c>
      <c r="HG160" t="e">
        <f t="shared" ref="HG160:HG191" si="620">CI160/CI$228</f>
        <v>#VALUE!</v>
      </c>
      <c r="HI160" t="e">
        <f>AQ160/AQ$228</f>
        <v>#DIV/0!</v>
      </c>
      <c r="HJ160">
        <f>AR160/AR$228</f>
        <v>0.95256538616786102</v>
      </c>
      <c r="HK160" t="e">
        <f>AS160/AS$228</f>
        <v>#DIV/0!</v>
      </c>
      <c r="HL160" t="e">
        <f>AT160/AT$228</f>
        <v>#DIV/0!</v>
      </c>
      <c r="HM160">
        <f>AU160/AU$228</f>
        <v>0</v>
      </c>
      <c r="HO160" s="8">
        <v>0</v>
      </c>
      <c r="HP160" t="b">
        <f>(HO160+Begin_year_chart1&lt;=End_year_chart1)</f>
        <v>1</v>
      </c>
      <c r="HR160" t="s">
        <v>97</v>
      </c>
      <c r="HS160" s="13">
        <f ca="1">OFFSET(CW160,$HP$7,0)</f>
        <v>0.13074263113471907</v>
      </c>
      <c r="HT160" s="12">
        <f ca="1">OFFSET(HI160,$HP$5,0)</f>
        <v>0</v>
      </c>
      <c r="HV160" s="17">
        <f t="shared" ref="HV160:HV180" ca="1" si="621">IF(HP160,OFFSET(B$10,$FY$4+$FX160,0),"")</f>
        <v>1985</v>
      </c>
      <c r="HW160" s="18">
        <f t="shared" ref="HW160:HW191" ca="1" si="622">IF($HP160,OFFSET(GZ$160,$FY$4+$FX160,0),"")</f>
        <v>0.71905777525001191</v>
      </c>
      <c r="HX160" s="18">
        <f t="shared" ref="HX160:HX191" ca="1" si="623">IF($HP160,OFFSET(HG$160,$FY$4+$FX160,0),"")</f>
        <v>1.0728368255406397</v>
      </c>
      <c r="HY160" s="18">
        <f t="shared" ref="HY160:HY191" ca="1" si="624">IF($HP160,OFFSET(HC$160,$FY$4+$FX160,0),"")</f>
        <v>1.0528762317565932</v>
      </c>
      <c r="IB160" s="18">
        <f t="shared" ref="IB160:IB191" ca="1" si="625">IF($HP160,OFFSET(HI$160,$FY$4+$FX160,0),"")</f>
        <v>0.96892789083579234</v>
      </c>
      <c r="IC160" s="18">
        <f t="shared" ref="IC160:IC191" ca="1" si="626">IF($HP160,OFFSET(HJ$160,$FY$4+$FX160,0),"")</f>
        <v>0.94222385782886087</v>
      </c>
      <c r="ID160" s="18">
        <f t="shared" ref="ID160:ID191" ca="1" si="627">IF($HP160,OFFSET(HK$160,$FY$4+$FX160,0),"")</f>
        <v>1.047046515804974</v>
      </c>
      <c r="IE160" s="18">
        <f t="shared" ref="IE160:IE191" ca="1" si="628">IF($HP160,OFFSET(HL$160,$FY$4+$FX160,0),"")</f>
        <v>1.1567195146531186</v>
      </c>
      <c r="IF160" s="18">
        <f t="shared" ref="IF160:IF191" ca="1" si="629">IF($HP160,OFFSET(HM$160,$FY$4+$FX160,0),"")</f>
        <v>1.0103007759689011</v>
      </c>
      <c r="IG160" s="197"/>
      <c r="IH160">
        <f>Z160/Z$227</f>
        <v>0</v>
      </c>
      <c r="II160">
        <f>AA160/AA$227</f>
        <v>0.46818632881837624</v>
      </c>
      <c r="IJ160">
        <f>AD160/AD$227</f>
        <v>2.8904414200895658E-2</v>
      </c>
      <c r="IK160">
        <f t="shared" ref="IK160:IK188" si="630">K160/K$227</f>
        <v>0</v>
      </c>
      <c r="IL160">
        <f t="shared" ref="IL160:IL188" si="631">L160/L$227</f>
        <v>0.47089071902703206</v>
      </c>
      <c r="IM160">
        <f t="shared" ref="IM160:IM188" si="632">M160/M$227</f>
        <v>0</v>
      </c>
      <c r="IN160" s="17">
        <f t="shared" ref="IN160:IN180" ca="1" si="633">IF(FY160,OFFSET(B$84,$FY$4+$FX160,0),"")</f>
        <v>1985</v>
      </c>
      <c r="IO160" s="18">
        <f t="shared" ref="IO160:IO180" ca="1" si="634">IF($FY160,OFFSET(IH$160,$FY$4+$FX160,0),"")</f>
        <v>1</v>
      </c>
      <c r="IP160" s="18">
        <f t="shared" ref="IP160:IP180" ca="1" si="635">IF($FY160,OFFSET(AQ$160,$FY$4+$FX160,0),"")</f>
        <v>1</v>
      </c>
      <c r="IQ160" s="18">
        <f t="shared" ref="IQ160:IQ180" ca="1" si="636">IF($FY160,OFFSET(IK$160,$FY$4+$FX160,0),"")</f>
        <v>1.0015674962293757</v>
      </c>
      <c r="IS160" s="17">
        <f t="shared" ref="IS160:IS180" ca="1" si="637">IF(FY160,OFFSET(B$84,$FY$4+$FX160,0),"")</f>
        <v>1985</v>
      </c>
      <c r="IT160" s="18">
        <f t="shared" ref="IT160:IT180" ca="1" si="638">IF($FY160,OFFSET(II$84,$FY$4+$FX160,0),"")</f>
        <v>1</v>
      </c>
      <c r="IU160" s="18">
        <f t="shared" ref="IU160:IU180" ca="1" si="639">IF($FY160,OFFSET(AR$160,$FY$4+$FX160,0),"")</f>
        <v>1</v>
      </c>
      <c r="IV160" s="18">
        <f t="shared" ref="IV160:IV180" ca="1" si="640">IF($FY160,OFFSET(IL$160,$FY$4+$FX160,0),"")</f>
        <v>1</v>
      </c>
      <c r="IX160" s="17">
        <f ca="1">IS160</f>
        <v>1985</v>
      </c>
      <c r="IY160" s="18" t="e">
        <f t="shared" ref="IY160:IY180" ca="1" si="641">IF($FY160,OFFSET(IJ$84,$FY$4+$FX160,0),"")</f>
        <v>#DIV/0!</v>
      </c>
      <c r="IZ160" s="18">
        <f t="shared" ref="IZ160:IZ180" ca="1" si="642">IF($FY160,OFFSET(AU$160,$FY$4+$FX160,0),"")</f>
        <v>1</v>
      </c>
      <c r="JA160" s="18">
        <f t="shared" ref="JA160:JA180" ca="1" si="643">IF($FY160,OFFSET(IM$84,$FY$4+$FX160,0),"")</f>
        <v>1</v>
      </c>
    </row>
    <row r="161" spans="1:261" x14ac:dyDescent="0.2">
      <c r="A161" t="s">
        <v>202</v>
      </c>
      <c r="B161" s="1">
        <f>B160+1</f>
        <v>1950</v>
      </c>
      <c r="C161" s="42">
        <f t="shared" si="575"/>
        <v>5075.6850000000004</v>
      </c>
      <c r="D161" s="42">
        <f t="shared" si="575"/>
        <v>3059.1880000000001</v>
      </c>
      <c r="E161" s="42">
        <f t="shared" si="575"/>
        <v>14389.411</v>
      </c>
      <c r="F161" s="42">
        <f t="shared" si="575"/>
        <v>8406.5850000000009</v>
      </c>
      <c r="G161" s="42">
        <f t="shared" si="576"/>
        <v>3684.8780000000002</v>
      </c>
      <c r="H161" s="42">
        <f t="shared" ref="H161:H212" si="644">SUM(C161:G161)</f>
        <v>34615.746999999996</v>
      </c>
      <c r="I161" s="42"/>
      <c r="J161" s="42"/>
      <c r="K161" s="42"/>
      <c r="L161" s="42">
        <f t="shared" si="577"/>
        <v>3059.1880000000001</v>
      </c>
      <c r="M161" s="42"/>
      <c r="N161" s="42"/>
      <c r="O161" s="42"/>
      <c r="P161" s="42"/>
      <c r="Q161" s="27"/>
      <c r="R161" s="27"/>
      <c r="S161" s="1"/>
      <c r="T161" s="1"/>
      <c r="U161" s="1"/>
      <c r="V161" s="1"/>
      <c r="W161" s="1"/>
      <c r="X161" s="1"/>
      <c r="Z161" s="23"/>
      <c r="AA161" s="23">
        <f t="shared" si="578"/>
        <v>27788.637079656914</v>
      </c>
      <c r="AB161" s="23"/>
      <c r="AC161" s="58"/>
      <c r="AD161" s="27">
        <f t="shared" ref="AD161:AD219" si="645">P238</f>
        <v>248.27199999999999</v>
      </c>
      <c r="AE161" s="27"/>
      <c r="AH161" s="267" t="e">
        <f t="shared" ref="AH161:AH219" si="646">K161/Z161*1000</f>
        <v>#DIV/0!</v>
      </c>
      <c r="AI161" s="267">
        <f t="shared" ref="AI161:AI219" si="647">L161/AA161*1000</f>
        <v>110.08773086750355</v>
      </c>
      <c r="AJ161" s="267" t="e">
        <f t="shared" ref="AJ161:AJ180" si="648">M161/AB161*1000</f>
        <v>#DIV/0!</v>
      </c>
      <c r="AK161" s="51" t="e">
        <f t="shared" ref="AK161:AK218" si="649">N161/AC161*0.001</f>
        <v>#DIV/0!</v>
      </c>
      <c r="AL161" s="15">
        <f t="shared" ref="AL161:AL195" si="650">O161/AD161</f>
        <v>0</v>
      </c>
      <c r="AM161" s="82"/>
      <c r="AN161" s="34" t="e">
        <f t="shared" ref="AN161:AN219" si="651">P161/AE161</f>
        <v>#DIV/0!</v>
      </c>
      <c r="AO161" s="34" t="e">
        <f t="shared" ref="AO161:AO219" si="652">H161/AE161</f>
        <v>#DIV/0!</v>
      </c>
      <c r="AQ161" s="26" t="e">
        <f t="shared" si="579"/>
        <v>#DIV/0!</v>
      </c>
      <c r="AR161" s="26">
        <f t="shared" si="580"/>
        <v>1.0510989763064458</v>
      </c>
      <c r="AS161" s="26" t="e">
        <f t="shared" si="581"/>
        <v>#DIV/0!</v>
      </c>
      <c r="AT161" s="26" t="e">
        <f t="shared" si="582"/>
        <v>#DIV/0!</v>
      </c>
      <c r="AU161" s="26">
        <f t="shared" si="583"/>
        <v>0</v>
      </c>
      <c r="AV161" s="26" t="e">
        <f t="shared" si="584"/>
        <v>#DIV/0!</v>
      </c>
      <c r="AY161" s="34" t="e">
        <f t="shared" si="585"/>
        <v>#DIV/0!</v>
      </c>
      <c r="AZ161" s="34" t="e">
        <f t="shared" si="586"/>
        <v>#DIV/0!</v>
      </c>
      <c r="BA161" s="34" t="e">
        <f t="shared" si="587"/>
        <v>#DIV/0!</v>
      </c>
      <c r="BB161" s="95" t="e">
        <f t="shared" si="588"/>
        <v>#DIV/0!</v>
      </c>
      <c r="BC161" s="34" t="e">
        <f t="shared" si="589"/>
        <v>#DIV/0!</v>
      </c>
      <c r="BD161" s="235"/>
      <c r="BH161" s="51"/>
      <c r="BI161" s="258">
        <f>[10]Commercial_Total!Y90</f>
        <v>1.0533916534847725</v>
      </c>
      <c r="BJ161" s="1"/>
      <c r="BK161" s="1"/>
      <c r="BL161" s="205"/>
      <c r="BN161" s="1"/>
      <c r="BO161" s="258">
        <f>[10]Commercial_Total!X90</f>
        <v>0.99782352824731191</v>
      </c>
      <c r="BP161" s="1"/>
      <c r="BQ161" s="51"/>
      <c r="BR161" s="51"/>
      <c r="BZ161" s="83">
        <f>IF(FV161&gt;0,FV161,"NA")</f>
        <v>0.28763331004389842</v>
      </c>
      <c r="CA161" s="83" t="str">
        <f t="shared" si="590"/>
        <v xml:space="preserve">NA </v>
      </c>
      <c r="CB161" s="83" t="str">
        <f t="shared" ref="CB161:CB192" si="653">IF(ISERR(AN161),"NA ", AN161/AN$227)</f>
        <v xml:space="preserve">NA </v>
      </c>
      <c r="CC161" s="83" t="str">
        <f t="shared" si="591"/>
        <v>NA</v>
      </c>
      <c r="CD161" s="83" t="str">
        <f t="shared" si="592"/>
        <v>NA</v>
      </c>
      <c r="CE161" s="83" t="str">
        <f t="shared" si="593"/>
        <v>NA</v>
      </c>
      <c r="CF161" s="84" t="str">
        <f t="shared" ref="CF161:CF219" si="654">IF(ISERR(CQ161),"NA ", CQ161)</f>
        <v xml:space="preserve">NA </v>
      </c>
      <c r="CG161" s="84" t="str">
        <f t="shared" si="594"/>
        <v>NA</v>
      </c>
      <c r="CH161" s="9"/>
      <c r="CI161" s="84" t="str">
        <f t="shared" ref="CI161:CI219" si="655">IF(ISERR(CR161),"NA ", CR161)</f>
        <v xml:space="preserve">NA </v>
      </c>
      <c r="CK161" s="87" t="e">
        <f t="shared" si="595"/>
        <v>#DIV/0!</v>
      </c>
      <c r="CL161" s="87" t="e">
        <f t="shared" ref="CL161:CL219" si="656">AY161*AZ161*BA161*BB161*BC161</f>
        <v>#DIV/0!</v>
      </c>
      <c r="CM161" s="92">
        <f t="shared" ref="CM161:CM219" si="657">IF(ISERR(CK161),0,IF(CK161&lt;0.0001,0,1))</f>
        <v>0</v>
      </c>
      <c r="CN161" s="92">
        <f t="shared" ref="CN161:CN219" si="658">IF(ISERR(CL161),0,IF(CL161&lt;0.0001,0,1))</f>
        <v>0</v>
      </c>
      <c r="CO161" s="5">
        <f t="shared" ref="CO161:CO219" si="659">IF(BH161*BI161*BJ161*BK161*BL161&gt;0,1,0)</f>
        <v>0</v>
      </c>
      <c r="CP161" s="91">
        <f t="shared" si="596"/>
        <v>0</v>
      </c>
      <c r="CQ161" s="37" t="e">
        <f t="shared" si="597"/>
        <v>#VALUE!</v>
      </c>
      <c r="CR161" t="e">
        <f t="shared" si="598"/>
        <v>#VALUE!</v>
      </c>
      <c r="CS161" s="84" t="str">
        <f t="shared" si="599"/>
        <v xml:space="preserve">NA </v>
      </c>
      <c r="CT161" s="205"/>
      <c r="CU161" s="244"/>
      <c r="CV161" s="5"/>
      <c r="CW161" s="26"/>
      <c r="CX161" s="26"/>
      <c r="CY161" s="26"/>
      <c r="CZ161" s="26"/>
      <c r="DA161" s="26"/>
      <c r="DD161" s="26"/>
      <c r="DE161" s="26"/>
      <c r="DF161" s="26"/>
      <c r="DG161" s="26"/>
      <c r="DH161" s="26"/>
      <c r="DI161" s="26"/>
      <c r="DJ161" s="26"/>
      <c r="DK161" s="26"/>
      <c r="DL161" s="26"/>
      <c r="DM161" s="26"/>
      <c r="DN161" s="26"/>
      <c r="DO161" s="26"/>
      <c r="DP161" s="26"/>
      <c r="DQ161" s="26"/>
      <c r="DR161" s="26"/>
      <c r="DS161" s="26" t="e">
        <f>LN(AQ161/AQ160)</f>
        <v>#DIV/0!</v>
      </c>
      <c r="DT161" s="26">
        <f>LN(AR161/AR160)</f>
        <v>4.4076568058160563E-2</v>
      </c>
      <c r="DU161" s="26" t="e">
        <f>LN(AS161/AS160)</f>
        <v>#DIV/0!</v>
      </c>
      <c r="DV161" s="26" t="e">
        <f>LN(AT161/AT160)</f>
        <v>#DIV/0!</v>
      </c>
      <c r="DW161" s="26" t="e">
        <f>LN(AU161/AU160)</f>
        <v>#DIV/0!</v>
      </c>
      <c r="DY161" s="26" t="e">
        <f>EXP(SUMPRODUCT($DK161:$DO161,DS161:DW161))</f>
        <v>#DIV/0!</v>
      </c>
      <c r="DZ161" s="26">
        <f>IF(ISERR(DY161),DZ160,DY161*DZ160)</f>
        <v>1</v>
      </c>
      <c r="EA161" s="26">
        <f t="shared" si="600"/>
        <v>1.23137992363055</v>
      </c>
      <c r="EC161" s="26" t="e">
        <f t="shared" ref="EC161:EC192" si="660">LN(AY161/AY160)</f>
        <v>#DIV/0!</v>
      </c>
      <c r="ED161" s="26" t="e">
        <f t="shared" ref="ED161:ED192" si="661">LN(AZ161/AZ160)</f>
        <v>#DIV/0!</v>
      </c>
      <c r="EE161" s="26" t="e">
        <f t="shared" ref="EE161:EE192" si="662">LN(BA161/BA160)</f>
        <v>#DIV/0!</v>
      </c>
      <c r="EF161" s="26" t="e">
        <f t="shared" ref="EF161:EF192" si="663">LN(BB161/BB160)</f>
        <v>#DIV/0!</v>
      </c>
      <c r="EG161" s="26" t="e">
        <f t="shared" ref="EG161:EG192" si="664">LN(BC161/BC160)</f>
        <v>#DIV/0!</v>
      </c>
      <c r="EI161" s="26" t="e">
        <f t="shared" ref="EI161:EI192" si="665">EXP(SUMPRODUCT($DK161:$DO161,EC161:EG161))</f>
        <v>#DIV/0!</v>
      </c>
      <c r="EJ161" s="26">
        <f>IF(ISERR(EI161),EJ160,EI161*EJ160)</f>
        <v>1</v>
      </c>
      <c r="EK161" s="26">
        <f t="shared" si="601"/>
        <v>1.1585611871837171</v>
      </c>
      <c r="EN161" s="26" t="e">
        <f>LN(BH161/BH160)</f>
        <v>#DIV/0!</v>
      </c>
      <c r="EO161" s="26">
        <f>LN(BI161/BI160)</f>
        <v>4.12443858978643E-3</v>
      </c>
      <c r="EP161" s="26" t="e">
        <f>LN(BJ161/BJ160)</f>
        <v>#DIV/0!</v>
      </c>
      <c r="EQ161" s="26" t="e">
        <f>LN(BK161/BK160)</f>
        <v>#DIV/0!</v>
      </c>
      <c r="ER161" s="26" t="e">
        <f>LN(BL161/BL160)</f>
        <v>#DIV/0!</v>
      </c>
      <c r="ET161" s="26" t="e">
        <f t="shared" ref="ET161:ET192" si="666">EXP(SUMPRODUCT($DK161:$DO161,EN161:ER161))</f>
        <v>#DIV/0!</v>
      </c>
      <c r="EU161" s="26">
        <f>IF(ISERR(ET161),EU160,ET161*EU160)</f>
        <v>1</v>
      </c>
      <c r="EV161" s="26">
        <f t="shared" si="602"/>
        <v>1.2300362217132488</v>
      </c>
      <c r="EW161" s="26"/>
      <c r="EX161" s="26" t="e">
        <f t="shared" ref="EX161:EX192" si="667">LN(BN161/BN160)</f>
        <v>#DIV/0!</v>
      </c>
      <c r="EY161" s="26">
        <f t="shared" ref="EY161:EY192" si="668">LN(BO161/BO160)</f>
        <v>3.9952129468374072E-2</v>
      </c>
      <c r="EZ161" s="26" t="e">
        <f t="shared" ref="EZ161:EZ192" si="669">LN(BP161/BP160)</f>
        <v>#DIV/0!</v>
      </c>
      <c r="FA161" s="26" t="e">
        <f t="shared" ref="FA161:FA192" si="670">LN(BQ161/BQ160)</f>
        <v>#DIV/0!</v>
      </c>
      <c r="FB161" s="26" t="e">
        <f t="shared" ref="FB161:FB192" si="671">LN(BR161/BR160)</f>
        <v>#DIV/0!</v>
      </c>
      <c r="FC161" s="26"/>
      <c r="FD161" s="26" t="e">
        <f t="shared" ref="FD161:FD192" si="672">EXP(SUMPRODUCT($DK161:$DO161,EX161:FB161))</f>
        <v>#DIV/0!</v>
      </c>
      <c r="FE161" s="26">
        <f>IF(ISERR(FD161),FE160,FD161*FE160)</f>
        <v>1</v>
      </c>
      <c r="FF161" s="26">
        <f t="shared" si="603"/>
        <v>1.001092230318313</v>
      </c>
      <c r="FV161" s="26">
        <f t="shared" si="604"/>
        <v>0.28763331004389842</v>
      </c>
      <c r="FX161" s="8">
        <f>FX160+1</f>
        <v>1</v>
      </c>
      <c r="FY161" t="b">
        <f t="shared" ref="FY161:FY221" si="673">(FX161+Begin_year_chart1&lt;=End_year_chart1)</f>
        <v>1</v>
      </c>
      <c r="GA161" t="s">
        <v>104</v>
      </c>
      <c r="GB161" s="13">
        <f ca="1">OFFSET(L160,$FY$5,0)</f>
        <v>8447.8871203399995</v>
      </c>
      <c r="GC161" s="20">
        <f ca="1">OFFSET(CX160,$FY$7,0)</f>
        <v>8.7878462834437232E-2</v>
      </c>
      <c r="GD161" s="13">
        <f ca="1">OFFSET(AR160,$FY$5,0)</f>
        <v>0.95098515221820923</v>
      </c>
      <c r="GE161" s="11"/>
      <c r="GF161" s="17">
        <f t="shared" ca="1" si="605"/>
        <v>1986</v>
      </c>
      <c r="GG161" s="18">
        <f t="shared" ca="1" si="606"/>
        <v>1.0351187102047275</v>
      </c>
      <c r="GH161" s="18">
        <f t="shared" ca="1" si="607"/>
        <v>0.97514025942516491</v>
      </c>
      <c r="GI161" s="18">
        <f t="shared" ca="1" si="608"/>
        <v>1.0026788485202816</v>
      </c>
      <c r="GJ161" s="94">
        <f t="shared" ref="GJ161:GJ183" ca="1" si="674">GG161*GH161*GI161</f>
        <v>1.0120899196034374</v>
      </c>
      <c r="GL161">
        <f t="shared" ref="GL161:GL183" ca="1" si="675">GF161</f>
        <v>1986</v>
      </c>
      <c r="GM161" s="18">
        <f t="shared" ca="1" si="609"/>
        <v>0.99493557610872252</v>
      </c>
      <c r="GN161" s="18">
        <f t="shared" ca="1" si="610"/>
        <v>0.99021883845404113</v>
      </c>
      <c r="GO161" s="18">
        <f t="shared" ca="1" si="611"/>
        <v>1.0269783629345322</v>
      </c>
      <c r="GP161" s="18">
        <f t="shared" ca="1" si="612"/>
        <v>1.0076372215364484</v>
      </c>
      <c r="GQ161" s="18">
        <f t="shared" ca="1" si="613"/>
        <v>0.98331746748557491</v>
      </c>
      <c r="GX161" s="14"/>
      <c r="GZ161">
        <f t="shared" si="614"/>
        <v>0.20682496800796249</v>
      </c>
      <c r="HA161" t="e">
        <f t="shared" si="615"/>
        <v>#VALUE!</v>
      </c>
      <c r="HB161" t="e">
        <f t="shared" si="616"/>
        <v>#VALUE!</v>
      </c>
      <c r="HC161" t="e">
        <f t="shared" si="617"/>
        <v>#VALUE!</v>
      </c>
      <c r="HD161" t="e">
        <f t="shared" si="618"/>
        <v>#VALUE!</v>
      </c>
      <c r="HE161" t="e">
        <f t="shared" si="619"/>
        <v>#VALUE!</v>
      </c>
      <c r="HG161" t="e">
        <f t="shared" si="620"/>
        <v>#VALUE!</v>
      </c>
      <c r="HI161" t="e">
        <f t="shared" ref="HI161:HI221" si="676">AQ161/AQ$76</f>
        <v>#DIV/0!</v>
      </c>
      <c r="HJ161">
        <f t="shared" ref="HJ161:HJ221" si="677">AR161/AR$76</f>
        <v>0.99037053241542572</v>
      </c>
      <c r="HK161" t="e">
        <f t="shared" ref="HK161:HK221" si="678">AS161/AS$76</f>
        <v>#DIV/0!</v>
      </c>
      <c r="HL161" t="e">
        <f t="shared" ref="HL161:HL221" si="679">AT161/AT$76</f>
        <v>#DIV/0!</v>
      </c>
      <c r="HM161">
        <f t="shared" ref="HM161:HM192" si="680">AU161/AU$228</f>
        <v>0</v>
      </c>
      <c r="HO161" s="8">
        <f>HO160+1</f>
        <v>1</v>
      </c>
      <c r="HP161" t="b">
        <f t="shared" ref="HP161:HP221" si="681">(HO161+Begin_year_chart1&lt;=End_year_chart1)</f>
        <v>1</v>
      </c>
      <c r="HR161" t="s">
        <v>104</v>
      </c>
      <c r="HS161" s="13">
        <f ca="1">OFFSET(CX160,$HP$7,0)</f>
        <v>8.8763250109894387E-2</v>
      </c>
      <c r="HT161" s="12">
        <f ca="1">OFFSET(HJ160,$HP$5,0)</f>
        <v>0</v>
      </c>
      <c r="HU161" s="11"/>
      <c r="HV161" s="17">
        <f t="shared" ca="1" si="621"/>
        <v>1986</v>
      </c>
      <c r="HW161" s="18">
        <f t="shared" ca="1" si="622"/>
        <v>0.74431015687947311</v>
      </c>
      <c r="HX161" s="18">
        <f t="shared" ca="1" si="623"/>
        <v>1.0461663803785699</v>
      </c>
      <c r="HY161" s="18">
        <f t="shared" ca="1" si="624"/>
        <v>1.0556967276920739</v>
      </c>
      <c r="IB161" s="18">
        <f t="shared" ca="1" si="625"/>
        <v>0.94009370328295427</v>
      </c>
      <c r="IC161" s="18">
        <f t="shared" ca="1" si="626"/>
        <v>0.9285524903086988</v>
      </c>
      <c r="ID161" s="18">
        <f t="shared" ca="1" si="627"/>
        <v>1.072772455343316</v>
      </c>
      <c r="IE161" s="18">
        <f t="shared" ca="1" si="628"/>
        <v>1.1732603630434089</v>
      </c>
      <c r="IF161" s="18">
        <f t="shared" ca="1" si="629"/>
        <v>0.99344640042445098</v>
      </c>
      <c r="IG161" s="197"/>
      <c r="IH161">
        <f t="shared" ref="IH161:IH192" si="682">Z161/Z$150</f>
        <v>0</v>
      </c>
      <c r="II161">
        <f t="shared" ref="II161:II192" si="683">AA161/AA$150</f>
        <v>0.4777010805543308</v>
      </c>
      <c r="IJ161" t="e">
        <f t="shared" ref="IJ161:IJ192" si="684">AD161/AD$150</f>
        <v>#DIV/0!</v>
      </c>
      <c r="IK161">
        <f t="shared" si="630"/>
        <v>0</v>
      </c>
      <c r="IL161">
        <f t="shared" si="631"/>
        <v>0.50211111675113995</v>
      </c>
      <c r="IM161">
        <f t="shared" si="632"/>
        <v>0</v>
      </c>
      <c r="IN161" s="17">
        <f t="shared" ca="1" si="633"/>
        <v>1986</v>
      </c>
      <c r="IO161" s="18">
        <f t="shared" ca="1" si="634"/>
        <v>1.0143389540892807</v>
      </c>
      <c r="IP161" s="18">
        <f t="shared" ca="1" si="635"/>
        <v>0.97024114196159039</v>
      </c>
      <c r="IQ161" s="18">
        <f t="shared" ca="1" si="636"/>
        <v>1</v>
      </c>
      <c r="IS161" s="17">
        <f t="shared" ca="1" si="637"/>
        <v>1986</v>
      </c>
      <c r="IT161" s="18">
        <f t="shared" ca="1" si="638"/>
        <v>1.0227054921100727</v>
      </c>
      <c r="IU161" s="18">
        <f t="shared" ca="1" si="639"/>
        <v>0.98549031909289098</v>
      </c>
      <c r="IV161" s="18">
        <f t="shared" ca="1" si="640"/>
        <v>1.0078663617576076</v>
      </c>
      <c r="IX161" s="17">
        <f t="shared" ref="IX161:IX180" ca="1" si="685">IS161</f>
        <v>1986</v>
      </c>
      <c r="IY161" s="18" t="e">
        <f t="shared" ca="1" si="641"/>
        <v>#DIV/0!</v>
      </c>
      <c r="IZ161" s="18">
        <f t="shared" ca="1" si="642"/>
        <v>0.98331746748557491</v>
      </c>
      <c r="JA161" s="18">
        <f t="shared" ca="1" si="643"/>
        <v>1.0066288226384694</v>
      </c>
    </row>
    <row r="162" spans="1:261" x14ac:dyDescent="0.2">
      <c r="A162" t="s">
        <v>202</v>
      </c>
      <c r="B162" s="1">
        <f t="shared" ref="B162:B224" si="686">B161+1</f>
        <v>1951</v>
      </c>
      <c r="C162" s="42">
        <f t="shared" si="575"/>
        <v>5387.9889999999996</v>
      </c>
      <c r="D162" s="42">
        <f t="shared" si="575"/>
        <v>2990.0440000000003</v>
      </c>
      <c r="E162" s="42">
        <f t="shared" si="575"/>
        <v>15694.333000000001</v>
      </c>
      <c r="F162" s="42">
        <f t="shared" si="575"/>
        <v>8957.5770000000011</v>
      </c>
      <c r="G162" s="42">
        <f t="shared" si="576"/>
        <v>3943.8989999999994</v>
      </c>
      <c r="H162" s="42">
        <f t="shared" si="644"/>
        <v>36973.841999999997</v>
      </c>
      <c r="I162" s="42"/>
      <c r="J162" s="42"/>
      <c r="K162" s="42"/>
      <c r="L162" s="42">
        <f t="shared" si="577"/>
        <v>2990.0440000000003</v>
      </c>
      <c r="M162" s="42"/>
      <c r="N162" s="42"/>
      <c r="O162" s="42"/>
      <c r="P162" s="42"/>
      <c r="Q162" s="27"/>
      <c r="R162" s="27"/>
      <c r="S162" s="1"/>
      <c r="T162" s="1"/>
      <c r="U162" s="1"/>
      <c r="V162" s="1"/>
      <c r="W162" s="1"/>
      <c r="X162" s="1"/>
      <c r="Z162" s="23"/>
      <c r="AA162" s="23">
        <f t="shared" si="578"/>
        <v>28246.642791733044</v>
      </c>
      <c r="AB162" s="23"/>
      <c r="AC162" s="58"/>
      <c r="AD162" s="27">
        <f t="shared" si="645"/>
        <v>276.45300000000003</v>
      </c>
      <c r="AE162" s="27"/>
      <c r="AH162" s="267" t="e">
        <f t="shared" si="646"/>
        <v>#DIV/0!</v>
      </c>
      <c r="AI162" s="267">
        <f t="shared" si="647"/>
        <v>105.85484519509333</v>
      </c>
      <c r="AJ162" s="267" t="e">
        <f t="shared" si="648"/>
        <v>#DIV/0!</v>
      </c>
      <c r="AK162" s="51" t="e">
        <f t="shared" si="649"/>
        <v>#DIV/0!</v>
      </c>
      <c r="AL162" s="15">
        <f t="shared" si="650"/>
        <v>0</v>
      </c>
      <c r="AM162" s="15"/>
      <c r="AN162" s="34" t="e">
        <f t="shared" si="651"/>
        <v>#DIV/0!</v>
      </c>
      <c r="AO162" s="34" t="e">
        <f t="shared" si="652"/>
        <v>#DIV/0!</v>
      </c>
      <c r="AQ162" s="26" t="e">
        <f t="shared" si="579"/>
        <v>#DIV/0!</v>
      </c>
      <c r="AR162" s="26">
        <f t="shared" si="580"/>
        <v>1.0106841020781139</v>
      </c>
      <c r="AS162" s="26" t="e">
        <f t="shared" si="581"/>
        <v>#DIV/0!</v>
      </c>
      <c r="AT162" s="26" t="e">
        <f t="shared" si="582"/>
        <v>#DIV/0!</v>
      </c>
      <c r="AU162" s="26">
        <f t="shared" si="583"/>
        <v>0</v>
      </c>
      <c r="AV162" s="26" t="e">
        <f t="shared" si="584"/>
        <v>#DIV/0!</v>
      </c>
      <c r="AY162" s="34" t="e">
        <f t="shared" si="585"/>
        <v>#DIV/0!</v>
      </c>
      <c r="AZ162" s="34" t="e">
        <f t="shared" si="586"/>
        <v>#DIV/0!</v>
      </c>
      <c r="BA162" s="34" t="e">
        <f t="shared" si="587"/>
        <v>#DIV/0!</v>
      </c>
      <c r="BB162" s="95" t="e">
        <f t="shared" si="588"/>
        <v>#DIV/0!</v>
      </c>
      <c r="BC162" s="34" t="e">
        <f t="shared" si="589"/>
        <v>#DIV/0!</v>
      </c>
      <c r="BD162" s="34"/>
      <c r="BH162" s="51"/>
      <c r="BI162" s="258">
        <f>[10]Commercial_Total!Y91</f>
        <v>1.0093152029107719</v>
      </c>
      <c r="BJ162" s="1"/>
      <c r="BK162" s="1"/>
      <c r="BL162" s="205"/>
      <c r="BN162" s="1"/>
      <c r="BO162" s="258">
        <f>[10]Commercial_Total!X91</f>
        <v>1.0013562652810479</v>
      </c>
      <c r="BP162" s="1"/>
      <c r="BQ162" s="51"/>
      <c r="BR162" s="51"/>
      <c r="BZ162" s="83">
        <f t="shared" ref="BZ162:BZ219" si="687">IF(FV162&gt;0,FV162,"NA")</f>
        <v>0.31080849493125223</v>
      </c>
      <c r="CA162" s="83" t="str">
        <f t="shared" si="590"/>
        <v xml:space="preserve">NA </v>
      </c>
      <c r="CB162" s="83" t="str">
        <f t="shared" si="653"/>
        <v xml:space="preserve">NA </v>
      </c>
      <c r="CC162" s="83" t="str">
        <f t="shared" si="591"/>
        <v>NA</v>
      </c>
      <c r="CD162" s="83" t="str">
        <f t="shared" si="592"/>
        <v>NA</v>
      </c>
      <c r="CE162" s="83" t="str">
        <f t="shared" si="593"/>
        <v>NA</v>
      </c>
      <c r="CF162" s="84" t="str">
        <f t="shared" si="654"/>
        <v xml:space="preserve">NA </v>
      </c>
      <c r="CG162" s="84" t="str">
        <f t="shared" si="594"/>
        <v>NA</v>
      </c>
      <c r="CH162" s="9"/>
      <c r="CI162" s="84" t="str">
        <f t="shared" si="655"/>
        <v xml:space="preserve">NA </v>
      </c>
      <c r="CK162" s="87" t="e">
        <f t="shared" si="595"/>
        <v>#DIV/0!</v>
      </c>
      <c r="CL162" s="87" t="e">
        <f t="shared" si="656"/>
        <v>#DIV/0!</v>
      </c>
      <c r="CM162" s="92">
        <f t="shared" si="657"/>
        <v>0</v>
      </c>
      <c r="CN162" s="92">
        <f t="shared" si="658"/>
        <v>0</v>
      </c>
      <c r="CO162" s="5">
        <f t="shared" si="659"/>
        <v>0</v>
      </c>
      <c r="CP162" s="91">
        <f t="shared" si="596"/>
        <v>0</v>
      </c>
      <c r="CQ162" s="37" t="e">
        <f t="shared" si="597"/>
        <v>#VALUE!</v>
      </c>
      <c r="CR162" t="e">
        <f t="shared" si="598"/>
        <v>#VALUE!</v>
      </c>
      <c r="CS162" s="84" t="str">
        <f t="shared" si="599"/>
        <v xml:space="preserve">NA </v>
      </c>
      <c r="CT162" s="205"/>
      <c r="CU162" s="244"/>
      <c r="CV162" s="5"/>
      <c r="CW162" s="26"/>
      <c r="CX162" s="26"/>
      <c r="CY162" s="26"/>
      <c r="CZ162" s="26"/>
      <c r="DA162" s="26"/>
      <c r="DD162" s="26"/>
      <c r="DE162" s="26"/>
      <c r="DF162" s="26"/>
      <c r="DG162" s="26"/>
      <c r="DH162" s="26"/>
      <c r="DI162" s="26"/>
      <c r="DJ162" s="26"/>
      <c r="DK162" s="26"/>
      <c r="DL162" s="26"/>
      <c r="DM162" s="26"/>
      <c r="DN162" s="26"/>
      <c r="DO162" s="26"/>
      <c r="DP162" s="26"/>
      <c r="DQ162" s="26"/>
      <c r="DR162" s="26"/>
      <c r="DS162" s="26" t="e">
        <f t="shared" ref="DS162:DS221" si="688">LN(AQ162/AQ161)</f>
        <v>#DIV/0!</v>
      </c>
      <c r="DT162" s="26">
        <f t="shared" ref="DT162:DT221" si="689">LN(AR162/AR161)</f>
        <v>-3.9208830560996041E-2</v>
      </c>
      <c r="DU162" s="26" t="e">
        <f t="shared" ref="DU162:DU221" si="690">LN(AS162/AS161)</f>
        <v>#DIV/0!</v>
      </c>
      <c r="DV162" s="26" t="e">
        <f t="shared" ref="DV162:DV221" si="691">LN(AT162/AT161)</f>
        <v>#DIV/0!</v>
      </c>
      <c r="DW162" s="26" t="e">
        <f t="shared" ref="DW162:DW221" si="692">LN(AU162/AU161)</f>
        <v>#DIV/0!</v>
      </c>
      <c r="DY162" s="26" t="e">
        <f t="shared" ref="DY162:DY221" si="693">EXP(SUMPRODUCT($DK162:$DO162,DS162:DW162))</f>
        <v>#DIV/0!</v>
      </c>
      <c r="DZ162" s="26">
        <f t="shared" ref="DZ162:DZ221" si="694">IF(ISERR(DY162),DZ161,DY162*DZ161)</f>
        <v>1</v>
      </c>
      <c r="EA162" s="26">
        <f t="shared" si="600"/>
        <v>1.23137992363055</v>
      </c>
      <c r="EC162" s="26" t="e">
        <f t="shared" si="660"/>
        <v>#DIV/0!</v>
      </c>
      <c r="ED162" s="26" t="e">
        <f t="shared" si="661"/>
        <v>#DIV/0!</v>
      </c>
      <c r="EE162" s="26" t="e">
        <f t="shared" si="662"/>
        <v>#DIV/0!</v>
      </c>
      <c r="EF162" s="26" t="e">
        <f t="shared" si="663"/>
        <v>#DIV/0!</v>
      </c>
      <c r="EG162" s="26" t="e">
        <f t="shared" si="664"/>
        <v>#DIV/0!</v>
      </c>
      <c r="EI162" s="26" t="e">
        <f t="shared" si="665"/>
        <v>#DIV/0!</v>
      </c>
      <c r="EJ162" s="26">
        <f t="shared" ref="EJ162:EJ221" si="695">IF(ISERR(EI162),EJ161,EI162*EJ161)</f>
        <v>1</v>
      </c>
      <c r="EK162" s="26">
        <f t="shared" si="601"/>
        <v>1.1585611871837171</v>
      </c>
      <c r="EN162" s="26" t="e">
        <f t="shared" ref="EN162:EN221" si="696">LN(BH162/BH161)</f>
        <v>#DIV/0!</v>
      </c>
      <c r="EO162" s="26">
        <f t="shared" ref="EO162:EO221" si="697">LN(BI162/BI161)</f>
        <v>-4.2743020654662275E-2</v>
      </c>
      <c r="EP162" s="26" t="e">
        <f t="shared" ref="EP162:EP221" si="698">LN(BJ162/BJ161)</f>
        <v>#DIV/0!</v>
      </c>
      <c r="EQ162" s="26" t="e">
        <f t="shared" ref="EQ162:EQ221" si="699">LN(BK162/BK161)</f>
        <v>#DIV/0!</v>
      </c>
      <c r="ER162" s="26" t="e">
        <f t="shared" ref="ER162:ER181" si="700">LN(BL162/BL161)</f>
        <v>#DIV/0!</v>
      </c>
      <c r="ET162" s="26" t="e">
        <f t="shared" si="666"/>
        <v>#DIV/0!</v>
      </c>
      <c r="EU162" s="26">
        <f t="shared" ref="EU162:EU221" si="701">IF(ISERR(ET162),EU161,ET162*EU161)</f>
        <v>1</v>
      </c>
      <c r="EV162" s="26">
        <f t="shared" si="602"/>
        <v>1.2300362217132488</v>
      </c>
      <c r="EW162" s="26"/>
      <c r="EX162" s="26" t="e">
        <f t="shared" si="667"/>
        <v>#DIV/0!</v>
      </c>
      <c r="EY162" s="26">
        <f t="shared" si="668"/>
        <v>3.53419009366628E-3</v>
      </c>
      <c r="EZ162" s="26" t="e">
        <f t="shared" si="669"/>
        <v>#DIV/0!</v>
      </c>
      <c r="FA162" s="26" t="e">
        <f t="shared" si="670"/>
        <v>#DIV/0!</v>
      </c>
      <c r="FB162" s="26" t="e">
        <f t="shared" si="671"/>
        <v>#DIV/0!</v>
      </c>
      <c r="FC162" s="26"/>
      <c r="FD162" s="26" t="e">
        <f t="shared" si="672"/>
        <v>#DIV/0!</v>
      </c>
      <c r="FE162" s="26">
        <f t="shared" ref="FE162:FE219" si="702">IF(ISERR(FD162),FE161,FD162*FE161)</f>
        <v>1</v>
      </c>
      <c r="FF162" s="26">
        <f t="shared" si="603"/>
        <v>1.001092230318313</v>
      </c>
      <c r="FV162" s="26">
        <f t="shared" si="604"/>
        <v>0.31080849493125223</v>
      </c>
      <c r="FX162" s="8">
        <f t="shared" ref="FX162:FX221" si="703">FX161+1</f>
        <v>2</v>
      </c>
      <c r="FY162" t="b">
        <f t="shared" si="673"/>
        <v>1</v>
      </c>
      <c r="GA162" t="s">
        <v>105</v>
      </c>
      <c r="GB162" s="13">
        <f ca="1">OFFSET(M160,$FY$5,0)</f>
        <v>16771.252156290262</v>
      </c>
      <c r="GC162" s="20">
        <f ca="1">OFFSET(CY160,$FY$7,0)</f>
        <v>0.23769548339202073</v>
      </c>
      <c r="GD162" s="13">
        <f ca="1">OFFSET(AS160,$FY$5,0)</f>
        <v>0.72625376388813467</v>
      </c>
      <c r="GE162" s="11"/>
      <c r="GF162" s="17">
        <f t="shared" ca="1" si="605"/>
        <v>1987</v>
      </c>
      <c r="GG162" s="18">
        <f t="shared" ca="1" si="606"/>
        <v>1.0709492861568477</v>
      </c>
      <c r="GH162" s="18">
        <f t="shared" ca="1" si="607"/>
        <v>0.9892233067060815</v>
      </c>
      <c r="GI162" s="18">
        <f t="shared" ca="1" si="608"/>
        <v>0.97803492206311859</v>
      </c>
      <c r="GJ162" s="94">
        <f t="shared" ca="1" si="674"/>
        <v>1.0361380150077699</v>
      </c>
      <c r="GL162">
        <f t="shared" ca="1" si="675"/>
        <v>1987</v>
      </c>
      <c r="GM162" s="18">
        <f t="shared" ca="1" si="609"/>
        <v>0.97610162250775079</v>
      </c>
      <c r="GN162" s="18">
        <f t="shared" ca="1" si="610"/>
        <v>0.99625131711903003</v>
      </c>
      <c r="GO162" s="18">
        <f t="shared" ca="1" si="611"/>
        <v>0.96630101982835359</v>
      </c>
      <c r="GP162" s="18">
        <f t="shared" ca="1" si="612"/>
        <v>0.98888140040758443</v>
      </c>
      <c r="GQ162" s="18">
        <f t="shared" ca="1" si="613"/>
        <v>0.97188320707339948</v>
      </c>
      <c r="GX162" s="14"/>
      <c r="GZ162">
        <f t="shared" si="614"/>
        <v>0.22348926489407081</v>
      </c>
      <c r="HA162" t="e">
        <f t="shared" si="615"/>
        <v>#VALUE!</v>
      </c>
      <c r="HB162" t="e">
        <f t="shared" si="616"/>
        <v>#VALUE!</v>
      </c>
      <c r="HC162" t="e">
        <f t="shared" si="617"/>
        <v>#VALUE!</v>
      </c>
      <c r="HD162" t="e">
        <f t="shared" si="618"/>
        <v>#VALUE!</v>
      </c>
      <c r="HE162" t="e">
        <f t="shared" si="619"/>
        <v>#VALUE!</v>
      </c>
      <c r="HG162" t="e">
        <f t="shared" si="620"/>
        <v>#VALUE!</v>
      </c>
      <c r="HI162" t="e">
        <f t="shared" si="676"/>
        <v>#DIV/0!</v>
      </c>
      <c r="HJ162">
        <f t="shared" si="677"/>
        <v>0.95229067370633858</v>
      </c>
      <c r="HK162" t="e">
        <f t="shared" si="678"/>
        <v>#DIV/0!</v>
      </c>
      <c r="HL162" t="e">
        <f t="shared" si="679"/>
        <v>#DIV/0!</v>
      </c>
      <c r="HM162">
        <f t="shared" si="680"/>
        <v>0</v>
      </c>
      <c r="HO162" s="8">
        <f t="shared" ref="HO162:HO221" si="704">HO161+1</f>
        <v>2</v>
      </c>
      <c r="HP162" t="b">
        <f t="shared" si="681"/>
        <v>1</v>
      </c>
      <c r="HR162" t="s">
        <v>105</v>
      </c>
      <c r="HS162" s="13">
        <f ca="1">OFFSET(CY160,$HP$7,0)</f>
        <v>0.22831087542872774</v>
      </c>
      <c r="HT162" s="12">
        <f ca="1">OFFSET(HK160,$HP$5,0)</f>
        <v>0</v>
      </c>
      <c r="HU162" s="11"/>
      <c r="HV162" s="17">
        <f t="shared" ca="1" si="621"/>
        <v>1987</v>
      </c>
      <c r="HW162" s="18">
        <f t="shared" ca="1" si="622"/>
        <v>0.77007441110953123</v>
      </c>
      <c r="HX162" s="18">
        <f t="shared" ca="1" si="623"/>
        <v>1.0612751921173671</v>
      </c>
      <c r="HY162" s="18">
        <f t="shared" ca="1" si="624"/>
        <v>1.0297497232681696</v>
      </c>
      <c r="IB162" s="18">
        <f t="shared" ca="1" si="625"/>
        <v>0.93903387274454975</v>
      </c>
      <c r="IC162" s="18">
        <f t="shared" ca="1" si="626"/>
        <v>0.93600102971185539</v>
      </c>
      <c r="ID162" s="18">
        <f t="shared" ca="1" si="627"/>
        <v>1.0409515587242046</v>
      </c>
      <c r="IE162" s="18">
        <f t="shared" ca="1" si="628"/>
        <v>1.1532941698719243</v>
      </c>
      <c r="IF162" s="18">
        <f t="shared" ca="1" si="629"/>
        <v>0.98189435825739968</v>
      </c>
      <c r="IG162" s="197"/>
      <c r="IH162">
        <f t="shared" si="682"/>
        <v>0</v>
      </c>
      <c r="II162">
        <f t="shared" si="683"/>
        <v>0.48557443623318813</v>
      </c>
      <c r="IJ162" t="e">
        <f t="shared" si="684"/>
        <v>#DIV/0!</v>
      </c>
      <c r="IK162">
        <f t="shared" si="630"/>
        <v>0</v>
      </c>
      <c r="IL162">
        <f t="shared" si="631"/>
        <v>0.49076236307642607</v>
      </c>
      <c r="IM162">
        <f t="shared" si="632"/>
        <v>0</v>
      </c>
      <c r="IN162" s="17">
        <f t="shared" ca="1" si="633"/>
        <v>1987</v>
      </c>
      <c r="IO162" s="18">
        <f t="shared" ca="1" si="634"/>
        <v>1.0284697465763981</v>
      </c>
      <c r="IP162" s="18">
        <f t="shared" ca="1" si="635"/>
        <v>0.96914732419823713</v>
      </c>
      <c r="IQ162" s="18">
        <f t="shared" ca="1" si="636"/>
        <v>0.98415338515170903</v>
      </c>
      <c r="IS162" s="17">
        <f t="shared" ca="1" si="637"/>
        <v>1987</v>
      </c>
      <c r="IT162" s="18">
        <f t="shared" ca="1" si="638"/>
        <v>1.0445556731731047</v>
      </c>
      <c r="IU162" s="18">
        <f t="shared" ca="1" si="639"/>
        <v>0.99339559483099427</v>
      </c>
      <c r="IV162" s="18">
        <f t="shared" ca="1" si="640"/>
        <v>1.0376570042858857</v>
      </c>
      <c r="IX162" s="17">
        <f t="shared" ca="1" si="685"/>
        <v>1987</v>
      </c>
      <c r="IY162" s="18" t="e">
        <f t="shared" ca="1" si="641"/>
        <v>#DIV/0!</v>
      </c>
      <c r="IZ162" s="18">
        <f t="shared" ca="1" si="642"/>
        <v>0.97188320707339948</v>
      </c>
      <c r="JA162" s="18">
        <f t="shared" ca="1" si="643"/>
        <v>1.0320141965952188</v>
      </c>
    </row>
    <row r="163" spans="1:261" x14ac:dyDescent="0.2">
      <c r="A163" t="s">
        <v>202</v>
      </c>
      <c r="B163" s="1">
        <f t="shared" si="686"/>
        <v>1952</v>
      </c>
      <c r="C163" s="42">
        <f t="shared" si="575"/>
        <v>5477.3680000000004</v>
      </c>
      <c r="D163" s="42">
        <f t="shared" si="575"/>
        <v>2946.1979999999999</v>
      </c>
      <c r="E163" s="42">
        <f t="shared" si="575"/>
        <v>15272.511</v>
      </c>
      <c r="F163" s="42">
        <f t="shared" si="575"/>
        <v>8928.7139999999999</v>
      </c>
      <c r="G163" s="42">
        <f t="shared" si="576"/>
        <v>4122.951</v>
      </c>
      <c r="H163" s="42">
        <f t="shared" si="644"/>
        <v>36747.741999999998</v>
      </c>
      <c r="I163" s="42"/>
      <c r="J163" s="42"/>
      <c r="K163" s="42"/>
      <c r="L163" s="42">
        <f t="shared" si="577"/>
        <v>2946.1979999999999</v>
      </c>
      <c r="M163" s="42"/>
      <c r="N163" s="42"/>
      <c r="O163" s="42"/>
      <c r="P163" s="42"/>
      <c r="Q163" s="27"/>
      <c r="R163" s="27"/>
      <c r="S163" s="1"/>
      <c r="T163" s="1"/>
      <c r="U163" s="1"/>
      <c r="V163" s="1"/>
      <c r="W163" s="1"/>
      <c r="X163" s="1"/>
      <c r="Z163" s="23"/>
      <c r="AA163" s="23">
        <f t="shared" si="578"/>
        <v>28701.498970601177</v>
      </c>
      <c r="AB163" s="23"/>
      <c r="AC163" s="58"/>
      <c r="AD163" s="27">
        <f t="shared" si="645"/>
        <v>295.10999999999996</v>
      </c>
      <c r="AE163" s="27"/>
      <c r="AH163" s="267" t="e">
        <f t="shared" si="646"/>
        <v>#DIV/0!</v>
      </c>
      <c r="AI163" s="267">
        <f t="shared" si="647"/>
        <v>102.64962129740255</v>
      </c>
      <c r="AJ163" s="267" t="e">
        <f t="shared" si="648"/>
        <v>#DIV/0!</v>
      </c>
      <c r="AK163" s="51" t="e">
        <f t="shared" si="649"/>
        <v>#DIV/0!</v>
      </c>
      <c r="AL163" s="15">
        <f t="shared" si="650"/>
        <v>0</v>
      </c>
      <c r="AM163" s="15"/>
      <c r="AN163" s="34" t="e">
        <f t="shared" si="651"/>
        <v>#DIV/0!</v>
      </c>
      <c r="AO163" s="34" t="e">
        <f t="shared" si="652"/>
        <v>#DIV/0!</v>
      </c>
      <c r="AQ163" s="26" t="e">
        <f t="shared" si="579"/>
        <v>#DIV/0!</v>
      </c>
      <c r="AR163" s="26">
        <f t="shared" si="580"/>
        <v>0.98008116811673973</v>
      </c>
      <c r="AS163" s="26" t="e">
        <f t="shared" si="581"/>
        <v>#DIV/0!</v>
      </c>
      <c r="AT163" s="26" t="e">
        <f t="shared" si="582"/>
        <v>#DIV/0!</v>
      </c>
      <c r="AU163" s="26">
        <f t="shared" si="583"/>
        <v>0</v>
      </c>
      <c r="AV163" s="26" t="e">
        <f t="shared" si="584"/>
        <v>#DIV/0!</v>
      </c>
      <c r="AY163" s="34" t="e">
        <f t="shared" si="585"/>
        <v>#DIV/0!</v>
      </c>
      <c r="AZ163" s="34" t="e">
        <f t="shared" si="586"/>
        <v>#DIV/0!</v>
      </c>
      <c r="BA163" s="34" t="e">
        <f t="shared" si="587"/>
        <v>#DIV/0!</v>
      </c>
      <c r="BB163" s="95" t="e">
        <f t="shared" si="588"/>
        <v>#DIV/0!</v>
      </c>
      <c r="BC163" s="34" t="e">
        <f t="shared" si="589"/>
        <v>#DIV/0!</v>
      </c>
      <c r="BD163" s="34"/>
      <c r="BH163" s="51"/>
      <c r="BI163" s="258">
        <f>[10]Commercial_Total!Y92</f>
        <v>1.0022321574945587</v>
      </c>
      <c r="BJ163" s="1"/>
      <c r="BK163" s="1"/>
      <c r="BL163" s="205"/>
      <c r="BN163" s="1"/>
      <c r="BO163" s="258">
        <f>[10]Commercial_Total!X92</f>
        <v>0.97789834499703776</v>
      </c>
      <c r="BP163" s="1"/>
      <c r="BQ163" s="51"/>
      <c r="BR163" s="51"/>
      <c r="BZ163" s="83">
        <f t="shared" si="687"/>
        <v>0.32346388599601883</v>
      </c>
      <c r="CA163" s="83" t="str">
        <f t="shared" si="590"/>
        <v xml:space="preserve">NA </v>
      </c>
      <c r="CB163" s="83" t="str">
        <f t="shared" si="653"/>
        <v xml:space="preserve">NA </v>
      </c>
      <c r="CC163" s="83" t="str">
        <f t="shared" si="591"/>
        <v>NA</v>
      </c>
      <c r="CD163" s="83" t="str">
        <f t="shared" si="592"/>
        <v>NA</v>
      </c>
      <c r="CE163" s="83" t="str">
        <f t="shared" si="593"/>
        <v>NA</v>
      </c>
      <c r="CF163" s="84" t="str">
        <f t="shared" si="654"/>
        <v xml:space="preserve">NA </v>
      </c>
      <c r="CG163" s="84" t="str">
        <f t="shared" si="594"/>
        <v>NA</v>
      </c>
      <c r="CH163" s="9"/>
      <c r="CI163" s="84" t="str">
        <f t="shared" si="655"/>
        <v xml:space="preserve">NA </v>
      </c>
      <c r="CK163" s="87" t="e">
        <f t="shared" si="595"/>
        <v>#DIV/0!</v>
      </c>
      <c r="CL163" s="87" t="e">
        <f t="shared" si="656"/>
        <v>#DIV/0!</v>
      </c>
      <c r="CM163" s="92">
        <f t="shared" si="657"/>
        <v>0</v>
      </c>
      <c r="CN163" s="92">
        <f t="shared" si="658"/>
        <v>0</v>
      </c>
      <c r="CO163" s="5">
        <f t="shared" si="659"/>
        <v>0</v>
      </c>
      <c r="CP163" s="91">
        <f t="shared" si="596"/>
        <v>0</v>
      </c>
      <c r="CQ163" s="37" t="e">
        <f t="shared" si="597"/>
        <v>#VALUE!</v>
      </c>
      <c r="CR163" t="e">
        <f t="shared" si="598"/>
        <v>#VALUE!</v>
      </c>
      <c r="CS163" s="84" t="str">
        <f t="shared" si="599"/>
        <v xml:space="preserve">NA </v>
      </c>
      <c r="CT163" s="205"/>
      <c r="CU163" s="244"/>
      <c r="CV163" s="5"/>
      <c r="CW163" s="26"/>
      <c r="CX163" s="26"/>
      <c r="CY163" s="26"/>
      <c r="CZ163" s="26"/>
      <c r="DA163" s="26"/>
      <c r="DD163" s="26"/>
      <c r="DE163" s="26"/>
      <c r="DF163" s="26"/>
      <c r="DG163" s="26"/>
      <c r="DH163" s="26"/>
      <c r="DI163" s="26"/>
      <c r="DJ163" s="26"/>
      <c r="DK163" s="26"/>
      <c r="DL163" s="26"/>
      <c r="DM163" s="26"/>
      <c r="DN163" s="26"/>
      <c r="DO163" s="26"/>
      <c r="DP163" s="26"/>
      <c r="DQ163" s="26"/>
      <c r="DR163" s="26"/>
      <c r="DS163" s="26" t="e">
        <f t="shared" si="688"/>
        <v>#DIV/0!</v>
      </c>
      <c r="DT163" s="26">
        <f t="shared" si="689"/>
        <v>-3.0747316498132456E-2</v>
      </c>
      <c r="DU163" s="26" t="e">
        <f t="shared" si="690"/>
        <v>#DIV/0!</v>
      </c>
      <c r="DV163" s="26" t="e">
        <f t="shared" si="691"/>
        <v>#DIV/0!</v>
      </c>
      <c r="DW163" s="26" t="e">
        <f t="shared" si="692"/>
        <v>#DIV/0!</v>
      </c>
      <c r="DY163" s="26" t="e">
        <f t="shared" si="693"/>
        <v>#DIV/0!</v>
      </c>
      <c r="DZ163" s="26">
        <f t="shared" si="694"/>
        <v>1</v>
      </c>
      <c r="EA163" s="26">
        <f t="shared" si="600"/>
        <v>1.23137992363055</v>
      </c>
      <c r="EC163" s="26" t="e">
        <f t="shared" si="660"/>
        <v>#DIV/0!</v>
      </c>
      <c r="ED163" s="26" t="e">
        <f t="shared" si="661"/>
        <v>#DIV/0!</v>
      </c>
      <c r="EE163" s="26" t="e">
        <f t="shared" si="662"/>
        <v>#DIV/0!</v>
      </c>
      <c r="EF163" s="26" t="e">
        <f t="shared" si="663"/>
        <v>#DIV/0!</v>
      </c>
      <c r="EG163" s="26" t="e">
        <f t="shared" si="664"/>
        <v>#DIV/0!</v>
      </c>
      <c r="EI163" s="26" t="e">
        <f t="shared" si="665"/>
        <v>#DIV/0!</v>
      </c>
      <c r="EJ163" s="26">
        <f t="shared" si="695"/>
        <v>1</v>
      </c>
      <c r="EK163" s="26">
        <f t="shared" si="601"/>
        <v>1.1585611871837171</v>
      </c>
      <c r="EN163" s="26" t="e">
        <f t="shared" si="696"/>
        <v>#DIV/0!</v>
      </c>
      <c r="EO163" s="26">
        <f t="shared" si="697"/>
        <v>-7.0424140436343196E-3</v>
      </c>
      <c r="EP163" s="26" t="e">
        <f t="shared" si="698"/>
        <v>#DIV/0!</v>
      </c>
      <c r="EQ163" s="26" t="e">
        <f t="shared" si="699"/>
        <v>#DIV/0!</v>
      </c>
      <c r="ER163" s="26" t="e">
        <f t="shared" si="700"/>
        <v>#DIV/0!</v>
      </c>
      <c r="ET163" s="26" t="e">
        <f t="shared" si="666"/>
        <v>#DIV/0!</v>
      </c>
      <c r="EU163" s="26">
        <f t="shared" si="701"/>
        <v>1</v>
      </c>
      <c r="EV163" s="26">
        <f t="shared" si="602"/>
        <v>1.2300362217132488</v>
      </c>
      <c r="EW163" s="26"/>
      <c r="EX163" s="26" t="e">
        <f t="shared" si="667"/>
        <v>#DIV/0!</v>
      </c>
      <c r="EY163" s="26">
        <f t="shared" si="668"/>
        <v>-2.3704902454498255E-2</v>
      </c>
      <c r="EZ163" s="26" t="e">
        <f t="shared" si="669"/>
        <v>#DIV/0!</v>
      </c>
      <c r="FA163" s="26" t="e">
        <f t="shared" si="670"/>
        <v>#DIV/0!</v>
      </c>
      <c r="FB163" s="26" t="e">
        <f t="shared" si="671"/>
        <v>#DIV/0!</v>
      </c>
      <c r="FC163" s="26"/>
      <c r="FD163" s="26" t="e">
        <f t="shared" si="672"/>
        <v>#DIV/0!</v>
      </c>
      <c r="FE163" s="26">
        <f t="shared" si="702"/>
        <v>1</v>
      </c>
      <c r="FF163" s="26">
        <f t="shared" si="603"/>
        <v>1.001092230318313</v>
      </c>
      <c r="FV163" s="26">
        <f t="shared" si="604"/>
        <v>0.32346388599601883</v>
      </c>
      <c r="FX163" s="8">
        <f t="shared" si="703"/>
        <v>3</v>
      </c>
      <c r="FY163" t="b">
        <f t="shared" si="673"/>
        <v>1</v>
      </c>
      <c r="GA163" t="s">
        <v>106</v>
      </c>
      <c r="GB163" s="13">
        <f ca="1">OFFSET(N160,$FY$5,0)</f>
        <v>26949.613354734352</v>
      </c>
      <c r="GC163" s="20">
        <f ca="1">OFFSET(CZ160,$FY$7,0)</f>
        <v>0.27956340308599625</v>
      </c>
      <c r="GD163" s="13">
        <f ca="1">OFFSET(AT160,$FY$5,0)</f>
        <v>0.88126910812865444</v>
      </c>
      <c r="GE163" s="11"/>
      <c r="GF163" s="17">
        <f t="shared" ca="1" si="605"/>
        <v>1988</v>
      </c>
      <c r="GG163" s="18">
        <f t="shared" ca="1" si="606"/>
        <v>1.1159682033299498</v>
      </c>
      <c r="GH163" s="18">
        <f t="shared" ca="1" si="607"/>
        <v>0.99312438608281561</v>
      </c>
      <c r="GI163" s="18">
        <f t="shared" ca="1" si="608"/>
        <v>0.97963729933325261</v>
      </c>
      <c r="GJ163" s="94">
        <f t="shared" ca="1" si="674"/>
        <v>1.0857273526622517</v>
      </c>
      <c r="GL163">
        <f t="shared" ca="1" si="675"/>
        <v>1988</v>
      </c>
      <c r="GM163" s="18">
        <f t="shared" ca="1" si="609"/>
        <v>0.97569807886188253</v>
      </c>
      <c r="GN163" s="18">
        <f t="shared" ca="1" si="610"/>
        <v>1.0156751111837685</v>
      </c>
      <c r="GO163" s="18">
        <f t="shared" ca="1" si="611"/>
        <v>0.98825184249002351</v>
      </c>
      <c r="GP163" s="18">
        <f t="shared" ca="1" si="612"/>
        <v>0.97402907385998705</v>
      </c>
      <c r="GQ163" s="18">
        <f t="shared" ca="1" si="613"/>
        <v>0.96757582975818091</v>
      </c>
      <c r="GX163" s="14"/>
      <c r="GZ163">
        <f t="shared" si="614"/>
        <v>0.23258922223802078</v>
      </c>
      <c r="HA163" t="e">
        <f t="shared" si="615"/>
        <v>#VALUE!</v>
      </c>
      <c r="HB163" t="e">
        <f t="shared" si="616"/>
        <v>#VALUE!</v>
      </c>
      <c r="HC163" t="e">
        <f t="shared" si="617"/>
        <v>#VALUE!</v>
      </c>
      <c r="HD163" t="e">
        <f t="shared" si="618"/>
        <v>#VALUE!</v>
      </c>
      <c r="HE163" t="e">
        <f t="shared" si="619"/>
        <v>#VALUE!</v>
      </c>
      <c r="HG163" t="e">
        <f t="shared" si="620"/>
        <v>#VALUE!</v>
      </c>
      <c r="HI163" t="e">
        <f t="shared" si="676"/>
        <v>#DIV/0!</v>
      </c>
      <c r="HJ163">
        <f t="shared" si="677"/>
        <v>0.92345585920837081</v>
      </c>
      <c r="HK163" t="e">
        <f t="shared" si="678"/>
        <v>#DIV/0!</v>
      </c>
      <c r="HL163" t="e">
        <f t="shared" si="679"/>
        <v>#DIV/0!</v>
      </c>
      <c r="HM163">
        <f t="shared" si="680"/>
        <v>0</v>
      </c>
      <c r="HO163" s="8">
        <f t="shared" si="704"/>
        <v>3</v>
      </c>
      <c r="HP163" t="b">
        <f t="shared" si="681"/>
        <v>1</v>
      </c>
      <c r="HR163" t="s">
        <v>106</v>
      </c>
      <c r="HS163" s="13">
        <f ca="1">OFFSET(CZ160,$HP$7,0)</f>
        <v>0.28034667392487683</v>
      </c>
      <c r="HT163" s="12">
        <f ca="1">OFFSET(HL160,$HP$5,0)</f>
        <v>0</v>
      </c>
      <c r="HU163" s="11"/>
      <c r="HV163" s="17">
        <f t="shared" ca="1" si="621"/>
        <v>1988</v>
      </c>
      <c r="HW163" s="18">
        <f t="shared" ca="1" si="622"/>
        <v>0.8024456135361866</v>
      </c>
      <c r="HX163" s="18">
        <f t="shared" ca="1" si="623"/>
        <v>1.0654604137320847</v>
      </c>
      <c r="HY163" s="18">
        <f t="shared" ca="1" si="624"/>
        <v>1.0314368282102007</v>
      </c>
      <c r="IB163" s="18">
        <f t="shared" ca="1" si="625"/>
        <v>0.97947935707387279</v>
      </c>
      <c r="IC163" s="18">
        <f t="shared" ca="1" si="626"/>
        <v>0.96899958169962341</v>
      </c>
      <c r="ID163" s="18">
        <f t="shared" ca="1" si="627"/>
        <v>1.0252427470683219</v>
      </c>
      <c r="IE163" s="18">
        <f t="shared" ca="1" si="628"/>
        <v>1.1406113235167725</v>
      </c>
      <c r="IF163" s="18">
        <f t="shared" ca="1" si="629"/>
        <v>0.97754261161344347</v>
      </c>
      <c r="IG163" s="197"/>
      <c r="IH163">
        <f t="shared" si="682"/>
        <v>0</v>
      </c>
      <c r="II163">
        <f t="shared" si="683"/>
        <v>0.49339364980308242</v>
      </c>
      <c r="IJ163" t="e">
        <f t="shared" si="684"/>
        <v>#DIV/0!</v>
      </c>
      <c r="IK163">
        <f t="shared" si="630"/>
        <v>0</v>
      </c>
      <c r="IL163">
        <f t="shared" si="631"/>
        <v>0.48356582464038661</v>
      </c>
      <c r="IM163">
        <f t="shared" si="632"/>
        <v>0</v>
      </c>
      <c r="IN163" s="17">
        <f t="shared" ca="1" si="633"/>
        <v>1988</v>
      </c>
      <c r="IO163" s="18">
        <f t="shared" ca="1" si="634"/>
        <v>1.0440345400979163</v>
      </c>
      <c r="IP163" s="18">
        <f t="shared" ca="1" si="635"/>
        <v>1.0108898364242347</v>
      </c>
      <c r="IQ163" s="18">
        <f t="shared" ca="1" si="636"/>
        <v>0.99673870291335542</v>
      </c>
      <c r="IS163" s="17">
        <f t="shared" ca="1" si="637"/>
        <v>1988</v>
      </c>
      <c r="IT163" s="18">
        <f t="shared" ca="1" si="638"/>
        <v>1.0658224405629118</v>
      </c>
      <c r="IU163" s="18">
        <f t="shared" ca="1" si="639"/>
        <v>1.0284175821364374</v>
      </c>
      <c r="IV163" s="18">
        <f t="shared" ca="1" si="640"/>
        <v>1.0961105373104665</v>
      </c>
      <c r="IX163" s="17">
        <f t="shared" ca="1" si="685"/>
        <v>1988</v>
      </c>
      <c r="IY163" s="18" t="e">
        <f t="shared" ca="1" si="641"/>
        <v>#DIV/0!</v>
      </c>
      <c r="IZ163" s="18">
        <f t="shared" ca="1" si="642"/>
        <v>0.96757582975818091</v>
      </c>
      <c r="JA163" s="18">
        <f t="shared" ca="1" si="643"/>
        <v>1.0936962329206561</v>
      </c>
    </row>
    <row r="164" spans="1:261" x14ac:dyDescent="0.2">
      <c r="A164" t="s">
        <v>202</v>
      </c>
      <c r="B164" s="1">
        <f t="shared" si="686"/>
        <v>1953</v>
      </c>
      <c r="C164" s="42">
        <f t="shared" si="575"/>
        <v>5407.8620000000001</v>
      </c>
      <c r="D164" s="42">
        <f t="shared" si="575"/>
        <v>2809.3040000000001</v>
      </c>
      <c r="E164" s="42">
        <f t="shared" si="575"/>
        <v>16016.891</v>
      </c>
      <c r="F164" s="42">
        <f t="shared" si="575"/>
        <v>9051.987000000001</v>
      </c>
      <c r="G164" s="42">
        <f t="shared" si="576"/>
        <v>4378.4630000000006</v>
      </c>
      <c r="H164" s="42">
        <f t="shared" si="644"/>
        <v>37664.507000000005</v>
      </c>
      <c r="I164" s="42"/>
      <c r="J164" s="42"/>
      <c r="K164" s="42"/>
      <c r="L164" s="42">
        <f t="shared" si="577"/>
        <v>2809.3040000000001</v>
      </c>
      <c r="M164" s="42"/>
      <c r="N164" s="42"/>
      <c r="O164" s="42"/>
      <c r="P164" s="42"/>
      <c r="Q164" s="27"/>
      <c r="R164" s="27"/>
      <c r="S164" s="1"/>
      <c r="T164" s="1"/>
      <c r="U164" s="1"/>
      <c r="V164" s="1"/>
      <c r="W164" s="1"/>
      <c r="X164" s="1"/>
      <c r="Z164" s="23"/>
      <c r="AA164" s="23">
        <f t="shared" si="578"/>
        <v>29253.228242721685</v>
      </c>
      <c r="AB164" s="23"/>
      <c r="AC164" s="58"/>
      <c r="AD164" s="27">
        <f t="shared" si="645"/>
        <v>318.86</v>
      </c>
      <c r="AE164" s="27"/>
      <c r="AH164" s="267" t="e">
        <f t="shared" si="646"/>
        <v>#DIV/0!</v>
      </c>
      <c r="AI164" s="267">
        <f t="shared" si="647"/>
        <v>96.033982187896328</v>
      </c>
      <c r="AJ164" s="267" t="e">
        <f t="shared" si="648"/>
        <v>#DIV/0!</v>
      </c>
      <c r="AK164" s="51" t="e">
        <f t="shared" si="649"/>
        <v>#DIV/0!</v>
      </c>
      <c r="AL164" s="15">
        <f t="shared" si="650"/>
        <v>0</v>
      </c>
      <c r="AM164" s="15"/>
      <c r="AN164" s="34" t="e">
        <f t="shared" si="651"/>
        <v>#DIV/0!</v>
      </c>
      <c r="AO164" s="34" t="e">
        <f t="shared" si="652"/>
        <v>#DIV/0!</v>
      </c>
      <c r="AQ164" s="26" t="e">
        <f t="shared" si="579"/>
        <v>#DIV/0!</v>
      </c>
      <c r="AR164" s="26">
        <f t="shared" si="580"/>
        <v>0.91691616834047929</v>
      </c>
      <c r="AS164" s="26" t="e">
        <f t="shared" si="581"/>
        <v>#DIV/0!</v>
      </c>
      <c r="AT164" s="26" t="e">
        <f t="shared" si="582"/>
        <v>#DIV/0!</v>
      </c>
      <c r="AU164" s="26">
        <f t="shared" si="583"/>
        <v>0</v>
      </c>
      <c r="AV164" s="26" t="e">
        <f t="shared" si="584"/>
        <v>#DIV/0!</v>
      </c>
      <c r="AY164" s="34" t="e">
        <f t="shared" si="585"/>
        <v>#DIV/0!</v>
      </c>
      <c r="AZ164" s="34" t="e">
        <f t="shared" si="586"/>
        <v>#DIV/0!</v>
      </c>
      <c r="BA164" s="34" t="e">
        <f t="shared" si="587"/>
        <v>#DIV/0!</v>
      </c>
      <c r="BB164" s="95" t="e">
        <f t="shared" si="588"/>
        <v>#DIV/0!</v>
      </c>
      <c r="BC164" s="34" t="e">
        <f t="shared" si="589"/>
        <v>#DIV/0!</v>
      </c>
      <c r="BD164" s="34"/>
      <c r="BH164" s="51"/>
      <c r="BI164" s="258">
        <f>[10]Commercial_Total!Y93</f>
        <v>0.97437721384333331</v>
      </c>
      <c r="BJ164" s="1"/>
      <c r="BK164" s="1"/>
      <c r="BL164" s="205"/>
      <c r="BN164" s="1"/>
      <c r="BO164" s="258">
        <f>[10]Commercial_Total!X93</f>
        <v>0.94102792564677828</v>
      </c>
      <c r="BP164" s="1"/>
      <c r="BQ164" s="51"/>
      <c r="BR164" s="51"/>
      <c r="BZ164" s="83">
        <f t="shared" si="687"/>
        <v>0.33865035527373877</v>
      </c>
      <c r="CA164" s="83" t="str">
        <f t="shared" si="590"/>
        <v xml:space="preserve">NA </v>
      </c>
      <c r="CB164" s="83" t="str">
        <f t="shared" si="653"/>
        <v xml:space="preserve">NA </v>
      </c>
      <c r="CC164" s="83" t="str">
        <f t="shared" si="591"/>
        <v>NA</v>
      </c>
      <c r="CD164" s="83" t="str">
        <f t="shared" si="592"/>
        <v>NA</v>
      </c>
      <c r="CE164" s="83" t="str">
        <f t="shared" si="593"/>
        <v>NA</v>
      </c>
      <c r="CF164" s="84" t="str">
        <f t="shared" si="654"/>
        <v xml:space="preserve">NA </v>
      </c>
      <c r="CG164" s="84" t="str">
        <f t="shared" si="594"/>
        <v>NA</v>
      </c>
      <c r="CH164" s="9"/>
      <c r="CI164" s="84" t="str">
        <f t="shared" si="655"/>
        <v xml:space="preserve">NA </v>
      </c>
      <c r="CK164" s="87" t="e">
        <f t="shared" si="595"/>
        <v>#DIV/0!</v>
      </c>
      <c r="CL164" s="87" t="e">
        <f t="shared" si="656"/>
        <v>#DIV/0!</v>
      </c>
      <c r="CM164" s="92">
        <f t="shared" si="657"/>
        <v>0</v>
      </c>
      <c r="CN164" s="92">
        <f t="shared" si="658"/>
        <v>0</v>
      </c>
      <c r="CO164" s="5">
        <f t="shared" si="659"/>
        <v>0</v>
      </c>
      <c r="CP164" s="91">
        <f t="shared" si="596"/>
        <v>0</v>
      </c>
      <c r="CQ164" s="37" t="e">
        <f t="shared" si="597"/>
        <v>#VALUE!</v>
      </c>
      <c r="CR164" t="e">
        <f t="shared" si="598"/>
        <v>#VALUE!</v>
      </c>
      <c r="CS164" s="84" t="str">
        <f t="shared" si="599"/>
        <v xml:space="preserve">NA </v>
      </c>
      <c r="CT164" s="205"/>
      <c r="CU164" s="244"/>
      <c r="CV164" s="5"/>
      <c r="CW164" s="26"/>
      <c r="CX164" s="26"/>
      <c r="CY164" s="26"/>
      <c r="CZ164" s="26"/>
      <c r="DA164" s="26"/>
      <c r="DD164" s="26"/>
      <c r="DE164" s="26"/>
      <c r="DF164" s="26"/>
      <c r="DG164" s="26"/>
      <c r="DH164" s="26"/>
      <c r="DI164" s="26"/>
      <c r="DJ164" s="26"/>
      <c r="DK164" s="26"/>
      <c r="DL164" s="26"/>
      <c r="DM164" s="26"/>
      <c r="DN164" s="26"/>
      <c r="DO164" s="26"/>
      <c r="DP164" s="26"/>
      <c r="DQ164" s="26"/>
      <c r="DR164" s="26"/>
      <c r="DS164" s="26" t="e">
        <f t="shared" si="688"/>
        <v>#DIV/0!</v>
      </c>
      <c r="DT164" s="26">
        <f t="shared" si="689"/>
        <v>-6.6619344242348583E-2</v>
      </c>
      <c r="DU164" s="26" t="e">
        <f t="shared" si="690"/>
        <v>#DIV/0!</v>
      </c>
      <c r="DV164" s="26" t="e">
        <f t="shared" si="691"/>
        <v>#DIV/0!</v>
      </c>
      <c r="DW164" s="26" t="e">
        <f t="shared" si="692"/>
        <v>#DIV/0!</v>
      </c>
      <c r="DY164" s="26" t="e">
        <f t="shared" si="693"/>
        <v>#DIV/0!</v>
      </c>
      <c r="DZ164" s="26">
        <f t="shared" si="694"/>
        <v>1</v>
      </c>
      <c r="EA164" s="26">
        <f t="shared" si="600"/>
        <v>1.23137992363055</v>
      </c>
      <c r="EC164" s="26" t="e">
        <f t="shared" si="660"/>
        <v>#DIV/0!</v>
      </c>
      <c r="ED164" s="26" t="e">
        <f t="shared" si="661"/>
        <v>#DIV/0!</v>
      </c>
      <c r="EE164" s="26" t="e">
        <f t="shared" si="662"/>
        <v>#DIV/0!</v>
      </c>
      <c r="EF164" s="26" t="e">
        <f t="shared" si="663"/>
        <v>#DIV/0!</v>
      </c>
      <c r="EG164" s="26" t="e">
        <f t="shared" si="664"/>
        <v>#DIV/0!</v>
      </c>
      <c r="EI164" s="26" t="e">
        <f t="shared" si="665"/>
        <v>#DIV/0!</v>
      </c>
      <c r="EJ164" s="26">
        <f t="shared" si="695"/>
        <v>1</v>
      </c>
      <c r="EK164" s="26">
        <f t="shared" si="601"/>
        <v>1.1585611871837171</v>
      </c>
      <c r="EN164" s="26" t="e">
        <f t="shared" si="696"/>
        <v>#DIV/0!</v>
      </c>
      <c r="EO164" s="26">
        <f t="shared" si="697"/>
        <v>-2.8186437039763132E-2</v>
      </c>
      <c r="EP164" s="26" t="e">
        <f t="shared" si="698"/>
        <v>#DIV/0!</v>
      </c>
      <c r="EQ164" s="26" t="e">
        <f t="shared" si="699"/>
        <v>#DIV/0!</v>
      </c>
      <c r="ER164" s="26" t="e">
        <f t="shared" si="700"/>
        <v>#DIV/0!</v>
      </c>
      <c r="ET164" s="26" t="e">
        <f t="shared" si="666"/>
        <v>#DIV/0!</v>
      </c>
      <c r="EU164" s="26">
        <f t="shared" si="701"/>
        <v>1</v>
      </c>
      <c r="EV164" s="26">
        <f t="shared" si="602"/>
        <v>1.2300362217132488</v>
      </c>
      <c r="EW164" s="26"/>
      <c r="EX164" s="26" t="e">
        <f t="shared" si="667"/>
        <v>#DIV/0!</v>
      </c>
      <c r="EY164" s="26">
        <f t="shared" si="668"/>
        <v>-3.8432907202585173E-2</v>
      </c>
      <c r="EZ164" s="26" t="e">
        <f t="shared" si="669"/>
        <v>#DIV/0!</v>
      </c>
      <c r="FA164" s="26" t="e">
        <f t="shared" si="670"/>
        <v>#DIV/0!</v>
      </c>
      <c r="FB164" s="26" t="e">
        <f t="shared" si="671"/>
        <v>#DIV/0!</v>
      </c>
      <c r="FC164" s="26"/>
      <c r="FD164" s="26" t="e">
        <f t="shared" si="672"/>
        <v>#DIV/0!</v>
      </c>
      <c r="FE164" s="26">
        <f t="shared" si="702"/>
        <v>1</v>
      </c>
      <c r="FF164" s="26">
        <f t="shared" si="603"/>
        <v>1.001092230318313</v>
      </c>
      <c r="FV164" s="26">
        <f t="shared" si="604"/>
        <v>0.33865035527373877</v>
      </c>
      <c r="FX164" s="8">
        <f t="shared" si="703"/>
        <v>4</v>
      </c>
      <c r="FY164" t="b">
        <f t="shared" si="673"/>
        <v>1</v>
      </c>
      <c r="GA164" t="s">
        <v>180</v>
      </c>
      <c r="GB164" s="13">
        <f ca="1">OFFSET(O160,$FY$5,0)</f>
        <v>26050.176752089486</v>
      </c>
      <c r="GC164" s="20">
        <f ca="1">OFFSET(DA160,$FY$7,0)</f>
        <v>0.25268667767712133</v>
      </c>
      <c r="GD164" s="13">
        <f ca="1">OFFSET(AU160,$FY$5,0)</f>
        <v>0.90727527883086956</v>
      </c>
      <c r="GF164" s="17">
        <f t="shared" ca="1" si="605"/>
        <v>1989</v>
      </c>
      <c r="GG164" s="18">
        <f t="shared" ca="1" si="606"/>
        <v>1.1570454934943382</v>
      </c>
      <c r="GH164" s="18">
        <f t="shared" ca="1" si="607"/>
        <v>0.97569380622628532</v>
      </c>
      <c r="GI164" s="18">
        <f t="shared" ca="1" si="608"/>
        <v>0.9871592648382248</v>
      </c>
      <c r="GJ164" s="94">
        <f t="shared" ca="1" si="674"/>
        <v>1.1144259315436964</v>
      </c>
      <c r="GL164">
        <f t="shared" ca="1" si="675"/>
        <v>1989</v>
      </c>
      <c r="GM164" s="18">
        <f t="shared" ca="1" si="609"/>
        <v>0.97307227957586262</v>
      </c>
      <c r="GN164" s="18">
        <f t="shared" ca="1" si="610"/>
        <v>1.0184719478385897</v>
      </c>
      <c r="GO164" s="18">
        <f t="shared" ca="1" si="611"/>
        <v>0.98448256735303308</v>
      </c>
      <c r="GP164" s="18">
        <f t="shared" ca="1" si="612"/>
        <v>0.96511721846800635</v>
      </c>
      <c r="GQ164" s="18">
        <f t="shared" ca="1" si="613"/>
        <v>1.0107260598327106</v>
      </c>
      <c r="GX164" s="14"/>
      <c r="GZ164">
        <f t="shared" si="614"/>
        <v>0.24350917105076073</v>
      </c>
      <c r="HA164" t="e">
        <f t="shared" si="615"/>
        <v>#VALUE!</v>
      </c>
      <c r="HB164" t="e">
        <f t="shared" si="616"/>
        <v>#VALUE!</v>
      </c>
      <c r="HC164" t="e">
        <f t="shared" si="617"/>
        <v>#VALUE!</v>
      </c>
      <c r="HD164" t="e">
        <f t="shared" si="618"/>
        <v>#VALUE!</v>
      </c>
      <c r="HE164" t="e">
        <f t="shared" si="619"/>
        <v>#VALUE!</v>
      </c>
      <c r="HG164" t="e">
        <f t="shared" si="620"/>
        <v>#VALUE!</v>
      </c>
      <c r="HI164" t="e">
        <f t="shared" si="676"/>
        <v>#DIV/0!</v>
      </c>
      <c r="HJ164">
        <f t="shared" si="677"/>
        <v>0.86394028943942358</v>
      </c>
      <c r="HK164" t="e">
        <f t="shared" si="678"/>
        <v>#DIV/0!</v>
      </c>
      <c r="HL164" t="e">
        <f t="shared" si="679"/>
        <v>#DIV/0!</v>
      </c>
      <c r="HM164">
        <f t="shared" si="680"/>
        <v>0</v>
      </c>
      <c r="HO164" s="8">
        <f t="shared" si="704"/>
        <v>4</v>
      </c>
      <c r="HP164" t="b">
        <f t="shared" si="681"/>
        <v>1</v>
      </c>
      <c r="HR164" t="s">
        <v>180</v>
      </c>
      <c r="HS164" s="13">
        <f ca="1">OFFSET(DA160,$HP$7,0)</f>
        <v>0.27183656940178197</v>
      </c>
      <c r="HT164" s="12">
        <f ca="1">OFFSET(HM160,$HP$5,0)</f>
        <v>0</v>
      </c>
      <c r="HU164" s="11"/>
      <c r="HV164" s="17">
        <f t="shared" ca="1" si="621"/>
        <v>1989</v>
      </c>
      <c r="HW164" s="18">
        <f t="shared" ca="1" si="622"/>
        <v>0.83198255841509094</v>
      </c>
      <c r="HX164" s="18">
        <f t="shared" ca="1" si="623"/>
        <v>1.046760245771472</v>
      </c>
      <c r="HY164" s="18">
        <f t="shared" ca="1" si="624"/>
        <v>1.0393565269064788</v>
      </c>
      <c r="IB164" s="18">
        <f t="shared" ca="1" si="625"/>
        <v>0.98954198258967874</v>
      </c>
      <c r="IC164" s="18">
        <f t="shared" ca="1" si="626"/>
        <v>0.97088572858963174</v>
      </c>
      <c r="ID164" s="18">
        <f t="shared" ca="1" si="627"/>
        <v>1.0245388577385526</v>
      </c>
      <c r="IE164" s="18">
        <f t="shared" ca="1" si="628"/>
        <v>1.1411032878245249</v>
      </c>
      <c r="IF164" s="18">
        <f t="shared" ca="1" si="629"/>
        <v>1.0211373225409774</v>
      </c>
      <c r="IG164" s="197"/>
      <c r="IH164">
        <f t="shared" si="682"/>
        <v>0</v>
      </c>
      <c r="II164">
        <f t="shared" si="683"/>
        <v>0.50287816207728697</v>
      </c>
      <c r="IJ164" t="e">
        <f t="shared" si="684"/>
        <v>#DIV/0!</v>
      </c>
      <c r="IK164">
        <f t="shared" si="630"/>
        <v>0</v>
      </c>
      <c r="IL164">
        <f t="shared" si="631"/>
        <v>0.46109711751400845</v>
      </c>
      <c r="IM164">
        <f t="shared" si="632"/>
        <v>0</v>
      </c>
      <c r="IN164" s="17">
        <f t="shared" ca="1" si="633"/>
        <v>1989</v>
      </c>
      <c r="IO164" s="18">
        <f t="shared" ca="1" si="634"/>
        <v>1.0585843858212403</v>
      </c>
      <c r="IP164" s="18">
        <f t="shared" ca="1" si="635"/>
        <v>1.0212751557147404</v>
      </c>
      <c r="IQ164" s="18">
        <f t="shared" ca="1" si="636"/>
        <v>1.0554039054608337</v>
      </c>
      <c r="IS164" s="17">
        <f t="shared" ca="1" si="637"/>
        <v>1989</v>
      </c>
      <c r="IT164" s="18">
        <f t="shared" ca="1" si="638"/>
        <v>1.0861485320832773</v>
      </c>
      <c r="IU164" s="18">
        <f t="shared" ca="1" si="639"/>
        <v>1.0304193855023112</v>
      </c>
      <c r="IV164" s="18">
        <f t="shared" ca="1" si="640"/>
        <v>1.1191885029934878</v>
      </c>
      <c r="IX164" s="17">
        <f t="shared" ca="1" si="685"/>
        <v>1989</v>
      </c>
      <c r="IY164" s="18" t="e">
        <f t="shared" ca="1" si="641"/>
        <v>#DIV/0!</v>
      </c>
      <c r="IZ164" s="18">
        <f t="shared" ca="1" si="642"/>
        <v>1.0107260598327106</v>
      </c>
      <c r="JA164" s="18">
        <f t="shared" ca="1" si="643"/>
        <v>1.113673289012223</v>
      </c>
    </row>
    <row r="165" spans="1:261" x14ac:dyDescent="0.2">
      <c r="A165" t="s">
        <v>202</v>
      </c>
      <c r="B165" s="1">
        <f t="shared" si="686"/>
        <v>1954</v>
      </c>
      <c r="C165" s="42">
        <f t="shared" si="575"/>
        <v>5658.8779999999997</v>
      </c>
      <c r="D165" s="42">
        <f t="shared" si="575"/>
        <v>2776.924</v>
      </c>
      <c r="E165" s="42">
        <f t="shared" si="575"/>
        <v>15028.393</v>
      </c>
      <c r="F165" s="42">
        <f t="shared" si="575"/>
        <v>8842.5990000000002</v>
      </c>
      <c r="G165" s="42">
        <f t="shared" si="576"/>
        <v>4332.4979999999996</v>
      </c>
      <c r="H165" s="42">
        <f t="shared" si="644"/>
        <v>36639.292000000001</v>
      </c>
      <c r="I165" s="42"/>
      <c r="J165" s="42"/>
      <c r="K165" s="42"/>
      <c r="L165" s="42">
        <f t="shared" si="577"/>
        <v>2776.924</v>
      </c>
      <c r="M165" s="42"/>
      <c r="N165" s="42"/>
      <c r="O165" s="42"/>
      <c r="P165" s="42"/>
      <c r="Q165" s="27"/>
      <c r="R165" s="27"/>
      <c r="S165" s="1"/>
      <c r="T165" s="1"/>
      <c r="U165" s="1"/>
      <c r="V165" s="1"/>
      <c r="W165" s="1"/>
      <c r="X165" s="1"/>
      <c r="Z165" s="23"/>
      <c r="AA165" s="23">
        <f t="shared" si="578"/>
        <v>29913.833099802614</v>
      </c>
      <c r="AB165" s="23"/>
      <c r="AC165" s="58"/>
      <c r="AD165" s="27">
        <f t="shared" si="645"/>
        <v>339.39400000000001</v>
      </c>
      <c r="AE165" s="27"/>
      <c r="AH165" s="267" t="e">
        <f t="shared" si="646"/>
        <v>#DIV/0!</v>
      </c>
      <c r="AI165" s="267">
        <f t="shared" si="647"/>
        <v>92.830764641069138</v>
      </c>
      <c r="AJ165" s="267" t="e">
        <f t="shared" si="648"/>
        <v>#DIV/0!</v>
      </c>
      <c r="AK165" s="51" t="e">
        <f t="shared" si="649"/>
        <v>#DIV/0!</v>
      </c>
      <c r="AL165" s="15">
        <f t="shared" si="650"/>
        <v>0</v>
      </c>
      <c r="AM165" s="15"/>
      <c r="AN165" s="34" t="e">
        <f t="shared" si="651"/>
        <v>#DIV/0!</v>
      </c>
      <c r="AO165" s="34" t="e">
        <f t="shared" si="652"/>
        <v>#DIV/0!</v>
      </c>
      <c r="AQ165" s="26" t="e">
        <f t="shared" si="579"/>
        <v>#DIV/0!</v>
      </c>
      <c r="AR165" s="26">
        <f t="shared" si="580"/>
        <v>0.88633239067674363</v>
      </c>
      <c r="AS165" s="26" t="e">
        <f t="shared" si="581"/>
        <v>#DIV/0!</v>
      </c>
      <c r="AT165" s="26" t="e">
        <f t="shared" si="582"/>
        <v>#DIV/0!</v>
      </c>
      <c r="AU165" s="26">
        <f t="shared" si="583"/>
        <v>0</v>
      </c>
      <c r="AV165" s="26" t="e">
        <f t="shared" si="584"/>
        <v>#DIV/0!</v>
      </c>
      <c r="AY165" s="34" t="e">
        <f t="shared" si="585"/>
        <v>#DIV/0!</v>
      </c>
      <c r="AZ165" s="34" t="e">
        <f t="shared" si="586"/>
        <v>#DIV/0!</v>
      </c>
      <c r="BA165" s="34" t="e">
        <f t="shared" si="587"/>
        <v>#DIV/0!</v>
      </c>
      <c r="BB165" s="95" t="e">
        <f t="shared" si="588"/>
        <v>#DIV/0!</v>
      </c>
      <c r="BC165" s="34" t="e">
        <f t="shared" si="589"/>
        <v>#DIV/0!</v>
      </c>
      <c r="BD165" s="34"/>
      <c r="BH165" s="51"/>
      <c r="BI165" s="258">
        <f>[10]Commercial_Total!Y94</f>
        <v>0.92279485144023554</v>
      </c>
      <c r="BJ165" s="1"/>
      <c r="BK165" s="1"/>
      <c r="BL165" s="205"/>
      <c r="BN165" s="1"/>
      <c r="BO165" s="258">
        <f>[10]Commercial_Total!X94</f>
        <v>0.96048692652913703</v>
      </c>
      <c r="BP165" s="1"/>
      <c r="BQ165" s="51"/>
      <c r="BR165" s="51"/>
      <c r="BZ165" s="83">
        <f t="shared" si="687"/>
        <v>0.33673886391499797</v>
      </c>
      <c r="CA165" s="83" t="str">
        <f t="shared" si="590"/>
        <v xml:space="preserve">NA </v>
      </c>
      <c r="CB165" s="83" t="str">
        <f t="shared" si="653"/>
        <v xml:space="preserve">NA </v>
      </c>
      <c r="CC165" s="83" t="str">
        <f t="shared" si="591"/>
        <v>NA</v>
      </c>
      <c r="CD165" s="83" t="str">
        <f t="shared" si="592"/>
        <v>NA</v>
      </c>
      <c r="CE165" s="83" t="str">
        <f t="shared" si="593"/>
        <v>NA</v>
      </c>
      <c r="CF165" s="84" t="str">
        <f t="shared" si="654"/>
        <v xml:space="preserve">NA </v>
      </c>
      <c r="CG165" s="84" t="str">
        <f t="shared" si="594"/>
        <v>NA</v>
      </c>
      <c r="CH165" s="9"/>
      <c r="CI165" s="84" t="str">
        <f t="shared" si="655"/>
        <v xml:space="preserve">NA </v>
      </c>
      <c r="CK165" s="87" t="e">
        <f t="shared" si="595"/>
        <v>#DIV/0!</v>
      </c>
      <c r="CL165" s="87" t="e">
        <f t="shared" si="656"/>
        <v>#DIV/0!</v>
      </c>
      <c r="CM165" s="92">
        <f t="shared" si="657"/>
        <v>0</v>
      </c>
      <c r="CN165" s="92">
        <f t="shared" si="658"/>
        <v>0</v>
      </c>
      <c r="CO165" s="5">
        <f t="shared" si="659"/>
        <v>0</v>
      </c>
      <c r="CP165" s="91">
        <f t="shared" si="596"/>
        <v>0</v>
      </c>
      <c r="CQ165" s="37" t="e">
        <f t="shared" si="597"/>
        <v>#VALUE!</v>
      </c>
      <c r="CR165" t="e">
        <f t="shared" si="598"/>
        <v>#VALUE!</v>
      </c>
      <c r="CS165" s="84" t="str">
        <f t="shared" si="599"/>
        <v xml:space="preserve">NA </v>
      </c>
      <c r="CT165" s="205"/>
      <c r="CU165" s="244"/>
      <c r="CV165" s="5"/>
      <c r="CW165" s="26"/>
      <c r="CX165" s="26"/>
      <c r="CY165" s="26"/>
      <c r="CZ165" s="26"/>
      <c r="DA165" s="26"/>
      <c r="DD165" s="26"/>
      <c r="DE165" s="26"/>
      <c r="DF165" s="26"/>
      <c r="DG165" s="26"/>
      <c r="DH165" s="26"/>
      <c r="DI165" s="26"/>
      <c r="DJ165" s="26"/>
      <c r="DK165" s="26"/>
      <c r="DL165" s="26"/>
      <c r="DM165" s="26"/>
      <c r="DN165" s="26"/>
      <c r="DO165" s="26"/>
      <c r="DP165" s="26"/>
      <c r="DQ165" s="26"/>
      <c r="DR165" s="26"/>
      <c r="DS165" s="26" t="e">
        <f t="shared" si="688"/>
        <v>#DIV/0!</v>
      </c>
      <c r="DT165" s="26">
        <f t="shared" si="689"/>
        <v>-3.3924009573433174E-2</v>
      </c>
      <c r="DU165" s="26" t="e">
        <f t="shared" si="690"/>
        <v>#DIV/0!</v>
      </c>
      <c r="DV165" s="26" t="e">
        <f t="shared" si="691"/>
        <v>#DIV/0!</v>
      </c>
      <c r="DW165" s="26" t="e">
        <f t="shared" si="692"/>
        <v>#DIV/0!</v>
      </c>
      <c r="DY165" s="26" t="e">
        <f t="shared" si="693"/>
        <v>#DIV/0!</v>
      </c>
      <c r="DZ165" s="26">
        <f t="shared" si="694"/>
        <v>1</v>
      </c>
      <c r="EA165" s="26">
        <f t="shared" si="600"/>
        <v>1.23137992363055</v>
      </c>
      <c r="EC165" s="26" t="e">
        <f t="shared" si="660"/>
        <v>#DIV/0!</v>
      </c>
      <c r="ED165" s="26" t="e">
        <f t="shared" si="661"/>
        <v>#DIV/0!</v>
      </c>
      <c r="EE165" s="26" t="e">
        <f t="shared" si="662"/>
        <v>#DIV/0!</v>
      </c>
      <c r="EF165" s="26" t="e">
        <f t="shared" si="663"/>
        <v>#DIV/0!</v>
      </c>
      <c r="EG165" s="26" t="e">
        <f t="shared" si="664"/>
        <v>#DIV/0!</v>
      </c>
      <c r="EI165" s="26" t="e">
        <f t="shared" si="665"/>
        <v>#DIV/0!</v>
      </c>
      <c r="EJ165" s="26">
        <f t="shared" si="695"/>
        <v>1</v>
      </c>
      <c r="EK165" s="26">
        <f t="shared" si="601"/>
        <v>1.1585611871837171</v>
      </c>
      <c r="EN165" s="26" t="e">
        <f t="shared" si="696"/>
        <v>#DIV/0!</v>
      </c>
      <c r="EO165" s="26">
        <f t="shared" si="697"/>
        <v>-5.4391564870619941E-2</v>
      </c>
      <c r="EP165" s="26" t="e">
        <f t="shared" si="698"/>
        <v>#DIV/0!</v>
      </c>
      <c r="EQ165" s="26" t="e">
        <f t="shared" si="699"/>
        <v>#DIV/0!</v>
      </c>
      <c r="ER165" s="26" t="e">
        <f t="shared" si="700"/>
        <v>#DIV/0!</v>
      </c>
      <c r="ET165" s="26" t="e">
        <f t="shared" si="666"/>
        <v>#DIV/0!</v>
      </c>
      <c r="EU165" s="26">
        <f t="shared" si="701"/>
        <v>1</v>
      </c>
      <c r="EV165" s="26">
        <f t="shared" si="602"/>
        <v>1.2300362217132488</v>
      </c>
      <c r="EW165" s="26"/>
      <c r="EX165" s="26" t="e">
        <f t="shared" si="667"/>
        <v>#DIV/0!</v>
      </c>
      <c r="EY165" s="26">
        <f t="shared" si="668"/>
        <v>2.0467555297186555E-2</v>
      </c>
      <c r="EZ165" s="26" t="e">
        <f t="shared" si="669"/>
        <v>#DIV/0!</v>
      </c>
      <c r="FA165" s="26" t="e">
        <f t="shared" si="670"/>
        <v>#DIV/0!</v>
      </c>
      <c r="FB165" s="26" t="e">
        <f t="shared" si="671"/>
        <v>#DIV/0!</v>
      </c>
      <c r="FC165" s="26"/>
      <c r="FD165" s="26" t="e">
        <f t="shared" si="672"/>
        <v>#DIV/0!</v>
      </c>
      <c r="FE165" s="26">
        <f t="shared" si="702"/>
        <v>1</v>
      </c>
      <c r="FF165" s="26">
        <f t="shared" si="603"/>
        <v>1.001092230318313</v>
      </c>
      <c r="FV165" s="26">
        <f t="shared" si="604"/>
        <v>0.33673886391499797</v>
      </c>
      <c r="FX165" s="8">
        <f t="shared" si="703"/>
        <v>5</v>
      </c>
      <c r="FY165" t="b">
        <f t="shared" si="673"/>
        <v>1</v>
      </c>
      <c r="GA165" t="s">
        <v>189</v>
      </c>
      <c r="GC165" s="12">
        <f ca="1">SUM(GC160:GC164)</f>
        <v>1</v>
      </c>
      <c r="GD165" s="11"/>
      <c r="GE165" s="11"/>
      <c r="GF165" s="17">
        <f t="shared" ca="1" si="605"/>
        <v>1990</v>
      </c>
      <c r="GG165" s="18">
        <f t="shared" ca="1" si="606"/>
        <v>1.1792451586537827</v>
      </c>
      <c r="GH165" s="18">
        <f t="shared" ca="1" si="607"/>
        <v>0.95846664241538404</v>
      </c>
      <c r="GI165" s="18">
        <f t="shared" ca="1" si="608"/>
        <v>0.97968900671083647</v>
      </c>
      <c r="GJ165" s="94">
        <f t="shared" ca="1" si="674"/>
        <v>1.1073102993455706</v>
      </c>
      <c r="GL165">
        <f t="shared" ca="1" si="675"/>
        <v>1990</v>
      </c>
      <c r="GM165" s="18">
        <f t="shared" ca="1" si="609"/>
        <v>0.94168755268559634</v>
      </c>
      <c r="GN165" s="18">
        <f t="shared" ca="1" si="610"/>
        <v>1.0228664184699314</v>
      </c>
      <c r="GO165" s="18">
        <f t="shared" ca="1" si="611"/>
        <v>0.9872422212888855</v>
      </c>
      <c r="GP165" s="18">
        <f t="shared" ca="1" si="612"/>
        <v>0.95515668919483165</v>
      </c>
      <c r="GQ165" s="18">
        <f t="shared" ca="1" si="613"/>
        <v>1.005290700723088</v>
      </c>
      <c r="GX165" s="14"/>
      <c r="GZ165">
        <f t="shared" si="614"/>
        <v>0.24213469832693493</v>
      </c>
      <c r="HA165" t="e">
        <f t="shared" si="615"/>
        <v>#VALUE!</v>
      </c>
      <c r="HB165" t="e">
        <f t="shared" si="616"/>
        <v>#VALUE!</v>
      </c>
      <c r="HC165" t="e">
        <f t="shared" si="617"/>
        <v>#VALUE!</v>
      </c>
      <c r="HD165" t="e">
        <f t="shared" si="618"/>
        <v>#VALUE!</v>
      </c>
      <c r="HE165" t="e">
        <f t="shared" si="619"/>
        <v>#VALUE!</v>
      </c>
      <c r="HG165" t="e">
        <f t="shared" si="620"/>
        <v>#VALUE!</v>
      </c>
      <c r="HI165" t="e">
        <f t="shared" si="676"/>
        <v>#DIV/0!</v>
      </c>
      <c r="HJ165">
        <f t="shared" si="677"/>
        <v>0.83512352446211846</v>
      </c>
      <c r="HK165" t="e">
        <f t="shared" si="678"/>
        <v>#DIV/0!</v>
      </c>
      <c r="HL165" t="e">
        <f t="shared" si="679"/>
        <v>#DIV/0!</v>
      </c>
      <c r="HM165">
        <f t="shared" si="680"/>
        <v>0</v>
      </c>
      <c r="HO165" s="8">
        <f t="shared" si="704"/>
        <v>5</v>
      </c>
      <c r="HP165" t="b">
        <f t="shared" si="681"/>
        <v>1</v>
      </c>
      <c r="HR165" t="s">
        <v>189</v>
      </c>
      <c r="HS165" s="12">
        <f ca="1">SUM(HS160:HS164)</f>
        <v>1</v>
      </c>
      <c r="HT165" s="11"/>
      <c r="HU165" s="11"/>
      <c r="HV165" s="17">
        <f t="shared" ca="1" si="621"/>
        <v>1990</v>
      </c>
      <c r="HW165" s="18">
        <f t="shared" ca="1" si="622"/>
        <v>0.84794540025593623</v>
      </c>
      <c r="HX165" s="18">
        <f t="shared" ca="1" si="623"/>
        <v>1.0282783100355162</v>
      </c>
      <c r="HY165" s="18">
        <f t="shared" ca="1" si="624"/>
        <v>1.0314912696790652</v>
      </c>
      <c r="IB165" s="18">
        <f t="shared" ca="1" si="625"/>
        <v>0.89674246412415337</v>
      </c>
      <c r="IC165" s="18">
        <f t="shared" ca="1" si="626"/>
        <v>0.9482965831735678</v>
      </c>
      <c r="ID165" s="18">
        <f t="shared" ca="1" si="627"/>
        <v>1.0374329058154592</v>
      </c>
      <c r="IE165" s="18">
        <f t="shared" ca="1" si="628"/>
        <v>1.1302483775923724</v>
      </c>
      <c r="IF165" s="18">
        <f t="shared" ca="1" si="629"/>
        <v>1.0156459750148561</v>
      </c>
      <c r="IG165" s="197"/>
      <c r="IH165">
        <f t="shared" si="682"/>
        <v>0</v>
      </c>
      <c r="II165">
        <f t="shared" si="683"/>
        <v>0.51423430211187748</v>
      </c>
      <c r="IJ165" t="e">
        <f t="shared" si="684"/>
        <v>#DIV/0!</v>
      </c>
      <c r="IK165">
        <f t="shared" si="630"/>
        <v>0</v>
      </c>
      <c r="IL165">
        <f t="shared" si="631"/>
        <v>0.45578251835880718</v>
      </c>
      <c r="IM165">
        <f t="shared" si="632"/>
        <v>0</v>
      </c>
      <c r="IN165" s="17">
        <f t="shared" ca="1" si="633"/>
        <v>1990</v>
      </c>
      <c r="IO165" s="18">
        <f t="shared" ca="1" si="634"/>
        <v>1.0643767234138797</v>
      </c>
      <c r="IP165" s="18">
        <f t="shared" ca="1" si="635"/>
        <v>0.92549969157212297</v>
      </c>
      <c r="IQ165" s="18">
        <f t="shared" ca="1" si="636"/>
        <v>1.0811059334667801</v>
      </c>
      <c r="IS165" s="17">
        <f t="shared" ca="1" si="637"/>
        <v>1990</v>
      </c>
      <c r="IT165" s="18">
        <f t="shared" ca="1" si="638"/>
        <v>1.1032794543745068</v>
      </c>
      <c r="IU165" s="18">
        <f t="shared" ca="1" si="639"/>
        <v>1.0064450982579662</v>
      </c>
      <c r="IV165" s="18">
        <f t="shared" ca="1" si="640"/>
        <v>1.110390198863946</v>
      </c>
      <c r="IX165" s="17">
        <f t="shared" ca="1" si="685"/>
        <v>1990</v>
      </c>
      <c r="IY165" s="18" t="e">
        <f t="shared" ca="1" si="641"/>
        <v>#DIV/0!</v>
      </c>
      <c r="IZ165" s="18">
        <f t="shared" ca="1" si="642"/>
        <v>1.005290700723088</v>
      </c>
      <c r="JA165" s="18">
        <f t="shared" ca="1" si="643"/>
        <v>1.1196517854572903</v>
      </c>
    </row>
    <row r="166" spans="1:261" x14ac:dyDescent="0.2">
      <c r="A166" t="s">
        <v>202</v>
      </c>
      <c r="B166" s="1">
        <f t="shared" si="686"/>
        <v>1955</v>
      </c>
      <c r="C166" s="42">
        <f t="shared" si="575"/>
        <v>6045.915</v>
      </c>
      <c r="D166" s="42">
        <f t="shared" si="575"/>
        <v>2911.143</v>
      </c>
      <c r="E166" s="42">
        <f t="shared" si="575"/>
        <v>16990.012999999999</v>
      </c>
      <c r="F166" s="42">
        <f t="shared" si="575"/>
        <v>9494.3029999999999</v>
      </c>
      <c r="G166" s="42">
        <f t="shared" si="576"/>
        <v>4766.5670000000009</v>
      </c>
      <c r="H166" s="42">
        <f t="shared" si="644"/>
        <v>40207.940999999999</v>
      </c>
      <c r="I166" s="42"/>
      <c r="J166" s="42"/>
      <c r="K166" s="42"/>
      <c r="L166" s="42">
        <f t="shared" si="577"/>
        <v>2911.143</v>
      </c>
      <c r="M166" s="42"/>
      <c r="N166" s="42"/>
      <c r="O166" s="42"/>
      <c r="P166" s="42"/>
      <c r="Q166" s="27"/>
      <c r="R166" s="27"/>
      <c r="S166" s="1"/>
      <c r="T166" s="1"/>
      <c r="U166" s="1"/>
      <c r="V166" s="1"/>
      <c r="W166" s="1"/>
      <c r="X166" s="1"/>
      <c r="Z166" s="23"/>
      <c r="AA166" s="23">
        <f t="shared" si="578"/>
        <v>30679.715723217607</v>
      </c>
      <c r="AB166" s="23"/>
      <c r="AC166" s="58"/>
      <c r="AD166" s="27">
        <f t="shared" si="645"/>
        <v>369.76800000000003</v>
      </c>
      <c r="AE166" s="27"/>
      <c r="AH166" s="267" t="e">
        <f t="shared" si="646"/>
        <v>#DIV/0!</v>
      </c>
      <c r="AI166" s="267">
        <f t="shared" si="647"/>
        <v>94.888199951504873</v>
      </c>
      <c r="AJ166" s="267" t="e">
        <f t="shared" si="648"/>
        <v>#DIV/0!</v>
      </c>
      <c r="AK166" s="51" t="e">
        <f t="shared" si="649"/>
        <v>#DIV/0!</v>
      </c>
      <c r="AL166" s="15">
        <f t="shared" si="650"/>
        <v>0</v>
      </c>
      <c r="AM166" s="15"/>
      <c r="AN166" s="34" t="e">
        <f t="shared" si="651"/>
        <v>#DIV/0!</v>
      </c>
      <c r="AO166" s="34" t="e">
        <f t="shared" si="652"/>
        <v>#DIV/0!</v>
      </c>
      <c r="AQ166" s="26" t="e">
        <f t="shared" si="579"/>
        <v>#DIV/0!</v>
      </c>
      <c r="AR166" s="26">
        <f t="shared" si="580"/>
        <v>0.90597643394636562</v>
      </c>
      <c r="AS166" s="26" t="e">
        <f t="shared" si="581"/>
        <v>#DIV/0!</v>
      </c>
      <c r="AT166" s="26" t="e">
        <f t="shared" si="582"/>
        <v>#DIV/0!</v>
      </c>
      <c r="AU166" s="26">
        <f t="shared" si="583"/>
        <v>0</v>
      </c>
      <c r="AV166" s="26" t="e">
        <f t="shared" si="584"/>
        <v>#DIV/0!</v>
      </c>
      <c r="AY166" s="34" t="e">
        <f t="shared" si="585"/>
        <v>#DIV/0!</v>
      </c>
      <c r="AZ166" s="34" t="e">
        <f t="shared" si="586"/>
        <v>#DIV/0!</v>
      </c>
      <c r="BA166" s="34" t="e">
        <f t="shared" si="587"/>
        <v>#DIV/0!</v>
      </c>
      <c r="BB166" s="95" t="e">
        <f t="shared" si="588"/>
        <v>#DIV/0!</v>
      </c>
      <c r="BC166" s="34" t="e">
        <f t="shared" si="589"/>
        <v>#DIV/0!</v>
      </c>
      <c r="BD166" s="34"/>
      <c r="BH166" s="51"/>
      <c r="BI166" s="258">
        <f>[10]Commercial_Total!Y95</f>
        <v>0.91019511793176899</v>
      </c>
      <c r="BJ166" s="1"/>
      <c r="BK166" s="1"/>
      <c r="BL166" s="205"/>
      <c r="BN166" s="1"/>
      <c r="BO166" s="258">
        <f>[10]Commercial_Total!X95</f>
        <v>0.99536507733090263</v>
      </c>
      <c r="BP166" s="1"/>
      <c r="BQ166" s="51"/>
      <c r="BR166" s="51"/>
      <c r="BZ166" s="83">
        <f t="shared" si="687"/>
        <v>0.36073137614195133</v>
      </c>
      <c r="CA166" s="83" t="str">
        <f t="shared" si="590"/>
        <v xml:space="preserve">NA </v>
      </c>
      <c r="CB166" s="83" t="str">
        <f t="shared" si="653"/>
        <v xml:space="preserve">NA </v>
      </c>
      <c r="CC166" s="83" t="str">
        <f t="shared" si="591"/>
        <v>NA</v>
      </c>
      <c r="CD166" s="83" t="str">
        <f t="shared" si="592"/>
        <v>NA</v>
      </c>
      <c r="CE166" s="83" t="str">
        <f t="shared" si="593"/>
        <v>NA</v>
      </c>
      <c r="CF166" s="84" t="str">
        <f t="shared" si="654"/>
        <v xml:space="preserve">NA </v>
      </c>
      <c r="CG166" s="84" t="str">
        <f t="shared" si="594"/>
        <v>NA</v>
      </c>
      <c r="CH166" s="9"/>
      <c r="CI166" s="84" t="str">
        <f t="shared" si="655"/>
        <v xml:space="preserve">NA </v>
      </c>
      <c r="CK166" s="87" t="e">
        <f t="shared" si="595"/>
        <v>#DIV/0!</v>
      </c>
      <c r="CL166" s="87" t="e">
        <f t="shared" si="656"/>
        <v>#DIV/0!</v>
      </c>
      <c r="CM166" s="92">
        <f t="shared" si="657"/>
        <v>0</v>
      </c>
      <c r="CN166" s="92">
        <f t="shared" si="658"/>
        <v>0</v>
      </c>
      <c r="CO166" s="5">
        <f t="shared" si="659"/>
        <v>0</v>
      </c>
      <c r="CP166" s="91">
        <f t="shared" si="596"/>
        <v>0</v>
      </c>
      <c r="CQ166" s="37" t="e">
        <f t="shared" si="597"/>
        <v>#VALUE!</v>
      </c>
      <c r="CR166" t="e">
        <f t="shared" si="598"/>
        <v>#VALUE!</v>
      </c>
      <c r="CS166" s="84" t="str">
        <f t="shared" si="599"/>
        <v xml:space="preserve">NA </v>
      </c>
      <c r="CT166" s="205"/>
      <c r="CU166" s="244"/>
      <c r="CV166" s="5"/>
      <c r="CW166" s="26"/>
      <c r="CX166" s="26"/>
      <c r="CY166" s="26"/>
      <c r="CZ166" s="26"/>
      <c r="DA166" s="26"/>
      <c r="DD166" s="26"/>
      <c r="DE166" s="26"/>
      <c r="DF166" s="26"/>
      <c r="DG166" s="26"/>
      <c r="DH166" s="26"/>
      <c r="DI166" s="26"/>
      <c r="DJ166" s="26"/>
      <c r="DK166" s="26"/>
      <c r="DL166" s="26"/>
      <c r="DM166" s="26"/>
      <c r="DN166" s="26"/>
      <c r="DO166" s="26"/>
      <c r="DP166" s="26"/>
      <c r="DQ166" s="26"/>
      <c r="DR166" s="26"/>
      <c r="DS166" s="26" t="e">
        <f t="shared" si="688"/>
        <v>#DIV/0!</v>
      </c>
      <c r="DT166" s="26">
        <f t="shared" si="689"/>
        <v>2.1921255579972831E-2</v>
      </c>
      <c r="DU166" s="26" t="e">
        <f t="shared" si="690"/>
        <v>#DIV/0!</v>
      </c>
      <c r="DV166" s="26" t="e">
        <f t="shared" si="691"/>
        <v>#DIV/0!</v>
      </c>
      <c r="DW166" s="26" t="e">
        <f t="shared" si="692"/>
        <v>#DIV/0!</v>
      </c>
      <c r="DY166" s="26" t="e">
        <f t="shared" si="693"/>
        <v>#DIV/0!</v>
      </c>
      <c r="DZ166" s="26">
        <f t="shared" si="694"/>
        <v>1</v>
      </c>
      <c r="EA166" s="26">
        <f t="shared" si="600"/>
        <v>1.23137992363055</v>
      </c>
      <c r="EC166" s="26" t="e">
        <f t="shared" si="660"/>
        <v>#DIV/0!</v>
      </c>
      <c r="ED166" s="26" t="e">
        <f t="shared" si="661"/>
        <v>#DIV/0!</v>
      </c>
      <c r="EE166" s="26" t="e">
        <f t="shared" si="662"/>
        <v>#DIV/0!</v>
      </c>
      <c r="EF166" s="26" t="e">
        <f t="shared" si="663"/>
        <v>#DIV/0!</v>
      </c>
      <c r="EG166" s="26" t="e">
        <f t="shared" si="664"/>
        <v>#DIV/0!</v>
      </c>
      <c r="EI166" s="26" t="e">
        <f t="shared" si="665"/>
        <v>#DIV/0!</v>
      </c>
      <c r="EJ166" s="26">
        <f t="shared" si="695"/>
        <v>1</v>
      </c>
      <c r="EK166" s="26">
        <f t="shared" si="601"/>
        <v>1.1585611871837171</v>
      </c>
      <c r="EN166" s="26" t="e">
        <f t="shared" si="696"/>
        <v>#DIV/0!</v>
      </c>
      <c r="EO166" s="26">
        <f t="shared" si="697"/>
        <v>-1.374795516698407E-2</v>
      </c>
      <c r="EP166" s="26" t="e">
        <f t="shared" si="698"/>
        <v>#DIV/0!</v>
      </c>
      <c r="EQ166" s="26" t="e">
        <f t="shared" si="699"/>
        <v>#DIV/0!</v>
      </c>
      <c r="ER166" s="26" t="e">
        <f t="shared" si="700"/>
        <v>#DIV/0!</v>
      </c>
      <c r="ET166" s="26" t="e">
        <f t="shared" si="666"/>
        <v>#DIV/0!</v>
      </c>
      <c r="EU166" s="26">
        <f t="shared" si="701"/>
        <v>1</v>
      </c>
      <c r="EV166" s="26">
        <f t="shared" si="602"/>
        <v>1.2300362217132488</v>
      </c>
      <c r="EW166" s="26"/>
      <c r="EX166" s="26" t="e">
        <f t="shared" si="667"/>
        <v>#DIV/0!</v>
      </c>
      <c r="EY166" s="26">
        <f t="shared" si="668"/>
        <v>3.5669210746956594E-2</v>
      </c>
      <c r="EZ166" s="26" t="e">
        <f t="shared" si="669"/>
        <v>#DIV/0!</v>
      </c>
      <c r="FA166" s="26" t="e">
        <f t="shared" si="670"/>
        <v>#DIV/0!</v>
      </c>
      <c r="FB166" s="26" t="e">
        <f t="shared" si="671"/>
        <v>#DIV/0!</v>
      </c>
      <c r="FC166" s="26"/>
      <c r="FD166" s="26" t="e">
        <f t="shared" si="672"/>
        <v>#DIV/0!</v>
      </c>
      <c r="FE166" s="26">
        <f t="shared" si="702"/>
        <v>1</v>
      </c>
      <c r="FF166" s="26">
        <f t="shared" si="603"/>
        <v>1.001092230318313</v>
      </c>
      <c r="FV166" s="26">
        <f t="shared" si="604"/>
        <v>0.36073137614195133</v>
      </c>
      <c r="FX166" s="8">
        <f t="shared" si="703"/>
        <v>6</v>
      </c>
      <c r="FY166" t="b">
        <f t="shared" si="673"/>
        <v>1</v>
      </c>
      <c r="GC166" s="11"/>
      <c r="GD166" s="11"/>
      <c r="GE166" s="11"/>
      <c r="GF166" s="17">
        <f t="shared" ca="1" si="605"/>
        <v>1991</v>
      </c>
      <c r="GG166" s="18">
        <f t="shared" ca="1" si="606"/>
        <v>1.1783882832171058</v>
      </c>
      <c r="GH166" s="18">
        <f t="shared" ca="1" si="607"/>
        <v>0.97076133660303299</v>
      </c>
      <c r="GI166" s="18">
        <f t="shared" ca="1" si="608"/>
        <v>0.95933924074406152</v>
      </c>
      <c r="GJ166" s="94">
        <f t="shared" ca="1" si="674"/>
        <v>1.0974205686225409</v>
      </c>
      <c r="GL166">
        <f t="shared" ca="1" si="675"/>
        <v>1991</v>
      </c>
      <c r="GM166" s="18">
        <f t="shared" ca="1" si="609"/>
        <v>0.93508533796058557</v>
      </c>
      <c r="GN166" s="18">
        <f t="shared" ca="1" si="610"/>
        <v>1.0152348565302074</v>
      </c>
      <c r="GO166" s="18">
        <f t="shared" ca="1" si="611"/>
        <v>0.96328407870604482</v>
      </c>
      <c r="GP166" s="18">
        <f t="shared" ca="1" si="612"/>
        <v>0.91712551484643423</v>
      </c>
      <c r="GQ166" s="18">
        <f t="shared" ca="1" si="613"/>
        <v>0.99625589500907052</v>
      </c>
      <c r="GX166" s="14"/>
      <c r="GZ166">
        <f t="shared" si="614"/>
        <v>0.25938670079150672</v>
      </c>
      <c r="HA166" t="e">
        <f t="shared" si="615"/>
        <v>#VALUE!</v>
      </c>
      <c r="HB166" t="e">
        <f t="shared" si="616"/>
        <v>#VALUE!</v>
      </c>
      <c r="HC166" t="e">
        <f t="shared" si="617"/>
        <v>#VALUE!</v>
      </c>
      <c r="HD166" t="e">
        <f t="shared" si="618"/>
        <v>#VALUE!</v>
      </c>
      <c r="HE166" t="e">
        <f t="shared" si="619"/>
        <v>#VALUE!</v>
      </c>
      <c r="HG166" t="e">
        <f t="shared" si="620"/>
        <v>#VALUE!</v>
      </c>
      <c r="HI166" t="e">
        <f t="shared" si="676"/>
        <v>#DIV/0!</v>
      </c>
      <c r="HJ166">
        <f t="shared" si="677"/>
        <v>0.85363261069497876</v>
      </c>
      <c r="HK166" t="e">
        <f t="shared" si="678"/>
        <v>#DIV/0!</v>
      </c>
      <c r="HL166" t="e">
        <f t="shared" si="679"/>
        <v>#DIV/0!</v>
      </c>
      <c r="HM166">
        <f t="shared" si="680"/>
        <v>0</v>
      </c>
      <c r="HO166" s="8">
        <f t="shared" si="704"/>
        <v>6</v>
      </c>
      <c r="HP166" t="b">
        <f t="shared" si="681"/>
        <v>1</v>
      </c>
      <c r="HS166" s="11"/>
      <c r="HT166" s="11"/>
      <c r="HU166" s="11"/>
      <c r="HV166" s="17">
        <f t="shared" ca="1" si="621"/>
        <v>1991</v>
      </c>
      <c r="HW166" s="18">
        <f t="shared" ca="1" si="622"/>
        <v>0.84732925731077302</v>
      </c>
      <c r="HX166" s="18">
        <f t="shared" ca="1" si="623"/>
        <v>1.0414685107187864</v>
      </c>
      <c r="HY166" s="18">
        <f t="shared" ca="1" si="624"/>
        <v>1.0100654847708386</v>
      </c>
      <c r="IB166" s="18">
        <f t="shared" ca="1" si="625"/>
        <v>0.92042788691696653</v>
      </c>
      <c r="IC166" s="18">
        <f t="shared" ca="1" si="626"/>
        <v>0.95182479353945082</v>
      </c>
      <c r="ID166" s="18">
        <f t="shared" ca="1" si="627"/>
        <v>1.0246823838866401</v>
      </c>
      <c r="IE166" s="18">
        <f t="shared" ca="1" si="628"/>
        <v>1.089487616809675</v>
      </c>
      <c r="IF166" s="18">
        <f t="shared" ca="1" si="629"/>
        <v>1.0065181037912561</v>
      </c>
      <c r="IG166" s="197"/>
      <c r="IH166">
        <f t="shared" si="682"/>
        <v>0</v>
      </c>
      <c r="II166">
        <f t="shared" si="683"/>
        <v>0.52740022153910138</v>
      </c>
      <c r="IJ166" t="e">
        <f t="shared" si="684"/>
        <v>#DIV/0!</v>
      </c>
      <c r="IK166">
        <f t="shared" si="630"/>
        <v>0</v>
      </c>
      <c r="IL166">
        <f t="shared" si="631"/>
        <v>0.47781217197251813</v>
      </c>
      <c r="IM166">
        <f t="shared" si="632"/>
        <v>0</v>
      </c>
      <c r="IN166" s="17">
        <f t="shared" ca="1" si="633"/>
        <v>1991</v>
      </c>
      <c r="IO166" s="18">
        <f t="shared" ca="1" si="634"/>
        <v>1.0686611154295853</v>
      </c>
      <c r="IP166" s="18">
        <f t="shared" ca="1" si="635"/>
        <v>0.94994467144816119</v>
      </c>
      <c r="IQ166" s="18">
        <f t="shared" ca="1" si="636"/>
        <v>0.98508032923609246</v>
      </c>
      <c r="IS166" s="17">
        <f t="shared" ca="1" si="637"/>
        <v>1991</v>
      </c>
      <c r="IT166" s="18">
        <f t="shared" ca="1" si="638"/>
        <v>1.1166411184885632</v>
      </c>
      <c r="IU166" s="18">
        <f t="shared" ca="1" si="639"/>
        <v>1.0101896546460978</v>
      </c>
      <c r="IV166" s="18">
        <f t="shared" ca="1" si="640"/>
        <v>1.1280193058495938</v>
      </c>
      <c r="IX166" s="17">
        <f t="shared" ca="1" si="685"/>
        <v>1991</v>
      </c>
      <c r="IY166" s="18" t="e">
        <f t="shared" ca="1" si="641"/>
        <v>#DIV/0!</v>
      </c>
      <c r="IZ166" s="18">
        <f t="shared" ca="1" si="642"/>
        <v>0.99625589500907052</v>
      </c>
      <c r="JA166" s="18">
        <f t="shared" ca="1" si="643"/>
        <v>1.0856399411446249</v>
      </c>
    </row>
    <row r="167" spans="1:261" x14ac:dyDescent="0.2">
      <c r="A167" t="s">
        <v>202</v>
      </c>
      <c r="B167" s="1">
        <f t="shared" si="686"/>
        <v>1956</v>
      </c>
      <c r="C167" s="42">
        <f t="shared" si="575"/>
        <v>6328.9250000000002</v>
      </c>
      <c r="D167" s="42">
        <f t="shared" si="575"/>
        <v>2987.0309999999999</v>
      </c>
      <c r="E167" s="42">
        <f t="shared" si="575"/>
        <v>17551.225999999999</v>
      </c>
      <c r="F167" s="42">
        <f t="shared" si="575"/>
        <v>9808.857</v>
      </c>
      <c r="G167" s="42">
        <f t="shared" si="576"/>
        <v>5078.3870000000006</v>
      </c>
      <c r="H167" s="42">
        <f t="shared" si="644"/>
        <v>41754.426000000007</v>
      </c>
      <c r="I167" s="42"/>
      <c r="J167" s="42"/>
      <c r="K167" s="42"/>
      <c r="L167" s="42">
        <f t="shared" si="577"/>
        <v>2987.0310000000004</v>
      </c>
      <c r="M167" s="42"/>
      <c r="N167" s="42"/>
      <c r="O167" s="42"/>
      <c r="P167" s="42"/>
      <c r="Q167" s="27"/>
      <c r="R167" s="27"/>
      <c r="S167" s="1"/>
      <c r="T167" s="1"/>
      <c r="U167" s="1"/>
      <c r="V167" s="1"/>
      <c r="W167" s="1"/>
      <c r="X167" s="1"/>
      <c r="Z167" s="23"/>
      <c r="AA167" s="23">
        <f t="shared" si="578"/>
        <v>31512.619132312589</v>
      </c>
      <c r="AB167" s="23"/>
      <c r="AC167" s="58"/>
      <c r="AD167" s="27">
        <f t="shared" si="645"/>
        <v>398.714</v>
      </c>
      <c r="AE167" s="27"/>
      <c r="AH167" s="267" t="e">
        <f t="shared" si="646"/>
        <v>#DIV/0!</v>
      </c>
      <c r="AI167" s="267">
        <f t="shared" si="647"/>
        <v>94.788408017064555</v>
      </c>
      <c r="AJ167" s="267" t="e">
        <f t="shared" si="648"/>
        <v>#DIV/0!</v>
      </c>
      <c r="AK167" s="51" t="e">
        <f t="shared" si="649"/>
        <v>#DIV/0!</v>
      </c>
      <c r="AL167" s="15">
        <f t="shared" si="650"/>
        <v>0</v>
      </c>
      <c r="AM167" s="15"/>
      <c r="AN167" s="34" t="e">
        <f t="shared" si="651"/>
        <v>#DIV/0!</v>
      </c>
      <c r="AO167" s="34" t="e">
        <f t="shared" si="652"/>
        <v>#DIV/0!</v>
      </c>
      <c r="AQ167" s="26" t="e">
        <f t="shared" si="579"/>
        <v>#DIV/0!</v>
      </c>
      <c r="AR167" s="26">
        <f t="shared" si="580"/>
        <v>0.90502363748751136</v>
      </c>
      <c r="AS167" s="26" t="e">
        <f t="shared" si="581"/>
        <v>#DIV/0!</v>
      </c>
      <c r="AT167" s="26" t="e">
        <f t="shared" si="582"/>
        <v>#DIV/0!</v>
      </c>
      <c r="AU167" s="26">
        <f t="shared" si="583"/>
        <v>0</v>
      </c>
      <c r="AV167" s="26" t="e">
        <f t="shared" si="584"/>
        <v>#DIV/0!</v>
      </c>
      <c r="AY167" s="34" t="e">
        <f t="shared" si="585"/>
        <v>#DIV/0!</v>
      </c>
      <c r="AZ167" s="34" t="e">
        <f t="shared" si="586"/>
        <v>#DIV/0!</v>
      </c>
      <c r="BA167" s="34" t="e">
        <f t="shared" si="587"/>
        <v>#DIV/0!</v>
      </c>
      <c r="BB167" s="95" t="e">
        <f t="shared" si="588"/>
        <v>#DIV/0!</v>
      </c>
      <c r="BC167" s="34" t="e">
        <f t="shared" si="589"/>
        <v>#DIV/0!</v>
      </c>
      <c r="BD167" s="34"/>
      <c r="BH167" s="51"/>
      <c r="BI167" s="258">
        <f>[10]Commercial_Total!Y96</f>
        <v>0.9248062020340353</v>
      </c>
      <c r="BJ167" s="1"/>
      <c r="BK167" s="1"/>
      <c r="BL167" s="205"/>
      <c r="BN167" s="1"/>
      <c r="BO167" s="258">
        <f>[10]Commercial_Total!X96</f>
        <v>0.97860896206901082</v>
      </c>
      <c r="BP167" s="1"/>
      <c r="BQ167" s="51"/>
      <c r="BR167" s="51"/>
      <c r="BZ167" s="83">
        <f t="shared" si="687"/>
        <v>0.36841688967399183</v>
      </c>
      <c r="CA167" s="83" t="str">
        <f t="shared" si="590"/>
        <v xml:space="preserve">NA </v>
      </c>
      <c r="CB167" s="83" t="str">
        <f t="shared" si="653"/>
        <v xml:space="preserve">NA </v>
      </c>
      <c r="CC167" s="83" t="str">
        <f t="shared" si="591"/>
        <v>NA</v>
      </c>
      <c r="CD167" s="83" t="str">
        <f t="shared" si="592"/>
        <v>NA</v>
      </c>
      <c r="CE167" s="83" t="str">
        <f t="shared" si="593"/>
        <v>NA</v>
      </c>
      <c r="CF167" s="84" t="str">
        <f t="shared" si="654"/>
        <v xml:space="preserve">NA </v>
      </c>
      <c r="CG167" s="84" t="str">
        <f t="shared" si="594"/>
        <v>NA</v>
      </c>
      <c r="CH167" s="9"/>
      <c r="CI167" s="84" t="str">
        <f t="shared" si="655"/>
        <v xml:space="preserve">NA </v>
      </c>
      <c r="CK167" s="87" t="e">
        <f t="shared" si="595"/>
        <v>#DIV/0!</v>
      </c>
      <c r="CL167" s="87" t="e">
        <f t="shared" si="656"/>
        <v>#DIV/0!</v>
      </c>
      <c r="CM167" s="92">
        <f t="shared" si="657"/>
        <v>0</v>
      </c>
      <c r="CN167" s="92">
        <f t="shared" si="658"/>
        <v>0</v>
      </c>
      <c r="CO167" s="5">
        <f t="shared" si="659"/>
        <v>0</v>
      </c>
      <c r="CP167" s="91">
        <f t="shared" si="596"/>
        <v>0</v>
      </c>
      <c r="CQ167" s="37" t="e">
        <f t="shared" si="597"/>
        <v>#VALUE!</v>
      </c>
      <c r="CR167" t="e">
        <f t="shared" si="598"/>
        <v>#VALUE!</v>
      </c>
      <c r="CS167" s="84" t="str">
        <f t="shared" si="599"/>
        <v xml:space="preserve">NA </v>
      </c>
      <c r="CT167" s="205"/>
      <c r="CU167" s="244"/>
      <c r="CV167" s="5"/>
      <c r="CW167" s="26"/>
      <c r="CX167" s="26"/>
      <c r="CY167" s="26"/>
      <c r="CZ167" s="26"/>
      <c r="DA167" s="26"/>
      <c r="DD167" s="26"/>
      <c r="DE167" s="26"/>
      <c r="DF167" s="26"/>
      <c r="DG167" s="26"/>
      <c r="DH167" s="26"/>
      <c r="DI167" s="26"/>
      <c r="DJ167" s="26"/>
      <c r="DK167" s="26"/>
      <c r="DL167" s="26"/>
      <c r="DM167" s="26"/>
      <c r="DN167" s="26"/>
      <c r="DO167" s="26"/>
      <c r="DP167" s="26"/>
      <c r="DQ167" s="26"/>
      <c r="DR167" s="26"/>
      <c r="DS167" s="26" t="e">
        <f t="shared" si="688"/>
        <v>#DIV/0!</v>
      </c>
      <c r="DT167" s="26">
        <f t="shared" si="689"/>
        <v>-1.0522324783904418E-3</v>
      </c>
      <c r="DU167" s="26" t="e">
        <f t="shared" si="690"/>
        <v>#DIV/0!</v>
      </c>
      <c r="DV167" s="26" t="e">
        <f t="shared" si="691"/>
        <v>#DIV/0!</v>
      </c>
      <c r="DW167" s="26" t="e">
        <f t="shared" si="692"/>
        <v>#DIV/0!</v>
      </c>
      <c r="DY167" s="26" t="e">
        <f t="shared" si="693"/>
        <v>#DIV/0!</v>
      </c>
      <c r="DZ167" s="26">
        <f t="shared" si="694"/>
        <v>1</v>
      </c>
      <c r="EA167" s="26">
        <f t="shared" si="600"/>
        <v>1.23137992363055</v>
      </c>
      <c r="EC167" s="26" t="e">
        <f t="shared" si="660"/>
        <v>#DIV/0!</v>
      </c>
      <c r="ED167" s="26" t="e">
        <f t="shared" si="661"/>
        <v>#DIV/0!</v>
      </c>
      <c r="EE167" s="26" t="e">
        <f t="shared" si="662"/>
        <v>#DIV/0!</v>
      </c>
      <c r="EF167" s="26" t="e">
        <f t="shared" si="663"/>
        <v>#DIV/0!</v>
      </c>
      <c r="EG167" s="26" t="e">
        <f t="shared" si="664"/>
        <v>#DIV/0!</v>
      </c>
      <c r="EI167" s="26" t="e">
        <f t="shared" si="665"/>
        <v>#DIV/0!</v>
      </c>
      <c r="EJ167" s="26">
        <f t="shared" si="695"/>
        <v>1</v>
      </c>
      <c r="EK167" s="26">
        <f t="shared" si="601"/>
        <v>1.1585611871837171</v>
      </c>
      <c r="EN167" s="26" t="e">
        <f t="shared" si="696"/>
        <v>#DIV/0!</v>
      </c>
      <c r="EO167" s="26">
        <f t="shared" si="697"/>
        <v>1.5925212410452531E-2</v>
      </c>
      <c r="EP167" s="26" t="e">
        <f t="shared" si="698"/>
        <v>#DIV/0!</v>
      </c>
      <c r="EQ167" s="26" t="e">
        <f t="shared" si="699"/>
        <v>#DIV/0!</v>
      </c>
      <c r="ER167" s="26" t="e">
        <f t="shared" si="700"/>
        <v>#DIV/0!</v>
      </c>
      <c r="ET167" s="26" t="e">
        <f t="shared" si="666"/>
        <v>#DIV/0!</v>
      </c>
      <c r="EU167" s="26">
        <f t="shared" si="701"/>
        <v>1</v>
      </c>
      <c r="EV167" s="26">
        <f t="shared" si="602"/>
        <v>1.2300362217132488</v>
      </c>
      <c r="EW167" s="26"/>
      <c r="EX167" s="26" t="e">
        <f t="shared" si="667"/>
        <v>#DIV/0!</v>
      </c>
      <c r="EY167" s="26">
        <f t="shared" si="668"/>
        <v>-1.6977444888842726E-2</v>
      </c>
      <c r="EZ167" s="26" t="e">
        <f t="shared" si="669"/>
        <v>#DIV/0!</v>
      </c>
      <c r="FA167" s="26" t="e">
        <f t="shared" si="670"/>
        <v>#DIV/0!</v>
      </c>
      <c r="FB167" s="26" t="e">
        <f t="shared" si="671"/>
        <v>#DIV/0!</v>
      </c>
      <c r="FC167" s="26"/>
      <c r="FD167" s="26" t="e">
        <f t="shared" si="672"/>
        <v>#DIV/0!</v>
      </c>
      <c r="FE167" s="26">
        <f t="shared" si="702"/>
        <v>1</v>
      </c>
      <c r="FF167" s="26">
        <f t="shared" si="603"/>
        <v>1.001092230318313</v>
      </c>
      <c r="FV167" s="26">
        <f t="shared" si="604"/>
        <v>0.36841688967399183</v>
      </c>
      <c r="FX167" s="8">
        <f t="shared" si="703"/>
        <v>7</v>
      </c>
      <c r="FY167" t="b">
        <f t="shared" si="673"/>
        <v>1</v>
      </c>
      <c r="GC167" s="11"/>
      <c r="GD167" s="11"/>
      <c r="GE167" s="11"/>
      <c r="GF167" s="17">
        <f t="shared" ca="1" si="605"/>
        <v>1992</v>
      </c>
      <c r="GG167" s="18">
        <f t="shared" ca="1" si="606"/>
        <v>1.2202829007210938</v>
      </c>
      <c r="GH167" s="18">
        <f t="shared" ca="1" si="607"/>
        <v>0.95434075962617493</v>
      </c>
      <c r="GI167" s="18">
        <f t="shared" ca="1" si="608"/>
        <v>0.95525127178278946</v>
      </c>
      <c r="GJ167" s="94">
        <f t="shared" ca="1" si="674"/>
        <v>1.1124528759657519</v>
      </c>
      <c r="GL167">
        <f t="shared" ca="1" si="675"/>
        <v>1992</v>
      </c>
      <c r="GM167" s="18">
        <f t="shared" ca="1" si="609"/>
        <v>0.91242599391343582</v>
      </c>
      <c r="GN167" s="18">
        <f t="shared" ca="1" si="610"/>
        <v>1.0142212873530441</v>
      </c>
      <c r="GO167" s="18">
        <f t="shared" ca="1" si="611"/>
        <v>0.96745574717604266</v>
      </c>
      <c r="GP167" s="18">
        <f t="shared" ca="1" si="612"/>
        <v>0.9168561266835954</v>
      </c>
      <c r="GQ167" s="18">
        <f t="shared" ca="1" si="613"/>
        <v>0.98936800092030253</v>
      </c>
      <c r="GX167" s="14"/>
      <c r="GZ167">
        <f t="shared" si="614"/>
        <v>0.26491302905350966</v>
      </c>
      <c r="HA167" t="e">
        <f t="shared" si="615"/>
        <v>#VALUE!</v>
      </c>
      <c r="HB167" t="e">
        <f t="shared" si="616"/>
        <v>#VALUE!</v>
      </c>
      <c r="HC167" t="e">
        <f t="shared" si="617"/>
        <v>#VALUE!</v>
      </c>
      <c r="HD167" t="e">
        <f t="shared" si="618"/>
        <v>#VALUE!</v>
      </c>
      <c r="HE167" t="e">
        <f t="shared" si="619"/>
        <v>#VALUE!</v>
      </c>
      <c r="HG167" t="e">
        <f t="shared" si="620"/>
        <v>#VALUE!</v>
      </c>
      <c r="HI167" t="e">
        <f t="shared" si="676"/>
        <v>#DIV/0!</v>
      </c>
      <c r="HJ167">
        <f t="shared" si="677"/>
        <v>0.85273486313979141</v>
      </c>
      <c r="HK167" t="e">
        <f t="shared" si="678"/>
        <v>#DIV/0!</v>
      </c>
      <c r="HL167" t="e">
        <f t="shared" si="679"/>
        <v>#DIV/0!</v>
      </c>
      <c r="HM167">
        <f t="shared" si="680"/>
        <v>0</v>
      </c>
      <c r="HO167" s="8">
        <f t="shared" si="704"/>
        <v>7</v>
      </c>
      <c r="HP167" t="b">
        <f t="shared" si="681"/>
        <v>1</v>
      </c>
      <c r="HS167" s="11"/>
      <c r="HT167" s="11"/>
      <c r="HU167" s="11"/>
      <c r="HV167" s="17">
        <f t="shared" ca="1" si="621"/>
        <v>1992</v>
      </c>
      <c r="HW167" s="18">
        <f t="shared" ca="1" si="622"/>
        <v>0.87745390776814081</v>
      </c>
      <c r="HX167" s="18">
        <f t="shared" ca="1" si="623"/>
        <v>1.0238519110413882</v>
      </c>
      <c r="HY167" s="18">
        <f t="shared" ca="1" si="624"/>
        <v>1.0057613594153565</v>
      </c>
      <c r="IB167" s="18">
        <f t="shared" ca="1" si="625"/>
        <v>0.91821160970386106</v>
      </c>
      <c r="IC167" s="18">
        <f t="shared" ca="1" si="626"/>
        <v>0.94952677565662302</v>
      </c>
      <c r="ID167" s="18">
        <f t="shared" ca="1" si="627"/>
        <v>1.0337886609409208</v>
      </c>
      <c r="IE167" s="18">
        <f t="shared" ca="1" si="628"/>
        <v>1.0913487735657037</v>
      </c>
      <c r="IF167" s="18">
        <f t="shared" ca="1" si="629"/>
        <v>0.99955925904858212</v>
      </c>
      <c r="IG167" s="197"/>
      <c r="IH167">
        <f t="shared" si="682"/>
        <v>0</v>
      </c>
      <c r="II167">
        <f t="shared" si="683"/>
        <v>0.54171826302424253</v>
      </c>
      <c r="IJ167" t="e">
        <f t="shared" si="684"/>
        <v>#DIV/0!</v>
      </c>
      <c r="IK167">
        <f t="shared" si="630"/>
        <v>0</v>
      </c>
      <c r="IL167">
        <f t="shared" si="631"/>
        <v>0.49026783289561626</v>
      </c>
      <c r="IM167">
        <f t="shared" si="632"/>
        <v>0</v>
      </c>
      <c r="IN167" s="17">
        <f t="shared" ca="1" si="633"/>
        <v>1992</v>
      </c>
      <c r="IO167" s="18">
        <f t="shared" ca="1" si="634"/>
        <v>1.085903357740206</v>
      </c>
      <c r="IP167" s="18">
        <f t="shared" ca="1" si="635"/>
        <v>0.94765732144609482</v>
      </c>
      <c r="IQ167" s="18">
        <f t="shared" ca="1" si="636"/>
        <v>1.015168932186183</v>
      </c>
      <c r="IS167" s="17">
        <f t="shared" ca="1" si="637"/>
        <v>1992</v>
      </c>
      <c r="IT167" s="18">
        <f t="shared" ca="1" si="638"/>
        <v>1.1271570613201707</v>
      </c>
      <c r="IU167" s="18">
        <f t="shared" ca="1" si="639"/>
        <v>1.0077507248060882</v>
      </c>
      <c r="IV167" s="18">
        <f t="shared" ca="1" si="640"/>
        <v>1.1358933455157021</v>
      </c>
      <c r="IX167" s="17">
        <f t="shared" ca="1" si="685"/>
        <v>1992</v>
      </c>
      <c r="IY167" s="18" t="e">
        <f t="shared" ca="1" si="641"/>
        <v>#DIV/0!</v>
      </c>
      <c r="IZ167" s="18">
        <f t="shared" ca="1" si="642"/>
        <v>0.98936800092030253</v>
      </c>
      <c r="JA167" s="18">
        <f t="shared" ca="1" si="643"/>
        <v>1.1040079064818356</v>
      </c>
    </row>
    <row r="168" spans="1:261" x14ac:dyDescent="0.2">
      <c r="A168" t="s">
        <v>202</v>
      </c>
      <c r="B168" s="1">
        <f t="shared" si="686"/>
        <v>1957</v>
      </c>
      <c r="C168" s="42">
        <f t="shared" si="575"/>
        <v>6278.6399999999994</v>
      </c>
      <c r="D168" s="42">
        <f t="shared" si="575"/>
        <v>2859.9700000000003</v>
      </c>
      <c r="E168" s="42">
        <f t="shared" si="575"/>
        <v>17529.487000000001</v>
      </c>
      <c r="F168" s="42">
        <f t="shared" si="575"/>
        <v>9852.8809999999994</v>
      </c>
      <c r="G168" s="42">
        <f t="shared" si="576"/>
        <v>5266.3359999999993</v>
      </c>
      <c r="H168" s="42">
        <f t="shared" si="644"/>
        <v>41787.313999999998</v>
      </c>
      <c r="I168" s="42"/>
      <c r="J168" s="42"/>
      <c r="K168" s="42"/>
      <c r="L168" s="42">
        <f t="shared" si="577"/>
        <v>2859.9700000000003</v>
      </c>
      <c r="M168" s="42"/>
      <c r="N168" s="42"/>
      <c r="O168" s="42"/>
      <c r="P168" s="42"/>
      <c r="Q168" s="27"/>
      <c r="R168" s="27"/>
      <c r="S168" s="1"/>
      <c r="T168" s="1"/>
      <c r="U168" s="1"/>
      <c r="V168" s="1"/>
      <c r="W168" s="1"/>
      <c r="X168" s="1"/>
      <c r="Z168" s="23"/>
      <c r="AA168" s="23">
        <f t="shared" si="578"/>
        <v>32345.382764320952</v>
      </c>
      <c r="AB168" s="23"/>
      <c r="AC168" s="58"/>
      <c r="AD168" s="27">
        <f t="shared" si="645"/>
        <v>426.86600000000004</v>
      </c>
      <c r="AE168" s="27"/>
      <c r="AH168" s="267" t="e">
        <f t="shared" si="646"/>
        <v>#DIV/0!</v>
      </c>
      <c r="AI168" s="267">
        <f t="shared" si="647"/>
        <v>88.419729667095851</v>
      </c>
      <c r="AJ168" s="267" t="e">
        <f t="shared" si="648"/>
        <v>#DIV/0!</v>
      </c>
      <c r="AK168" s="51" t="e">
        <f t="shared" si="649"/>
        <v>#DIV/0!</v>
      </c>
      <c r="AL168" s="15">
        <f t="shared" si="650"/>
        <v>0</v>
      </c>
      <c r="AM168" s="15"/>
      <c r="AN168" s="34" t="e">
        <f t="shared" si="651"/>
        <v>#DIV/0!</v>
      </c>
      <c r="AO168" s="34" t="e">
        <f t="shared" si="652"/>
        <v>#DIV/0!</v>
      </c>
      <c r="AQ168" s="26" t="e">
        <f t="shared" si="579"/>
        <v>#DIV/0!</v>
      </c>
      <c r="AR168" s="26">
        <f t="shared" si="580"/>
        <v>0.84421657714275911</v>
      </c>
      <c r="AS168" s="26" t="e">
        <f t="shared" si="581"/>
        <v>#DIV/0!</v>
      </c>
      <c r="AT168" s="26" t="e">
        <f t="shared" si="582"/>
        <v>#DIV/0!</v>
      </c>
      <c r="AU168" s="26">
        <f t="shared" si="583"/>
        <v>0</v>
      </c>
      <c r="AV168" s="26" t="e">
        <f t="shared" si="584"/>
        <v>#DIV/0!</v>
      </c>
      <c r="AY168" s="34" t="e">
        <f t="shared" si="585"/>
        <v>#DIV/0!</v>
      </c>
      <c r="AZ168" s="34" t="e">
        <f t="shared" si="586"/>
        <v>#DIV/0!</v>
      </c>
      <c r="BA168" s="34" t="e">
        <f t="shared" si="587"/>
        <v>#DIV/0!</v>
      </c>
      <c r="BB168" s="95" t="e">
        <f t="shared" si="588"/>
        <v>#DIV/0!</v>
      </c>
      <c r="BC168" s="34" t="e">
        <f t="shared" si="589"/>
        <v>#DIV/0!</v>
      </c>
      <c r="BD168" s="34"/>
      <c r="BH168" s="51"/>
      <c r="BI168" s="258">
        <f>[10]Commercial_Total!Y97</f>
        <v>0.8641684484717701</v>
      </c>
      <c r="BJ168" s="1"/>
      <c r="BK168" s="1"/>
      <c r="BL168" s="205"/>
      <c r="BN168" s="1"/>
      <c r="BO168" s="258">
        <f>[10]Commercial_Total!X97</f>
        <v>0.97691205763842126</v>
      </c>
      <c r="BP168" s="1"/>
      <c r="BQ168" s="51"/>
      <c r="BR168" s="51"/>
      <c r="BZ168" s="83">
        <f t="shared" si="687"/>
        <v>0.37616831670116141</v>
      </c>
      <c r="CA168" s="83" t="str">
        <f t="shared" si="590"/>
        <v xml:space="preserve">NA </v>
      </c>
      <c r="CB168" s="83" t="str">
        <f t="shared" si="653"/>
        <v xml:space="preserve">NA </v>
      </c>
      <c r="CC168" s="83" t="str">
        <f t="shared" si="591"/>
        <v>NA</v>
      </c>
      <c r="CD168" s="83" t="str">
        <f t="shared" si="592"/>
        <v>NA</v>
      </c>
      <c r="CE168" s="83" t="str">
        <f t="shared" si="593"/>
        <v>NA</v>
      </c>
      <c r="CF168" s="84" t="str">
        <f t="shared" si="654"/>
        <v xml:space="preserve">NA </v>
      </c>
      <c r="CG168" s="84" t="str">
        <f t="shared" si="594"/>
        <v>NA</v>
      </c>
      <c r="CH168" s="9"/>
      <c r="CI168" s="84" t="str">
        <f t="shared" si="655"/>
        <v xml:space="preserve">NA </v>
      </c>
      <c r="CK168" s="87" t="e">
        <f t="shared" si="595"/>
        <v>#DIV/0!</v>
      </c>
      <c r="CL168" s="87" t="e">
        <f t="shared" si="656"/>
        <v>#DIV/0!</v>
      </c>
      <c r="CM168" s="92">
        <f t="shared" si="657"/>
        <v>0</v>
      </c>
      <c r="CN168" s="92">
        <f t="shared" si="658"/>
        <v>0</v>
      </c>
      <c r="CO168" s="5">
        <f t="shared" si="659"/>
        <v>0</v>
      </c>
      <c r="CP168" s="91">
        <f t="shared" si="596"/>
        <v>0</v>
      </c>
      <c r="CQ168" s="37" t="e">
        <f t="shared" si="597"/>
        <v>#VALUE!</v>
      </c>
      <c r="CR168" t="e">
        <f t="shared" si="598"/>
        <v>#VALUE!</v>
      </c>
      <c r="CS168" s="84" t="str">
        <f t="shared" si="599"/>
        <v xml:space="preserve">NA </v>
      </c>
      <c r="CT168" s="205"/>
      <c r="CU168" s="244"/>
      <c r="CV168" s="5"/>
      <c r="CW168" s="26"/>
      <c r="CX168" s="26"/>
      <c r="CY168" s="26"/>
      <c r="CZ168" s="26"/>
      <c r="DA168" s="26"/>
      <c r="DD168" s="26"/>
      <c r="DE168" s="26"/>
      <c r="DF168" s="26"/>
      <c r="DG168" s="26"/>
      <c r="DH168" s="26"/>
      <c r="DI168" s="26"/>
      <c r="DJ168" s="26"/>
      <c r="DK168" s="26"/>
      <c r="DL168" s="26"/>
      <c r="DM168" s="26"/>
      <c r="DN168" s="26"/>
      <c r="DO168" s="26"/>
      <c r="DP168" s="26"/>
      <c r="DQ168" s="26"/>
      <c r="DR168" s="26"/>
      <c r="DS168" s="26" t="e">
        <f t="shared" si="688"/>
        <v>#DIV/0!</v>
      </c>
      <c r="DT168" s="26">
        <f t="shared" si="689"/>
        <v>-6.9551992462758297E-2</v>
      </c>
      <c r="DU168" s="26" t="e">
        <f t="shared" si="690"/>
        <v>#DIV/0!</v>
      </c>
      <c r="DV168" s="26" t="e">
        <f t="shared" si="691"/>
        <v>#DIV/0!</v>
      </c>
      <c r="DW168" s="26" t="e">
        <f t="shared" si="692"/>
        <v>#DIV/0!</v>
      </c>
      <c r="DY168" s="26" t="e">
        <f t="shared" si="693"/>
        <v>#DIV/0!</v>
      </c>
      <c r="DZ168" s="26">
        <f t="shared" si="694"/>
        <v>1</v>
      </c>
      <c r="EA168" s="26">
        <f t="shared" si="600"/>
        <v>1.23137992363055</v>
      </c>
      <c r="EC168" s="26" t="e">
        <f t="shared" si="660"/>
        <v>#DIV/0!</v>
      </c>
      <c r="ED168" s="26" t="e">
        <f t="shared" si="661"/>
        <v>#DIV/0!</v>
      </c>
      <c r="EE168" s="26" t="e">
        <f t="shared" si="662"/>
        <v>#DIV/0!</v>
      </c>
      <c r="EF168" s="26" t="e">
        <f t="shared" si="663"/>
        <v>#DIV/0!</v>
      </c>
      <c r="EG168" s="26" t="e">
        <f t="shared" si="664"/>
        <v>#DIV/0!</v>
      </c>
      <c r="EI168" s="26" t="e">
        <f t="shared" si="665"/>
        <v>#DIV/0!</v>
      </c>
      <c r="EJ168" s="26">
        <f t="shared" si="695"/>
        <v>1</v>
      </c>
      <c r="EK168" s="26">
        <f t="shared" si="601"/>
        <v>1.1585611871837171</v>
      </c>
      <c r="EN168" s="26" t="e">
        <f t="shared" si="696"/>
        <v>#DIV/0!</v>
      </c>
      <c r="EO168" s="26">
        <f t="shared" si="697"/>
        <v>-6.7816490937173526E-2</v>
      </c>
      <c r="EP168" s="26" t="e">
        <f t="shared" si="698"/>
        <v>#DIV/0!</v>
      </c>
      <c r="EQ168" s="26" t="e">
        <f t="shared" si="699"/>
        <v>#DIV/0!</v>
      </c>
      <c r="ER168" s="26" t="e">
        <f t="shared" si="700"/>
        <v>#DIV/0!</v>
      </c>
      <c r="ET168" s="26" t="e">
        <f t="shared" si="666"/>
        <v>#DIV/0!</v>
      </c>
      <c r="EU168" s="26">
        <f t="shared" si="701"/>
        <v>1</v>
      </c>
      <c r="EV168" s="26">
        <f t="shared" si="602"/>
        <v>1.2300362217132488</v>
      </c>
      <c r="EW168" s="26"/>
      <c r="EX168" s="26" t="e">
        <f t="shared" si="667"/>
        <v>#DIV/0!</v>
      </c>
      <c r="EY168" s="26">
        <f t="shared" si="668"/>
        <v>-1.7355015255847415E-3</v>
      </c>
      <c r="EZ168" s="26" t="e">
        <f t="shared" si="669"/>
        <v>#DIV/0!</v>
      </c>
      <c r="FA168" s="26" t="e">
        <f t="shared" si="670"/>
        <v>#DIV/0!</v>
      </c>
      <c r="FB168" s="26" t="e">
        <f t="shared" si="671"/>
        <v>#DIV/0!</v>
      </c>
      <c r="FC168" s="26"/>
      <c r="FD168" s="26" t="e">
        <f t="shared" si="672"/>
        <v>#DIV/0!</v>
      </c>
      <c r="FE168" s="26">
        <f t="shared" si="702"/>
        <v>1</v>
      </c>
      <c r="FF168" s="26">
        <f t="shared" si="603"/>
        <v>1.001092230318313</v>
      </c>
      <c r="FV168" s="26">
        <f t="shared" si="604"/>
        <v>0.37616831670116141</v>
      </c>
      <c r="FX168" s="8">
        <f t="shared" si="703"/>
        <v>8</v>
      </c>
      <c r="FY168" t="b">
        <f t="shared" si="673"/>
        <v>1</v>
      </c>
      <c r="GC168" s="11"/>
      <c r="GD168" s="11"/>
      <c r="GE168" s="11"/>
      <c r="GF168" s="17">
        <f t="shared" ca="1" si="605"/>
        <v>1993</v>
      </c>
      <c r="GG168" s="18">
        <f t="shared" ca="1" si="606"/>
        <v>1.2537801389456478</v>
      </c>
      <c r="GH168" s="18">
        <f t="shared" ca="1" si="607"/>
        <v>0.95905713454728592</v>
      </c>
      <c r="GI168" s="18">
        <f t="shared" ca="1" si="608"/>
        <v>0.95407866631216809</v>
      </c>
      <c r="GJ168" s="94">
        <f t="shared" ca="1" si="674"/>
        <v>1.1472288272430173</v>
      </c>
      <c r="GL168">
        <f t="shared" ca="1" si="675"/>
        <v>1993</v>
      </c>
      <c r="GM168" s="18">
        <f t="shared" ca="1" si="609"/>
        <v>0.89127482675512071</v>
      </c>
      <c r="GN168" s="18">
        <f t="shared" ca="1" si="610"/>
        <v>0.99634325456695361</v>
      </c>
      <c r="GO168" s="18">
        <f t="shared" ca="1" si="611"/>
        <v>0.97535488455240249</v>
      </c>
      <c r="GP168" s="18">
        <f t="shared" ca="1" si="612"/>
        <v>0.92060839512767934</v>
      </c>
      <c r="GQ168" s="18">
        <f t="shared" ca="1" si="613"/>
        <v>0.99092349562717463</v>
      </c>
      <c r="GX168" s="14"/>
      <c r="GZ168">
        <f t="shared" si="614"/>
        <v>0.27048675292667901</v>
      </c>
      <c r="HA168" t="e">
        <f t="shared" si="615"/>
        <v>#VALUE!</v>
      </c>
      <c r="HB168" t="e">
        <f t="shared" si="616"/>
        <v>#VALUE!</v>
      </c>
      <c r="HC168" t="e">
        <f t="shared" si="617"/>
        <v>#VALUE!</v>
      </c>
      <c r="HD168" t="e">
        <f t="shared" si="618"/>
        <v>#VALUE!</v>
      </c>
      <c r="HE168" t="e">
        <f t="shared" si="619"/>
        <v>#VALUE!</v>
      </c>
      <c r="HG168" t="e">
        <f t="shared" si="620"/>
        <v>#VALUE!</v>
      </c>
      <c r="HI168" t="e">
        <f t="shared" si="676"/>
        <v>#DIV/0!</v>
      </c>
      <c r="HJ168">
        <f t="shared" si="677"/>
        <v>0.79544100015852659</v>
      </c>
      <c r="HK168" t="e">
        <f t="shared" si="678"/>
        <v>#DIV/0!</v>
      </c>
      <c r="HL168" t="e">
        <f t="shared" si="679"/>
        <v>#DIV/0!</v>
      </c>
      <c r="HM168">
        <f t="shared" si="680"/>
        <v>0</v>
      </c>
      <c r="HO168" s="8">
        <f t="shared" si="704"/>
        <v>8</v>
      </c>
      <c r="HP168" t="b">
        <f t="shared" si="681"/>
        <v>1</v>
      </c>
      <c r="HS168" s="11"/>
      <c r="HT168" s="11"/>
      <c r="HU168" s="11"/>
      <c r="HV168" s="17">
        <f t="shared" ca="1" si="621"/>
        <v>1993</v>
      </c>
      <c r="HW168" s="18">
        <f t="shared" ca="1" si="622"/>
        <v>0.90154035736290827</v>
      </c>
      <c r="HX168" s="18">
        <f t="shared" ca="1" si="623"/>
        <v>1.0289118117398124</v>
      </c>
      <c r="HY168" s="18">
        <f t="shared" ca="1" si="624"/>
        <v>1.0045267509861115</v>
      </c>
      <c r="IB168" s="18">
        <f t="shared" ca="1" si="625"/>
        <v>0.93829549215968822</v>
      </c>
      <c r="IC168" s="18">
        <f t="shared" ca="1" si="626"/>
        <v>0.95217513134999998</v>
      </c>
      <c r="ID168" s="18">
        <f t="shared" ca="1" si="627"/>
        <v>1.0306687199276794</v>
      </c>
      <c r="IE168" s="18">
        <f t="shared" ca="1" si="628"/>
        <v>1.1055933734407835</v>
      </c>
      <c r="IF168" s="18">
        <f t="shared" ca="1" si="629"/>
        <v>1.0011307765579505</v>
      </c>
      <c r="IG168" s="197"/>
      <c r="IH168">
        <f t="shared" si="682"/>
        <v>0</v>
      </c>
      <c r="II168">
        <f t="shared" si="683"/>
        <v>0.55603390166878641</v>
      </c>
      <c r="IJ168" t="e">
        <f t="shared" si="684"/>
        <v>#DIV/0!</v>
      </c>
      <c r="IK168">
        <f t="shared" si="630"/>
        <v>0</v>
      </c>
      <c r="IL168">
        <f t="shared" si="631"/>
        <v>0.46941303724215638</v>
      </c>
      <c r="IM168">
        <f t="shared" si="632"/>
        <v>0</v>
      </c>
      <c r="IN168" s="17">
        <f t="shared" ca="1" si="633"/>
        <v>1993</v>
      </c>
      <c r="IO168" s="18">
        <f t="shared" ca="1" si="634"/>
        <v>1.1042199189317468</v>
      </c>
      <c r="IP168" s="18">
        <f t="shared" ca="1" si="635"/>
        <v>0.96838526482122345</v>
      </c>
      <c r="IQ168" s="18">
        <f t="shared" ca="1" si="636"/>
        <v>1.0290642673454045</v>
      </c>
      <c r="IS168" s="17">
        <f t="shared" ca="1" si="637"/>
        <v>1993</v>
      </c>
      <c r="IT168" s="18">
        <f t="shared" ca="1" si="638"/>
        <v>1.137198393024756</v>
      </c>
      <c r="IU168" s="18">
        <f t="shared" ca="1" si="639"/>
        <v>1.0105614747901519</v>
      </c>
      <c r="IV168" s="18">
        <f t="shared" ca="1" si="640"/>
        <v>1.1492088851840883</v>
      </c>
      <c r="IX168" s="17">
        <f t="shared" ca="1" si="685"/>
        <v>1993</v>
      </c>
      <c r="IY168" s="18" t="e">
        <f t="shared" ca="1" si="641"/>
        <v>#DIV/0!</v>
      </c>
      <c r="IZ168" s="18">
        <f t="shared" ca="1" si="642"/>
        <v>0.99092349562717463</v>
      </c>
      <c r="JA168" s="18">
        <f t="shared" ca="1" si="643"/>
        <v>1.1312321907929914</v>
      </c>
    </row>
    <row r="169" spans="1:261" x14ac:dyDescent="0.2">
      <c r="A169" t="s">
        <v>202</v>
      </c>
      <c r="B169" s="1">
        <f t="shared" si="686"/>
        <v>1958</v>
      </c>
      <c r="C169" s="42">
        <f t="shared" si="575"/>
        <v>6703.6779999999999</v>
      </c>
      <c r="D169" s="42">
        <f t="shared" si="575"/>
        <v>2992.4609999999998</v>
      </c>
      <c r="E169" s="42">
        <f t="shared" si="575"/>
        <v>16790.208999999999</v>
      </c>
      <c r="F169" s="42">
        <f t="shared" si="575"/>
        <v>9966.5220000000008</v>
      </c>
      <c r="G169" s="42">
        <f t="shared" si="576"/>
        <v>5192.1470000000008</v>
      </c>
      <c r="H169" s="42">
        <f t="shared" si="644"/>
        <v>41645.016999999993</v>
      </c>
      <c r="I169" s="42"/>
      <c r="J169" s="42"/>
      <c r="K169" s="42"/>
      <c r="L169" s="42">
        <f t="shared" si="577"/>
        <v>2992.4609999999998</v>
      </c>
      <c r="M169" s="42"/>
      <c r="N169" s="42"/>
      <c r="O169" s="42"/>
      <c r="P169" s="42"/>
      <c r="Q169" s="27"/>
      <c r="R169" s="27"/>
      <c r="S169" s="1"/>
      <c r="T169" s="1"/>
      <c r="U169" s="1"/>
      <c r="V169" s="1"/>
      <c r="W169" s="1"/>
      <c r="X169" s="1"/>
      <c r="Z169" s="23"/>
      <c r="AA169" s="23">
        <f t="shared" si="578"/>
        <v>33206.848339272772</v>
      </c>
      <c r="AB169" s="23"/>
      <c r="AC169" s="58"/>
      <c r="AD169" s="27">
        <f t="shared" si="645"/>
        <v>449.77300000000002</v>
      </c>
      <c r="AE169" s="27"/>
      <c r="AH169" s="267" t="e">
        <f t="shared" si="646"/>
        <v>#DIV/0!</v>
      </c>
      <c r="AI169" s="267">
        <f t="shared" si="647"/>
        <v>90.115778812435607</v>
      </c>
      <c r="AJ169" s="267" t="e">
        <f t="shared" si="648"/>
        <v>#DIV/0!</v>
      </c>
      <c r="AK169" s="51" t="e">
        <f t="shared" si="649"/>
        <v>#DIV/0!</v>
      </c>
      <c r="AL169" s="15">
        <f t="shared" si="650"/>
        <v>0</v>
      </c>
      <c r="AM169" s="15"/>
      <c r="AN169" s="34" t="e">
        <f t="shared" si="651"/>
        <v>#DIV/0!</v>
      </c>
      <c r="AO169" s="34" t="e">
        <f t="shared" si="652"/>
        <v>#DIV/0!</v>
      </c>
      <c r="AQ169" s="26" t="e">
        <f t="shared" si="579"/>
        <v>#DIV/0!</v>
      </c>
      <c r="AR169" s="26">
        <f t="shared" si="580"/>
        <v>0.86041016662256797</v>
      </c>
      <c r="AS169" s="26" t="e">
        <f t="shared" si="581"/>
        <v>#DIV/0!</v>
      </c>
      <c r="AT169" s="26" t="e">
        <f t="shared" si="582"/>
        <v>#DIV/0!</v>
      </c>
      <c r="AU169" s="26">
        <f t="shared" si="583"/>
        <v>0</v>
      </c>
      <c r="AV169" s="26" t="e">
        <f t="shared" si="584"/>
        <v>#DIV/0!</v>
      </c>
      <c r="AY169" s="34" t="e">
        <f t="shared" si="585"/>
        <v>#DIV/0!</v>
      </c>
      <c r="AZ169" s="34" t="e">
        <f t="shared" si="586"/>
        <v>#DIV/0!</v>
      </c>
      <c r="BA169" s="34" t="e">
        <f t="shared" si="587"/>
        <v>#DIV/0!</v>
      </c>
      <c r="BB169" s="95" t="e">
        <f t="shared" si="588"/>
        <v>#DIV/0!</v>
      </c>
      <c r="BC169" s="34" t="e">
        <f t="shared" si="589"/>
        <v>#DIV/0!</v>
      </c>
      <c r="BD169" s="34"/>
      <c r="BH169" s="51"/>
      <c r="BI169" s="258">
        <f>[10]Commercial_Total!Y98</f>
        <v>0.84566263304375555</v>
      </c>
      <c r="BJ169" s="1"/>
      <c r="BK169" s="1"/>
      <c r="BL169" s="205"/>
      <c r="BN169" s="1"/>
      <c r="BO169" s="258">
        <f>[10]Commercial_Total!X98</f>
        <v>1.0174390271043809</v>
      </c>
      <c r="BP169" s="1"/>
      <c r="BQ169" s="51"/>
      <c r="BR169" s="51"/>
      <c r="BZ169" s="83">
        <f t="shared" si="687"/>
        <v>0.37341313260476949</v>
      </c>
      <c r="CA169" s="83" t="str">
        <f t="shared" si="590"/>
        <v xml:space="preserve">NA </v>
      </c>
      <c r="CB169" s="83" t="str">
        <f t="shared" si="653"/>
        <v xml:space="preserve">NA </v>
      </c>
      <c r="CC169" s="83" t="str">
        <f t="shared" si="591"/>
        <v>NA</v>
      </c>
      <c r="CD169" s="83" t="str">
        <f t="shared" si="592"/>
        <v>NA</v>
      </c>
      <c r="CE169" s="83" t="str">
        <f t="shared" si="593"/>
        <v>NA</v>
      </c>
      <c r="CF169" s="84" t="str">
        <f t="shared" si="654"/>
        <v xml:space="preserve">NA </v>
      </c>
      <c r="CG169" s="84" t="str">
        <f t="shared" si="594"/>
        <v>NA</v>
      </c>
      <c r="CH169" s="9"/>
      <c r="CI169" s="84" t="str">
        <f t="shared" si="655"/>
        <v xml:space="preserve">NA </v>
      </c>
      <c r="CK169" s="87" t="e">
        <f t="shared" si="595"/>
        <v>#DIV/0!</v>
      </c>
      <c r="CL169" s="87" t="e">
        <f t="shared" si="656"/>
        <v>#DIV/0!</v>
      </c>
      <c r="CM169" s="92">
        <f t="shared" si="657"/>
        <v>0</v>
      </c>
      <c r="CN169" s="92">
        <f t="shared" si="658"/>
        <v>0</v>
      </c>
      <c r="CO169" s="5">
        <f t="shared" si="659"/>
        <v>0</v>
      </c>
      <c r="CP169" s="91">
        <f t="shared" si="596"/>
        <v>0</v>
      </c>
      <c r="CQ169" s="37" t="e">
        <f t="shared" si="597"/>
        <v>#VALUE!</v>
      </c>
      <c r="CR169" t="e">
        <f t="shared" si="598"/>
        <v>#VALUE!</v>
      </c>
      <c r="CS169" s="84" t="str">
        <f t="shared" si="599"/>
        <v xml:space="preserve">NA </v>
      </c>
      <c r="CT169" s="205"/>
      <c r="CU169" s="244"/>
      <c r="CV169" s="5"/>
      <c r="CW169" s="26"/>
      <c r="CX169" s="26"/>
      <c r="CY169" s="26"/>
      <c r="CZ169" s="26"/>
      <c r="DA169" s="26"/>
      <c r="DD169" s="26"/>
      <c r="DE169" s="26"/>
      <c r="DF169" s="26"/>
      <c r="DG169" s="26"/>
      <c r="DH169" s="26"/>
      <c r="DI169" s="26"/>
      <c r="DJ169" s="26"/>
      <c r="DK169" s="26"/>
      <c r="DL169" s="26"/>
      <c r="DM169" s="26"/>
      <c r="DN169" s="26"/>
      <c r="DO169" s="26"/>
      <c r="DP169" s="26"/>
      <c r="DQ169" s="26"/>
      <c r="DR169" s="26"/>
      <c r="DS169" s="26" t="e">
        <f t="shared" si="688"/>
        <v>#DIV/0!</v>
      </c>
      <c r="DT169" s="26">
        <f t="shared" si="689"/>
        <v>1.9000143815216572E-2</v>
      </c>
      <c r="DU169" s="26" t="e">
        <f t="shared" si="690"/>
        <v>#DIV/0!</v>
      </c>
      <c r="DV169" s="26" t="e">
        <f t="shared" si="691"/>
        <v>#DIV/0!</v>
      </c>
      <c r="DW169" s="26" t="e">
        <f t="shared" si="692"/>
        <v>#DIV/0!</v>
      </c>
      <c r="DY169" s="26" t="e">
        <f t="shared" si="693"/>
        <v>#DIV/0!</v>
      </c>
      <c r="DZ169" s="26">
        <f t="shared" si="694"/>
        <v>1</v>
      </c>
      <c r="EA169" s="26">
        <f t="shared" si="600"/>
        <v>1.23137992363055</v>
      </c>
      <c r="EC169" s="26" t="e">
        <f t="shared" si="660"/>
        <v>#DIV/0!</v>
      </c>
      <c r="ED169" s="26" t="e">
        <f t="shared" si="661"/>
        <v>#DIV/0!</v>
      </c>
      <c r="EE169" s="26" t="e">
        <f t="shared" si="662"/>
        <v>#DIV/0!</v>
      </c>
      <c r="EF169" s="26" t="e">
        <f t="shared" si="663"/>
        <v>#DIV/0!</v>
      </c>
      <c r="EG169" s="26" t="e">
        <f t="shared" si="664"/>
        <v>#DIV/0!</v>
      </c>
      <c r="EI169" s="26" t="e">
        <f t="shared" si="665"/>
        <v>#DIV/0!</v>
      </c>
      <c r="EJ169" s="26">
        <f t="shared" si="695"/>
        <v>1</v>
      </c>
      <c r="EK169" s="26">
        <f t="shared" si="601"/>
        <v>1.1585611871837171</v>
      </c>
      <c r="EN169" s="26" t="e">
        <f t="shared" si="696"/>
        <v>#DIV/0!</v>
      </c>
      <c r="EO169" s="26">
        <f t="shared" si="697"/>
        <v>-2.1647212145454429E-2</v>
      </c>
      <c r="EP169" s="26" t="e">
        <f t="shared" si="698"/>
        <v>#DIV/0!</v>
      </c>
      <c r="EQ169" s="26" t="e">
        <f t="shared" si="699"/>
        <v>#DIV/0!</v>
      </c>
      <c r="ER169" s="26" t="e">
        <f t="shared" si="700"/>
        <v>#DIV/0!</v>
      </c>
      <c r="ET169" s="26" t="e">
        <f t="shared" si="666"/>
        <v>#DIV/0!</v>
      </c>
      <c r="EU169" s="26">
        <f t="shared" si="701"/>
        <v>1</v>
      </c>
      <c r="EV169" s="26">
        <f t="shared" si="602"/>
        <v>1.2300362217132488</v>
      </c>
      <c r="EW169" s="26"/>
      <c r="EX169" s="26" t="e">
        <f t="shared" si="667"/>
        <v>#DIV/0!</v>
      </c>
      <c r="EY169" s="26">
        <f t="shared" si="668"/>
        <v>4.0647355960670969E-2</v>
      </c>
      <c r="EZ169" s="26" t="e">
        <f t="shared" si="669"/>
        <v>#DIV/0!</v>
      </c>
      <c r="FA169" s="26" t="e">
        <f t="shared" si="670"/>
        <v>#DIV/0!</v>
      </c>
      <c r="FB169" s="26" t="e">
        <f t="shared" si="671"/>
        <v>#DIV/0!</v>
      </c>
      <c r="FC169" s="26"/>
      <c r="FD169" s="26" t="e">
        <f t="shared" si="672"/>
        <v>#DIV/0!</v>
      </c>
      <c r="FE169" s="26">
        <f t="shared" si="702"/>
        <v>1</v>
      </c>
      <c r="FF169" s="26">
        <f t="shared" si="603"/>
        <v>1.001092230318313</v>
      </c>
      <c r="FV169" s="26">
        <f t="shared" si="604"/>
        <v>0.37341313260476949</v>
      </c>
      <c r="FX169" s="8">
        <f t="shared" si="703"/>
        <v>9</v>
      </c>
      <c r="FY169" t="b">
        <f t="shared" si="673"/>
        <v>1</v>
      </c>
      <c r="GC169" s="11"/>
      <c r="GD169" s="11"/>
      <c r="GE169" s="11"/>
      <c r="GF169" s="17">
        <f t="shared" ca="1" si="605"/>
        <v>1994</v>
      </c>
      <c r="GG169" s="18">
        <f t="shared" ca="1" si="606"/>
        <v>1.3043885205056884</v>
      </c>
      <c r="GH169" s="18">
        <f t="shared" ca="1" si="607"/>
        <v>0.94581764520697809</v>
      </c>
      <c r="GI169" s="18">
        <f t="shared" ca="1" si="608"/>
        <v>0.94688858284668265</v>
      </c>
      <c r="GJ169" s="94">
        <f t="shared" ca="1" si="674"/>
        <v>1.1681893970519084</v>
      </c>
      <c r="GL169">
        <f t="shared" ca="1" si="675"/>
        <v>1994</v>
      </c>
      <c r="GM169" s="18">
        <f t="shared" ca="1" si="609"/>
        <v>0.88372374910436302</v>
      </c>
      <c r="GN169" s="18">
        <f t="shared" ca="1" si="610"/>
        <v>1.0170755464357739</v>
      </c>
      <c r="GO169" s="18">
        <f t="shared" ca="1" si="611"/>
        <v>0.95776050205017638</v>
      </c>
      <c r="GP169" s="18">
        <f t="shared" ca="1" si="612"/>
        <v>0.91767019977188213</v>
      </c>
      <c r="GQ169" s="18">
        <f t="shared" ca="1" si="613"/>
        <v>0.97942849199918902</v>
      </c>
      <c r="GX169" s="14"/>
      <c r="GZ169">
        <f t="shared" si="614"/>
        <v>0.26850561637992321</v>
      </c>
      <c r="HA169" t="e">
        <f t="shared" si="615"/>
        <v>#VALUE!</v>
      </c>
      <c r="HB169" t="e">
        <f t="shared" si="616"/>
        <v>#VALUE!</v>
      </c>
      <c r="HC169" t="e">
        <f t="shared" si="617"/>
        <v>#VALUE!</v>
      </c>
      <c r="HD169" t="e">
        <f t="shared" si="618"/>
        <v>#VALUE!</v>
      </c>
      <c r="HE169" t="e">
        <f t="shared" si="619"/>
        <v>#VALUE!</v>
      </c>
      <c r="HG169" t="e">
        <f t="shared" si="620"/>
        <v>#VALUE!</v>
      </c>
      <c r="HI169" t="e">
        <f t="shared" si="676"/>
        <v>#DIV/0!</v>
      </c>
      <c r="HJ169">
        <f t="shared" si="677"/>
        <v>0.81069898651028893</v>
      </c>
      <c r="HK169" t="e">
        <f t="shared" si="678"/>
        <v>#DIV/0!</v>
      </c>
      <c r="HL169" t="e">
        <f t="shared" si="679"/>
        <v>#DIV/0!</v>
      </c>
      <c r="HM169">
        <f t="shared" si="680"/>
        <v>0</v>
      </c>
      <c r="HO169" s="8">
        <f t="shared" si="704"/>
        <v>9</v>
      </c>
      <c r="HP169" t="b">
        <f t="shared" si="681"/>
        <v>1</v>
      </c>
      <c r="HS169" s="11"/>
      <c r="HT169" s="11"/>
      <c r="HU169" s="11"/>
      <c r="HV169" s="17">
        <f t="shared" ca="1" si="621"/>
        <v>1994</v>
      </c>
      <c r="HW169" s="18">
        <f t="shared" ca="1" si="622"/>
        <v>0.93793070761647479</v>
      </c>
      <c r="HX169" s="18">
        <f t="shared" ca="1" si="623"/>
        <v>1.0147080000241775</v>
      </c>
      <c r="HY169" s="18">
        <f t="shared" ca="1" si="624"/>
        <v>0.99695648300095585</v>
      </c>
      <c r="IB169" s="18">
        <f t="shared" ca="1" si="625"/>
        <v>0.9151989364702795</v>
      </c>
      <c r="IC169" s="18">
        <f t="shared" ca="1" si="626"/>
        <v>0.96055492426177147</v>
      </c>
      <c r="ID169" s="18">
        <f t="shared" ca="1" si="627"/>
        <v>0.98493855649385031</v>
      </c>
      <c r="IE169" s="18">
        <f t="shared" ca="1" si="628"/>
        <v>1.1028603356438458</v>
      </c>
      <c r="IF169" s="18">
        <f t="shared" ca="1" si="629"/>
        <v>0.98951736547283131</v>
      </c>
      <c r="IG169" s="197"/>
      <c r="IH169">
        <f t="shared" si="682"/>
        <v>0</v>
      </c>
      <c r="II169">
        <f t="shared" si="683"/>
        <v>0.57084294159525717</v>
      </c>
      <c r="IJ169" t="e">
        <f t="shared" si="684"/>
        <v>#DIV/0!</v>
      </c>
      <c r="IK169">
        <f t="shared" si="630"/>
        <v>0</v>
      </c>
      <c r="IL169">
        <f t="shared" si="631"/>
        <v>0.49115907049329199</v>
      </c>
      <c r="IM169">
        <f t="shared" si="632"/>
        <v>0</v>
      </c>
      <c r="IN169" s="17">
        <f t="shared" ca="1" si="633"/>
        <v>1994</v>
      </c>
      <c r="IO169" s="18">
        <f t="shared" ca="1" si="634"/>
        <v>1.1190890742110038</v>
      </c>
      <c r="IP169" s="18">
        <f t="shared" ca="1" si="635"/>
        <v>0.94454803616070282</v>
      </c>
      <c r="IQ169" s="18">
        <f t="shared" ca="1" si="636"/>
        <v>1.0693102986155898</v>
      </c>
      <c r="IS169" s="17">
        <f t="shared" ca="1" si="637"/>
        <v>1994</v>
      </c>
      <c r="IT169" s="18">
        <f t="shared" ca="1" si="638"/>
        <v>1.1485207898365286</v>
      </c>
      <c r="IU169" s="18">
        <f t="shared" ca="1" si="639"/>
        <v>1.0194551074891591</v>
      </c>
      <c r="IV169" s="18">
        <f t="shared" ca="1" si="640"/>
        <v>1.1708653852563322</v>
      </c>
      <c r="IX169" s="17">
        <f t="shared" ca="1" si="685"/>
        <v>1994</v>
      </c>
      <c r="IY169" s="18" t="e">
        <f t="shared" ca="1" si="641"/>
        <v>#DIV/0!</v>
      </c>
      <c r="IZ169" s="18">
        <f t="shared" ca="1" si="642"/>
        <v>0.97942849199918902</v>
      </c>
      <c r="JA169" s="18">
        <f t="shared" ca="1" si="643"/>
        <v>1.1571484206531975</v>
      </c>
    </row>
    <row r="170" spans="1:261" x14ac:dyDescent="0.2">
      <c r="A170" t="s">
        <v>202</v>
      </c>
      <c r="B170" s="1">
        <f t="shared" si="686"/>
        <v>1959</v>
      </c>
      <c r="C170" s="42">
        <f t="shared" si="575"/>
        <v>6817.9749999999995</v>
      </c>
      <c r="D170" s="42">
        <f t="shared" si="575"/>
        <v>3137.25</v>
      </c>
      <c r="E170" s="42">
        <f t="shared" si="575"/>
        <v>17611.412</v>
      </c>
      <c r="F170" s="42">
        <f t="shared" si="575"/>
        <v>10312.031999999999</v>
      </c>
      <c r="G170" s="42">
        <f t="shared" si="576"/>
        <v>5587.1139999999996</v>
      </c>
      <c r="H170" s="42">
        <f t="shared" si="644"/>
        <v>43465.782999999996</v>
      </c>
      <c r="I170" s="42"/>
      <c r="J170" s="42"/>
      <c r="K170" s="42"/>
      <c r="L170" s="42">
        <f t="shared" si="577"/>
        <v>3137.25</v>
      </c>
      <c r="M170" s="42"/>
      <c r="N170" s="42"/>
      <c r="O170" s="42"/>
      <c r="P170" s="42"/>
      <c r="Q170" s="27"/>
      <c r="R170" s="27"/>
      <c r="S170" s="1"/>
      <c r="T170" s="1"/>
      <c r="U170" s="1"/>
      <c r="V170" s="1"/>
      <c r="W170" s="1"/>
      <c r="X170" s="1"/>
      <c r="Z170" s="23"/>
      <c r="AA170" s="23">
        <f t="shared" si="578"/>
        <v>34088.664024781632</v>
      </c>
      <c r="AB170" s="23"/>
      <c r="AC170" s="58"/>
      <c r="AD170" s="27">
        <f t="shared" si="645"/>
        <v>502.27800000000002</v>
      </c>
      <c r="AE170" s="27"/>
      <c r="AH170" s="267" t="e">
        <f t="shared" si="646"/>
        <v>#DIV/0!</v>
      </c>
      <c r="AI170" s="267">
        <f t="shared" si="647"/>
        <v>92.032060796495145</v>
      </c>
      <c r="AJ170" s="267" t="e">
        <f t="shared" si="648"/>
        <v>#DIV/0!</v>
      </c>
      <c r="AK170" s="51" t="e">
        <f t="shared" si="649"/>
        <v>#DIV/0!</v>
      </c>
      <c r="AL170" s="15">
        <f t="shared" si="650"/>
        <v>0</v>
      </c>
      <c r="AM170" s="15"/>
      <c r="AN170" s="34" t="e">
        <f t="shared" si="651"/>
        <v>#DIV/0!</v>
      </c>
      <c r="AO170" s="34" t="e">
        <f t="shared" si="652"/>
        <v>#DIV/0!</v>
      </c>
      <c r="AQ170" s="26" t="e">
        <f t="shared" si="579"/>
        <v>#DIV/0!</v>
      </c>
      <c r="AR170" s="26">
        <f t="shared" si="580"/>
        <v>0.87870650188070554</v>
      </c>
      <c r="AS170" s="26" t="e">
        <f t="shared" si="581"/>
        <v>#DIV/0!</v>
      </c>
      <c r="AT170" s="26" t="e">
        <f t="shared" si="582"/>
        <v>#DIV/0!</v>
      </c>
      <c r="AU170" s="26">
        <f t="shared" si="583"/>
        <v>0</v>
      </c>
      <c r="AV170" s="26" t="e">
        <f t="shared" si="584"/>
        <v>#DIV/0!</v>
      </c>
      <c r="AY170" s="34" t="e">
        <f t="shared" si="585"/>
        <v>#DIV/0!</v>
      </c>
      <c r="AZ170" s="34" t="e">
        <f t="shared" si="586"/>
        <v>#DIV/0!</v>
      </c>
      <c r="BA170" s="34" t="e">
        <f t="shared" si="587"/>
        <v>#DIV/0!</v>
      </c>
      <c r="BB170" s="95" t="e">
        <f t="shared" si="588"/>
        <v>#DIV/0!</v>
      </c>
      <c r="BC170" s="34" t="e">
        <f t="shared" si="589"/>
        <v>#DIV/0!</v>
      </c>
      <c r="BD170" s="34"/>
      <c r="BH170" s="51"/>
      <c r="BI170" s="258">
        <f>[10]Commercial_Total!Y99</f>
        <v>0.88825976972337961</v>
      </c>
      <c r="BJ170" s="1"/>
      <c r="BK170" s="1"/>
      <c r="BL170" s="205"/>
      <c r="BN170" s="1"/>
      <c r="BO170" s="258">
        <f>[10]Commercial_Total!X99</f>
        <v>0.98924496170118192</v>
      </c>
      <c r="BP170" s="1"/>
      <c r="BQ170" s="51"/>
      <c r="BR170" s="51"/>
      <c r="BZ170" s="83">
        <f t="shared" si="687"/>
        <v>0.39918530920020567</v>
      </c>
      <c r="CA170" s="83" t="str">
        <f t="shared" si="590"/>
        <v xml:space="preserve">NA </v>
      </c>
      <c r="CB170" s="83" t="str">
        <f t="shared" si="653"/>
        <v xml:space="preserve">NA </v>
      </c>
      <c r="CC170" s="83" t="str">
        <f t="shared" si="591"/>
        <v>NA</v>
      </c>
      <c r="CD170" s="83" t="str">
        <f t="shared" si="592"/>
        <v>NA</v>
      </c>
      <c r="CE170" s="83" t="str">
        <f t="shared" si="593"/>
        <v>NA</v>
      </c>
      <c r="CF170" s="84" t="str">
        <f t="shared" si="654"/>
        <v xml:space="preserve">NA </v>
      </c>
      <c r="CG170" s="84" t="str">
        <f t="shared" si="594"/>
        <v>NA</v>
      </c>
      <c r="CH170" s="9"/>
      <c r="CI170" s="84" t="str">
        <f t="shared" si="655"/>
        <v xml:space="preserve">NA </v>
      </c>
      <c r="CK170" s="87" t="e">
        <f t="shared" si="595"/>
        <v>#DIV/0!</v>
      </c>
      <c r="CL170" s="87" t="e">
        <f t="shared" si="656"/>
        <v>#DIV/0!</v>
      </c>
      <c r="CM170" s="92">
        <f t="shared" si="657"/>
        <v>0</v>
      </c>
      <c r="CN170" s="92">
        <f t="shared" si="658"/>
        <v>0</v>
      </c>
      <c r="CO170" s="5">
        <f t="shared" si="659"/>
        <v>0</v>
      </c>
      <c r="CP170" s="91">
        <f t="shared" si="596"/>
        <v>0</v>
      </c>
      <c r="CQ170" s="37" t="e">
        <f t="shared" si="597"/>
        <v>#VALUE!</v>
      </c>
      <c r="CR170" t="e">
        <f t="shared" si="598"/>
        <v>#VALUE!</v>
      </c>
      <c r="CS170" s="84" t="str">
        <f t="shared" si="599"/>
        <v xml:space="preserve">NA </v>
      </c>
      <c r="CT170" s="205"/>
      <c r="CU170" s="244"/>
      <c r="CV170" s="5"/>
      <c r="CW170" s="26"/>
      <c r="CX170" s="26"/>
      <c r="CY170" s="26"/>
      <c r="CZ170" s="26"/>
      <c r="DA170" s="26"/>
      <c r="DD170" s="26"/>
      <c r="DE170" s="26"/>
      <c r="DF170" s="26"/>
      <c r="DG170" s="26"/>
      <c r="DH170" s="26"/>
      <c r="DI170" s="26"/>
      <c r="DJ170" s="26"/>
      <c r="DK170" s="26"/>
      <c r="DL170" s="26"/>
      <c r="DM170" s="26"/>
      <c r="DN170" s="26"/>
      <c r="DO170" s="26"/>
      <c r="DP170" s="26"/>
      <c r="DQ170" s="26"/>
      <c r="DR170" s="26"/>
      <c r="DS170" s="26" t="e">
        <f t="shared" si="688"/>
        <v>#DIV/0!</v>
      </c>
      <c r="DT170" s="26">
        <f t="shared" si="689"/>
        <v>2.1041728424176467E-2</v>
      </c>
      <c r="DU170" s="26" t="e">
        <f t="shared" si="690"/>
        <v>#DIV/0!</v>
      </c>
      <c r="DV170" s="26" t="e">
        <f t="shared" si="691"/>
        <v>#DIV/0!</v>
      </c>
      <c r="DW170" s="26" t="e">
        <f t="shared" si="692"/>
        <v>#DIV/0!</v>
      </c>
      <c r="DY170" s="26" t="e">
        <f t="shared" si="693"/>
        <v>#DIV/0!</v>
      </c>
      <c r="DZ170" s="26">
        <f t="shared" si="694"/>
        <v>1</v>
      </c>
      <c r="EA170" s="26">
        <f t="shared" si="600"/>
        <v>1.23137992363055</v>
      </c>
      <c r="EC170" s="26" t="e">
        <f t="shared" si="660"/>
        <v>#DIV/0!</v>
      </c>
      <c r="ED170" s="26" t="e">
        <f t="shared" si="661"/>
        <v>#DIV/0!</v>
      </c>
      <c r="EE170" s="26" t="e">
        <f t="shared" si="662"/>
        <v>#DIV/0!</v>
      </c>
      <c r="EF170" s="26" t="e">
        <f t="shared" si="663"/>
        <v>#DIV/0!</v>
      </c>
      <c r="EG170" s="26" t="e">
        <f t="shared" si="664"/>
        <v>#DIV/0!</v>
      </c>
      <c r="EI170" s="26" t="e">
        <f t="shared" si="665"/>
        <v>#DIV/0!</v>
      </c>
      <c r="EJ170" s="26">
        <f t="shared" si="695"/>
        <v>1</v>
      </c>
      <c r="EK170" s="26">
        <f t="shared" si="601"/>
        <v>1.1585611871837171</v>
      </c>
      <c r="EN170" s="26" t="e">
        <f t="shared" si="696"/>
        <v>#DIV/0!</v>
      </c>
      <c r="EO170" s="26">
        <f t="shared" si="697"/>
        <v>4.9143732520191781E-2</v>
      </c>
      <c r="EP170" s="26" t="e">
        <f t="shared" si="698"/>
        <v>#DIV/0!</v>
      </c>
      <c r="EQ170" s="26" t="e">
        <f t="shared" si="699"/>
        <v>#DIV/0!</v>
      </c>
      <c r="ER170" s="26" t="e">
        <f t="shared" si="700"/>
        <v>#DIV/0!</v>
      </c>
      <c r="ET170" s="26" t="e">
        <f t="shared" si="666"/>
        <v>#DIV/0!</v>
      </c>
      <c r="EU170" s="26">
        <f t="shared" si="701"/>
        <v>1</v>
      </c>
      <c r="EV170" s="26">
        <f t="shared" si="602"/>
        <v>1.2300362217132488</v>
      </c>
      <c r="EW170" s="26"/>
      <c r="EX170" s="26" t="e">
        <f t="shared" si="667"/>
        <v>#DIV/0!</v>
      </c>
      <c r="EY170" s="26">
        <f t="shared" si="668"/>
        <v>-2.8102004096015314E-2</v>
      </c>
      <c r="EZ170" s="26" t="e">
        <f t="shared" si="669"/>
        <v>#DIV/0!</v>
      </c>
      <c r="FA170" s="26" t="e">
        <f t="shared" si="670"/>
        <v>#DIV/0!</v>
      </c>
      <c r="FB170" s="26" t="e">
        <f t="shared" si="671"/>
        <v>#DIV/0!</v>
      </c>
      <c r="FC170" s="26"/>
      <c r="FD170" s="26" t="e">
        <f t="shared" si="672"/>
        <v>#DIV/0!</v>
      </c>
      <c r="FE170" s="26">
        <f t="shared" si="702"/>
        <v>1</v>
      </c>
      <c r="FF170" s="26">
        <f t="shared" si="603"/>
        <v>1.001092230318313</v>
      </c>
      <c r="FV170" s="26">
        <f t="shared" si="604"/>
        <v>0.39918530920020567</v>
      </c>
      <c r="FX170" s="8">
        <f t="shared" si="703"/>
        <v>10</v>
      </c>
      <c r="FY170" t="b">
        <f t="shared" si="673"/>
        <v>1</v>
      </c>
      <c r="GC170" s="11"/>
      <c r="GD170" s="11"/>
      <c r="GE170" s="11"/>
      <c r="GF170" s="17">
        <f t="shared" ca="1" si="605"/>
        <v>1995</v>
      </c>
      <c r="GG170" s="18">
        <f t="shared" ca="1" si="606"/>
        <v>1.3398499808850866</v>
      </c>
      <c r="GH170" s="18">
        <f t="shared" ca="1" si="607"/>
        <v>0.94280078409290546</v>
      </c>
      <c r="GI170" s="18">
        <f t="shared" ca="1" si="608"/>
        <v>0.94767013969921288</v>
      </c>
      <c r="GJ170" s="94">
        <f t="shared" ca="1" si="674"/>
        <v>1.1971079253304953</v>
      </c>
      <c r="GL170">
        <f t="shared" ca="1" si="675"/>
        <v>1995</v>
      </c>
      <c r="GM170" s="18">
        <f t="shared" ca="1" si="609"/>
        <v>0.8629253162795415</v>
      </c>
      <c r="GN170" s="18">
        <f t="shared" ca="1" si="610"/>
        <v>1.0254824574403332</v>
      </c>
      <c r="GO170" s="18">
        <f t="shared" ca="1" si="611"/>
        <v>0.96692578748476932</v>
      </c>
      <c r="GP170" s="18">
        <f t="shared" ca="1" si="612"/>
        <v>0.91260196733691934</v>
      </c>
      <c r="GQ170" s="18">
        <f t="shared" ca="1" si="613"/>
        <v>0.98846924915021028</v>
      </c>
      <c r="GX170" s="14"/>
      <c r="GZ170">
        <f t="shared" si="614"/>
        <v>0.28703730034598801</v>
      </c>
      <c r="HA170" t="e">
        <f t="shared" si="615"/>
        <v>#VALUE!</v>
      </c>
      <c r="HB170" t="e">
        <f t="shared" si="616"/>
        <v>#VALUE!</v>
      </c>
      <c r="HC170" t="e">
        <f t="shared" si="617"/>
        <v>#VALUE!</v>
      </c>
      <c r="HD170" t="e">
        <f t="shared" si="618"/>
        <v>#VALUE!</v>
      </c>
      <c r="HE170" t="e">
        <f t="shared" si="619"/>
        <v>#VALUE!</v>
      </c>
      <c r="HG170" t="e">
        <f t="shared" si="620"/>
        <v>#VALUE!</v>
      </c>
      <c r="HI170" t="e">
        <f t="shared" si="676"/>
        <v>#DIV/0!</v>
      </c>
      <c r="HJ170">
        <f t="shared" si="677"/>
        <v>0.82793823010134149</v>
      </c>
      <c r="HK170" t="e">
        <f t="shared" si="678"/>
        <v>#DIV/0!</v>
      </c>
      <c r="HL170" t="e">
        <f t="shared" si="679"/>
        <v>#DIV/0!</v>
      </c>
      <c r="HM170">
        <f t="shared" si="680"/>
        <v>0</v>
      </c>
      <c r="HO170" s="8">
        <f t="shared" si="704"/>
        <v>10</v>
      </c>
      <c r="HP170" t="b">
        <f t="shared" si="681"/>
        <v>1</v>
      </c>
      <c r="HS170" s="11"/>
      <c r="HT170" s="11"/>
      <c r="HU170" s="11"/>
      <c r="HV170" s="17">
        <f t="shared" ca="1" si="621"/>
        <v>1995</v>
      </c>
      <c r="HW170" s="18">
        <f t="shared" ca="1" si="622"/>
        <v>0.96342954642400125</v>
      </c>
      <c r="HX170" s="18">
        <f t="shared" ca="1" si="623"/>
        <v>1.0114714003234588</v>
      </c>
      <c r="HY170" s="18">
        <f t="shared" ca="1" si="624"/>
        <v>0.99777936563475145</v>
      </c>
      <c r="IB170" s="18">
        <f t="shared" ca="1" si="625"/>
        <v>0.90910152832222491</v>
      </c>
      <c r="IC170" s="18">
        <f t="shared" ca="1" si="626"/>
        <v>0.9727964780106837</v>
      </c>
      <c r="ID170" s="18">
        <f t="shared" ca="1" si="627"/>
        <v>0.9901982031512826</v>
      </c>
      <c r="IE170" s="18">
        <f t="shared" ca="1" si="628"/>
        <v>1.0953166870116846</v>
      </c>
      <c r="IF170" s="18">
        <f t="shared" ca="1" si="629"/>
        <v>0.99865124943785444</v>
      </c>
      <c r="IG170" s="197"/>
      <c r="IH170">
        <f t="shared" si="682"/>
        <v>0</v>
      </c>
      <c r="II170">
        <f t="shared" si="683"/>
        <v>0.58600181047428246</v>
      </c>
      <c r="IJ170" t="e">
        <f t="shared" si="684"/>
        <v>#DIV/0!</v>
      </c>
      <c r="IK170">
        <f t="shared" si="630"/>
        <v>0</v>
      </c>
      <c r="IL170">
        <f t="shared" si="631"/>
        <v>0.51492360097761691</v>
      </c>
      <c r="IM170">
        <f t="shared" si="632"/>
        <v>0</v>
      </c>
      <c r="IN170" s="17">
        <f t="shared" ca="1" si="633"/>
        <v>1995</v>
      </c>
      <c r="IO170" s="18">
        <f t="shared" ca="1" si="634"/>
        <v>1.1345996463961512</v>
      </c>
      <c r="IP170" s="18">
        <f t="shared" ca="1" si="635"/>
        <v>0.9382550929956599</v>
      </c>
      <c r="IQ170" s="18">
        <f t="shared" ca="1" si="636"/>
        <v>1.0570333873349027</v>
      </c>
      <c r="IS170" s="17">
        <f t="shared" ca="1" si="637"/>
        <v>1995</v>
      </c>
      <c r="IT170" s="18">
        <f t="shared" ca="1" si="638"/>
        <v>1.1624022877522788</v>
      </c>
      <c r="IU170" s="18">
        <f t="shared" ca="1" si="639"/>
        <v>1.0324472999996737</v>
      </c>
      <c r="IV170" s="18">
        <f t="shared" ca="1" si="640"/>
        <v>1.2001191035032839</v>
      </c>
      <c r="IX170" s="17">
        <f t="shared" ca="1" si="685"/>
        <v>1995</v>
      </c>
      <c r="IY170" s="18" t="e">
        <f t="shared" ca="1" si="641"/>
        <v>#DIV/0!</v>
      </c>
      <c r="IZ170" s="18">
        <f t="shared" ca="1" si="642"/>
        <v>0.98846924915021028</v>
      </c>
      <c r="JA170" s="18">
        <f t="shared" ca="1" si="643"/>
        <v>1.1842159957381106</v>
      </c>
    </row>
    <row r="171" spans="1:261" x14ac:dyDescent="0.2">
      <c r="A171" t="s">
        <v>202</v>
      </c>
      <c r="B171" s="1">
        <f t="shared" si="686"/>
        <v>1960</v>
      </c>
      <c r="C171" s="42">
        <f t="shared" si="575"/>
        <v>7338.2280000000001</v>
      </c>
      <c r="D171" s="42">
        <f t="shared" si="575"/>
        <v>3265.5640000000003</v>
      </c>
      <c r="E171" s="42">
        <f t="shared" si="575"/>
        <v>18102.383000000002</v>
      </c>
      <c r="F171" s="42">
        <f t="shared" si="575"/>
        <v>10570.055999999999</v>
      </c>
      <c r="G171" s="42">
        <f t="shared" si="576"/>
        <v>5810.2179999999998</v>
      </c>
      <c r="H171" s="42">
        <f t="shared" si="644"/>
        <v>45086.449000000001</v>
      </c>
      <c r="I171" s="42"/>
      <c r="J171" s="42"/>
      <c r="K171" s="42"/>
      <c r="L171" s="42">
        <f t="shared" si="577"/>
        <v>3265.5640000000003</v>
      </c>
      <c r="M171" s="42"/>
      <c r="N171" s="42"/>
      <c r="O171" s="42"/>
      <c r="P171" s="42"/>
      <c r="Q171" s="27"/>
      <c r="R171" s="27"/>
      <c r="S171" s="1"/>
      <c r="T171" s="1"/>
      <c r="U171" s="1"/>
      <c r="V171" s="1"/>
      <c r="W171" s="1"/>
      <c r="X171" s="1"/>
      <c r="Z171" s="23"/>
      <c r="AA171" s="23">
        <f t="shared" si="578"/>
        <v>34692.396596239487</v>
      </c>
      <c r="AB171" s="23"/>
      <c r="AC171" s="58"/>
      <c r="AD171" s="27">
        <f t="shared" si="645"/>
        <v>553.45900000000006</v>
      </c>
      <c r="AE171" s="27"/>
      <c r="AH171" s="267" t="e">
        <f t="shared" si="646"/>
        <v>#DIV/0!</v>
      </c>
      <c r="AI171" s="267">
        <f t="shared" si="647"/>
        <v>94.129098027029173</v>
      </c>
      <c r="AJ171" s="267" t="e">
        <f t="shared" si="648"/>
        <v>#DIV/0!</v>
      </c>
      <c r="AK171" s="51" t="e">
        <f t="shared" si="649"/>
        <v>#DIV/0!</v>
      </c>
      <c r="AL171" s="15">
        <f t="shared" si="650"/>
        <v>0</v>
      </c>
      <c r="AM171" s="15"/>
      <c r="AN171" s="34" t="e">
        <f t="shared" si="651"/>
        <v>#DIV/0!</v>
      </c>
      <c r="AO171" s="34" t="e">
        <f t="shared" si="652"/>
        <v>#DIV/0!</v>
      </c>
      <c r="AQ171" s="26" t="e">
        <f t="shared" si="579"/>
        <v>#DIV/0!</v>
      </c>
      <c r="AR171" s="26">
        <f t="shared" si="580"/>
        <v>0.89872865756437281</v>
      </c>
      <c r="AS171" s="26" t="e">
        <f t="shared" si="581"/>
        <v>#DIV/0!</v>
      </c>
      <c r="AT171" s="26" t="e">
        <f t="shared" si="582"/>
        <v>#DIV/0!</v>
      </c>
      <c r="AU171" s="26">
        <f t="shared" si="583"/>
        <v>0</v>
      </c>
      <c r="AV171" s="26" t="e">
        <f t="shared" si="584"/>
        <v>#DIV/0!</v>
      </c>
      <c r="AY171" s="34" t="e">
        <f t="shared" si="585"/>
        <v>#DIV/0!</v>
      </c>
      <c r="AZ171" s="34" t="e">
        <f t="shared" si="586"/>
        <v>#DIV/0!</v>
      </c>
      <c r="BA171" s="34" t="e">
        <f t="shared" si="587"/>
        <v>#DIV/0!</v>
      </c>
      <c r="BB171" s="95" t="e">
        <f t="shared" si="588"/>
        <v>#DIV/0!</v>
      </c>
      <c r="BC171" s="34" t="e">
        <f t="shared" si="589"/>
        <v>#DIV/0!</v>
      </c>
      <c r="BD171" s="34"/>
      <c r="BH171" s="51"/>
      <c r="BI171" s="258">
        <f>[10]Commercial_Total!Y100</f>
        <v>0.88119984990568556</v>
      </c>
      <c r="BJ171" s="1"/>
      <c r="BK171" s="1"/>
      <c r="BL171" s="205"/>
      <c r="BN171" s="1"/>
      <c r="BO171" s="258">
        <f>[10]Commercial_Total!X100</f>
        <v>1.0198919775809805</v>
      </c>
      <c r="BP171" s="1"/>
      <c r="BQ171" s="51"/>
      <c r="BR171" s="51"/>
      <c r="BZ171" s="83">
        <f t="shared" si="687"/>
        <v>0.40942826634325113</v>
      </c>
      <c r="CA171" s="83" t="str">
        <f t="shared" si="590"/>
        <v xml:space="preserve">NA </v>
      </c>
      <c r="CB171" s="83" t="str">
        <f t="shared" si="653"/>
        <v xml:space="preserve">NA </v>
      </c>
      <c r="CC171" s="83" t="str">
        <f t="shared" si="591"/>
        <v>NA</v>
      </c>
      <c r="CD171" s="83" t="str">
        <f t="shared" si="592"/>
        <v>NA</v>
      </c>
      <c r="CE171" s="83" t="str">
        <f t="shared" si="593"/>
        <v>NA</v>
      </c>
      <c r="CF171" s="84" t="str">
        <f t="shared" si="654"/>
        <v xml:space="preserve">NA </v>
      </c>
      <c r="CG171" s="84" t="str">
        <f t="shared" si="594"/>
        <v>NA</v>
      </c>
      <c r="CH171" s="9"/>
      <c r="CI171" s="84" t="str">
        <f t="shared" si="655"/>
        <v xml:space="preserve">NA </v>
      </c>
      <c r="CK171" s="87" t="e">
        <f t="shared" si="595"/>
        <v>#DIV/0!</v>
      </c>
      <c r="CL171" s="87" t="e">
        <f t="shared" si="656"/>
        <v>#DIV/0!</v>
      </c>
      <c r="CM171" s="92">
        <f t="shared" si="657"/>
        <v>0</v>
      </c>
      <c r="CN171" s="92">
        <f t="shared" si="658"/>
        <v>0</v>
      </c>
      <c r="CO171" s="5">
        <f t="shared" si="659"/>
        <v>0</v>
      </c>
      <c r="CP171" s="91">
        <f t="shared" si="596"/>
        <v>0</v>
      </c>
      <c r="CQ171" s="37" t="e">
        <f t="shared" si="597"/>
        <v>#VALUE!</v>
      </c>
      <c r="CR171" t="e">
        <f t="shared" si="598"/>
        <v>#VALUE!</v>
      </c>
      <c r="CS171" s="84" t="str">
        <f t="shared" si="599"/>
        <v xml:space="preserve">NA </v>
      </c>
      <c r="CT171" s="205"/>
      <c r="CU171" s="244"/>
      <c r="CV171" s="5"/>
      <c r="CW171" s="26"/>
      <c r="CX171" s="26"/>
      <c r="CY171" s="26"/>
      <c r="CZ171" s="26"/>
      <c r="DA171" s="26"/>
      <c r="DD171" s="26"/>
      <c r="DE171" s="26"/>
      <c r="DF171" s="26"/>
      <c r="DG171" s="26"/>
      <c r="DH171" s="26"/>
      <c r="DI171" s="26"/>
      <c r="DJ171" s="26"/>
      <c r="DK171" s="26"/>
      <c r="DL171" s="26"/>
      <c r="DM171" s="26"/>
      <c r="DN171" s="26"/>
      <c r="DO171" s="26"/>
      <c r="DP171" s="26"/>
      <c r="DQ171" s="26"/>
      <c r="DR171" s="26"/>
      <c r="DS171" s="26" t="e">
        <f t="shared" si="688"/>
        <v>#DIV/0!</v>
      </c>
      <c r="DT171" s="26">
        <f t="shared" si="689"/>
        <v>2.2530220048065555E-2</v>
      </c>
      <c r="DU171" s="26" t="e">
        <f t="shared" si="690"/>
        <v>#DIV/0!</v>
      </c>
      <c r="DV171" s="26" t="e">
        <f t="shared" si="691"/>
        <v>#DIV/0!</v>
      </c>
      <c r="DW171" s="26" t="e">
        <f t="shared" si="692"/>
        <v>#DIV/0!</v>
      </c>
      <c r="DY171" s="26" t="e">
        <f t="shared" si="693"/>
        <v>#DIV/0!</v>
      </c>
      <c r="DZ171" s="26">
        <f t="shared" si="694"/>
        <v>1</v>
      </c>
      <c r="EA171" s="26">
        <f t="shared" si="600"/>
        <v>1.23137992363055</v>
      </c>
      <c r="EC171" s="26" t="e">
        <f t="shared" si="660"/>
        <v>#DIV/0!</v>
      </c>
      <c r="ED171" s="26" t="e">
        <f t="shared" si="661"/>
        <v>#DIV/0!</v>
      </c>
      <c r="EE171" s="26" t="e">
        <f t="shared" si="662"/>
        <v>#DIV/0!</v>
      </c>
      <c r="EF171" s="26" t="e">
        <f t="shared" si="663"/>
        <v>#DIV/0!</v>
      </c>
      <c r="EG171" s="26" t="e">
        <f t="shared" si="664"/>
        <v>#DIV/0!</v>
      </c>
      <c r="EI171" s="26" t="e">
        <f t="shared" si="665"/>
        <v>#DIV/0!</v>
      </c>
      <c r="EJ171" s="26">
        <f t="shared" si="695"/>
        <v>1</v>
      </c>
      <c r="EK171" s="26">
        <f t="shared" si="601"/>
        <v>1.1585611871837171</v>
      </c>
      <c r="EN171" s="26" t="e">
        <f t="shared" si="696"/>
        <v>#DIV/0!</v>
      </c>
      <c r="EO171" s="26">
        <f t="shared" si="697"/>
        <v>-7.9797890861509711E-3</v>
      </c>
      <c r="EP171" s="26" t="e">
        <f t="shared" si="698"/>
        <v>#DIV/0!</v>
      </c>
      <c r="EQ171" s="26" t="e">
        <f t="shared" si="699"/>
        <v>#DIV/0!</v>
      </c>
      <c r="ER171" s="26" t="e">
        <f t="shared" si="700"/>
        <v>#DIV/0!</v>
      </c>
      <c r="ET171" s="26" t="e">
        <f t="shared" si="666"/>
        <v>#DIV/0!</v>
      </c>
      <c r="EU171" s="26">
        <f t="shared" si="701"/>
        <v>1</v>
      </c>
      <c r="EV171" s="26">
        <f t="shared" si="602"/>
        <v>1.2300362217132488</v>
      </c>
      <c r="EW171" s="26"/>
      <c r="EX171" s="26" t="e">
        <f t="shared" si="667"/>
        <v>#DIV/0!</v>
      </c>
      <c r="EY171" s="26">
        <f t="shared" si="668"/>
        <v>3.0510009134216733E-2</v>
      </c>
      <c r="EZ171" s="26" t="e">
        <f t="shared" si="669"/>
        <v>#DIV/0!</v>
      </c>
      <c r="FA171" s="26" t="e">
        <f t="shared" si="670"/>
        <v>#DIV/0!</v>
      </c>
      <c r="FB171" s="26" t="e">
        <f t="shared" si="671"/>
        <v>#DIV/0!</v>
      </c>
      <c r="FC171" s="26"/>
      <c r="FD171" s="26" t="e">
        <f t="shared" si="672"/>
        <v>#DIV/0!</v>
      </c>
      <c r="FE171" s="26">
        <f t="shared" si="702"/>
        <v>1</v>
      </c>
      <c r="FF171" s="26">
        <f t="shared" si="603"/>
        <v>1.001092230318313</v>
      </c>
      <c r="FV171" s="26">
        <f t="shared" si="604"/>
        <v>0.40942826634325113</v>
      </c>
      <c r="FX171" s="8">
        <f t="shared" si="703"/>
        <v>11</v>
      </c>
      <c r="FY171" t="b">
        <f t="shared" si="673"/>
        <v>1</v>
      </c>
      <c r="GC171" s="11"/>
      <c r="GD171" s="11"/>
      <c r="GE171" s="11"/>
      <c r="GF171" s="17">
        <f t="shared" ca="1" si="605"/>
        <v>1996</v>
      </c>
      <c r="GG171" s="18">
        <f t="shared" ca="1" si="606"/>
        <v>1.3907088337266171</v>
      </c>
      <c r="GH171" s="18">
        <f t="shared" ca="1" si="607"/>
        <v>0.93210819781103738</v>
      </c>
      <c r="GI171" s="18">
        <f t="shared" ca="1" si="608"/>
        <v>0.94977925214592818</v>
      </c>
      <c r="GJ171" s="94">
        <f t="shared" ca="1" si="674"/>
        <v>1.2311903959709547</v>
      </c>
      <c r="GL171">
        <f t="shared" ca="1" si="675"/>
        <v>1996</v>
      </c>
      <c r="GM171" s="18">
        <f t="shared" ca="1" si="609"/>
        <v>0.89159645336930371</v>
      </c>
      <c r="GN171" s="18">
        <f t="shared" ca="1" si="610"/>
        <v>1.0433585177088258</v>
      </c>
      <c r="GO171" s="18">
        <f t="shared" ca="1" si="611"/>
        <v>0.95935498473307146</v>
      </c>
      <c r="GP171" s="18">
        <f t="shared" ca="1" si="612"/>
        <v>0.90593073042817418</v>
      </c>
      <c r="GQ171" s="18">
        <f t="shared" ca="1" si="613"/>
        <v>0.9898042481863657</v>
      </c>
      <c r="GX171" s="14"/>
      <c r="GZ171">
        <f t="shared" si="614"/>
        <v>0.2944025783212475</v>
      </c>
      <c r="HA171" t="e">
        <f t="shared" si="615"/>
        <v>#VALUE!</v>
      </c>
      <c r="HB171" t="e">
        <f t="shared" si="616"/>
        <v>#VALUE!</v>
      </c>
      <c r="HC171" t="e">
        <f t="shared" si="617"/>
        <v>#VALUE!</v>
      </c>
      <c r="HD171" t="e">
        <f t="shared" si="618"/>
        <v>#VALUE!</v>
      </c>
      <c r="HE171" t="e">
        <f t="shared" si="619"/>
        <v>#VALUE!</v>
      </c>
      <c r="HG171" t="e">
        <f t="shared" si="620"/>
        <v>#VALUE!</v>
      </c>
      <c r="HI171" t="e">
        <f t="shared" si="676"/>
        <v>#DIV/0!</v>
      </c>
      <c r="HJ171">
        <f t="shared" si="677"/>
        <v>0.84680358287165658</v>
      </c>
      <c r="HK171" t="e">
        <f t="shared" si="678"/>
        <v>#DIV/0!</v>
      </c>
      <c r="HL171" t="e">
        <f t="shared" si="679"/>
        <v>#DIV/0!</v>
      </c>
      <c r="HM171">
        <f t="shared" si="680"/>
        <v>0</v>
      </c>
      <c r="HO171" s="8">
        <f t="shared" si="704"/>
        <v>11</v>
      </c>
      <c r="HP171" t="b">
        <f t="shared" si="681"/>
        <v>1</v>
      </c>
      <c r="HS171" s="11"/>
      <c r="HT171" s="11"/>
      <c r="HU171" s="11"/>
      <c r="HV171" s="17">
        <f t="shared" ca="1" si="621"/>
        <v>1996</v>
      </c>
      <c r="HW171" s="18">
        <f t="shared" ca="1" si="622"/>
        <v>1</v>
      </c>
      <c r="HX171" s="18">
        <f t="shared" ca="1" si="623"/>
        <v>1</v>
      </c>
      <c r="HY171" s="18">
        <f t="shared" ca="1" si="624"/>
        <v>1</v>
      </c>
      <c r="IB171" s="18">
        <f t="shared" ca="1" si="625"/>
        <v>0.95959770335514538</v>
      </c>
      <c r="IC171" s="18">
        <f t="shared" ca="1" si="626"/>
        <v>0.99485709890764396</v>
      </c>
      <c r="ID171" s="18">
        <f t="shared" ca="1" si="627"/>
        <v>0.98805676152011046</v>
      </c>
      <c r="IE171" s="18">
        <f t="shared" ca="1" si="628"/>
        <v>1.091857319976093</v>
      </c>
      <c r="IF171" s="18">
        <f t="shared" ca="1" si="629"/>
        <v>1</v>
      </c>
      <c r="IG171" s="197"/>
      <c r="IH171">
        <f t="shared" si="682"/>
        <v>0</v>
      </c>
      <c r="II171">
        <f t="shared" si="683"/>
        <v>0.59638028642920404</v>
      </c>
      <c r="IJ171" t="e">
        <f t="shared" si="684"/>
        <v>#DIV/0!</v>
      </c>
      <c r="IK171">
        <f t="shared" si="630"/>
        <v>0</v>
      </c>
      <c r="IL171">
        <f t="shared" si="631"/>
        <v>0.53598405422037476</v>
      </c>
      <c r="IM171">
        <f t="shared" si="632"/>
        <v>0</v>
      </c>
      <c r="IN171" s="17">
        <f t="shared" ca="1" si="633"/>
        <v>1996</v>
      </c>
      <c r="IO171" s="18">
        <f t="shared" ca="1" si="634"/>
        <v>1.1431900264199562</v>
      </c>
      <c r="IP171" s="18">
        <f t="shared" ca="1" si="635"/>
        <v>0.99037060696787382</v>
      </c>
      <c r="IQ171" s="18">
        <f t="shared" ca="1" si="636"/>
        <v>1.0645438967422638</v>
      </c>
      <c r="IS171" s="17">
        <f t="shared" ca="1" si="637"/>
        <v>1996</v>
      </c>
      <c r="IT171" s="18">
        <f t="shared" ca="1" si="638"/>
        <v>1.1777938855467078</v>
      </c>
      <c r="IU171" s="18">
        <f t="shared" ca="1" si="639"/>
        <v>1.0558606541762425</v>
      </c>
      <c r="IV171" s="18">
        <f t="shared" ca="1" si="640"/>
        <v>1.2435862224781253</v>
      </c>
      <c r="IX171" s="17">
        <f t="shared" ca="1" si="685"/>
        <v>1996</v>
      </c>
      <c r="IY171" s="18" t="e">
        <f t="shared" ca="1" si="641"/>
        <v>#DIV/0!</v>
      </c>
      <c r="IZ171" s="18">
        <f t="shared" ca="1" si="642"/>
        <v>0.9898042481863657</v>
      </c>
      <c r="JA171" s="18">
        <f t="shared" ca="1" si="643"/>
        <v>1.1988619843676744</v>
      </c>
    </row>
    <row r="172" spans="1:261" x14ac:dyDescent="0.2">
      <c r="A172" t="s">
        <v>202</v>
      </c>
      <c r="B172" s="1">
        <f t="shared" si="686"/>
        <v>1961</v>
      </c>
      <c r="C172" s="42">
        <f t="shared" si="575"/>
        <v>7507.2959999999994</v>
      </c>
      <c r="D172" s="42">
        <f t="shared" si="575"/>
        <v>3337.0279999999998</v>
      </c>
      <c r="E172" s="42">
        <f t="shared" si="575"/>
        <v>18161.300999999999</v>
      </c>
      <c r="F172" s="42">
        <f t="shared" si="575"/>
        <v>10744.048000000001</v>
      </c>
      <c r="G172" s="42">
        <f t="shared" si="576"/>
        <v>5988.2669999999998</v>
      </c>
      <c r="H172" s="42">
        <f t="shared" si="644"/>
        <v>45737.94</v>
      </c>
      <c r="I172" s="42"/>
      <c r="J172" s="42"/>
      <c r="K172" s="42"/>
      <c r="L172" s="42">
        <f t="shared" si="577"/>
        <v>3337.0279999999998</v>
      </c>
      <c r="M172" s="42"/>
      <c r="N172" s="42"/>
      <c r="O172" s="42"/>
      <c r="P172" s="42"/>
      <c r="Q172" s="27"/>
      <c r="R172" s="27"/>
      <c r="S172" s="1"/>
      <c r="T172" s="1"/>
      <c r="U172" s="1"/>
      <c r="V172" s="1"/>
      <c r="W172" s="1"/>
      <c r="X172" s="1"/>
      <c r="Z172" s="23"/>
      <c r="AA172" s="23">
        <f t="shared" si="578"/>
        <v>35344.195837661653</v>
      </c>
      <c r="AB172" s="23"/>
      <c r="AC172" s="58"/>
      <c r="AD172" s="27">
        <f t="shared" si="645"/>
        <v>582.35800000000006</v>
      </c>
      <c r="AE172" s="27"/>
      <c r="AH172" s="267" t="e">
        <f t="shared" si="646"/>
        <v>#DIV/0!</v>
      </c>
      <c r="AI172" s="267">
        <f t="shared" si="647"/>
        <v>94.415162685471785</v>
      </c>
      <c r="AJ172" s="267" t="e">
        <f t="shared" si="648"/>
        <v>#DIV/0!</v>
      </c>
      <c r="AK172" s="51" t="e">
        <f t="shared" si="649"/>
        <v>#DIV/0!</v>
      </c>
      <c r="AL172" s="15">
        <f t="shared" si="650"/>
        <v>0</v>
      </c>
      <c r="AM172" s="15"/>
      <c r="AN172" s="34" t="e">
        <f t="shared" si="651"/>
        <v>#DIV/0!</v>
      </c>
      <c r="AO172" s="34" t="e">
        <f t="shared" si="652"/>
        <v>#DIV/0!</v>
      </c>
      <c r="AQ172" s="26" t="e">
        <f t="shared" si="579"/>
        <v>#DIV/0!</v>
      </c>
      <c r="AR172" s="26">
        <f t="shared" si="580"/>
        <v>0.90145995438807036</v>
      </c>
      <c r="AS172" s="26" t="e">
        <f t="shared" si="581"/>
        <v>#DIV/0!</v>
      </c>
      <c r="AT172" s="26" t="e">
        <f t="shared" si="582"/>
        <v>#DIV/0!</v>
      </c>
      <c r="AU172" s="26">
        <f t="shared" si="583"/>
        <v>0</v>
      </c>
      <c r="AV172" s="26" t="e">
        <f t="shared" si="584"/>
        <v>#DIV/0!</v>
      </c>
      <c r="AY172" s="34" t="e">
        <f t="shared" si="585"/>
        <v>#DIV/0!</v>
      </c>
      <c r="AZ172" s="34" t="e">
        <f t="shared" si="586"/>
        <v>#DIV/0!</v>
      </c>
      <c r="BA172" s="34" t="e">
        <f t="shared" si="587"/>
        <v>#DIV/0!</v>
      </c>
      <c r="BB172" s="95" t="e">
        <f t="shared" si="588"/>
        <v>#DIV/0!</v>
      </c>
      <c r="BC172" s="34" t="e">
        <f t="shared" si="589"/>
        <v>#DIV/0!</v>
      </c>
      <c r="BD172" s="34"/>
      <c r="BH172" s="51"/>
      <c r="BI172" s="258">
        <f>[10]Commercial_Total!Y101</f>
        <v>0.90231131645691187</v>
      </c>
      <c r="BJ172" s="1"/>
      <c r="BK172" s="1"/>
      <c r="BL172" s="205"/>
      <c r="BN172" s="1"/>
      <c r="BO172" s="258">
        <f>[10]Commercial_Total!X101</f>
        <v>0.99905646526502123</v>
      </c>
      <c r="BP172" s="1"/>
      <c r="BQ172" s="51"/>
      <c r="BR172" s="51"/>
      <c r="BZ172" s="83">
        <f t="shared" si="687"/>
        <v>0.41988214667070933</v>
      </c>
      <c r="CA172" s="83" t="str">
        <f t="shared" si="590"/>
        <v xml:space="preserve">NA </v>
      </c>
      <c r="CB172" s="83" t="str">
        <f t="shared" si="653"/>
        <v xml:space="preserve">NA </v>
      </c>
      <c r="CC172" s="83" t="str">
        <f t="shared" si="591"/>
        <v>NA</v>
      </c>
      <c r="CD172" s="83" t="str">
        <f t="shared" si="592"/>
        <v>NA</v>
      </c>
      <c r="CE172" s="83" t="str">
        <f t="shared" si="593"/>
        <v>NA</v>
      </c>
      <c r="CF172" s="84" t="str">
        <f t="shared" si="654"/>
        <v xml:space="preserve">NA </v>
      </c>
      <c r="CG172" s="84" t="str">
        <f t="shared" si="594"/>
        <v>NA</v>
      </c>
      <c r="CH172" s="9"/>
      <c r="CI172" s="84" t="str">
        <f t="shared" si="655"/>
        <v xml:space="preserve">NA </v>
      </c>
      <c r="CK172" s="87" t="e">
        <f t="shared" si="595"/>
        <v>#DIV/0!</v>
      </c>
      <c r="CL172" s="87" t="e">
        <f t="shared" si="656"/>
        <v>#DIV/0!</v>
      </c>
      <c r="CM172" s="92">
        <f t="shared" si="657"/>
        <v>0</v>
      </c>
      <c r="CN172" s="92">
        <f t="shared" si="658"/>
        <v>0</v>
      </c>
      <c r="CO172" s="5">
        <f t="shared" si="659"/>
        <v>0</v>
      </c>
      <c r="CP172" s="91">
        <f t="shared" si="596"/>
        <v>0</v>
      </c>
      <c r="CQ172" s="37" t="e">
        <f t="shared" si="597"/>
        <v>#VALUE!</v>
      </c>
      <c r="CR172" t="e">
        <f t="shared" si="598"/>
        <v>#VALUE!</v>
      </c>
      <c r="CS172" s="84" t="str">
        <f t="shared" si="599"/>
        <v xml:space="preserve">NA </v>
      </c>
      <c r="CT172" s="205"/>
      <c r="CU172" s="244"/>
      <c r="CV172" s="5"/>
      <c r="CW172" s="26"/>
      <c r="CX172" s="26"/>
      <c r="CY172" s="26"/>
      <c r="CZ172" s="26"/>
      <c r="DA172" s="26"/>
      <c r="DD172" s="26"/>
      <c r="DE172" s="26"/>
      <c r="DF172" s="26"/>
      <c r="DG172" s="26"/>
      <c r="DH172" s="26"/>
      <c r="DI172" s="26"/>
      <c r="DJ172" s="26"/>
      <c r="DK172" s="26"/>
      <c r="DL172" s="26"/>
      <c r="DM172" s="26"/>
      <c r="DN172" s="26"/>
      <c r="DO172" s="26"/>
      <c r="DP172" s="26"/>
      <c r="DQ172" s="26"/>
      <c r="DR172" s="26"/>
      <c r="DS172" s="26" t="e">
        <f t="shared" si="688"/>
        <v>#DIV/0!</v>
      </c>
      <c r="DT172" s="26">
        <f t="shared" si="689"/>
        <v>3.0344586132407406E-3</v>
      </c>
      <c r="DU172" s="26" t="e">
        <f t="shared" si="690"/>
        <v>#DIV/0!</v>
      </c>
      <c r="DV172" s="26" t="e">
        <f t="shared" si="691"/>
        <v>#DIV/0!</v>
      </c>
      <c r="DW172" s="26" t="e">
        <f t="shared" si="692"/>
        <v>#DIV/0!</v>
      </c>
      <c r="DY172" s="26" t="e">
        <f t="shared" si="693"/>
        <v>#DIV/0!</v>
      </c>
      <c r="DZ172" s="26">
        <f t="shared" si="694"/>
        <v>1</v>
      </c>
      <c r="EA172" s="26">
        <f t="shared" si="600"/>
        <v>1.23137992363055</v>
      </c>
      <c r="EC172" s="26" t="e">
        <f t="shared" si="660"/>
        <v>#DIV/0!</v>
      </c>
      <c r="ED172" s="26" t="e">
        <f t="shared" si="661"/>
        <v>#DIV/0!</v>
      </c>
      <c r="EE172" s="26" t="e">
        <f t="shared" si="662"/>
        <v>#DIV/0!</v>
      </c>
      <c r="EF172" s="26" t="e">
        <f t="shared" si="663"/>
        <v>#DIV/0!</v>
      </c>
      <c r="EG172" s="26" t="e">
        <f t="shared" si="664"/>
        <v>#DIV/0!</v>
      </c>
      <c r="EI172" s="26" t="e">
        <f t="shared" si="665"/>
        <v>#DIV/0!</v>
      </c>
      <c r="EJ172" s="26">
        <f t="shared" si="695"/>
        <v>1</v>
      </c>
      <c r="EK172" s="26">
        <f t="shared" si="601"/>
        <v>1.1585611871837171</v>
      </c>
      <c r="EN172" s="26" t="e">
        <f t="shared" si="696"/>
        <v>#DIV/0!</v>
      </c>
      <c r="EO172" s="26">
        <f t="shared" si="697"/>
        <v>2.3675156112860096E-2</v>
      </c>
      <c r="EP172" s="26" t="e">
        <f t="shared" si="698"/>
        <v>#DIV/0!</v>
      </c>
      <c r="EQ172" s="26" t="e">
        <f t="shared" si="699"/>
        <v>#DIV/0!</v>
      </c>
      <c r="ER172" s="26" t="e">
        <f t="shared" si="700"/>
        <v>#DIV/0!</v>
      </c>
      <c r="ET172" s="26" t="e">
        <f t="shared" si="666"/>
        <v>#DIV/0!</v>
      </c>
      <c r="EU172" s="26">
        <f t="shared" si="701"/>
        <v>1</v>
      </c>
      <c r="EV172" s="26">
        <f t="shared" si="602"/>
        <v>1.2300362217132488</v>
      </c>
      <c r="EW172" s="26"/>
      <c r="EX172" s="26" t="e">
        <f t="shared" si="667"/>
        <v>#DIV/0!</v>
      </c>
      <c r="EY172" s="26">
        <f t="shared" si="668"/>
        <v>-2.0640697499619332E-2</v>
      </c>
      <c r="EZ172" s="26" t="e">
        <f t="shared" si="669"/>
        <v>#DIV/0!</v>
      </c>
      <c r="FA172" s="26" t="e">
        <f t="shared" si="670"/>
        <v>#DIV/0!</v>
      </c>
      <c r="FB172" s="26" t="e">
        <f t="shared" si="671"/>
        <v>#DIV/0!</v>
      </c>
      <c r="FC172" s="26"/>
      <c r="FD172" s="26" t="e">
        <f t="shared" si="672"/>
        <v>#DIV/0!</v>
      </c>
      <c r="FE172" s="26">
        <f t="shared" si="702"/>
        <v>1</v>
      </c>
      <c r="FF172" s="26">
        <f t="shared" si="603"/>
        <v>1.001092230318313</v>
      </c>
      <c r="FV172" s="26">
        <f t="shared" si="604"/>
        <v>0.41988214667070933</v>
      </c>
      <c r="FX172" s="8">
        <f t="shared" si="703"/>
        <v>12</v>
      </c>
      <c r="FY172" t="b">
        <f t="shared" si="673"/>
        <v>1</v>
      </c>
      <c r="GC172" s="11"/>
      <c r="GD172" s="11"/>
      <c r="GE172" s="11"/>
      <c r="GF172" s="17">
        <f t="shared" ca="1" si="605"/>
        <v>1997</v>
      </c>
      <c r="GG172" s="18">
        <f t="shared" ca="1" si="606"/>
        <v>1.4531157309147475</v>
      </c>
      <c r="GH172" s="18">
        <f t="shared" ca="1" si="607"/>
        <v>0.91097239276192332</v>
      </c>
      <c r="GI172" s="18">
        <f t="shared" ca="1" si="608"/>
        <v>0.93290159981354492</v>
      </c>
      <c r="GJ172" s="94">
        <f t="shared" ca="1" si="674"/>
        <v>1.234926920208903</v>
      </c>
      <c r="GL172">
        <f t="shared" ca="1" si="675"/>
        <v>1997</v>
      </c>
      <c r="GM172" s="18">
        <f t="shared" ca="1" si="609"/>
        <v>0.85762066527555103</v>
      </c>
      <c r="GN172" s="18">
        <f t="shared" ca="1" si="610"/>
        <v>1.0523661473997599</v>
      </c>
      <c r="GO172" s="18">
        <f t="shared" ca="1" si="611"/>
        <v>0.92160197460741045</v>
      </c>
      <c r="GP172" s="18">
        <f t="shared" ca="1" si="612"/>
        <v>0.89476708570107855</v>
      </c>
      <c r="GQ172" s="18">
        <f t="shared" ca="1" si="613"/>
        <v>0.98598754531101729</v>
      </c>
      <c r="GX172" s="14"/>
      <c r="GZ172">
        <f t="shared" si="614"/>
        <v>0.30191952225223945</v>
      </c>
      <c r="HA172" t="e">
        <f t="shared" si="615"/>
        <v>#VALUE!</v>
      </c>
      <c r="HB172" t="e">
        <f t="shared" si="616"/>
        <v>#VALUE!</v>
      </c>
      <c r="HC172" t="e">
        <f t="shared" si="617"/>
        <v>#VALUE!</v>
      </c>
      <c r="HD172" t="e">
        <f t="shared" si="618"/>
        <v>#VALUE!</v>
      </c>
      <c r="HE172" t="e">
        <f t="shared" si="619"/>
        <v>#VALUE!</v>
      </c>
      <c r="HG172" t="e">
        <f t="shared" si="620"/>
        <v>#VALUE!</v>
      </c>
      <c r="HI172" t="e">
        <f t="shared" si="676"/>
        <v>#DIV/0!</v>
      </c>
      <c r="HJ172">
        <f t="shared" si="677"/>
        <v>0.8493770759017566</v>
      </c>
      <c r="HK172" t="e">
        <f t="shared" si="678"/>
        <v>#DIV/0!</v>
      </c>
      <c r="HL172" t="e">
        <f t="shared" si="679"/>
        <v>#DIV/0!</v>
      </c>
      <c r="HM172">
        <f t="shared" si="680"/>
        <v>0</v>
      </c>
      <c r="HO172" s="8">
        <f t="shared" si="704"/>
        <v>12</v>
      </c>
      <c r="HP172" t="b">
        <f t="shared" si="681"/>
        <v>1</v>
      </c>
      <c r="HS172" s="11"/>
      <c r="HT172" s="11"/>
      <c r="HU172" s="11"/>
      <c r="HV172" s="17">
        <f t="shared" ca="1" si="621"/>
        <v>1997</v>
      </c>
      <c r="HW172" s="18">
        <f t="shared" ca="1" si="622"/>
        <v>1.0448741646523534</v>
      </c>
      <c r="HX172" s="18">
        <f t="shared" ca="1" si="623"/>
        <v>0.97732473000586262</v>
      </c>
      <c r="HY172" s="18">
        <f t="shared" ca="1" si="624"/>
        <v>0.9822299210113824</v>
      </c>
      <c r="IB172" s="18">
        <f t="shared" ca="1" si="625"/>
        <v>0.91334433669344051</v>
      </c>
      <c r="IC172" s="18">
        <f t="shared" ca="1" si="626"/>
        <v>0.9939238832133509</v>
      </c>
      <c r="ID172" s="18">
        <f t="shared" ca="1" si="627"/>
        <v>0.94629340817430518</v>
      </c>
      <c r="IE172" s="18">
        <f t="shared" ca="1" si="628"/>
        <v>1.0914701137051916</v>
      </c>
      <c r="IF172" s="18">
        <f t="shared" ca="1" si="629"/>
        <v>0.99614398212339272</v>
      </c>
      <c r="IG172" s="197"/>
      <c r="IH172">
        <f t="shared" si="682"/>
        <v>0</v>
      </c>
      <c r="II172">
        <f t="shared" si="683"/>
        <v>0.60758505336467217</v>
      </c>
      <c r="IJ172" t="e">
        <f t="shared" si="684"/>
        <v>#DIV/0!</v>
      </c>
      <c r="IK172">
        <f t="shared" si="630"/>
        <v>0</v>
      </c>
      <c r="IL172">
        <f t="shared" si="631"/>
        <v>0.54771359449299062</v>
      </c>
      <c r="IM172">
        <f t="shared" si="632"/>
        <v>0</v>
      </c>
      <c r="IN172" s="17">
        <f t="shared" ca="1" si="633"/>
        <v>1997</v>
      </c>
      <c r="IO172" s="18">
        <f t="shared" ca="1" si="634"/>
        <v>1.1519801014778828</v>
      </c>
      <c r="IP172" s="18">
        <f t="shared" ca="1" si="635"/>
        <v>0.94263396206460137</v>
      </c>
      <c r="IQ172" s="18">
        <f t="shared" ca="1" si="636"/>
        <v>1.1321818003451518</v>
      </c>
      <c r="IS172" s="17">
        <f t="shared" ca="1" si="637"/>
        <v>1997</v>
      </c>
      <c r="IT172" s="18">
        <f t="shared" ca="1" si="638"/>
        <v>1.195053563648683</v>
      </c>
      <c r="IU172" s="18">
        <f t="shared" ca="1" si="639"/>
        <v>1.0548702147105689</v>
      </c>
      <c r="IV172" s="18">
        <f t="shared" ca="1" si="640"/>
        <v>1.2606264092767165</v>
      </c>
      <c r="IX172" s="17">
        <f t="shared" ca="1" si="685"/>
        <v>1997</v>
      </c>
      <c r="IY172" s="18" t="e">
        <f t="shared" ca="1" si="641"/>
        <v>#DIV/0!</v>
      </c>
      <c r="IZ172" s="18">
        <f t="shared" ca="1" si="642"/>
        <v>0.98598754531101729</v>
      </c>
      <c r="JA172" s="18">
        <f t="shared" ca="1" si="643"/>
        <v>1.1992706811613847</v>
      </c>
    </row>
    <row r="173" spans="1:261" x14ac:dyDescent="0.2">
      <c r="A173" t="s">
        <v>202</v>
      </c>
      <c r="B173" s="1">
        <f t="shared" si="686"/>
        <v>1962</v>
      </c>
      <c r="C173" s="42">
        <f t="shared" si="575"/>
        <v>7874.0309999999999</v>
      </c>
      <c r="D173" s="42">
        <f t="shared" si="575"/>
        <v>3544.7359999999999</v>
      </c>
      <c r="E173" s="42">
        <f t="shared" si="575"/>
        <v>18838.297999999999</v>
      </c>
      <c r="F173" s="42">
        <f t="shared" si="575"/>
        <v>11195.056</v>
      </c>
      <c r="G173" s="42">
        <f t="shared" si="576"/>
        <v>6374.357</v>
      </c>
      <c r="H173" s="42">
        <f t="shared" si="644"/>
        <v>47826.478000000003</v>
      </c>
      <c r="I173" s="42"/>
      <c r="J173" s="42"/>
      <c r="K173" s="42"/>
      <c r="L173" s="42">
        <f t="shared" si="577"/>
        <v>3544.7359999999999</v>
      </c>
      <c r="M173" s="42"/>
      <c r="N173" s="42"/>
      <c r="O173" s="42"/>
      <c r="P173" s="42"/>
      <c r="Q173" s="27"/>
      <c r="R173" s="27"/>
      <c r="S173" s="1"/>
      <c r="T173" s="1"/>
      <c r="U173" s="1"/>
      <c r="V173" s="1"/>
      <c r="W173" s="1"/>
      <c r="X173" s="1"/>
      <c r="Z173" s="23"/>
      <c r="AA173" s="23">
        <f t="shared" si="578"/>
        <v>36019.174273443197</v>
      </c>
      <c r="AB173" s="23"/>
      <c r="AC173" s="58"/>
      <c r="AD173" s="27">
        <f t="shared" si="645"/>
        <v>631.03000000000009</v>
      </c>
      <c r="AE173" s="27"/>
      <c r="AH173" s="267" t="e">
        <f t="shared" si="646"/>
        <v>#DIV/0!</v>
      </c>
      <c r="AI173" s="267">
        <f t="shared" si="647"/>
        <v>98.412472565022696</v>
      </c>
      <c r="AJ173" s="267" t="e">
        <f t="shared" si="648"/>
        <v>#DIV/0!</v>
      </c>
      <c r="AK173" s="51" t="e">
        <f t="shared" si="649"/>
        <v>#DIV/0!</v>
      </c>
      <c r="AL173" s="15">
        <f t="shared" si="650"/>
        <v>0</v>
      </c>
      <c r="AM173" s="15"/>
      <c r="AN173" s="34" t="e">
        <f t="shared" si="651"/>
        <v>#DIV/0!</v>
      </c>
      <c r="AO173" s="34" t="e">
        <f t="shared" si="652"/>
        <v>#DIV/0!</v>
      </c>
      <c r="AQ173" s="26" t="e">
        <f t="shared" si="579"/>
        <v>#DIV/0!</v>
      </c>
      <c r="AR173" s="26">
        <f t="shared" si="580"/>
        <v>0.93962559091510911</v>
      </c>
      <c r="AS173" s="26" t="e">
        <f t="shared" si="581"/>
        <v>#DIV/0!</v>
      </c>
      <c r="AT173" s="26" t="e">
        <f t="shared" si="582"/>
        <v>#DIV/0!</v>
      </c>
      <c r="AU173" s="26">
        <f t="shared" si="583"/>
        <v>0</v>
      </c>
      <c r="AV173" s="26" t="e">
        <f t="shared" si="584"/>
        <v>#DIV/0!</v>
      </c>
      <c r="AY173" s="34" t="e">
        <f t="shared" si="585"/>
        <v>#DIV/0!</v>
      </c>
      <c r="AZ173" s="34" t="e">
        <f t="shared" si="586"/>
        <v>#DIV/0!</v>
      </c>
      <c r="BA173" s="34" t="e">
        <f t="shared" si="587"/>
        <v>#DIV/0!</v>
      </c>
      <c r="BB173" s="95" t="e">
        <f t="shared" si="588"/>
        <v>#DIV/0!</v>
      </c>
      <c r="BC173" s="34" t="e">
        <f t="shared" si="589"/>
        <v>#DIV/0!</v>
      </c>
      <c r="BD173" s="34"/>
      <c r="BH173" s="51"/>
      <c r="BI173" s="258">
        <f>[10]Commercial_Total!Y102</f>
        <v>0.92713036289743167</v>
      </c>
      <c r="BJ173" s="1"/>
      <c r="BK173" s="1"/>
      <c r="BL173" s="205"/>
      <c r="BN173" s="1"/>
      <c r="BO173" s="258">
        <f>[10]Commercial_Total!X102</f>
        <v>1.0134773150764125</v>
      </c>
      <c r="BP173" s="1"/>
      <c r="BQ173" s="51"/>
      <c r="BR173" s="51"/>
      <c r="BZ173" s="83">
        <f t="shared" si="687"/>
        <v>0.44556204437296493</v>
      </c>
      <c r="CA173" s="83" t="str">
        <f t="shared" si="590"/>
        <v xml:space="preserve">NA </v>
      </c>
      <c r="CB173" s="83" t="str">
        <f t="shared" si="653"/>
        <v xml:space="preserve">NA </v>
      </c>
      <c r="CC173" s="83" t="str">
        <f t="shared" si="591"/>
        <v>NA</v>
      </c>
      <c r="CD173" s="83" t="str">
        <f t="shared" si="592"/>
        <v>NA</v>
      </c>
      <c r="CE173" s="83" t="str">
        <f t="shared" si="593"/>
        <v>NA</v>
      </c>
      <c r="CF173" s="84" t="str">
        <f t="shared" si="654"/>
        <v xml:space="preserve">NA </v>
      </c>
      <c r="CG173" s="84" t="str">
        <f t="shared" si="594"/>
        <v>NA</v>
      </c>
      <c r="CH173" s="9"/>
      <c r="CI173" s="84" t="str">
        <f t="shared" si="655"/>
        <v xml:space="preserve">NA </v>
      </c>
      <c r="CK173" s="87" t="e">
        <f t="shared" si="595"/>
        <v>#DIV/0!</v>
      </c>
      <c r="CL173" s="87" t="e">
        <f t="shared" si="656"/>
        <v>#DIV/0!</v>
      </c>
      <c r="CM173" s="92">
        <f t="shared" si="657"/>
        <v>0</v>
      </c>
      <c r="CN173" s="92">
        <f t="shared" si="658"/>
        <v>0</v>
      </c>
      <c r="CO173" s="5">
        <f t="shared" si="659"/>
        <v>0</v>
      </c>
      <c r="CP173" s="91">
        <f t="shared" si="596"/>
        <v>0</v>
      </c>
      <c r="CQ173" s="37" t="e">
        <f t="shared" si="597"/>
        <v>#VALUE!</v>
      </c>
      <c r="CR173" t="e">
        <f t="shared" si="598"/>
        <v>#VALUE!</v>
      </c>
      <c r="CS173" s="84" t="str">
        <f t="shared" si="599"/>
        <v xml:space="preserve">NA </v>
      </c>
      <c r="CT173" s="205"/>
      <c r="CU173" s="244"/>
      <c r="CV173" s="5"/>
      <c r="CW173" s="26"/>
      <c r="CX173" s="26"/>
      <c r="CY173" s="26"/>
      <c r="CZ173" s="26"/>
      <c r="DA173" s="26"/>
      <c r="DD173" s="26"/>
      <c r="DE173" s="26"/>
      <c r="DF173" s="26"/>
      <c r="DG173" s="26"/>
      <c r="DH173" s="26"/>
      <c r="DI173" s="26"/>
      <c r="DJ173" s="26"/>
      <c r="DK173" s="26"/>
      <c r="DL173" s="26"/>
      <c r="DM173" s="26"/>
      <c r="DN173" s="26"/>
      <c r="DO173" s="26"/>
      <c r="DP173" s="26"/>
      <c r="DQ173" s="26"/>
      <c r="DR173" s="26"/>
      <c r="DS173" s="26" t="e">
        <f t="shared" si="688"/>
        <v>#DIV/0!</v>
      </c>
      <c r="DT173" s="26">
        <f t="shared" si="689"/>
        <v>4.1465867813906016E-2</v>
      </c>
      <c r="DU173" s="26" t="e">
        <f t="shared" si="690"/>
        <v>#DIV/0!</v>
      </c>
      <c r="DV173" s="26" t="e">
        <f t="shared" si="691"/>
        <v>#DIV/0!</v>
      </c>
      <c r="DW173" s="26" t="e">
        <f t="shared" si="692"/>
        <v>#DIV/0!</v>
      </c>
      <c r="DY173" s="26" t="e">
        <f t="shared" si="693"/>
        <v>#DIV/0!</v>
      </c>
      <c r="DZ173" s="26">
        <f t="shared" si="694"/>
        <v>1</v>
      </c>
      <c r="EA173" s="26">
        <f t="shared" si="600"/>
        <v>1.23137992363055</v>
      </c>
      <c r="EC173" s="26" t="e">
        <f t="shared" si="660"/>
        <v>#DIV/0!</v>
      </c>
      <c r="ED173" s="26" t="e">
        <f t="shared" si="661"/>
        <v>#DIV/0!</v>
      </c>
      <c r="EE173" s="26" t="e">
        <f t="shared" si="662"/>
        <v>#DIV/0!</v>
      </c>
      <c r="EF173" s="26" t="e">
        <f t="shared" si="663"/>
        <v>#DIV/0!</v>
      </c>
      <c r="EG173" s="26" t="e">
        <f t="shared" si="664"/>
        <v>#DIV/0!</v>
      </c>
      <c r="EI173" s="26" t="e">
        <f t="shared" si="665"/>
        <v>#DIV/0!</v>
      </c>
      <c r="EJ173" s="26">
        <f t="shared" si="695"/>
        <v>1</v>
      </c>
      <c r="EK173" s="26">
        <f t="shared" si="601"/>
        <v>1.1585611871837171</v>
      </c>
      <c r="EN173" s="26" t="e">
        <f t="shared" si="696"/>
        <v>#DIV/0!</v>
      </c>
      <c r="EO173" s="26">
        <f t="shared" si="697"/>
        <v>2.7134583766790756E-2</v>
      </c>
      <c r="EP173" s="26" t="e">
        <f t="shared" si="698"/>
        <v>#DIV/0!</v>
      </c>
      <c r="EQ173" s="26" t="e">
        <f t="shared" si="699"/>
        <v>#DIV/0!</v>
      </c>
      <c r="ER173" s="26" t="e">
        <f t="shared" si="700"/>
        <v>#DIV/0!</v>
      </c>
      <c r="ET173" s="26" t="e">
        <f t="shared" si="666"/>
        <v>#DIV/0!</v>
      </c>
      <c r="EU173" s="26">
        <f t="shared" si="701"/>
        <v>1</v>
      </c>
      <c r="EV173" s="26">
        <f t="shared" si="602"/>
        <v>1.2300362217132488</v>
      </c>
      <c r="EW173" s="26"/>
      <c r="EX173" s="26" t="e">
        <f t="shared" si="667"/>
        <v>#DIV/0!</v>
      </c>
      <c r="EY173" s="26">
        <f t="shared" si="668"/>
        <v>1.4331284047115003E-2</v>
      </c>
      <c r="EZ173" s="26" t="e">
        <f t="shared" si="669"/>
        <v>#DIV/0!</v>
      </c>
      <c r="FA173" s="26" t="e">
        <f t="shared" si="670"/>
        <v>#DIV/0!</v>
      </c>
      <c r="FB173" s="26" t="e">
        <f t="shared" si="671"/>
        <v>#DIV/0!</v>
      </c>
      <c r="FC173" s="26"/>
      <c r="FD173" s="26" t="e">
        <f t="shared" si="672"/>
        <v>#DIV/0!</v>
      </c>
      <c r="FE173" s="26">
        <f t="shared" si="702"/>
        <v>1</v>
      </c>
      <c r="FF173" s="26">
        <f t="shared" si="603"/>
        <v>1.001092230318313</v>
      </c>
      <c r="FV173" s="26">
        <f t="shared" si="604"/>
        <v>0.44556204437296493</v>
      </c>
      <c r="FX173" s="8">
        <f t="shared" si="703"/>
        <v>13</v>
      </c>
      <c r="FY173" t="b">
        <f t="shared" si="673"/>
        <v>1</v>
      </c>
      <c r="GC173" s="11"/>
      <c r="GD173" s="11"/>
      <c r="GE173" s="11"/>
      <c r="GF173" s="17">
        <f t="shared" ca="1" si="605"/>
        <v>1998</v>
      </c>
      <c r="GG173" s="18">
        <f t="shared" ca="1" si="606"/>
        <v>1.5177768696362892</v>
      </c>
      <c r="GH173" s="18">
        <f t="shared" ca="1" si="607"/>
        <v>0.886184509680217</v>
      </c>
      <c r="GI173" s="18">
        <f t="shared" ca="1" si="608"/>
        <v>0.93373061626333376</v>
      </c>
      <c r="GJ173" s="94">
        <f t="shared" ca="1" si="674"/>
        <v>1.2558960185532293</v>
      </c>
      <c r="GL173">
        <f t="shared" ca="1" si="675"/>
        <v>1998</v>
      </c>
      <c r="GM173" s="18">
        <f t="shared" ca="1" si="609"/>
        <v>0.85504968992054831</v>
      </c>
      <c r="GN173" s="18">
        <f t="shared" ca="1" si="610"/>
        <v>1.0422622475854204</v>
      </c>
      <c r="GO173" s="18">
        <f t="shared" ca="1" si="611"/>
        <v>0.92842995639482584</v>
      </c>
      <c r="GP173" s="18">
        <f t="shared" ca="1" si="612"/>
        <v>0.89522062609407849</v>
      </c>
      <c r="GQ173" s="18">
        <f t="shared" ca="1" si="613"/>
        <v>0.98694419317632431</v>
      </c>
      <c r="GX173" s="14"/>
      <c r="GZ173">
        <f t="shared" si="614"/>
        <v>0.32038485236267122</v>
      </c>
      <c r="HA173" t="e">
        <f t="shared" si="615"/>
        <v>#VALUE!</v>
      </c>
      <c r="HB173" t="e">
        <f t="shared" si="616"/>
        <v>#VALUE!</v>
      </c>
      <c r="HC173" t="e">
        <f t="shared" si="617"/>
        <v>#VALUE!</v>
      </c>
      <c r="HD173" t="e">
        <f t="shared" si="618"/>
        <v>#VALUE!</v>
      </c>
      <c r="HE173" t="e">
        <f t="shared" si="619"/>
        <v>#VALUE!</v>
      </c>
      <c r="HG173" t="e">
        <f t="shared" si="620"/>
        <v>#VALUE!</v>
      </c>
      <c r="HI173" t="e">
        <f t="shared" si="676"/>
        <v>#DIV/0!</v>
      </c>
      <c r="HJ173">
        <f t="shared" si="677"/>
        <v>0.88533764918675706</v>
      </c>
      <c r="HK173" t="e">
        <f t="shared" si="678"/>
        <v>#DIV/0!</v>
      </c>
      <c r="HL173" t="e">
        <f t="shared" si="679"/>
        <v>#DIV/0!</v>
      </c>
      <c r="HM173">
        <f t="shared" si="680"/>
        <v>0</v>
      </c>
      <c r="HO173" s="8">
        <f t="shared" si="704"/>
        <v>13</v>
      </c>
      <c r="HP173" t="b">
        <f t="shared" si="681"/>
        <v>1</v>
      </c>
      <c r="HS173" s="11"/>
      <c r="HT173" s="11"/>
      <c r="HU173" s="11"/>
      <c r="HV173" s="17">
        <f t="shared" ca="1" si="621"/>
        <v>1998</v>
      </c>
      <c r="HW173" s="18">
        <f t="shared" ca="1" si="622"/>
        <v>1.0913692592065973</v>
      </c>
      <c r="HX173" s="18">
        <f t="shared" ca="1" si="623"/>
        <v>0.95073137620861237</v>
      </c>
      <c r="HY173" s="18">
        <f t="shared" ca="1" si="624"/>
        <v>0.98310277272710034</v>
      </c>
      <c r="IB173" s="18">
        <f t="shared" ca="1" si="625"/>
        <v>0.8663913085557069</v>
      </c>
      <c r="IC173" s="18">
        <f t="shared" ca="1" si="626"/>
        <v>0.96129600922193903</v>
      </c>
      <c r="ID173" s="18">
        <f t="shared" ca="1" si="627"/>
        <v>0.94010558301189684</v>
      </c>
      <c r="IE173" s="18">
        <f t="shared" ca="1" si="628"/>
        <v>1.0954488785370022</v>
      </c>
      <c r="IF173" s="18">
        <f t="shared" ca="1" si="629"/>
        <v>0.99711048420404147</v>
      </c>
      <c r="IG173" s="197"/>
      <c r="IH173">
        <f t="shared" si="682"/>
        <v>0</v>
      </c>
      <c r="II173">
        <f t="shared" si="683"/>
        <v>0.61918828267021297</v>
      </c>
      <c r="IJ173" t="e">
        <f t="shared" si="684"/>
        <v>#DIV/0!</v>
      </c>
      <c r="IK173">
        <f t="shared" si="630"/>
        <v>0</v>
      </c>
      <c r="IL173">
        <f t="shared" si="631"/>
        <v>0.58180515599171045</v>
      </c>
      <c r="IM173">
        <f t="shared" si="632"/>
        <v>0</v>
      </c>
      <c r="IN173" s="17">
        <f t="shared" ca="1" si="633"/>
        <v>1998</v>
      </c>
      <c r="IO173" s="18">
        <f t="shared" ca="1" si="634"/>
        <v>1.165113997921299</v>
      </c>
      <c r="IP173" s="18">
        <f t="shared" ca="1" si="635"/>
        <v>0.89417521855869186</v>
      </c>
      <c r="IQ173" s="18">
        <f t="shared" ca="1" si="636"/>
        <v>1.0858955672756783</v>
      </c>
      <c r="IS173" s="17">
        <f t="shared" ca="1" si="637"/>
        <v>1998</v>
      </c>
      <c r="IT173" s="18">
        <f t="shared" ca="1" si="638"/>
        <v>1.2170318063299683</v>
      </c>
      <c r="IU173" s="18">
        <f t="shared" ca="1" si="639"/>
        <v>1.0202416349730579</v>
      </c>
      <c r="IV173" s="18">
        <f t="shared" ca="1" si="640"/>
        <v>1.2416665199043009</v>
      </c>
      <c r="IX173" s="17">
        <f t="shared" ca="1" si="685"/>
        <v>1998</v>
      </c>
      <c r="IY173" s="18" t="e">
        <f t="shared" ca="1" si="641"/>
        <v>#DIV/0!</v>
      </c>
      <c r="IZ173" s="18">
        <f t="shared" ca="1" si="642"/>
        <v>0.98694419317632431</v>
      </c>
      <c r="JA173" s="18">
        <f t="shared" ca="1" si="643"/>
        <v>1.2231519208249078</v>
      </c>
    </row>
    <row r="174" spans="1:261" x14ac:dyDescent="0.2">
      <c r="A174" t="s">
        <v>202</v>
      </c>
      <c r="B174" s="1">
        <f t="shared" si="686"/>
        <v>1963</v>
      </c>
      <c r="C174" s="42">
        <f t="shared" si="575"/>
        <v>7945.3810000000003</v>
      </c>
      <c r="D174" s="42">
        <f t="shared" si="575"/>
        <v>3608.7429999999999</v>
      </c>
      <c r="E174" s="42">
        <f t="shared" si="575"/>
        <v>19675.945</v>
      </c>
      <c r="F174" s="42">
        <f t="shared" si="575"/>
        <v>11629.984</v>
      </c>
      <c r="G174" s="42">
        <f t="shared" si="576"/>
        <v>6784.0190000000002</v>
      </c>
      <c r="H174" s="42">
        <f t="shared" si="644"/>
        <v>49644.072</v>
      </c>
      <c r="I174" s="42"/>
      <c r="J174" s="42"/>
      <c r="K174" s="42"/>
      <c r="L174" s="42">
        <f t="shared" si="577"/>
        <v>3608.7429999999999</v>
      </c>
      <c r="M174" s="42"/>
      <c r="N174" s="42"/>
      <c r="O174" s="42"/>
      <c r="P174" s="42"/>
      <c r="Q174" s="27"/>
      <c r="R174" s="27"/>
      <c r="S174" s="1"/>
      <c r="T174" s="1"/>
      <c r="U174" s="1"/>
      <c r="V174" s="1"/>
      <c r="W174" s="1"/>
      <c r="X174" s="1"/>
      <c r="Z174" s="23"/>
      <c r="AA174" s="23">
        <f t="shared" si="578"/>
        <v>36743.103932126673</v>
      </c>
      <c r="AB174" s="23"/>
      <c r="AC174" s="58"/>
      <c r="AD174" s="27">
        <f t="shared" si="645"/>
        <v>697.51800000000003</v>
      </c>
      <c r="AE174" s="27"/>
      <c r="AH174" s="267" t="e">
        <f t="shared" si="646"/>
        <v>#DIV/0!</v>
      </c>
      <c r="AI174" s="267">
        <f t="shared" si="647"/>
        <v>98.215518391320828</v>
      </c>
      <c r="AJ174" s="267" t="e">
        <f t="shared" si="648"/>
        <v>#DIV/0!</v>
      </c>
      <c r="AK174" s="51" t="e">
        <f t="shared" si="649"/>
        <v>#DIV/0!</v>
      </c>
      <c r="AL174" s="15">
        <f t="shared" si="650"/>
        <v>0</v>
      </c>
      <c r="AM174" s="15"/>
      <c r="AN174" s="34" t="e">
        <f t="shared" si="651"/>
        <v>#DIV/0!</v>
      </c>
      <c r="AO174" s="34" t="e">
        <f t="shared" si="652"/>
        <v>#DIV/0!</v>
      </c>
      <c r="AQ174" s="26" t="e">
        <f t="shared" si="579"/>
        <v>#DIV/0!</v>
      </c>
      <c r="AR174" s="26">
        <f t="shared" si="580"/>
        <v>0.93774510588080073</v>
      </c>
      <c r="AS174" s="26" t="e">
        <f t="shared" si="581"/>
        <v>#DIV/0!</v>
      </c>
      <c r="AT174" s="26" t="e">
        <f t="shared" si="582"/>
        <v>#DIV/0!</v>
      </c>
      <c r="AU174" s="26">
        <f t="shared" si="583"/>
        <v>0</v>
      </c>
      <c r="AV174" s="26" t="e">
        <f t="shared" si="584"/>
        <v>#DIV/0!</v>
      </c>
      <c r="AY174" s="34" t="e">
        <f t="shared" si="585"/>
        <v>#DIV/0!</v>
      </c>
      <c r="AZ174" s="34" t="e">
        <f t="shared" si="586"/>
        <v>#DIV/0!</v>
      </c>
      <c r="BA174" s="34" t="e">
        <f t="shared" si="587"/>
        <v>#DIV/0!</v>
      </c>
      <c r="BB174" s="95" t="e">
        <f t="shared" si="588"/>
        <v>#DIV/0!</v>
      </c>
      <c r="BC174" s="34" t="e">
        <f t="shared" si="589"/>
        <v>#DIV/0!</v>
      </c>
      <c r="BD174" s="34"/>
      <c r="BH174" s="51"/>
      <c r="BI174" s="258">
        <f>[10]Commercial_Total!Y103</f>
        <v>0.92132077131909329</v>
      </c>
      <c r="BJ174" s="1"/>
      <c r="BK174" s="1"/>
      <c r="BL174" s="205"/>
      <c r="BN174" s="1"/>
      <c r="BO174" s="258">
        <f>[10]Commercial_Total!X103</f>
        <v>1.017826944830726</v>
      </c>
      <c r="BP174" s="1"/>
      <c r="BQ174" s="51"/>
      <c r="BR174" s="51"/>
      <c r="BZ174" s="83">
        <f t="shared" si="687"/>
        <v>0.46496697733894038</v>
      </c>
      <c r="CA174" s="83" t="str">
        <f t="shared" si="590"/>
        <v xml:space="preserve">NA </v>
      </c>
      <c r="CB174" s="83" t="str">
        <f t="shared" si="653"/>
        <v xml:space="preserve">NA </v>
      </c>
      <c r="CC174" s="83" t="str">
        <f t="shared" si="591"/>
        <v>NA</v>
      </c>
      <c r="CD174" s="83" t="str">
        <f t="shared" si="592"/>
        <v>NA</v>
      </c>
      <c r="CE174" s="83" t="str">
        <f t="shared" si="593"/>
        <v>NA</v>
      </c>
      <c r="CF174" s="84" t="str">
        <f t="shared" si="654"/>
        <v xml:space="preserve">NA </v>
      </c>
      <c r="CG174" s="84" t="str">
        <f t="shared" si="594"/>
        <v>NA</v>
      </c>
      <c r="CH174" s="9"/>
      <c r="CI174" s="84" t="str">
        <f t="shared" si="655"/>
        <v xml:space="preserve">NA </v>
      </c>
      <c r="CK174" s="87" t="e">
        <f t="shared" si="595"/>
        <v>#DIV/0!</v>
      </c>
      <c r="CL174" s="87" t="e">
        <f t="shared" si="656"/>
        <v>#DIV/0!</v>
      </c>
      <c r="CM174" s="92">
        <f t="shared" si="657"/>
        <v>0</v>
      </c>
      <c r="CN174" s="92">
        <f t="shared" si="658"/>
        <v>0</v>
      </c>
      <c r="CO174" s="5">
        <f t="shared" si="659"/>
        <v>0</v>
      </c>
      <c r="CP174" s="91">
        <f t="shared" si="596"/>
        <v>0</v>
      </c>
      <c r="CQ174" s="37" t="e">
        <f t="shared" si="597"/>
        <v>#VALUE!</v>
      </c>
      <c r="CR174" t="e">
        <f t="shared" si="598"/>
        <v>#VALUE!</v>
      </c>
      <c r="CS174" s="84" t="str">
        <f t="shared" si="599"/>
        <v xml:space="preserve">NA </v>
      </c>
      <c r="CT174" s="205"/>
      <c r="CU174" s="244"/>
      <c r="CV174" s="5"/>
      <c r="CW174" s="26"/>
      <c r="CX174" s="26"/>
      <c r="CY174" s="26"/>
      <c r="CZ174" s="26"/>
      <c r="DA174" s="26"/>
      <c r="DD174" s="26"/>
      <c r="DE174" s="26"/>
      <c r="DF174" s="26"/>
      <c r="DG174" s="26"/>
      <c r="DH174" s="26"/>
      <c r="DI174" s="26"/>
      <c r="DJ174" s="26"/>
      <c r="DK174" s="26"/>
      <c r="DL174" s="26"/>
      <c r="DM174" s="26"/>
      <c r="DN174" s="26"/>
      <c r="DO174" s="26"/>
      <c r="DP174" s="26"/>
      <c r="DQ174" s="26"/>
      <c r="DR174" s="26"/>
      <c r="DS174" s="26" t="e">
        <f t="shared" si="688"/>
        <v>#DIV/0!</v>
      </c>
      <c r="DT174" s="26">
        <f t="shared" si="689"/>
        <v>-2.0033184351156133E-3</v>
      </c>
      <c r="DU174" s="26" t="e">
        <f t="shared" si="690"/>
        <v>#DIV/0!</v>
      </c>
      <c r="DV174" s="26" t="e">
        <f t="shared" si="691"/>
        <v>#DIV/0!</v>
      </c>
      <c r="DW174" s="26" t="e">
        <f t="shared" si="692"/>
        <v>#DIV/0!</v>
      </c>
      <c r="DY174" s="26" t="e">
        <f t="shared" si="693"/>
        <v>#DIV/0!</v>
      </c>
      <c r="DZ174" s="26">
        <f t="shared" si="694"/>
        <v>1</v>
      </c>
      <c r="EA174" s="26">
        <f t="shared" si="600"/>
        <v>1.23137992363055</v>
      </c>
      <c r="EC174" s="26" t="e">
        <f t="shared" si="660"/>
        <v>#DIV/0!</v>
      </c>
      <c r="ED174" s="26" t="e">
        <f t="shared" si="661"/>
        <v>#DIV/0!</v>
      </c>
      <c r="EE174" s="26" t="e">
        <f t="shared" si="662"/>
        <v>#DIV/0!</v>
      </c>
      <c r="EF174" s="26" t="e">
        <f t="shared" si="663"/>
        <v>#DIV/0!</v>
      </c>
      <c r="EG174" s="26" t="e">
        <f t="shared" si="664"/>
        <v>#DIV/0!</v>
      </c>
      <c r="EI174" s="26" t="e">
        <f t="shared" si="665"/>
        <v>#DIV/0!</v>
      </c>
      <c r="EJ174" s="26">
        <f t="shared" si="695"/>
        <v>1</v>
      </c>
      <c r="EK174" s="26">
        <f t="shared" si="601"/>
        <v>1.1585611871837171</v>
      </c>
      <c r="EN174" s="26" t="e">
        <f t="shared" si="696"/>
        <v>#DIV/0!</v>
      </c>
      <c r="EO174" s="26">
        <f t="shared" si="697"/>
        <v>-6.2859229548822533E-3</v>
      </c>
      <c r="EP174" s="26" t="e">
        <f t="shared" si="698"/>
        <v>#DIV/0!</v>
      </c>
      <c r="EQ174" s="26" t="e">
        <f t="shared" si="699"/>
        <v>#DIV/0!</v>
      </c>
      <c r="ER174" s="26" t="e">
        <f t="shared" si="700"/>
        <v>#DIV/0!</v>
      </c>
      <c r="ET174" s="26" t="e">
        <f t="shared" si="666"/>
        <v>#DIV/0!</v>
      </c>
      <c r="EU174" s="26">
        <f t="shared" si="701"/>
        <v>1</v>
      </c>
      <c r="EV174" s="26">
        <f t="shared" si="602"/>
        <v>1.2300362217132488</v>
      </c>
      <c r="EW174" s="26"/>
      <c r="EX174" s="26" t="e">
        <f t="shared" si="667"/>
        <v>#DIV/0!</v>
      </c>
      <c r="EY174" s="26">
        <f t="shared" si="668"/>
        <v>4.282604519766771E-3</v>
      </c>
      <c r="EZ174" s="26" t="e">
        <f t="shared" si="669"/>
        <v>#DIV/0!</v>
      </c>
      <c r="FA174" s="26" t="e">
        <f t="shared" si="670"/>
        <v>#DIV/0!</v>
      </c>
      <c r="FB174" s="26" t="e">
        <f t="shared" si="671"/>
        <v>#DIV/0!</v>
      </c>
      <c r="FC174" s="26"/>
      <c r="FD174" s="26" t="e">
        <f t="shared" si="672"/>
        <v>#DIV/0!</v>
      </c>
      <c r="FE174" s="26">
        <f t="shared" si="702"/>
        <v>1</v>
      </c>
      <c r="FF174" s="26">
        <f t="shared" si="603"/>
        <v>1.001092230318313</v>
      </c>
      <c r="FV174" s="26">
        <f t="shared" si="604"/>
        <v>0.46496697733894038</v>
      </c>
      <c r="FX174" s="8">
        <f t="shared" si="703"/>
        <v>14</v>
      </c>
      <c r="FY174" t="b">
        <f t="shared" si="673"/>
        <v>1</v>
      </c>
      <c r="GC174" s="11"/>
      <c r="GD174" s="11"/>
      <c r="GE174" s="11"/>
      <c r="GF174" s="17">
        <f t="shared" ca="1" si="605"/>
        <v>1999</v>
      </c>
      <c r="GG174" s="18">
        <f t="shared" ca="1" si="606"/>
        <v>1.5913363302002452</v>
      </c>
      <c r="GH174" s="18">
        <f t="shared" ca="1" si="607"/>
        <v>0.86463113234603384</v>
      </c>
      <c r="GI174" s="18">
        <f t="shared" ca="1" si="608"/>
        <v>0.93678333713999073</v>
      </c>
      <c r="GJ174" s="94">
        <f t="shared" ca="1" si="674"/>
        <v>1.2889379298063899</v>
      </c>
      <c r="GL174">
        <f t="shared" ca="1" si="675"/>
        <v>1999</v>
      </c>
      <c r="GM174" s="18">
        <f t="shared" ca="1" si="609"/>
        <v>0.85185040179770877</v>
      </c>
      <c r="GN174" s="18">
        <f t="shared" ca="1" si="610"/>
        <v>1.0317065441815463</v>
      </c>
      <c r="GO174" s="18">
        <f t="shared" ca="1" si="611"/>
        <v>0.92804099885208902</v>
      </c>
      <c r="GP174" s="18">
        <f t="shared" ca="1" si="612"/>
        <v>0.90243289468672849</v>
      </c>
      <c r="GQ174" s="18">
        <f t="shared" ca="1" si="613"/>
        <v>0.99542084471814218</v>
      </c>
      <c r="GX174" s="14"/>
      <c r="GZ174">
        <f t="shared" si="614"/>
        <v>0.33433812029006116</v>
      </c>
      <c r="HA174" t="e">
        <f t="shared" si="615"/>
        <v>#VALUE!</v>
      </c>
      <c r="HB174" t="e">
        <f t="shared" si="616"/>
        <v>#VALUE!</v>
      </c>
      <c r="HC174" t="e">
        <f t="shared" si="617"/>
        <v>#VALUE!</v>
      </c>
      <c r="HD174" t="e">
        <f t="shared" si="618"/>
        <v>#VALUE!</v>
      </c>
      <c r="HE174" t="e">
        <f t="shared" si="619"/>
        <v>#VALUE!</v>
      </c>
      <c r="HG174" t="e">
        <f t="shared" si="620"/>
        <v>#VALUE!</v>
      </c>
      <c r="HI174" t="e">
        <f t="shared" si="676"/>
        <v>#DIV/0!</v>
      </c>
      <c r="HJ174">
        <f t="shared" si="677"/>
        <v>0.8835658113231416</v>
      </c>
      <c r="HK174" t="e">
        <f t="shared" si="678"/>
        <v>#DIV/0!</v>
      </c>
      <c r="HL174" t="e">
        <f t="shared" si="679"/>
        <v>#DIV/0!</v>
      </c>
      <c r="HM174">
        <f t="shared" si="680"/>
        <v>0</v>
      </c>
      <c r="HO174" s="8">
        <f t="shared" si="704"/>
        <v>14</v>
      </c>
      <c r="HP174" t="b">
        <f t="shared" si="681"/>
        <v>1</v>
      </c>
      <c r="HS174" s="11"/>
      <c r="HT174" s="11"/>
      <c r="HU174" s="11"/>
      <c r="HV174" s="17">
        <f t="shared" ca="1" si="621"/>
        <v>1999</v>
      </c>
      <c r="HW174" s="18">
        <f t="shared" ca="1" si="622"/>
        <v>1.1442627612683067</v>
      </c>
      <c r="HX174" s="18">
        <f t="shared" ca="1" si="623"/>
        <v>0.92760811928972764</v>
      </c>
      <c r="HY174" s="18">
        <f t="shared" ca="1" si="624"/>
        <v>0.98631690998031962</v>
      </c>
      <c r="IB174" s="18">
        <f t="shared" ca="1" si="625"/>
        <v>0.89047253508137314</v>
      </c>
      <c r="IC174" s="18">
        <f t="shared" ca="1" si="626"/>
        <v>0.95833593356062319</v>
      </c>
      <c r="ID174" s="18">
        <f t="shared" ca="1" si="627"/>
        <v>0.93459672749908196</v>
      </c>
      <c r="IE174" s="18">
        <f t="shared" ca="1" si="628"/>
        <v>1.1048599049477332</v>
      </c>
      <c r="IF174" s="18">
        <f t="shared" ca="1" si="629"/>
        <v>1.0056744518343581</v>
      </c>
      <c r="IG174" s="197"/>
      <c r="IH174">
        <f t="shared" si="682"/>
        <v>0</v>
      </c>
      <c r="II174">
        <f t="shared" si="683"/>
        <v>0.63163300887996254</v>
      </c>
      <c r="IJ174" t="e">
        <f t="shared" si="684"/>
        <v>#DIV/0!</v>
      </c>
      <c r="IK174">
        <f t="shared" si="630"/>
        <v>0</v>
      </c>
      <c r="IL174">
        <f t="shared" si="631"/>
        <v>0.59231076278994921</v>
      </c>
      <c r="IM174">
        <f t="shared" si="632"/>
        <v>0</v>
      </c>
      <c r="IN174" s="17">
        <f t="shared" ca="1" si="633"/>
        <v>1999</v>
      </c>
      <c r="IO174" s="18">
        <f t="shared" ca="1" si="634"/>
        <v>1.1791215434050668</v>
      </c>
      <c r="IP174" s="18">
        <f t="shared" ca="1" si="635"/>
        <v>0.9190286950180121</v>
      </c>
      <c r="IQ174" s="18">
        <f t="shared" ca="1" si="636"/>
        <v>1.041816063737069</v>
      </c>
      <c r="IS174" s="17">
        <f t="shared" ca="1" si="637"/>
        <v>1999</v>
      </c>
      <c r="IT174" s="18">
        <f t="shared" ca="1" si="638"/>
        <v>1.2428697814138228</v>
      </c>
      <c r="IU174" s="18">
        <f t="shared" ca="1" si="639"/>
        <v>1.0171000506916572</v>
      </c>
      <c r="IV174" s="18">
        <f t="shared" ca="1" si="640"/>
        <v>1.2641229176791278</v>
      </c>
      <c r="IX174" s="17">
        <f t="shared" ca="1" si="685"/>
        <v>1999</v>
      </c>
      <c r="IY174" s="18" t="e">
        <f t="shared" ca="1" si="641"/>
        <v>#DIV/0!</v>
      </c>
      <c r="IZ174" s="18">
        <f t="shared" ca="1" si="642"/>
        <v>0.99542084471814218</v>
      </c>
      <c r="JA174" s="18">
        <f t="shared" ca="1" si="643"/>
        <v>1.2404091393209979</v>
      </c>
    </row>
    <row r="175" spans="1:261" x14ac:dyDescent="0.2">
      <c r="A175" t="s">
        <v>202</v>
      </c>
      <c r="B175" s="1">
        <f t="shared" si="686"/>
        <v>1964</v>
      </c>
      <c r="C175" s="42">
        <f t="shared" si="575"/>
        <v>8039.2759999999998</v>
      </c>
      <c r="D175" s="42">
        <f t="shared" si="575"/>
        <v>3714.9940000000001</v>
      </c>
      <c r="E175" s="42">
        <f t="shared" si="575"/>
        <v>20831.385000000002</v>
      </c>
      <c r="F175" s="42">
        <f t="shared" si="575"/>
        <v>11973.249</v>
      </c>
      <c r="G175" s="42">
        <f t="shared" si="576"/>
        <v>7256.0240000000003</v>
      </c>
      <c r="H175" s="42">
        <f t="shared" si="644"/>
        <v>51814.928</v>
      </c>
      <c r="I175" s="42"/>
      <c r="J175" s="42"/>
      <c r="K175" s="42"/>
      <c r="L175" s="42">
        <f t="shared" si="577"/>
        <v>3714.9940000000001</v>
      </c>
      <c r="M175" s="42"/>
      <c r="N175" s="42"/>
      <c r="O175" s="42"/>
      <c r="P175" s="42"/>
      <c r="Q175" s="27"/>
      <c r="R175" s="27"/>
      <c r="S175" s="1"/>
      <c r="T175" s="1"/>
      <c r="U175" s="1"/>
      <c r="V175" s="1"/>
      <c r="W175" s="1"/>
      <c r="X175" s="1"/>
      <c r="Z175" s="23"/>
      <c r="AA175" s="23">
        <f t="shared" si="578"/>
        <v>37509.906313800413</v>
      </c>
      <c r="AB175" s="23"/>
      <c r="AC175" s="58"/>
      <c r="AD175" s="27">
        <f t="shared" si="645"/>
        <v>747.80099999999993</v>
      </c>
      <c r="AE175" s="27"/>
      <c r="AH175" s="267" t="e">
        <f t="shared" si="646"/>
        <v>#DIV/0!</v>
      </c>
      <c r="AI175" s="267">
        <f t="shared" si="647"/>
        <v>99.040343340799083</v>
      </c>
      <c r="AJ175" s="267" t="e">
        <f t="shared" si="648"/>
        <v>#DIV/0!</v>
      </c>
      <c r="AK175" s="51" t="e">
        <f t="shared" si="649"/>
        <v>#DIV/0!</v>
      </c>
      <c r="AL175" s="15">
        <f t="shared" si="650"/>
        <v>0</v>
      </c>
      <c r="AM175" s="15"/>
      <c r="AN175" s="34" t="e">
        <f t="shared" si="651"/>
        <v>#DIV/0!</v>
      </c>
      <c r="AO175" s="34" t="e">
        <f t="shared" si="652"/>
        <v>#DIV/0!</v>
      </c>
      <c r="AQ175" s="26" t="e">
        <f t="shared" si="579"/>
        <v>#DIV/0!</v>
      </c>
      <c r="AR175" s="26">
        <f t="shared" si="580"/>
        <v>0.94562039455463176</v>
      </c>
      <c r="AS175" s="26" t="e">
        <f t="shared" si="581"/>
        <v>#DIV/0!</v>
      </c>
      <c r="AT175" s="26" t="e">
        <f t="shared" si="582"/>
        <v>#DIV/0!</v>
      </c>
      <c r="AU175" s="26">
        <f t="shared" si="583"/>
        <v>0</v>
      </c>
      <c r="AV175" s="26" t="e">
        <f t="shared" si="584"/>
        <v>#DIV/0!</v>
      </c>
      <c r="AY175" s="34" t="e">
        <f t="shared" si="585"/>
        <v>#DIV/0!</v>
      </c>
      <c r="AZ175" s="34" t="e">
        <f t="shared" si="586"/>
        <v>#DIV/0!</v>
      </c>
      <c r="BA175" s="34" t="e">
        <f t="shared" si="587"/>
        <v>#DIV/0!</v>
      </c>
      <c r="BB175" s="95" t="e">
        <f t="shared" si="588"/>
        <v>#DIV/0!</v>
      </c>
      <c r="BC175" s="34" t="e">
        <f t="shared" si="589"/>
        <v>#DIV/0!</v>
      </c>
      <c r="BD175" s="34"/>
      <c r="BH175" s="51"/>
      <c r="BI175" s="258">
        <f>[10]Commercial_Total!Y104</f>
        <v>0.95148282392280903</v>
      </c>
      <c r="BJ175" s="1"/>
      <c r="BK175" s="1"/>
      <c r="BL175" s="205"/>
      <c r="BN175" s="1"/>
      <c r="BO175" s="258">
        <f>[10]Commercial_Total!X104</f>
        <v>0.99383863878487311</v>
      </c>
      <c r="BP175" s="1"/>
      <c r="BQ175" s="51"/>
      <c r="BR175" s="51"/>
      <c r="BZ175" s="83">
        <f t="shared" si="687"/>
        <v>0.49178058715741463</v>
      </c>
      <c r="CA175" s="83" t="str">
        <f t="shared" si="590"/>
        <v xml:space="preserve">NA </v>
      </c>
      <c r="CB175" s="83" t="str">
        <f t="shared" si="653"/>
        <v xml:space="preserve">NA </v>
      </c>
      <c r="CC175" s="83" t="str">
        <f t="shared" si="591"/>
        <v>NA</v>
      </c>
      <c r="CD175" s="83" t="str">
        <f t="shared" si="592"/>
        <v>NA</v>
      </c>
      <c r="CE175" s="83" t="str">
        <f t="shared" si="593"/>
        <v>NA</v>
      </c>
      <c r="CF175" s="84" t="str">
        <f t="shared" si="654"/>
        <v xml:space="preserve">NA </v>
      </c>
      <c r="CG175" s="84" t="str">
        <f t="shared" si="594"/>
        <v>NA</v>
      </c>
      <c r="CH175" s="9"/>
      <c r="CI175" s="84" t="str">
        <f t="shared" si="655"/>
        <v xml:space="preserve">NA </v>
      </c>
      <c r="CK175" s="87" t="e">
        <f t="shared" si="595"/>
        <v>#DIV/0!</v>
      </c>
      <c r="CL175" s="87" t="e">
        <f t="shared" si="656"/>
        <v>#DIV/0!</v>
      </c>
      <c r="CM175" s="92">
        <f t="shared" si="657"/>
        <v>0</v>
      </c>
      <c r="CN175" s="92">
        <f t="shared" si="658"/>
        <v>0</v>
      </c>
      <c r="CO175" s="5">
        <f t="shared" si="659"/>
        <v>0</v>
      </c>
      <c r="CP175" s="91">
        <f t="shared" si="596"/>
        <v>0</v>
      </c>
      <c r="CQ175" s="37" t="e">
        <f t="shared" si="597"/>
        <v>#VALUE!</v>
      </c>
      <c r="CR175" t="e">
        <f t="shared" si="598"/>
        <v>#VALUE!</v>
      </c>
      <c r="CS175" s="84" t="str">
        <f t="shared" si="599"/>
        <v xml:space="preserve">NA </v>
      </c>
      <c r="CT175" s="205"/>
      <c r="CU175" s="244"/>
      <c r="CV175" s="5"/>
      <c r="CW175" s="26"/>
      <c r="CX175" s="26"/>
      <c r="CY175" s="26"/>
      <c r="CZ175" s="26"/>
      <c r="DA175" s="26"/>
      <c r="DD175" s="26"/>
      <c r="DE175" s="26"/>
      <c r="DF175" s="26"/>
      <c r="DG175" s="26"/>
      <c r="DH175" s="26"/>
      <c r="DI175" s="26"/>
      <c r="DJ175" s="26"/>
      <c r="DK175" s="26"/>
      <c r="DL175" s="26"/>
      <c r="DM175" s="26"/>
      <c r="DN175" s="26"/>
      <c r="DO175" s="26"/>
      <c r="DP175" s="26"/>
      <c r="DQ175" s="26"/>
      <c r="DR175" s="26"/>
      <c r="DS175" s="26" t="e">
        <f t="shared" si="688"/>
        <v>#DIV/0!</v>
      </c>
      <c r="DT175" s="26">
        <f t="shared" si="689"/>
        <v>8.3630443183748612E-3</v>
      </c>
      <c r="DU175" s="26" t="e">
        <f t="shared" si="690"/>
        <v>#DIV/0!</v>
      </c>
      <c r="DV175" s="26" t="e">
        <f t="shared" si="691"/>
        <v>#DIV/0!</v>
      </c>
      <c r="DW175" s="26" t="e">
        <f t="shared" si="692"/>
        <v>#DIV/0!</v>
      </c>
      <c r="DY175" s="26" t="e">
        <f t="shared" si="693"/>
        <v>#DIV/0!</v>
      </c>
      <c r="DZ175" s="26">
        <f t="shared" si="694"/>
        <v>1</v>
      </c>
      <c r="EA175" s="26">
        <f t="shared" si="600"/>
        <v>1.23137992363055</v>
      </c>
      <c r="EC175" s="26" t="e">
        <f t="shared" si="660"/>
        <v>#DIV/0!</v>
      </c>
      <c r="ED175" s="26" t="e">
        <f t="shared" si="661"/>
        <v>#DIV/0!</v>
      </c>
      <c r="EE175" s="26" t="e">
        <f t="shared" si="662"/>
        <v>#DIV/0!</v>
      </c>
      <c r="EF175" s="26" t="e">
        <f t="shared" si="663"/>
        <v>#DIV/0!</v>
      </c>
      <c r="EG175" s="26" t="e">
        <f t="shared" si="664"/>
        <v>#DIV/0!</v>
      </c>
      <c r="EI175" s="26" t="e">
        <f t="shared" si="665"/>
        <v>#DIV/0!</v>
      </c>
      <c r="EJ175" s="26">
        <f t="shared" si="695"/>
        <v>1</v>
      </c>
      <c r="EK175" s="26">
        <f t="shared" si="601"/>
        <v>1.1585611871837171</v>
      </c>
      <c r="EN175" s="26" t="e">
        <f t="shared" si="696"/>
        <v>#DIV/0!</v>
      </c>
      <c r="EO175" s="26">
        <f t="shared" si="697"/>
        <v>3.2213373471022988E-2</v>
      </c>
      <c r="EP175" s="26" t="e">
        <f t="shared" si="698"/>
        <v>#DIV/0!</v>
      </c>
      <c r="EQ175" s="26" t="e">
        <f t="shared" si="699"/>
        <v>#DIV/0!</v>
      </c>
      <c r="ER175" s="26" t="e">
        <f t="shared" si="700"/>
        <v>#DIV/0!</v>
      </c>
      <c r="ET175" s="26" t="e">
        <f t="shared" si="666"/>
        <v>#DIV/0!</v>
      </c>
      <c r="EU175" s="26">
        <f t="shared" si="701"/>
        <v>1</v>
      </c>
      <c r="EV175" s="26">
        <f t="shared" si="602"/>
        <v>1.2300362217132488</v>
      </c>
      <c r="EW175" s="26"/>
      <c r="EX175" s="26" t="e">
        <f t="shared" si="667"/>
        <v>#DIV/0!</v>
      </c>
      <c r="EY175" s="26">
        <f t="shared" si="668"/>
        <v>-2.3850329152648207E-2</v>
      </c>
      <c r="EZ175" s="26" t="e">
        <f t="shared" si="669"/>
        <v>#DIV/0!</v>
      </c>
      <c r="FA175" s="26" t="e">
        <f t="shared" si="670"/>
        <v>#DIV/0!</v>
      </c>
      <c r="FB175" s="26" t="e">
        <f t="shared" si="671"/>
        <v>#DIV/0!</v>
      </c>
      <c r="FC175" s="26"/>
      <c r="FD175" s="26" t="e">
        <f t="shared" si="672"/>
        <v>#DIV/0!</v>
      </c>
      <c r="FE175" s="26">
        <f t="shared" si="702"/>
        <v>1</v>
      </c>
      <c r="FF175" s="26">
        <f t="shared" si="603"/>
        <v>1.001092230318313</v>
      </c>
      <c r="FV175" s="26">
        <f t="shared" si="604"/>
        <v>0.49178058715741463</v>
      </c>
      <c r="FX175" s="8">
        <f t="shared" si="703"/>
        <v>15</v>
      </c>
      <c r="FY175" t="b">
        <f t="shared" si="673"/>
        <v>1</v>
      </c>
      <c r="GC175" s="11"/>
      <c r="GD175" s="11"/>
      <c r="GE175" s="11"/>
      <c r="GF175" s="17">
        <f t="shared" ca="1" si="605"/>
        <v>2000</v>
      </c>
      <c r="GG175" s="18">
        <f t="shared" ca="1" si="606"/>
        <v>1.6564324979896385</v>
      </c>
      <c r="GH175" s="18">
        <f t="shared" ca="1" si="607"/>
        <v>0.85349211987276485</v>
      </c>
      <c r="GI175" s="18">
        <f t="shared" ca="1" si="608"/>
        <v>0.93266281738944223</v>
      </c>
      <c r="GJ175" s="94">
        <f t="shared" ca="1" si="674"/>
        <v>1.3185540018798396</v>
      </c>
      <c r="GL175">
        <f t="shared" ca="1" si="675"/>
        <v>2000</v>
      </c>
      <c r="GM175" s="18">
        <f t="shared" ca="1" si="609"/>
        <v>0.8513467536884195</v>
      </c>
      <c r="GN175" s="18">
        <f t="shared" ca="1" si="610"/>
        <v>1.051176163804205</v>
      </c>
      <c r="GO175" s="18">
        <f t="shared" ca="1" si="611"/>
        <v>0.92932083226712503</v>
      </c>
      <c r="GP175" s="18">
        <f t="shared" ca="1" si="612"/>
        <v>0.88736930071001807</v>
      </c>
      <c r="GQ175" s="18">
        <f t="shared" ca="1" si="613"/>
        <v>0.99037087362657961</v>
      </c>
      <c r="GX175" s="14"/>
      <c r="GZ175">
        <f t="shared" si="614"/>
        <v>0.35361865491255512</v>
      </c>
      <c r="HA175" t="e">
        <f t="shared" si="615"/>
        <v>#VALUE!</v>
      </c>
      <c r="HB175" t="e">
        <f t="shared" si="616"/>
        <v>#VALUE!</v>
      </c>
      <c r="HC175" t="e">
        <f t="shared" si="617"/>
        <v>#VALUE!</v>
      </c>
      <c r="HD175" t="e">
        <f t="shared" si="618"/>
        <v>#VALUE!</v>
      </c>
      <c r="HE175" t="e">
        <f t="shared" si="619"/>
        <v>#VALUE!</v>
      </c>
      <c r="HG175" t="e">
        <f t="shared" si="620"/>
        <v>#VALUE!</v>
      </c>
      <c r="HI175" t="e">
        <f t="shared" si="676"/>
        <v>#DIV/0!</v>
      </c>
      <c r="HJ175">
        <f t="shared" si="677"/>
        <v>0.89098609619891467</v>
      </c>
      <c r="HK175" t="e">
        <f t="shared" si="678"/>
        <v>#DIV/0!</v>
      </c>
      <c r="HL175" t="e">
        <f t="shared" si="679"/>
        <v>#DIV/0!</v>
      </c>
      <c r="HM175">
        <f t="shared" si="680"/>
        <v>0</v>
      </c>
      <c r="HO175" s="8">
        <f t="shared" si="704"/>
        <v>15</v>
      </c>
      <c r="HP175" t="b">
        <f t="shared" si="681"/>
        <v>1</v>
      </c>
      <c r="HS175" s="11"/>
      <c r="HT175" s="11"/>
      <c r="HU175" s="11"/>
      <c r="HV175" s="17">
        <f t="shared" ca="1" si="621"/>
        <v>2000</v>
      </c>
      <c r="HW175" s="18">
        <f t="shared" ca="1" si="622"/>
        <v>1.1910706668562492</v>
      </c>
      <c r="HX175" s="18">
        <f t="shared" ca="1" si="623"/>
        <v>0.9156577765082482</v>
      </c>
      <c r="HY175" s="18">
        <f t="shared" ca="1" si="624"/>
        <v>0.98197851267248348</v>
      </c>
      <c r="IB175" s="18">
        <f t="shared" ca="1" si="625"/>
        <v>0.92574850071121551</v>
      </c>
      <c r="IC175" s="18">
        <f t="shared" ca="1" si="626"/>
        <v>0.98839875551658252</v>
      </c>
      <c r="ID175" s="18">
        <f t="shared" ca="1" si="627"/>
        <v>0.9082524481994082</v>
      </c>
      <c r="IE175" s="18">
        <f t="shared" ca="1" si="628"/>
        <v>1.08907948148533</v>
      </c>
      <c r="IF175" s="18">
        <f t="shared" ca="1" si="629"/>
        <v>1.0005724621219318</v>
      </c>
      <c r="IG175" s="197"/>
      <c r="IH175">
        <f t="shared" si="682"/>
        <v>0</v>
      </c>
      <c r="II175">
        <f t="shared" si="683"/>
        <v>0.64481473942857359</v>
      </c>
      <c r="IJ175" t="e">
        <f t="shared" si="684"/>
        <v>#DIV/0!</v>
      </c>
      <c r="IK175">
        <f t="shared" si="630"/>
        <v>0</v>
      </c>
      <c r="IL175">
        <f t="shared" si="631"/>
        <v>0.60974996831308981</v>
      </c>
      <c r="IM175">
        <f t="shared" si="632"/>
        <v>0</v>
      </c>
      <c r="IN175" s="17">
        <f t="shared" ca="1" si="633"/>
        <v>2000</v>
      </c>
      <c r="IO175" s="18">
        <f t="shared" ca="1" si="634"/>
        <v>1.1922038615135482</v>
      </c>
      <c r="IP175" s="18">
        <f t="shared" ca="1" si="635"/>
        <v>0.9554359095935091</v>
      </c>
      <c r="IQ175" s="18">
        <f t="shared" ca="1" si="636"/>
        <v>1.0836465333031828</v>
      </c>
      <c r="IS175" s="17">
        <f t="shared" ca="1" si="637"/>
        <v>2000</v>
      </c>
      <c r="IT175" s="18">
        <f t="shared" ca="1" si="638"/>
        <v>1.2698678823650202</v>
      </c>
      <c r="IU175" s="18">
        <f t="shared" ca="1" si="639"/>
        <v>1.0490062921927292</v>
      </c>
      <c r="IV175" s="18">
        <f t="shared" ca="1" si="640"/>
        <v>1.3320993988543628</v>
      </c>
      <c r="IX175" s="17">
        <f t="shared" ca="1" si="685"/>
        <v>2000</v>
      </c>
      <c r="IY175" s="18" t="e">
        <f t="shared" ca="1" si="641"/>
        <v>#DIV/0!</v>
      </c>
      <c r="IZ175" s="18">
        <f t="shared" ca="1" si="642"/>
        <v>0.99037087362657961</v>
      </c>
      <c r="JA175" s="18">
        <f t="shared" ca="1" si="643"/>
        <v>1.2449766562517823</v>
      </c>
    </row>
    <row r="176" spans="1:261" x14ac:dyDescent="0.2">
      <c r="A176" t="s">
        <v>202</v>
      </c>
      <c r="B176" s="1">
        <f t="shared" si="686"/>
        <v>1965</v>
      </c>
      <c r="C176" s="42">
        <f t="shared" si="575"/>
        <v>8272.357</v>
      </c>
      <c r="D176" s="42">
        <f t="shared" si="575"/>
        <v>3965.4960000000001</v>
      </c>
      <c r="E176" s="42">
        <f t="shared" si="575"/>
        <v>21610.446</v>
      </c>
      <c r="F176" s="42">
        <f t="shared" si="575"/>
        <v>12408.681</v>
      </c>
      <c r="G176" s="42">
        <f t="shared" si="576"/>
        <v>7757.9</v>
      </c>
      <c r="H176" s="42">
        <f t="shared" si="644"/>
        <v>54014.879999999997</v>
      </c>
      <c r="I176" s="42"/>
      <c r="J176" s="42"/>
      <c r="K176" s="42"/>
      <c r="L176" s="42">
        <f t="shared" si="577"/>
        <v>3965.4960000000001</v>
      </c>
      <c r="M176" s="42"/>
      <c r="N176" s="42"/>
      <c r="O176" s="42"/>
      <c r="P176" s="42"/>
      <c r="Q176" s="27"/>
      <c r="R176" s="27"/>
      <c r="S176" s="1"/>
      <c r="T176" s="1"/>
      <c r="U176" s="1"/>
      <c r="V176" s="1"/>
      <c r="W176" s="1"/>
      <c r="X176" s="1"/>
      <c r="Z176" s="23"/>
      <c r="AA176" s="23">
        <f t="shared" si="578"/>
        <v>38329.005933125394</v>
      </c>
      <c r="AB176" s="23"/>
      <c r="AC176" s="58"/>
      <c r="AD176" s="27">
        <f t="shared" si="645"/>
        <v>798.57700000000011</v>
      </c>
      <c r="AE176" s="27"/>
      <c r="AH176" s="267" t="e">
        <f t="shared" si="646"/>
        <v>#DIV/0!</v>
      </c>
      <c r="AI176" s="267">
        <f t="shared" si="647"/>
        <v>103.45940113653892</v>
      </c>
      <c r="AJ176" s="267" t="e">
        <f t="shared" si="648"/>
        <v>#DIV/0!</v>
      </c>
      <c r="AK176" s="51" t="e">
        <f t="shared" si="649"/>
        <v>#DIV/0!</v>
      </c>
      <c r="AL176" s="15">
        <f t="shared" si="650"/>
        <v>0</v>
      </c>
      <c r="AM176" s="15"/>
      <c r="AN176" s="34" t="e">
        <f t="shared" si="651"/>
        <v>#DIV/0!</v>
      </c>
      <c r="AO176" s="34" t="e">
        <f t="shared" si="652"/>
        <v>#DIV/0!</v>
      </c>
      <c r="AQ176" s="26" t="e">
        <f t="shared" si="579"/>
        <v>#DIV/0!</v>
      </c>
      <c r="AR176" s="26">
        <f t="shared" si="580"/>
        <v>0.98781280862965248</v>
      </c>
      <c r="AS176" s="26" t="e">
        <f t="shared" si="581"/>
        <v>#DIV/0!</v>
      </c>
      <c r="AT176" s="26" t="e">
        <f t="shared" si="582"/>
        <v>#DIV/0!</v>
      </c>
      <c r="AU176" s="26">
        <f t="shared" si="583"/>
        <v>0</v>
      </c>
      <c r="AV176" s="26" t="e">
        <f t="shared" si="584"/>
        <v>#DIV/0!</v>
      </c>
      <c r="AY176" s="34" t="e">
        <f t="shared" si="585"/>
        <v>#DIV/0!</v>
      </c>
      <c r="AZ176" s="34" t="e">
        <f t="shared" si="586"/>
        <v>#DIV/0!</v>
      </c>
      <c r="BA176" s="34" t="e">
        <f t="shared" si="587"/>
        <v>#DIV/0!</v>
      </c>
      <c r="BB176" s="95" t="e">
        <f t="shared" si="588"/>
        <v>#DIV/0!</v>
      </c>
      <c r="BC176" s="34" t="e">
        <f t="shared" si="589"/>
        <v>#DIV/0!</v>
      </c>
      <c r="BD176" s="34"/>
      <c r="BH176" s="51"/>
      <c r="BI176" s="258">
        <f>[10]Commercial_Total!Y105</f>
        <v>0.99020241361809824</v>
      </c>
      <c r="BJ176" s="1"/>
      <c r="BK176" s="1"/>
      <c r="BL176" s="205"/>
      <c r="BN176" s="1"/>
      <c r="BO176" s="258">
        <f>[10]Commercial_Total!X105</f>
        <v>0.99758675099597616</v>
      </c>
      <c r="BP176" s="1"/>
      <c r="BQ176" s="51"/>
      <c r="BR176" s="51"/>
      <c r="BZ176" s="83">
        <f t="shared" si="687"/>
        <v>0.52373544959595031</v>
      </c>
      <c r="CA176" s="83" t="str">
        <f t="shared" si="590"/>
        <v xml:space="preserve">NA </v>
      </c>
      <c r="CB176" s="83" t="str">
        <f t="shared" si="653"/>
        <v xml:space="preserve">NA </v>
      </c>
      <c r="CC176" s="83" t="str">
        <f t="shared" si="591"/>
        <v>NA</v>
      </c>
      <c r="CD176" s="83" t="str">
        <f t="shared" si="592"/>
        <v>NA</v>
      </c>
      <c r="CE176" s="83" t="str">
        <f t="shared" si="593"/>
        <v>NA</v>
      </c>
      <c r="CF176" s="84" t="str">
        <f t="shared" si="654"/>
        <v xml:space="preserve">NA </v>
      </c>
      <c r="CG176" s="84" t="str">
        <f t="shared" si="594"/>
        <v>NA</v>
      </c>
      <c r="CH176" s="9"/>
      <c r="CI176" s="84" t="str">
        <f t="shared" si="655"/>
        <v xml:space="preserve">NA </v>
      </c>
      <c r="CK176" s="87" t="e">
        <f t="shared" si="595"/>
        <v>#DIV/0!</v>
      </c>
      <c r="CL176" s="87" t="e">
        <f t="shared" si="656"/>
        <v>#DIV/0!</v>
      </c>
      <c r="CM176" s="92">
        <f t="shared" si="657"/>
        <v>0</v>
      </c>
      <c r="CN176" s="92">
        <f t="shared" si="658"/>
        <v>0</v>
      </c>
      <c r="CO176" s="5">
        <f t="shared" si="659"/>
        <v>0</v>
      </c>
      <c r="CP176" s="91">
        <f t="shared" si="596"/>
        <v>0</v>
      </c>
      <c r="CQ176" s="37" t="e">
        <f t="shared" si="597"/>
        <v>#VALUE!</v>
      </c>
      <c r="CR176" t="e">
        <f t="shared" si="598"/>
        <v>#VALUE!</v>
      </c>
      <c r="CS176" s="84" t="str">
        <f t="shared" si="599"/>
        <v xml:space="preserve">NA </v>
      </c>
      <c r="CT176" s="205"/>
      <c r="CU176" s="244"/>
      <c r="CV176" s="5"/>
      <c r="CW176" s="26"/>
      <c r="CX176" s="26"/>
      <c r="CY176" s="26"/>
      <c r="CZ176" s="26"/>
      <c r="DA176" s="26"/>
      <c r="DD176" s="26"/>
      <c r="DE176" s="26"/>
      <c r="DF176" s="26"/>
      <c r="DG176" s="26"/>
      <c r="DH176" s="26"/>
      <c r="DI176" s="26"/>
      <c r="DJ176" s="26"/>
      <c r="DK176" s="26"/>
      <c r="DL176" s="26"/>
      <c r="DM176" s="26"/>
      <c r="DN176" s="26"/>
      <c r="DO176" s="26"/>
      <c r="DP176" s="26"/>
      <c r="DQ176" s="26"/>
      <c r="DR176" s="26"/>
      <c r="DS176" s="26" t="e">
        <f t="shared" si="688"/>
        <v>#DIV/0!</v>
      </c>
      <c r="DT176" s="26">
        <f t="shared" si="689"/>
        <v>4.3652000582698441E-2</v>
      </c>
      <c r="DU176" s="26" t="e">
        <f t="shared" si="690"/>
        <v>#DIV/0!</v>
      </c>
      <c r="DV176" s="26" t="e">
        <f t="shared" si="691"/>
        <v>#DIV/0!</v>
      </c>
      <c r="DW176" s="26" t="e">
        <f t="shared" si="692"/>
        <v>#DIV/0!</v>
      </c>
      <c r="DY176" s="26" t="e">
        <f t="shared" si="693"/>
        <v>#DIV/0!</v>
      </c>
      <c r="DZ176" s="26">
        <f t="shared" si="694"/>
        <v>1</v>
      </c>
      <c r="EA176" s="26">
        <f t="shared" si="600"/>
        <v>1.23137992363055</v>
      </c>
      <c r="EC176" s="26" t="e">
        <f t="shared" si="660"/>
        <v>#DIV/0!</v>
      </c>
      <c r="ED176" s="26" t="e">
        <f t="shared" si="661"/>
        <v>#DIV/0!</v>
      </c>
      <c r="EE176" s="26" t="e">
        <f t="shared" si="662"/>
        <v>#DIV/0!</v>
      </c>
      <c r="EF176" s="26" t="e">
        <f t="shared" si="663"/>
        <v>#DIV/0!</v>
      </c>
      <c r="EG176" s="26" t="e">
        <f t="shared" si="664"/>
        <v>#DIV/0!</v>
      </c>
      <c r="EI176" s="26" t="e">
        <f t="shared" si="665"/>
        <v>#DIV/0!</v>
      </c>
      <c r="EJ176" s="26">
        <f t="shared" si="695"/>
        <v>1</v>
      </c>
      <c r="EK176" s="26">
        <f t="shared" si="601"/>
        <v>1.1585611871837171</v>
      </c>
      <c r="EN176" s="26" t="e">
        <f t="shared" si="696"/>
        <v>#DIV/0!</v>
      </c>
      <c r="EO176" s="26">
        <f t="shared" si="697"/>
        <v>3.988774543549399E-2</v>
      </c>
      <c r="EP176" s="26" t="e">
        <f t="shared" si="698"/>
        <v>#DIV/0!</v>
      </c>
      <c r="EQ176" s="26" t="e">
        <f t="shared" si="699"/>
        <v>#DIV/0!</v>
      </c>
      <c r="ER176" s="26" t="e">
        <f t="shared" si="700"/>
        <v>#DIV/0!</v>
      </c>
      <c r="ET176" s="26" t="e">
        <f t="shared" si="666"/>
        <v>#DIV/0!</v>
      </c>
      <c r="EU176" s="26">
        <f t="shared" si="701"/>
        <v>1</v>
      </c>
      <c r="EV176" s="26">
        <f t="shared" si="602"/>
        <v>1.2300362217132488</v>
      </c>
      <c r="EW176" s="26"/>
      <c r="EX176" s="26" t="e">
        <f t="shared" si="667"/>
        <v>#DIV/0!</v>
      </c>
      <c r="EY176" s="26">
        <f t="shared" si="668"/>
        <v>3.7642551472044108E-3</v>
      </c>
      <c r="EZ176" s="26" t="e">
        <f t="shared" si="669"/>
        <v>#DIV/0!</v>
      </c>
      <c r="FA176" s="26" t="e">
        <f t="shared" si="670"/>
        <v>#DIV/0!</v>
      </c>
      <c r="FB176" s="26" t="e">
        <f t="shared" si="671"/>
        <v>#DIV/0!</v>
      </c>
      <c r="FC176" s="26"/>
      <c r="FD176" s="26" t="e">
        <f t="shared" si="672"/>
        <v>#DIV/0!</v>
      </c>
      <c r="FE176" s="26">
        <f t="shared" si="702"/>
        <v>1</v>
      </c>
      <c r="FF176" s="26">
        <f t="shared" si="603"/>
        <v>1.001092230318313</v>
      </c>
      <c r="FV176" s="26">
        <f t="shared" si="604"/>
        <v>0.52373544959595031</v>
      </c>
      <c r="FX176" s="8">
        <f t="shared" si="703"/>
        <v>16</v>
      </c>
      <c r="FY176" t="b">
        <f t="shared" si="673"/>
        <v>1</v>
      </c>
      <c r="GC176" s="11"/>
      <c r="GD176" s="11"/>
      <c r="GE176" s="11"/>
      <c r="GF176" s="17">
        <f t="shared" ca="1" si="605"/>
        <v>2001</v>
      </c>
      <c r="GG176" s="18">
        <f t="shared" ca="1" si="606"/>
        <v>1.6721462752283902</v>
      </c>
      <c r="GH176" s="18">
        <f t="shared" ca="1" si="607"/>
        <v>0.84247414381933716</v>
      </c>
      <c r="GI176" s="18">
        <f t="shared" ca="1" si="608"/>
        <v>0.92060948170997781</v>
      </c>
      <c r="GJ176" s="94">
        <f t="shared" ca="1" si="674"/>
        <v>1.2968994027037004</v>
      </c>
      <c r="GL176">
        <f t="shared" ca="1" si="675"/>
        <v>2001</v>
      </c>
      <c r="GM176" s="18">
        <f t="shared" ca="1" si="609"/>
        <v>0.84037553472234472</v>
      </c>
      <c r="GN176" s="18">
        <f t="shared" ca="1" si="610"/>
        <v>1.0269671448508266</v>
      </c>
      <c r="GO176" s="18">
        <f t="shared" ca="1" si="611"/>
        <v>0.93065342650961458</v>
      </c>
      <c r="GP176" s="18">
        <f t="shared" ca="1" si="612"/>
        <v>0.87598677623355403</v>
      </c>
      <c r="GQ176" s="18">
        <f t="shared" ca="1" si="613"/>
        <v>0.9695940309396377</v>
      </c>
      <c r="GX176" s="14"/>
      <c r="GZ176">
        <f t="shared" si="614"/>
        <v>0.37659604720602874</v>
      </c>
      <c r="HA176" t="e">
        <f t="shared" si="615"/>
        <v>#VALUE!</v>
      </c>
      <c r="HB176" t="e">
        <f t="shared" si="616"/>
        <v>#VALUE!</v>
      </c>
      <c r="HC176" t="e">
        <f t="shared" si="617"/>
        <v>#VALUE!</v>
      </c>
      <c r="HD176" t="e">
        <f t="shared" si="618"/>
        <v>#VALUE!</v>
      </c>
      <c r="HE176" t="e">
        <f t="shared" si="619"/>
        <v>#VALUE!</v>
      </c>
      <c r="HG176" t="e">
        <f t="shared" si="620"/>
        <v>#VALUE!</v>
      </c>
      <c r="HI176" t="e">
        <f t="shared" si="676"/>
        <v>#DIV/0!</v>
      </c>
      <c r="HJ176">
        <f t="shared" si="677"/>
        <v>0.93074079535979337</v>
      </c>
      <c r="HK176" t="e">
        <f t="shared" si="678"/>
        <v>#DIV/0!</v>
      </c>
      <c r="HL176" t="e">
        <f t="shared" si="679"/>
        <v>#DIV/0!</v>
      </c>
      <c r="HM176">
        <f t="shared" si="680"/>
        <v>0</v>
      </c>
      <c r="HO176" s="8">
        <f t="shared" si="704"/>
        <v>16</v>
      </c>
      <c r="HP176" t="b">
        <f t="shared" si="681"/>
        <v>1</v>
      </c>
      <c r="HS176" s="11"/>
      <c r="HT176" s="11"/>
      <c r="HU176" s="11"/>
      <c r="HV176" s="17">
        <f t="shared" ca="1" si="621"/>
        <v>2001</v>
      </c>
      <c r="HW176" s="18">
        <f t="shared" ca="1" si="622"/>
        <v>1.2023697805583202</v>
      </c>
      <c r="HX176" s="18">
        <f t="shared" ca="1" si="623"/>
        <v>0.90383728605520608</v>
      </c>
      <c r="HY176" s="18">
        <f t="shared" ca="1" si="624"/>
        <v>0.96928784202219165</v>
      </c>
      <c r="IB176" s="18">
        <f t="shared" ca="1" si="625"/>
        <v>0.89502707119495295</v>
      </c>
      <c r="IC176" s="18">
        <f t="shared" ca="1" si="626"/>
        <v>0.95272057905042951</v>
      </c>
      <c r="ID176" s="18">
        <f t="shared" ca="1" si="627"/>
        <v>0.90210208911256917</v>
      </c>
      <c r="IE176" s="18">
        <f t="shared" ca="1" si="628"/>
        <v>1.0772570678031466</v>
      </c>
      <c r="IF176" s="18">
        <f t="shared" ca="1" si="629"/>
        <v>0.97958160183313059</v>
      </c>
      <c r="IG176" s="197"/>
      <c r="IH176">
        <f t="shared" si="682"/>
        <v>0</v>
      </c>
      <c r="II176">
        <f t="shared" si="683"/>
        <v>0.65889548660993258</v>
      </c>
      <c r="IJ176" t="e">
        <f t="shared" si="684"/>
        <v>#DIV/0!</v>
      </c>
      <c r="IK176">
        <f t="shared" si="630"/>
        <v>0</v>
      </c>
      <c r="IL176">
        <f t="shared" si="631"/>
        <v>0.650865401221559</v>
      </c>
      <c r="IM176">
        <f t="shared" si="632"/>
        <v>0</v>
      </c>
      <c r="IN176" s="17">
        <f t="shared" ca="1" si="633"/>
        <v>2001</v>
      </c>
      <c r="IO176" s="18">
        <f t="shared" ca="1" si="634"/>
        <v>1.2045794544423172</v>
      </c>
      <c r="IP176" s="18">
        <f t="shared" ca="1" si="635"/>
        <v>0.92372928848493263</v>
      </c>
      <c r="IQ176" s="18">
        <f t="shared" ca="1" si="636"/>
        <v>1.1390743808460908</v>
      </c>
      <c r="IS176" s="17">
        <f t="shared" ca="1" si="637"/>
        <v>2001</v>
      </c>
      <c r="IT176" s="18">
        <f t="shared" ca="1" si="638"/>
        <v>1.2959542332713276</v>
      </c>
      <c r="IU176" s="18">
        <f t="shared" ca="1" si="639"/>
        <v>1.0111403687503264</v>
      </c>
      <c r="IV176" s="18">
        <f t="shared" ca="1" si="640"/>
        <v>1.3103916413135166</v>
      </c>
      <c r="IX176" s="17">
        <f t="shared" ca="1" si="685"/>
        <v>2001</v>
      </c>
      <c r="IY176" s="18" t="e">
        <f t="shared" ca="1" si="641"/>
        <v>#DIV/0!</v>
      </c>
      <c r="IZ176" s="18">
        <f t="shared" ca="1" si="642"/>
        <v>0.9695940309396377</v>
      </c>
      <c r="JA176" s="18">
        <f t="shared" ca="1" si="643"/>
        <v>1.2055357950115517</v>
      </c>
    </row>
    <row r="177" spans="1:261" x14ac:dyDescent="0.2">
      <c r="A177" t="s">
        <v>202</v>
      </c>
      <c r="B177" s="1">
        <f t="shared" si="686"/>
        <v>1966</v>
      </c>
      <c r="C177" s="42">
        <f t="shared" si="575"/>
        <v>8581.6090000000004</v>
      </c>
      <c r="D177" s="42">
        <f t="shared" si="575"/>
        <v>4268.1769999999997</v>
      </c>
      <c r="E177" s="42">
        <f t="shared" si="575"/>
        <v>22636.846999999998</v>
      </c>
      <c r="F177" s="42">
        <f t="shared" si="575"/>
        <v>13077.164000000001</v>
      </c>
      <c r="G177" s="42">
        <f t="shared" si="576"/>
        <v>8450.7380000000012</v>
      </c>
      <c r="H177" s="42">
        <f t="shared" si="644"/>
        <v>57014.535000000003</v>
      </c>
      <c r="I177" s="42"/>
      <c r="J177" s="42"/>
      <c r="K177" s="42"/>
      <c r="L177" s="42">
        <f t="shared" si="577"/>
        <v>4268.1769999999997</v>
      </c>
      <c r="M177" s="42"/>
      <c r="N177" s="42"/>
      <c r="O177" s="42"/>
      <c r="P177" s="42"/>
      <c r="Q177" s="27"/>
      <c r="R177" s="27"/>
      <c r="S177" s="1"/>
      <c r="T177" s="1"/>
      <c r="U177" s="1"/>
      <c r="V177" s="1"/>
      <c r="W177" s="1"/>
      <c r="X177" s="1"/>
      <c r="Z177" s="23"/>
      <c r="AA177" s="23">
        <f t="shared" si="578"/>
        <v>39236.168078555282</v>
      </c>
      <c r="AB177" s="23"/>
      <c r="AC177" s="58"/>
      <c r="AD177" s="27">
        <f t="shared" si="645"/>
        <v>868.87500000000011</v>
      </c>
      <c r="AE177" s="27"/>
      <c r="AH177" s="267" t="e">
        <f t="shared" si="646"/>
        <v>#DIV/0!</v>
      </c>
      <c r="AI177" s="267">
        <f t="shared" si="647"/>
        <v>108.78169834155625</v>
      </c>
      <c r="AJ177" s="267" t="e">
        <f t="shared" si="648"/>
        <v>#DIV/0!</v>
      </c>
      <c r="AK177" s="51" t="e">
        <f t="shared" si="649"/>
        <v>#DIV/0!</v>
      </c>
      <c r="AL177" s="15">
        <f t="shared" si="650"/>
        <v>0</v>
      </c>
      <c r="AM177" s="15"/>
      <c r="AN177" s="34" t="e">
        <f t="shared" si="651"/>
        <v>#DIV/0!</v>
      </c>
      <c r="AO177" s="34" t="e">
        <f t="shared" si="652"/>
        <v>#DIV/0!</v>
      </c>
      <c r="AQ177" s="26" t="e">
        <f t="shared" si="579"/>
        <v>#DIV/0!</v>
      </c>
      <c r="AR177" s="26">
        <f t="shared" si="580"/>
        <v>1.0386291993364913</v>
      </c>
      <c r="AS177" s="26" t="e">
        <f t="shared" si="581"/>
        <v>#DIV/0!</v>
      </c>
      <c r="AT177" s="26" t="e">
        <f t="shared" si="582"/>
        <v>#DIV/0!</v>
      </c>
      <c r="AU177" s="26">
        <f t="shared" si="583"/>
        <v>0</v>
      </c>
      <c r="AV177" s="26" t="e">
        <f t="shared" si="584"/>
        <v>#DIV/0!</v>
      </c>
      <c r="AY177" s="34" t="e">
        <f t="shared" si="585"/>
        <v>#DIV/0!</v>
      </c>
      <c r="AZ177" s="34" t="e">
        <f t="shared" si="586"/>
        <v>#DIV/0!</v>
      </c>
      <c r="BA177" s="34" t="e">
        <f t="shared" si="587"/>
        <v>#DIV/0!</v>
      </c>
      <c r="BB177" s="95" t="e">
        <f t="shared" si="588"/>
        <v>#DIV/0!</v>
      </c>
      <c r="BC177" s="34" t="e">
        <f t="shared" si="589"/>
        <v>#DIV/0!</v>
      </c>
      <c r="BD177" s="34"/>
      <c r="BH177" s="51"/>
      <c r="BI177" s="258">
        <f>[10]Commercial_Total!Y106</f>
        <v>1.0222453532904814</v>
      </c>
      <c r="BJ177" s="1"/>
      <c r="BK177" s="1"/>
      <c r="BL177" s="205"/>
      <c r="BN177" s="1"/>
      <c r="BO177" s="258">
        <f>[10]Commercial_Total!X106</f>
        <v>1.0160273128102488</v>
      </c>
      <c r="BP177" s="1"/>
      <c r="BQ177" s="51"/>
      <c r="BR177" s="51"/>
      <c r="BZ177" s="83">
        <f t="shared" si="687"/>
        <v>0.55827412104354246</v>
      </c>
      <c r="CA177" s="83" t="str">
        <f t="shared" si="590"/>
        <v xml:space="preserve">NA </v>
      </c>
      <c r="CB177" s="83" t="str">
        <f t="shared" si="653"/>
        <v xml:space="preserve">NA </v>
      </c>
      <c r="CC177" s="83" t="str">
        <f t="shared" si="591"/>
        <v>NA</v>
      </c>
      <c r="CD177" s="83" t="str">
        <f t="shared" si="592"/>
        <v>NA</v>
      </c>
      <c r="CE177" s="83" t="str">
        <f t="shared" si="593"/>
        <v>NA</v>
      </c>
      <c r="CF177" s="84" t="str">
        <f t="shared" si="654"/>
        <v xml:space="preserve">NA </v>
      </c>
      <c r="CG177" s="84" t="str">
        <f t="shared" si="594"/>
        <v>NA</v>
      </c>
      <c r="CH177" s="9"/>
      <c r="CI177" s="84" t="str">
        <f t="shared" si="655"/>
        <v xml:space="preserve">NA </v>
      </c>
      <c r="CK177" s="87" t="e">
        <f t="shared" si="595"/>
        <v>#DIV/0!</v>
      </c>
      <c r="CL177" s="87" t="e">
        <f t="shared" si="656"/>
        <v>#DIV/0!</v>
      </c>
      <c r="CM177" s="92">
        <f t="shared" si="657"/>
        <v>0</v>
      </c>
      <c r="CN177" s="92">
        <f t="shared" si="658"/>
        <v>0</v>
      </c>
      <c r="CO177" s="5">
        <f t="shared" si="659"/>
        <v>0</v>
      </c>
      <c r="CP177" s="91">
        <f t="shared" si="596"/>
        <v>0</v>
      </c>
      <c r="CQ177" s="37" t="e">
        <f t="shared" si="597"/>
        <v>#VALUE!</v>
      </c>
      <c r="CR177" t="e">
        <f t="shared" si="598"/>
        <v>#VALUE!</v>
      </c>
      <c r="CS177" s="84" t="str">
        <f t="shared" si="599"/>
        <v xml:space="preserve">NA </v>
      </c>
      <c r="CT177" s="205"/>
      <c r="CU177" s="244"/>
      <c r="CV177" s="5"/>
      <c r="CW177" s="26"/>
      <c r="CX177" s="26"/>
      <c r="CY177" s="26"/>
      <c r="CZ177" s="26"/>
      <c r="DA177" s="26"/>
      <c r="DD177" s="26"/>
      <c r="DE177" s="26"/>
      <c r="DF177" s="26"/>
      <c r="DG177" s="26"/>
      <c r="DH177" s="26"/>
      <c r="DI177" s="26"/>
      <c r="DJ177" s="26"/>
      <c r="DK177" s="26"/>
      <c r="DL177" s="26"/>
      <c r="DM177" s="26"/>
      <c r="DN177" s="26"/>
      <c r="DO177" s="26"/>
      <c r="DP177" s="26"/>
      <c r="DQ177" s="26"/>
      <c r="DR177" s="26"/>
      <c r="DS177" s="26" t="e">
        <f t="shared" si="688"/>
        <v>#DIV/0!</v>
      </c>
      <c r="DT177" s="26">
        <f t="shared" si="689"/>
        <v>5.016383029868484E-2</v>
      </c>
      <c r="DU177" s="26" t="e">
        <f t="shared" si="690"/>
        <v>#DIV/0!</v>
      </c>
      <c r="DV177" s="26" t="e">
        <f t="shared" si="691"/>
        <v>#DIV/0!</v>
      </c>
      <c r="DW177" s="26" t="e">
        <f t="shared" si="692"/>
        <v>#DIV/0!</v>
      </c>
      <c r="DY177" s="26" t="e">
        <f t="shared" si="693"/>
        <v>#DIV/0!</v>
      </c>
      <c r="DZ177" s="26">
        <f t="shared" si="694"/>
        <v>1</v>
      </c>
      <c r="EA177" s="26">
        <f t="shared" si="600"/>
        <v>1.23137992363055</v>
      </c>
      <c r="EC177" s="26" t="e">
        <f t="shared" si="660"/>
        <v>#DIV/0!</v>
      </c>
      <c r="ED177" s="26" t="e">
        <f t="shared" si="661"/>
        <v>#DIV/0!</v>
      </c>
      <c r="EE177" s="26" t="e">
        <f t="shared" si="662"/>
        <v>#DIV/0!</v>
      </c>
      <c r="EF177" s="26" t="e">
        <f t="shared" si="663"/>
        <v>#DIV/0!</v>
      </c>
      <c r="EG177" s="26" t="e">
        <f t="shared" si="664"/>
        <v>#DIV/0!</v>
      </c>
      <c r="EI177" s="26" t="e">
        <f t="shared" si="665"/>
        <v>#DIV/0!</v>
      </c>
      <c r="EJ177" s="26">
        <f t="shared" si="695"/>
        <v>1</v>
      </c>
      <c r="EK177" s="26">
        <f t="shared" si="601"/>
        <v>1.1585611871837171</v>
      </c>
      <c r="EN177" s="26" t="e">
        <f t="shared" si="696"/>
        <v>#DIV/0!</v>
      </c>
      <c r="EO177" s="26">
        <f t="shared" si="697"/>
        <v>3.1847433233841593E-2</v>
      </c>
      <c r="EP177" s="26" t="e">
        <f t="shared" si="698"/>
        <v>#DIV/0!</v>
      </c>
      <c r="EQ177" s="26" t="e">
        <f t="shared" si="699"/>
        <v>#DIV/0!</v>
      </c>
      <c r="ER177" s="26" t="e">
        <f t="shared" si="700"/>
        <v>#DIV/0!</v>
      </c>
      <c r="ET177" s="26" t="e">
        <f t="shared" si="666"/>
        <v>#DIV/0!</v>
      </c>
      <c r="EU177" s="26">
        <f t="shared" si="701"/>
        <v>1</v>
      </c>
      <c r="EV177" s="26">
        <f t="shared" si="602"/>
        <v>1.2300362217132488</v>
      </c>
      <c r="EW177" s="26"/>
      <c r="EX177" s="26" t="e">
        <f t="shared" si="667"/>
        <v>#DIV/0!</v>
      </c>
      <c r="EY177" s="26">
        <f t="shared" si="668"/>
        <v>1.8316397064843386E-2</v>
      </c>
      <c r="EZ177" s="26" t="e">
        <f t="shared" si="669"/>
        <v>#DIV/0!</v>
      </c>
      <c r="FA177" s="26" t="e">
        <f t="shared" si="670"/>
        <v>#DIV/0!</v>
      </c>
      <c r="FB177" s="26" t="e">
        <f t="shared" si="671"/>
        <v>#DIV/0!</v>
      </c>
      <c r="FC177" s="26"/>
      <c r="FD177" s="26" t="e">
        <f t="shared" si="672"/>
        <v>#DIV/0!</v>
      </c>
      <c r="FE177" s="26">
        <f t="shared" si="702"/>
        <v>1</v>
      </c>
      <c r="FF177" s="26">
        <f t="shared" si="603"/>
        <v>1.001092230318313</v>
      </c>
      <c r="FV177" s="26">
        <f t="shared" si="604"/>
        <v>0.55827412104354246</v>
      </c>
      <c r="FX177" s="8">
        <f t="shared" si="703"/>
        <v>17</v>
      </c>
      <c r="FY177" t="b">
        <f t="shared" si="673"/>
        <v>1</v>
      </c>
      <c r="GC177" s="11"/>
      <c r="GD177" s="11"/>
      <c r="GE177" s="11"/>
      <c r="GF177" s="17">
        <f t="shared" ca="1" si="605"/>
        <v>2002</v>
      </c>
      <c r="GG177" s="18">
        <v>1.6077032061709606</v>
      </c>
      <c r="GH177" s="18">
        <v>0.84423321243871441</v>
      </c>
      <c r="GI177" s="18">
        <v>0.93456266318697634</v>
      </c>
      <c r="GJ177" s="94">
        <f t="shared" si="674"/>
        <v>1.2684598866844299</v>
      </c>
      <c r="GL177">
        <f t="shared" ca="1" si="675"/>
        <v>2002</v>
      </c>
      <c r="GM177" s="18">
        <f t="shared" ca="1" si="609"/>
        <v>0.82690573400277301</v>
      </c>
      <c r="GN177" s="18">
        <f t="shared" ca="1" si="610"/>
        <v>1.0107876827132098</v>
      </c>
      <c r="GO177" s="18">
        <f t="shared" ca="1" si="611"/>
        <v>0.87722403340790434</v>
      </c>
      <c r="GP177" s="18">
        <f t="shared" ca="1" si="612"/>
        <v>0.87444584604045528</v>
      </c>
      <c r="GQ177" s="18">
        <f t="shared" ca="1" si="613"/>
        <v>0.97051118723237007</v>
      </c>
      <c r="GX177" s="14"/>
      <c r="GZ177">
        <f t="shared" si="614"/>
        <v>0.40143134745722547</v>
      </c>
      <c r="HA177" t="e">
        <f t="shared" si="615"/>
        <v>#VALUE!</v>
      </c>
      <c r="HB177" t="e">
        <f t="shared" si="616"/>
        <v>#VALUE!</v>
      </c>
      <c r="HC177" t="e">
        <f t="shared" si="617"/>
        <v>#VALUE!</v>
      </c>
      <c r="HD177" t="e">
        <f t="shared" si="618"/>
        <v>#VALUE!</v>
      </c>
      <c r="HE177" t="e">
        <f t="shared" si="619"/>
        <v>#VALUE!</v>
      </c>
      <c r="HG177" t="e">
        <f t="shared" si="620"/>
        <v>#VALUE!</v>
      </c>
      <c r="HI177" t="e">
        <f t="shared" si="676"/>
        <v>#DIV/0!</v>
      </c>
      <c r="HJ177">
        <f t="shared" si="677"/>
        <v>0.97862121105252975</v>
      </c>
      <c r="HK177" t="e">
        <f t="shared" si="678"/>
        <v>#DIV/0!</v>
      </c>
      <c r="HL177" t="e">
        <f t="shared" si="679"/>
        <v>#DIV/0!</v>
      </c>
      <c r="HM177">
        <f t="shared" si="680"/>
        <v>0</v>
      </c>
      <c r="HO177" s="8">
        <f t="shared" si="704"/>
        <v>17</v>
      </c>
      <c r="HP177" t="b">
        <f t="shared" si="681"/>
        <v>1</v>
      </c>
      <c r="HS177" s="11"/>
      <c r="HT177" s="11"/>
      <c r="HU177" s="11"/>
      <c r="HV177" s="17">
        <f t="shared" ca="1" si="621"/>
        <v>2002</v>
      </c>
      <c r="HW177" s="18">
        <f t="shared" ca="1" si="622"/>
        <v>1.223726242949903</v>
      </c>
      <c r="HX177" s="18">
        <f t="shared" ca="1" si="623"/>
        <v>0.90787565143187254</v>
      </c>
      <c r="HY177" s="18">
        <f t="shared" ca="1" si="624"/>
        <v>0.95367505127875329</v>
      </c>
      <c r="IB177" s="18">
        <f t="shared" ca="1" si="625"/>
        <v>0.90952246522546309</v>
      </c>
      <c r="IC177" s="18">
        <f t="shared" ca="1" si="626"/>
        <v>0.95109313220725122</v>
      </c>
      <c r="ID177" s="18">
        <f t="shared" ca="1" si="627"/>
        <v>0.85678886992981207</v>
      </c>
      <c r="IE177" s="18">
        <f t="shared" ca="1" si="628"/>
        <v>1.0813776412245448</v>
      </c>
      <c r="IF177" s="18">
        <f t="shared" ca="1" si="629"/>
        <v>0.98050820554736295</v>
      </c>
      <c r="IG177" s="197"/>
      <c r="IH177">
        <f t="shared" si="682"/>
        <v>0</v>
      </c>
      <c r="II177">
        <f t="shared" si="683"/>
        <v>0.67449007427782082</v>
      </c>
      <c r="IJ177" t="e">
        <f t="shared" si="684"/>
        <v>#DIV/0!</v>
      </c>
      <c r="IK177">
        <f t="shared" si="630"/>
        <v>0</v>
      </c>
      <c r="IL177">
        <f t="shared" si="631"/>
        <v>0.70054508580758357</v>
      </c>
      <c r="IM177">
        <f t="shared" si="632"/>
        <v>0</v>
      </c>
      <c r="IN177" s="17">
        <f t="shared" ca="1" si="633"/>
        <v>2002</v>
      </c>
      <c r="IO177" s="18">
        <f t="shared" ca="1" si="634"/>
        <v>1.2135300451461375</v>
      </c>
      <c r="IP177" s="18">
        <f t="shared" ca="1" si="635"/>
        <v>0.93868952873357125</v>
      </c>
      <c r="IQ177" s="18">
        <f t="shared" ca="1" si="636"/>
        <v>1.1127053223755701</v>
      </c>
      <c r="IS177" s="17">
        <f t="shared" ca="1" si="637"/>
        <v>2002</v>
      </c>
      <c r="IT177" s="18">
        <f t="shared" ca="1" si="638"/>
        <v>1.3179306558420985</v>
      </c>
      <c r="IU177" s="18">
        <f t="shared" ca="1" si="639"/>
        <v>1.0094131286367845</v>
      </c>
      <c r="IV177" s="18">
        <f t="shared" ca="1" si="640"/>
        <v>1.3303365066399018</v>
      </c>
      <c r="IX177" s="17">
        <f t="shared" ca="1" si="685"/>
        <v>2002</v>
      </c>
      <c r="IY177" s="18" t="e">
        <f t="shared" ca="1" si="641"/>
        <v>#DIV/0!</v>
      </c>
      <c r="IZ177" s="18">
        <f t="shared" ca="1" si="642"/>
        <v>0.97051118723237007</v>
      </c>
      <c r="JA177" s="18">
        <f t="shared" ca="1" si="643"/>
        <v>1.1576287397508731</v>
      </c>
    </row>
    <row r="178" spans="1:261" x14ac:dyDescent="0.2">
      <c r="A178" t="s">
        <v>202</v>
      </c>
      <c r="B178" s="1">
        <f t="shared" si="686"/>
        <v>1967</v>
      </c>
      <c r="C178" s="42">
        <f t="shared" si="575"/>
        <v>8871.8289999999997</v>
      </c>
      <c r="D178" s="42">
        <f t="shared" si="575"/>
        <v>4692.8710000000001</v>
      </c>
      <c r="E178" s="42">
        <f t="shared" si="575"/>
        <v>22667.815999999999</v>
      </c>
      <c r="F178" s="42">
        <f t="shared" si="575"/>
        <v>13728.204</v>
      </c>
      <c r="G178" s="42">
        <f t="shared" si="576"/>
        <v>8944.134</v>
      </c>
      <c r="H178" s="42">
        <f t="shared" si="644"/>
        <v>58904.853999999999</v>
      </c>
      <c r="I178" s="42"/>
      <c r="J178" s="42"/>
      <c r="K178" s="42"/>
      <c r="L178" s="42">
        <f t="shared" si="577"/>
        <v>4692.8710000000001</v>
      </c>
      <c r="M178" s="42"/>
      <c r="N178" s="42"/>
      <c r="O178" s="42"/>
      <c r="P178" s="42"/>
      <c r="Q178" s="27"/>
      <c r="R178" s="27"/>
      <c r="S178" s="1"/>
      <c r="T178" s="1"/>
      <c r="U178" s="1"/>
      <c r="V178" s="1"/>
      <c r="W178" s="1"/>
      <c r="X178" s="1"/>
      <c r="Z178" s="23"/>
      <c r="AA178" s="23">
        <f t="shared" si="578"/>
        <v>40166.88589064408</v>
      </c>
      <c r="AB178" s="23"/>
      <c r="AC178" s="58"/>
      <c r="AD178" s="27">
        <f t="shared" si="645"/>
        <v>935.18799999999999</v>
      </c>
      <c r="AE178" s="27"/>
      <c r="AH178" s="267" t="e">
        <f t="shared" si="646"/>
        <v>#DIV/0!</v>
      </c>
      <c r="AI178" s="267">
        <f t="shared" si="647"/>
        <v>116.83432499040441</v>
      </c>
      <c r="AJ178" s="267" t="e">
        <f t="shared" si="648"/>
        <v>#DIV/0!</v>
      </c>
      <c r="AK178" s="51" t="e">
        <f t="shared" si="649"/>
        <v>#DIV/0!</v>
      </c>
      <c r="AL178" s="15">
        <f t="shared" si="650"/>
        <v>0</v>
      </c>
      <c r="AM178" s="15"/>
      <c r="AN178" s="34" t="e">
        <f t="shared" si="651"/>
        <v>#DIV/0!</v>
      </c>
      <c r="AO178" s="34" t="e">
        <f t="shared" si="652"/>
        <v>#DIV/0!</v>
      </c>
      <c r="AQ178" s="26" t="e">
        <f t="shared" si="579"/>
        <v>#DIV/0!</v>
      </c>
      <c r="AR178" s="26">
        <f t="shared" si="580"/>
        <v>1.1155143123321376</v>
      </c>
      <c r="AS178" s="26" t="e">
        <f t="shared" si="581"/>
        <v>#DIV/0!</v>
      </c>
      <c r="AT178" s="26" t="e">
        <f t="shared" si="582"/>
        <v>#DIV/0!</v>
      </c>
      <c r="AU178" s="26">
        <f t="shared" si="583"/>
        <v>0</v>
      </c>
      <c r="AV178" s="26" t="e">
        <f t="shared" si="584"/>
        <v>#DIV/0!</v>
      </c>
      <c r="AY178" s="34" t="e">
        <f t="shared" si="585"/>
        <v>#DIV/0!</v>
      </c>
      <c r="AZ178" s="34" t="e">
        <f t="shared" si="586"/>
        <v>#DIV/0!</v>
      </c>
      <c r="BA178" s="34" t="e">
        <f t="shared" si="587"/>
        <v>#DIV/0!</v>
      </c>
      <c r="BB178" s="95" t="e">
        <f t="shared" si="588"/>
        <v>#DIV/0!</v>
      </c>
      <c r="BC178" s="34" t="e">
        <f t="shared" si="589"/>
        <v>#DIV/0!</v>
      </c>
      <c r="BD178" s="34"/>
      <c r="BH178" s="51"/>
      <c r="BI178" s="258">
        <f>[10]Commercial_Total!Y107</f>
        <v>1.1137732048498206</v>
      </c>
      <c r="BJ178" s="1"/>
      <c r="BK178" s="1"/>
      <c r="BL178" s="205"/>
      <c r="BN178" s="1"/>
      <c r="BO178" s="258">
        <f>[10]Commercial_Total!X107</f>
        <v>1.0015632513645825</v>
      </c>
      <c r="BP178" s="1"/>
      <c r="BQ178" s="51"/>
      <c r="BR178" s="51"/>
      <c r="BZ178" s="83">
        <f t="shared" si="687"/>
        <v>0.57360560001054617</v>
      </c>
      <c r="CA178" s="83" t="str">
        <f t="shared" si="590"/>
        <v xml:space="preserve">NA </v>
      </c>
      <c r="CB178" s="83" t="str">
        <f t="shared" si="653"/>
        <v xml:space="preserve">NA </v>
      </c>
      <c r="CC178" s="83" t="str">
        <f t="shared" si="591"/>
        <v>NA</v>
      </c>
      <c r="CD178" s="83" t="str">
        <f t="shared" si="592"/>
        <v>NA</v>
      </c>
      <c r="CE178" s="83" t="str">
        <f t="shared" si="593"/>
        <v>NA</v>
      </c>
      <c r="CF178" s="84" t="str">
        <f t="shared" si="654"/>
        <v xml:space="preserve">NA </v>
      </c>
      <c r="CG178" s="84" t="str">
        <f t="shared" si="594"/>
        <v>NA</v>
      </c>
      <c r="CH178" s="9"/>
      <c r="CI178" s="84" t="str">
        <f t="shared" si="655"/>
        <v xml:space="preserve">NA </v>
      </c>
      <c r="CK178" s="87" t="e">
        <f t="shared" si="595"/>
        <v>#DIV/0!</v>
      </c>
      <c r="CL178" s="87" t="e">
        <f t="shared" si="656"/>
        <v>#DIV/0!</v>
      </c>
      <c r="CM178" s="92">
        <f t="shared" si="657"/>
        <v>0</v>
      </c>
      <c r="CN178" s="92">
        <f t="shared" si="658"/>
        <v>0</v>
      </c>
      <c r="CO178" s="5">
        <f t="shared" si="659"/>
        <v>0</v>
      </c>
      <c r="CP178" s="91">
        <f t="shared" si="596"/>
        <v>0</v>
      </c>
      <c r="CQ178" s="37" t="e">
        <f t="shared" si="597"/>
        <v>#VALUE!</v>
      </c>
      <c r="CR178" t="e">
        <f t="shared" si="598"/>
        <v>#VALUE!</v>
      </c>
      <c r="CS178" s="84" t="str">
        <f t="shared" si="599"/>
        <v xml:space="preserve">NA </v>
      </c>
      <c r="CT178" s="205"/>
      <c r="CU178" s="244"/>
      <c r="CV178" s="5"/>
      <c r="CW178" s="26"/>
      <c r="CX178" s="26"/>
      <c r="CY178" s="26"/>
      <c r="CZ178" s="26"/>
      <c r="DA178" s="26"/>
      <c r="DD178" s="26"/>
      <c r="DE178" s="26"/>
      <c r="DF178" s="26"/>
      <c r="DG178" s="26"/>
      <c r="DH178" s="26"/>
      <c r="DI178" s="26"/>
      <c r="DJ178" s="26"/>
      <c r="DK178" s="26"/>
      <c r="DL178" s="26"/>
      <c r="DM178" s="26"/>
      <c r="DN178" s="26"/>
      <c r="DO178" s="26"/>
      <c r="DP178" s="26"/>
      <c r="DQ178" s="26"/>
      <c r="DR178" s="26"/>
      <c r="DS178" s="26" t="e">
        <f t="shared" si="688"/>
        <v>#DIV/0!</v>
      </c>
      <c r="DT178" s="26">
        <f t="shared" si="689"/>
        <v>7.1413799062990557E-2</v>
      </c>
      <c r="DU178" s="26" t="e">
        <f t="shared" si="690"/>
        <v>#DIV/0!</v>
      </c>
      <c r="DV178" s="26" t="e">
        <f t="shared" si="691"/>
        <v>#DIV/0!</v>
      </c>
      <c r="DW178" s="26" t="e">
        <f t="shared" si="692"/>
        <v>#DIV/0!</v>
      </c>
      <c r="DY178" s="26" t="e">
        <f t="shared" si="693"/>
        <v>#DIV/0!</v>
      </c>
      <c r="DZ178" s="26">
        <f t="shared" si="694"/>
        <v>1</v>
      </c>
      <c r="EA178" s="26">
        <f t="shared" si="600"/>
        <v>1.23137992363055</v>
      </c>
      <c r="EC178" s="26" t="e">
        <f t="shared" si="660"/>
        <v>#DIV/0!</v>
      </c>
      <c r="ED178" s="26" t="e">
        <f t="shared" si="661"/>
        <v>#DIV/0!</v>
      </c>
      <c r="EE178" s="26" t="e">
        <f t="shared" si="662"/>
        <v>#DIV/0!</v>
      </c>
      <c r="EF178" s="26" t="e">
        <f t="shared" si="663"/>
        <v>#DIV/0!</v>
      </c>
      <c r="EG178" s="26" t="e">
        <f t="shared" si="664"/>
        <v>#DIV/0!</v>
      </c>
      <c r="EI178" s="26" t="e">
        <f t="shared" si="665"/>
        <v>#DIV/0!</v>
      </c>
      <c r="EJ178" s="26">
        <f t="shared" si="695"/>
        <v>1</v>
      </c>
      <c r="EK178" s="26">
        <f t="shared" si="601"/>
        <v>1.1585611871837171</v>
      </c>
      <c r="EN178" s="26" t="e">
        <f t="shared" si="696"/>
        <v>#DIV/0!</v>
      </c>
      <c r="EO178" s="26">
        <f t="shared" si="697"/>
        <v>8.5751999786122537E-2</v>
      </c>
      <c r="EP178" s="26" t="e">
        <f t="shared" si="698"/>
        <v>#DIV/0!</v>
      </c>
      <c r="EQ178" s="26" t="e">
        <f t="shared" si="699"/>
        <v>#DIV/0!</v>
      </c>
      <c r="ER178" s="26" t="e">
        <f t="shared" si="700"/>
        <v>#DIV/0!</v>
      </c>
      <c r="ET178" s="26" t="e">
        <f t="shared" si="666"/>
        <v>#DIV/0!</v>
      </c>
      <c r="EU178" s="26">
        <f t="shared" si="701"/>
        <v>1</v>
      </c>
      <c r="EV178" s="26">
        <f t="shared" si="602"/>
        <v>1.2300362217132488</v>
      </c>
      <c r="EW178" s="26"/>
      <c r="EX178" s="26" t="e">
        <f t="shared" si="667"/>
        <v>#DIV/0!</v>
      </c>
      <c r="EY178" s="26">
        <f t="shared" si="668"/>
        <v>-1.4338200723132064E-2</v>
      </c>
      <c r="EZ178" s="26" t="e">
        <f t="shared" si="669"/>
        <v>#DIV/0!</v>
      </c>
      <c r="FA178" s="26" t="e">
        <f t="shared" si="670"/>
        <v>#DIV/0!</v>
      </c>
      <c r="FB178" s="26" t="e">
        <f t="shared" si="671"/>
        <v>#DIV/0!</v>
      </c>
      <c r="FC178" s="26"/>
      <c r="FD178" s="26" t="e">
        <f t="shared" si="672"/>
        <v>#DIV/0!</v>
      </c>
      <c r="FE178" s="26">
        <f t="shared" si="702"/>
        <v>1</v>
      </c>
      <c r="FF178" s="26">
        <f t="shared" si="603"/>
        <v>1.001092230318313</v>
      </c>
      <c r="FV178" s="26">
        <f t="shared" si="604"/>
        <v>0.57360560001054617</v>
      </c>
      <c r="FX178" s="8">
        <f t="shared" si="703"/>
        <v>18</v>
      </c>
      <c r="FY178" t="b">
        <f t="shared" si="673"/>
        <v>1</v>
      </c>
      <c r="GC178" s="11"/>
      <c r="GD178" s="11"/>
      <c r="GE178" s="11"/>
      <c r="GF178" s="17">
        <f t="shared" ca="1" si="605"/>
        <v>2003</v>
      </c>
      <c r="GG178" s="18">
        <f t="shared" ref="GG178:GG221" ca="1" si="705">IF($FY178,OFFSET(BZ$160,$FY$4+$FX178,0),"")</f>
        <v>1.7493441607234665</v>
      </c>
      <c r="GH178" s="18">
        <f t="shared" ref="GH178:GH221" ca="1" si="706">IF($FY178,OFFSET(CI$160,$FY$4+$FX178,0),"")</f>
        <v>0.83167105932985397</v>
      </c>
      <c r="GI178" s="18">
        <f t="shared" ref="GI178:GI221" ca="1" si="707">IF($FY178,OFFSET(CE$160,$FY$4+$FX178,0),"")</f>
        <v>0.89796537261107046</v>
      </c>
      <c r="GJ178" s="94">
        <f t="shared" ca="1" si="674"/>
        <v>1.3064308836727727</v>
      </c>
      <c r="GL178">
        <f t="shared" ca="1" si="675"/>
        <v>2003</v>
      </c>
      <c r="GM178" s="18">
        <f t="shared" ca="1" si="609"/>
        <v>0.82429608972973334</v>
      </c>
      <c r="GN178" s="18">
        <f t="shared" ca="1" si="610"/>
        <v>1.0151923937680067</v>
      </c>
      <c r="GO178" s="18">
        <f t="shared" ca="1" si="611"/>
        <v>0.85869132606509446</v>
      </c>
      <c r="GP178" s="18">
        <f t="shared" ca="1" si="612"/>
        <v>0.87042436321684946</v>
      </c>
      <c r="GQ178" s="18">
        <f t="shared" ca="1" si="613"/>
        <v>0.96045118802004092</v>
      </c>
      <c r="GX178" s="14"/>
      <c r="GZ178">
        <f t="shared" si="614"/>
        <v>0.41245556661453153</v>
      </c>
      <c r="HA178" t="e">
        <f t="shared" si="615"/>
        <v>#VALUE!</v>
      </c>
      <c r="HB178" t="e">
        <f t="shared" si="616"/>
        <v>#VALUE!</v>
      </c>
      <c r="HC178" t="e">
        <f t="shared" si="617"/>
        <v>#VALUE!</v>
      </c>
      <c r="HD178" t="e">
        <f t="shared" si="618"/>
        <v>#VALUE!</v>
      </c>
      <c r="HE178" t="e">
        <f t="shared" si="619"/>
        <v>#VALUE!</v>
      </c>
      <c r="HG178" t="e">
        <f t="shared" si="620"/>
        <v>#VALUE!</v>
      </c>
      <c r="HI178" t="e">
        <f t="shared" si="676"/>
        <v>#DIV/0!</v>
      </c>
      <c r="HJ178">
        <f t="shared" si="677"/>
        <v>1.0510641988288956</v>
      </c>
      <c r="HK178" t="e">
        <f t="shared" si="678"/>
        <v>#DIV/0!</v>
      </c>
      <c r="HL178" t="e">
        <f t="shared" si="679"/>
        <v>#DIV/0!</v>
      </c>
      <c r="HM178">
        <f t="shared" si="680"/>
        <v>0</v>
      </c>
      <c r="HO178" s="8">
        <f t="shared" si="704"/>
        <v>18</v>
      </c>
      <c r="HP178" t="b">
        <f t="shared" si="681"/>
        <v>1</v>
      </c>
      <c r="HS178" s="11"/>
      <c r="HT178" s="11"/>
      <c r="HU178" s="11"/>
      <c r="HV178" s="17">
        <f t="shared" ca="1" si="621"/>
        <v>2003</v>
      </c>
      <c r="HW178" s="18">
        <f t="shared" ca="1" si="622"/>
        <v>1.257879520356415</v>
      </c>
      <c r="HX178" s="18">
        <f t="shared" ca="1" si="623"/>
        <v>0.89224733918546162</v>
      </c>
      <c r="HY178" s="18">
        <f t="shared" ca="1" si="624"/>
        <v>0.94544639776264894</v>
      </c>
      <c r="IB178" s="18">
        <f t="shared" ca="1" si="625"/>
        <v>0.93184802548510703</v>
      </c>
      <c r="IC178" s="18">
        <f t="shared" ca="1" si="626"/>
        <v>0.95775213676212423</v>
      </c>
      <c r="ID178" s="18">
        <f t="shared" ca="1" si="627"/>
        <v>0.82201686167276</v>
      </c>
      <c r="IE178" s="18">
        <f t="shared" ca="1" si="628"/>
        <v>1.0764596272590112</v>
      </c>
      <c r="IF178" s="18">
        <f t="shared" ca="1" si="629"/>
        <v>0.9703445805369002</v>
      </c>
      <c r="IG178" s="197"/>
      <c r="IH178">
        <f t="shared" si="682"/>
        <v>0</v>
      </c>
      <c r="II178">
        <f t="shared" si="683"/>
        <v>0.69048959606982196</v>
      </c>
      <c r="IJ178" t="e">
        <f t="shared" si="684"/>
        <v>#DIV/0!</v>
      </c>
      <c r="IK178">
        <f t="shared" si="630"/>
        <v>0</v>
      </c>
      <c r="IL178">
        <f t="shared" si="631"/>
        <v>0.77025102693232284</v>
      </c>
      <c r="IM178">
        <f t="shared" si="632"/>
        <v>0</v>
      </c>
      <c r="IN178" s="17">
        <f t="shared" ca="1" si="633"/>
        <v>2003</v>
      </c>
      <c r="IO178" s="18">
        <f t="shared" ca="1" si="634"/>
        <v>1.2227077261986554</v>
      </c>
      <c r="IP178" s="18">
        <f t="shared" ca="1" si="635"/>
        <v>0.96173103726150311</v>
      </c>
      <c r="IQ178" s="18">
        <f t="shared" ca="1" si="636"/>
        <v>1.1759159697846868</v>
      </c>
      <c r="IS178" s="17">
        <f t="shared" ca="1" si="637"/>
        <v>2003</v>
      </c>
      <c r="IT178" s="18">
        <f t="shared" ca="1" si="638"/>
        <v>1.3368289042191999</v>
      </c>
      <c r="IU178" s="18">
        <f t="shared" ca="1" si="639"/>
        <v>1.0164804561084293</v>
      </c>
      <c r="IV178" s="18">
        <f t="shared" ca="1" si="640"/>
        <v>1.3588604542996641</v>
      </c>
      <c r="IX178" s="17">
        <f t="shared" ca="1" si="685"/>
        <v>2003</v>
      </c>
      <c r="IY178" s="18" t="e">
        <f t="shared" ca="1" si="641"/>
        <v>#DIV/0!</v>
      </c>
      <c r="IZ178" s="18">
        <f t="shared" ca="1" si="642"/>
        <v>0.96045118802004092</v>
      </c>
      <c r="JA178" s="18">
        <f t="shared" ca="1" si="643"/>
        <v>1.1298712626902923</v>
      </c>
    </row>
    <row r="179" spans="1:261" x14ac:dyDescent="0.2">
      <c r="A179" t="s">
        <v>202</v>
      </c>
      <c r="B179" s="1">
        <f t="shared" si="686"/>
        <v>1968</v>
      </c>
      <c r="C179" s="42">
        <f t="shared" si="575"/>
        <v>9234.6610000000001</v>
      </c>
      <c r="D179" s="42">
        <f t="shared" si="575"/>
        <v>4913.4189999999999</v>
      </c>
      <c r="E179" s="42">
        <f t="shared" si="575"/>
        <v>23647.09</v>
      </c>
      <c r="F179" s="42">
        <f t="shared" si="575"/>
        <v>14841.44</v>
      </c>
      <c r="G179" s="42">
        <f t="shared" si="576"/>
        <v>9777.6580000000013</v>
      </c>
      <c r="H179" s="42">
        <f t="shared" si="644"/>
        <v>62414.268000000004</v>
      </c>
      <c r="I179" s="42"/>
      <c r="J179" s="42"/>
      <c r="K179" s="42"/>
      <c r="L179" s="42">
        <f t="shared" si="577"/>
        <v>4913.4189999999999</v>
      </c>
      <c r="M179" s="42"/>
      <c r="N179" s="42"/>
      <c r="O179" s="42"/>
      <c r="P179" s="42"/>
      <c r="Q179" s="27"/>
      <c r="R179" s="27"/>
      <c r="S179" s="1"/>
      <c r="T179" s="1"/>
      <c r="U179" s="1"/>
      <c r="V179" s="1"/>
      <c r="W179" s="1"/>
      <c r="X179" s="1"/>
      <c r="Z179" s="23"/>
      <c r="AA179" s="23">
        <f t="shared" si="578"/>
        <v>41119.338763690568</v>
      </c>
      <c r="AB179" s="23"/>
      <c r="AC179" s="58"/>
      <c r="AD179" s="27">
        <f t="shared" si="645"/>
        <v>1024.174</v>
      </c>
      <c r="AE179" s="27"/>
      <c r="AH179" s="267" t="e">
        <f t="shared" si="646"/>
        <v>#DIV/0!</v>
      </c>
      <c r="AI179" s="267">
        <f t="shared" si="647"/>
        <v>119.49168317703288</v>
      </c>
      <c r="AJ179" s="267" t="e">
        <f t="shared" si="648"/>
        <v>#DIV/0!</v>
      </c>
      <c r="AK179" s="51" t="e">
        <f t="shared" si="649"/>
        <v>#DIV/0!</v>
      </c>
      <c r="AL179" s="15">
        <f t="shared" si="650"/>
        <v>0</v>
      </c>
      <c r="AM179" s="15"/>
      <c r="AN179" s="34" t="e">
        <f t="shared" si="651"/>
        <v>#DIV/0!</v>
      </c>
      <c r="AO179" s="34" t="e">
        <f t="shared" si="652"/>
        <v>#DIV/0!</v>
      </c>
      <c r="AQ179" s="26" t="e">
        <f t="shared" si="579"/>
        <v>#DIV/0!</v>
      </c>
      <c r="AR179" s="26">
        <f t="shared" si="580"/>
        <v>1.1408863174378332</v>
      </c>
      <c r="AS179" s="26" t="e">
        <f t="shared" si="581"/>
        <v>#DIV/0!</v>
      </c>
      <c r="AT179" s="26" t="e">
        <f t="shared" si="582"/>
        <v>#DIV/0!</v>
      </c>
      <c r="AU179" s="26">
        <f t="shared" si="583"/>
        <v>0</v>
      </c>
      <c r="AV179" s="26" t="e">
        <f t="shared" si="584"/>
        <v>#DIV/0!</v>
      </c>
      <c r="AY179" s="34" t="e">
        <f t="shared" si="585"/>
        <v>#DIV/0!</v>
      </c>
      <c r="AZ179" s="34" t="e">
        <f t="shared" si="586"/>
        <v>#DIV/0!</v>
      </c>
      <c r="BA179" s="34" t="e">
        <f t="shared" si="587"/>
        <v>#DIV/0!</v>
      </c>
      <c r="BB179" s="95" t="e">
        <f t="shared" si="588"/>
        <v>#DIV/0!</v>
      </c>
      <c r="BC179" s="34" t="e">
        <f t="shared" si="589"/>
        <v>#DIV/0!</v>
      </c>
      <c r="BD179" s="34"/>
      <c r="BH179" s="51"/>
      <c r="BI179" s="258">
        <f>[10]Commercial_Total!Y108</f>
        <v>1.1275280399948948</v>
      </c>
      <c r="BJ179" s="1"/>
      <c r="BK179" s="1"/>
      <c r="BL179" s="205"/>
      <c r="BN179" s="1"/>
      <c r="BO179" s="258">
        <f>[10]Commercial_Total!X108</f>
        <v>1.0118474015448862</v>
      </c>
      <c r="BP179" s="1"/>
      <c r="BQ179" s="51"/>
      <c r="BR179" s="51"/>
      <c r="BZ179" s="83">
        <f t="shared" si="687"/>
        <v>0.60175066243062603</v>
      </c>
      <c r="CA179" s="83" t="str">
        <f t="shared" si="590"/>
        <v xml:space="preserve">NA </v>
      </c>
      <c r="CB179" s="83" t="str">
        <f t="shared" si="653"/>
        <v xml:space="preserve">NA </v>
      </c>
      <c r="CC179" s="83" t="str">
        <f t="shared" si="591"/>
        <v>NA</v>
      </c>
      <c r="CD179" s="83" t="str">
        <f t="shared" si="592"/>
        <v>NA</v>
      </c>
      <c r="CE179" s="83" t="str">
        <f t="shared" si="593"/>
        <v>NA</v>
      </c>
      <c r="CF179" s="84" t="str">
        <f t="shared" si="654"/>
        <v xml:space="preserve">NA </v>
      </c>
      <c r="CG179" s="84" t="str">
        <f t="shared" si="594"/>
        <v>NA</v>
      </c>
      <c r="CH179" s="9"/>
      <c r="CI179" s="84" t="str">
        <f t="shared" si="655"/>
        <v xml:space="preserve">NA </v>
      </c>
      <c r="CK179" s="87" t="e">
        <f t="shared" si="595"/>
        <v>#DIV/0!</v>
      </c>
      <c r="CL179" s="87" t="e">
        <f t="shared" si="656"/>
        <v>#DIV/0!</v>
      </c>
      <c r="CM179" s="92">
        <f t="shared" si="657"/>
        <v>0</v>
      </c>
      <c r="CN179" s="92">
        <f t="shared" si="658"/>
        <v>0</v>
      </c>
      <c r="CO179" s="5">
        <f t="shared" si="659"/>
        <v>0</v>
      </c>
      <c r="CP179" s="91">
        <f t="shared" si="596"/>
        <v>0</v>
      </c>
      <c r="CQ179" s="37" t="e">
        <f t="shared" si="597"/>
        <v>#VALUE!</v>
      </c>
      <c r="CR179" t="e">
        <f t="shared" si="598"/>
        <v>#VALUE!</v>
      </c>
      <c r="CS179" s="84" t="str">
        <f t="shared" si="599"/>
        <v xml:space="preserve">NA </v>
      </c>
      <c r="CT179" s="205"/>
      <c r="CU179" s="244"/>
      <c r="CV179" s="5"/>
      <c r="CW179" s="26"/>
      <c r="CX179" s="26"/>
      <c r="CY179" s="26"/>
      <c r="CZ179" s="26"/>
      <c r="DA179" s="26"/>
      <c r="DD179" s="26"/>
      <c r="DE179" s="26"/>
      <c r="DF179" s="26"/>
      <c r="DG179" s="26"/>
      <c r="DH179" s="26"/>
      <c r="DI179" s="26"/>
      <c r="DJ179" s="26"/>
      <c r="DK179" s="26"/>
      <c r="DL179" s="26"/>
      <c r="DM179" s="26"/>
      <c r="DN179" s="26"/>
      <c r="DO179" s="26"/>
      <c r="DP179" s="26"/>
      <c r="DQ179" s="26"/>
      <c r="DR179" s="26"/>
      <c r="DS179" s="26" t="e">
        <f t="shared" si="688"/>
        <v>#DIV/0!</v>
      </c>
      <c r="DT179" s="26">
        <f t="shared" si="689"/>
        <v>2.2489866541830932E-2</v>
      </c>
      <c r="DU179" s="26" t="e">
        <f t="shared" si="690"/>
        <v>#DIV/0!</v>
      </c>
      <c r="DV179" s="26" t="e">
        <f t="shared" si="691"/>
        <v>#DIV/0!</v>
      </c>
      <c r="DW179" s="26" t="e">
        <f t="shared" si="692"/>
        <v>#DIV/0!</v>
      </c>
      <c r="DY179" s="26" t="e">
        <f t="shared" si="693"/>
        <v>#DIV/0!</v>
      </c>
      <c r="DZ179" s="26">
        <f t="shared" si="694"/>
        <v>1</v>
      </c>
      <c r="EA179" s="26">
        <f t="shared" si="600"/>
        <v>1.23137992363055</v>
      </c>
      <c r="EC179" s="26" t="e">
        <f t="shared" si="660"/>
        <v>#DIV/0!</v>
      </c>
      <c r="ED179" s="26" t="e">
        <f t="shared" si="661"/>
        <v>#DIV/0!</v>
      </c>
      <c r="EE179" s="26" t="e">
        <f t="shared" si="662"/>
        <v>#DIV/0!</v>
      </c>
      <c r="EF179" s="26" t="e">
        <f t="shared" si="663"/>
        <v>#DIV/0!</v>
      </c>
      <c r="EG179" s="26" t="e">
        <f t="shared" si="664"/>
        <v>#DIV/0!</v>
      </c>
      <c r="EI179" s="26" t="e">
        <f t="shared" si="665"/>
        <v>#DIV/0!</v>
      </c>
      <c r="EJ179" s="26">
        <f t="shared" si="695"/>
        <v>1</v>
      </c>
      <c r="EK179" s="26">
        <f t="shared" si="601"/>
        <v>1.1585611871837171</v>
      </c>
      <c r="EN179" s="26" t="e">
        <f t="shared" si="696"/>
        <v>#DIV/0!</v>
      </c>
      <c r="EO179" s="26">
        <f t="shared" si="697"/>
        <v>1.2274126792703986E-2</v>
      </c>
      <c r="EP179" s="26" t="e">
        <f t="shared" si="698"/>
        <v>#DIV/0!</v>
      </c>
      <c r="EQ179" s="26" t="e">
        <f t="shared" si="699"/>
        <v>#DIV/0!</v>
      </c>
      <c r="ER179" s="26" t="e">
        <f t="shared" si="700"/>
        <v>#DIV/0!</v>
      </c>
      <c r="ET179" s="26" t="e">
        <f t="shared" si="666"/>
        <v>#DIV/0!</v>
      </c>
      <c r="EU179" s="26">
        <f t="shared" si="701"/>
        <v>1</v>
      </c>
      <c r="EV179" s="26">
        <f t="shared" si="602"/>
        <v>1.2300362217132488</v>
      </c>
      <c r="EW179" s="26"/>
      <c r="EX179" s="26" t="e">
        <f t="shared" si="667"/>
        <v>#DIV/0!</v>
      </c>
      <c r="EY179" s="26">
        <f t="shared" si="668"/>
        <v>1.0215739749126948E-2</v>
      </c>
      <c r="EZ179" s="26" t="e">
        <f t="shared" si="669"/>
        <v>#DIV/0!</v>
      </c>
      <c r="FA179" s="26" t="e">
        <f t="shared" si="670"/>
        <v>#DIV/0!</v>
      </c>
      <c r="FB179" s="26" t="e">
        <f t="shared" si="671"/>
        <v>#DIV/0!</v>
      </c>
      <c r="FC179" s="26"/>
      <c r="FD179" s="26" t="e">
        <f t="shared" si="672"/>
        <v>#DIV/0!</v>
      </c>
      <c r="FE179" s="26">
        <f t="shared" si="702"/>
        <v>1</v>
      </c>
      <c r="FF179" s="26">
        <f t="shared" si="603"/>
        <v>1.001092230318313</v>
      </c>
      <c r="FV179" s="26">
        <f t="shared" si="604"/>
        <v>0.60175066243062603</v>
      </c>
      <c r="FX179" s="8">
        <f t="shared" si="703"/>
        <v>19</v>
      </c>
      <c r="FY179" t="b">
        <f t="shared" si="673"/>
        <v>1</v>
      </c>
      <c r="GC179" s="11"/>
      <c r="GD179" s="11"/>
      <c r="GE179" s="11"/>
      <c r="GF179" s="17">
        <f t="shared" ca="1" si="605"/>
        <v>2004</v>
      </c>
      <c r="GG179" s="18">
        <f t="shared" ca="1" si="705"/>
        <v>1.8157849638134913</v>
      </c>
      <c r="GH179" s="18">
        <f t="shared" ca="1" si="706"/>
        <v>0.82350363868729848</v>
      </c>
      <c r="GI179" s="18">
        <f t="shared" ca="1" si="707"/>
        <v>0.88742124925529897</v>
      </c>
      <c r="GJ179" s="94">
        <f t="shared" ca="1" si="674"/>
        <v>1.3269658968133775</v>
      </c>
      <c r="GL179">
        <f t="shared" ca="1" si="675"/>
        <v>2004</v>
      </c>
      <c r="GM179" s="18">
        <f t="shared" ca="1" si="609"/>
        <v>0.81332356109844051</v>
      </c>
      <c r="GN179" s="18">
        <f t="shared" ca="1" si="610"/>
        <v>1.0154206470078762</v>
      </c>
      <c r="GO179" s="18">
        <f t="shared" ca="1" si="611"/>
        <v>0.83585364227963643</v>
      </c>
      <c r="GP179" s="18">
        <f t="shared" ca="1" si="612"/>
        <v>0.85472839370446074</v>
      </c>
      <c r="GQ179" s="18">
        <f t="shared" ca="1" si="613"/>
        <v>0.96277230606083908</v>
      </c>
      <c r="GX179" s="14"/>
      <c r="GZ179">
        <f t="shared" si="614"/>
        <v>0.43269349258258688</v>
      </c>
      <c r="HA179" t="e">
        <f t="shared" si="615"/>
        <v>#VALUE!</v>
      </c>
      <c r="HB179" t="e">
        <f t="shared" si="616"/>
        <v>#VALUE!</v>
      </c>
      <c r="HC179" t="e">
        <f t="shared" si="617"/>
        <v>#VALUE!</v>
      </c>
      <c r="HD179" t="e">
        <f t="shared" si="618"/>
        <v>#VALUE!</v>
      </c>
      <c r="HE179" t="e">
        <f t="shared" si="619"/>
        <v>#VALUE!</v>
      </c>
      <c r="HG179" t="e">
        <f t="shared" si="620"/>
        <v>#VALUE!</v>
      </c>
      <c r="HI179" t="e">
        <f t="shared" si="676"/>
        <v>#DIV/0!</v>
      </c>
      <c r="HJ179">
        <f t="shared" si="677"/>
        <v>1.0749703073604375</v>
      </c>
      <c r="HK179" t="e">
        <f t="shared" si="678"/>
        <v>#DIV/0!</v>
      </c>
      <c r="HL179" t="e">
        <f t="shared" si="679"/>
        <v>#DIV/0!</v>
      </c>
      <c r="HM179">
        <f t="shared" si="680"/>
        <v>0</v>
      </c>
      <c r="HO179" s="8">
        <f t="shared" si="704"/>
        <v>19</v>
      </c>
      <c r="HP179" t="b">
        <f t="shared" si="681"/>
        <v>1</v>
      </c>
      <c r="HS179" s="11"/>
      <c r="HT179" s="11"/>
      <c r="HU179" s="11"/>
      <c r="HV179" s="17">
        <f t="shared" ca="1" si="621"/>
        <v>2004</v>
      </c>
      <c r="HW179" s="18">
        <f t="shared" ca="1" si="622"/>
        <v>1.3056542964121525</v>
      </c>
      <c r="HX179" s="18">
        <f t="shared" ca="1" si="623"/>
        <v>0.88348502955044728</v>
      </c>
      <c r="HY179" s="18">
        <f t="shared" ca="1" si="624"/>
        <v>0.93434474089664754</v>
      </c>
      <c r="IB179" s="18">
        <f t="shared" ca="1" si="625"/>
        <v>0.90635935062232897</v>
      </c>
      <c r="IC179" s="18">
        <f t="shared" ca="1" si="626"/>
        <v>0.94747492612722262</v>
      </c>
      <c r="ID179" s="18">
        <f t="shared" ca="1" si="627"/>
        <v>0.79248415380573889</v>
      </c>
      <c r="IE179" s="18">
        <f t="shared" ca="1" si="628"/>
        <v>1.053775558969551</v>
      </c>
      <c r="IF179" s="18">
        <f t="shared" ca="1" si="629"/>
        <v>0.97268960789463399</v>
      </c>
      <c r="IG179" s="197"/>
      <c r="IH179">
        <f t="shared" si="682"/>
        <v>0</v>
      </c>
      <c r="II179">
        <f t="shared" si="683"/>
        <v>0.70686275482989902</v>
      </c>
      <c r="IJ179" t="e">
        <f t="shared" si="684"/>
        <v>#DIV/0!</v>
      </c>
      <c r="IK179">
        <f t="shared" si="630"/>
        <v>0</v>
      </c>
      <c r="IL179">
        <f t="shared" si="631"/>
        <v>0.80645004529184516</v>
      </c>
      <c r="IM179">
        <f t="shared" si="632"/>
        <v>0</v>
      </c>
      <c r="IN179" s="17">
        <f t="shared" ca="1" si="633"/>
        <v>2004</v>
      </c>
      <c r="IO179" s="18">
        <f t="shared" ca="1" si="634"/>
        <v>1.2365492997647942</v>
      </c>
      <c r="IP179" s="18">
        <f t="shared" ca="1" si="635"/>
        <v>0.93542497764256527</v>
      </c>
      <c r="IQ179" s="18">
        <f t="shared" ca="1" si="636"/>
        <v>1.1566991010864127</v>
      </c>
      <c r="IS179" s="17">
        <f t="shared" ca="1" si="637"/>
        <v>2004</v>
      </c>
      <c r="IT179" s="18">
        <f t="shared" ca="1" si="638"/>
        <v>1.3553934946810935</v>
      </c>
      <c r="IU179" s="18">
        <f t="shared" ca="1" si="639"/>
        <v>1.005573058095198</v>
      </c>
      <c r="IV179" s="18">
        <f t="shared" ca="1" si="640"/>
        <v>1.3629471813688043</v>
      </c>
      <c r="IX179" s="17">
        <f t="shared" ca="1" si="685"/>
        <v>2004</v>
      </c>
      <c r="IY179" s="18" t="e">
        <f t="shared" ca="1" si="641"/>
        <v>#DIV/0!</v>
      </c>
      <c r="IZ179" s="18">
        <f t="shared" ca="1" si="642"/>
        <v>0.96277230606083908</v>
      </c>
      <c r="JA179" s="18">
        <f t="shared" ca="1" si="643"/>
        <v>1.1614546736418601</v>
      </c>
    </row>
    <row r="180" spans="1:261" x14ac:dyDescent="0.2">
      <c r="A180" t="s">
        <v>202</v>
      </c>
      <c r="B180" s="1">
        <f t="shared" si="686"/>
        <v>1969</v>
      </c>
      <c r="C180" s="42">
        <f t="shared" ref="C180:F199" si="708">C257+C333</f>
        <v>9698.8209999999999</v>
      </c>
      <c r="D180" s="42">
        <f t="shared" si="708"/>
        <v>5193.0119999999997</v>
      </c>
      <c r="E180" s="42">
        <f t="shared" si="708"/>
        <v>24556.325000000001</v>
      </c>
      <c r="F180" s="42">
        <f t="shared" si="708"/>
        <v>15481.669</v>
      </c>
      <c r="G180" s="42">
        <f t="shared" si="576"/>
        <v>10684.453000000001</v>
      </c>
      <c r="H180" s="42">
        <f t="shared" si="644"/>
        <v>65614.28</v>
      </c>
      <c r="I180" s="42"/>
      <c r="J180" s="42" t="s">
        <v>1102</v>
      </c>
      <c r="K180" s="42"/>
      <c r="L180" s="42">
        <f t="shared" si="577"/>
        <v>5193.0119999999997</v>
      </c>
      <c r="M180" s="42"/>
      <c r="N180" s="42"/>
      <c r="O180" s="42"/>
      <c r="P180" s="42"/>
      <c r="Q180" s="27"/>
      <c r="R180" s="27"/>
      <c r="S180" s="1"/>
      <c r="T180" s="1"/>
      <c r="U180" s="1"/>
      <c r="V180" s="1"/>
      <c r="W180" s="1"/>
      <c r="X180" s="1"/>
      <c r="Z180" s="23"/>
      <c r="AA180" s="23">
        <f t="shared" si="578"/>
        <v>42169.102376586241</v>
      </c>
      <c r="AB180" s="23"/>
      <c r="AC180" s="58"/>
      <c r="AD180" s="27">
        <f t="shared" si="645"/>
        <v>1118.153</v>
      </c>
      <c r="AE180" s="27"/>
      <c r="AH180" s="267" t="e">
        <f t="shared" si="646"/>
        <v>#DIV/0!</v>
      </c>
      <c r="AI180" s="267">
        <f t="shared" si="647"/>
        <v>123.14732131655099</v>
      </c>
      <c r="AJ180" s="267" t="e">
        <f t="shared" si="648"/>
        <v>#DIV/0!</v>
      </c>
      <c r="AK180" s="51" t="e">
        <f t="shared" si="649"/>
        <v>#DIV/0!</v>
      </c>
      <c r="AL180" s="15">
        <f t="shared" si="650"/>
        <v>0</v>
      </c>
      <c r="AM180" s="15"/>
      <c r="AN180" s="34" t="e">
        <f t="shared" si="651"/>
        <v>#DIV/0!</v>
      </c>
      <c r="AO180" s="34" t="e">
        <f t="shared" si="652"/>
        <v>#DIV/0!</v>
      </c>
      <c r="AQ180" s="26" t="e">
        <f t="shared" si="579"/>
        <v>#DIV/0!</v>
      </c>
      <c r="AR180" s="26">
        <f t="shared" si="580"/>
        <v>1.1757897301607174</v>
      </c>
      <c r="AS180" s="26" t="e">
        <f t="shared" si="581"/>
        <v>#DIV/0!</v>
      </c>
      <c r="AT180" s="26" t="e">
        <f t="shared" si="582"/>
        <v>#DIV/0!</v>
      </c>
      <c r="AU180" s="26">
        <f t="shared" si="583"/>
        <v>0</v>
      </c>
      <c r="AV180" s="26" t="e">
        <f t="shared" si="584"/>
        <v>#DIV/0!</v>
      </c>
      <c r="AY180" s="34" t="e">
        <f t="shared" si="585"/>
        <v>#DIV/0!</v>
      </c>
      <c r="AZ180" s="34" t="e">
        <f t="shared" si="586"/>
        <v>#DIV/0!</v>
      </c>
      <c r="BA180" s="34" t="e">
        <f t="shared" si="587"/>
        <v>#DIV/0!</v>
      </c>
      <c r="BB180" s="95" t="e">
        <f t="shared" si="588"/>
        <v>#DIV/0!</v>
      </c>
      <c r="BC180" s="34" t="e">
        <f t="shared" si="589"/>
        <v>#DIV/0!</v>
      </c>
      <c r="BD180" s="34"/>
      <c r="BH180" s="51"/>
      <c r="BI180" s="258">
        <f>[10]Commercial_Total!Y109</f>
        <v>1.153316670675457</v>
      </c>
      <c r="BJ180" s="1"/>
      <c r="BK180" s="1"/>
      <c r="BL180" s="205"/>
      <c r="BN180" s="1"/>
      <c r="BO180" s="258">
        <f>[10]Commercial_Total!X109</f>
        <v>1.0194855932084104</v>
      </c>
      <c r="BP180" s="1"/>
      <c r="BQ180" s="51"/>
      <c r="BR180" s="51"/>
      <c r="BZ180" s="83">
        <f t="shared" si="687"/>
        <v>0.62062828743556953</v>
      </c>
      <c r="CA180" s="83" t="str">
        <f t="shared" si="590"/>
        <v xml:space="preserve">NA </v>
      </c>
      <c r="CB180" s="83" t="str">
        <f t="shared" si="653"/>
        <v xml:space="preserve">NA </v>
      </c>
      <c r="CC180" s="83" t="str">
        <f t="shared" si="591"/>
        <v>NA</v>
      </c>
      <c r="CD180" s="83" t="str">
        <f t="shared" si="592"/>
        <v>NA</v>
      </c>
      <c r="CE180" s="83" t="str">
        <f t="shared" si="593"/>
        <v>NA</v>
      </c>
      <c r="CF180" s="84" t="str">
        <f t="shared" si="654"/>
        <v xml:space="preserve">NA </v>
      </c>
      <c r="CG180" s="84" t="str">
        <f t="shared" si="594"/>
        <v>NA</v>
      </c>
      <c r="CH180" s="9"/>
      <c r="CI180" s="84" t="str">
        <f t="shared" si="655"/>
        <v xml:space="preserve">NA </v>
      </c>
      <c r="CK180" s="87" t="e">
        <f t="shared" si="595"/>
        <v>#DIV/0!</v>
      </c>
      <c r="CL180" s="87" t="e">
        <f t="shared" si="656"/>
        <v>#DIV/0!</v>
      </c>
      <c r="CM180" s="92">
        <f t="shared" si="657"/>
        <v>0</v>
      </c>
      <c r="CN180" s="92">
        <f t="shared" si="658"/>
        <v>0</v>
      </c>
      <c r="CO180" s="5">
        <f t="shared" si="659"/>
        <v>0</v>
      </c>
      <c r="CP180" s="91">
        <f t="shared" si="596"/>
        <v>0</v>
      </c>
      <c r="CQ180" s="37" t="e">
        <f t="shared" si="597"/>
        <v>#VALUE!</v>
      </c>
      <c r="CR180" t="e">
        <f t="shared" si="598"/>
        <v>#VALUE!</v>
      </c>
      <c r="CS180" s="84" t="str">
        <f t="shared" si="599"/>
        <v xml:space="preserve">NA </v>
      </c>
      <c r="CT180" s="205"/>
      <c r="CU180" s="244"/>
      <c r="CV180" s="5"/>
      <c r="CW180" s="26"/>
      <c r="CX180" s="26"/>
      <c r="CY180" s="26"/>
      <c r="CZ180" s="26"/>
      <c r="DA180" s="26"/>
      <c r="DD180" s="26"/>
      <c r="DE180" s="26"/>
      <c r="DF180" s="26"/>
      <c r="DG180" s="26"/>
      <c r="DH180" s="26"/>
      <c r="DI180" s="26"/>
      <c r="DJ180" s="26"/>
      <c r="DK180" s="26"/>
      <c r="DL180" s="26"/>
      <c r="DM180" s="26"/>
      <c r="DN180" s="26"/>
      <c r="DO180" s="26"/>
      <c r="DP180" s="26"/>
      <c r="DQ180" s="26"/>
      <c r="DR180" s="26"/>
      <c r="DS180" s="26" t="e">
        <f t="shared" si="688"/>
        <v>#DIV/0!</v>
      </c>
      <c r="DT180" s="26">
        <f t="shared" si="689"/>
        <v>3.0134600837166146E-2</v>
      </c>
      <c r="DU180" s="26" t="e">
        <f t="shared" si="690"/>
        <v>#DIV/0!</v>
      </c>
      <c r="DV180" s="26" t="e">
        <f t="shared" si="691"/>
        <v>#DIV/0!</v>
      </c>
      <c r="DW180" s="26" t="e">
        <f t="shared" si="692"/>
        <v>#DIV/0!</v>
      </c>
      <c r="DY180" s="26" t="e">
        <f t="shared" si="693"/>
        <v>#DIV/0!</v>
      </c>
      <c r="DZ180" s="26">
        <f t="shared" si="694"/>
        <v>1</v>
      </c>
      <c r="EA180" s="26">
        <f t="shared" si="600"/>
        <v>1.23137992363055</v>
      </c>
      <c r="EC180" s="26" t="e">
        <f t="shared" si="660"/>
        <v>#DIV/0!</v>
      </c>
      <c r="ED180" s="26" t="e">
        <f t="shared" si="661"/>
        <v>#DIV/0!</v>
      </c>
      <c r="EE180" s="26" t="e">
        <f t="shared" si="662"/>
        <v>#DIV/0!</v>
      </c>
      <c r="EF180" s="26" t="e">
        <f t="shared" si="663"/>
        <v>#DIV/0!</v>
      </c>
      <c r="EG180" s="26" t="e">
        <f t="shared" si="664"/>
        <v>#DIV/0!</v>
      </c>
      <c r="EI180" s="26" t="e">
        <f t="shared" si="665"/>
        <v>#DIV/0!</v>
      </c>
      <c r="EJ180" s="26">
        <f t="shared" si="695"/>
        <v>1</v>
      </c>
      <c r="EK180" s="26">
        <f t="shared" si="601"/>
        <v>1.1585611871837171</v>
      </c>
      <c r="EN180" s="26" t="e">
        <f t="shared" si="696"/>
        <v>#DIV/0!</v>
      </c>
      <c r="EO180" s="26">
        <f t="shared" si="697"/>
        <v>2.2614191645399684E-2</v>
      </c>
      <c r="EP180" s="26" t="e">
        <f t="shared" si="698"/>
        <v>#DIV/0!</v>
      </c>
      <c r="EQ180" s="26" t="e">
        <f t="shared" si="699"/>
        <v>#DIV/0!</v>
      </c>
      <c r="ER180" s="26" t="e">
        <f t="shared" si="700"/>
        <v>#DIV/0!</v>
      </c>
      <c r="ET180" s="26" t="e">
        <f t="shared" si="666"/>
        <v>#DIV/0!</v>
      </c>
      <c r="EU180" s="26">
        <f t="shared" si="701"/>
        <v>1</v>
      </c>
      <c r="EV180" s="26">
        <f t="shared" si="602"/>
        <v>1.2300362217132488</v>
      </c>
      <c r="EW180" s="26"/>
      <c r="EX180" s="26" t="e">
        <f t="shared" si="667"/>
        <v>#DIV/0!</v>
      </c>
      <c r="EY180" s="26">
        <f t="shared" si="668"/>
        <v>7.5204091917663307E-3</v>
      </c>
      <c r="EZ180" s="26" t="e">
        <f t="shared" si="669"/>
        <v>#DIV/0!</v>
      </c>
      <c r="FA180" s="26" t="e">
        <f t="shared" si="670"/>
        <v>#DIV/0!</v>
      </c>
      <c r="FB180" s="26" t="e">
        <f t="shared" si="671"/>
        <v>#DIV/0!</v>
      </c>
      <c r="FC180" s="26"/>
      <c r="FD180" s="26" t="e">
        <f t="shared" si="672"/>
        <v>#DIV/0!</v>
      </c>
      <c r="FE180" s="26">
        <f t="shared" si="702"/>
        <v>1</v>
      </c>
      <c r="FF180" s="26">
        <f t="shared" si="603"/>
        <v>1.001092230318313</v>
      </c>
      <c r="FV180" s="26">
        <f t="shared" si="604"/>
        <v>0.62062828743556953</v>
      </c>
      <c r="FX180" s="8">
        <f t="shared" si="703"/>
        <v>20</v>
      </c>
      <c r="FY180" t="b">
        <f t="shared" si="673"/>
        <v>1</v>
      </c>
      <c r="GC180" s="11"/>
      <c r="GD180" s="11"/>
      <c r="GE180" s="11"/>
      <c r="GF180" s="17">
        <f t="shared" ca="1" si="605"/>
        <v>2005</v>
      </c>
      <c r="GG180" s="18">
        <f t="shared" ca="1" si="705"/>
        <v>1.8766363025165773</v>
      </c>
      <c r="GH180" s="18">
        <f t="shared" ca="1" si="706"/>
        <v>0.81896802044901562</v>
      </c>
      <c r="GI180" s="18">
        <f t="shared" ca="1" si="707"/>
        <v>0.87073082643649302</v>
      </c>
      <c r="GJ180" s="94">
        <f t="shared" ca="1" si="674"/>
        <v>1.3382306633544936</v>
      </c>
      <c r="GL180">
        <f t="shared" ca="1" si="675"/>
        <v>2005</v>
      </c>
      <c r="GM180" s="18">
        <f t="shared" ca="1" si="609"/>
        <v>0.79643303382595609</v>
      </c>
      <c r="GN180" s="18">
        <f t="shared" ca="1" si="610"/>
        <v>0.99094455149894312</v>
      </c>
      <c r="GO180" s="18">
        <f t="shared" ca="1" si="611"/>
        <v>0.80961768173211057</v>
      </c>
      <c r="GP180" s="18">
        <f t="shared" ca="1" si="612"/>
        <v>0.84177929810714847</v>
      </c>
      <c r="GQ180" s="18">
        <f t="shared" ca="1" si="613"/>
        <v>0.95177070137296271</v>
      </c>
      <c r="GX180" s="14"/>
      <c r="GZ180">
        <f t="shared" si="614"/>
        <v>0.4462675956206455</v>
      </c>
      <c r="HA180" t="e">
        <f t="shared" si="615"/>
        <v>#VALUE!</v>
      </c>
      <c r="HB180" t="e">
        <f t="shared" si="616"/>
        <v>#VALUE!</v>
      </c>
      <c r="HC180" t="e">
        <f t="shared" si="617"/>
        <v>#VALUE!</v>
      </c>
      <c r="HD180" t="e">
        <f t="shared" si="618"/>
        <v>#VALUE!</v>
      </c>
      <c r="HE180" t="e">
        <f t="shared" si="619"/>
        <v>#VALUE!</v>
      </c>
      <c r="HG180" t="e">
        <f t="shared" si="620"/>
        <v>#VALUE!</v>
      </c>
      <c r="HI180" t="e">
        <f t="shared" si="676"/>
        <v>#DIV/0!</v>
      </c>
      <c r="HJ180">
        <f t="shared" si="677"/>
        <v>1.1078571355475864</v>
      </c>
      <c r="HK180" t="e">
        <f t="shared" si="678"/>
        <v>#DIV/0!</v>
      </c>
      <c r="HL180" t="e">
        <f t="shared" si="679"/>
        <v>#DIV/0!</v>
      </c>
      <c r="HM180">
        <f t="shared" si="680"/>
        <v>0</v>
      </c>
      <c r="HO180" s="8">
        <f t="shared" si="704"/>
        <v>20</v>
      </c>
      <c r="HP180" t="b">
        <f t="shared" si="681"/>
        <v>1</v>
      </c>
      <c r="HS180" s="11"/>
      <c r="HT180" s="11"/>
      <c r="HU180" s="11"/>
      <c r="HV180" s="17">
        <f t="shared" ca="1" si="621"/>
        <v>2005</v>
      </c>
      <c r="HW180" s="18">
        <f t="shared" ca="1" si="622"/>
        <v>1.3494099246409783</v>
      </c>
      <c r="HX180" s="18">
        <f t="shared" ca="1" si="623"/>
        <v>0.87861905127782358</v>
      </c>
      <c r="HY180" s="18">
        <f t="shared" ca="1" si="624"/>
        <v>0.91677179141275889</v>
      </c>
      <c r="IB180" s="18">
        <f t="shared" ca="1" si="625"/>
        <v>0.9069866047065489</v>
      </c>
      <c r="IC180" s="18">
        <f t="shared" ca="1" si="626"/>
        <v>0.93085121569776319</v>
      </c>
      <c r="ID180" s="18">
        <f t="shared" ca="1" si="627"/>
        <v>0.78365201063270062</v>
      </c>
      <c r="IE180" s="18">
        <f t="shared" ca="1" si="628"/>
        <v>1.0399505884306219</v>
      </c>
      <c r="IF180" s="18">
        <f t="shared" ca="1" si="629"/>
        <v>0.96157467814156949</v>
      </c>
      <c r="IG180" s="197"/>
      <c r="IH180">
        <f t="shared" si="682"/>
        <v>0</v>
      </c>
      <c r="II180">
        <f t="shared" si="683"/>
        <v>0.72490873566621683</v>
      </c>
      <c r="IJ180" t="e">
        <f t="shared" si="684"/>
        <v>#DIV/0!</v>
      </c>
      <c r="IK180">
        <f t="shared" si="630"/>
        <v>0</v>
      </c>
      <c r="IL180">
        <f t="shared" si="631"/>
        <v>0.85234024670012787</v>
      </c>
      <c r="IM180">
        <f t="shared" si="632"/>
        <v>0</v>
      </c>
      <c r="IN180" s="17">
        <f t="shared" ca="1" si="633"/>
        <v>2005</v>
      </c>
      <c r="IO180" s="18">
        <f t="shared" ca="1" si="634"/>
        <v>1.2514556244551076</v>
      </c>
      <c r="IP180" s="18">
        <f t="shared" ca="1" si="635"/>
        <v>0.93607234685357943</v>
      </c>
      <c r="IQ180" s="18">
        <f t="shared" ca="1" si="636"/>
        <v>1.1714530033668045</v>
      </c>
      <c r="IS180" s="17">
        <f t="shared" ca="1" si="637"/>
        <v>2005</v>
      </c>
      <c r="IT180" s="18">
        <f t="shared" ca="1" si="638"/>
        <v>1.3749235017534167</v>
      </c>
      <c r="IU180" s="18">
        <f t="shared" ca="1" si="639"/>
        <v>0.98792999982265017</v>
      </c>
      <c r="IV180" s="18">
        <f t="shared" ca="1" si="640"/>
        <v>1.3583281748434104</v>
      </c>
      <c r="IX180" s="17">
        <f t="shared" ca="1" si="685"/>
        <v>2005</v>
      </c>
      <c r="IY180" s="18" t="e">
        <f t="shared" ca="1" si="641"/>
        <v>#DIV/0!</v>
      </c>
      <c r="IZ180" s="18">
        <f t="shared" ca="1" si="642"/>
        <v>0.95177070137296271</v>
      </c>
      <c r="JA180" s="18">
        <f t="shared" ca="1" si="643"/>
        <v>1.1620362812169045</v>
      </c>
    </row>
    <row r="181" spans="1:261" x14ac:dyDescent="0.2">
      <c r="A181" t="s">
        <v>202</v>
      </c>
      <c r="B181" s="1">
        <f t="shared" si="686"/>
        <v>1970</v>
      </c>
      <c r="C181" s="42">
        <f t="shared" si="708"/>
        <v>9913.389000000001</v>
      </c>
      <c r="D181" s="42">
        <f t="shared" si="708"/>
        <v>5437.8289999999997</v>
      </c>
      <c r="E181" s="42">
        <f t="shared" si="708"/>
        <v>24911.655000000002</v>
      </c>
      <c r="F181" s="42">
        <f t="shared" si="708"/>
        <v>16072.517000000002</v>
      </c>
      <c r="G181" s="42">
        <f t="shared" si="576"/>
        <v>11502.812</v>
      </c>
      <c r="H181" s="42">
        <f t="shared" si="644"/>
        <v>67838.202000000005</v>
      </c>
      <c r="I181" s="42">
        <f>H181-G181</f>
        <v>56335.390000000007</v>
      </c>
      <c r="J181" s="277">
        <f t="shared" ref="J181:J221" si="709">(H105-J334)/(I181-J334)</f>
        <v>3.4213756870815182</v>
      </c>
      <c r="K181" s="42">
        <f>[2]National!H110</f>
        <v>9913.389000000001</v>
      </c>
      <c r="L181" s="42">
        <f t="shared" si="577"/>
        <v>5437.8289999999997</v>
      </c>
      <c r="M181" s="42">
        <f>[11]Total_Industrial!F109</f>
        <v>19379.702533783169</v>
      </c>
      <c r="N181" s="42">
        <f t="shared" ref="N181:N222" si="710">N105</f>
        <v>15134.086036114128</v>
      </c>
      <c r="O181" s="42">
        <f t="shared" ref="O181:O222" si="711">(K105-K181)+(L105-L181)+(M105-M181)+(N105-N181)</f>
        <v>11648.371822285791</v>
      </c>
      <c r="P181" s="42">
        <f>SUM(K181:O181)</f>
        <v>61513.378392183084</v>
      </c>
      <c r="Q181" s="27"/>
      <c r="R181" s="27"/>
      <c r="S181" s="51">
        <f t="shared" ref="S181:X181" si="712">K181/C181</f>
        <v>1</v>
      </c>
      <c r="T181" s="51">
        <f t="shared" si="712"/>
        <v>1</v>
      </c>
      <c r="U181" s="51">
        <f t="shared" si="712"/>
        <v>0.77793717574296717</v>
      </c>
      <c r="V181" s="51">
        <f t="shared" si="712"/>
        <v>0.94161269427272198</v>
      </c>
      <c r="W181" s="51">
        <f t="shared" si="712"/>
        <v>1.0126542816039932</v>
      </c>
      <c r="X181" s="51">
        <f t="shared" si="712"/>
        <v>0.90676604890240275</v>
      </c>
      <c r="Z181" s="23">
        <f t="shared" ref="Z181:Z219" si="713">Z105</f>
        <v>63443</v>
      </c>
      <c r="AA181" s="23">
        <f t="shared" si="578"/>
        <v>43217.587378911085</v>
      </c>
      <c r="AB181" s="27">
        <f>AB105</f>
        <v>1373.1050998283695</v>
      </c>
      <c r="AC181" s="58">
        <f>AC105</f>
        <v>0.68193706832566803</v>
      </c>
      <c r="AD181" s="27">
        <f t="shared" si="645"/>
        <v>4821.2691266420943</v>
      </c>
      <c r="AE181" s="27">
        <f t="shared" ref="AE181:AE222" si="714">AE105</f>
        <v>4717.7</v>
      </c>
      <c r="AH181" s="267">
        <f t="shared" si="646"/>
        <v>156.25662405623947</v>
      </c>
      <c r="AI181" s="267">
        <f t="shared" si="647"/>
        <v>125.82444624508356</v>
      </c>
      <c r="AJ181" s="267">
        <f>M181/AB181</f>
        <v>14.113779445000622</v>
      </c>
      <c r="AK181" s="51">
        <f t="shared" si="649"/>
        <v>22.192789832164756</v>
      </c>
      <c r="AL181" s="291">
        <f t="shared" si="650"/>
        <v>2.4160384986429126</v>
      </c>
      <c r="AM181" s="15"/>
      <c r="AN181" s="34">
        <f t="shared" si="651"/>
        <v>13.038849098540197</v>
      </c>
      <c r="AO181" s="34">
        <f t="shared" si="652"/>
        <v>14.379507387074211</v>
      </c>
      <c r="AQ181" s="26">
        <f t="shared" si="579"/>
        <v>1.3849954882521014</v>
      </c>
      <c r="AR181" s="26">
        <f t="shared" si="580"/>
        <v>1.2013504647643924</v>
      </c>
      <c r="AS181" s="26">
        <f t="shared" si="581"/>
        <v>1.4393193340888371</v>
      </c>
      <c r="AT181" s="26">
        <f t="shared" si="582"/>
        <v>1.1450058441116822</v>
      </c>
      <c r="AU181" s="26">
        <f t="shared" si="583"/>
        <v>1.0602607607249919</v>
      </c>
      <c r="AV181" s="26">
        <f t="shared" si="584"/>
        <v>1.4266289861956047</v>
      </c>
      <c r="AY181" s="34">
        <f t="shared" si="585"/>
        <v>13.447866545138522</v>
      </c>
      <c r="AZ181" s="34">
        <f t="shared" si="586"/>
        <v>9.160732428707016</v>
      </c>
      <c r="BA181" s="34">
        <f t="shared" si="587"/>
        <v>0.2910539245455136</v>
      </c>
      <c r="BB181" s="95">
        <f t="shared" si="588"/>
        <v>1.4454862927394029E-4</v>
      </c>
      <c r="BC181" s="34">
        <f t="shared" si="589"/>
        <v>1.0219533091638076</v>
      </c>
      <c r="BD181" s="34"/>
      <c r="BH181" s="258">
        <f>[2]National!CQ110</f>
        <v>1.3922186215458177</v>
      </c>
      <c r="BI181" s="258">
        <f>[10]Commercial_Total!Y110</f>
        <v>1.1892626353145621</v>
      </c>
      <c r="BJ181" s="258">
        <f>[11]Total_Industrial!Z109</f>
        <v>1.3499096579646921</v>
      </c>
      <c r="BK181" s="51">
        <f t="shared" ref="BK181:BK222" si="715">BK105</f>
        <v>1.1934927904088419</v>
      </c>
      <c r="BL181" s="290">
        <f t="shared" ref="BL181:BL196" si="716">AU181</f>
        <v>1.0602607607249919</v>
      </c>
      <c r="BN181" s="258">
        <f>[2]National!CU110</f>
        <v>0.99481178230061584</v>
      </c>
      <c r="BO181" s="258">
        <f>[10]Commercial_Total!X110</f>
        <v>1.010164137921169</v>
      </c>
      <c r="BP181" s="258">
        <f>[11]Total_Industrial!AD109</f>
        <v>1.0662331274708519</v>
      </c>
      <c r="BQ181" s="51">
        <f>AT181/BK181</f>
        <v>0.95937390934674172</v>
      </c>
      <c r="BR181" s="51">
        <v>1</v>
      </c>
      <c r="BZ181" s="83">
        <f t="shared" si="687"/>
        <v>0.62192019194009784</v>
      </c>
      <c r="CA181" s="83">
        <f t="shared" si="590"/>
        <v>1.4278000827805755</v>
      </c>
      <c r="CB181" s="83">
        <f t="shared" si="653"/>
        <v>1.4266289861956047</v>
      </c>
      <c r="CC181" s="83">
        <f t="shared" si="591"/>
        <v>1.1585611871837171</v>
      </c>
      <c r="CD181" s="83">
        <f t="shared" si="592"/>
        <v>1.001092230318313</v>
      </c>
      <c r="CE181" s="83">
        <f t="shared" si="593"/>
        <v>1.2300362217132488</v>
      </c>
      <c r="CF181" s="413">
        <f t="shared" si="654"/>
        <v>0.88724921507981303</v>
      </c>
      <c r="CG181" s="413">
        <f t="shared" si="594"/>
        <v>0.88724937292207773</v>
      </c>
      <c r="CH181" s="9"/>
      <c r="CI181" s="84">
        <f t="shared" si="655"/>
        <v>1.1598266028379798</v>
      </c>
      <c r="CK181" s="87">
        <f t="shared" si="595"/>
        <v>2.7420978100794224</v>
      </c>
      <c r="CL181" s="87">
        <f t="shared" si="656"/>
        <v>5.2966598117852957E-3</v>
      </c>
      <c r="CM181" s="92">
        <f t="shared" si="657"/>
        <v>1</v>
      </c>
      <c r="CN181" s="92">
        <f t="shared" si="658"/>
        <v>1</v>
      </c>
      <c r="CO181" s="5">
        <f t="shared" si="659"/>
        <v>1</v>
      </c>
      <c r="CP181" s="91">
        <f t="shared" si="596"/>
        <v>1</v>
      </c>
      <c r="CQ181" s="37">
        <f t="shared" si="597"/>
        <v>0.88724921507981303</v>
      </c>
      <c r="CR181">
        <f t="shared" si="598"/>
        <v>1.1598266028379798</v>
      </c>
      <c r="CS181" s="84">
        <f t="shared" si="599"/>
        <v>1.23137992363055</v>
      </c>
      <c r="CT181" s="205"/>
      <c r="CU181" s="244"/>
      <c r="CV181" s="5"/>
      <c r="CW181" s="26">
        <f>K181/$P181</f>
        <v>0.16115825953821716</v>
      </c>
      <c r="CX181" s="26">
        <f t="shared" ref="CX181" si="717">L181/$P181</f>
        <v>8.8400753496755122E-2</v>
      </c>
      <c r="CY181" s="26">
        <f t="shared" ref="CY181" si="718">M181/$P181</f>
        <v>0.31504858033038674</v>
      </c>
      <c r="CZ181" s="26">
        <f t="shared" ref="CZ181" si="719">N181/$P181</f>
        <v>0.24602917985784564</v>
      </c>
      <c r="DA181" s="26">
        <f t="shared" ref="DA181" si="720">O181/$P181</f>
        <v>0.1893632267767954</v>
      </c>
      <c r="DB181" s="26">
        <f>SUM(CW181:DA181)</f>
        <v>1</v>
      </c>
      <c r="DD181" s="26" t="e">
        <f t="shared" ref="DD181" si="721">(CW181-CW180)/LN(CW181/CW180)</f>
        <v>#DIV/0!</v>
      </c>
      <c r="DE181" s="26" t="e">
        <f t="shared" ref="DE181" si="722">(CX181-CX180)/LN(CX181/CX180)</f>
        <v>#DIV/0!</v>
      </c>
      <c r="DF181" s="26" t="e">
        <f t="shared" ref="DF181" si="723">(CY181-CY180)/LN(CY181/CY180)</f>
        <v>#DIV/0!</v>
      </c>
      <c r="DG181" s="26" t="e">
        <f t="shared" ref="DG181" si="724">(CZ181-CZ180)/LN(CZ181/CZ180)</f>
        <v>#DIV/0!</v>
      </c>
      <c r="DH181" s="26" t="e">
        <f t="shared" ref="DH181" si="725">(DA181-DA180)/LN(DA181/DA180)</f>
        <v>#DIV/0!</v>
      </c>
      <c r="DI181" s="26" t="e">
        <f t="shared" ref="DI181" si="726">SUM(DD181:DH181)</f>
        <v>#DIV/0!</v>
      </c>
      <c r="DJ181" s="26"/>
      <c r="DK181" s="26" t="e">
        <f t="shared" ref="DK181" si="727">DD181/$DI181</f>
        <v>#DIV/0!</v>
      </c>
      <c r="DL181" s="26" t="e">
        <f t="shared" ref="DL181" si="728">DE181/$DI181</f>
        <v>#DIV/0!</v>
      </c>
      <c r="DM181" s="26" t="e">
        <f t="shared" ref="DM181" si="729">DF181/$DI181</f>
        <v>#DIV/0!</v>
      </c>
      <c r="DN181" s="26" t="e">
        <f t="shared" ref="DN181" si="730">DG181/$DI181</f>
        <v>#DIV/0!</v>
      </c>
      <c r="DO181" s="26" t="e">
        <f t="shared" ref="DO181" si="731">DH181/$DI181</f>
        <v>#DIV/0!</v>
      </c>
      <c r="DP181" s="26" t="e">
        <f t="shared" ref="DP181" si="732">SUM(DK181:DO181)</f>
        <v>#DIV/0!</v>
      </c>
      <c r="DQ181" s="26"/>
      <c r="DR181" s="26"/>
      <c r="DS181" s="26" t="e">
        <f t="shared" si="688"/>
        <v>#DIV/0!</v>
      </c>
      <c r="DT181" s="26">
        <f t="shared" si="689"/>
        <v>2.150627871811461E-2</v>
      </c>
      <c r="DU181" s="26" t="e">
        <f t="shared" si="690"/>
        <v>#DIV/0!</v>
      </c>
      <c r="DV181" s="26" t="e">
        <f t="shared" si="691"/>
        <v>#DIV/0!</v>
      </c>
      <c r="DW181" s="26" t="e">
        <f t="shared" si="692"/>
        <v>#DIV/0!</v>
      </c>
      <c r="DY181" s="26" t="e">
        <f t="shared" si="693"/>
        <v>#DIV/0!</v>
      </c>
      <c r="DZ181" s="26">
        <f t="shared" si="694"/>
        <v>1</v>
      </c>
      <c r="EA181" s="26">
        <f t="shared" si="600"/>
        <v>1.23137992363055</v>
      </c>
      <c r="EC181" s="26" t="e">
        <f t="shared" si="660"/>
        <v>#DIV/0!</v>
      </c>
      <c r="ED181" s="26" t="e">
        <f t="shared" si="661"/>
        <v>#DIV/0!</v>
      </c>
      <c r="EE181" s="26" t="e">
        <f t="shared" si="662"/>
        <v>#DIV/0!</v>
      </c>
      <c r="EF181" s="26" t="e">
        <f t="shared" si="663"/>
        <v>#DIV/0!</v>
      </c>
      <c r="EG181" s="26" t="e">
        <f t="shared" si="664"/>
        <v>#DIV/0!</v>
      </c>
      <c r="EI181" s="26" t="e">
        <f t="shared" si="665"/>
        <v>#DIV/0!</v>
      </c>
      <c r="EJ181" s="26">
        <f t="shared" si="695"/>
        <v>1</v>
      </c>
      <c r="EK181" s="26">
        <f t="shared" si="601"/>
        <v>1.1585611871837171</v>
      </c>
      <c r="EN181" s="26" t="e">
        <f t="shared" si="696"/>
        <v>#DIV/0!</v>
      </c>
      <c r="EO181" s="26">
        <f t="shared" si="697"/>
        <v>3.0691627975454622E-2</v>
      </c>
      <c r="EP181" s="26" t="e">
        <f t="shared" si="698"/>
        <v>#DIV/0!</v>
      </c>
      <c r="EQ181" s="26" t="e">
        <f t="shared" si="699"/>
        <v>#DIV/0!</v>
      </c>
      <c r="ER181" s="26" t="e">
        <f t="shared" si="700"/>
        <v>#DIV/0!</v>
      </c>
      <c r="ET181" s="26" t="e">
        <f t="shared" si="666"/>
        <v>#DIV/0!</v>
      </c>
      <c r="EU181" s="26">
        <f t="shared" si="701"/>
        <v>1</v>
      </c>
      <c r="EV181" s="26">
        <f t="shared" si="602"/>
        <v>1.2300362217132488</v>
      </c>
      <c r="EW181" s="26"/>
      <c r="EX181" s="26" t="e">
        <f t="shared" si="667"/>
        <v>#DIV/0!</v>
      </c>
      <c r="EY181" s="26">
        <f t="shared" si="668"/>
        <v>-9.1853492573399764E-3</v>
      </c>
      <c r="EZ181" s="26" t="e">
        <f t="shared" si="669"/>
        <v>#DIV/0!</v>
      </c>
      <c r="FA181" s="26" t="e">
        <f t="shared" si="670"/>
        <v>#DIV/0!</v>
      </c>
      <c r="FB181" s="26" t="e">
        <f t="shared" si="671"/>
        <v>#DIV/0!</v>
      </c>
      <c r="FC181" s="26"/>
      <c r="FD181" s="26" t="e">
        <f t="shared" si="672"/>
        <v>#DIV/0!</v>
      </c>
      <c r="FE181" s="26">
        <f t="shared" si="702"/>
        <v>1</v>
      </c>
      <c r="FF181" s="26">
        <f t="shared" si="603"/>
        <v>1.001092230318313</v>
      </c>
      <c r="FV181" s="26">
        <f t="shared" si="604"/>
        <v>0.62192019194009784</v>
      </c>
      <c r="FX181" s="8">
        <f t="shared" si="703"/>
        <v>21</v>
      </c>
      <c r="FY181" t="b">
        <f t="shared" si="673"/>
        <v>1</v>
      </c>
      <c r="GC181" s="11"/>
      <c r="GD181" s="11"/>
      <c r="GE181" s="11"/>
      <c r="GF181" s="17">
        <f t="shared" ca="1" si="605"/>
        <v>2006</v>
      </c>
      <c r="GG181" s="18">
        <f t="shared" ca="1" si="705"/>
        <v>1.9266778280185086</v>
      </c>
      <c r="GH181" s="18">
        <f t="shared" ca="1" si="706"/>
        <v>0.79714278217896373</v>
      </c>
      <c r="GI181" s="18">
        <f t="shared" ca="1" si="707"/>
        <v>0.86178211950597827</v>
      </c>
      <c r="GJ181" s="94">
        <f t="shared" ca="1" si="674"/>
        <v>1.3235571444561565</v>
      </c>
      <c r="GL181">
        <f t="shared" ca="1" si="675"/>
        <v>2006</v>
      </c>
      <c r="GM181" s="18">
        <f t="shared" ca="1" si="609"/>
        <v>0.76532342198781611</v>
      </c>
      <c r="GN181" s="18">
        <f t="shared" ca="1" si="610"/>
        <v>0.96971569265247726</v>
      </c>
      <c r="GO181" s="18">
        <f t="shared" ca="1" si="611"/>
        <v>0.81356703645039796</v>
      </c>
      <c r="GP181" s="18">
        <f t="shared" ca="1" si="612"/>
        <v>0.838269370520482</v>
      </c>
      <c r="GQ181" s="18">
        <f t="shared" ca="1" si="613"/>
        <v>0.94108129833751253</v>
      </c>
      <c r="GX181" s="14"/>
      <c r="GZ181">
        <f t="shared" si="614"/>
        <v>0.44719654959950711</v>
      </c>
      <c r="HA181">
        <f t="shared" si="615"/>
        <v>1.2712266906402969</v>
      </c>
      <c r="HB181">
        <f t="shared" si="616"/>
        <v>0.97882203066358364</v>
      </c>
      <c r="HC181">
        <f t="shared" si="617"/>
        <v>1.2950759020415628</v>
      </c>
      <c r="HD181">
        <f t="shared" si="618"/>
        <v>0.72064338544494655</v>
      </c>
      <c r="HE181">
        <f t="shared" si="619"/>
        <v>0.72064361531075083</v>
      </c>
      <c r="HG181">
        <f t="shared" si="620"/>
        <v>1.2443046907662825</v>
      </c>
      <c r="HI181">
        <f t="shared" si="676"/>
        <v>1.3419607572491969</v>
      </c>
      <c r="HJ181">
        <f t="shared" si="677"/>
        <v>1.1319410695148007</v>
      </c>
      <c r="HK181">
        <f t="shared" si="678"/>
        <v>1.5070342938884522</v>
      </c>
      <c r="HL181">
        <f t="shared" si="679"/>
        <v>1.3244506042758495</v>
      </c>
      <c r="HM181">
        <f t="shared" si="680"/>
        <v>1.0711822692898367</v>
      </c>
      <c r="HO181" s="8">
        <f t="shared" si="704"/>
        <v>21</v>
      </c>
      <c r="HP181" t="b">
        <f t="shared" si="681"/>
        <v>1</v>
      </c>
      <c r="HS181" s="11"/>
      <c r="HT181" s="11"/>
      <c r="HU181" s="11"/>
      <c r="HV181" s="11" t="e">
        <f t="shared" ref="HV181:HV221" ca="1" si="733">IF(HP181,OFFSET(BO$10,$FY$4+$FX181,0),"")</f>
        <v>#DIV/0!</v>
      </c>
      <c r="HW181" s="12">
        <f t="shared" ca="1" si="622"/>
        <v>1.3853926726385137</v>
      </c>
      <c r="HX181" s="12">
        <f t="shared" ca="1" si="623"/>
        <v>0.85520413193551303</v>
      </c>
      <c r="HY181" s="12">
        <f t="shared" ca="1" si="624"/>
        <v>0.90734991058066439</v>
      </c>
      <c r="IB181" s="12">
        <f t="shared" ca="1" si="625"/>
        <v>0.84091439259618062</v>
      </c>
      <c r="IC181" s="12">
        <f t="shared" ca="1" si="626"/>
        <v>0.88812598744191229</v>
      </c>
      <c r="ID181" s="12">
        <f t="shared" ca="1" si="627"/>
        <v>0.77030034071858944</v>
      </c>
      <c r="IE181" s="12">
        <f t="shared" ca="1" si="628"/>
        <v>1.0342533370899016</v>
      </c>
      <c r="IF181" s="12">
        <f t="shared" ca="1" si="629"/>
        <v>0.95077516596020983</v>
      </c>
      <c r="IG181" s="197"/>
      <c r="IH181">
        <f t="shared" si="682"/>
        <v>0.72614558604301649</v>
      </c>
      <c r="II181">
        <f t="shared" si="683"/>
        <v>0.74293273652382819</v>
      </c>
      <c r="IJ181" t="e">
        <f t="shared" si="684"/>
        <v>#DIV/0!</v>
      </c>
      <c r="IK181">
        <f t="shared" si="630"/>
        <v>1.005708360483756</v>
      </c>
      <c r="IL181">
        <f t="shared" si="631"/>
        <v>0.89252258831158282</v>
      </c>
      <c r="IM181">
        <f t="shared" si="632"/>
        <v>1.1759863980129375</v>
      </c>
    </row>
    <row r="182" spans="1:261" x14ac:dyDescent="0.2">
      <c r="A182" t="s">
        <v>202</v>
      </c>
      <c r="B182" s="1">
        <f t="shared" si="686"/>
        <v>1971</v>
      </c>
      <c r="C182" s="42">
        <f t="shared" si="708"/>
        <v>10131.853999999999</v>
      </c>
      <c r="D182" s="42">
        <f t="shared" si="708"/>
        <v>5611.7619999999997</v>
      </c>
      <c r="E182" s="42">
        <f t="shared" si="708"/>
        <v>24731.012999999999</v>
      </c>
      <c r="F182" s="42">
        <f t="shared" si="708"/>
        <v>16704.796999999999</v>
      </c>
      <c r="G182" s="42">
        <f t="shared" si="576"/>
        <v>12103.724000000002</v>
      </c>
      <c r="H182" s="42">
        <f t="shared" si="644"/>
        <v>69283.149999999994</v>
      </c>
      <c r="I182" s="42">
        <f t="shared" ref="I182:I221" si="734">H182-G182</f>
        <v>57179.425999999992</v>
      </c>
      <c r="J182" s="277">
        <f t="shared" si="709"/>
        <v>3.4139514578074404</v>
      </c>
      <c r="K182" s="42">
        <f>[2]National!H111</f>
        <v>10131.854000000001</v>
      </c>
      <c r="L182" s="42">
        <f t="shared" si="577"/>
        <v>5611.7619999999997</v>
      </c>
      <c r="M182" s="42">
        <f>[11]Total_Industrial!F110</f>
        <v>19440.295704610478</v>
      </c>
      <c r="N182" s="42">
        <f t="shared" si="710"/>
        <v>15845.497141968091</v>
      </c>
      <c r="O182" s="42">
        <f t="shared" si="711"/>
        <v>12214.869693280529</v>
      </c>
      <c r="P182" s="42">
        <f t="shared" ref="P182:P195" si="735">SUM(K182:O182)</f>
        <v>63244.278539859108</v>
      </c>
      <c r="Q182" s="27"/>
      <c r="R182" s="27"/>
      <c r="S182" s="51">
        <f t="shared" ref="S182:S219" si="736">K182/C182</f>
        <v>1.0000000000000002</v>
      </c>
      <c r="T182" s="51">
        <f t="shared" ref="T182:T219" si="737">L182/D182</f>
        <v>1</v>
      </c>
      <c r="U182" s="51">
        <f t="shared" ref="U182:U219" si="738">M182/E182</f>
        <v>0.78606952754464521</v>
      </c>
      <c r="V182" s="51">
        <f t="shared" ref="V182:V219" si="739">N182/F182</f>
        <v>0.94855969467740875</v>
      </c>
      <c r="W182" s="51">
        <f t="shared" ref="W182:W219" si="740">O182/G182</f>
        <v>1.0091827683182901</v>
      </c>
      <c r="X182" s="51">
        <f t="shared" ref="X182:X219" si="741">P182/H182</f>
        <v>0.91283780457238328</v>
      </c>
      <c r="Z182" s="23">
        <f t="shared" si="713"/>
        <v>65211.199999999997</v>
      </c>
      <c r="AA182" s="23">
        <f t="shared" si="578"/>
        <v>44196.531411053329</v>
      </c>
      <c r="AB182" s="27">
        <f t="shared" ref="AB182" si="742">AB106</f>
        <v>1330.8485709901611</v>
      </c>
      <c r="AC182" s="58">
        <f t="shared" ref="AC182:AC219" si="743">AC106</f>
        <v>0.71329863032904883</v>
      </c>
      <c r="AD182" s="27">
        <f t="shared" si="645"/>
        <v>5070.5770026648643</v>
      </c>
      <c r="AE182" s="27">
        <f t="shared" si="714"/>
        <v>4873</v>
      </c>
      <c r="AH182" s="267">
        <f t="shared" si="646"/>
        <v>155.36984444389924</v>
      </c>
      <c r="AI182" s="267">
        <f t="shared" si="647"/>
        <v>126.97290535782921</v>
      </c>
      <c r="AJ182" s="267">
        <f t="shared" ref="AJ182:AJ195" si="744">M182/AB182</f>
        <v>14.607443798167628</v>
      </c>
      <c r="AK182" s="51">
        <f t="shared" si="649"/>
        <v>22.214394460085352</v>
      </c>
      <c r="AL182" s="291">
        <f t="shared" si="650"/>
        <v>2.408970357192278</v>
      </c>
      <c r="AM182" s="15"/>
      <c r="AN182" s="34">
        <f t="shared" si="651"/>
        <v>12.978509858374535</v>
      </c>
      <c r="AO182" s="34">
        <f t="shared" si="652"/>
        <v>14.217761132772418</v>
      </c>
      <c r="AQ182" s="26">
        <f t="shared" si="579"/>
        <v>1.3771354325931289</v>
      </c>
      <c r="AR182" s="26">
        <f t="shared" si="580"/>
        <v>1.2123157575197641</v>
      </c>
      <c r="AS182" s="26">
        <f t="shared" si="581"/>
        <v>1.4896630886325866</v>
      </c>
      <c r="AT182" s="26">
        <f t="shared" si="582"/>
        <v>1.1461205045674439</v>
      </c>
      <c r="AU182" s="26">
        <f t="shared" si="583"/>
        <v>1.057158958731534</v>
      </c>
      <c r="AV182" s="26">
        <f t="shared" si="584"/>
        <v>1.4200270454587502</v>
      </c>
      <c r="AY182" s="34">
        <f t="shared" si="585"/>
        <v>13.382146521649908</v>
      </c>
      <c r="AZ182" s="34">
        <f t="shared" si="586"/>
        <v>9.0696760539818033</v>
      </c>
      <c r="BA182" s="34">
        <f t="shared" si="587"/>
        <v>0.27310662240717443</v>
      </c>
      <c r="BB182" s="95">
        <f t="shared" si="588"/>
        <v>1.4637772015781836E-4</v>
      </c>
      <c r="BC182" s="34">
        <f t="shared" si="589"/>
        <v>1.0405452498799228</v>
      </c>
      <c r="BD182" s="34"/>
      <c r="BH182" s="258">
        <f>[2]National!CQ111</f>
        <v>1.4042397686205408</v>
      </c>
      <c r="BI182" s="258">
        <f>[10]Commercial_Total!Y111</f>
        <v>1.2065815667001702</v>
      </c>
      <c r="BJ182" s="258">
        <f>[11]Total_Industrial!Z110</f>
        <v>1.3362136176238066</v>
      </c>
      <c r="BK182" s="51">
        <f t="shared" si="715"/>
        <v>1.1820648969438168</v>
      </c>
      <c r="BL182" s="290">
        <f t="shared" si="716"/>
        <v>1.057158958731534</v>
      </c>
      <c r="BN182" s="258">
        <f>[2]National!CU111</f>
        <v>0.98069821362911713</v>
      </c>
      <c r="BO182" s="258">
        <f>[10]Commercial_Total!X111</f>
        <v>1.0047524270035684</v>
      </c>
      <c r="BP182" s="258">
        <f>[11]Total_Industrial!AD110</f>
        <v>1.1148383418878103</v>
      </c>
      <c r="BQ182" s="51">
        <f t="shared" ref="BQ182:BQ195" si="745">AT182/BK182</f>
        <v>0.96959186211408044</v>
      </c>
      <c r="BR182" s="51">
        <v>1</v>
      </c>
      <c r="BZ182" s="83">
        <f t="shared" si="687"/>
        <v>0.64239292352716293</v>
      </c>
      <c r="CA182" s="83">
        <f t="shared" si="590"/>
        <v>1.411739635849748</v>
      </c>
      <c r="CB182" s="83">
        <f t="shared" si="653"/>
        <v>1.4200270454587502</v>
      </c>
      <c r="CC182" s="83">
        <f t="shared" si="591"/>
        <v>1.1414161147165796</v>
      </c>
      <c r="CD182" s="83">
        <f t="shared" si="592"/>
        <v>1.0149336663289572</v>
      </c>
      <c r="CE182" s="83">
        <f t="shared" si="593"/>
        <v>1.2257866447528523</v>
      </c>
      <c r="CF182" s="413">
        <f t="shared" si="654"/>
        <v>0.91221517355464876</v>
      </c>
      <c r="CG182" s="413">
        <f t="shared" si="594"/>
        <v>0.91221532521988613</v>
      </c>
      <c r="CH182" s="9"/>
      <c r="CI182" s="84">
        <f t="shared" si="655"/>
        <v>1.1584616421162517</v>
      </c>
      <c r="CK182" s="87">
        <f t="shared" si="595"/>
        <v>2.850432372646833</v>
      </c>
      <c r="CL182" s="87">
        <f t="shared" si="656"/>
        <v>5.0487717491258834E-3</v>
      </c>
      <c r="CM182" s="92">
        <f t="shared" si="657"/>
        <v>1</v>
      </c>
      <c r="CN182" s="92">
        <f t="shared" si="658"/>
        <v>1</v>
      </c>
      <c r="CO182" s="5">
        <f t="shared" si="659"/>
        <v>1</v>
      </c>
      <c r="CP182" s="91">
        <f t="shared" si="596"/>
        <v>1</v>
      </c>
      <c r="CQ182" s="37">
        <f t="shared" si="597"/>
        <v>0.91221517355464876</v>
      </c>
      <c r="CR182">
        <f t="shared" si="598"/>
        <v>1.1584616421162517</v>
      </c>
      <c r="CS182" s="84">
        <f t="shared" si="599"/>
        <v>1.2440923403393085</v>
      </c>
      <c r="CT182" s="205"/>
      <c r="CU182" s="244"/>
      <c r="CV182" s="5"/>
      <c r="CW182" s="26">
        <f t="shared" ref="CW182:CW195" si="746">K182/$P182</f>
        <v>0.16020190654265265</v>
      </c>
      <c r="CX182" s="26">
        <f t="shared" ref="CX182:CX195" si="747">L182/$P182</f>
        <v>8.8731536347011059E-2</v>
      </c>
      <c r="CY182" s="26">
        <f t="shared" ref="CY182:CY195" si="748">M182/$P182</f>
        <v>0.30738425915252421</v>
      </c>
      <c r="CZ182" s="26">
        <f t="shared" ref="CZ182:CZ195" si="749">N182/$P182</f>
        <v>0.25054435765255217</v>
      </c>
      <c r="DA182" s="26">
        <f t="shared" ref="DA182:DA195" si="750">O182/$P182</f>
        <v>0.19313794030525974</v>
      </c>
      <c r="DB182" s="26">
        <f t="shared" ref="DB182:DB195" si="751">SUM(CW182:DA182)</f>
        <v>0.99999999999999978</v>
      </c>
      <c r="DD182" s="26">
        <f t="shared" ref="DD182:DD196" si="752">(CW182-CW181)/LN(CW182/CW181)</f>
        <v>0.16067960869559761</v>
      </c>
      <c r="DE182" s="26">
        <f t="shared" ref="DE182:DE196" si="753">(CX182-CX181)/LN(CX182/CX181)</f>
        <v>8.8566041969269524E-2</v>
      </c>
      <c r="DF182" s="26">
        <f t="shared" ref="DF182:DF196" si="754">(CY182-CY181)/LN(CY182/CY181)</f>
        <v>0.31120069001377537</v>
      </c>
      <c r="DG182" s="26">
        <f t="shared" ref="DG182:DG196" si="755">(CZ182-CZ181)/LN(CZ182/CZ181)</f>
        <v>0.24827992610301378</v>
      </c>
      <c r="DH182" s="26">
        <f t="shared" ref="DH182:DH196" si="756">(DA182-DA181)/LN(DA182/DA181)</f>
        <v>0.19124437491845864</v>
      </c>
      <c r="DI182" s="26">
        <f t="shared" ref="DI182:DI196" si="757">SUM(DD182:DH182)</f>
        <v>0.99997064170011485</v>
      </c>
      <c r="DJ182" s="26"/>
      <c r="DK182" s="26">
        <f t="shared" ref="DK182:DK196" si="758">DD182/$DI182</f>
        <v>0.1606843261142305</v>
      </c>
      <c r="DL182" s="26">
        <f t="shared" ref="DL182:DL196" si="759">DE182/$DI182</f>
        <v>8.8568642194027478E-2</v>
      </c>
      <c r="DM182" s="26">
        <f t="shared" ref="DM182:DM196" si="760">DF182/$DI182</f>
        <v>0.31120982660519203</v>
      </c>
      <c r="DN182" s="26">
        <f t="shared" ref="DN182:DN196" si="761">DG182/$DI182</f>
        <v>0.24828721539354096</v>
      </c>
      <c r="DO182" s="26">
        <f t="shared" ref="DO182:DO196" si="762">DH182/$DI182</f>
        <v>0.19124998969300908</v>
      </c>
      <c r="DP182" s="26">
        <f t="shared" ref="DP182:DP196" si="763">SUM(DK182:DO182)</f>
        <v>1</v>
      </c>
      <c r="DQ182" s="26"/>
      <c r="DR182" s="26"/>
      <c r="DS182" s="26">
        <f t="shared" si="688"/>
        <v>-5.691313772227269E-3</v>
      </c>
      <c r="DT182" s="26">
        <f t="shared" si="689"/>
        <v>9.0860683984994844E-3</v>
      </c>
      <c r="DU182" s="26">
        <f t="shared" si="690"/>
        <v>3.4379662201058779E-2</v>
      </c>
      <c r="DV182" s="26">
        <f t="shared" si="691"/>
        <v>9.7302407119429835E-4</v>
      </c>
      <c r="DW182" s="26">
        <f t="shared" si="692"/>
        <v>-2.9297962833746537E-3</v>
      </c>
      <c r="DY182" s="26">
        <f t="shared" si="693"/>
        <v>1.0103237160723537</v>
      </c>
      <c r="DZ182" s="26">
        <f t="shared" si="694"/>
        <v>1.0103237160723537</v>
      </c>
      <c r="EA182" s="26">
        <f t="shared" si="600"/>
        <v>1.2440923403393085</v>
      </c>
      <c r="EC182" s="26">
        <f t="shared" si="660"/>
        <v>-4.8990028268910968E-3</v>
      </c>
      <c r="ED182" s="26">
        <f t="shared" si="661"/>
        <v>-9.9895876753594084E-3</v>
      </c>
      <c r="EE182" s="26">
        <f t="shared" si="662"/>
        <v>-6.3646280515710196E-2</v>
      </c>
      <c r="EF182" s="26">
        <f t="shared" si="663"/>
        <v>1.257441952647079E-2</v>
      </c>
      <c r="EG182" s="26">
        <f t="shared" si="664"/>
        <v>1.8029049509711646E-2</v>
      </c>
      <c r="EI182" s="26">
        <f t="shared" si="665"/>
        <v>0.98520140959597091</v>
      </c>
      <c r="EJ182" s="26">
        <f t="shared" si="695"/>
        <v>0.98520140959597091</v>
      </c>
      <c r="EK182" s="26">
        <f t="shared" si="601"/>
        <v>1.1414161147165796</v>
      </c>
      <c r="EN182" s="26">
        <f t="shared" si="696"/>
        <v>8.5974611054475472E-3</v>
      </c>
      <c r="EO182" s="26">
        <f t="shared" si="697"/>
        <v>1.4457728967072904E-2</v>
      </c>
      <c r="EP182" s="26">
        <f t="shared" si="698"/>
        <v>-1.0197714421084435E-2</v>
      </c>
      <c r="EQ182" s="26">
        <f t="shared" si="699"/>
        <v>-9.6213042368326878E-3</v>
      </c>
      <c r="ER182" s="292">
        <f t="shared" ref="ER182:ER221" si="764">LN(BL182/BL181)+EintenAdj*EW259</f>
        <v>-2.9297962833746537E-3</v>
      </c>
      <c r="ET182" s="26">
        <f t="shared" si="666"/>
        <v>0.99654516112177782</v>
      </c>
      <c r="EU182" s="26">
        <f t="shared" si="701"/>
        <v>0.99654516112177782</v>
      </c>
      <c r="EV182" s="26">
        <f t="shared" si="602"/>
        <v>1.2257866447528523</v>
      </c>
      <c r="EW182" s="26"/>
      <c r="EX182" s="26">
        <f t="shared" si="667"/>
        <v>-1.4288774877674743E-2</v>
      </c>
      <c r="EY182" s="26">
        <f t="shared" si="668"/>
        <v>-5.371660568573404E-3</v>
      </c>
      <c r="EZ182" s="26">
        <f t="shared" si="669"/>
        <v>4.457741402562785E-2</v>
      </c>
      <c r="FA182" s="26">
        <f t="shared" si="670"/>
        <v>1.0594328308027085E-2</v>
      </c>
      <c r="FB182" s="26">
        <f t="shared" si="671"/>
        <v>0</v>
      </c>
      <c r="FC182" s="26"/>
      <c r="FD182" s="26">
        <f t="shared" si="672"/>
        <v>1.0138263344689462</v>
      </c>
      <c r="FE182" s="26">
        <f t="shared" si="702"/>
        <v>1.0138263344689462</v>
      </c>
      <c r="FF182" s="26">
        <f t="shared" si="603"/>
        <v>1.0149336663289572</v>
      </c>
      <c r="FV182" s="26">
        <f t="shared" si="604"/>
        <v>0.64239292352716293</v>
      </c>
      <c r="FX182" s="8">
        <f t="shared" si="703"/>
        <v>22</v>
      </c>
      <c r="FY182" t="b">
        <f t="shared" si="673"/>
        <v>1</v>
      </c>
      <c r="GC182" s="11"/>
      <c r="GD182" s="11"/>
      <c r="GE182" s="11"/>
      <c r="GF182" s="17">
        <f t="shared" ca="1" si="605"/>
        <v>2007</v>
      </c>
      <c r="GG182" s="18">
        <f t="shared" ca="1" si="705"/>
        <v>1.9611637686699974</v>
      </c>
      <c r="GH182" s="18">
        <f t="shared" ca="1" si="706"/>
        <v>0.80205019873167838</v>
      </c>
      <c r="GI182" s="18">
        <f t="shared" ca="1" si="707"/>
        <v>0.85728151896761873</v>
      </c>
      <c r="GJ182" s="94">
        <f t="shared" ca="1" si="674"/>
        <v>1.3484625001430675</v>
      </c>
      <c r="GL182">
        <f t="shared" ca="1" si="675"/>
        <v>2007</v>
      </c>
      <c r="GM182" s="18">
        <f t="shared" ca="1" si="609"/>
        <v>0.7700849524391874</v>
      </c>
      <c r="GN182" s="18">
        <f t="shared" ca="1" si="610"/>
        <v>0.96400219990235969</v>
      </c>
      <c r="GO182" s="18">
        <f t="shared" ca="1" si="611"/>
        <v>0.80377596026373821</v>
      </c>
      <c r="GP182" s="18">
        <f t="shared" ca="1" si="612"/>
        <v>0.83191953983036648</v>
      </c>
      <c r="GQ182" s="18">
        <f t="shared" ca="1" si="613"/>
        <v>0.938628387252192</v>
      </c>
      <c r="GX182" s="14"/>
      <c r="GZ182">
        <f t="shared" si="614"/>
        <v>0.46191762642779277</v>
      </c>
      <c r="HA182">
        <f t="shared" si="615"/>
        <v>1.2524143275348416</v>
      </c>
      <c r="HB182">
        <f t="shared" si="616"/>
        <v>0.99235555144511134</v>
      </c>
      <c r="HC182">
        <f t="shared" si="617"/>
        <v>1.2906016234649409</v>
      </c>
      <c r="HD182">
        <f t="shared" si="618"/>
        <v>0.74092128767398946</v>
      </c>
      <c r="HE182">
        <f t="shared" si="619"/>
        <v>0.7409215153833254</v>
      </c>
      <c r="HG182">
        <f t="shared" si="620"/>
        <v>1.2428403106385961</v>
      </c>
      <c r="HI182">
        <f t="shared" si="676"/>
        <v>1.3343449300976968</v>
      </c>
      <c r="HJ182">
        <f t="shared" si="677"/>
        <v>1.14227282995699</v>
      </c>
      <c r="HK182">
        <f t="shared" si="678"/>
        <v>1.5597465466760261</v>
      </c>
      <c r="HL182">
        <f t="shared" si="679"/>
        <v>1.3257399537772412</v>
      </c>
      <c r="HM182">
        <f t="shared" si="680"/>
        <v>1.0680485163289442</v>
      </c>
      <c r="HO182" s="8">
        <f t="shared" si="704"/>
        <v>22</v>
      </c>
      <c r="HP182" t="b">
        <f t="shared" si="681"/>
        <v>1</v>
      </c>
      <c r="HS182" s="11"/>
      <c r="HT182" s="11"/>
      <c r="HU182" s="11"/>
      <c r="HV182" s="11" t="e">
        <f t="shared" ca="1" si="733"/>
        <v>#DIV/0!</v>
      </c>
      <c r="HW182" s="12">
        <f t="shared" ca="1" si="622"/>
        <v>1.4101900564007772</v>
      </c>
      <c r="HX182" s="12">
        <f t="shared" ca="1" si="623"/>
        <v>0.86046898913153302</v>
      </c>
      <c r="HY182" s="12">
        <f t="shared" ca="1" si="624"/>
        <v>0.90261133524519477</v>
      </c>
      <c r="IB182" s="12">
        <f t="shared" ca="1" si="625"/>
        <v>0.88173076788980786</v>
      </c>
      <c r="IC182" s="12">
        <f t="shared" ca="1" si="626"/>
        <v>0.90683267922271571</v>
      </c>
      <c r="ID182" s="12">
        <f t="shared" ca="1" si="627"/>
        <v>0.76887261716367872</v>
      </c>
      <c r="IE182" s="12">
        <f t="shared" ca="1" si="628"/>
        <v>1.0283419654043637</v>
      </c>
      <c r="IF182" s="12">
        <f t="shared" ca="1" si="629"/>
        <v>0.94829698798732776</v>
      </c>
      <c r="IG182" s="197"/>
      <c r="IH182">
        <f t="shared" si="682"/>
        <v>0.74638376244137816</v>
      </c>
      <c r="II182">
        <f t="shared" si="683"/>
        <v>0.75976129204513909</v>
      </c>
      <c r="IJ182" t="e">
        <f t="shared" si="684"/>
        <v>#DIV/0!</v>
      </c>
      <c r="IK182">
        <f t="shared" si="630"/>
        <v>1.0278715255701947</v>
      </c>
      <c r="IL182">
        <f t="shared" si="631"/>
        <v>0.92107058629989735</v>
      </c>
      <c r="IM182">
        <f t="shared" si="632"/>
        <v>1.1796632730620347</v>
      </c>
    </row>
    <row r="183" spans="1:261" x14ac:dyDescent="0.2">
      <c r="A183" t="s">
        <v>202</v>
      </c>
      <c r="B183" s="1">
        <f t="shared" si="686"/>
        <v>1972</v>
      </c>
      <c r="C183" s="42">
        <f t="shared" si="708"/>
        <v>10465.114000000001</v>
      </c>
      <c r="D183" s="42">
        <f t="shared" si="708"/>
        <v>5819.527</v>
      </c>
      <c r="E183" s="42">
        <f t="shared" si="708"/>
        <v>25703.522000000001</v>
      </c>
      <c r="F183" s="42">
        <f t="shared" si="708"/>
        <v>17692.506000000001</v>
      </c>
      <c r="G183" s="42">
        <f t="shared" si="576"/>
        <v>13007.272000000001</v>
      </c>
      <c r="H183" s="42">
        <f t="shared" si="644"/>
        <v>72687.941000000006</v>
      </c>
      <c r="I183" s="42">
        <f t="shared" si="734"/>
        <v>59680.669000000009</v>
      </c>
      <c r="J183" s="277">
        <f t="shared" si="709"/>
        <v>3.3898613350863886</v>
      </c>
      <c r="K183" s="42">
        <f>[2]National!H112</f>
        <v>10465.114000000001</v>
      </c>
      <c r="L183" s="42">
        <f t="shared" si="577"/>
        <v>5819.527</v>
      </c>
      <c r="M183" s="42">
        <f>[11]Total_Industrial!F111</f>
        <v>20163.036874680212</v>
      </c>
      <c r="N183" s="42">
        <f t="shared" si="710"/>
        <v>16940.235230057697</v>
      </c>
      <c r="O183" s="42">
        <f t="shared" si="711"/>
        <v>13065.964611471212</v>
      </c>
      <c r="P183" s="42">
        <f t="shared" si="735"/>
        <v>66453.877716209128</v>
      </c>
      <c r="Q183" s="27"/>
      <c r="R183" s="27"/>
      <c r="S183" s="51">
        <f t="shared" si="736"/>
        <v>1</v>
      </c>
      <c r="T183" s="51">
        <f t="shared" si="737"/>
        <v>1</v>
      </c>
      <c r="U183" s="51">
        <f t="shared" si="738"/>
        <v>0.78444646125461759</v>
      </c>
      <c r="V183" s="51">
        <f t="shared" si="739"/>
        <v>0.95748082437036874</v>
      </c>
      <c r="W183" s="51">
        <f t="shared" si="740"/>
        <v>1.0045122921602017</v>
      </c>
      <c r="X183" s="51">
        <f t="shared" si="741"/>
        <v>0.91423524730476435</v>
      </c>
      <c r="Z183" s="23">
        <f t="shared" si="713"/>
        <v>67274.100000000006</v>
      </c>
      <c r="AA183" s="23">
        <f t="shared" si="578"/>
        <v>45237.158093969592</v>
      </c>
      <c r="AB183" s="27">
        <f t="shared" ref="AB183" si="765">AB107</f>
        <v>1387.1972804939919</v>
      </c>
      <c r="AC183" s="58">
        <f t="shared" si="743"/>
        <v>0.75758347402363191</v>
      </c>
      <c r="AD183" s="27">
        <f t="shared" si="645"/>
        <v>5477.6180564032265</v>
      </c>
      <c r="AE183" s="27">
        <f t="shared" si="714"/>
        <v>5128.8</v>
      </c>
      <c r="AH183" s="267">
        <f t="shared" si="646"/>
        <v>155.55933115418864</v>
      </c>
      <c r="AI183" s="267">
        <f t="shared" si="647"/>
        <v>128.64484077251927</v>
      </c>
      <c r="AJ183" s="267">
        <f t="shared" si="744"/>
        <v>14.535089679169495</v>
      </c>
      <c r="AK183" s="51">
        <f t="shared" si="649"/>
        <v>22.3608827421825</v>
      </c>
      <c r="AL183" s="291">
        <f t="shared" si="650"/>
        <v>2.3853369250886995</v>
      </c>
      <c r="AM183" s="15"/>
      <c r="AN183" s="34">
        <f t="shared" si="651"/>
        <v>12.957003142296273</v>
      </c>
      <c r="AO183" s="34">
        <f t="shared" si="652"/>
        <v>14.1725044844798</v>
      </c>
      <c r="AQ183" s="26">
        <f t="shared" si="579"/>
        <v>1.378814966119593</v>
      </c>
      <c r="AR183" s="26">
        <f t="shared" si="580"/>
        <v>1.2282791131905819</v>
      </c>
      <c r="AS183" s="26">
        <f t="shared" si="581"/>
        <v>1.4822844355382261</v>
      </c>
      <c r="AT183" s="26">
        <f t="shared" si="582"/>
        <v>1.1536783618879334</v>
      </c>
      <c r="AU183" s="26">
        <f t="shared" si="583"/>
        <v>1.0467876005289403</v>
      </c>
      <c r="AV183" s="26">
        <f t="shared" si="584"/>
        <v>1.4176739156446654</v>
      </c>
      <c r="AY183" s="34">
        <f t="shared" si="585"/>
        <v>13.116927936359383</v>
      </c>
      <c r="AZ183" s="34">
        <f t="shared" si="586"/>
        <v>8.8202226824929006</v>
      </c>
      <c r="BA183" s="34">
        <f t="shared" si="587"/>
        <v>0.27047209493331614</v>
      </c>
      <c r="BB183" s="95">
        <f t="shared" si="588"/>
        <v>1.4771164288403366E-4</v>
      </c>
      <c r="BC183" s="34">
        <f t="shared" si="589"/>
        <v>1.0680116316493578</v>
      </c>
      <c r="BD183" s="34"/>
      <c r="BH183" s="258">
        <f>[2]National!CQ112</f>
        <v>1.385726009907609</v>
      </c>
      <c r="BI183" s="258">
        <f>[10]Commercial_Total!Y112</f>
        <v>1.2151745138508121</v>
      </c>
      <c r="BJ183" s="258">
        <f>[11]Total_Industrial!Z111</f>
        <v>1.2878684690532334</v>
      </c>
      <c r="BK183" s="51">
        <f t="shared" si="715"/>
        <v>1.1818043808444494</v>
      </c>
      <c r="BL183" s="290">
        <f t="shared" si="716"/>
        <v>1.0467876005289403</v>
      </c>
      <c r="BN183" s="258">
        <f>[2]National!CU112</f>
        <v>0.99501269100918677</v>
      </c>
      <c r="BO183" s="258">
        <f>[10]Commercial_Total!X112</f>
        <v>1.010784129514239</v>
      </c>
      <c r="BP183" s="258">
        <f>[11]Total_Industrial!AD111</f>
        <v>1.1509588778444948</v>
      </c>
      <c r="BQ183" s="51">
        <f t="shared" si="745"/>
        <v>0.97620078296171253</v>
      </c>
      <c r="BR183" s="51">
        <v>1</v>
      </c>
      <c r="BZ183" s="83">
        <f t="shared" si="687"/>
        <v>0.6761142676351557</v>
      </c>
      <c r="CA183" s="83">
        <f t="shared" si="590"/>
        <v>1.407245918197316</v>
      </c>
      <c r="CB183" s="83">
        <f t="shared" si="653"/>
        <v>1.4176739156446654</v>
      </c>
      <c r="CC183" s="83">
        <f t="shared" si="591"/>
        <v>1.1400146418459429</v>
      </c>
      <c r="CD183" s="83">
        <f t="shared" si="592"/>
        <v>1.0295351665281094</v>
      </c>
      <c r="CE183" s="83">
        <f t="shared" si="593"/>
        <v>1.2078824535577444</v>
      </c>
      <c r="CF183" s="413">
        <f t="shared" si="654"/>
        <v>0.95850942607840039</v>
      </c>
      <c r="CG183" s="413">
        <f t="shared" si="594"/>
        <v>0.95850956122155651</v>
      </c>
      <c r="CH183" s="9"/>
      <c r="CI183" s="84">
        <f t="shared" si="655"/>
        <v>1.1736851641373458</v>
      </c>
      <c r="CK183" s="87">
        <f t="shared" si="595"/>
        <v>2.8961386607367667</v>
      </c>
      <c r="CL183" s="87">
        <f t="shared" si="656"/>
        <v>4.9365649835971404E-3</v>
      </c>
      <c r="CM183" s="92">
        <f t="shared" si="657"/>
        <v>1</v>
      </c>
      <c r="CN183" s="92">
        <f t="shared" si="658"/>
        <v>1</v>
      </c>
      <c r="CO183" s="5">
        <f t="shared" si="659"/>
        <v>1</v>
      </c>
      <c r="CP183" s="91">
        <f t="shared" si="596"/>
        <v>1</v>
      </c>
      <c r="CQ183" s="37">
        <f t="shared" si="597"/>
        <v>0.95850942607840039</v>
      </c>
      <c r="CR183">
        <f t="shared" si="598"/>
        <v>1.1736851641373458</v>
      </c>
      <c r="CS183" s="84">
        <f t="shared" si="599"/>
        <v>1.2435576383028986</v>
      </c>
      <c r="CT183" s="205"/>
      <c r="CU183" s="244"/>
      <c r="CV183" s="5"/>
      <c r="CW183" s="26">
        <f t="shared" si="746"/>
        <v>0.15747935800964399</v>
      </c>
      <c r="CX183" s="26">
        <f t="shared" si="747"/>
        <v>8.7572421655396152E-2</v>
      </c>
      <c r="CY183" s="26">
        <f t="shared" si="748"/>
        <v>0.3034140003204378</v>
      </c>
      <c r="CZ183" s="26">
        <f t="shared" si="749"/>
        <v>0.25491718184453988</v>
      </c>
      <c r="DA183" s="26">
        <f t="shared" si="750"/>
        <v>0.19661703816998208</v>
      </c>
      <c r="DB183" s="26">
        <f t="shared" si="751"/>
        <v>1</v>
      </c>
      <c r="DD183" s="26">
        <f t="shared" si="752"/>
        <v>0.15883674346445745</v>
      </c>
      <c r="DE183" s="26">
        <f t="shared" si="753"/>
        <v>8.8150708881906709E-2</v>
      </c>
      <c r="DF183" s="26">
        <f t="shared" si="754"/>
        <v>0.30539482849829225</v>
      </c>
      <c r="DG183" s="26">
        <f t="shared" si="755"/>
        <v>0.25272446462884773</v>
      </c>
      <c r="DH183" s="26">
        <f t="shared" si="756"/>
        <v>0.19487231317410197</v>
      </c>
      <c r="DI183" s="26">
        <f t="shared" si="757"/>
        <v>0.99997905864760606</v>
      </c>
      <c r="DJ183" s="26"/>
      <c r="DK183" s="26">
        <f t="shared" si="758"/>
        <v>0.15884006979033322</v>
      </c>
      <c r="DL183" s="26">
        <f t="shared" si="759"/>
        <v>8.8152554915623627E-2</v>
      </c>
      <c r="DM183" s="26">
        <f t="shared" si="760"/>
        <v>0.30540122401294584</v>
      </c>
      <c r="DN183" s="26">
        <f t="shared" si="761"/>
        <v>0.25272975713175228</v>
      </c>
      <c r="DO183" s="26">
        <f t="shared" si="762"/>
        <v>0.19487639414934513</v>
      </c>
      <c r="DP183" s="26">
        <f t="shared" si="763"/>
        <v>1</v>
      </c>
      <c r="DQ183" s="26"/>
      <c r="DR183" s="26"/>
      <c r="DS183" s="26">
        <f t="shared" si="688"/>
        <v>1.2188417724580645E-3</v>
      </c>
      <c r="DT183" s="26">
        <f t="shared" si="689"/>
        <v>1.3081715047581483E-2</v>
      </c>
      <c r="DU183" s="26">
        <f t="shared" si="690"/>
        <v>-4.9655441056091765E-3</v>
      </c>
      <c r="DV183" s="26">
        <f t="shared" si="691"/>
        <v>6.5726482770379208E-3</v>
      </c>
      <c r="DW183" s="26">
        <f t="shared" si="692"/>
        <v>-9.8590357871176613E-3</v>
      </c>
      <c r="DY183" s="26">
        <f t="shared" si="693"/>
        <v>0.99957020711479982</v>
      </c>
      <c r="DZ183" s="26">
        <f t="shared" si="694"/>
        <v>1.0098894861274368</v>
      </c>
      <c r="EA183" s="26">
        <f t="shared" si="600"/>
        <v>1.2435576383028986</v>
      </c>
      <c r="EC183" s="26">
        <f t="shared" si="660"/>
        <v>-2.0017864553842732E-2</v>
      </c>
      <c r="ED183" s="26">
        <f t="shared" si="661"/>
        <v>-2.7889430131760103E-2</v>
      </c>
      <c r="EE183" s="26">
        <f t="shared" si="662"/>
        <v>-9.6933452997310654E-3</v>
      </c>
      <c r="EF183" s="26">
        <f t="shared" si="663"/>
        <v>9.0716091206800749E-3</v>
      </c>
      <c r="EG183" s="26">
        <f t="shared" si="664"/>
        <v>2.6053777038247444E-2</v>
      </c>
      <c r="EI183" s="26">
        <f t="shared" si="665"/>
        <v>0.99877216305905692</v>
      </c>
      <c r="EJ183" s="26">
        <f t="shared" si="695"/>
        <v>0.98399174291099978</v>
      </c>
      <c r="EK183" s="26">
        <f t="shared" si="601"/>
        <v>1.1400146418459429</v>
      </c>
      <c r="EN183" s="26">
        <f t="shared" si="696"/>
        <v>-1.3271869217621145E-2</v>
      </c>
      <c r="EO183" s="26">
        <f t="shared" si="697"/>
        <v>7.0964894288672448E-3</v>
      </c>
      <c r="EP183" s="26">
        <f t="shared" si="698"/>
        <v>-3.6851453596610399E-2</v>
      </c>
      <c r="EQ183" s="26">
        <f t="shared" si="699"/>
        <v>-2.2041498053212681E-4</v>
      </c>
      <c r="ER183" s="292">
        <f t="shared" si="764"/>
        <v>-9.8590357871176613E-3</v>
      </c>
      <c r="ET183" s="26">
        <f t="shared" si="666"/>
        <v>0.98539371327649128</v>
      </c>
      <c r="EU183" s="26">
        <f t="shared" si="701"/>
        <v>0.98198933676550793</v>
      </c>
      <c r="EV183" s="26">
        <f t="shared" si="602"/>
        <v>1.2078824535577444</v>
      </c>
      <c r="EW183" s="26"/>
      <c r="EX183" s="26">
        <f t="shared" si="667"/>
        <v>1.4490710990079024E-2</v>
      </c>
      <c r="EY183" s="26">
        <f t="shared" si="668"/>
        <v>5.9852256187140525E-3</v>
      </c>
      <c r="EZ183" s="26">
        <f t="shared" si="669"/>
        <v>3.1885992225880073E-2</v>
      </c>
      <c r="FA183" s="26">
        <f t="shared" si="670"/>
        <v>6.7930632575698684E-3</v>
      </c>
      <c r="FB183" s="26">
        <f t="shared" si="671"/>
        <v>0</v>
      </c>
      <c r="FC183" s="26"/>
      <c r="FD183" s="26">
        <f t="shared" si="672"/>
        <v>1.0143866546982978</v>
      </c>
      <c r="FE183" s="26">
        <f t="shared" si="702"/>
        <v>1.0284119038669919</v>
      </c>
      <c r="FF183" s="26">
        <f t="shared" si="603"/>
        <v>1.0295351665281094</v>
      </c>
      <c r="FV183" s="26">
        <f t="shared" si="604"/>
        <v>0.6761142676351557</v>
      </c>
      <c r="FX183" s="8">
        <f t="shared" si="703"/>
        <v>23</v>
      </c>
      <c r="FY183" t="b">
        <f t="shared" si="673"/>
        <v>1</v>
      </c>
      <c r="GC183" s="11"/>
      <c r="GD183" s="11"/>
      <c r="GE183" s="11"/>
      <c r="GF183" s="17">
        <f t="shared" ca="1" si="605"/>
        <v>2008</v>
      </c>
      <c r="GG183" s="18">
        <f t="shared" ca="1" si="705"/>
        <v>1.9554688426908526</v>
      </c>
      <c r="GH183" s="18">
        <f t="shared" ca="1" si="706"/>
        <v>0.79562328775401037</v>
      </c>
      <c r="GI183" s="18">
        <f t="shared" ca="1" si="707"/>
        <v>0.85527230728930648</v>
      </c>
      <c r="GJ183" s="94">
        <f t="shared" ca="1" si="674"/>
        <v>1.3306468101998161</v>
      </c>
      <c r="GL183">
        <f t="shared" ca="1" si="675"/>
        <v>2008</v>
      </c>
      <c r="GM183" s="18">
        <f t="shared" ca="1" si="609"/>
        <v>0.76327267935227661</v>
      </c>
      <c r="GN183" s="18">
        <f t="shared" ca="1" si="610"/>
        <v>0.95957134048013937</v>
      </c>
      <c r="GO183" s="18">
        <f t="shared" ca="1" si="611"/>
        <v>0.81104637389803858</v>
      </c>
      <c r="GP183" s="18">
        <f t="shared" ca="1" si="612"/>
        <v>0.82651078855921678</v>
      </c>
      <c r="GQ183" s="18">
        <f t="shared" ca="1" si="613"/>
        <v>0.93664252167389062</v>
      </c>
      <c r="GX183" s="14"/>
      <c r="GZ183">
        <f t="shared" si="614"/>
        <v>0.48616522110052618</v>
      </c>
      <c r="HA183">
        <f t="shared" si="615"/>
        <v>1.2508765669581281</v>
      </c>
      <c r="HB183">
        <f t="shared" si="616"/>
        <v>1.0066322281016911</v>
      </c>
      <c r="HC183">
        <f t="shared" si="617"/>
        <v>1.271750726106786</v>
      </c>
      <c r="HD183">
        <f t="shared" si="618"/>
        <v>0.77852250083748442</v>
      </c>
      <c r="HE183">
        <f t="shared" si="619"/>
        <v>0.77852272043170911</v>
      </c>
      <c r="HG183">
        <f t="shared" si="620"/>
        <v>1.2591726656772548</v>
      </c>
      <c r="HI183">
        <f t="shared" si="676"/>
        <v>1.3359722769750817</v>
      </c>
      <c r="HJ183">
        <f t="shared" si="677"/>
        <v>1.157313884521042</v>
      </c>
      <c r="HK183">
        <f t="shared" si="678"/>
        <v>1.5520207536622423</v>
      </c>
      <c r="HL183">
        <f t="shared" si="679"/>
        <v>1.3344822748288152</v>
      </c>
      <c r="HM183">
        <f t="shared" si="680"/>
        <v>1.0575703250890123</v>
      </c>
      <c r="HO183" s="8">
        <f t="shared" si="704"/>
        <v>23</v>
      </c>
      <c r="HP183" t="b">
        <f t="shared" si="681"/>
        <v>1</v>
      </c>
      <c r="HS183" s="11"/>
      <c r="HT183" s="11"/>
      <c r="HU183" s="11"/>
      <c r="HV183" s="11" t="e">
        <f t="shared" ca="1" si="733"/>
        <v>#DIV/0!</v>
      </c>
      <c r="HW183" s="12">
        <f t="shared" ca="1" si="622"/>
        <v>1.406095075596</v>
      </c>
      <c r="HX183" s="12">
        <f t="shared" ca="1" si="623"/>
        <v>0.85357396236021943</v>
      </c>
      <c r="HY183" s="12">
        <f t="shared" ca="1" si="624"/>
        <v>0.90049588402453196</v>
      </c>
      <c r="IB183" s="12">
        <f t="shared" ca="1" si="625"/>
        <v>0.89819246041373946</v>
      </c>
      <c r="IC183" s="12">
        <f t="shared" ca="1" si="626"/>
        <v>0.91281478601735333</v>
      </c>
      <c r="ID183" s="12">
        <f t="shared" ca="1" si="627"/>
        <v>0.77238060772186123</v>
      </c>
      <c r="IE183" s="12">
        <f t="shared" ca="1" si="628"/>
        <v>1.0261112416067686</v>
      </c>
      <c r="IF183" s="12">
        <f t="shared" ca="1" si="629"/>
        <v>0.94629066645259996</v>
      </c>
      <c r="IG183" s="197"/>
      <c r="IH183">
        <f t="shared" si="682"/>
        <v>0.76999496823946689</v>
      </c>
      <c r="II183">
        <f t="shared" si="683"/>
        <v>0.7776502043173672</v>
      </c>
      <c r="IJ183" t="e">
        <f t="shared" si="684"/>
        <v>#DIV/0!</v>
      </c>
      <c r="IK183">
        <f t="shared" si="630"/>
        <v>1.0616805860453578</v>
      </c>
      <c r="IL183">
        <f t="shared" si="631"/>
        <v>0.95517150333141054</v>
      </c>
      <c r="IM183">
        <f t="shared" si="632"/>
        <v>1.2235201786984518</v>
      </c>
    </row>
    <row r="184" spans="1:261" x14ac:dyDescent="0.2">
      <c r="A184" t="s">
        <v>202</v>
      </c>
      <c r="B184" s="1">
        <f t="shared" si="686"/>
        <v>1973</v>
      </c>
      <c r="C184" s="42">
        <f t="shared" si="708"/>
        <v>10201.645</v>
      </c>
      <c r="D184" s="42">
        <f t="shared" si="708"/>
        <v>5939.4459999999999</v>
      </c>
      <c r="E184" s="42">
        <f t="shared" si="708"/>
        <v>27061.321</v>
      </c>
      <c r="F184" s="42">
        <f t="shared" si="708"/>
        <v>18587.756000000001</v>
      </c>
      <c r="G184" s="42">
        <f t="shared" si="576"/>
        <v>13886.187000000002</v>
      </c>
      <c r="H184" s="42">
        <f t="shared" si="644"/>
        <v>75676.354999999996</v>
      </c>
      <c r="I184" s="42">
        <f t="shared" si="734"/>
        <v>61790.167999999991</v>
      </c>
      <c r="J184" s="277">
        <f t="shared" si="709"/>
        <v>3.3759635003837083</v>
      </c>
      <c r="K184" s="42">
        <f>[2]National!H113</f>
        <v>10201.645</v>
      </c>
      <c r="L184" s="42">
        <f t="shared" si="577"/>
        <v>5939.4459999999999</v>
      </c>
      <c r="M184" s="42">
        <f>[11]Total_Industrial!F112</f>
        <v>20717.995240304484</v>
      </c>
      <c r="N184" s="42">
        <f t="shared" si="710"/>
        <v>17696.218721265606</v>
      </c>
      <c r="O184" s="42">
        <f t="shared" si="711"/>
        <v>14000.88076742181</v>
      </c>
      <c r="P184" s="42">
        <f t="shared" si="735"/>
        <v>68556.185728991899</v>
      </c>
      <c r="Q184" s="27"/>
      <c r="R184" s="27"/>
      <c r="S184" s="51">
        <f t="shared" si="736"/>
        <v>1</v>
      </c>
      <c r="T184" s="51">
        <f t="shared" si="737"/>
        <v>1</v>
      </c>
      <c r="U184" s="51">
        <f t="shared" si="738"/>
        <v>0.76559437879268655</v>
      </c>
      <c r="V184" s="51">
        <f t="shared" si="739"/>
        <v>0.95203631472597361</v>
      </c>
      <c r="W184" s="51">
        <f t="shared" si="740"/>
        <v>1.0082595580357523</v>
      </c>
      <c r="X184" s="51">
        <f t="shared" si="741"/>
        <v>0.90591289351861493</v>
      </c>
      <c r="Z184" s="23">
        <f t="shared" si="713"/>
        <v>69263.55687920819</v>
      </c>
      <c r="AA184" s="23">
        <f t="shared" si="578"/>
        <v>46382.587898653008</v>
      </c>
      <c r="AB184" s="27">
        <f t="shared" ref="AB184" si="766">AB108</f>
        <v>1465.2159176013483</v>
      </c>
      <c r="AC184" s="58">
        <f t="shared" si="743"/>
        <v>0.78563192137415572</v>
      </c>
      <c r="AD184" s="27">
        <f t="shared" si="645"/>
        <v>5903.2492630293591</v>
      </c>
      <c r="AE184" s="27">
        <f t="shared" si="714"/>
        <v>5418.2</v>
      </c>
      <c r="AH184" s="267">
        <f t="shared" si="646"/>
        <v>147.28733925390384</v>
      </c>
      <c r="AI184" s="267">
        <f t="shared" si="647"/>
        <v>128.05335512925288</v>
      </c>
      <c r="AJ184" s="267">
        <f t="shared" si="744"/>
        <v>14.139892278962654</v>
      </c>
      <c r="AK184" s="51">
        <f t="shared" si="649"/>
        <v>22.524821407858521</v>
      </c>
      <c r="AL184" s="291">
        <f t="shared" si="650"/>
        <v>2.3717244764008161</v>
      </c>
      <c r="AM184" s="15"/>
      <c r="AN184" s="34">
        <f t="shared" si="651"/>
        <v>12.652944839428574</v>
      </c>
      <c r="AO184" s="34">
        <f t="shared" si="652"/>
        <v>13.967065630652247</v>
      </c>
      <c r="AQ184" s="26">
        <f t="shared" si="579"/>
        <v>1.3054953770784978</v>
      </c>
      <c r="AR184" s="26">
        <f t="shared" si="580"/>
        <v>1.2226317086229872</v>
      </c>
      <c r="AS184" s="26">
        <f t="shared" si="581"/>
        <v>1.4419823136922709</v>
      </c>
      <c r="AT184" s="26">
        <f t="shared" si="582"/>
        <v>1.1621365472577989</v>
      </c>
      <c r="AU184" s="26">
        <f t="shared" si="583"/>
        <v>1.0408138773414777</v>
      </c>
      <c r="AV184" s="26">
        <f t="shared" si="584"/>
        <v>1.3844057655889166</v>
      </c>
      <c r="AY184" s="34">
        <f t="shared" si="585"/>
        <v>12.78349947938581</v>
      </c>
      <c r="AZ184" s="34">
        <f t="shared" si="586"/>
        <v>8.5605160198318639</v>
      </c>
      <c r="BA184" s="34">
        <f t="shared" si="587"/>
        <v>0.27042484913833903</v>
      </c>
      <c r="BB184" s="95">
        <f t="shared" si="588"/>
        <v>1.4499869354659401E-4</v>
      </c>
      <c r="BC184" s="34">
        <f t="shared" si="589"/>
        <v>1.0895222145785242</v>
      </c>
      <c r="BD184" s="34"/>
      <c r="BH184" s="258">
        <f>[2]National!CQ113</f>
        <v>1.351306218458842</v>
      </c>
      <c r="BI184" s="258">
        <f>[10]Commercial_Total!Y113</f>
        <v>1.2318299430398454</v>
      </c>
      <c r="BJ184" s="258">
        <f>[11]Total_Industrial!Z112</f>
        <v>1.2501396147584181</v>
      </c>
      <c r="BK184" s="51">
        <f t="shared" si="715"/>
        <v>1.1858681144100962</v>
      </c>
      <c r="BL184" s="290">
        <f t="shared" si="716"/>
        <v>1.0408138773414777</v>
      </c>
      <c r="BN184" s="258">
        <f>[2]National!CU113</f>
        <v>0.96609884513623334</v>
      </c>
      <c r="BO184" s="258">
        <f>[10]Commercial_Total!X113</f>
        <v>0.99253286992345757</v>
      </c>
      <c r="BP184" s="258">
        <f>[11]Total_Industrial!AD112</f>
        <v>1.1534567142797898</v>
      </c>
      <c r="BQ184" s="51">
        <f t="shared" si="745"/>
        <v>0.97998802154816145</v>
      </c>
      <c r="BR184" s="51">
        <v>1</v>
      </c>
      <c r="BZ184" s="83">
        <f t="shared" si="687"/>
        <v>0.7142649986158166</v>
      </c>
      <c r="CA184" s="83">
        <f t="shared" si="590"/>
        <v>1.3868470544111338</v>
      </c>
      <c r="CB184" s="83">
        <f t="shared" si="653"/>
        <v>1.3844057655889166</v>
      </c>
      <c r="CC184" s="83">
        <f t="shared" si="591"/>
        <v>1.1316573159082628</v>
      </c>
      <c r="CD184" s="83">
        <f t="shared" si="592"/>
        <v>1.0249612008921314</v>
      </c>
      <c r="CE184" s="83">
        <f t="shared" si="593"/>
        <v>1.1935510851916851</v>
      </c>
      <c r="CF184" s="413">
        <f t="shared" si="654"/>
        <v>0.98883252275557942</v>
      </c>
      <c r="CG184" s="413">
        <f t="shared" si="594"/>
        <v>0.98883258224209614</v>
      </c>
      <c r="CH184" s="9"/>
      <c r="CI184" s="84">
        <f t="shared" si="655"/>
        <v>1.159904841511699</v>
      </c>
      <c r="CK184" s="87">
        <f t="shared" si="595"/>
        <v>2.6747801163032121</v>
      </c>
      <c r="CL184" s="87">
        <f t="shared" si="656"/>
        <v>4.6751599876221576E-3</v>
      </c>
      <c r="CM184" s="92">
        <f t="shared" si="657"/>
        <v>1</v>
      </c>
      <c r="CN184" s="92">
        <f t="shared" si="658"/>
        <v>1</v>
      </c>
      <c r="CO184" s="5">
        <f t="shared" si="659"/>
        <v>1</v>
      </c>
      <c r="CP184" s="91">
        <f t="shared" si="596"/>
        <v>1</v>
      </c>
      <c r="CQ184" s="37">
        <f t="shared" si="597"/>
        <v>0.98883252275557942</v>
      </c>
      <c r="CR184">
        <f t="shared" si="598"/>
        <v>1.159904841511699</v>
      </c>
      <c r="CS184" s="84">
        <f t="shared" si="599"/>
        <v>1.2233436271984854</v>
      </c>
      <c r="CT184" s="205"/>
      <c r="CU184" s="244"/>
      <c r="CV184" s="5"/>
      <c r="CW184" s="26">
        <f t="shared" si="746"/>
        <v>0.14880706812260416</v>
      </c>
      <c r="CX184" s="26">
        <f t="shared" si="747"/>
        <v>8.6636179315446551E-2</v>
      </c>
      <c r="CY184" s="26">
        <f t="shared" si="748"/>
        <v>0.30220460808896782</v>
      </c>
      <c r="CZ184" s="26">
        <f t="shared" si="749"/>
        <v>0.2581272358298955</v>
      </c>
      <c r="DA184" s="26">
        <f t="shared" si="750"/>
        <v>0.20422490864308604</v>
      </c>
      <c r="DB184" s="26">
        <f t="shared" si="751"/>
        <v>1</v>
      </c>
      <c r="DD184" s="26">
        <f t="shared" si="752"/>
        <v>0.15310227932413845</v>
      </c>
      <c r="DE184" s="26">
        <f t="shared" si="753"/>
        <v>8.7103461877314298E-2</v>
      </c>
      <c r="DF184" s="26">
        <f t="shared" si="754"/>
        <v>0.30280890168758928</v>
      </c>
      <c r="DG184" s="26">
        <f t="shared" si="755"/>
        <v>0.25651886131868717</v>
      </c>
      <c r="DH184" s="26">
        <f t="shared" si="756"/>
        <v>0.20039690521097508</v>
      </c>
      <c r="DI184" s="26">
        <f t="shared" si="757"/>
        <v>0.99993040941870426</v>
      </c>
      <c r="DJ184" s="26"/>
      <c r="DK184" s="26">
        <f t="shared" si="758"/>
        <v>0.15311293454225713</v>
      </c>
      <c r="DL184" s="26">
        <f t="shared" si="759"/>
        <v>8.7109523879717488E-2</v>
      </c>
      <c r="DM184" s="26">
        <f t="shared" si="760"/>
        <v>0.30282997580163912</v>
      </c>
      <c r="DN184" s="26">
        <f t="shared" si="761"/>
        <v>0.25653671385772825</v>
      </c>
      <c r="DO184" s="26">
        <f t="shared" si="762"/>
        <v>0.20041085191865807</v>
      </c>
      <c r="DP184" s="26">
        <f t="shared" si="763"/>
        <v>1</v>
      </c>
      <c r="DQ184" s="26"/>
      <c r="DR184" s="26"/>
      <c r="DS184" s="26">
        <f t="shared" si="688"/>
        <v>-5.4641842015576002E-2</v>
      </c>
      <c r="DT184" s="26">
        <f t="shared" si="689"/>
        <v>-4.6084210915214464E-3</v>
      </c>
      <c r="DU184" s="26">
        <f t="shared" si="690"/>
        <v>-2.756566160792992E-2</v>
      </c>
      <c r="DV184" s="26">
        <f t="shared" si="691"/>
        <v>7.3047487056964412E-3</v>
      </c>
      <c r="DW184" s="26">
        <f t="shared" si="692"/>
        <v>-5.7230650158024863E-3</v>
      </c>
      <c r="DY184" s="26">
        <f t="shared" si="693"/>
        <v>0.98374501472083009</v>
      </c>
      <c r="DZ184" s="26">
        <f t="shared" si="694"/>
        <v>0.9934737473968468</v>
      </c>
      <c r="EA184" s="26">
        <f t="shared" si="600"/>
        <v>1.2233436271984854</v>
      </c>
      <c r="EC184" s="26">
        <f t="shared" si="660"/>
        <v>-2.5748368761822526E-2</v>
      </c>
      <c r="ED184" s="26">
        <f t="shared" si="661"/>
        <v>-2.9886646120802506E-2</v>
      </c>
      <c r="EE184" s="26">
        <f t="shared" si="662"/>
        <v>-1.7469425780673774E-4</v>
      </c>
      <c r="EF184" s="26">
        <f t="shared" si="663"/>
        <v>-1.8537281995772707E-2</v>
      </c>
      <c r="EG184" s="26">
        <f t="shared" si="664"/>
        <v>1.9940633358866762E-2</v>
      </c>
      <c r="EI184" s="26">
        <f t="shared" si="665"/>
        <v>0.99266910649134499</v>
      </c>
      <c r="EJ184" s="26">
        <f t="shared" si="695"/>
        <v>0.97677820423032335</v>
      </c>
      <c r="EK184" s="26">
        <f t="shared" si="601"/>
        <v>1.1316573159082628</v>
      </c>
      <c r="EN184" s="26">
        <f t="shared" si="696"/>
        <v>-2.515250329057241E-2</v>
      </c>
      <c r="EO184" s="26">
        <f t="shared" si="697"/>
        <v>1.3613123059652692E-2</v>
      </c>
      <c r="EP184" s="26">
        <f t="shared" si="698"/>
        <v>-2.9733265283365614E-2</v>
      </c>
      <c r="EQ184" s="26">
        <f t="shared" si="699"/>
        <v>3.4326855290588727E-3</v>
      </c>
      <c r="ER184" s="292">
        <f t="shared" si="764"/>
        <v>-5.7230650158024863E-3</v>
      </c>
      <c r="ET184" s="26">
        <f t="shared" si="666"/>
        <v>0.98813512993433494</v>
      </c>
      <c r="EU184" s="26">
        <f t="shared" si="701"/>
        <v>0.97033816087891656</v>
      </c>
      <c r="EV184" s="26">
        <f t="shared" si="602"/>
        <v>1.1935510851916851</v>
      </c>
      <c r="EW184" s="26"/>
      <c r="EX184" s="26">
        <f t="shared" si="667"/>
        <v>-2.9489338725003617E-2</v>
      </c>
      <c r="EY184" s="26">
        <f t="shared" si="668"/>
        <v>-1.8221544151174131E-2</v>
      </c>
      <c r="EZ184" s="26">
        <f t="shared" si="669"/>
        <v>2.1678706063965564E-3</v>
      </c>
      <c r="FA184" s="26">
        <f t="shared" si="670"/>
        <v>3.8720631766376436E-3</v>
      </c>
      <c r="FB184" s="26">
        <f t="shared" si="671"/>
        <v>0</v>
      </c>
      <c r="FC184" s="26"/>
      <c r="FD184" s="26">
        <f t="shared" si="672"/>
        <v>0.99555725167562481</v>
      </c>
      <c r="FE184" s="26">
        <f t="shared" si="702"/>
        <v>1.0238429286043194</v>
      </c>
      <c r="FF184" s="26">
        <f t="shared" si="603"/>
        <v>1.0249612008921314</v>
      </c>
      <c r="FV184" s="26">
        <f t="shared" si="604"/>
        <v>0.7142649986158166</v>
      </c>
      <c r="FX184" s="8">
        <f t="shared" si="703"/>
        <v>24</v>
      </c>
      <c r="FY184" t="b">
        <f t="shared" si="673"/>
        <v>1</v>
      </c>
      <c r="GC184" s="11"/>
      <c r="GD184" s="11"/>
      <c r="GE184" s="11"/>
      <c r="GF184" s="17">
        <f t="shared" ref="GF184:GF185" ca="1" si="767">IF(FY184,OFFSET(B$10,$FY$4+$FX184,0),"")</f>
        <v>2009</v>
      </c>
      <c r="GG184" s="18">
        <f t="shared" ca="1" si="705"/>
        <v>1.900668362840608</v>
      </c>
      <c r="GH184" s="18">
        <f t="shared" ca="1" si="706"/>
        <v>0.78357107396967962</v>
      </c>
      <c r="GI184" s="18">
        <f t="shared" ca="1" si="707"/>
        <v>0.85057450120727573</v>
      </c>
      <c r="GJ184" s="94">
        <f t="shared" ref="GJ184:GJ185" ca="1" si="768">GG184*GH184*GI184</f>
        <v>1.2667680474565983</v>
      </c>
      <c r="GL184">
        <f t="shared" ref="GL184:GL185" ca="1" si="769">GF184</f>
        <v>2009</v>
      </c>
      <c r="GM184" s="18">
        <f t="shared" ca="1" si="609"/>
        <v>0.74276663714057289</v>
      </c>
      <c r="GN184" s="18">
        <f t="shared" ca="1" si="610"/>
        <v>0.9424277025574912</v>
      </c>
      <c r="GO184" s="18">
        <f t="shared" ca="1" si="611"/>
        <v>0.83513264242856733</v>
      </c>
      <c r="GP184" s="18">
        <f t="shared" ca="1" si="612"/>
        <v>0.82425745208327461</v>
      </c>
      <c r="GQ184" s="18">
        <f t="shared" ca="1" si="613"/>
        <v>0.92068065099339547</v>
      </c>
      <c r="GX184" s="14"/>
      <c r="GZ184">
        <f t="shared" si="614"/>
        <v>0.51359780084364193</v>
      </c>
      <c r="HA184">
        <f t="shared" si="615"/>
        <v>1.2417065240532861</v>
      </c>
      <c r="HB184">
        <f t="shared" si="616"/>
        <v>1.0021600144570304</v>
      </c>
      <c r="HC184">
        <f t="shared" si="617"/>
        <v>1.2566615689856138</v>
      </c>
      <c r="HD184">
        <f t="shared" si="618"/>
        <v>0.80315158889438509</v>
      </c>
      <c r="HE184">
        <f t="shared" si="619"/>
        <v>0.80315175051309151</v>
      </c>
      <c r="HG184">
        <f t="shared" si="620"/>
        <v>1.2443886280966301</v>
      </c>
      <c r="HI184">
        <f t="shared" si="676"/>
        <v>1.2649308822085463</v>
      </c>
      <c r="HJ184">
        <f t="shared" si="677"/>
        <v>1.1519927652026427</v>
      </c>
      <c r="HK184">
        <f t="shared" si="678"/>
        <v>1.5098225574038873</v>
      </c>
      <c r="HL184">
        <f t="shared" si="679"/>
        <v>1.3442660229046923</v>
      </c>
      <c r="HM184">
        <f t="shared" si="680"/>
        <v>1.0515350679172955</v>
      </c>
      <c r="HO184" s="8">
        <f t="shared" si="704"/>
        <v>24</v>
      </c>
      <c r="HP184" t="b">
        <f t="shared" si="681"/>
        <v>1</v>
      </c>
      <c r="HS184" s="11"/>
      <c r="HT184" s="11"/>
      <c r="HU184" s="11"/>
      <c r="HV184" s="11" t="e">
        <f t="shared" ca="1" si="733"/>
        <v>#DIV/0!</v>
      </c>
      <c r="HW184" s="12">
        <f t="shared" ca="1" si="622"/>
        <v>1.3666903644722499</v>
      </c>
      <c r="HX184" s="12">
        <f t="shared" ca="1" si="623"/>
        <v>0.84064390358310093</v>
      </c>
      <c r="HY184" s="12">
        <f t="shared" ca="1" si="624"/>
        <v>0.89554967565936028</v>
      </c>
      <c r="IB184" s="12">
        <f t="shared" ca="1" si="625"/>
        <v>0.87303113517312914</v>
      </c>
      <c r="IC184" s="12">
        <f t="shared" ca="1" si="626"/>
        <v>0.8926663125029467</v>
      </c>
      <c r="ID184" s="12">
        <f t="shared" ca="1" si="627"/>
        <v>0.7550249755380839</v>
      </c>
      <c r="IE184" s="12">
        <f t="shared" ca="1" si="628"/>
        <v>1.0308873807246111</v>
      </c>
      <c r="IF184" s="12">
        <f t="shared" ca="1" si="629"/>
        <v>0.93016437611818037</v>
      </c>
      <c r="IG184" s="197"/>
      <c r="IH184">
        <f t="shared" si="682"/>
        <v>0.7927655706930069</v>
      </c>
      <c r="II184">
        <f t="shared" si="683"/>
        <v>0.79734073659600746</v>
      </c>
      <c r="IJ184" t="e">
        <f t="shared" si="684"/>
        <v>#DIV/0!</v>
      </c>
      <c r="IK184">
        <f t="shared" si="630"/>
        <v>1.0349517876467176</v>
      </c>
      <c r="IL184">
        <f t="shared" si="631"/>
        <v>0.97485406713908762</v>
      </c>
      <c r="IM184">
        <f t="shared" si="632"/>
        <v>1.2571957982442092</v>
      </c>
    </row>
    <row r="185" spans="1:261" x14ac:dyDescent="0.2">
      <c r="A185" t="s">
        <v>202</v>
      </c>
      <c r="B185" s="1">
        <f t="shared" si="686"/>
        <v>1974</v>
      </c>
      <c r="C185" s="42">
        <f t="shared" si="708"/>
        <v>9880.6729999999989</v>
      </c>
      <c r="D185" s="42">
        <f t="shared" si="708"/>
        <v>5760.4179999999997</v>
      </c>
      <c r="E185" s="42">
        <f t="shared" si="708"/>
        <v>26132.646999999997</v>
      </c>
      <c r="F185" s="42">
        <f t="shared" si="708"/>
        <v>18096.896000000001</v>
      </c>
      <c r="G185" s="42">
        <f t="shared" si="576"/>
        <v>14084.629000000003</v>
      </c>
      <c r="H185" s="42">
        <f t="shared" si="644"/>
        <v>73955.263000000006</v>
      </c>
      <c r="I185" s="42">
        <f t="shared" si="734"/>
        <v>59870.634000000005</v>
      </c>
      <c r="J185" s="277">
        <f t="shared" si="709"/>
        <v>3.4197850672747108</v>
      </c>
      <c r="K185" s="42">
        <f>[2]National!H114</f>
        <v>9880.6730000000007</v>
      </c>
      <c r="L185" s="42">
        <f t="shared" si="577"/>
        <v>5760.4179999999997</v>
      </c>
      <c r="M185" s="42">
        <f>[11]Total_Industrial!F113</f>
        <v>20639.661329033032</v>
      </c>
      <c r="N185" s="42">
        <f t="shared" si="710"/>
        <v>17100.512276566347</v>
      </c>
      <c r="O185" s="42">
        <f t="shared" si="711"/>
        <v>14276.20410835887</v>
      </c>
      <c r="P185" s="42">
        <f t="shared" si="735"/>
        <v>67657.468713958253</v>
      </c>
      <c r="Q185" s="27"/>
      <c r="R185" s="27"/>
      <c r="S185" s="51">
        <f t="shared" si="736"/>
        <v>1.0000000000000002</v>
      </c>
      <c r="T185" s="51">
        <f t="shared" si="737"/>
        <v>1</v>
      </c>
      <c r="U185" s="51">
        <f t="shared" si="738"/>
        <v>0.78980370144031076</v>
      </c>
      <c r="V185" s="51">
        <f t="shared" si="739"/>
        <v>0.9449417334644763</v>
      </c>
      <c r="W185" s="51">
        <f t="shared" si="740"/>
        <v>1.0136017149162302</v>
      </c>
      <c r="X185" s="51">
        <f t="shared" si="741"/>
        <v>0.91484318991547964</v>
      </c>
      <c r="Z185" s="23">
        <f t="shared" si="713"/>
        <v>70809.498826130162</v>
      </c>
      <c r="AA185" s="23">
        <f t="shared" si="578"/>
        <v>47542.368755172327</v>
      </c>
      <c r="AB185" s="27">
        <f t="shared" ref="AB185" si="770">AB109</f>
        <v>1413.1475535661289</v>
      </c>
      <c r="AC185" s="58">
        <f t="shared" si="743"/>
        <v>0.77065445171387126</v>
      </c>
      <c r="AD185" s="27">
        <f t="shared" si="645"/>
        <v>5909.50384329796</v>
      </c>
      <c r="AE185" s="27">
        <f t="shared" si="714"/>
        <v>5390.2</v>
      </c>
      <c r="AH185" s="267">
        <f t="shared" si="646"/>
        <v>139.5388071346415</v>
      </c>
      <c r="AI185" s="267">
        <f t="shared" si="647"/>
        <v>121.16388288653161</v>
      </c>
      <c r="AJ185" s="267">
        <f t="shared" si="744"/>
        <v>14.60545381616244</v>
      </c>
      <c r="AK185" s="51">
        <f t="shared" si="649"/>
        <v>22.189597735452296</v>
      </c>
      <c r="AL185" s="291">
        <f t="shared" si="650"/>
        <v>2.4158041837217326</v>
      </c>
      <c r="AM185" s="15"/>
      <c r="AN185" s="34">
        <f t="shared" si="651"/>
        <v>12.551940320203009</v>
      </c>
      <c r="AO185" s="34">
        <f t="shared" si="652"/>
        <v>13.720318912099739</v>
      </c>
      <c r="AQ185" s="26">
        <f t="shared" si="579"/>
        <v>1.2368155237246183</v>
      </c>
      <c r="AR185" s="26">
        <f t="shared" si="580"/>
        <v>1.1568521965506424</v>
      </c>
      <c r="AS185" s="26">
        <f t="shared" si="581"/>
        <v>1.4894601508166943</v>
      </c>
      <c r="AT185" s="26">
        <f t="shared" si="582"/>
        <v>1.1448411523618671</v>
      </c>
      <c r="AU185" s="26">
        <f t="shared" si="583"/>
        <v>1.0601579333417697</v>
      </c>
      <c r="AV185" s="26">
        <f t="shared" si="584"/>
        <v>1.3733544853896484</v>
      </c>
      <c r="AY185" s="34">
        <f t="shared" si="585"/>
        <v>13.136710850456414</v>
      </c>
      <c r="AZ185" s="34">
        <f t="shared" si="586"/>
        <v>8.8201492996869</v>
      </c>
      <c r="BA185" s="34">
        <f t="shared" si="587"/>
        <v>0.26216978100369726</v>
      </c>
      <c r="BB185" s="95">
        <f t="shared" si="588"/>
        <v>1.4297325733996351E-4</v>
      </c>
      <c r="BC185" s="34">
        <f t="shared" si="589"/>
        <v>1.0963422216797076</v>
      </c>
      <c r="BD185" s="34"/>
      <c r="BH185" s="258">
        <f>[2]National!CQ114</f>
        <v>1.275427111403634</v>
      </c>
      <c r="BI185" s="258">
        <f>[10]Commercial_Total!Y114</f>
        <v>1.1671753393006601</v>
      </c>
      <c r="BJ185" s="258">
        <f>[11]Total_Industrial!Z113</f>
        <v>1.2322074673582273</v>
      </c>
      <c r="BK185" s="51">
        <f t="shared" si="715"/>
        <v>1.1687116123917829</v>
      </c>
      <c r="BL185" s="290">
        <f t="shared" si="716"/>
        <v>1.0601579333417697</v>
      </c>
      <c r="BN185" s="258">
        <f>[2]National!CU114</f>
        <v>0.96972654310560913</v>
      </c>
      <c r="BO185" s="258">
        <f>[10]Commercial_Total!X114</f>
        <v>0.9911554481983802</v>
      </c>
      <c r="BP185" s="258">
        <f>[11]Total_Industrial!AD113</f>
        <v>1.208773522484988</v>
      </c>
      <c r="BQ185" s="51">
        <f t="shared" si="745"/>
        <v>0.97957540613371286</v>
      </c>
      <c r="BR185" s="51">
        <v>1</v>
      </c>
      <c r="BZ185" s="83">
        <f t="shared" si="687"/>
        <v>0.71057384288859304</v>
      </c>
      <c r="CA185" s="83">
        <f t="shared" si="590"/>
        <v>1.3623465638385712</v>
      </c>
      <c r="CB185" s="83">
        <f t="shared" si="653"/>
        <v>1.3733544853896484</v>
      </c>
      <c r="CC185" s="83">
        <f t="shared" si="591"/>
        <v>1.1258702217738348</v>
      </c>
      <c r="CD185" s="83">
        <f t="shared" si="592"/>
        <v>1.0399825402013319</v>
      </c>
      <c r="CE185" s="83">
        <f t="shared" si="593"/>
        <v>1.1729196002285471</v>
      </c>
      <c r="CF185" s="413">
        <f t="shared" si="654"/>
        <v>0.97586971637083098</v>
      </c>
      <c r="CG185" s="413">
        <f t="shared" si="594"/>
        <v>0.9758697743316086</v>
      </c>
      <c r="CH185" s="9"/>
      <c r="CI185" s="84">
        <f t="shared" si="655"/>
        <v>1.1708853731773896</v>
      </c>
      <c r="CK185" s="87">
        <f t="shared" si="595"/>
        <v>2.4398151504858379</v>
      </c>
      <c r="CL185" s="87">
        <f t="shared" si="656"/>
        <v>4.7615260006319557E-3</v>
      </c>
      <c r="CM185" s="92">
        <f t="shared" si="657"/>
        <v>1</v>
      </c>
      <c r="CN185" s="92">
        <f t="shared" si="658"/>
        <v>1</v>
      </c>
      <c r="CO185" s="5">
        <f t="shared" si="659"/>
        <v>1</v>
      </c>
      <c r="CP185" s="91">
        <f t="shared" si="596"/>
        <v>1</v>
      </c>
      <c r="CQ185" s="37">
        <f t="shared" si="597"/>
        <v>0.97586971637083098</v>
      </c>
      <c r="CR185">
        <f t="shared" si="598"/>
        <v>1.1708853731773896</v>
      </c>
      <c r="CS185" s="84">
        <f t="shared" si="599"/>
        <v>1.219815977747325</v>
      </c>
      <c r="CT185" s="205"/>
      <c r="CU185" s="244"/>
      <c r="CV185" s="5"/>
      <c r="CW185" s="26">
        <f t="shared" si="746"/>
        <v>0.14603964924808874</v>
      </c>
      <c r="CX185" s="26">
        <f t="shared" si="747"/>
        <v>8.5140903280816679E-2</v>
      </c>
      <c r="CY185" s="26">
        <f t="shared" si="748"/>
        <v>0.30506109260890679</v>
      </c>
      <c r="CZ185" s="26">
        <f t="shared" si="749"/>
        <v>0.25275128676279285</v>
      </c>
      <c r="DA185" s="26">
        <f t="shared" si="750"/>
        <v>0.21100706809939493</v>
      </c>
      <c r="DB185" s="26">
        <f t="shared" si="751"/>
        <v>1</v>
      </c>
      <c r="DD185" s="26">
        <f t="shared" si="752"/>
        <v>0.14741902943746765</v>
      </c>
      <c r="DE185" s="26">
        <f t="shared" si="753"/>
        <v>8.588637192104763E-2</v>
      </c>
      <c r="DF185" s="26">
        <f t="shared" si="754"/>
        <v>0.30363061092503285</v>
      </c>
      <c r="DG185" s="26">
        <f t="shared" si="755"/>
        <v>0.25542983254418933</v>
      </c>
      <c r="DH185" s="26">
        <f t="shared" si="756"/>
        <v>0.20759752441122539</v>
      </c>
      <c r="DI185" s="26">
        <f t="shared" si="757"/>
        <v>0.9999633692389629</v>
      </c>
      <c r="DJ185" s="26"/>
      <c r="DK185" s="26">
        <f t="shared" si="758"/>
        <v>0.14742442970652325</v>
      </c>
      <c r="DL185" s="26">
        <f t="shared" si="759"/>
        <v>8.5889518119461453E-2</v>
      </c>
      <c r="DM185" s="26">
        <f t="shared" si="760"/>
        <v>0.30364173355281554</v>
      </c>
      <c r="DN185" s="26">
        <f t="shared" si="761"/>
        <v>0.25543918947609856</v>
      </c>
      <c r="DO185" s="26">
        <f t="shared" si="762"/>
        <v>0.20760512914510118</v>
      </c>
      <c r="DP185" s="26">
        <f t="shared" si="763"/>
        <v>1</v>
      </c>
      <c r="DQ185" s="26"/>
      <c r="DR185" s="26"/>
      <c r="DS185" s="26">
        <f t="shared" si="688"/>
        <v>-5.404261774290392E-2</v>
      </c>
      <c r="DT185" s="26">
        <f t="shared" si="689"/>
        <v>-5.5302980774644933E-2</v>
      </c>
      <c r="DU185" s="26">
        <f t="shared" si="690"/>
        <v>3.2394965753057385E-2</v>
      </c>
      <c r="DV185" s="26">
        <f t="shared" si="691"/>
        <v>-1.4994266254374422E-2</v>
      </c>
      <c r="DW185" s="26">
        <f t="shared" si="692"/>
        <v>1.8414909275736028E-2</v>
      </c>
      <c r="DY185" s="26">
        <f t="shared" si="693"/>
        <v>0.99711638711092243</v>
      </c>
      <c r="DZ185" s="26">
        <f t="shared" si="694"/>
        <v>0.99060895369389301</v>
      </c>
      <c r="EA185" s="26">
        <f t="shared" si="600"/>
        <v>1.219815977747325</v>
      </c>
      <c r="EC185" s="26">
        <f t="shared" si="660"/>
        <v>2.7255429783113364E-2</v>
      </c>
      <c r="ED185" s="26">
        <f t="shared" si="661"/>
        <v>2.9878326250215369E-2</v>
      </c>
      <c r="EE185" s="26">
        <f t="shared" si="662"/>
        <v>-3.1001924661966471E-2</v>
      </c>
      <c r="EF185" s="26">
        <f t="shared" si="663"/>
        <v>-1.4067131194085114E-2</v>
      </c>
      <c r="EG185" s="26">
        <f t="shared" si="664"/>
        <v>6.2401209502822826E-3</v>
      </c>
      <c r="EI185" s="26">
        <f t="shared" si="665"/>
        <v>0.99488617795062528</v>
      </c>
      <c r="EJ185" s="26">
        <f t="shared" si="695"/>
        <v>0.97178313431218166</v>
      </c>
      <c r="EK185" s="26">
        <f t="shared" si="601"/>
        <v>1.1258702217738348</v>
      </c>
      <c r="EN185" s="26">
        <f t="shared" si="696"/>
        <v>-5.7790582035555003E-2</v>
      </c>
      <c r="EO185" s="26">
        <f t="shared" si="697"/>
        <v>-5.3914232417485011E-2</v>
      </c>
      <c r="EP185" s="26">
        <f t="shared" si="698"/>
        <v>-1.4447987120312063E-2</v>
      </c>
      <c r="EQ185" s="26">
        <f t="shared" si="699"/>
        <v>-1.4573136308063018E-2</v>
      </c>
      <c r="ER185" s="292">
        <f t="shared" si="764"/>
        <v>1.8414909275736028E-2</v>
      </c>
      <c r="ET185" s="26">
        <f t="shared" si="666"/>
        <v>0.98271420032279178</v>
      </c>
      <c r="EU185" s="26">
        <f t="shared" si="701"/>
        <v>0.953565089810813</v>
      </c>
      <c r="EV185" s="26">
        <f t="shared" si="602"/>
        <v>1.1729196002285471</v>
      </c>
      <c r="EW185" s="26"/>
      <c r="EX185" s="26">
        <f t="shared" si="667"/>
        <v>3.747964292651292E-3</v>
      </c>
      <c r="EY185" s="26">
        <f t="shared" si="668"/>
        <v>-1.3887483571598813E-3</v>
      </c>
      <c r="EZ185" s="26">
        <f t="shared" si="669"/>
        <v>4.6842955390686725E-2</v>
      </c>
      <c r="FA185" s="26">
        <f t="shared" si="670"/>
        <v>-4.2112994631136603E-4</v>
      </c>
      <c r="FB185" s="26">
        <f t="shared" si="671"/>
        <v>0</v>
      </c>
      <c r="FC185" s="26"/>
      <c r="FD185" s="26">
        <f t="shared" si="672"/>
        <v>1.0146555199319991</v>
      </c>
      <c r="FE185" s="26">
        <f t="shared" si="702"/>
        <v>1.0388478790517164</v>
      </c>
      <c r="FF185" s="26">
        <f t="shared" si="603"/>
        <v>1.0399825402013319</v>
      </c>
      <c r="FV185" s="26">
        <f t="shared" si="604"/>
        <v>0.71057384288859304</v>
      </c>
      <c r="FX185" s="8">
        <f t="shared" si="703"/>
        <v>25</v>
      </c>
      <c r="FY185" t="b">
        <f t="shared" si="673"/>
        <v>1</v>
      </c>
      <c r="GC185" s="11"/>
      <c r="GD185" s="11"/>
      <c r="GE185" s="11"/>
      <c r="GF185" s="17">
        <f t="shared" ca="1" si="767"/>
        <v>2010</v>
      </c>
      <c r="GG185" s="18">
        <f t="shared" ca="1" si="705"/>
        <v>1.9483238198188697</v>
      </c>
      <c r="GH185" s="18">
        <f t="shared" ca="1" si="706"/>
        <v>0.78355124371698115</v>
      </c>
      <c r="GI185" s="18">
        <f t="shared" ca="1" si="707"/>
        <v>0.84883628842070546</v>
      </c>
      <c r="GJ185" s="94">
        <f t="shared" ca="1" si="768"/>
        <v>1.2958432838147609</v>
      </c>
      <c r="GL185">
        <f t="shared" ca="1" si="769"/>
        <v>2010</v>
      </c>
      <c r="GM185" s="18">
        <f t="shared" ca="1" si="609"/>
        <v>0.74306702431566551</v>
      </c>
      <c r="GN185" s="18">
        <f t="shared" ca="1" si="610"/>
        <v>0.94139699920036546</v>
      </c>
      <c r="GO185" s="18">
        <f t="shared" ca="1" si="611"/>
        <v>0.82944207554423677</v>
      </c>
      <c r="GP185" s="18">
        <f t="shared" ca="1" si="612"/>
        <v>0.82566657545572286</v>
      </c>
      <c r="GQ185" s="18">
        <f t="shared" ca="1" si="613"/>
        <v>0.91671776565165664</v>
      </c>
      <c r="GX185" s="14"/>
      <c r="GZ185">
        <f t="shared" si="614"/>
        <v>0.51094364661832314</v>
      </c>
      <c r="HA185">
        <f t="shared" si="615"/>
        <v>1.2353566578517299</v>
      </c>
      <c r="HB185">
        <f t="shared" si="616"/>
        <v>1.016847190523958</v>
      </c>
      <c r="HC185">
        <f t="shared" si="617"/>
        <v>1.2349391688420823</v>
      </c>
      <c r="HD185">
        <f t="shared" si="618"/>
        <v>0.79262291158568532</v>
      </c>
      <c r="HE185">
        <f t="shared" si="619"/>
        <v>0.79262307047984804</v>
      </c>
      <c r="HG185">
        <f t="shared" si="620"/>
        <v>1.256168946831598</v>
      </c>
      <c r="HI185">
        <f t="shared" si="676"/>
        <v>1.1983850567554604</v>
      </c>
      <c r="HJ185">
        <f t="shared" si="677"/>
        <v>1.0900137395717377</v>
      </c>
      <c r="HK185">
        <f t="shared" si="678"/>
        <v>1.5595340613429709</v>
      </c>
      <c r="HL185">
        <f t="shared" si="679"/>
        <v>1.3242601021149361</v>
      </c>
      <c r="HM185">
        <f t="shared" si="680"/>
        <v>1.0710783827047763</v>
      </c>
      <c r="HO185" s="8">
        <f t="shared" si="704"/>
        <v>25</v>
      </c>
      <c r="HP185" t="b">
        <f t="shared" si="681"/>
        <v>1</v>
      </c>
      <c r="HS185" s="11"/>
      <c r="HT185" s="11"/>
      <c r="HU185" s="11"/>
      <c r="HV185" s="11" t="e">
        <f t="shared" ca="1" si="733"/>
        <v>#DIV/0!</v>
      </c>
      <c r="HW185" s="12">
        <f t="shared" ca="1" si="622"/>
        <v>1.4009573913455615</v>
      </c>
      <c r="HX185" s="12">
        <f t="shared" ca="1" si="623"/>
        <v>0.8406226289577462</v>
      </c>
      <c r="HY185" s="12">
        <f t="shared" ca="1" si="624"/>
        <v>0.89371955273064507</v>
      </c>
      <c r="IB185" s="12">
        <f t="shared" ca="1" si="625"/>
        <v>0.88054970937832977</v>
      </c>
      <c r="IC185" s="12">
        <f t="shared" ca="1" si="626"/>
        <v>0.89474151208736363</v>
      </c>
      <c r="ID185" s="12">
        <f t="shared" ca="1" si="627"/>
        <v>0.75892328998245817</v>
      </c>
      <c r="IE185" s="12">
        <f t="shared" ca="1" si="628"/>
        <v>1.0214125128798441</v>
      </c>
      <c r="IF185" s="12">
        <f t="shared" ca="1" si="629"/>
        <v>0.92616066998234592</v>
      </c>
      <c r="IG185" s="197"/>
      <c r="IH185">
        <f t="shared" si="682"/>
        <v>0.81045986196290487</v>
      </c>
      <c r="II185">
        <f t="shared" si="683"/>
        <v>0.81727797089711285</v>
      </c>
      <c r="IJ185" t="e">
        <f t="shared" si="684"/>
        <v>#DIV/0!</v>
      </c>
      <c r="IK185">
        <f t="shared" si="630"/>
        <v>1.0023893386314322</v>
      </c>
      <c r="IL185">
        <f t="shared" si="631"/>
        <v>0.94546981582477696</v>
      </c>
      <c r="IM185">
        <f t="shared" si="632"/>
        <v>1.2524423912196279</v>
      </c>
    </row>
    <row r="186" spans="1:261" x14ac:dyDescent="0.2">
      <c r="A186" t="s">
        <v>202</v>
      </c>
      <c r="B186" s="1">
        <f t="shared" si="686"/>
        <v>1975</v>
      </c>
      <c r="C186" s="42">
        <f t="shared" si="708"/>
        <v>9996.3639999999996</v>
      </c>
      <c r="D186" s="42">
        <f t="shared" si="708"/>
        <v>5657.0140000000001</v>
      </c>
      <c r="E186" s="42">
        <f t="shared" si="708"/>
        <v>23780.728000000003</v>
      </c>
      <c r="F186" s="42">
        <f t="shared" si="708"/>
        <v>18220.641000000003</v>
      </c>
      <c r="G186" s="42">
        <f t="shared" si="576"/>
        <v>14309.165000000001</v>
      </c>
      <c r="H186" s="42">
        <f t="shared" si="644"/>
        <v>71963.912000000011</v>
      </c>
      <c r="I186" s="42">
        <f t="shared" si="734"/>
        <v>57654.74700000001</v>
      </c>
      <c r="J186" s="277">
        <f t="shared" si="709"/>
        <v>3.4004346197404334</v>
      </c>
      <c r="K186" s="42">
        <f>[2]National!H115</f>
        <v>9996.3639999999996</v>
      </c>
      <c r="L186" s="42">
        <f t="shared" si="577"/>
        <v>5657.0140000000001</v>
      </c>
      <c r="M186" s="42">
        <f>[11]Total_Industrial!F114</f>
        <v>18924.059614915299</v>
      </c>
      <c r="N186" s="42">
        <f t="shared" si="710"/>
        <v>17299.890385727722</v>
      </c>
      <c r="O186" s="42">
        <f t="shared" si="711"/>
        <v>14243.911005666367</v>
      </c>
      <c r="P186" s="42">
        <f t="shared" si="735"/>
        <v>66121.239006309377</v>
      </c>
      <c r="Q186" s="27"/>
      <c r="R186" s="27"/>
      <c r="S186" s="51">
        <f t="shared" si="736"/>
        <v>1</v>
      </c>
      <c r="T186" s="51">
        <f t="shared" si="737"/>
        <v>1</v>
      </c>
      <c r="U186" s="51">
        <f t="shared" si="738"/>
        <v>0.7957729307073903</v>
      </c>
      <c r="V186" s="51">
        <f t="shared" si="739"/>
        <v>0.94946661787188047</v>
      </c>
      <c r="W186" s="51">
        <f t="shared" si="740"/>
        <v>0.99543970634669221</v>
      </c>
      <c r="X186" s="51">
        <f t="shared" si="741"/>
        <v>0.91881107028074527</v>
      </c>
      <c r="Z186" s="23">
        <f t="shared" si="713"/>
        <v>72520.665866179261</v>
      </c>
      <c r="AA186" s="23">
        <f t="shared" si="578"/>
        <v>48478.406456760917</v>
      </c>
      <c r="AB186" s="27">
        <f t="shared" ref="AB186" si="771">AB110</f>
        <v>1321.9853760683663</v>
      </c>
      <c r="AC186" s="58">
        <f t="shared" si="743"/>
        <v>0.77452140459660235</v>
      </c>
      <c r="AD186" s="27">
        <f t="shared" si="645"/>
        <v>5944.0377510159042</v>
      </c>
      <c r="AE186" s="27">
        <f t="shared" si="714"/>
        <v>5379.5</v>
      </c>
      <c r="AH186" s="267">
        <f t="shared" si="646"/>
        <v>137.84159150504854</v>
      </c>
      <c r="AI186" s="267">
        <f t="shared" si="647"/>
        <v>116.69141816873932</v>
      </c>
      <c r="AJ186" s="267">
        <f t="shared" si="744"/>
        <v>14.314878180571222</v>
      </c>
      <c r="AK186" s="51">
        <f t="shared" si="649"/>
        <v>22.336232779438941</v>
      </c>
      <c r="AL186" s="291">
        <f t="shared" si="650"/>
        <v>2.3963358919165545</v>
      </c>
      <c r="AM186" s="15"/>
      <c r="AN186" s="34">
        <f t="shared" si="651"/>
        <v>12.291335441269519</v>
      </c>
      <c r="AO186" s="34">
        <f t="shared" si="652"/>
        <v>13.377435077609446</v>
      </c>
      <c r="AQ186" s="26">
        <f t="shared" si="579"/>
        <v>1.2217720911420022</v>
      </c>
      <c r="AR186" s="26">
        <f t="shared" si="580"/>
        <v>1.1141498622451413</v>
      </c>
      <c r="AS186" s="26">
        <f t="shared" si="581"/>
        <v>1.459827327663167</v>
      </c>
      <c r="AT186" s="26">
        <f t="shared" si="582"/>
        <v>1.1524065816560671</v>
      </c>
      <c r="AU186" s="26">
        <f t="shared" si="583"/>
        <v>1.0516144163858236</v>
      </c>
      <c r="AV186" s="26">
        <f t="shared" si="584"/>
        <v>1.344840736099296</v>
      </c>
      <c r="AY186" s="34">
        <f t="shared" si="585"/>
        <v>13.480930544879499</v>
      </c>
      <c r="AZ186" s="34">
        <f t="shared" si="586"/>
        <v>9.0116937367340668</v>
      </c>
      <c r="BA186" s="34">
        <f t="shared" si="587"/>
        <v>0.24574502761750466</v>
      </c>
      <c r="BB186" s="95">
        <f t="shared" si="588"/>
        <v>1.4397646706879865E-4</v>
      </c>
      <c r="BC186" s="34">
        <f t="shared" si="589"/>
        <v>1.1049424204881317</v>
      </c>
      <c r="BD186" s="34"/>
      <c r="BH186" s="258">
        <f>[2]National!CQ115</f>
        <v>1.2458552701847438</v>
      </c>
      <c r="BI186" s="258">
        <f>[10]Commercial_Total!Y115</f>
        <v>1.1187865049033727</v>
      </c>
      <c r="BJ186" s="258">
        <f>[11]Total_Industrial!Z114</f>
        <v>1.2572745146812812</v>
      </c>
      <c r="BK186" s="51">
        <f t="shared" si="715"/>
        <v>1.1664740838244174</v>
      </c>
      <c r="BL186" s="290">
        <f t="shared" si="716"/>
        <v>1.0516144163858236</v>
      </c>
      <c r="BN186" s="258">
        <f>[2]National!CU115</f>
        <v>0.98066936054364484</v>
      </c>
      <c r="BO186" s="258">
        <f>[10]Commercial_Total!X115</f>
        <v>0.99585565017283428</v>
      </c>
      <c r="BP186" s="258">
        <f>[11]Total_Industrial!AD114</f>
        <v>1.1611041488218068</v>
      </c>
      <c r="BQ186" s="51">
        <f t="shared" si="745"/>
        <v>0.98794015026700943</v>
      </c>
      <c r="BR186" s="51">
        <v>1</v>
      </c>
      <c r="BZ186" s="83">
        <f t="shared" si="687"/>
        <v>0.70916329409283263</v>
      </c>
      <c r="CA186" s="83">
        <f t="shared" si="590"/>
        <v>1.3283002259431969</v>
      </c>
      <c r="CB186" s="83">
        <f t="shared" si="653"/>
        <v>1.344840736099296</v>
      </c>
      <c r="CC186" s="83">
        <f t="shared" si="591"/>
        <v>1.1146894582166293</v>
      </c>
      <c r="CD186" s="83">
        <f t="shared" si="592"/>
        <v>1.0320736490002211</v>
      </c>
      <c r="CE186" s="83">
        <f t="shared" si="593"/>
        <v>1.1689776845350275</v>
      </c>
      <c r="CF186" s="413">
        <f t="shared" si="654"/>
        <v>0.95371157376884674</v>
      </c>
      <c r="CG186" s="413">
        <f t="shared" si="594"/>
        <v>0.95371168644240656</v>
      </c>
      <c r="CH186" s="9"/>
      <c r="CI186" s="84">
        <f t="shared" si="655"/>
        <v>1.1504416166437161</v>
      </c>
      <c r="CK186" s="87">
        <f t="shared" si="595"/>
        <v>2.2900292553467065</v>
      </c>
      <c r="CL186" s="87">
        <f t="shared" si="656"/>
        <v>4.7494376833041108E-3</v>
      </c>
      <c r="CM186" s="92">
        <f t="shared" si="657"/>
        <v>1</v>
      </c>
      <c r="CN186" s="92">
        <f t="shared" si="658"/>
        <v>1</v>
      </c>
      <c r="CO186" s="5">
        <f t="shared" si="659"/>
        <v>1</v>
      </c>
      <c r="CP186" s="91">
        <f t="shared" si="596"/>
        <v>1</v>
      </c>
      <c r="CQ186" s="37">
        <f t="shared" si="597"/>
        <v>0.95371157376884674</v>
      </c>
      <c r="CR186">
        <f t="shared" si="598"/>
        <v>1.1504416166437161</v>
      </c>
      <c r="CS186" s="84">
        <f t="shared" si="599"/>
        <v>1.2064712070130108</v>
      </c>
      <c r="CT186" s="205"/>
      <c r="CU186" s="244"/>
      <c r="CV186" s="5"/>
      <c r="CW186" s="26">
        <f t="shared" si="746"/>
        <v>0.15118234549485882</v>
      </c>
      <c r="CX186" s="26">
        <f t="shared" si="747"/>
        <v>8.5555172362396292E-2</v>
      </c>
      <c r="CY186" s="26">
        <f t="shared" si="748"/>
        <v>0.28620243509214249</v>
      </c>
      <c r="CZ186" s="26">
        <f t="shared" si="749"/>
        <v>0.26163893244766545</v>
      </c>
      <c r="DA186" s="26">
        <f t="shared" si="750"/>
        <v>0.21542111460293709</v>
      </c>
      <c r="DB186" s="26">
        <f t="shared" si="751"/>
        <v>1.0000000000000002</v>
      </c>
      <c r="DD186" s="26">
        <f t="shared" si="752"/>
        <v>0.14859616590044919</v>
      </c>
      <c r="DE186" s="26">
        <f t="shared" si="753"/>
        <v>8.5347870253664165E-2</v>
      </c>
      <c r="DF186" s="26">
        <f t="shared" si="754"/>
        <v>0.29553148552541786</v>
      </c>
      <c r="DG186" s="26">
        <f t="shared" si="755"/>
        <v>0.25716951407738942</v>
      </c>
      <c r="DH186" s="26">
        <f t="shared" si="756"/>
        <v>0.21320647601519677</v>
      </c>
      <c r="DI186" s="26">
        <f t="shared" si="757"/>
        <v>0.9998515117721174</v>
      </c>
      <c r="DJ186" s="26"/>
      <c r="DK186" s="26">
        <f t="shared" si="758"/>
        <v>0.14861823395864074</v>
      </c>
      <c r="DL186" s="26">
        <f t="shared" si="759"/>
        <v>8.5360545289765333E-2</v>
      </c>
      <c r="DM186" s="26">
        <f t="shared" si="760"/>
        <v>0.29557537498905573</v>
      </c>
      <c r="DN186" s="26">
        <f t="shared" si="761"/>
        <v>0.25720770639390961</v>
      </c>
      <c r="DO186" s="26">
        <f t="shared" si="762"/>
        <v>0.21323813936862859</v>
      </c>
      <c r="DP186" s="26">
        <f t="shared" si="763"/>
        <v>0.99999999999999989</v>
      </c>
      <c r="DQ186" s="26"/>
      <c r="DR186" s="26"/>
      <c r="DS186" s="26">
        <f t="shared" si="688"/>
        <v>-1.2237611734593659E-2</v>
      </c>
      <c r="DT186" s="26">
        <f t="shared" si="689"/>
        <v>-3.76110341943185E-2</v>
      </c>
      <c r="DU186" s="26">
        <f t="shared" si="690"/>
        <v>-2.009557941525586E-2</v>
      </c>
      <c r="DV186" s="26">
        <f t="shared" si="691"/>
        <v>6.5865396515628685E-3</v>
      </c>
      <c r="DW186" s="26">
        <f t="shared" si="692"/>
        <v>-8.0913679631892544E-3</v>
      </c>
      <c r="DY186" s="26">
        <f t="shared" si="693"/>
        <v>0.98906001316775793</v>
      </c>
      <c r="DZ186" s="26">
        <f t="shared" si="694"/>
        <v>0.97977170478458075</v>
      </c>
      <c r="EA186" s="26">
        <f t="shared" si="600"/>
        <v>1.2064712070130108</v>
      </c>
      <c r="EC186" s="26">
        <f t="shared" si="660"/>
        <v>2.5865468693402588E-2</v>
      </c>
      <c r="ED186" s="26">
        <f t="shared" si="661"/>
        <v>2.1484240775104413E-2</v>
      </c>
      <c r="EE186" s="26">
        <f t="shared" si="662"/>
        <v>-6.4697787662361866E-2</v>
      </c>
      <c r="EF186" s="26">
        <f t="shared" si="663"/>
        <v>6.9922619252334598E-3</v>
      </c>
      <c r="EG186" s="26">
        <f t="shared" si="664"/>
        <v>7.8138396112060384E-3</v>
      </c>
      <c r="EI186" s="26">
        <f t="shared" si="665"/>
        <v>0.99006922526151386</v>
      </c>
      <c r="EJ186" s="26">
        <f t="shared" si="695"/>
        <v>0.96213257491066739</v>
      </c>
      <c r="EK186" s="26">
        <f t="shared" si="601"/>
        <v>1.1146894582166293</v>
      </c>
      <c r="EN186" s="26">
        <f t="shared" si="696"/>
        <v>-2.3458853781454486E-2</v>
      </c>
      <c r="EO186" s="26">
        <f t="shared" si="697"/>
        <v>-4.234196976369338E-2</v>
      </c>
      <c r="EP186" s="26">
        <f t="shared" si="698"/>
        <v>2.0139044769112723E-2</v>
      </c>
      <c r="EQ186" s="26">
        <f t="shared" si="699"/>
        <v>-1.9163608750743424E-3</v>
      </c>
      <c r="ER186" s="292">
        <f t="shared" si="764"/>
        <v>-8.0913679631892544E-3</v>
      </c>
      <c r="ET186" s="26">
        <f t="shared" si="666"/>
        <v>0.9966392277077204</v>
      </c>
      <c r="EU186" s="26">
        <f t="shared" si="701"/>
        <v>0.95036037467809176</v>
      </c>
      <c r="EV186" s="26">
        <f t="shared" si="602"/>
        <v>1.1689776845350275</v>
      </c>
      <c r="EW186" s="26"/>
      <c r="EX186" s="26">
        <f t="shared" si="667"/>
        <v>1.1221242046860914E-2</v>
      </c>
      <c r="EY186" s="26">
        <f t="shared" si="668"/>
        <v>4.7309355693747656E-3</v>
      </c>
      <c r="EZ186" s="26">
        <f t="shared" si="669"/>
        <v>-4.0234822943143296E-2</v>
      </c>
      <c r="FA186" s="26">
        <f t="shared" si="670"/>
        <v>8.5029005266373092E-3</v>
      </c>
      <c r="FB186" s="26">
        <f t="shared" si="671"/>
        <v>0</v>
      </c>
      <c r="FC186" s="26"/>
      <c r="FD186" s="26">
        <f t="shared" si="672"/>
        <v>0.99239516925007265</v>
      </c>
      <c r="FE186" s="26">
        <f t="shared" si="702"/>
        <v>1.0309476167566072</v>
      </c>
      <c r="FF186" s="26">
        <f t="shared" si="603"/>
        <v>1.0320736490002211</v>
      </c>
      <c r="FV186" s="26">
        <f t="shared" si="604"/>
        <v>0.70916329409283263</v>
      </c>
      <c r="FX186" s="8">
        <f t="shared" si="703"/>
        <v>26</v>
      </c>
      <c r="FY186" t="b">
        <f t="shared" si="673"/>
        <v>1</v>
      </c>
      <c r="GC186" s="11"/>
      <c r="GD186" s="11"/>
      <c r="GE186" s="11"/>
      <c r="GF186" s="11">
        <f t="shared" ref="GF186:GF221" ca="1" si="772">IF(FY186,OFFSET(B$10,$FY$4+$FX186,0),"")</f>
        <v>2011</v>
      </c>
      <c r="GG186" s="12">
        <f t="shared" ca="1" si="705"/>
        <v>1.9843125881592998</v>
      </c>
      <c r="GH186" s="12">
        <f t="shared" ca="1" si="706"/>
        <v>0.76970102700727616</v>
      </c>
      <c r="GI186" s="12">
        <f t="shared" ca="1" si="707"/>
        <v>0.84590594322557622</v>
      </c>
      <c r="GM186" s="12">
        <f t="shared" ref="GM186:GM221" ca="1" si="773">IF($FY186,OFFSET(AQ$160,$FY$4+$FX186,0),"")</f>
        <v>0.88686905771547087</v>
      </c>
      <c r="GN186" s="12">
        <f t="shared" ref="GN186:GN221" ca="1" si="774">IF($FY186,OFFSET(AR$160,$FY$4+$FX186,0),"")</f>
        <v>0.95098515221820923</v>
      </c>
      <c r="GO186" s="12">
        <f t="shared" ref="GO186:GO221" ca="1" si="775">IF($FY186,OFFSET(AS$160,$FY$4+$FX186,0),"")</f>
        <v>0.72625376388813467</v>
      </c>
      <c r="GP186" s="12">
        <f t="shared" ref="GP186:GP221" ca="1" si="776">IF($FY186,OFFSET(AT$160,$FY$4+$FX186,0),"")</f>
        <v>0.88126910812865444</v>
      </c>
      <c r="GQ186" s="12">
        <f t="shared" ref="GQ186:GQ221" ca="1" si="777">IF($FY186,OFFSET(AU$160,$FY$4+$FX186,0),"")</f>
        <v>0.90727527883086956</v>
      </c>
      <c r="GX186" s="14"/>
      <c r="GZ186">
        <f t="shared" si="614"/>
        <v>0.5099293805393621</v>
      </c>
      <c r="HA186">
        <f t="shared" si="615"/>
        <v>1.2230886091609152</v>
      </c>
      <c r="HB186">
        <f t="shared" si="616"/>
        <v>1.0091142397414841</v>
      </c>
      <c r="HC186">
        <f t="shared" si="617"/>
        <v>1.2307888195007872</v>
      </c>
      <c r="HD186">
        <f t="shared" si="618"/>
        <v>0.77462557934974829</v>
      </c>
      <c r="HE186">
        <f t="shared" si="619"/>
        <v>0.77462578014392092</v>
      </c>
      <c r="HG186">
        <f t="shared" si="620"/>
        <v>1.234236131969886</v>
      </c>
      <c r="HI186">
        <f t="shared" si="676"/>
        <v>1.1838090553522556</v>
      </c>
      <c r="HJ186">
        <f t="shared" si="677"/>
        <v>1.049778581404111</v>
      </c>
      <c r="HK186">
        <f t="shared" si="678"/>
        <v>1.5285071171066051</v>
      </c>
      <c r="HL186">
        <f t="shared" si="679"/>
        <v>1.3330111818162655</v>
      </c>
      <c r="HM186">
        <f t="shared" si="680"/>
        <v>1.0624468608946807</v>
      </c>
      <c r="HO186" s="8">
        <f t="shared" si="704"/>
        <v>26</v>
      </c>
      <c r="HP186" t="b">
        <f t="shared" si="681"/>
        <v>1</v>
      </c>
      <c r="HS186" s="11"/>
      <c r="HT186" s="11"/>
      <c r="HU186" s="11"/>
      <c r="HV186" s="11">
        <f t="shared" ca="1" si="733"/>
        <v>0</v>
      </c>
      <c r="HW186" s="12">
        <f t="shared" ca="1" si="622"/>
        <v>0</v>
      </c>
      <c r="HX186" s="12">
        <f t="shared" ca="1" si="623"/>
        <v>0</v>
      </c>
      <c r="HY186" s="12">
        <f t="shared" ca="1" si="624"/>
        <v>0</v>
      </c>
      <c r="IB186" s="12">
        <f t="shared" ca="1" si="625"/>
        <v>0</v>
      </c>
      <c r="IC186" s="12">
        <f t="shared" ca="1" si="626"/>
        <v>0</v>
      </c>
      <c r="ID186" s="12">
        <f t="shared" ca="1" si="627"/>
        <v>0</v>
      </c>
      <c r="IE186" s="12">
        <f t="shared" ca="1" si="628"/>
        <v>0</v>
      </c>
      <c r="IF186" s="12">
        <f t="shared" ca="1" si="629"/>
        <v>0</v>
      </c>
      <c r="IG186" s="197"/>
      <c r="IH186">
        <f t="shared" si="682"/>
        <v>0.8300452597706055</v>
      </c>
      <c r="II186">
        <f t="shared" si="683"/>
        <v>0.83336894434812103</v>
      </c>
      <c r="IJ186" t="e">
        <f t="shared" si="684"/>
        <v>#DIV/0!</v>
      </c>
      <c r="IK186">
        <f t="shared" si="630"/>
        <v>1.0141261327724393</v>
      </c>
      <c r="IL186">
        <f t="shared" si="631"/>
        <v>0.92849789454483778</v>
      </c>
      <c r="IM186">
        <f t="shared" si="632"/>
        <v>1.1483373732662752</v>
      </c>
    </row>
    <row r="187" spans="1:261" x14ac:dyDescent="0.2">
      <c r="A187" t="s">
        <v>202</v>
      </c>
      <c r="B187" s="1">
        <f t="shared" si="686"/>
        <v>1976</v>
      </c>
      <c r="C187" s="42">
        <f t="shared" si="708"/>
        <v>10460.35</v>
      </c>
      <c r="D187" s="42">
        <f t="shared" si="708"/>
        <v>6049.4120000000003</v>
      </c>
      <c r="E187" s="42">
        <f t="shared" si="708"/>
        <v>25238.052000000003</v>
      </c>
      <c r="F187" s="42">
        <f t="shared" si="708"/>
        <v>19076.735000000001</v>
      </c>
      <c r="G187" s="42">
        <f t="shared" si="576"/>
        <v>15142.663999999997</v>
      </c>
      <c r="H187" s="42">
        <f t="shared" si="644"/>
        <v>75967.213000000003</v>
      </c>
      <c r="I187" s="42">
        <f t="shared" si="734"/>
        <v>60824.549000000006</v>
      </c>
      <c r="J187" s="277">
        <f t="shared" si="709"/>
        <v>3.3921680542171524</v>
      </c>
      <c r="K187" s="42">
        <f>[2]National!H116</f>
        <v>10460.350000000002</v>
      </c>
      <c r="L187" s="42">
        <f t="shared" si="577"/>
        <v>6049.4120000000003</v>
      </c>
      <c r="M187" s="42">
        <f>[11]Total_Industrial!F115</f>
        <v>19749.703567332683</v>
      </c>
      <c r="N187" s="42">
        <f t="shared" si="710"/>
        <v>18190.612691100483</v>
      </c>
      <c r="O187" s="42">
        <f t="shared" si="711"/>
        <v>14936.650067263075</v>
      </c>
      <c r="P187" s="42">
        <f t="shared" si="735"/>
        <v>69386.72832569624</v>
      </c>
      <c r="Q187" s="27"/>
      <c r="R187" s="27"/>
      <c r="S187" s="51">
        <f t="shared" si="736"/>
        <v>1.0000000000000002</v>
      </c>
      <c r="T187" s="51">
        <f t="shared" si="737"/>
        <v>1</v>
      </c>
      <c r="U187" s="51">
        <f t="shared" si="738"/>
        <v>0.78253676501390357</v>
      </c>
      <c r="V187" s="51">
        <f t="shared" si="739"/>
        <v>0.95354958231062514</v>
      </c>
      <c r="W187" s="51">
        <f t="shared" si="740"/>
        <v>0.98639513280246316</v>
      </c>
      <c r="X187" s="51">
        <f t="shared" si="741"/>
        <v>0.91337730562389119</v>
      </c>
      <c r="Z187" s="23">
        <f t="shared" si="713"/>
        <v>74047.725476823762</v>
      </c>
      <c r="AA187" s="23">
        <f t="shared" si="578"/>
        <v>49218.818000569161</v>
      </c>
      <c r="AB187" s="27">
        <f t="shared" ref="AB187" si="778">AB111</f>
        <v>1414.4739095075224</v>
      </c>
      <c r="AC187" s="58">
        <f t="shared" si="743"/>
        <v>0.82042491580161059</v>
      </c>
      <c r="AD187" s="27">
        <f t="shared" si="645"/>
        <v>6254.0389062899067</v>
      </c>
      <c r="AE187" s="27">
        <f t="shared" si="714"/>
        <v>5669.3</v>
      </c>
      <c r="AH187" s="267">
        <f t="shared" si="646"/>
        <v>141.26497380765588</v>
      </c>
      <c r="AI187" s="267">
        <f t="shared" si="647"/>
        <v>122.90851844369861</v>
      </c>
      <c r="AJ187" s="267">
        <f t="shared" si="744"/>
        <v>13.962578902716515</v>
      </c>
      <c r="AK187" s="51">
        <f t="shared" si="649"/>
        <v>22.17218460915101</v>
      </c>
      <c r="AL187" s="291">
        <f t="shared" si="650"/>
        <v>2.3883206182553103</v>
      </c>
      <c r="AM187" s="15"/>
      <c r="AN187" s="34">
        <f t="shared" si="651"/>
        <v>12.239029214487898</v>
      </c>
      <c r="AO187" s="34">
        <f t="shared" si="652"/>
        <v>13.399751821212496</v>
      </c>
      <c r="AQ187" s="26">
        <f t="shared" si="579"/>
        <v>1.2521155666414265</v>
      </c>
      <c r="AR187" s="26">
        <f t="shared" si="580"/>
        <v>1.1735096808471726</v>
      </c>
      <c r="AS187" s="26">
        <f t="shared" si="581"/>
        <v>1.4238999444999398</v>
      </c>
      <c r="AT187" s="26">
        <f t="shared" si="582"/>
        <v>1.1439427465494385</v>
      </c>
      <c r="AU187" s="26">
        <f t="shared" si="583"/>
        <v>1.0480969723739573</v>
      </c>
      <c r="AV187" s="26">
        <f t="shared" si="584"/>
        <v>1.3391177172407116</v>
      </c>
      <c r="AY187" s="34">
        <f t="shared" si="585"/>
        <v>13.061176067031866</v>
      </c>
      <c r="AZ187" s="34">
        <f t="shared" si="586"/>
        <v>8.6816393559291551</v>
      </c>
      <c r="BA187" s="34">
        <f t="shared" si="587"/>
        <v>0.24949710008422951</v>
      </c>
      <c r="BB187" s="95">
        <f t="shared" si="588"/>
        <v>1.4471361822475625E-4</v>
      </c>
      <c r="BC187" s="34">
        <f t="shared" si="589"/>
        <v>1.1031412883936123</v>
      </c>
      <c r="BD187" s="34"/>
      <c r="BH187" s="258">
        <f>[2]National!CQ116</f>
        <v>1.2523941785127481</v>
      </c>
      <c r="BI187" s="258">
        <f>[10]Commercial_Total!Y116</f>
        <v>1.1535319629087051</v>
      </c>
      <c r="BJ187" s="258">
        <f>[11]Total_Industrial!Z115</f>
        <v>1.204180808299923</v>
      </c>
      <c r="BK187" s="51">
        <f t="shared" si="715"/>
        <v>1.1498700807763698</v>
      </c>
      <c r="BL187" s="290">
        <f t="shared" si="716"/>
        <v>1.0480969723739573</v>
      </c>
      <c r="BN187" s="258">
        <f>[2]National!CU116</f>
        <v>0.99977753659662338</v>
      </c>
      <c r="BO187" s="258">
        <f>[10]Commercial_Total!X116</f>
        <v>1.0173187380851523</v>
      </c>
      <c r="BP187" s="258">
        <f>[11]Total_Industrial!AD115</f>
        <v>1.1824631729612858</v>
      </c>
      <c r="BQ187" s="51">
        <f t="shared" si="745"/>
        <v>0.99484521397153913</v>
      </c>
      <c r="BR187" s="51">
        <v>1</v>
      </c>
      <c r="BZ187" s="83">
        <f t="shared" si="687"/>
        <v>0.74736675586959678</v>
      </c>
      <c r="CA187" s="83">
        <f t="shared" si="590"/>
        <v>1.3305161466632953</v>
      </c>
      <c r="CB187" s="83">
        <f t="shared" si="653"/>
        <v>1.3391177172407116</v>
      </c>
      <c r="CC187" s="83">
        <f t="shared" si="591"/>
        <v>1.1116983313991595</v>
      </c>
      <c r="CD187" s="83">
        <f t="shared" si="592"/>
        <v>1.0443052374037738</v>
      </c>
      <c r="CE187" s="83">
        <f t="shared" si="593"/>
        <v>1.1534647041014399</v>
      </c>
      <c r="CF187" s="413">
        <f t="shared" si="654"/>
        <v>1.0008119800900155</v>
      </c>
      <c r="CG187" s="413">
        <f t="shared" si="594"/>
        <v>1.0008120640616907</v>
      </c>
      <c r="CH187" s="9"/>
      <c r="CI187" s="84">
        <f t="shared" si="655"/>
        <v>1.1609523898931784</v>
      </c>
      <c r="CK187" s="87">
        <f t="shared" si="595"/>
        <v>2.3933976126325924</v>
      </c>
      <c r="CL187" s="87">
        <f t="shared" si="656"/>
        <v>4.5163757693800106E-3</v>
      </c>
      <c r="CM187" s="92">
        <f t="shared" si="657"/>
        <v>1</v>
      </c>
      <c r="CN187" s="92">
        <f t="shared" si="658"/>
        <v>1</v>
      </c>
      <c r="CO187" s="5">
        <f t="shared" si="659"/>
        <v>1</v>
      </c>
      <c r="CP187" s="91">
        <f t="shared" si="596"/>
        <v>1</v>
      </c>
      <c r="CQ187" s="37">
        <f t="shared" si="597"/>
        <v>1.0008119800900155</v>
      </c>
      <c r="CR187">
        <f t="shared" si="598"/>
        <v>1.1609523898931784</v>
      </c>
      <c r="CS187" s="84">
        <f t="shared" si="599"/>
        <v>1.2045693327211588</v>
      </c>
      <c r="CT187" s="205"/>
      <c r="CU187" s="244"/>
      <c r="CV187" s="5"/>
      <c r="CW187" s="26">
        <f t="shared" si="746"/>
        <v>0.15075433375241273</v>
      </c>
      <c r="CX187" s="26">
        <f t="shared" si="747"/>
        <v>8.7183992471939323E-2</v>
      </c>
      <c r="CY187" s="26">
        <f t="shared" si="748"/>
        <v>0.28463229271495571</v>
      </c>
      <c r="CZ187" s="26">
        <f t="shared" si="749"/>
        <v>0.26216270935437502</v>
      </c>
      <c r="DA187" s="26">
        <f t="shared" si="750"/>
        <v>0.21526667170631725</v>
      </c>
      <c r="DB187" s="26">
        <f t="shared" si="751"/>
        <v>1</v>
      </c>
      <c r="DD187" s="26">
        <f t="shared" si="752"/>
        <v>0.15096823850191035</v>
      </c>
      <c r="DE187" s="26">
        <f t="shared" si="753"/>
        <v>8.6367022567409649E-2</v>
      </c>
      <c r="DF187" s="26">
        <f t="shared" si="754"/>
        <v>0.28541664409448486</v>
      </c>
      <c r="DG187" s="26">
        <f t="shared" si="755"/>
        <v>0.26190073360898236</v>
      </c>
      <c r="DH187" s="26">
        <f t="shared" si="756"/>
        <v>0.21534388392420303</v>
      </c>
      <c r="DI187" s="26">
        <f t="shared" si="757"/>
        <v>0.99999652269699024</v>
      </c>
      <c r="DJ187" s="26"/>
      <c r="DK187" s="26">
        <f t="shared" si="758"/>
        <v>0.15096876346604593</v>
      </c>
      <c r="DL187" s="26">
        <f t="shared" si="759"/>
        <v>8.6367322892761486E-2</v>
      </c>
      <c r="DM187" s="26">
        <f t="shared" si="760"/>
        <v>0.28541763657809155</v>
      </c>
      <c r="DN187" s="26">
        <f t="shared" si="761"/>
        <v>0.2619016443203584</v>
      </c>
      <c r="DO187" s="26">
        <f t="shared" si="762"/>
        <v>0.2153446327427426</v>
      </c>
      <c r="DP187" s="26">
        <f t="shared" si="763"/>
        <v>1</v>
      </c>
      <c r="DQ187" s="26"/>
      <c r="DR187" s="26"/>
      <c r="DS187" s="26">
        <f t="shared" si="688"/>
        <v>2.4532235480704427E-2</v>
      </c>
      <c r="DT187" s="26">
        <f t="shared" si="689"/>
        <v>5.1907327115506184E-2</v>
      </c>
      <c r="DU187" s="26">
        <f t="shared" si="690"/>
        <v>-2.4918613174777282E-2</v>
      </c>
      <c r="DV187" s="26">
        <f t="shared" si="691"/>
        <v>-7.3715904892562665E-3</v>
      </c>
      <c r="DW187" s="26">
        <f t="shared" si="692"/>
        <v>-3.35041027166321E-3</v>
      </c>
      <c r="DY187" s="26">
        <f t="shared" si="693"/>
        <v>0.99842360573481026</v>
      </c>
      <c r="DZ187" s="26">
        <f t="shared" si="694"/>
        <v>0.97822719828796312</v>
      </c>
      <c r="EA187" s="26">
        <f t="shared" si="600"/>
        <v>1.2045693327211588</v>
      </c>
      <c r="EC187" s="26">
        <f t="shared" si="660"/>
        <v>-3.1631963752500096E-2</v>
      </c>
      <c r="ED187" s="26">
        <f t="shared" si="661"/>
        <v>-3.7312661322882773E-2</v>
      </c>
      <c r="EE187" s="26">
        <f t="shared" si="662"/>
        <v>1.5152766892023578E-2</v>
      </c>
      <c r="EF187" s="26">
        <f t="shared" si="663"/>
        <v>5.1068796304244461E-3</v>
      </c>
      <c r="EG187" s="26">
        <f t="shared" si="664"/>
        <v>-1.631398743394597E-3</v>
      </c>
      <c r="EI187" s="26">
        <f t="shared" si="665"/>
        <v>0.99731662769803586</v>
      </c>
      <c r="EJ187" s="26">
        <f t="shared" si="695"/>
        <v>0.95955081500833472</v>
      </c>
      <c r="EK187" s="26">
        <f t="shared" si="601"/>
        <v>1.1116983313991595</v>
      </c>
      <c r="EN187" s="26">
        <f t="shared" si="696"/>
        <v>5.2348041254595967E-3</v>
      </c>
      <c r="EO187" s="26">
        <f t="shared" si="697"/>
        <v>3.058388759235903E-2</v>
      </c>
      <c r="EP187" s="26">
        <f t="shared" si="698"/>
        <v>-4.3146785914306547E-2</v>
      </c>
      <c r="EQ187" s="26">
        <f t="shared" si="699"/>
        <v>-1.4336632438635371E-2</v>
      </c>
      <c r="ER187" s="292">
        <f t="shared" si="764"/>
        <v>-3.35041027166321E-3</v>
      </c>
      <c r="ET187" s="26">
        <f t="shared" si="666"/>
        <v>0.98672944690149667</v>
      </c>
      <c r="EU187" s="26">
        <f t="shared" si="701"/>
        <v>0.93774856686321262</v>
      </c>
      <c r="EV187" s="26">
        <f t="shared" si="602"/>
        <v>1.1534647041014399</v>
      </c>
      <c r="EW187" s="26"/>
      <c r="EX187" s="26">
        <f t="shared" si="667"/>
        <v>1.9297431355245018E-2</v>
      </c>
      <c r="EY187" s="26">
        <f t="shared" si="668"/>
        <v>2.1323439523147414E-2</v>
      </c>
      <c r="EZ187" s="26">
        <f t="shared" si="669"/>
        <v>1.8228292699265885E-2</v>
      </c>
      <c r="FA187" s="26">
        <f t="shared" si="670"/>
        <v>6.9650419493792375E-3</v>
      </c>
      <c r="FB187" s="26">
        <f t="shared" si="671"/>
        <v>0</v>
      </c>
      <c r="FC187" s="26"/>
      <c r="FD187" s="26">
        <f t="shared" si="672"/>
        <v>1.0118514685607964</v>
      </c>
      <c r="FE187" s="26">
        <f t="shared" si="702"/>
        <v>1.043165860024426</v>
      </c>
      <c r="FF187" s="26">
        <f t="shared" si="603"/>
        <v>1.0443052374037738</v>
      </c>
      <c r="FV187" s="26">
        <f t="shared" si="604"/>
        <v>0.74736675586959678</v>
      </c>
      <c r="FX187" s="8">
        <f t="shared" si="703"/>
        <v>27</v>
      </c>
      <c r="FY187" t="b">
        <f t="shared" si="673"/>
        <v>0</v>
      </c>
      <c r="GC187" s="11"/>
      <c r="GD187" s="11"/>
      <c r="GE187" s="11"/>
      <c r="GF187" s="11" t="str">
        <f t="shared" ca="1" si="772"/>
        <v/>
      </c>
      <c r="GG187" s="12" t="str">
        <f t="shared" ca="1" si="705"/>
        <v/>
      </c>
      <c r="GH187" s="12" t="str">
        <f t="shared" ca="1" si="706"/>
        <v/>
      </c>
      <c r="GI187" s="12" t="str">
        <f t="shared" ca="1" si="707"/>
        <v/>
      </c>
      <c r="GM187" s="12" t="str">
        <f t="shared" ca="1" si="773"/>
        <v/>
      </c>
      <c r="GN187" s="12" t="str">
        <f t="shared" ca="1" si="774"/>
        <v/>
      </c>
      <c r="GO187" s="12" t="str">
        <f t="shared" ca="1" si="775"/>
        <v/>
      </c>
      <c r="GP187" s="12" t="str">
        <f t="shared" ca="1" si="776"/>
        <v/>
      </c>
      <c r="GQ187" s="12" t="str">
        <f t="shared" ca="1" si="777"/>
        <v/>
      </c>
      <c r="GX187" s="14"/>
      <c r="GZ187">
        <f t="shared" si="614"/>
        <v>0.53739987677141099</v>
      </c>
      <c r="HA187">
        <f t="shared" si="615"/>
        <v>1.219806607064245</v>
      </c>
      <c r="HB187">
        <f t="shared" si="616"/>
        <v>1.0210737254280324</v>
      </c>
      <c r="HC187">
        <f t="shared" si="617"/>
        <v>1.2144555711185578</v>
      </c>
      <c r="HD187">
        <f t="shared" si="618"/>
        <v>0.81288156841147574</v>
      </c>
      <c r="HE187">
        <f t="shared" si="619"/>
        <v>0.81288175129020135</v>
      </c>
      <c r="HG187">
        <f t="shared" si="620"/>
        <v>1.2455124765768166</v>
      </c>
      <c r="HI187">
        <f t="shared" si="676"/>
        <v>1.2132096950685403</v>
      </c>
      <c r="HJ187">
        <f t="shared" si="677"/>
        <v>1.1057088186873381</v>
      </c>
      <c r="HK187">
        <f t="shared" si="678"/>
        <v>1.490889475743558</v>
      </c>
      <c r="HL187">
        <f t="shared" si="679"/>
        <v>1.3232208985796221</v>
      </c>
      <c r="HM187">
        <f t="shared" si="680"/>
        <v>1.0588931844800649</v>
      </c>
      <c r="HO187" s="8">
        <f t="shared" si="704"/>
        <v>27</v>
      </c>
      <c r="HP187" t="b">
        <f t="shared" si="681"/>
        <v>0</v>
      </c>
      <c r="HS187" s="11"/>
      <c r="HT187" s="11"/>
      <c r="HU187" s="11"/>
      <c r="HV187" s="11" t="str">
        <f t="shared" ca="1" si="733"/>
        <v/>
      </c>
      <c r="HW187" s="12" t="str">
        <f t="shared" ca="1" si="622"/>
        <v/>
      </c>
      <c r="HX187" s="12" t="str">
        <f t="shared" ca="1" si="623"/>
        <v/>
      </c>
      <c r="HY187" s="12" t="str">
        <f t="shared" ca="1" si="624"/>
        <v/>
      </c>
      <c r="IB187" s="12" t="str">
        <f t="shared" ca="1" si="625"/>
        <v/>
      </c>
      <c r="IC187" s="12" t="str">
        <f t="shared" ca="1" si="626"/>
        <v/>
      </c>
      <c r="ID187" s="12" t="str">
        <f t="shared" ca="1" si="627"/>
        <v/>
      </c>
      <c r="IE187" s="12" t="str">
        <f t="shared" ca="1" si="628"/>
        <v/>
      </c>
      <c r="IF187" s="12" t="str">
        <f t="shared" ca="1" si="629"/>
        <v/>
      </c>
      <c r="IG187" s="197"/>
      <c r="IH187">
        <f t="shared" si="682"/>
        <v>0.8475234306624938</v>
      </c>
      <c r="II187">
        <f t="shared" si="683"/>
        <v>0.84609700270946575</v>
      </c>
      <c r="IJ187" t="e">
        <f t="shared" si="684"/>
        <v>#DIV/0!</v>
      </c>
      <c r="IK187">
        <f t="shared" si="630"/>
        <v>1.0611972806258545</v>
      </c>
      <c r="IL187">
        <f t="shared" si="631"/>
        <v>0.99290302361533422</v>
      </c>
      <c r="IM187">
        <f t="shared" si="632"/>
        <v>1.1984385580472028</v>
      </c>
    </row>
    <row r="188" spans="1:261" x14ac:dyDescent="0.2">
      <c r="A188" t="s">
        <v>202</v>
      </c>
      <c r="B188" s="1">
        <f t="shared" si="686"/>
        <v>1977</v>
      </c>
      <c r="C188" s="42">
        <f t="shared" si="708"/>
        <v>10395.174000000001</v>
      </c>
      <c r="D188" s="42">
        <f t="shared" si="708"/>
        <v>6012.018</v>
      </c>
      <c r="E188" s="42">
        <f t="shared" si="708"/>
        <v>25847.255000000001</v>
      </c>
      <c r="F188" s="42">
        <f t="shared" si="708"/>
        <v>19796.644</v>
      </c>
      <c r="G188" s="42">
        <f t="shared" si="576"/>
        <v>15902.820000000002</v>
      </c>
      <c r="H188" s="42">
        <f t="shared" si="644"/>
        <v>77953.911000000007</v>
      </c>
      <c r="I188" s="42">
        <f t="shared" si="734"/>
        <v>62051.091000000008</v>
      </c>
      <c r="J188" s="277">
        <f t="shared" si="709"/>
        <v>3.3921896673024126</v>
      </c>
      <c r="K188" s="42">
        <f>[2]National!H117</f>
        <v>10395.174000000003</v>
      </c>
      <c r="L188" s="42">
        <f t="shared" si="577"/>
        <v>6021.2314031279993</v>
      </c>
      <c r="M188" s="42">
        <f>[11]Total_Industrial!F116</f>
        <v>19971.926689024483</v>
      </c>
      <c r="N188" s="42">
        <f t="shared" si="710"/>
        <v>18719.764953198348</v>
      </c>
      <c r="O188" s="42">
        <f t="shared" si="711"/>
        <v>15732.84930956328</v>
      </c>
      <c r="P188" s="42">
        <f t="shared" si="735"/>
        <v>70840.946354914107</v>
      </c>
      <c r="Q188" s="27"/>
      <c r="R188" s="27"/>
      <c r="S188" s="51">
        <f t="shared" si="736"/>
        <v>1.0000000000000002</v>
      </c>
      <c r="T188" s="51">
        <f t="shared" si="737"/>
        <v>1.0015324975953164</v>
      </c>
      <c r="U188" s="51">
        <f t="shared" si="738"/>
        <v>0.77269043420759698</v>
      </c>
      <c r="V188" s="51">
        <f t="shared" si="739"/>
        <v>0.94560294932809563</v>
      </c>
      <c r="W188" s="51">
        <f t="shared" si="740"/>
        <v>0.9893119150919949</v>
      </c>
      <c r="X188" s="51">
        <f t="shared" si="741"/>
        <v>0.90875422985402365</v>
      </c>
      <c r="Z188" s="23">
        <f t="shared" si="713"/>
        <v>75365.9499935403</v>
      </c>
      <c r="AA188" s="23">
        <f t="shared" si="578"/>
        <v>50022.048157018362</v>
      </c>
      <c r="AB188" s="27">
        <f t="shared" ref="AB188:AB219" si="779">AB112</f>
        <v>1478.0526387581642</v>
      </c>
      <c r="AC188" s="58">
        <f t="shared" si="743"/>
        <v>0.85681885206776398</v>
      </c>
      <c r="AD188" s="27">
        <f t="shared" si="645"/>
        <v>6587.1847603909027</v>
      </c>
      <c r="AE188" s="27">
        <f t="shared" si="714"/>
        <v>5930.6</v>
      </c>
      <c r="AH188" s="267">
        <f t="shared" si="646"/>
        <v>137.92931689829405</v>
      </c>
      <c r="AI188" s="267">
        <f t="shared" si="647"/>
        <v>120.37154864645798</v>
      </c>
      <c r="AJ188" s="267">
        <f t="shared" si="744"/>
        <v>13.512324368775236</v>
      </c>
      <c r="AK188" s="51">
        <f t="shared" si="649"/>
        <v>21.847984446212724</v>
      </c>
      <c r="AL188" s="291">
        <f t="shared" si="650"/>
        <v>2.3884026153578919</v>
      </c>
      <c r="AM188" s="15"/>
      <c r="AN188" s="34">
        <f t="shared" si="651"/>
        <v>11.944988088037315</v>
      </c>
      <c r="AO188" s="34">
        <f t="shared" si="652"/>
        <v>13.144354871345227</v>
      </c>
      <c r="AQ188" s="26">
        <f t="shared" si="579"/>
        <v>1.2225496535306948</v>
      </c>
      <c r="AR188" s="26">
        <f t="shared" si="580"/>
        <v>1.149287123657676</v>
      </c>
      <c r="AS188" s="26">
        <f t="shared" si="581"/>
        <v>1.3779831113449201</v>
      </c>
      <c r="AT188" s="26">
        <f t="shared" si="582"/>
        <v>1.1272160941531593</v>
      </c>
      <c r="AU188" s="26">
        <f t="shared" si="583"/>
        <v>1.0481329562005435</v>
      </c>
      <c r="AV188" s="26">
        <f t="shared" si="584"/>
        <v>1.3069455837220429</v>
      </c>
      <c r="AY188" s="34">
        <f t="shared" si="585"/>
        <v>12.7079806416788</v>
      </c>
      <c r="AZ188" s="34">
        <f t="shared" si="586"/>
        <v>8.4345678610964079</v>
      </c>
      <c r="BA188" s="34">
        <f t="shared" si="587"/>
        <v>0.24922480672413652</v>
      </c>
      <c r="BB188" s="95">
        <f t="shared" si="588"/>
        <v>1.4447422723969986E-4</v>
      </c>
      <c r="BC188" s="34">
        <f t="shared" si="589"/>
        <v>1.1107113547349177</v>
      </c>
      <c r="BD188" s="34"/>
      <c r="BH188" s="258">
        <f>[2]National!CQ117</f>
        <v>1.2291416391922356</v>
      </c>
      <c r="BI188" s="258">
        <f>[10]Commercial_Total!Y117</f>
        <v>1.1381627792543112</v>
      </c>
      <c r="BJ188" s="258">
        <f>[11]Total_Industrial!Z116</f>
        <v>1.1517466682056325</v>
      </c>
      <c r="BK188" s="51">
        <f t="shared" si="715"/>
        <v>1.1257992165647734</v>
      </c>
      <c r="BL188" s="290">
        <f t="shared" si="716"/>
        <v>1.0481329562005435</v>
      </c>
      <c r="BN188" s="258">
        <f>[2]National!CU117</f>
        <v>0.99463691941485877</v>
      </c>
      <c r="BO188" s="258">
        <f>[10]Commercial_Total!X117</f>
        <v>1.0097739485125785</v>
      </c>
      <c r="BP188" s="258">
        <f>[11]Total_Industrial!AD116</f>
        <v>1.1964286655204226</v>
      </c>
      <c r="BQ188" s="51">
        <f t="shared" si="745"/>
        <v>1.0012585526508975</v>
      </c>
      <c r="BR188" s="51">
        <v>1</v>
      </c>
      <c r="BZ188" s="83">
        <f t="shared" si="687"/>
        <v>0.7818131484240084</v>
      </c>
      <c r="CA188" s="83">
        <f t="shared" si="590"/>
        <v>1.3051567392547923</v>
      </c>
      <c r="CB188" s="83">
        <f t="shared" si="653"/>
        <v>1.3069455837220429</v>
      </c>
      <c r="CC188" s="83">
        <f t="shared" si="591"/>
        <v>1.105254913593916</v>
      </c>
      <c r="CD188" s="83">
        <f t="shared" si="592"/>
        <v>1.0480819170826927</v>
      </c>
      <c r="CE188" s="83">
        <f t="shared" si="593"/>
        <v>1.1282355880741641</v>
      </c>
      <c r="CF188" s="413">
        <f t="shared" si="654"/>
        <v>1.0217871742498303</v>
      </c>
      <c r="CG188" s="413">
        <f t="shared" si="594"/>
        <v>1.0217872416285838</v>
      </c>
      <c r="CH188" s="9"/>
      <c r="CI188" s="84">
        <f t="shared" si="655"/>
        <v>1.1583976887045775</v>
      </c>
      <c r="CK188" s="87">
        <f t="shared" si="595"/>
        <v>2.1824591504806694</v>
      </c>
      <c r="CL188" s="87">
        <f t="shared" si="656"/>
        <v>4.2866916110733851E-3</v>
      </c>
      <c r="CM188" s="92">
        <f t="shared" si="657"/>
        <v>1</v>
      </c>
      <c r="CN188" s="92">
        <f t="shared" si="658"/>
        <v>1</v>
      </c>
      <c r="CO188" s="5">
        <f t="shared" si="659"/>
        <v>1</v>
      </c>
      <c r="CP188" s="91">
        <f t="shared" si="596"/>
        <v>1</v>
      </c>
      <c r="CQ188" s="37">
        <f t="shared" si="597"/>
        <v>1.0217871742498303</v>
      </c>
      <c r="CR188">
        <f t="shared" si="598"/>
        <v>1.1583976887045775</v>
      </c>
      <c r="CS188" s="84">
        <f t="shared" si="599"/>
        <v>1.1824833960450778</v>
      </c>
      <c r="CT188" s="205"/>
      <c r="CU188" s="244"/>
      <c r="CV188" s="5"/>
      <c r="CW188" s="26">
        <f t="shared" si="746"/>
        <v>0.14673962637257892</v>
      </c>
      <c r="CX188" s="26">
        <f t="shared" si="747"/>
        <v>8.4996484560801153E-2</v>
      </c>
      <c r="CY188" s="26">
        <f t="shared" si="748"/>
        <v>0.28192631121787753</v>
      </c>
      <c r="CZ188" s="26">
        <f t="shared" si="749"/>
        <v>0.26425063351655509</v>
      </c>
      <c r="DA188" s="26">
        <f t="shared" si="750"/>
        <v>0.22208694433218737</v>
      </c>
      <c r="DB188" s="26">
        <f t="shared" si="751"/>
        <v>1</v>
      </c>
      <c r="DD188" s="26">
        <f t="shared" si="752"/>
        <v>0.14873794981855837</v>
      </c>
      <c r="DE188" s="26">
        <f t="shared" si="753"/>
        <v>8.6085606364370085E-2</v>
      </c>
      <c r="DF188" s="26">
        <f t="shared" si="754"/>
        <v>0.28327714791434677</v>
      </c>
      <c r="DG188" s="26">
        <f t="shared" si="755"/>
        <v>0.26320529120018488</v>
      </c>
      <c r="DH188" s="26">
        <f t="shared" si="756"/>
        <v>0.21865908051229654</v>
      </c>
      <c r="DI188" s="26">
        <f t="shared" si="757"/>
        <v>0.99996507580975658</v>
      </c>
      <c r="DJ188" s="26"/>
      <c r="DK188" s="26">
        <f t="shared" si="758"/>
        <v>0.14874314455243612</v>
      </c>
      <c r="DL188" s="26">
        <f t="shared" si="759"/>
        <v>8.608861293946618E-2</v>
      </c>
      <c r="DM188" s="26">
        <f t="shared" si="760"/>
        <v>0.2832870414848771</v>
      </c>
      <c r="DN188" s="26">
        <f t="shared" si="761"/>
        <v>0.2632144837528903</v>
      </c>
      <c r="DO188" s="26">
        <f t="shared" si="762"/>
        <v>0.21866671727033041</v>
      </c>
      <c r="DP188" s="26">
        <f t="shared" si="763"/>
        <v>1.0000000000000002</v>
      </c>
      <c r="DQ188" s="26"/>
      <c r="DR188" s="26"/>
      <c r="DS188" s="26">
        <f t="shared" si="688"/>
        <v>-2.3896016115054024E-2</v>
      </c>
      <c r="DT188" s="26">
        <f t="shared" si="689"/>
        <v>-2.0857128134328502E-2</v>
      </c>
      <c r="DU188" s="26">
        <f t="shared" si="690"/>
        <v>-3.2778630229005214E-2</v>
      </c>
      <c r="DV188" s="26">
        <f t="shared" si="691"/>
        <v>-1.4729885489792802E-2</v>
      </c>
      <c r="DW188" s="26">
        <f t="shared" si="692"/>
        <v>3.4331946223380608E-5</v>
      </c>
      <c r="DY188" s="26">
        <f t="shared" si="693"/>
        <v>0.98166486886546556</v>
      </c>
      <c r="DZ188" s="26">
        <f t="shared" si="694"/>
        <v>0.96029127432798511</v>
      </c>
      <c r="EA188" s="26">
        <f t="shared" si="600"/>
        <v>1.1824833960450778</v>
      </c>
      <c r="EC188" s="26">
        <f t="shared" si="660"/>
        <v>-2.7413977779926078E-2</v>
      </c>
      <c r="ED188" s="26">
        <f t="shared" si="661"/>
        <v>-2.8871893686645139E-2</v>
      </c>
      <c r="EE188" s="26">
        <f t="shared" si="662"/>
        <v>-1.0919648141873633E-3</v>
      </c>
      <c r="EF188" s="26">
        <f t="shared" si="663"/>
        <v>-1.6556092760651375E-3</v>
      </c>
      <c r="EG188" s="26">
        <f t="shared" si="664"/>
        <v>6.83884346952682E-3</v>
      </c>
      <c r="EI188" s="26">
        <f t="shared" si="665"/>
        <v>0.99420398715797831</v>
      </c>
      <c r="EJ188" s="26">
        <f t="shared" si="695"/>
        <v>0.953989246161974</v>
      </c>
      <c r="EK188" s="26">
        <f t="shared" si="601"/>
        <v>1.105254913593916</v>
      </c>
      <c r="EN188" s="26">
        <f t="shared" si="696"/>
        <v>-1.8740990738774551E-2</v>
      </c>
      <c r="EO188" s="26">
        <f t="shared" si="697"/>
        <v>-1.3413142506707399E-2</v>
      </c>
      <c r="EP188" s="26">
        <f t="shared" si="698"/>
        <v>-4.451987659905824E-2</v>
      </c>
      <c r="EQ188" s="26">
        <f t="shared" si="699"/>
        <v>-2.1155764599726991E-2</v>
      </c>
      <c r="ER188" s="292">
        <f t="shared" si="764"/>
        <v>3.4331946223380608E-5</v>
      </c>
      <c r="ET188" s="26">
        <f t="shared" si="666"/>
        <v>0.97812753529642726</v>
      </c>
      <c r="EU188" s="26">
        <f t="shared" si="701"/>
        <v>0.91723769443367109</v>
      </c>
      <c r="EV188" s="26">
        <f t="shared" si="602"/>
        <v>1.1282355880741641</v>
      </c>
      <c r="EW188" s="26"/>
      <c r="EX188" s="26">
        <f t="shared" si="667"/>
        <v>-5.1550253762796261E-3</v>
      </c>
      <c r="EY188" s="26">
        <f t="shared" si="668"/>
        <v>-7.4439856276210829E-3</v>
      </c>
      <c r="EZ188" s="26">
        <f t="shared" si="669"/>
        <v>1.1741309773882855E-2</v>
      </c>
      <c r="FA188" s="26">
        <f t="shared" si="670"/>
        <v>6.4258791099342134E-3</v>
      </c>
      <c r="FB188" s="26">
        <f t="shared" si="671"/>
        <v>0</v>
      </c>
      <c r="FC188" s="26"/>
      <c r="FD188" s="26">
        <f t="shared" si="672"/>
        <v>1.0036164519181272</v>
      </c>
      <c r="FE188" s="26">
        <f t="shared" si="702"/>
        <v>1.0469384191998361</v>
      </c>
      <c r="FF188" s="26">
        <f t="shared" si="603"/>
        <v>1.0480819170826927</v>
      </c>
      <c r="FV188" s="26">
        <f t="shared" si="604"/>
        <v>0.7818131484240084</v>
      </c>
      <c r="FX188" s="8">
        <f t="shared" si="703"/>
        <v>28</v>
      </c>
      <c r="FY188" t="b">
        <f t="shared" si="673"/>
        <v>0</v>
      </c>
      <c r="GC188" s="11"/>
      <c r="GD188" s="11"/>
      <c r="GE188" s="11"/>
      <c r="GF188" s="11" t="str">
        <f t="shared" ca="1" si="772"/>
        <v/>
      </c>
      <c r="GG188" s="12" t="str">
        <f t="shared" ca="1" si="705"/>
        <v/>
      </c>
      <c r="GH188" s="12" t="str">
        <f t="shared" ca="1" si="706"/>
        <v/>
      </c>
      <c r="GI188" s="12" t="str">
        <f t="shared" ca="1" si="707"/>
        <v/>
      </c>
      <c r="GM188" s="12" t="str">
        <f t="shared" ca="1" si="773"/>
        <v/>
      </c>
      <c r="GN188" s="12" t="str">
        <f t="shared" ca="1" si="774"/>
        <v/>
      </c>
      <c r="GO188" s="12" t="str">
        <f t="shared" ca="1" si="775"/>
        <v/>
      </c>
      <c r="GP188" s="12" t="str">
        <f t="shared" ca="1" si="776"/>
        <v/>
      </c>
      <c r="GQ188" s="12" t="str">
        <f t="shared" ca="1" si="777"/>
        <v/>
      </c>
      <c r="GX188" s="14"/>
      <c r="GZ188">
        <f t="shared" si="614"/>
        <v>0.56216882316697481</v>
      </c>
      <c r="HA188">
        <f t="shared" si="615"/>
        <v>1.2127365923049178</v>
      </c>
      <c r="HB188">
        <f t="shared" si="616"/>
        <v>1.0247663894609056</v>
      </c>
      <c r="HC188">
        <f t="shared" si="617"/>
        <v>1.1878924345052098</v>
      </c>
      <c r="HD188">
        <f t="shared" si="618"/>
        <v>0.82991808382652099</v>
      </c>
      <c r="HE188">
        <f t="shared" si="619"/>
        <v>0.82991825563148802</v>
      </c>
      <c r="HG188">
        <f t="shared" si="620"/>
        <v>1.242771699063433</v>
      </c>
      <c r="HI188">
        <f t="shared" si="676"/>
        <v>1.1845624572375248</v>
      </c>
      <c r="HJ188">
        <f t="shared" si="677"/>
        <v>1.0828857474057705</v>
      </c>
      <c r="HK188">
        <f t="shared" si="678"/>
        <v>1.4428124155717963</v>
      </c>
      <c r="HL188">
        <f t="shared" si="679"/>
        <v>1.3038728533380264</v>
      </c>
      <c r="HM188">
        <f t="shared" si="680"/>
        <v>1.0589295389679874</v>
      </c>
      <c r="HO188" s="8">
        <f t="shared" si="704"/>
        <v>28</v>
      </c>
      <c r="HP188" t="b">
        <f t="shared" si="681"/>
        <v>0</v>
      </c>
      <c r="HS188" s="11"/>
      <c r="HT188" s="11"/>
      <c r="HU188" s="11"/>
      <c r="HV188" s="11" t="str">
        <f t="shared" ca="1" si="733"/>
        <v/>
      </c>
      <c r="HW188" s="12" t="str">
        <f t="shared" ca="1" si="622"/>
        <v/>
      </c>
      <c r="HX188" s="12" t="str">
        <f t="shared" ca="1" si="623"/>
        <v/>
      </c>
      <c r="HY188" s="12" t="str">
        <f t="shared" ca="1" si="624"/>
        <v/>
      </c>
      <c r="IB188" s="12" t="str">
        <f t="shared" ca="1" si="625"/>
        <v/>
      </c>
      <c r="IC188" s="12" t="str">
        <f t="shared" ca="1" si="626"/>
        <v/>
      </c>
      <c r="ID188" s="12" t="str">
        <f t="shared" ca="1" si="627"/>
        <v/>
      </c>
      <c r="IE188" s="12" t="str">
        <f t="shared" ca="1" si="628"/>
        <v/>
      </c>
      <c r="IF188" s="12" t="str">
        <f t="shared" ca="1" si="629"/>
        <v/>
      </c>
      <c r="IG188" s="197"/>
      <c r="IH188">
        <f t="shared" si="682"/>
        <v>0.86261135075182449</v>
      </c>
      <c r="II188">
        <f t="shared" si="683"/>
        <v>0.85990494559524699</v>
      </c>
      <c r="IJ188" t="e">
        <f t="shared" si="684"/>
        <v>#DIV/0!</v>
      </c>
      <c r="IK188">
        <f t="shared" si="630"/>
        <v>1.0545852079932876</v>
      </c>
      <c r="IL188">
        <f t="shared" si="631"/>
        <v>0.98827768154217166</v>
      </c>
      <c r="IM188">
        <f t="shared" si="632"/>
        <v>1.2119233557616143</v>
      </c>
    </row>
    <row r="189" spans="1:261" x14ac:dyDescent="0.2">
      <c r="A189" t="s">
        <v>202</v>
      </c>
      <c r="B189" s="1">
        <f t="shared" si="686"/>
        <v>1978</v>
      </c>
      <c r="C189" s="42">
        <f t="shared" si="708"/>
        <v>10561.221</v>
      </c>
      <c r="D189" s="42">
        <f t="shared" si="708"/>
        <v>6122.2109999999993</v>
      </c>
      <c r="E189" s="42">
        <f t="shared" si="708"/>
        <v>26004.593000000001</v>
      </c>
      <c r="F189" s="42">
        <f t="shared" si="708"/>
        <v>20592.788</v>
      </c>
      <c r="G189" s="42">
        <f t="shared" si="576"/>
        <v>16667.966</v>
      </c>
      <c r="H189" s="42">
        <f t="shared" si="644"/>
        <v>79948.77900000001</v>
      </c>
      <c r="I189" s="42">
        <f t="shared" si="734"/>
        <v>63280.813000000009</v>
      </c>
      <c r="J189" s="277">
        <f t="shared" si="709"/>
        <v>3.4208578492636801</v>
      </c>
      <c r="K189" s="42">
        <f>[2]National!H118</f>
        <v>10561.220999999998</v>
      </c>
      <c r="L189" s="42">
        <f t="shared" si="577"/>
        <v>6131.4244031279995</v>
      </c>
      <c r="M189" s="42">
        <f>[11]Total_Industrial!F117</f>
        <v>20476.34357197893</v>
      </c>
      <c r="N189" s="42">
        <f t="shared" si="710"/>
        <v>19631.219860328711</v>
      </c>
      <c r="O189" s="42">
        <f t="shared" si="711"/>
        <v>16436.613777432485</v>
      </c>
      <c r="P189" s="42">
        <f t="shared" si="735"/>
        <v>73236.822612868127</v>
      </c>
      <c r="Q189" s="27"/>
      <c r="R189" s="27"/>
      <c r="S189" s="51">
        <f t="shared" si="736"/>
        <v>0.99999999999999978</v>
      </c>
      <c r="T189" s="51">
        <f t="shared" si="737"/>
        <v>1.0015049143402603</v>
      </c>
      <c r="U189" s="51">
        <f t="shared" si="738"/>
        <v>0.78741257638521511</v>
      </c>
      <c r="V189" s="51">
        <f t="shared" si="739"/>
        <v>0.95330558738956139</v>
      </c>
      <c r="W189" s="51">
        <f t="shared" si="740"/>
        <v>0.98611994873474573</v>
      </c>
      <c r="X189" s="51">
        <f t="shared" si="741"/>
        <v>0.91604679307069992</v>
      </c>
      <c r="Z189" s="23">
        <f t="shared" si="713"/>
        <v>77278.879497356</v>
      </c>
      <c r="AA189" s="23">
        <f t="shared" si="578"/>
        <v>51004.508012970276</v>
      </c>
      <c r="AB189" s="27">
        <f t="shared" si="779"/>
        <v>1551.804716356143</v>
      </c>
      <c r="AC189" s="58">
        <f t="shared" si="743"/>
        <v>0.91602019497620724</v>
      </c>
      <c r="AD189" s="27">
        <f t="shared" si="645"/>
        <v>6799.6106171857245</v>
      </c>
      <c r="AE189" s="27">
        <f t="shared" si="714"/>
        <v>6260.4</v>
      </c>
      <c r="AH189" s="267">
        <f>K189/Z189*1000</f>
        <v>136.66374394521773</v>
      </c>
      <c r="AI189" s="267">
        <f t="shared" si="647"/>
        <v>120.21338195378335</v>
      </c>
      <c r="AJ189" s="267">
        <f t="shared" si="744"/>
        <v>13.195180653955147</v>
      </c>
      <c r="AK189" s="51">
        <f t="shared" si="649"/>
        <v>21.430990242347892</v>
      </c>
      <c r="AL189" s="291">
        <f t="shared" si="650"/>
        <v>2.4172875040652544</v>
      </c>
      <c r="AM189" s="15"/>
      <c r="AN189" s="34">
        <f t="shared" si="651"/>
        <v>11.698425438129853</v>
      </c>
      <c r="AO189" s="34">
        <f t="shared" si="652"/>
        <v>12.770554437416141</v>
      </c>
      <c r="AQ189" s="26">
        <f t="shared" si="579"/>
        <v>1.2113321269736528</v>
      </c>
      <c r="AR189" s="26">
        <f t="shared" si="580"/>
        <v>1.1477769749113442</v>
      </c>
      <c r="AS189" s="26">
        <f t="shared" si="581"/>
        <v>1.3456408828012396</v>
      </c>
      <c r="AT189" s="26">
        <f t="shared" si="582"/>
        <v>1.1057018634504501</v>
      </c>
      <c r="AU189" s="26">
        <f t="shared" si="583"/>
        <v>1.0608088775865343</v>
      </c>
      <c r="AV189" s="26">
        <f t="shared" si="584"/>
        <v>1.2799682469484648</v>
      </c>
      <c r="AY189" s="34">
        <f t="shared" si="585"/>
        <v>12.344080170173791</v>
      </c>
      <c r="AZ189" s="34">
        <f t="shared" si="586"/>
        <v>8.147164400512791</v>
      </c>
      <c r="BA189" s="34">
        <f t="shared" si="587"/>
        <v>0.24787628847296389</v>
      </c>
      <c r="BB189" s="95">
        <f t="shared" si="588"/>
        <v>1.4631975512366738E-4</v>
      </c>
      <c r="BC189" s="34">
        <f t="shared" si="589"/>
        <v>1.0861303778010549</v>
      </c>
      <c r="BD189" s="34"/>
      <c r="BG189" s="3"/>
      <c r="BH189" s="258">
        <f>[2]National!CQ118</f>
        <v>1.1856690501671243</v>
      </c>
      <c r="BI189" s="258">
        <f>[10]Commercial_Total!Y118</f>
        <v>1.104632310834843</v>
      </c>
      <c r="BJ189" s="258">
        <f>[11]Total_Industrial!Z117</f>
        <v>1.1511290073902478</v>
      </c>
      <c r="BK189" s="51">
        <f t="shared" si="715"/>
        <v>1.1130098189801645</v>
      </c>
      <c r="BL189" s="290">
        <f t="shared" si="716"/>
        <v>1.0608088775865343</v>
      </c>
      <c r="BN189" s="258">
        <f>[2]National!CU118</f>
        <v>1.0216443844957506</v>
      </c>
      <c r="BO189" s="258">
        <f>[10]Commercial_Total!X118</f>
        <v>1.0390579414102903</v>
      </c>
      <c r="BP189" s="258">
        <f>[11]Total_Industrial!AD117</f>
        <v>1.1689745335274466</v>
      </c>
      <c r="BQ189" s="51">
        <f t="shared" si="745"/>
        <v>0.99343406014476077</v>
      </c>
      <c r="BR189" s="51">
        <v>1</v>
      </c>
      <c r="BZ189" s="83">
        <f t="shared" si="687"/>
        <v>0.82528968981109185</v>
      </c>
      <c r="CA189" s="83">
        <f t="shared" si="590"/>
        <v>1.2680405657906637</v>
      </c>
      <c r="CB189" s="83">
        <f t="shared" si="653"/>
        <v>1.2799682469484648</v>
      </c>
      <c r="CC189" s="83">
        <f t="shared" si="591"/>
        <v>1.0939374836637328</v>
      </c>
      <c r="CD189" s="83">
        <f t="shared" si="592"/>
        <v>1.0456775441207673</v>
      </c>
      <c r="CE189" s="83">
        <f t="shared" si="593"/>
        <v>1.1189453623190369</v>
      </c>
      <c r="CF189" s="413">
        <f t="shared" si="654"/>
        <v>1.056344524475906</v>
      </c>
      <c r="CG189" s="413">
        <f t="shared" si="594"/>
        <v>1.0563445974921457</v>
      </c>
      <c r="CH189" s="9"/>
      <c r="CI189" s="84">
        <f t="shared" si="655"/>
        <v>1.1439058613391442</v>
      </c>
      <c r="CK189" s="87">
        <f t="shared" si="595"/>
        <v>2.0686544834676344</v>
      </c>
      <c r="CL189" s="87">
        <f t="shared" si="656"/>
        <v>3.9617322840555993E-3</v>
      </c>
      <c r="CM189" s="92">
        <f t="shared" si="657"/>
        <v>1</v>
      </c>
      <c r="CN189" s="92">
        <f t="shared" si="658"/>
        <v>1</v>
      </c>
      <c r="CO189" s="5">
        <f t="shared" si="659"/>
        <v>1</v>
      </c>
      <c r="CP189" s="91">
        <f t="shared" si="596"/>
        <v>1</v>
      </c>
      <c r="CQ189" s="37">
        <f t="shared" si="597"/>
        <v>1.056344524475906</v>
      </c>
      <c r="CR189">
        <f t="shared" si="598"/>
        <v>1.1439058613391442</v>
      </c>
      <c r="CS189" s="84">
        <f t="shared" si="599"/>
        <v>1.1700561193512553</v>
      </c>
      <c r="CT189" s="205"/>
      <c r="CU189" s="244"/>
      <c r="CV189" s="5"/>
      <c r="CW189" s="26">
        <f t="shared" si="746"/>
        <v>0.1442064336382656</v>
      </c>
      <c r="CX189" s="26">
        <f t="shared" si="747"/>
        <v>8.3720513593808929E-2</v>
      </c>
      <c r="CY189" s="26">
        <f t="shared" si="748"/>
        <v>0.27959082387035616</v>
      </c>
      <c r="CZ189" s="26">
        <f t="shared" si="749"/>
        <v>0.26805122286776262</v>
      </c>
      <c r="DA189" s="26">
        <f t="shared" si="750"/>
        <v>0.22443100602980662</v>
      </c>
      <c r="DB189" s="26">
        <f t="shared" si="751"/>
        <v>0.99999999999999989</v>
      </c>
      <c r="DD189" s="26">
        <f t="shared" si="752"/>
        <v>0.1454693539545204</v>
      </c>
      <c r="DE189" s="26">
        <f t="shared" si="753"/>
        <v>8.4356890736356244E-2</v>
      </c>
      <c r="DF189" s="26">
        <f t="shared" si="754"/>
        <v>0.28075694855929534</v>
      </c>
      <c r="DG189" s="26">
        <f t="shared" si="755"/>
        <v>0.26614640548397217</v>
      </c>
      <c r="DH189" s="26">
        <f t="shared" si="756"/>
        <v>0.22325692424978083</v>
      </c>
      <c r="DI189" s="26">
        <f t="shared" si="757"/>
        <v>0.99998652298392499</v>
      </c>
      <c r="DJ189" s="26"/>
      <c r="DK189" s="26">
        <f t="shared" si="758"/>
        <v>0.14547131447376402</v>
      </c>
      <c r="DL189" s="26">
        <f t="shared" si="759"/>
        <v>8.4358027630850679E-2</v>
      </c>
      <c r="DM189" s="26">
        <f t="shared" si="760"/>
        <v>0.28076073237619881</v>
      </c>
      <c r="DN189" s="26">
        <f t="shared" si="761"/>
        <v>0.26614999239169801</v>
      </c>
      <c r="DO189" s="26">
        <f t="shared" si="762"/>
        <v>0.22325993312748849</v>
      </c>
      <c r="DP189" s="26">
        <f t="shared" si="763"/>
        <v>1</v>
      </c>
      <c r="DQ189" s="26"/>
      <c r="DR189" s="26"/>
      <c r="DS189" s="26">
        <f t="shared" si="688"/>
        <v>-9.2178725157872187E-3</v>
      </c>
      <c r="DT189" s="26">
        <f t="shared" si="689"/>
        <v>-1.3148513921218247E-3</v>
      </c>
      <c r="DU189" s="26">
        <f t="shared" si="690"/>
        <v>-2.375052424211933E-2</v>
      </c>
      <c r="DV189" s="26">
        <f t="shared" si="691"/>
        <v>-1.9270655615237876E-2</v>
      </c>
      <c r="DW189" s="26">
        <f t="shared" si="692"/>
        <v>1.202126472449431E-2</v>
      </c>
      <c r="DY189" s="26">
        <f t="shared" si="693"/>
        <v>0.98949052753265998</v>
      </c>
      <c r="DZ189" s="26">
        <f t="shared" si="694"/>
        <v>0.9501991196198083</v>
      </c>
      <c r="EA189" s="26">
        <f t="shared" si="600"/>
        <v>1.1700561193512553</v>
      </c>
      <c r="EC189" s="26">
        <f t="shared" si="660"/>
        <v>-2.9053583381298535E-2</v>
      </c>
      <c r="ED189" s="26">
        <f t="shared" si="661"/>
        <v>-3.4668542648233963E-2</v>
      </c>
      <c r="EE189" s="26">
        <f t="shared" si="662"/>
        <v>-5.425542498992326E-3</v>
      </c>
      <c r="EF189" s="26">
        <f t="shared" si="663"/>
        <v>1.2693197072145107E-2</v>
      </c>
      <c r="EG189" s="26">
        <f t="shared" si="664"/>
        <v>-2.2379402652894839E-2</v>
      </c>
      <c r="EI189" s="26">
        <f t="shared" si="665"/>
        <v>0.98976034416044101</v>
      </c>
      <c r="EJ189" s="26">
        <f t="shared" si="695"/>
        <v>0.94422072460663509</v>
      </c>
      <c r="EK189" s="26">
        <f t="shared" si="601"/>
        <v>1.0939374836637328</v>
      </c>
      <c r="EN189" s="26">
        <f t="shared" si="696"/>
        <v>-3.6008856897373265E-2</v>
      </c>
      <c r="EO189" s="26">
        <f t="shared" si="697"/>
        <v>-2.9902836021139106E-2</v>
      </c>
      <c r="EP189" s="26">
        <f t="shared" si="698"/>
        <v>-5.3642568440958661E-4</v>
      </c>
      <c r="EQ189" s="26">
        <f t="shared" si="699"/>
        <v>-1.1425303816437887E-2</v>
      </c>
      <c r="ER189" s="292">
        <f t="shared" si="764"/>
        <v>1.202126472449431E-2</v>
      </c>
      <c r="ET189" s="26">
        <f t="shared" si="666"/>
        <v>0.99176570403085285</v>
      </c>
      <c r="EU189" s="26">
        <f t="shared" si="701"/>
        <v>0.90968488778364609</v>
      </c>
      <c r="EV189" s="26">
        <f t="shared" si="602"/>
        <v>1.1189453623190369</v>
      </c>
      <c r="EW189" s="26"/>
      <c r="EX189" s="26">
        <f t="shared" si="667"/>
        <v>2.6790984381585881E-2</v>
      </c>
      <c r="EY189" s="26">
        <f t="shared" si="668"/>
        <v>2.8587984629016981E-2</v>
      </c>
      <c r="EZ189" s="26">
        <f t="shared" si="669"/>
        <v>-2.3214109882485623E-2</v>
      </c>
      <c r="FA189" s="26">
        <f t="shared" si="670"/>
        <v>-7.8453517988001792E-3</v>
      </c>
      <c r="FB189" s="26">
        <f t="shared" si="671"/>
        <v>0</v>
      </c>
      <c r="FC189" s="26"/>
      <c r="FD189" s="26">
        <f t="shared" si="672"/>
        <v>0.99770593030684285</v>
      </c>
      <c r="FE189" s="26">
        <f t="shared" si="702"/>
        <v>1.0445366695017479</v>
      </c>
      <c r="FF189" s="26">
        <f t="shared" si="603"/>
        <v>1.0456775441207673</v>
      </c>
      <c r="FV189" s="26">
        <f t="shared" si="604"/>
        <v>0.82528968981109185</v>
      </c>
      <c r="FX189" s="8">
        <f t="shared" si="703"/>
        <v>29</v>
      </c>
      <c r="FY189" t="b">
        <f t="shared" si="673"/>
        <v>0</v>
      </c>
      <c r="GC189" s="11"/>
      <c r="GD189" s="11"/>
      <c r="GE189" s="11"/>
      <c r="GF189" s="11" t="str">
        <f t="shared" ca="1" si="772"/>
        <v/>
      </c>
      <c r="GG189" s="12" t="str">
        <f t="shared" ca="1" si="705"/>
        <v/>
      </c>
      <c r="GH189" s="12" t="str">
        <f t="shared" ca="1" si="706"/>
        <v/>
      </c>
      <c r="GI189" s="12" t="str">
        <f t="shared" ca="1" si="707"/>
        <v/>
      </c>
      <c r="GM189" s="12" t="str">
        <f t="shared" ca="1" si="773"/>
        <v/>
      </c>
      <c r="GN189" s="12" t="str">
        <f t="shared" ca="1" si="774"/>
        <v/>
      </c>
      <c r="GO189" s="12" t="str">
        <f t="shared" ca="1" si="775"/>
        <v/>
      </c>
      <c r="GP189" s="12" t="str">
        <f t="shared" ca="1" si="776"/>
        <v/>
      </c>
      <c r="GQ189" s="12" t="str">
        <f t="shared" ca="1" si="777"/>
        <v/>
      </c>
      <c r="GX189" s="14"/>
      <c r="GZ189">
        <f t="shared" si="614"/>
        <v>0.5934309682923361</v>
      </c>
      <c r="HA189">
        <f t="shared" si="615"/>
        <v>1.2003185869756758</v>
      </c>
      <c r="HB189">
        <f t="shared" si="616"/>
        <v>1.0224155039442773</v>
      </c>
      <c r="HC189">
        <f t="shared" si="617"/>
        <v>1.1781109766199833</v>
      </c>
      <c r="HD189">
        <f t="shared" si="618"/>
        <v>0.85798632602461145</v>
      </c>
      <c r="HE189">
        <f t="shared" si="619"/>
        <v>0.85798650636812113</v>
      </c>
      <c r="HG189">
        <f t="shared" si="620"/>
        <v>1.2272243329964185</v>
      </c>
      <c r="HI189">
        <f t="shared" si="676"/>
        <v>1.1736934828902155</v>
      </c>
      <c r="HJ189">
        <f t="shared" si="677"/>
        <v>1.0814628492281064</v>
      </c>
      <c r="HK189">
        <f t="shared" si="678"/>
        <v>1.4089485978617673</v>
      </c>
      <c r="HL189">
        <f t="shared" si="679"/>
        <v>1.2789869228414534</v>
      </c>
      <c r="HM189">
        <f t="shared" si="680"/>
        <v>1.0717360321803746</v>
      </c>
      <c r="HO189" s="8">
        <f t="shared" si="704"/>
        <v>29</v>
      </c>
      <c r="HP189" t="b">
        <f t="shared" si="681"/>
        <v>0</v>
      </c>
      <c r="HS189" s="11"/>
      <c r="HT189" s="11"/>
      <c r="HU189" s="11"/>
      <c r="HV189" s="11" t="str">
        <f t="shared" ca="1" si="733"/>
        <v/>
      </c>
      <c r="HW189" s="12" t="str">
        <f t="shared" ca="1" si="622"/>
        <v/>
      </c>
      <c r="HX189" s="12" t="str">
        <f t="shared" ca="1" si="623"/>
        <v/>
      </c>
      <c r="HY189" s="12" t="str">
        <f t="shared" ca="1" si="624"/>
        <v/>
      </c>
      <c r="IB189" s="12" t="str">
        <f t="shared" ca="1" si="625"/>
        <v/>
      </c>
      <c r="IC189" s="12" t="str">
        <f t="shared" ca="1" si="626"/>
        <v/>
      </c>
      <c r="ID189" s="12" t="str">
        <f t="shared" ca="1" si="627"/>
        <v/>
      </c>
      <c r="IE189" s="12" t="str">
        <f t="shared" ca="1" si="628"/>
        <v/>
      </c>
      <c r="IF189" s="12" t="str">
        <f t="shared" ca="1" si="629"/>
        <v/>
      </c>
      <c r="IG189" s="197"/>
      <c r="IH189">
        <f t="shared" si="682"/>
        <v>0.88450604860040072</v>
      </c>
      <c r="II189">
        <f t="shared" si="683"/>
        <v>0.87679393995089516</v>
      </c>
      <c r="IJ189" t="e">
        <f t="shared" si="684"/>
        <v>#DIV/0!</v>
      </c>
      <c r="IK189" t="e">
        <f>#REF!/K$227</f>
        <v>#REF!</v>
      </c>
      <c r="IL189">
        <f t="shared" ref="IL189:IL221" si="780">L189/L$227</f>
        <v>1.0063638960174373</v>
      </c>
      <c r="IM189">
        <f t="shared" ref="IM189:IM221" si="781">M189/M$227</f>
        <v>1.2425320502061474</v>
      </c>
    </row>
    <row r="190" spans="1:261" x14ac:dyDescent="0.2">
      <c r="A190" t="s">
        <v>202</v>
      </c>
      <c r="B190" s="1">
        <f t="shared" si="686"/>
        <v>1979</v>
      </c>
      <c r="C190" s="42">
        <f t="shared" si="708"/>
        <v>10248.688</v>
      </c>
      <c r="D190" s="42">
        <f t="shared" si="708"/>
        <v>6219.9650000000001</v>
      </c>
      <c r="E190" s="42">
        <f t="shared" si="708"/>
        <v>27064.386000000002</v>
      </c>
      <c r="F190" s="42">
        <f t="shared" si="708"/>
        <v>20447.368999999999</v>
      </c>
      <c r="G190" s="42">
        <f t="shared" si="576"/>
        <v>16876.608</v>
      </c>
      <c r="H190" s="42">
        <f t="shared" si="644"/>
        <v>80857.016000000003</v>
      </c>
      <c r="I190" s="42">
        <f t="shared" si="734"/>
        <v>63980.408000000003</v>
      </c>
      <c r="J190" s="277">
        <f t="shared" si="709"/>
        <v>3.388225776254993</v>
      </c>
      <c r="K190" s="42">
        <f>[2]National!H119</f>
        <v>10248.688</v>
      </c>
      <c r="L190" s="42">
        <f t="shared" si="577"/>
        <v>6229.1784031280004</v>
      </c>
      <c r="M190" s="42">
        <f>[11]Total_Industrial!F118</f>
        <v>20127.604664655602</v>
      </c>
      <c r="N190" s="42">
        <f t="shared" si="710"/>
        <v>19444.027412857857</v>
      </c>
      <c r="O190" s="42">
        <f t="shared" si="711"/>
        <v>16462.885231801058</v>
      </c>
      <c r="P190" s="42">
        <f t="shared" si="735"/>
        <v>72512.383712442519</v>
      </c>
      <c r="Q190" s="27"/>
      <c r="R190" s="27"/>
      <c r="S190" s="51">
        <f t="shared" si="736"/>
        <v>1</v>
      </c>
      <c r="T190" s="51">
        <f t="shared" si="737"/>
        <v>1.0014812628572669</v>
      </c>
      <c r="U190" s="51">
        <f t="shared" si="738"/>
        <v>0.74369337862146956</v>
      </c>
      <c r="V190" s="51">
        <f t="shared" si="739"/>
        <v>0.9509305286591081</v>
      </c>
      <c r="W190" s="51">
        <f t="shared" si="740"/>
        <v>0.97548543118386455</v>
      </c>
      <c r="X190" s="51">
        <f t="shared" si="741"/>
        <v>0.89679767198485927</v>
      </c>
      <c r="Z190" s="23">
        <f t="shared" si="713"/>
        <v>78688.399457564272</v>
      </c>
      <c r="AA190" s="23">
        <f t="shared" si="578"/>
        <v>52144.920365325939</v>
      </c>
      <c r="AB190" s="27">
        <f t="shared" si="779"/>
        <v>1596.7637525646142</v>
      </c>
      <c r="AC190" s="58">
        <f t="shared" si="743"/>
        <v>0.92015382081904729</v>
      </c>
      <c r="AD190" s="27">
        <f t="shared" si="645"/>
        <v>6903.4717259893041</v>
      </c>
      <c r="AE190" s="27">
        <f t="shared" si="714"/>
        <v>6459.2</v>
      </c>
      <c r="AH190" s="267">
        <f>K190/Z190*1000</f>
        <v>130.24395045075224</v>
      </c>
      <c r="AI190" s="267">
        <f t="shared" si="647"/>
        <v>119.45896857232766</v>
      </c>
      <c r="AJ190" s="267">
        <f t="shared" si="744"/>
        <v>12.605248980838901</v>
      </c>
      <c r="AK190" s="51">
        <f t="shared" si="649"/>
        <v>21.131279328439174</v>
      </c>
      <c r="AL190" s="291">
        <f t="shared" si="650"/>
        <v>2.3847255243798133</v>
      </c>
      <c r="AM190" s="15"/>
      <c r="AN190" s="34">
        <f t="shared" si="651"/>
        <v>11.226217443714782</v>
      </c>
      <c r="AO190" s="34">
        <f t="shared" si="652"/>
        <v>12.518116175377756</v>
      </c>
      <c r="AQ190" s="26">
        <f t="shared" si="579"/>
        <v>1.1544296751317089</v>
      </c>
      <c r="AR190" s="26">
        <f t="shared" si="580"/>
        <v>1.1405739639426256</v>
      </c>
      <c r="AS190" s="26">
        <f t="shared" si="581"/>
        <v>1.285479813527314</v>
      </c>
      <c r="AT190" s="26">
        <f t="shared" si="582"/>
        <v>1.0902386994875235</v>
      </c>
      <c r="AU190" s="26">
        <f t="shared" si="583"/>
        <v>1.0465192918156991</v>
      </c>
      <c r="AV190" s="26">
        <f t="shared" si="584"/>
        <v>1.2283022136003794</v>
      </c>
      <c r="AY190" s="34">
        <f t="shared" si="585"/>
        <v>12.182375442402197</v>
      </c>
      <c r="AZ190" s="34">
        <f t="shared" si="586"/>
        <v>8.0729688452634907</v>
      </c>
      <c r="BA190" s="34">
        <f t="shared" si="587"/>
        <v>0.24720766543296605</v>
      </c>
      <c r="BB190" s="95">
        <f t="shared" si="588"/>
        <v>1.4245631360215619E-4</v>
      </c>
      <c r="BC190" s="34">
        <f t="shared" si="589"/>
        <v>1.0687812308009204</v>
      </c>
      <c r="BD190" s="34"/>
      <c r="BG190" s="3"/>
      <c r="BH190" s="258">
        <f>[2]National!CQ119</f>
        <v>1.1489451750533308</v>
      </c>
      <c r="BI190" s="258">
        <f>[10]Commercial_Total!Y119</f>
        <v>1.1220726666617273</v>
      </c>
      <c r="BJ190" s="258">
        <f>[11]Total_Industrial!Z118</f>
        <v>1.0973943995398592</v>
      </c>
      <c r="BK190" s="51">
        <f t="shared" si="715"/>
        <v>1.0999515590507036</v>
      </c>
      <c r="BL190" s="290">
        <f t="shared" si="716"/>
        <v>1.0465192918156991</v>
      </c>
      <c r="BN190" s="258">
        <f>[2]National!CU119</f>
        <v>1.0047735089519161</v>
      </c>
      <c r="BO190" s="258">
        <f>[10]Commercial_Total!X119</f>
        <v>1.0164885018863719</v>
      </c>
      <c r="BP190" s="258">
        <f>[11]Total_Industrial!AD118</f>
        <v>1.1713923582841885</v>
      </c>
      <c r="BQ190" s="51">
        <f t="shared" si="745"/>
        <v>0.991169738809623</v>
      </c>
      <c r="BR190" s="51">
        <v>1</v>
      </c>
      <c r="BZ190" s="83">
        <f t="shared" si="687"/>
        <v>0.85149689547437946</v>
      </c>
      <c r="CA190" s="83">
        <f t="shared" si="590"/>
        <v>1.2429749385940476</v>
      </c>
      <c r="CB190" s="83">
        <f t="shared" si="653"/>
        <v>1.2283022136003794</v>
      </c>
      <c r="CC190" s="83">
        <f t="shared" si="591"/>
        <v>1.0784918285627825</v>
      </c>
      <c r="CD190" s="83">
        <f t="shared" si="592"/>
        <v>1.0412158704284074</v>
      </c>
      <c r="CE190" s="83">
        <f t="shared" si="593"/>
        <v>1.093824291164549</v>
      </c>
      <c r="CF190" s="413">
        <f t="shared" si="654"/>
        <v>1.0458954427432283</v>
      </c>
      <c r="CG190" s="413">
        <f t="shared" si="594"/>
        <v>1.0458955215850312</v>
      </c>
      <c r="CH190" s="9"/>
      <c r="CI190" s="84">
        <f t="shared" si="655"/>
        <v>1.1229428080269221</v>
      </c>
      <c r="CK190" s="87">
        <f t="shared" si="595"/>
        <v>1.8453459267992351</v>
      </c>
      <c r="CL190" s="87">
        <f t="shared" si="656"/>
        <v>3.701670088068227E-3</v>
      </c>
      <c r="CM190" s="92">
        <f t="shared" si="657"/>
        <v>1</v>
      </c>
      <c r="CN190" s="92">
        <f t="shared" si="658"/>
        <v>1</v>
      </c>
      <c r="CO190" s="5">
        <f t="shared" si="659"/>
        <v>1</v>
      </c>
      <c r="CP190" s="91">
        <f t="shared" si="596"/>
        <v>1</v>
      </c>
      <c r="CQ190" s="37">
        <f t="shared" si="597"/>
        <v>1.0458954427432283</v>
      </c>
      <c r="CR190">
        <f t="shared" si="598"/>
        <v>1.1229428080269221</v>
      </c>
      <c r="CS190" s="84">
        <f t="shared" si="599"/>
        <v>1.1389072972738576</v>
      </c>
      <c r="CT190" s="205"/>
      <c r="CU190" s="244"/>
      <c r="CV190" s="5"/>
      <c r="CW190" s="26">
        <f t="shared" si="746"/>
        <v>0.14133707203231013</v>
      </c>
      <c r="CX190" s="26">
        <f t="shared" si="747"/>
        <v>8.5905028689039292E-2</v>
      </c>
      <c r="CY190" s="26">
        <f t="shared" si="748"/>
        <v>0.2775747208156098</v>
      </c>
      <c r="CZ190" s="26">
        <f t="shared" si="749"/>
        <v>0.26814767929800415</v>
      </c>
      <c r="DA190" s="26">
        <f t="shared" si="750"/>
        <v>0.2270354991650366</v>
      </c>
      <c r="DB190" s="26">
        <f t="shared" si="751"/>
        <v>1</v>
      </c>
      <c r="DD190" s="26">
        <f t="shared" si="752"/>
        <v>0.142766947112416</v>
      </c>
      <c r="DE190" s="26">
        <f t="shared" si="753"/>
        <v>8.4808082070411878E-2</v>
      </c>
      <c r="DF190" s="26">
        <f t="shared" si="754"/>
        <v>0.27858155646086896</v>
      </c>
      <c r="DG190" s="26">
        <f t="shared" si="755"/>
        <v>0.2680994481910523</v>
      </c>
      <c r="DH190" s="26">
        <f t="shared" si="756"/>
        <v>0.22573074837152052</v>
      </c>
      <c r="DI190" s="26">
        <f t="shared" si="757"/>
        <v>0.99998678220626958</v>
      </c>
      <c r="DJ190" s="26"/>
      <c r="DK190" s="26">
        <f t="shared" si="758"/>
        <v>0.14276883420141762</v>
      </c>
      <c r="DL190" s="26">
        <f t="shared" si="759"/>
        <v>8.4809203060964386E-2</v>
      </c>
      <c r="DM190" s="26">
        <f t="shared" si="760"/>
        <v>0.27858523874309099</v>
      </c>
      <c r="DN190" s="26">
        <f t="shared" si="761"/>
        <v>0.26810299192109804</v>
      </c>
      <c r="DO190" s="26">
        <f t="shared" si="762"/>
        <v>0.22573373207342906</v>
      </c>
      <c r="DP190" s="26">
        <f t="shared" si="763"/>
        <v>1</v>
      </c>
      <c r="DQ190" s="26"/>
      <c r="DR190" s="26"/>
      <c r="DS190" s="26">
        <f t="shared" si="688"/>
        <v>-4.8114251155629624E-2</v>
      </c>
      <c r="DT190" s="26">
        <f t="shared" si="689"/>
        <v>-6.2953934517070102E-3</v>
      </c>
      <c r="DU190" s="26">
        <f t="shared" si="690"/>
        <v>-4.573834796274568E-2</v>
      </c>
      <c r="DV190" s="26">
        <f t="shared" si="691"/>
        <v>-1.4083641255986948E-2</v>
      </c>
      <c r="DW190" s="26">
        <f t="shared" si="692"/>
        <v>-1.3562011839530576E-2</v>
      </c>
      <c r="DY190" s="26">
        <f t="shared" si="693"/>
        <v>0.9733783520617213</v>
      </c>
      <c r="DZ190" s="26">
        <f t="shared" si="694"/>
        <v>0.9249032531860274</v>
      </c>
      <c r="EA190" s="26">
        <f t="shared" si="600"/>
        <v>1.1389072972738576</v>
      </c>
      <c r="EC190" s="26">
        <f t="shared" si="660"/>
        <v>-1.3186338329041343E-2</v>
      </c>
      <c r="ED190" s="26">
        <f t="shared" si="661"/>
        <v>-9.1486391170113937E-3</v>
      </c>
      <c r="EE190" s="26">
        <f t="shared" si="662"/>
        <v>-2.7010507661476709E-3</v>
      </c>
      <c r="EF190" s="26">
        <f t="shared" si="663"/>
        <v>-2.675894902094186E-2</v>
      </c>
      <c r="EG190" s="26">
        <f t="shared" si="664"/>
        <v>-1.610230488582446E-2</v>
      </c>
      <c r="EI190" s="26">
        <f t="shared" si="665"/>
        <v>0.98588067843765537</v>
      </c>
      <c r="EJ190" s="26">
        <f t="shared" si="695"/>
        <v>0.93088896857008396</v>
      </c>
      <c r="EK190" s="26">
        <f t="shared" si="601"/>
        <v>1.0784918285627825</v>
      </c>
      <c r="EN190" s="26">
        <f t="shared" si="696"/>
        <v>-3.1462932188110242E-2</v>
      </c>
      <c r="EO190" s="26">
        <f t="shared" si="697"/>
        <v>1.5665041078662418E-2</v>
      </c>
      <c r="EP190" s="26">
        <f t="shared" si="698"/>
        <v>-4.7804564095148133E-2</v>
      </c>
      <c r="EQ190" s="26">
        <f t="shared" si="699"/>
        <v>-1.1801752731073001E-2</v>
      </c>
      <c r="ER190" s="292">
        <f t="shared" si="764"/>
        <v>-1.3562011839530576E-2</v>
      </c>
      <c r="ET190" s="26">
        <f t="shared" si="666"/>
        <v>0.97754933171855352</v>
      </c>
      <c r="EU190" s="26">
        <f t="shared" si="701"/>
        <v>0.88926185412737058</v>
      </c>
      <c r="EV190" s="26">
        <f t="shared" si="602"/>
        <v>1.093824291164549</v>
      </c>
      <c r="EW190" s="26"/>
      <c r="EX190" s="26">
        <f t="shared" si="667"/>
        <v>-1.6651318967519743E-2</v>
      </c>
      <c r="EY190" s="26">
        <f t="shared" si="668"/>
        <v>-2.1960434530369104E-2</v>
      </c>
      <c r="EZ190" s="26">
        <f t="shared" si="669"/>
        <v>2.0661936599546547E-3</v>
      </c>
      <c r="FA190" s="26">
        <f t="shared" si="670"/>
        <v>-2.281888524913938E-3</v>
      </c>
      <c r="FB190" s="26">
        <f t="shared" si="671"/>
        <v>0</v>
      </c>
      <c r="FC190" s="26"/>
      <c r="FD190" s="26">
        <f t="shared" si="672"/>
        <v>0.99573322223715588</v>
      </c>
      <c r="FE190" s="26">
        <f t="shared" si="702"/>
        <v>1.0400798636678426</v>
      </c>
      <c r="FF190" s="26">
        <f t="shared" si="603"/>
        <v>1.0412158704284074</v>
      </c>
      <c r="FV190" s="26">
        <f t="shared" si="604"/>
        <v>0.85149689547437946</v>
      </c>
      <c r="FX190" s="8">
        <f t="shared" si="703"/>
        <v>30</v>
      </c>
      <c r="FY190" t="b">
        <f t="shared" si="673"/>
        <v>0</v>
      </c>
      <c r="GC190" s="11"/>
      <c r="GD190" s="11"/>
      <c r="GE190" s="11"/>
      <c r="GF190" s="11" t="str">
        <f t="shared" ca="1" si="772"/>
        <v/>
      </c>
      <c r="GG190" s="12" t="str">
        <f t="shared" ca="1" si="705"/>
        <v/>
      </c>
      <c r="GH190" s="12" t="str">
        <f t="shared" ca="1" si="706"/>
        <v/>
      </c>
      <c r="GI190" s="12" t="str">
        <f t="shared" ca="1" si="707"/>
        <v/>
      </c>
      <c r="GM190" s="12" t="str">
        <f t="shared" ca="1" si="773"/>
        <v/>
      </c>
      <c r="GN190" s="12" t="str">
        <f t="shared" ca="1" si="774"/>
        <v/>
      </c>
      <c r="GO190" s="12" t="str">
        <f t="shared" ca="1" si="775"/>
        <v/>
      </c>
      <c r="GP190" s="12" t="str">
        <f t="shared" ca="1" si="776"/>
        <v/>
      </c>
      <c r="GQ190" s="12" t="str">
        <f t="shared" ca="1" si="777"/>
        <v/>
      </c>
      <c r="GX190" s="14"/>
      <c r="GZ190">
        <f t="shared" si="614"/>
        <v>0.61227546329209925</v>
      </c>
      <c r="HA190">
        <f t="shared" si="615"/>
        <v>1.1833709028689072</v>
      </c>
      <c r="HB190">
        <f t="shared" si="616"/>
        <v>1.0180530842076607</v>
      </c>
      <c r="HC190">
        <f t="shared" si="617"/>
        <v>1.151661597885157</v>
      </c>
      <c r="HD190">
        <f t="shared" si="618"/>
        <v>0.84949935133176779</v>
      </c>
      <c r="HE190">
        <f t="shared" si="619"/>
        <v>0.84949953520965205</v>
      </c>
      <c r="HG190">
        <f t="shared" si="620"/>
        <v>1.204734397427295</v>
      </c>
      <c r="HI190">
        <f t="shared" si="676"/>
        <v>1.1185591102436157</v>
      </c>
      <c r="HJ190">
        <f t="shared" si="677"/>
        <v>1.0746760004451767</v>
      </c>
      <c r="HK190">
        <f t="shared" si="678"/>
        <v>1.3459571598914017</v>
      </c>
      <c r="HL190">
        <f t="shared" si="679"/>
        <v>1.2611003793272555</v>
      </c>
      <c r="HM190">
        <f t="shared" si="680"/>
        <v>1.0572992525878258</v>
      </c>
      <c r="HO190" s="8">
        <f t="shared" si="704"/>
        <v>30</v>
      </c>
      <c r="HP190" t="b">
        <f t="shared" si="681"/>
        <v>0</v>
      </c>
      <c r="HS190" s="11"/>
      <c r="HT190" s="11"/>
      <c r="HU190" s="11"/>
      <c r="HV190" s="11" t="str">
        <f t="shared" ca="1" si="733"/>
        <v/>
      </c>
      <c r="HW190" s="12" t="str">
        <f t="shared" ca="1" si="622"/>
        <v/>
      </c>
      <c r="HX190" s="12" t="str">
        <f t="shared" ca="1" si="623"/>
        <v/>
      </c>
      <c r="HY190" s="12" t="str">
        <f t="shared" ca="1" si="624"/>
        <v/>
      </c>
      <c r="IB190" s="12" t="str">
        <f t="shared" ca="1" si="625"/>
        <v/>
      </c>
      <c r="IC190" s="12" t="str">
        <f t="shared" ca="1" si="626"/>
        <v/>
      </c>
      <c r="ID190" s="12" t="str">
        <f t="shared" ca="1" si="627"/>
        <v/>
      </c>
      <c r="IE190" s="12" t="str">
        <f t="shared" ca="1" si="628"/>
        <v/>
      </c>
      <c r="IF190" s="12" t="str">
        <f t="shared" ca="1" si="629"/>
        <v/>
      </c>
      <c r="IG190" s="197"/>
      <c r="IH190">
        <f t="shared" si="682"/>
        <v>0.90063890325016138</v>
      </c>
      <c r="II190">
        <f t="shared" si="683"/>
        <v>0.89639821962233757</v>
      </c>
      <c r="IJ190" t="e">
        <f t="shared" si="684"/>
        <v>#DIV/0!</v>
      </c>
      <c r="IK190">
        <f t="shared" ref="IK190:IK213" si="782">K189/K$227</f>
        <v>1.0714305931721848</v>
      </c>
      <c r="IL190">
        <f t="shared" si="780"/>
        <v>1.0224084706257617</v>
      </c>
      <c r="IM190">
        <f t="shared" si="781"/>
        <v>1.2213701045697161</v>
      </c>
    </row>
    <row r="191" spans="1:261" x14ac:dyDescent="0.2">
      <c r="A191" t="s">
        <v>202</v>
      </c>
      <c r="B191" s="1">
        <f t="shared" si="686"/>
        <v>1980</v>
      </c>
      <c r="C191" s="42">
        <f t="shared" si="708"/>
        <v>9887.4979999999996</v>
      </c>
      <c r="D191" s="42">
        <f t="shared" si="708"/>
        <v>6011.0730000000003</v>
      </c>
      <c r="E191" s="42">
        <f t="shared" si="708"/>
        <v>25375.85</v>
      </c>
      <c r="F191" s="42">
        <f t="shared" si="708"/>
        <v>19670.167000000001</v>
      </c>
      <c r="G191" s="42">
        <f t="shared" si="576"/>
        <v>17123.171999999999</v>
      </c>
      <c r="H191" s="42">
        <f t="shared" si="644"/>
        <v>78067.760000000009</v>
      </c>
      <c r="I191" s="42">
        <f t="shared" si="734"/>
        <v>60944.588000000011</v>
      </c>
      <c r="J191" s="277">
        <f t="shared" si="709"/>
        <v>3.3961025767324369</v>
      </c>
      <c r="K191" s="42">
        <f>[2]National!H120</f>
        <v>9887.4979999999996</v>
      </c>
      <c r="L191" s="42">
        <f t="shared" si="577"/>
        <v>6020.2864031280005</v>
      </c>
      <c r="M191" s="42">
        <f>[11]Total_Industrial!F119</f>
        <v>18868.303396058072</v>
      </c>
      <c r="N191" s="42">
        <f t="shared" si="710"/>
        <v>18523.569707188886</v>
      </c>
      <c r="O191" s="42">
        <f t="shared" si="711"/>
        <v>16708.096858788947</v>
      </c>
      <c r="P191" s="42">
        <f t="shared" si="735"/>
        <v>70007.754365163913</v>
      </c>
      <c r="Q191" s="27"/>
      <c r="R191" s="27"/>
      <c r="S191" s="51">
        <f t="shared" si="736"/>
        <v>1</v>
      </c>
      <c r="T191" s="51">
        <f t="shared" si="737"/>
        <v>1.0015327385190631</v>
      </c>
      <c r="U191" s="51">
        <f t="shared" si="738"/>
        <v>0.74355355174538285</v>
      </c>
      <c r="V191" s="51">
        <f t="shared" si="739"/>
        <v>0.9417088175809023</v>
      </c>
      <c r="W191" s="51">
        <f t="shared" si="740"/>
        <v>0.97575944800349779</v>
      </c>
      <c r="X191" s="51">
        <f t="shared" si="741"/>
        <v>0.89675628409427788</v>
      </c>
      <c r="Z191" s="23">
        <f t="shared" si="713"/>
        <v>80226.208855010162</v>
      </c>
      <c r="AA191" s="23">
        <f t="shared" si="578"/>
        <v>53249.557142872116</v>
      </c>
      <c r="AB191" s="27">
        <f t="shared" si="779"/>
        <v>1552.6903037742604</v>
      </c>
      <c r="AC191" s="58">
        <f t="shared" si="743"/>
        <v>0.91829096619781136</v>
      </c>
      <c r="AD191" s="27">
        <f t="shared" si="645"/>
        <v>6984.0999166545635</v>
      </c>
      <c r="AE191" s="27">
        <f t="shared" si="714"/>
        <v>6443.4</v>
      </c>
      <c r="AH191" s="267">
        <f t="shared" ref="AH191:AH212" si="783">K191/Z191*1000</f>
        <v>123.24523545502825</v>
      </c>
      <c r="AI191" s="267">
        <f t="shared" si="647"/>
        <v>113.05796190896331</v>
      </c>
      <c r="AJ191" s="267">
        <f t="shared" si="744"/>
        <v>12.152006971508248</v>
      </c>
      <c r="AK191" s="51">
        <f t="shared" si="649"/>
        <v>20.171786927062808</v>
      </c>
      <c r="AL191" s="291">
        <f t="shared" si="650"/>
        <v>2.3923049581444493</v>
      </c>
      <c r="AM191" s="15"/>
      <c r="AN191" s="34">
        <f t="shared" si="651"/>
        <v>10.865033113754217</v>
      </c>
      <c r="AO191" s="34">
        <f t="shared" si="652"/>
        <v>12.115926374274453</v>
      </c>
      <c r="AQ191" s="26">
        <f t="shared" si="579"/>
        <v>1.0923958973563019</v>
      </c>
      <c r="AR191" s="26">
        <f t="shared" si="580"/>
        <v>1.0794582383465496</v>
      </c>
      <c r="AS191" s="26">
        <f t="shared" si="581"/>
        <v>1.2392583184562713</v>
      </c>
      <c r="AT191" s="26">
        <f t="shared" si="582"/>
        <v>1.0407350356730527</v>
      </c>
      <c r="AU191" s="26">
        <f t="shared" si="583"/>
        <v>1.0498454706881268</v>
      </c>
      <c r="AV191" s="26">
        <f t="shared" si="584"/>
        <v>1.1887836924036681</v>
      </c>
      <c r="AY191" s="34">
        <f t="shared" si="585"/>
        <v>12.450912383991398</v>
      </c>
      <c r="AZ191" s="34">
        <f t="shared" si="586"/>
        <v>8.2642016858913188</v>
      </c>
      <c r="BA191" s="34">
        <f t="shared" si="587"/>
        <v>0.24097375667726054</v>
      </c>
      <c r="BB191" s="95">
        <f t="shared" si="588"/>
        <v>1.4251652329481506E-4</v>
      </c>
      <c r="BC191" s="34">
        <f t="shared" si="589"/>
        <v>1.0839153112727076</v>
      </c>
      <c r="BD191" s="34"/>
      <c r="BG191" s="3"/>
      <c r="BH191" s="258">
        <f>[2]National!CQ120</f>
        <v>1.078507228300625</v>
      </c>
      <c r="BI191" s="258">
        <f>[10]Commercial_Total!Y120</f>
        <v>1.0510273021049217</v>
      </c>
      <c r="BJ191" s="258">
        <f>[11]Total_Industrial!Z119</f>
        <v>1.1035495991432198</v>
      </c>
      <c r="BK191" s="51">
        <f t="shared" si="715"/>
        <v>1.0650117526963567</v>
      </c>
      <c r="BL191" s="290">
        <f t="shared" si="716"/>
        <v>1.0498454706881268</v>
      </c>
      <c r="BN191" s="258">
        <f>[2]National!CU120</f>
        <v>1.0128776782308277</v>
      </c>
      <c r="BO191" s="258">
        <f>[10]Commercial_Total!X120</f>
        <v>1.0270506162729438</v>
      </c>
      <c r="BP191" s="258">
        <f>[11]Total_Industrial!AD119</f>
        <v>1.1229741648350069</v>
      </c>
      <c r="BQ191" s="51">
        <f t="shared" si="745"/>
        <v>0.97720521209100164</v>
      </c>
      <c r="BR191" s="51">
        <v>1</v>
      </c>
      <c r="BZ191" s="83">
        <f t="shared" si="687"/>
        <v>0.84941402902830321</v>
      </c>
      <c r="CA191" s="83">
        <f t="shared" si="590"/>
        <v>1.2030398687859545</v>
      </c>
      <c r="CB191" s="83">
        <f t="shared" si="653"/>
        <v>1.1887836924036681</v>
      </c>
      <c r="CC191" s="83">
        <f t="shared" si="591"/>
        <v>1.0801029485233542</v>
      </c>
      <c r="CD191" s="83">
        <f t="shared" si="592"/>
        <v>1.0274560931201138</v>
      </c>
      <c r="CE191" s="83">
        <f t="shared" si="593"/>
        <v>1.0712093608801052</v>
      </c>
      <c r="CF191" s="413">
        <f t="shared" si="654"/>
        <v>1.0097694154153565</v>
      </c>
      <c r="CG191" s="413">
        <f t="shared" si="594"/>
        <v>1.0097695458077427</v>
      </c>
      <c r="CH191" s="9"/>
      <c r="CI191" s="84">
        <f t="shared" si="655"/>
        <v>1.1097583556573209</v>
      </c>
      <c r="CK191" s="87">
        <f t="shared" si="595"/>
        <v>1.5208553974902066</v>
      </c>
      <c r="CL191" s="87">
        <f t="shared" si="656"/>
        <v>3.8302965824561679E-3</v>
      </c>
      <c r="CM191" s="92">
        <f t="shared" si="657"/>
        <v>1</v>
      </c>
      <c r="CN191" s="92">
        <f t="shared" si="658"/>
        <v>1</v>
      </c>
      <c r="CO191" s="5">
        <f t="shared" si="659"/>
        <v>1</v>
      </c>
      <c r="CP191" s="91">
        <f t="shared" si="596"/>
        <v>1</v>
      </c>
      <c r="CQ191" s="37">
        <f t="shared" si="597"/>
        <v>1.0097694154153565</v>
      </c>
      <c r="CR191">
        <f t="shared" si="598"/>
        <v>1.1097583556573209</v>
      </c>
      <c r="CS191" s="84">
        <f t="shared" si="599"/>
        <v>1.1006207269676422</v>
      </c>
      <c r="CT191" s="205"/>
      <c r="CU191" s="244"/>
      <c r="CV191" s="5"/>
      <c r="CW191" s="26">
        <f t="shared" si="746"/>
        <v>0.14123432596375424</v>
      </c>
      <c r="CX191" s="26">
        <f t="shared" si="747"/>
        <v>8.5994565283809679E-2</v>
      </c>
      <c r="CY191" s="26">
        <f t="shared" si="748"/>
        <v>0.26951733514604781</v>
      </c>
      <c r="CZ191" s="26">
        <f t="shared" si="749"/>
        <v>0.26459311365093974</v>
      </c>
      <c r="DA191" s="26">
        <f t="shared" si="750"/>
        <v>0.23866065995544847</v>
      </c>
      <c r="DB191" s="26">
        <f t="shared" si="751"/>
        <v>0.99999999999999989</v>
      </c>
      <c r="DD191" s="26">
        <f t="shared" si="752"/>
        <v>0.14128569277142294</v>
      </c>
      <c r="DE191" s="26">
        <f t="shared" si="753"/>
        <v>8.5949789213665834E-2</v>
      </c>
      <c r="DF191" s="26">
        <f t="shared" si="754"/>
        <v>0.27352624909758766</v>
      </c>
      <c r="DG191" s="26">
        <f t="shared" si="755"/>
        <v>0.26636644361812656</v>
      </c>
      <c r="DH191" s="26">
        <f t="shared" si="756"/>
        <v>0.23279970509065165</v>
      </c>
      <c r="DI191" s="26">
        <f t="shared" si="757"/>
        <v>0.99992787979145459</v>
      </c>
      <c r="DJ191" s="26"/>
      <c r="DK191" s="26">
        <f t="shared" si="758"/>
        <v>0.14129588305997584</v>
      </c>
      <c r="DL191" s="26">
        <f t="shared" si="759"/>
        <v>8.5955988377473341E-2</v>
      </c>
      <c r="DM191" s="26">
        <f t="shared" si="760"/>
        <v>0.27354597729051661</v>
      </c>
      <c r="DN191" s="26">
        <f t="shared" si="761"/>
        <v>0.26638565540714804</v>
      </c>
      <c r="DO191" s="26">
        <f t="shared" si="762"/>
        <v>0.23281649586488623</v>
      </c>
      <c r="DP191" s="26">
        <f t="shared" si="763"/>
        <v>1</v>
      </c>
      <c r="DQ191" s="26"/>
      <c r="DR191" s="26"/>
      <c r="DS191" s="26">
        <f t="shared" si="688"/>
        <v>-5.5233079269353252E-2</v>
      </c>
      <c r="DT191" s="26">
        <f t="shared" si="689"/>
        <v>-5.5072328730443633E-2</v>
      </c>
      <c r="DU191" s="26">
        <f t="shared" si="690"/>
        <v>-3.6618974004972715E-2</v>
      </c>
      <c r="DV191" s="26">
        <f t="shared" si="691"/>
        <v>-4.6469434038980649E-2</v>
      </c>
      <c r="DW191" s="26">
        <f t="shared" si="692"/>
        <v>3.1732852250394455E-3</v>
      </c>
      <c r="DY191" s="26">
        <f t="shared" si="693"/>
        <v>0.96638306699951793</v>
      </c>
      <c r="DZ191" s="26">
        <f t="shared" si="694"/>
        <v>0.89381084249174481</v>
      </c>
      <c r="EA191" s="26">
        <f t="shared" si="600"/>
        <v>1.1006207269676422</v>
      </c>
      <c r="EC191" s="26">
        <f t="shared" si="660"/>
        <v>2.1803632702236852E-2</v>
      </c>
      <c r="ED191" s="26">
        <f t="shared" si="661"/>
        <v>2.3411835601174238E-2</v>
      </c>
      <c r="EE191" s="26">
        <f t="shared" si="662"/>
        <v>-2.5540700029818023E-2</v>
      </c>
      <c r="EF191" s="26">
        <f t="shared" si="663"/>
        <v>4.2256443954750403E-4</v>
      </c>
      <c r="EG191" s="26">
        <f t="shared" si="664"/>
        <v>1.4060811189345618E-2</v>
      </c>
      <c r="EI191" s="26">
        <f t="shared" si="665"/>
        <v>1.0014938638549713</v>
      </c>
      <c r="EJ191" s="26">
        <f t="shared" si="695"/>
        <v>0.93227958995322235</v>
      </c>
      <c r="EK191" s="26">
        <f t="shared" si="601"/>
        <v>1.0801029485233542</v>
      </c>
      <c r="EN191" s="26">
        <f t="shared" si="696"/>
        <v>-6.3266393365773721E-2</v>
      </c>
      <c r="EO191" s="26">
        <f t="shared" si="697"/>
        <v>-6.5409501477134258E-2</v>
      </c>
      <c r="EP191" s="26">
        <f t="shared" si="698"/>
        <v>5.5932505814527949E-3</v>
      </c>
      <c r="EQ191" s="26">
        <f t="shared" si="699"/>
        <v>-3.2280307111885662E-2</v>
      </c>
      <c r="ER191" s="292">
        <f t="shared" si="764"/>
        <v>3.1732852250394455E-3</v>
      </c>
      <c r="ET191" s="26">
        <f t="shared" si="666"/>
        <v>0.97932489663365707</v>
      </c>
      <c r="EU191" s="26">
        <f t="shared" si="701"/>
        <v>0.87087627337354145</v>
      </c>
      <c r="EV191" s="26">
        <f t="shared" si="602"/>
        <v>1.0712093608801052</v>
      </c>
      <c r="EW191" s="26"/>
      <c r="EX191" s="26">
        <f t="shared" si="667"/>
        <v>8.0333140964209959E-3</v>
      </c>
      <c r="EY191" s="26">
        <f t="shared" si="668"/>
        <v>1.033717274669037E-2</v>
      </c>
      <c r="EZ191" s="26">
        <f t="shared" si="669"/>
        <v>-4.2212421075295645E-2</v>
      </c>
      <c r="FA191" s="26">
        <f t="shared" si="670"/>
        <v>-1.418912692709506E-2</v>
      </c>
      <c r="FB191" s="26">
        <f t="shared" si="671"/>
        <v>0</v>
      </c>
      <c r="FC191" s="26"/>
      <c r="FD191" s="26">
        <f t="shared" si="672"/>
        <v>0.98678489475709585</v>
      </c>
      <c r="FE191" s="26">
        <f t="shared" si="702"/>
        <v>1.0263350988084465</v>
      </c>
      <c r="FF191" s="26">
        <f t="shared" si="603"/>
        <v>1.0274560931201138</v>
      </c>
      <c r="FV191" s="26">
        <f t="shared" si="604"/>
        <v>0.84941402902830321</v>
      </c>
      <c r="FX191" s="8">
        <f t="shared" si="703"/>
        <v>31</v>
      </c>
      <c r="FY191" t="b">
        <f t="shared" si="673"/>
        <v>0</v>
      </c>
      <c r="GC191" s="11"/>
      <c r="GD191" s="11"/>
      <c r="GE191" s="11"/>
      <c r="GF191" s="11" t="str">
        <f t="shared" ca="1" si="772"/>
        <v/>
      </c>
      <c r="GG191" s="12" t="str">
        <f t="shared" ca="1" si="705"/>
        <v/>
      </c>
      <c r="GH191" s="12" t="str">
        <f t="shared" ca="1" si="706"/>
        <v/>
      </c>
      <c r="GI191" s="12" t="str">
        <f t="shared" ca="1" si="707"/>
        <v/>
      </c>
      <c r="GM191" s="12" t="str">
        <f t="shared" ca="1" si="773"/>
        <v/>
      </c>
      <c r="GN191" s="12" t="str">
        <f t="shared" ca="1" si="774"/>
        <v/>
      </c>
      <c r="GO191" s="12" t="str">
        <f t="shared" ca="1" si="775"/>
        <v/>
      </c>
      <c r="GP191" s="12" t="str">
        <f t="shared" ca="1" si="776"/>
        <v/>
      </c>
      <c r="GQ191" s="12" t="str">
        <f t="shared" ca="1" si="777"/>
        <v/>
      </c>
      <c r="GX191" s="14"/>
      <c r="GZ191">
        <f t="shared" si="614"/>
        <v>0.61077776197924072</v>
      </c>
      <c r="HA191">
        <f t="shared" si="615"/>
        <v>1.1851386978877276</v>
      </c>
      <c r="HB191">
        <f t="shared" si="616"/>
        <v>1.0045994055569933</v>
      </c>
      <c r="HC191">
        <f t="shared" si="617"/>
        <v>1.1278508753058336</v>
      </c>
      <c r="HD191">
        <f t="shared" si="618"/>
        <v>0.82015699498615824</v>
      </c>
      <c r="HE191">
        <f t="shared" si="619"/>
        <v>0.82015721659517593</v>
      </c>
      <c r="HG191">
        <f t="shared" si="620"/>
        <v>1.1905896314006004</v>
      </c>
      <c r="HI191">
        <f t="shared" si="676"/>
        <v>1.0584528527831143</v>
      </c>
      <c r="HJ191">
        <f t="shared" si="677"/>
        <v>1.0170913057000319</v>
      </c>
      <c r="HK191">
        <f t="shared" si="678"/>
        <v>1.2975611045219699</v>
      </c>
      <c r="HL191">
        <f t="shared" si="679"/>
        <v>1.2038385253462296</v>
      </c>
      <c r="HM191">
        <f t="shared" si="680"/>
        <v>1.0606596936836508</v>
      </c>
      <c r="HO191" s="8">
        <f t="shared" si="704"/>
        <v>31</v>
      </c>
      <c r="HP191" t="b">
        <f t="shared" si="681"/>
        <v>0</v>
      </c>
      <c r="HS191" s="11"/>
      <c r="HT191" s="11"/>
      <c r="HU191" s="11"/>
      <c r="HV191" s="11" t="str">
        <f t="shared" ca="1" si="733"/>
        <v/>
      </c>
      <c r="HW191" s="12" t="str">
        <f t="shared" ca="1" si="622"/>
        <v/>
      </c>
      <c r="HX191" s="12" t="str">
        <f t="shared" ca="1" si="623"/>
        <v/>
      </c>
      <c r="HY191" s="12" t="str">
        <f t="shared" ca="1" si="624"/>
        <v/>
      </c>
      <c r="IB191" s="12" t="str">
        <f t="shared" ca="1" si="625"/>
        <v/>
      </c>
      <c r="IC191" s="12" t="str">
        <f t="shared" ca="1" si="626"/>
        <v/>
      </c>
      <c r="ID191" s="12" t="str">
        <f t="shared" ca="1" si="627"/>
        <v/>
      </c>
      <c r="IE191" s="12" t="str">
        <f t="shared" ca="1" si="628"/>
        <v/>
      </c>
      <c r="IF191" s="12" t="str">
        <f t="shared" ca="1" si="629"/>
        <v/>
      </c>
      <c r="IG191" s="197"/>
      <c r="IH191">
        <f t="shared" si="682"/>
        <v>0.91824011230601954</v>
      </c>
      <c r="II191">
        <f t="shared" si="683"/>
        <v>0.91538749861220792</v>
      </c>
      <c r="IJ191" t="e">
        <f t="shared" si="684"/>
        <v>#DIV/0!</v>
      </c>
      <c r="IK191">
        <f t="shared" si="782"/>
        <v>1.0397242764900625</v>
      </c>
      <c r="IL191">
        <f t="shared" si="780"/>
        <v>0.98812257665638847</v>
      </c>
      <c r="IM191">
        <f t="shared" si="781"/>
        <v>1.144954010964071</v>
      </c>
    </row>
    <row r="192" spans="1:261" x14ac:dyDescent="0.2">
      <c r="A192" t="s">
        <v>202</v>
      </c>
      <c r="B192" s="1">
        <f t="shared" si="686"/>
        <v>1981</v>
      </c>
      <c r="C192" s="42">
        <f t="shared" si="708"/>
        <v>9509.6530000000002</v>
      </c>
      <c r="D192" s="42">
        <f t="shared" si="708"/>
        <v>5870.2640000000001</v>
      </c>
      <c r="E192" s="42">
        <f t="shared" si="708"/>
        <v>24135.601000000002</v>
      </c>
      <c r="F192" s="42">
        <f t="shared" si="708"/>
        <v>19488.642</v>
      </c>
      <c r="G192" s="42">
        <f t="shared" ref="G192:G221" si="784">G345-H269</f>
        <v>17098.851999999999</v>
      </c>
      <c r="H192" s="42">
        <f t="shared" si="644"/>
        <v>76103.012000000002</v>
      </c>
      <c r="I192" s="42">
        <f t="shared" si="734"/>
        <v>59004.160000000003</v>
      </c>
      <c r="J192" s="277">
        <f t="shared" si="709"/>
        <v>3.3340224395177946</v>
      </c>
      <c r="K192" s="42">
        <f>[2]National!H121</f>
        <v>9509.6530000000002</v>
      </c>
      <c r="L192" s="42">
        <f t="shared" ref="L192:L222" si="785">L269+L345</f>
        <v>5879.4774031279994</v>
      </c>
      <c r="M192" s="42">
        <f>[11]Total_Industrial!F120</f>
        <v>18233.790122044258</v>
      </c>
      <c r="N192" s="42">
        <f t="shared" si="710"/>
        <v>18487.757080546693</v>
      </c>
      <c r="O192" s="42">
        <f t="shared" si="711"/>
        <v>16668.467886925464</v>
      </c>
      <c r="P192" s="42">
        <f t="shared" si="735"/>
        <v>68779.145492644428</v>
      </c>
      <c r="Q192" s="27"/>
      <c r="R192" s="27"/>
      <c r="S192" s="51">
        <f t="shared" si="736"/>
        <v>1</v>
      </c>
      <c r="T192" s="51">
        <f t="shared" si="737"/>
        <v>1.0015695040509249</v>
      </c>
      <c r="U192" s="51">
        <f t="shared" si="738"/>
        <v>0.75547280227429414</v>
      </c>
      <c r="V192" s="51">
        <f t="shared" si="739"/>
        <v>0.94864265455472441</v>
      </c>
      <c r="W192" s="51">
        <f t="shared" si="740"/>
        <v>0.97482964861766541</v>
      </c>
      <c r="X192" s="51">
        <f t="shared" si="741"/>
        <v>0.90376377603352187</v>
      </c>
      <c r="Z192" s="23">
        <f t="shared" si="713"/>
        <v>83391.453556010398</v>
      </c>
      <c r="AA192" s="23">
        <f t="shared" ref="AA192:AA219" si="786">AA116</f>
        <v>54225.356492580366</v>
      </c>
      <c r="AB192" s="27">
        <f t="shared" si="779"/>
        <v>1563.5705796242562</v>
      </c>
      <c r="AC192" s="58">
        <f t="shared" si="743"/>
        <v>0.92139324235246656</v>
      </c>
      <c r="AD192" s="27">
        <f t="shared" si="645"/>
        <v>7152.3896195636917</v>
      </c>
      <c r="AE192" s="27">
        <f t="shared" si="714"/>
        <v>6610.6</v>
      </c>
      <c r="AH192" s="267">
        <f t="shared" si="783"/>
        <v>114.03630221666279</v>
      </c>
      <c r="AI192" s="267">
        <f t="shared" si="647"/>
        <v>108.42671737773611</v>
      </c>
      <c r="AJ192" s="267">
        <f t="shared" si="744"/>
        <v>11.661635464147736</v>
      </c>
      <c r="AK192" s="51">
        <f t="shared" si="649"/>
        <v>20.065001815451183</v>
      </c>
      <c r="AL192" s="291">
        <f t="shared" si="650"/>
        <v>2.3304753758565897</v>
      </c>
      <c r="AM192" s="15"/>
      <c r="AN192" s="34">
        <f t="shared" si="651"/>
        <v>10.404372597441144</v>
      </c>
      <c r="AO192" s="34">
        <f t="shared" si="652"/>
        <v>11.512269990621123</v>
      </c>
      <c r="AQ192" s="26">
        <f t="shared" ref="AQ192:AQ221" si="787">AH192/AH$227</f>
        <v>1.0107716394166164</v>
      </c>
      <c r="AR192" s="26">
        <f t="shared" ref="AR192:AR221" si="788">AI192/AI$227</f>
        <v>1.0352399013217226</v>
      </c>
      <c r="AS192" s="26">
        <f t="shared" ref="AS192:AS221" si="789">AJ192/AJ$227</f>
        <v>1.1892503674194368</v>
      </c>
      <c r="AT192" s="26">
        <f t="shared" ref="AT192:AT221" si="790">AK192/AK$227</f>
        <v>1.0352256077109034</v>
      </c>
      <c r="AU192" s="26">
        <f t="shared" ref="AU192:AU221" si="791">AL192/AL$227</f>
        <v>1.0227120123476836</v>
      </c>
      <c r="AV192" s="26">
        <f t="shared" ref="AV192:AV221" si="792">AN192/AN$227</f>
        <v>1.1383811115929399</v>
      </c>
      <c r="AY192" s="34">
        <f t="shared" ref="AY192:AY219" si="793">Z192/$AE192</f>
        <v>12.614808573504734</v>
      </c>
      <c r="AZ192" s="34">
        <f t="shared" ref="AZ192:AZ219" si="794">AA192/$AE192</f>
        <v>8.2027889287780784</v>
      </c>
      <c r="BA192" s="34">
        <f t="shared" ref="BA192:BA219" si="795">AB192/$AE192</f>
        <v>0.23652476017672466</v>
      </c>
      <c r="BB192" s="95">
        <f t="shared" ref="BB192:BB219" si="796">AC192/$AE192</f>
        <v>1.393811820942829E-4</v>
      </c>
      <c r="BC192" s="34">
        <f t="shared" ref="BC192:BC219" si="797">AD192/$AE192</f>
        <v>1.0819577072525477</v>
      </c>
      <c r="BD192" s="34"/>
      <c r="BG192" s="3"/>
      <c r="BH192" s="258">
        <f>[2]National!CQ121</f>
        <v>1.021822727874738</v>
      </c>
      <c r="BI192" s="258">
        <f>[10]Commercial_Total!Y121</f>
        <v>1.0206941480767813</v>
      </c>
      <c r="BJ192" s="258">
        <f>[11]Total_Industrial!Z120</f>
        <v>1.0884023700225287</v>
      </c>
      <c r="BK192" s="51">
        <f t="shared" si="715"/>
        <v>1.0623116885641064</v>
      </c>
      <c r="BL192" s="290">
        <f t="shared" si="716"/>
        <v>1.0227120123476836</v>
      </c>
      <c r="BN192" s="258">
        <f>[2]National!CU121</f>
        <v>0.98918492595960716</v>
      </c>
      <c r="BO192" s="258">
        <f>[10]Commercial_Total!X121</f>
        <v>1.01425084416556</v>
      </c>
      <c r="BP192" s="258">
        <f>[11]Total_Industrial!AD120</f>
        <v>1.0926565200223239</v>
      </c>
      <c r="BQ192" s="51">
        <f t="shared" si="745"/>
        <v>0.97450269902441311</v>
      </c>
      <c r="BR192" s="51">
        <v>1</v>
      </c>
      <c r="BZ192" s="83">
        <f t="shared" si="687"/>
        <v>0.87145550179943854</v>
      </c>
      <c r="CA192" s="83">
        <f t="shared" ref="CA192:CA221" si="798">IF(ISERR(AO192),"NA ", AO192/AO$227)</f>
        <v>1.1431003582484784</v>
      </c>
      <c r="CB192" s="83">
        <f t="shared" si="653"/>
        <v>1.1383811115929399</v>
      </c>
      <c r="CC192" s="83">
        <f t="shared" ref="CC192:CC219" si="799">IF(CM192=1,EK192,"NA")</f>
        <v>1.0691836800773398</v>
      </c>
      <c r="CD192" s="83">
        <f t="shared" ref="CD192:CD219" si="800">IF(CP192&gt;0, FF192,"NA")</f>
        <v>1.0147561761637154</v>
      </c>
      <c r="CE192" s="83">
        <f t="shared" ref="CE192:CE219" si="801">IF(CO192&gt;0,EV192, "NA")</f>
        <v>1.0492370519023009</v>
      </c>
      <c r="CF192" s="413">
        <f t="shared" si="654"/>
        <v>0.99204839536969081</v>
      </c>
      <c r="CG192" s="413">
        <f t="shared" ref="CG192:CG221" si="802">IF(P192&gt;0,P192/P$227,"NA")</f>
        <v>0.99204848284222802</v>
      </c>
      <c r="CH192" s="9"/>
      <c r="CI192" s="84">
        <f t="shared" si="655"/>
        <v>1.0849607428119306</v>
      </c>
      <c r="CK192" s="87">
        <f t="shared" ref="CK192:CK219" si="803">AQ192*AR192*AS192*AT192</f>
        <v>1.2882565258199903</v>
      </c>
      <c r="CL192" s="87">
        <f t="shared" si="656"/>
        <v>3.6909081726235709E-3</v>
      </c>
      <c r="CM192" s="92">
        <f t="shared" si="657"/>
        <v>1</v>
      </c>
      <c r="CN192" s="92">
        <f t="shared" si="658"/>
        <v>1</v>
      </c>
      <c r="CO192" s="5">
        <f t="shared" si="659"/>
        <v>1</v>
      </c>
      <c r="CP192" s="91">
        <f t="shared" ref="CP192:CP219" si="804">IF(BN192*BO192*BP192*BQ192*BR192&gt;0,1,0)</f>
        <v>1</v>
      </c>
      <c r="CQ192" s="37">
        <f t="shared" ref="CQ192:CQ219" si="805">BZ192*CC192*CD192*CE192</f>
        <v>0.99204839536969081</v>
      </c>
      <c r="CR192">
        <f t="shared" ref="CR192:CR219" si="806">CC192*CD192</f>
        <v>1.0849607428119306</v>
      </c>
      <c r="CS192" s="84">
        <f t="shared" ref="CS192:CS219" si="807">IF(CN192=1,EA192,"NA ")</f>
        <v>1.0647198725579075</v>
      </c>
      <c r="CT192" s="205"/>
      <c r="CU192" s="244"/>
      <c r="CV192" s="5"/>
      <c r="CW192" s="26">
        <f t="shared" si="746"/>
        <v>0.1382636107483628</v>
      </c>
      <c r="CX192" s="26">
        <f t="shared" si="747"/>
        <v>8.5483431947504768E-2</v>
      </c>
      <c r="CY192" s="26">
        <f t="shared" si="748"/>
        <v>0.26510637768819428</v>
      </c>
      <c r="CZ192" s="26">
        <f t="shared" si="749"/>
        <v>0.26879887716144807</v>
      </c>
      <c r="DA192" s="26">
        <f t="shared" si="750"/>
        <v>0.24234770245448994</v>
      </c>
      <c r="DB192" s="26">
        <f t="shared" si="751"/>
        <v>1</v>
      </c>
      <c r="DD192" s="26">
        <f t="shared" si="752"/>
        <v>0.13974370569659617</v>
      </c>
      <c r="DE192" s="26">
        <f t="shared" si="753"/>
        <v>8.573874468812645E-2</v>
      </c>
      <c r="DF192" s="26">
        <f t="shared" si="754"/>
        <v>0.26730579081171557</v>
      </c>
      <c r="DG192" s="26">
        <f t="shared" si="755"/>
        <v>0.26669046828283982</v>
      </c>
      <c r="DH192" s="26">
        <f t="shared" si="756"/>
        <v>0.24049947078949846</v>
      </c>
      <c r="DI192" s="26">
        <f t="shared" si="757"/>
        <v>0.99997818026877638</v>
      </c>
      <c r="DJ192" s="26"/>
      <c r="DK192" s="26">
        <f t="shared" si="758"/>
        <v>0.13974675493322819</v>
      </c>
      <c r="DL192" s="26">
        <f t="shared" si="759"/>
        <v>8.5740615525312161E-2</v>
      </c>
      <c r="DM192" s="26">
        <f t="shared" si="760"/>
        <v>0.26731162347949283</v>
      </c>
      <c r="DN192" s="26">
        <f t="shared" si="761"/>
        <v>0.26669628752415192</v>
      </c>
      <c r="DO192" s="26">
        <f t="shared" si="762"/>
        <v>0.24050471853781497</v>
      </c>
      <c r="DP192" s="26">
        <f t="shared" si="763"/>
        <v>1</v>
      </c>
      <c r="DQ192" s="26"/>
      <c r="DR192" s="26"/>
      <c r="DS192" s="26">
        <f t="shared" si="688"/>
        <v>-7.7659316409759122E-2</v>
      </c>
      <c r="DT192" s="26">
        <f t="shared" si="689"/>
        <v>-4.1826095541405539E-2</v>
      </c>
      <c r="DU192" s="26">
        <f t="shared" si="690"/>
        <v>-4.1189905107717591E-2</v>
      </c>
      <c r="DV192" s="26">
        <f t="shared" si="691"/>
        <v>-5.3078471545903328E-3</v>
      </c>
      <c r="DW192" s="26">
        <f t="shared" si="692"/>
        <v>-2.6185048084845831E-2</v>
      </c>
      <c r="DY192" s="26">
        <f t="shared" si="693"/>
        <v>0.96738126628902721</v>
      </c>
      <c r="DZ192" s="26">
        <f t="shared" si="694"/>
        <v>0.86465586463252631</v>
      </c>
      <c r="EA192" s="26">
        <f t="shared" ref="EA192:EA221" si="808">DZ192/DZ$227</f>
        <v>1.0647198725579075</v>
      </c>
      <c r="EC192" s="26">
        <f t="shared" si="660"/>
        <v>1.3077503383478345E-2</v>
      </c>
      <c r="ED192" s="26">
        <f t="shared" si="661"/>
        <v>-7.4589271686601021E-3</v>
      </c>
      <c r="EE192" s="26">
        <f t="shared" si="662"/>
        <v>-1.8635137460709713E-2</v>
      </c>
      <c r="EF192" s="26">
        <f t="shared" si="663"/>
        <v>-2.2245448868640372E-2</v>
      </c>
      <c r="EG192" s="26">
        <f t="shared" si="664"/>
        <v>-1.8076817398712296E-3</v>
      </c>
      <c r="EI192" s="26">
        <f t="shared" si="665"/>
        <v>0.98989052991574322</v>
      </c>
      <c r="EJ192" s="26">
        <f t="shared" si="695"/>
        <v>0.92285473732842704</v>
      </c>
      <c r="EK192" s="26">
        <f t="shared" ref="EK192:EK221" si="809">EJ192/EJ$227</f>
        <v>1.0691836800773398</v>
      </c>
      <c r="EN192" s="26">
        <f t="shared" si="696"/>
        <v>-5.398986835913553E-2</v>
      </c>
      <c r="EO192" s="26">
        <f t="shared" si="697"/>
        <v>-2.9285135656011985E-2</v>
      </c>
      <c r="EP192" s="26">
        <f t="shared" si="698"/>
        <v>-1.3820987367658258E-2</v>
      </c>
      <c r="EQ192" s="26">
        <f t="shared" si="699"/>
        <v>-2.5384626801632174E-3</v>
      </c>
      <c r="ER192" s="292">
        <f t="shared" si="764"/>
        <v>-2.6185048084845831E-2</v>
      </c>
      <c r="ET192" s="26">
        <f t="shared" si="666"/>
        <v>0.97948831500151201</v>
      </c>
      <c r="EU192" s="26">
        <f t="shared" si="701"/>
        <v>0.85301313358144626</v>
      </c>
      <c r="EV192" s="26">
        <f t="shared" ref="EV192:EV221" si="810">EU192/EU$227</f>
        <v>1.0492370519023009</v>
      </c>
      <c r="EW192" s="26"/>
      <c r="EX192" s="26">
        <f t="shared" si="667"/>
        <v>-2.3669448050623779E-2</v>
      </c>
      <c r="EY192" s="26">
        <f t="shared" si="668"/>
        <v>-1.2540959885393357E-2</v>
      </c>
      <c r="EZ192" s="26">
        <f t="shared" si="669"/>
        <v>-2.7368764521171242E-2</v>
      </c>
      <c r="FA192" s="26">
        <f t="shared" si="670"/>
        <v>-2.7693844744270672E-3</v>
      </c>
      <c r="FB192" s="26">
        <f t="shared" si="671"/>
        <v>0</v>
      </c>
      <c r="FC192" s="26"/>
      <c r="FD192" s="26">
        <f t="shared" si="672"/>
        <v>0.98763945530963548</v>
      </c>
      <c r="FE192" s="26">
        <f t="shared" si="702"/>
        <v>1.0136490379523351</v>
      </c>
      <c r="FF192" s="26">
        <f t="shared" ref="FF192:FF221" si="811">FE192/FE$227</f>
        <v>1.0147561761637154</v>
      </c>
      <c r="FV192" s="26">
        <f t="shared" ref="FV192:FV222" si="812">FV116</f>
        <v>0.87145550179943854</v>
      </c>
      <c r="FX192" s="8">
        <f t="shared" si="703"/>
        <v>32</v>
      </c>
      <c r="FY192" t="b">
        <f t="shared" si="673"/>
        <v>0</v>
      </c>
      <c r="GC192" s="11"/>
      <c r="GD192" s="11"/>
      <c r="GE192" s="11"/>
      <c r="GF192" s="11" t="str">
        <f t="shared" ca="1" si="772"/>
        <v/>
      </c>
      <c r="GG192" s="12" t="str">
        <f t="shared" ca="1" si="705"/>
        <v/>
      </c>
      <c r="GH192" s="12" t="str">
        <f t="shared" ca="1" si="706"/>
        <v/>
      </c>
      <c r="GI192" s="12" t="str">
        <f t="shared" ca="1" si="707"/>
        <v/>
      </c>
      <c r="GM192" s="12" t="str">
        <f t="shared" ca="1" si="773"/>
        <v/>
      </c>
      <c r="GN192" s="12" t="str">
        <f t="shared" ca="1" si="774"/>
        <v/>
      </c>
      <c r="GO192" s="12" t="str">
        <f t="shared" ca="1" si="775"/>
        <v/>
      </c>
      <c r="GP192" s="12" t="str">
        <f t="shared" ca="1" si="776"/>
        <v/>
      </c>
      <c r="GQ192" s="12" t="str">
        <f t="shared" ca="1" si="777"/>
        <v/>
      </c>
      <c r="GX192" s="14"/>
      <c r="GZ192">
        <f t="shared" ref="GZ192:GZ221" si="813">BZ192/BZ$228</f>
        <v>0.62662685435328702</v>
      </c>
      <c r="HA192">
        <f t="shared" ref="HA192:HA221" si="814">CC192/CC$228</f>
        <v>1.1731575736757367</v>
      </c>
      <c r="HB192">
        <f t="shared" ref="HB192:HB221" si="815">CD192/CD$228</f>
        <v>0.99218200970869252</v>
      </c>
      <c r="HC192">
        <f t="shared" ref="HC192:HC221" si="816">CE192/CE$228</f>
        <v>1.1047167534262914</v>
      </c>
      <c r="HD192">
        <f t="shared" ref="HD192:HD221" si="817">CF192/CF$228</f>
        <v>0.8057635915745841</v>
      </c>
      <c r="HE192">
        <f t="shared" ref="HE192:HE221" si="818">CG192/CG$228</f>
        <v>0.80576377629263818</v>
      </c>
      <c r="HG192">
        <f t="shared" ref="HG192:HG221" si="819">CI192/CI$228</f>
        <v>1.1639858391545661</v>
      </c>
      <c r="HI192">
        <f t="shared" si="676"/>
        <v>0.97936483269657815</v>
      </c>
      <c r="HJ192">
        <f t="shared" si="677"/>
        <v>0.97542773360172264</v>
      </c>
      <c r="HK192">
        <f t="shared" si="678"/>
        <v>1.2452004536263066</v>
      </c>
      <c r="HL192">
        <f t="shared" si="679"/>
        <v>1.1974656625078359</v>
      </c>
      <c r="HM192">
        <f t="shared" si="680"/>
        <v>1.0332467396675811</v>
      </c>
      <c r="HO192" s="8">
        <f t="shared" si="704"/>
        <v>32</v>
      </c>
      <c r="HP192" t="b">
        <f t="shared" si="681"/>
        <v>0</v>
      </c>
      <c r="HS192" s="11"/>
      <c r="HT192" s="11"/>
      <c r="HU192" s="11"/>
      <c r="HV192" s="11" t="str">
        <f t="shared" ca="1" si="733"/>
        <v/>
      </c>
      <c r="HW192" s="12" t="str">
        <f t="shared" ref="HW192:HW221" ca="1" si="820">IF($HP192,OFFSET(GZ$160,$FY$4+$FX192,0),"")</f>
        <v/>
      </c>
      <c r="HX192" s="12" t="str">
        <f t="shared" ref="HX192:HX221" ca="1" si="821">IF($HP192,OFFSET(HG$160,$FY$4+$FX192,0),"")</f>
        <v/>
      </c>
      <c r="HY192" s="12" t="str">
        <f t="shared" ref="HY192:HY221" ca="1" si="822">IF($HP192,OFFSET(HC$160,$FY$4+$FX192,0),"")</f>
        <v/>
      </c>
      <c r="IB192" s="12" t="str">
        <f t="shared" ref="IB192:IB221" ca="1" si="823">IF($HP192,OFFSET(HI$160,$FY$4+$FX192,0),"")</f>
        <v/>
      </c>
      <c r="IC192" s="12" t="str">
        <f t="shared" ref="IC192:IC221" ca="1" si="824">IF($HP192,OFFSET(HJ$160,$FY$4+$FX192,0),"")</f>
        <v/>
      </c>
      <c r="ID192" s="12" t="str">
        <f t="shared" ref="ID192:ID221" ca="1" si="825">IF($HP192,OFFSET(HK$160,$FY$4+$FX192,0),"")</f>
        <v/>
      </c>
      <c r="IE192" s="12" t="str">
        <f t="shared" ref="IE192:IE221" ca="1" si="826">IF($HP192,OFFSET(HL$160,$FY$4+$FX192,0),"")</f>
        <v/>
      </c>
      <c r="IF192" s="12" t="str">
        <f t="shared" ref="IF192:IF221" ca="1" si="827">IF($HP192,OFFSET(HM$160,$FY$4+$FX192,0),"")</f>
        <v/>
      </c>
      <c r="IG192" s="197"/>
      <c r="IH192">
        <f t="shared" si="682"/>
        <v>0.9544683560583227</v>
      </c>
      <c r="II192">
        <f t="shared" si="683"/>
        <v>0.93216199541187605</v>
      </c>
      <c r="IJ192" t="e">
        <f t="shared" si="684"/>
        <v>#DIV/0!</v>
      </c>
      <c r="IK192">
        <f t="shared" si="782"/>
        <v>1.0030817314710858</v>
      </c>
      <c r="IL192">
        <f t="shared" si="780"/>
        <v>0.96501129214605053</v>
      </c>
      <c r="IM192">
        <f t="shared" si="781"/>
        <v>1.1064508926474641</v>
      </c>
    </row>
    <row r="193" spans="1:247" x14ac:dyDescent="0.2">
      <c r="A193" t="s">
        <v>202</v>
      </c>
      <c r="B193" s="1">
        <f t="shared" si="686"/>
        <v>1982</v>
      </c>
      <c r="C193" s="42">
        <f t="shared" si="708"/>
        <v>9635.7080000000005</v>
      </c>
      <c r="D193" s="42">
        <f t="shared" si="708"/>
        <v>5941.0609999999997</v>
      </c>
      <c r="E193" s="42">
        <f t="shared" si="708"/>
        <v>21594.585999999999</v>
      </c>
      <c r="F193" s="42">
        <f t="shared" si="708"/>
        <v>19063.171000000002</v>
      </c>
      <c r="G193" s="42">
        <f t="shared" si="784"/>
        <v>16860.474999999999</v>
      </c>
      <c r="H193" s="42">
        <f t="shared" si="644"/>
        <v>73095.000999999989</v>
      </c>
      <c r="I193" s="42">
        <f t="shared" si="734"/>
        <v>56234.525999999991</v>
      </c>
      <c r="J193" s="277">
        <f t="shared" si="709"/>
        <v>3.3683978380480193</v>
      </c>
      <c r="K193" s="42">
        <f>[2]National!H122</f>
        <v>9635.7080000000005</v>
      </c>
      <c r="L193" s="42">
        <f t="shared" si="785"/>
        <v>5950.2744031279999</v>
      </c>
      <c r="M193" s="42">
        <f>[11]Total_Industrial!F121</f>
        <v>16340.883215761773</v>
      </c>
      <c r="N193" s="42">
        <f t="shared" si="710"/>
        <v>18201.851943636262</v>
      </c>
      <c r="O193" s="42">
        <f t="shared" si="711"/>
        <v>16623.984652774147</v>
      </c>
      <c r="P193" s="42">
        <f t="shared" si="735"/>
        <v>66752.702215300174</v>
      </c>
      <c r="Q193" s="27"/>
      <c r="R193" s="27"/>
      <c r="S193" s="51">
        <f t="shared" si="736"/>
        <v>1</v>
      </c>
      <c r="T193" s="51">
        <f t="shared" si="737"/>
        <v>1.0015508009643395</v>
      </c>
      <c r="U193" s="51">
        <f t="shared" si="738"/>
        <v>0.75671203957148214</v>
      </c>
      <c r="V193" s="51">
        <f t="shared" si="739"/>
        <v>0.95481763992130486</v>
      </c>
      <c r="W193" s="51">
        <f t="shared" si="740"/>
        <v>0.98597368417996223</v>
      </c>
      <c r="X193" s="51">
        <f t="shared" si="741"/>
        <v>0.91323211303191831</v>
      </c>
      <c r="Z193" s="23">
        <f t="shared" si="713"/>
        <v>84072.928486251054</v>
      </c>
      <c r="AA193" s="23">
        <f t="shared" si="786"/>
        <v>55124.436870888363</v>
      </c>
      <c r="AB193" s="27">
        <f t="shared" si="779"/>
        <v>1444.5501895484374</v>
      </c>
      <c r="AC193" s="58">
        <f t="shared" si="743"/>
        <v>0.91880064372129211</v>
      </c>
      <c r="AD193" s="27">
        <f t="shared" si="645"/>
        <v>7030.0869160867769</v>
      </c>
      <c r="AE193" s="27">
        <f t="shared" si="714"/>
        <v>6484.3</v>
      </c>
      <c r="AH193" s="267">
        <f t="shared" si="783"/>
        <v>114.61130441739978</v>
      </c>
      <c r="AI193" s="267">
        <f t="shared" si="647"/>
        <v>107.94258845790378</v>
      </c>
      <c r="AJ193" s="267">
        <f t="shared" si="744"/>
        <v>11.312091012130143</v>
      </c>
      <c r="AK193" s="51">
        <f t="shared" si="649"/>
        <v>19.810447530724186</v>
      </c>
      <c r="AL193" s="291">
        <f t="shared" si="650"/>
        <v>2.3646911981605641</v>
      </c>
      <c r="AM193" s="15"/>
      <c r="AN193" s="34">
        <f t="shared" si="651"/>
        <v>10.294511699844266</v>
      </c>
      <c r="AO193" s="34">
        <f t="shared" si="652"/>
        <v>11.272612463951388</v>
      </c>
      <c r="AQ193" s="26">
        <f t="shared" si="787"/>
        <v>1.0158682262561549</v>
      </c>
      <c r="AR193" s="26">
        <f t="shared" si="788"/>
        <v>1.0306175205348158</v>
      </c>
      <c r="AS193" s="26">
        <f t="shared" si="789"/>
        <v>1.1536039206350768</v>
      </c>
      <c r="AT193" s="26">
        <f t="shared" si="790"/>
        <v>1.0220922366538925</v>
      </c>
      <c r="AU193" s="26">
        <f t="shared" si="791"/>
        <v>1.0377273748119904</v>
      </c>
      <c r="AV193" s="26">
        <f t="shared" si="792"/>
        <v>1.1263608220891124</v>
      </c>
      <c r="AY193" s="34">
        <f t="shared" si="793"/>
        <v>12.965613633892795</v>
      </c>
      <c r="AZ193" s="34">
        <f t="shared" si="794"/>
        <v>8.5012163025906204</v>
      </c>
      <c r="BA193" s="34">
        <f t="shared" si="795"/>
        <v>0.22277658182817534</v>
      </c>
      <c r="BB193" s="95">
        <f t="shared" si="796"/>
        <v>1.4169619599976746E-4</v>
      </c>
      <c r="BC193" s="34">
        <f t="shared" si="797"/>
        <v>1.0841705220435169</v>
      </c>
      <c r="BD193" s="34"/>
      <c r="BG193" s="3"/>
      <c r="BH193" s="258">
        <f>[2]National!CQ122</f>
        <v>1.0139410731646288</v>
      </c>
      <c r="BI193" s="258">
        <f>[10]Commercial_Total!Y122</f>
        <v>1.033971962307876</v>
      </c>
      <c r="BJ193" s="258">
        <f>[11]Total_Industrial!Z121</f>
        <v>1.0667805583139645</v>
      </c>
      <c r="BK193" s="51">
        <f t="shared" si="715"/>
        <v>1.0367523713592406</v>
      </c>
      <c r="BL193" s="290">
        <f t="shared" si="716"/>
        <v>1.0377273748119904</v>
      </c>
      <c r="BN193" s="258">
        <f>[2]National!CU122</f>
        <v>1.0019006559084465</v>
      </c>
      <c r="BO193" s="258">
        <f>[10]Commercial_Total!X122</f>
        <v>0.99675577105052915</v>
      </c>
      <c r="BP193" s="258">
        <f>[11]Total_Industrial!AD121</f>
        <v>1.0813877101054254</v>
      </c>
      <c r="BQ193" s="51">
        <f t="shared" si="745"/>
        <v>0.98585955999683139</v>
      </c>
      <c r="BR193" s="51">
        <v>1</v>
      </c>
      <c r="BZ193" s="83">
        <f t="shared" si="687"/>
        <v>0.85480575292985495</v>
      </c>
      <c r="CA193" s="83">
        <f t="shared" si="798"/>
        <v>1.1193037825239427</v>
      </c>
      <c r="CB193" s="83">
        <f t="shared" ref="CB193:CB221" si="828">IF(ISERR(AN193),"NA ", AN193/AN$227)</f>
        <v>1.1263608220891124</v>
      </c>
      <c r="CC193" s="83">
        <f t="shared" si="799"/>
        <v>1.0656576452021376</v>
      </c>
      <c r="CD193" s="83">
        <f t="shared" si="800"/>
        <v>1.0155490392629807</v>
      </c>
      <c r="CE193" s="83">
        <f t="shared" si="801"/>
        <v>1.0407798632771643</v>
      </c>
      <c r="CF193" s="413">
        <f t="shared" si="654"/>
        <v>0.96281959874603917</v>
      </c>
      <c r="CG193" s="413">
        <f t="shared" si="802"/>
        <v>0.96281971059657401</v>
      </c>
      <c r="CH193" s="9"/>
      <c r="CI193" s="84">
        <f t="shared" si="655"/>
        <v>1.0822275977682811</v>
      </c>
      <c r="CK193" s="87">
        <f t="shared" si="803"/>
        <v>1.2344733282451821</v>
      </c>
      <c r="CL193" s="87">
        <f t="shared" si="656"/>
        <v>3.7722412896539332E-3</v>
      </c>
      <c r="CM193" s="92">
        <f t="shared" si="657"/>
        <v>1</v>
      </c>
      <c r="CN193" s="92">
        <f t="shared" si="658"/>
        <v>1</v>
      </c>
      <c r="CO193" s="5">
        <f t="shared" si="659"/>
        <v>1</v>
      </c>
      <c r="CP193" s="91">
        <f t="shared" si="804"/>
        <v>1</v>
      </c>
      <c r="CQ193" s="37">
        <f t="shared" si="805"/>
        <v>0.96281959874603917</v>
      </c>
      <c r="CR193">
        <f t="shared" si="806"/>
        <v>1.0822275977682811</v>
      </c>
      <c r="CS193" s="84">
        <f t="shared" si="807"/>
        <v>1.0569631130225325</v>
      </c>
      <c r="CT193" s="205"/>
      <c r="CU193" s="244"/>
      <c r="CV193" s="5"/>
      <c r="CW193" s="26">
        <f t="shared" si="746"/>
        <v>0.14434933238989434</v>
      </c>
      <c r="CX193" s="26">
        <f t="shared" si="747"/>
        <v>8.9139079103289942E-2</v>
      </c>
      <c r="CY193" s="26">
        <f t="shared" si="748"/>
        <v>0.24479732914866675</v>
      </c>
      <c r="CZ193" s="26">
        <f t="shared" si="749"/>
        <v>0.2726758818681092</v>
      </c>
      <c r="DA193" s="26">
        <f t="shared" si="750"/>
        <v>0.24903837749003988</v>
      </c>
      <c r="DB193" s="26">
        <f t="shared" si="751"/>
        <v>1</v>
      </c>
      <c r="DD193" s="26">
        <f t="shared" si="752"/>
        <v>0.14128462744770887</v>
      </c>
      <c r="DE193" s="26">
        <f t="shared" si="753"/>
        <v>8.7298499134286917E-2</v>
      </c>
      <c r="DF193" s="26">
        <f t="shared" si="754"/>
        <v>0.25481698086824334</v>
      </c>
      <c r="DG193" s="26">
        <f t="shared" si="755"/>
        <v>0.27073275283836068</v>
      </c>
      <c r="DH193" s="26">
        <f t="shared" si="756"/>
        <v>0.24567785593552349</v>
      </c>
      <c r="DI193" s="26">
        <f t="shared" si="757"/>
        <v>0.99981071622412321</v>
      </c>
      <c r="DJ193" s="26"/>
      <c r="DK193" s="26">
        <f t="shared" si="758"/>
        <v>0.14131137539841862</v>
      </c>
      <c r="DL193" s="26">
        <f t="shared" si="759"/>
        <v>8.7315026452184571E-2</v>
      </c>
      <c r="DM193" s="26">
        <f t="shared" si="760"/>
        <v>0.25486522271993944</v>
      </c>
      <c r="DN193" s="26">
        <f t="shared" si="761"/>
        <v>0.27078400785781503</v>
      </c>
      <c r="DO193" s="26">
        <f t="shared" si="762"/>
        <v>0.2457243675716424</v>
      </c>
      <c r="DP193" s="26">
        <f t="shared" si="763"/>
        <v>1</v>
      </c>
      <c r="DQ193" s="26"/>
      <c r="DR193" s="26"/>
      <c r="DS193" s="26">
        <f t="shared" si="688"/>
        <v>5.0296036013627631E-3</v>
      </c>
      <c r="DT193" s="26">
        <f t="shared" si="689"/>
        <v>-4.475031482760702E-3</v>
      </c>
      <c r="DU193" s="26">
        <f t="shared" si="690"/>
        <v>-3.0432279129210028E-2</v>
      </c>
      <c r="DV193" s="26">
        <f t="shared" si="691"/>
        <v>-1.2767642589941841E-2</v>
      </c>
      <c r="DW193" s="26">
        <f t="shared" si="692"/>
        <v>1.457517107604989E-2</v>
      </c>
      <c r="DY193" s="26">
        <f t="shared" si="693"/>
        <v>0.99271474146834515</v>
      </c>
      <c r="DZ193" s="26">
        <f t="shared" si="694"/>
        <v>0.85835662311776684</v>
      </c>
      <c r="EA193" s="26">
        <f t="shared" si="808"/>
        <v>1.0569631130225325</v>
      </c>
      <c r="EC193" s="26">
        <f t="shared" ref="EC193:EC221" si="829">LN(AY193/AY192)</f>
        <v>2.742934044095479E-2</v>
      </c>
      <c r="ED193" s="26">
        <f t="shared" ref="ED193:ED221" si="830">LN(AZ193/AZ192)</f>
        <v>3.5735037971245394E-2</v>
      </c>
      <c r="EE193" s="26">
        <f t="shared" ref="EE193:EE221" si="831">LN(BA193/BA192)</f>
        <v>-5.9883502607561687E-2</v>
      </c>
      <c r="EF193" s="26">
        <f t="shared" ref="EF193:EF221" si="832">LN(BB193/BB192)</f>
        <v>1.6472803822405974E-2</v>
      </c>
      <c r="EG193" s="26">
        <f t="shared" ref="EG193:EG221" si="833">LN(BC193/BC192)</f>
        <v>2.0431067106600215E-3</v>
      </c>
      <c r="EI193" s="26">
        <f t="shared" ref="EI193:EI221" si="834">EXP(SUMPRODUCT($DK193:$DO193,EC193:EG193))</f>
        <v>0.99670212430202143</v>
      </c>
      <c r="EJ193" s="26">
        <f t="shared" si="695"/>
        <v>0.91981127711742727</v>
      </c>
      <c r="EK193" s="26">
        <f t="shared" si="809"/>
        <v>1.0656576452021376</v>
      </c>
      <c r="EN193" s="26">
        <f t="shared" si="696"/>
        <v>-7.7432304145326593E-3</v>
      </c>
      <c r="EO193" s="26">
        <f t="shared" si="697"/>
        <v>1.2924726796358197E-2</v>
      </c>
      <c r="EP193" s="26">
        <f t="shared" si="698"/>
        <v>-2.006561659651428E-2</v>
      </c>
      <c r="EQ193" s="26">
        <f t="shared" si="699"/>
        <v>-2.4354264373306674E-2</v>
      </c>
      <c r="ER193" s="292">
        <f t="shared" si="764"/>
        <v>1.457517107604989E-2</v>
      </c>
      <c r="ET193" s="26">
        <f t="shared" ref="ET193:ET221" si="835">EXP(SUMPRODUCT($DK193:$DO193,EN193:ER193))</f>
        <v>0.99193967787374326</v>
      </c>
      <c r="EU193" s="26">
        <f t="shared" si="701"/>
        <v>0.8461375729468521</v>
      </c>
      <c r="EV193" s="26">
        <f t="shared" si="810"/>
        <v>1.0407798632771643</v>
      </c>
      <c r="EW193" s="26"/>
      <c r="EX193" s="26">
        <f t="shared" ref="EX193:EX221" si="836">LN(BN193/BN192)</f>
        <v>1.2772834015896021E-2</v>
      </c>
      <c r="EY193" s="26">
        <f t="shared" ref="EY193:EY221" si="837">LN(BO193/BO192)</f>
        <v>-1.7399758279119007E-2</v>
      </c>
      <c r="EZ193" s="26">
        <f t="shared" ref="EZ193:EZ221" si="838">LN(BP193/BP192)</f>
        <v>-1.0366772379428939E-2</v>
      </c>
      <c r="FA193" s="26">
        <f t="shared" ref="FA193:FA221" si="839">LN(BQ193/BQ192)</f>
        <v>1.1586621783364833E-2</v>
      </c>
      <c r="FB193" s="26">
        <f t="shared" ref="FB193:FB221" si="840">LN(BR193/BR192)</f>
        <v>0</v>
      </c>
      <c r="FC193" s="26"/>
      <c r="FD193" s="26">
        <f t="shared" ref="FD193:FD219" si="841">EXP(SUMPRODUCT($DK193:$DO193,EX193:FB193))</f>
        <v>1.0007813336029772</v>
      </c>
      <c r="FE193" s="26">
        <f t="shared" si="702"/>
        <v>1.0144410360073126</v>
      </c>
      <c r="FF193" s="26">
        <f t="shared" si="811"/>
        <v>1.0155490392629807</v>
      </c>
      <c r="FV193" s="26">
        <f t="shared" si="812"/>
        <v>0.85480575292985495</v>
      </c>
      <c r="FX193" s="8">
        <f t="shared" si="703"/>
        <v>33</v>
      </c>
      <c r="FY193" t="b">
        <f t="shared" si="673"/>
        <v>0</v>
      </c>
      <c r="GC193" s="11"/>
      <c r="GD193" s="11"/>
      <c r="GE193" s="11"/>
      <c r="GF193" s="11" t="str">
        <f t="shared" ca="1" si="772"/>
        <v/>
      </c>
      <c r="GG193" s="12" t="str">
        <f t="shared" ca="1" si="705"/>
        <v/>
      </c>
      <c r="GH193" s="12" t="str">
        <f t="shared" ca="1" si="706"/>
        <v/>
      </c>
      <c r="GI193" s="12" t="str">
        <f t="shared" ca="1" si="707"/>
        <v/>
      </c>
      <c r="GM193" s="12" t="str">
        <f t="shared" ca="1" si="773"/>
        <v/>
      </c>
      <c r="GN193" s="12" t="str">
        <f t="shared" ca="1" si="774"/>
        <v/>
      </c>
      <c r="GO193" s="12" t="str">
        <f t="shared" ca="1" si="775"/>
        <v/>
      </c>
      <c r="GP193" s="12" t="str">
        <f t="shared" ca="1" si="776"/>
        <v/>
      </c>
      <c r="GQ193" s="12" t="str">
        <f t="shared" ca="1" si="777"/>
        <v/>
      </c>
      <c r="GX193" s="14"/>
      <c r="GZ193">
        <f t="shared" si="813"/>
        <v>0.61465472297265278</v>
      </c>
      <c r="HA193">
        <f t="shared" si="814"/>
        <v>1.169288645823612</v>
      </c>
      <c r="HB193">
        <f t="shared" si="815"/>
        <v>0.99295723485314735</v>
      </c>
      <c r="HC193">
        <f t="shared" si="816"/>
        <v>1.095812380535403</v>
      </c>
      <c r="HD193">
        <f t="shared" si="817"/>
        <v>0.78202331816171289</v>
      </c>
      <c r="HE193">
        <f t="shared" si="818"/>
        <v>0.78202351933102232</v>
      </c>
      <c r="HG193">
        <f t="shared" si="819"/>
        <v>1.1610536205021951</v>
      </c>
      <c r="HI193">
        <f t="shared" si="676"/>
        <v>0.9843030578334736</v>
      </c>
      <c r="HJ193">
        <f t="shared" si="677"/>
        <v>0.97107241614432938</v>
      </c>
      <c r="HK193">
        <f t="shared" si="678"/>
        <v>1.2078769657199149</v>
      </c>
      <c r="HL193">
        <f t="shared" si="679"/>
        <v>1.1822740359130111</v>
      </c>
      <c r="HM193">
        <f t="shared" ref="HM193:HM221" si="842">AU193/AU$228</f>
        <v>1.0484167720167246</v>
      </c>
      <c r="HO193" s="8">
        <f t="shared" si="704"/>
        <v>33</v>
      </c>
      <c r="HP193" t="b">
        <f t="shared" si="681"/>
        <v>0</v>
      </c>
      <c r="HS193" s="11"/>
      <c r="HT193" s="11"/>
      <c r="HU193" s="11"/>
      <c r="HV193" s="11" t="str">
        <f t="shared" ca="1" si="733"/>
        <v/>
      </c>
      <c r="HW193" s="12" t="str">
        <f t="shared" ca="1" si="820"/>
        <v/>
      </c>
      <c r="HX193" s="12" t="str">
        <f t="shared" ca="1" si="821"/>
        <v/>
      </c>
      <c r="HY193" s="12" t="str">
        <f t="shared" ca="1" si="822"/>
        <v/>
      </c>
      <c r="IB193" s="12" t="str">
        <f t="shared" ca="1" si="823"/>
        <v/>
      </c>
      <c r="IC193" s="12" t="str">
        <f t="shared" ca="1" si="824"/>
        <v/>
      </c>
      <c r="ID193" s="12" t="str">
        <f t="shared" ca="1" si="825"/>
        <v/>
      </c>
      <c r="IE193" s="12" t="str">
        <f t="shared" ca="1" si="826"/>
        <v/>
      </c>
      <c r="IF193" s="12" t="str">
        <f t="shared" ca="1" si="827"/>
        <v/>
      </c>
      <c r="IG193" s="197"/>
      <c r="IH193">
        <f t="shared" ref="IH193:IH221" si="843">Z193/Z$150</f>
        <v>0.96226827114104607</v>
      </c>
      <c r="II193">
        <f t="shared" ref="II193:II221" si="844">AA193/AA$150</f>
        <v>0.94761765331232573</v>
      </c>
      <c r="IJ193" t="e">
        <f t="shared" ref="IJ193:IJ221" si="845">AD193/AD$150</f>
        <v>#DIV/0!</v>
      </c>
      <c r="IK193">
        <f t="shared" si="782"/>
        <v>0.96474954502435362</v>
      </c>
      <c r="IL193">
        <f t="shared" si="780"/>
        <v>0.97663135627176978</v>
      </c>
      <c r="IM193">
        <f t="shared" si="781"/>
        <v>0.99158675731760126</v>
      </c>
    </row>
    <row r="194" spans="1:247" x14ac:dyDescent="0.2">
      <c r="A194" t="s">
        <v>202</v>
      </c>
      <c r="B194" s="1">
        <f t="shared" si="686"/>
        <v>1983</v>
      </c>
      <c r="C194" s="42">
        <f t="shared" si="708"/>
        <v>9394.0580000000009</v>
      </c>
      <c r="D194" s="42">
        <f t="shared" si="708"/>
        <v>5956.73</v>
      </c>
      <c r="E194" s="42">
        <f t="shared" si="708"/>
        <v>21195.620999999999</v>
      </c>
      <c r="F194" s="42">
        <f t="shared" si="708"/>
        <v>19146.778999999999</v>
      </c>
      <c r="G194" s="42">
        <f t="shared" si="784"/>
        <v>17274.595000000001</v>
      </c>
      <c r="H194" s="42">
        <f t="shared" si="644"/>
        <v>72967.782999999996</v>
      </c>
      <c r="I194" s="42">
        <f t="shared" si="734"/>
        <v>55693.187999999995</v>
      </c>
      <c r="J194" s="277">
        <f t="shared" si="709"/>
        <v>3.353789458236939</v>
      </c>
      <c r="K194" s="42">
        <f>[2]National!H123</f>
        <v>9394.0580000000009</v>
      </c>
      <c r="L194" s="42">
        <f t="shared" si="785"/>
        <v>5965.9434031279998</v>
      </c>
      <c r="M194" s="42">
        <f>[11]Total_Industrial!F122</f>
        <v>17152.157505736293</v>
      </c>
      <c r="N194" s="42">
        <f t="shared" si="710"/>
        <v>18416.191950850356</v>
      </c>
      <c r="O194" s="42">
        <f t="shared" si="711"/>
        <v>16817.66835828844</v>
      </c>
      <c r="P194" s="42">
        <f t="shared" si="735"/>
        <v>67746.019218003086</v>
      </c>
      <c r="Q194" s="27"/>
      <c r="R194" s="27"/>
      <c r="S194" s="51">
        <f t="shared" si="736"/>
        <v>1</v>
      </c>
      <c r="T194" s="51">
        <f t="shared" si="737"/>
        <v>1.0015467216288132</v>
      </c>
      <c r="U194" s="51">
        <f t="shared" si="738"/>
        <v>0.80923118533475824</v>
      </c>
      <c r="V194" s="51">
        <f t="shared" si="739"/>
        <v>0.96184282227576545</v>
      </c>
      <c r="W194" s="51">
        <f t="shared" si="740"/>
        <v>0.97354921248738036</v>
      </c>
      <c r="X194" s="51">
        <f t="shared" si="741"/>
        <v>0.92843740665662122</v>
      </c>
      <c r="Z194" s="23">
        <f t="shared" si="713"/>
        <v>84941.020785206041</v>
      </c>
      <c r="AA194" s="23">
        <f t="shared" si="786"/>
        <v>55948.968379792685</v>
      </c>
      <c r="AB194" s="27">
        <f t="shared" si="779"/>
        <v>1466.9064303155935</v>
      </c>
      <c r="AC194" s="58">
        <f t="shared" si="743"/>
        <v>0.95430002937887426</v>
      </c>
      <c r="AD194" s="27">
        <f t="shared" si="645"/>
        <v>7157.6084429658304</v>
      </c>
      <c r="AE194" s="27">
        <f t="shared" si="714"/>
        <v>6784.7</v>
      </c>
      <c r="AH194" s="267">
        <f t="shared" si="783"/>
        <v>110.59506835637346</v>
      </c>
      <c r="AI194" s="267">
        <f t="shared" si="647"/>
        <v>106.63187500848977</v>
      </c>
      <c r="AJ194" s="267">
        <f t="shared" si="744"/>
        <v>11.692741371408495</v>
      </c>
      <c r="AK194" s="51">
        <f t="shared" si="649"/>
        <v>19.298115250857649</v>
      </c>
      <c r="AL194" s="291">
        <f t="shared" si="650"/>
        <v>2.3496211747676803</v>
      </c>
      <c r="AM194" s="15"/>
      <c r="AN194" s="34">
        <f t="shared" si="651"/>
        <v>9.9851163968934653</v>
      </c>
      <c r="AO194" s="34">
        <f t="shared" si="652"/>
        <v>10.754754521202116</v>
      </c>
      <c r="AQ194" s="26">
        <f t="shared" si="787"/>
        <v>0.98026993493331915</v>
      </c>
      <c r="AR194" s="26">
        <f t="shared" si="788"/>
        <v>1.0181030509017894</v>
      </c>
      <c r="AS194" s="26">
        <f t="shared" si="789"/>
        <v>1.1924225392603851</v>
      </c>
      <c r="AT194" s="26">
        <f t="shared" si="790"/>
        <v>0.99565917172556906</v>
      </c>
      <c r="AU194" s="26">
        <f t="shared" si="791"/>
        <v>1.0311140056642483</v>
      </c>
      <c r="AV194" s="26">
        <f t="shared" si="792"/>
        <v>1.0925087309998918</v>
      </c>
      <c r="AY194" s="34">
        <f t="shared" si="793"/>
        <v>12.519495450824067</v>
      </c>
      <c r="AZ194" s="34">
        <f t="shared" si="794"/>
        <v>8.2463437410338969</v>
      </c>
      <c r="BA194" s="34">
        <f t="shared" si="795"/>
        <v>0.21620800187415709</v>
      </c>
      <c r="BB194" s="95">
        <f t="shared" si="796"/>
        <v>1.4065471271815618E-4</v>
      </c>
      <c r="BC194" s="34">
        <f t="shared" si="797"/>
        <v>1.0549631439806963</v>
      </c>
      <c r="BD194" s="34"/>
      <c r="BG194" s="3"/>
      <c r="BH194" s="258">
        <f>[2]National!CQ123</f>
        <v>0.99119764017122525</v>
      </c>
      <c r="BI194" s="258">
        <f>[10]Commercial_Total!Y123</f>
        <v>1.0077819611039294</v>
      </c>
      <c r="BJ194" s="258">
        <f>[11]Total_Industrial!Z122</f>
        <v>1.1058878634872511</v>
      </c>
      <c r="BK194" s="51">
        <f t="shared" si="715"/>
        <v>1.0062017936136707</v>
      </c>
      <c r="BL194" s="290">
        <f t="shared" si="716"/>
        <v>1.0311140056642483</v>
      </c>
      <c r="BN194" s="258">
        <f>[2]National!CU123</f>
        <v>0.98897525095396865</v>
      </c>
      <c r="BO194" s="258">
        <f>[10]Commercial_Total!X123</f>
        <v>1.0102413916861084</v>
      </c>
      <c r="BP194" s="258">
        <f>[11]Total_Industrial!AD122</f>
        <v>1.0782485662393635</v>
      </c>
      <c r="BQ194" s="51">
        <f t="shared" si="745"/>
        <v>0.98952235828338286</v>
      </c>
      <c r="BR194" s="51">
        <v>1</v>
      </c>
      <c r="BZ194" s="83">
        <f t="shared" si="687"/>
        <v>0.89440658080335367</v>
      </c>
      <c r="CA194" s="83">
        <f t="shared" si="798"/>
        <v>1.0678835499928452</v>
      </c>
      <c r="CB194" s="83">
        <f t="shared" si="828"/>
        <v>1.0925087309998918</v>
      </c>
      <c r="CC194" s="83">
        <f t="shared" si="799"/>
        <v>1.0404883048769487</v>
      </c>
      <c r="CD194" s="83">
        <f t="shared" si="800"/>
        <v>1.0151828422197897</v>
      </c>
      <c r="CE194" s="83">
        <f t="shared" si="801"/>
        <v>1.0342925474051863</v>
      </c>
      <c r="CF194" s="413">
        <f t="shared" si="654"/>
        <v>0.97714688864301591</v>
      </c>
      <c r="CG194" s="413">
        <f t="shared" si="802"/>
        <v>0.97714699859142418</v>
      </c>
      <c r="CH194" s="9"/>
      <c r="CI194" s="84">
        <f t="shared" si="655"/>
        <v>1.0562858746414319</v>
      </c>
      <c r="CK194" s="87">
        <f t="shared" si="803"/>
        <v>1.1848907170143381</v>
      </c>
      <c r="CL194" s="87">
        <f t="shared" si="656"/>
        <v>3.31216222199451E-3</v>
      </c>
      <c r="CM194" s="92">
        <f t="shared" si="657"/>
        <v>1</v>
      </c>
      <c r="CN194" s="92">
        <f t="shared" si="658"/>
        <v>1</v>
      </c>
      <c r="CO194" s="5">
        <f t="shared" si="659"/>
        <v>1</v>
      </c>
      <c r="CP194" s="91">
        <f t="shared" si="804"/>
        <v>1</v>
      </c>
      <c r="CQ194" s="37">
        <f t="shared" si="805"/>
        <v>0.97714688864301591</v>
      </c>
      <c r="CR194">
        <f t="shared" si="806"/>
        <v>1.0562858746414319</v>
      </c>
      <c r="CS194" s="84">
        <f t="shared" si="807"/>
        <v>1.0499961661069275</v>
      </c>
      <c r="CT194" s="205"/>
      <c r="CU194" s="244"/>
      <c r="CV194" s="5"/>
      <c r="CW194" s="26">
        <f t="shared" si="746"/>
        <v>0.13866583023528545</v>
      </c>
      <c r="CX194" s="26">
        <f t="shared" si="747"/>
        <v>8.8063379546035186E-2</v>
      </c>
      <c r="CY194" s="26">
        <f t="shared" si="748"/>
        <v>0.25318325273905118</v>
      </c>
      <c r="CZ194" s="26">
        <f t="shared" si="749"/>
        <v>0.27184168403442321</v>
      </c>
      <c r="DA194" s="26">
        <f t="shared" si="750"/>
        <v>0.24824585344520506</v>
      </c>
      <c r="DB194" s="26">
        <f t="shared" si="751"/>
        <v>1</v>
      </c>
      <c r="DD194" s="26">
        <f t="shared" si="752"/>
        <v>0.14148855661261436</v>
      </c>
      <c r="DE194" s="26">
        <f t="shared" si="753"/>
        <v>8.8600140983001771E-2</v>
      </c>
      <c r="DF194" s="26">
        <f t="shared" si="754"/>
        <v>0.24896675286633807</v>
      </c>
      <c r="DG194" s="26">
        <f t="shared" si="755"/>
        <v>0.27225856995340969</v>
      </c>
      <c r="DH194" s="26">
        <f t="shared" si="756"/>
        <v>0.2486419049593063</v>
      </c>
      <c r="DI194" s="26">
        <f t="shared" si="757"/>
        <v>0.99995592537467015</v>
      </c>
      <c r="DJ194" s="26"/>
      <c r="DK194" s="26">
        <f t="shared" si="758"/>
        <v>0.14149479294259942</v>
      </c>
      <c r="DL194" s="26">
        <f t="shared" si="759"/>
        <v>8.8604046173139564E-2</v>
      </c>
      <c r="DM194" s="26">
        <f t="shared" si="760"/>
        <v>0.24897772646634755</v>
      </c>
      <c r="DN194" s="26">
        <f t="shared" si="761"/>
        <v>0.27227057017677858</v>
      </c>
      <c r="DO194" s="26">
        <f t="shared" si="762"/>
        <v>0.24865286424113492</v>
      </c>
      <c r="DP194" s="26">
        <f t="shared" si="763"/>
        <v>1</v>
      </c>
      <c r="DQ194" s="26"/>
      <c r="DR194" s="26"/>
      <c r="DS194" s="26">
        <f t="shared" si="688"/>
        <v>-3.5670943613618812E-2</v>
      </c>
      <c r="DT194" s="26">
        <f t="shared" si="689"/>
        <v>-1.2217015303631023E-2</v>
      </c>
      <c r="DU194" s="26">
        <f t="shared" si="690"/>
        <v>3.3096098923981285E-2</v>
      </c>
      <c r="DV194" s="26">
        <f t="shared" si="691"/>
        <v>-2.6202015861173628E-2</v>
      </c>
      <c r="DW194" s="26">
        <f t="shared" si="692"/>
        <v>-6.3933288813108457E-3</v>
      </c>
      <c r="DY194" s="26">
        <f t="shared" si="693"/>
        <v>0.99340852407263103</v>
      </c>
      <c r="DZ194" s="26">
        <f t="shared" si="694"/>
        <v>0.85269878609938832</v>
      </c>
      <c r="EA194" s="26">
        <f t="shared" si="808"/>
        <v>1.0499961661069275</v>
      </c>
      <c r="EC194" s="26">
        <f t="shared" si="829"/>
        <v>-3.5013682499789235E-2</v>
      </c>
      <c r="ED194" s="26">
        <f t="shared" si="830"/>
        <v>-3.0439328474627606E-2</v>
      </c>
      <c r="EE194" s="26">
        <f t="shared" si="831"/>
        <v>-2.9928478073674238E-2</v>
      </c>
      <c r="EF194" s="26">
        <f t="shared" si="832"/>
        <v>-7.3772598062933079E-3</v>
      </c>
      <c r="EG194" s="26">
        <f t="shared" si="833"/>
        <v>-2.7309367101701319E-2</v>
      </c>
      <c r="EI194" s="26">
        <f t="shared" si="834"/>
        <v>0.976381401251605</v>
      </c>
      <c r="EJ194" s="26">
        <f t="shared" si="695"/>
        <v>0.89808662363894198</v>
      </c>
      <c r="EK194" s="26">
        <f t="shared" si="809"/>
        <v>1.0404883048769487</v>
      </c>
      <c r="EN194" s="26">
        <f t="shared" si="696"/>
        <v>-2.2686119680152068E-2</v>
      </c>
      <c r="EO194" s="26">
        <f t="shared" si="697"/>
        <v>-2.5655822139699459E-2</v>
      </c>
      <c r="EP194" s="26">
        <f t="shared" si="698"/>
        <v>3.6003219850835072E-2</v>
      </c>
      <c r="EQ194" s="26">
        <f t="shared" si="699"/>
        <v>-2.9910465807389205E-2</v>
      </c>
      <c r="ER194" s="292">
        <f t="shared" si="764"/>
        <v>-6.3933288813108457E-3</v>
      </c>
      <c r="ET194" s="26">
        <f t="shared" si="835"/>
        <v>0.99376687030478184</v>
      </c>
      <c r="EU194" s="26">
        <f t="shared" si="701"/>
        <v>0.84086348771467723</v>
      </c>
      <c r="EV194" s="26">
        <f t="shared" si="810"/>
        <v>1.0342925474051863</v>
      </c>
      <c r="EW194" s="26"/>
      <c r="EX194" s="26">
        <f t="shared" si="836"/>
        <v>-1.2984823933467672E-2</v>
      </c>
      <c r="EY194" s="26">
        <f t="shared" si="837"/>
        <v>1.3438806836068372E-2</v>
      </c>
      <c r="EZ194" s="26">
        <f t="shared" si="838"/>
        <v>-2.9071062671595241E-3</v>
      </c>
      <c r="FA194" s="26">
        <f t="shared" si="839"/>
        <v>3.7084499462155369E-3</v>
      </c>
      <c r="FB194" s="26">
        <f t="shared" si="840"/>
        <v>0</v>
      </c>
      <c r="FC194" s="26"/>
      <c r="FD194" s="26">
        <f t="shared" si="841"/>
        <v>0.99963940978817079</v>
      </c>
      <c r="FE194" s="26">
        <f t="shared" si="702"/>
        <v>1.0140752384992504</v>
      </c>
      <c r="FF194" s="26">
        <f t="shared" si="811"/>
        <v>1.0151828422197897</v>
      </c>
      <c r="FV194" s="26">
        <f t="shared" si="812"/>
        <v>0.89440658080335367</v>
      </c>
      <c r="FX194" s="8">
        <f t="shared" si="703"/>
        <v>34</v>
      </c>
      <c r="FY194" t="b">
        <f t="shared" si="673"/>
        <v>0</v>
      </c>
      <c r="GC194" s="11"/>
      <c r="GD194" s="11"/>
      <c r="GE194" s="11"/>
      <c r="GF194" s="11" t="str">
        <f t="shared" ca="1" si="772"/>
        <v/>
      </c>
      <c r="GG194" s="12" t="str">
        <f t="shared" ca="1" si="705"/>
        <v/>
      </c>
      <c r="GH194" s="12" t="str">
        <f t="shared" ca="1" si="706"/>
        <v/>
      </c>
      <c r="GI194" s="12" t="str">
        <f t="shared" ca="1" si="707"/>
        <v/>
      </c>
      <c r="GM194" s="12" t="str">
        <f t="shared" ca="1" si="773"/>
        <v/>
      </c>
      <c r="GN194" s="12" t="str">
        <f t="shared" ca="1" si="774"/>
        <v/>
      </c>
      <c r="GO194" s="12" t="str">
        <f t="shared" ca="1" si="775"/>
        <v/>
      </c>
      <c r="GP194" s="12" t="str">
        <f t="shared" ca="1" si="776"/>
        <v/>
      </c>
      <c r="GQ194" s="12" t="str">
        <f t="shared" ca="1" si="777"/>
        <v/>
      </c>
      <c r="GX194" s="14"/>
      <c r="GZ194">
        <f t="shared" si="813"/>
        <v>0.64313000616142946</v>
      </c>
      <c r="HA194">
        <f t="shared" si="814"/>
        <v>1.1416716864768499</v>
      </c>
      <c r="HB194">
        <f t="shared" si="815"/>
        <v>0.99259918419349413</v>
      </c>
      <c r="HC194">
        <f t="shared" si="816"/>
        <v>1.0889820398459</v>
      </c>
      <c r="HD194">
        <f t="shared" si="817"/>
        <v>0.79366025907991899</v>
      </c>
      <c r="HE194">
        <f t="shared" si="818"/>
        <v>0.79366046034592896</v>
      </c>
      <c r="HG194">
        <f t="shared" si="819"/>
        <v>1.1332223846137319</v>
      </c>
      <c r="HI194">
        <f t="shared" si="676"/>
        <v>0.94981088050468032</v>
      </c>
      <c r="HJ194">
        <f t="shared" si="677"/>
        <v>0.95928098428801711</v>
      </c>
      <c r="HK194">
        <f t="shared" si="678"/>
        <v>1.2485218650999061</v>
      </c>
      <c r="HL194">
        <f t="shared" si="679"/>
        <v>1.1516983938783263</v>
      </c>
      <c r="HM194">
        <f t="shared" si="842"/>
        <v>1.0417352800349919</v>
      </c>
      <c r="HO194" s="8">
        <f t="shared" si="704"/>
        <v>34</v>
      </c>
      <c r="HP194" t="b">
        <f t="shared" si="681"/>
        <v>0</v>
      </c>
      <c r="HS194" s="11"/>
      <c r="HT194" s="11"/>
      <c r="HU194" s="11"/>
      <c r="HV194" s="11" t="str">
        <f t="shared" ca="1" si="733"/>
        <v/>
      </c>
      <c r="HW194" s="12" t="str">
        <f t="shared" ca="1" si="820"/>
        <v/>
      </c>
      <c r="HX194" s="12" t="str">
        <f t="shared" ca="1" si="821"/>
        <v/>
      </c>
      <c r="HY194" s="12" t="str">
        <f t="shared" ca="1" si="822"/>
        <v/>
      </c>
      <c r="IB194" s="12" t="str">
        <f t="shared" ca="1" si="823"/>
        <v/>
      </c>
      <c r="IC194" s="12" t="str">
        <f t="shared" ca="1" si="824"/>
        <v/>
      </c>
      <c r="ID194" s="12" t="str">
        <f t="shared" ca="1" si="825"/>
        <v/>
      </c>
      <c r="IE194" s="12" t="str">
        <f t="shared" ca="1" si="826"/>
        <v/>
      </c>
      <c r="IF194" s="12" t="str">
        <f t="shared" ca="1" si="827"/>
        <v/>
      </c>
      <c r="IG194" s="197"/>
      <c r="IH194">
        <f t="shared" si="843"/>
        <v>0.97220414099531061</v>
      </c>
      <c r="II194">
        <f t="shared" si="844"/>
        <v>0.96179177749213418</v>
      </c>
      <c r="IJ194" t="e">
        <f t="shared" si="845"/>
        <v>#DIV/0!</v>
      </c>
      <c r="IK194">
        <f t="shared" si="782"/>
        <v>0.97753776178663132</v>
      </c>
      <c r="IL194">
        <f t="shared" si="780"/>
        <v>0.97920314299699673</v>
      </c>
      <c r="IM194">
        <f t="shared" si="781"/>
        <v>1.0408159716672294</v>
      </c>
    </row>
    <row r="195" spans="1:247" x14ac:dyDescent="0.2">
      <c r="A195" t="s">
        <v>202</v>
      </c>
      <c r="B195" s="1">
        <f t="shared" si="686"/>
        <v>1984</v>
      </c>
      <c r="C195" s="42">
        <f t="shared" si="708"/>
        <v>9872.5720000000001</v>
      </c>
      <c r="D195" s="42">
        <f t="shared" si="708"/>
        <v>6265.2539999999999</v>
      </c>
      <c r="E195" s="42">
        <f t="shared" si="708"/>
        <v>23032.327000000001</v>
      </c>
      <c r="F195" s="42">
        <f t="shared" si="708"/>
        <v>19622.879000000001</v>
      </c>
      <c r="G195" s="42">
        <f t="shared" si="784"/>
        <v>17835.879000000001</v>
      </c>
      <c r="H195" s="42">
        <f t="shared" si="644"/>
        <v>76628.911000000007</v>
      </c>
      <c r="I195" s="42">
        <f t="shared" si="734"/>
        <v>58793.032000000007</v>
      </c>
      <c r="J195" s="277">
        <f t="shared" si="709"/>
        <v>3.2869038860448367</v>
      </c>
      <c r="K195" s="42">
        <f>[2]National!H124</f>
        <v>9872.5719999999983</v>
      </c>
      <c r="L195" s="42">
        <f t="shared" si="785"/>
        <v>6274.4674031280001</v>
      </c>
      <c r="M195" s="42">
        <f>[11]Total_Industrial!F123</f>
        <v>17583.793973036005</v>
      </c>
      <c r="N195" s="42">
        <f t="shared" si="710"/>
        <v>19040.996312089319</v>
      </c>
      <c r="O195" s="42">
        <f t="shared" si="711"/>
        <v>17423.105053234442</v>
      </c>
      <c r="P195" s="42">
        <f t="shared" si="735"/>
        <v>70194.934741487756</v>
      </c>
      <c r="Q195" s="29"/>
      <c r="R195" s="29"/>
      <c r="S195" s="51">
        <f t="shared" si="736"/>
        <v>0.99999999999999978</v>
      </c>
      <c r="T195" s="51">
        <f t="shared" si="737"/>
        <v>1.0014705554041385</v>
      </c>
      <c r="U195" s="51">
        <f t="shared" si="738"/>
        <v>0.763439750270826</v>
      </c>
      <c r="V195" s="51">
        <f t="shared" si="739"/>
        <v>0.9703467219101396</v>
      </c>
      <c r="W195" s="51">
        <f t="shared" si="740"/>
        <v>0.9768571009723962</v>
      </c>
      <c r="X195" s="51">
        <f t="shared" si="741"/>
        <v>0.91603722179332225</v>
      </c>
      <c r="Z195" s="23">
        <f t="shared" si="713"/>
        <v>86136.082150429764</v>
      </c>
      <c r="AA195" s="23">
        <f t="shared" si="786"/>
        <v>56945.76865771367</v>
      </c>
      <c r="AB195" s="27">
        <f t="shared" si="779"/>
        <v>1621.6780333764768</v>
      </c>
      <c r="AC195" s="58">
        <f t="shared" si="743"/>
        <v>0.9856623894086658</v>
      </c>
      <c r="AD195" s="27">
        <f t="shared" si="645"/>
        <v>7632.9360437019768</v>
      </c>
      <c r="AE195" s="27">
        <f t="shared" si="714"/>
        <v>7277.2</v>
      </c>
      <c r="AH195" s="267">
        <f t="shared" si="783"/>
        <v>114.61598616429225</v>
      </c>
      <c r="AI195" s="267">
        <f t="shared" si="647"/>
        <v>110.18320677770117</v>
      </c>
      <c r="AJ195" s="267">
        <f t="shared" si="744"/>
        <v>10.84296241987381</v>
      </c>
      <c r="AK195" s="51">
        <f t="shared" si="649"/>
        <v>19.317969841085951</v>
      </c>
      <c r="AL195" s="291">
        <f t="shared" si="650"/>
        <v>2.2826216482726127</v>
      </c>
      <c r="AM195" s="15"/>
      <c r="AN195" s="34">
        <f t="shared" si="651"/>
        <v>9.6458713160951675</v>
      </c>
      <c r="AO195" s="34">
        <f t="shared" si="652"/>
        <v>10.529999312922554</v>
      </c>
      <c r="AQ195" s="26">
        <f t="shared" si="787"/>
        <v>1.0159097233661967</v>
      </c>
      <c r="AR195" s="26">
        <f t="shared" si="788"/>
        <v>1.0520105640981081</v>
      </c>
      <c r="AS195" s="26">
        <f t="shared" si="789"/>
        <v>1.1057623162200667</v>
      </c>
      <c r="AT195" s="26">
        <f t="shared" si="790"/>
        <v>0.99668354144275073</v>
      </c>
      <c r="AU195" s="26">
        <f t="shared" si="791"/>
        <v>1.0017117552573214</v>
      </c>
      <c r="AV195" s="26">
        <f t="shared" si="792"/>
        <v>1.0553906646710693</v>
      </c>
      <c r="AY195" s="34">
        <f t="shared" si="793"/>
        <v>11.836431890071699</v>
      </c>
      <c r="AZ195" s="34">
        <f t="shared" si="794"/>
        <v>7.825230673571383</v>
      </c>
      <c r="BA195" s="34">
        <f t="shared" si="795"/>
        <v>0.2228436807256193</v>
      </c>
      <c r="BB195" s="95">
        <f t="shared" si="796"/>
        <v>1.3544527969667811E-4</v>
      </c>
      <c r="BC195" s="34">
        <f t="shared" si="797"/>
        <v>1.0488836425688419</v>
      </c>
      <c r="BD195" s="34"/>
      <c r="BG195" s="3"/>
      <c r="BH195" s="258">
        <f>[2]National!CQ124</f>
        <v>1.0234630442188719</v>
      </c>
      <c r="BI195" s="258">
        <f>[10]Commercial_Total!Y124</f>
        <v>1.0618254191341792</v>
      </c>
      <c r="BJ195" s="258">
        <f>[11]Total_Industrial!Z123</f>
        <v>1.0546914245074981</v>
      </c>
      <c r="BK195" s="51">
        <f t="shared" si="715"/>
        <v>1.0018455894501788</v>
      </c>
      <c r="BL195" s="290">
        <f t="shared" si="716"/>
        <v>1.0017117552573214</v>
      </c>
      <c r="BN195" s="258">
        <f>[2]National!CU124</f>
        <v>0.99261984016390159</v>
      </c>
      <c r="BO195" s="258">
        <f>[10]Commercial_Total!X124</f>
        <v>0.99075662075967807</v>
      </c>
      <c r="BP195" s="258">
        <f>[11]Total_Industrial!AD123</f>
        <v>1.0484224980824415</v>
      </c>
      <c r="BQ195" s="51">
        <f t="shared" si="745"/>
        <v>0.99484746146333691</v>
      </c>
      <c r="BR195" s="51">
        <v>1</v>
      </c>
      <c r="BZ195" s="83">
        <f t="shared" si="687"/>
        <v>0.95933137350541153</v>
      </c>
      <c r="CA195" s="83">
        <f t="shared" si="798"/>
        <v>1.0455666863932349</v>
      </c>
      <c r="CB195" s="83">
        <f t="shared" si="828"/>
        <v>1.0553906646710693</v>
      </c>
      <c r="CC195" s="83">
        <f t="shared" si="799"/>
        <v>1.0234038879708947</v>
      </c>
      <c r="CD195" s="83">
        <f t="shared" si="800"/>
        <v>1.0082815548751096</v>
      </c>
      <c r="CE195" s="83">
        <f t="shared" si="801"/>
        <v>1.022785009054106</v>
      </c>
      <c r="CF195" s="413">
        <f t="shared" si="654"/>
        <v>1.0124693539717091</v>
      </c>
      <c r="CG195" s="413">
        <f t="shared" si="802"/>
        <v>1.0124693759236862</v>
      </c>
      <c r="CH195" s="9"/>
      <c r="CI195" s="84">
        <f t="shared" si="655"/>
        <v>1.0318792634285261</v>
      </c>
      <c r="CK195" s="87">
        <f t="shared" si="803"/>
        <v>1.1778616721159236</v>
      </c>
      <c r="CL195" s="87">
        <f t="shared" si="656"/>
        <v>2.9323071686466803E-3</v>
      </c>
      <c r="CM195" s="92">
        <f t="shared" si="657"/>
        <v>1</v>
      </c>
      <c r="CN195" s="92">
        <f t="shared" si="658"/>
        <v>1</v>
      </c>
      <c r="CO195" s="5">
        <f t="shared" si="659"/>
        <v>1</v>
      </c>
      <c r="CP195" s="91">
        <f t="shared" si="804"/>
        <v>1</v>
      </c>
      <c r="CQ195" s="37">
        <f t="shared" si="805"/>
        <v>1.0124693539717091</v>
      </c>
      <c r="CR195">
        <f t="shared" si="806"/>
        <v>1.0318792634285261</v>
      </c>
      <c r="CS195" s="84">
        <f t="shared" si="807"/>
        <v>1.0312552815913134</v>
      </c>
      <c r="CT195" s="205"/>
      <c r="CU195" s="244"/>
      <c r="CV195" s="5"/>
      <c r="CW195" s="26">
        <f t="shared" si="746"/>
        <v>0.1406450769754039</v>
      </c>
      <c r="CX195" s="26">
        <f t="shared" si="747"/>
        <v>8.9386327179239639E-2</v>
      </c>
      <c r="CY195" s="26">
        <f t="shared" si="748"/>
        <v>0.25049947033633102</v>
      </c>
      <c r="CZ195" s="26">
        <f t="shared" si="749"/>
        <v>0.27125883629941461</v>
      </c>
      <c r="DA195" s="26">
        <f t="shared" si="750"/>
        <v>0.24821028920961094</v>
      </c>
      <c r="DB195" s="26">
        <f t="shared" si="751"/>
        <v>1</v>
      </c>
      <c r="DD195" s="26">
        <f t="shared" si="752"/>
        <v>0.13965311602500347</v>
      </c>
      <c r="DE195" s="26">
        <f t="shared" si="753"/>
        <v>8.8723209501198011E-2</v>
      </c>
      <c r="DF195" s="26">
        <f t="shared" si="754"/>
        <v>0.25183897817802486</v>
      </c>
      <c r="DG195" s="26">
        <f t="shared" si="755"/>
        <v>0.27155015591624282</v>
      </c>
      <c r="DH195" s="26">
        <f t="shared" si="756"/>
        <v>0.2482280709027645</v>
      </c>
      <c r="DI195" s="26">
        <f t="shared" si="757"/>
        <v>0.9999935305232337</v>
      </c>
      <c r="DJ195" s="26"/>
      <c r="DK195" s="26">
        <f t="shared" si="758"/>
        <v>0.13965401951343803</v>
      </c>
      <c r="DL195" s="26">
        <f t="shared" si="759"/>
        <v>8.8723783497653974E-2</v>
      </c>
      <c r="DM195" s="26">
        <f t="shared" si="760"/>
        <v>0.2518406074549836</v>
      </c>
      <c r="DN195" s="26">
        <f t="shared" si="761"/>
        <v>0.27155191271503298</v>
      </c>
      <c r="DO195" s="26">
        <f t="shared" si="762"/>
        <v>0.24822967681889138</v>
      </c>
      <c r="DP195" s="26">
        <f t="shared" si="763"/>
        <v>1</v>
      </c>
      <c r="DQ195" s="26"/>
      <c r="DR195" s="26"/>
      <c r="DS195" s="26">
        <f t="shared" si="688"/>
        <v>3.5711791689615663E-2</v>
      </c>
      <c r="DT195" s="26">
        <f t="shared" si="689"/>
        <v>3.2762014394725654E-2</v>
      </c>
      <c r="DU195" s="26">
        <f t="shared" si="690"/>
        <v>-7.5452009030701928E-2</v>
      </c>
      <c r="DV195" s="26">
        <f t="shared" si="691"/>
        <v>1.0283068276120875E-3</v>
      </c>
      <c r="DW195" s="26">
        <f t="shared" si="692"/>
        <v>-2.8929484801409455E-2</v>
      </c>
      <c r="DY195" s="26">
        <f t="shared" si="693"/>
        <v>0.98215147338575559</v>
      </c>
      <c r="DZ195" s="26">
        <f t="shared" si="694"/>
        <v>0.83747936912175946</v>
      </c>
      <c r="EA195" s="26">
        <f t="shared" si="808"/>
        <v>1.0312552815913134</v>
      </c>
      <c r="EC195" s="26">
        <f t="shared" si="829"/>
        <v>-5.6104842003178987E-2</v>
      </c>
      <c r="ED195" s="26">
        <f t="shared" si="830"/>
        <v>-5.2416704164664554E-2</v>
      </c>
      <c r="EE195" s="26">
        <f t="shared" si="831"/>
        <v>3.0229626399230745E-2</v>
      </c>
      <c r="EF195" s="26">
        <f t="shared" si="832"/>
        <v>-3.7740322202667112E-2</v>
      </c>
      <c r="EG195" s="26">
        <f t="shared" si="833"/>
        <v>-5.7794306818476403E-3</v>
      </c>
      <c r="EI195" s="26">
        <f t="shared" si="834"/>
        <v>0.98358038545366</v>
      </c>
      <c r="EJ195" s="26">
        <f t="shared" si="695"/>
        <v>0.88334038744956667</v>
      </c>
      <c r="EK195" s="26">
        <f t="shared" si="809"/>
        <v>1.0234038879708947</v>
      </c>
      <c r="EN195" s="26">
        <f t="shared" si="696"/>
        <v>3.2033347656492066E-2</v>
      </c>
      <c r="EO195" s="26">
        <f t="shared" si="697"/>
        <v>5.2237682721397359E-2</v>
      </c>
      <c r="EP195" s="26">
        <f t="shared" si="698"/>
        <v>-4.740027318146596E-2</v>
      </c>
      <c r="EQ195" s="26">
        <f t="shared" si="699"/>
        <v>-4.3387531927242106E-3</v>
      </c>
      <c r="ER195" s="292">
        <f t="shared" si="764"/>
        <v>-2.8929484801409455E-2</v>
      </c>
      <c r="ET195" s="26">
        <f t="shared" si="835"/>
        <v>0.98887400051373253</v>
      </c>
      <c r="EU195" s="26">
        <f t="shared" si="701"/>
        <v>0.83150804098234266</v>
      </c>
      <c r="EV195" s="26">
        <f t="shared" si="810"/>
        <v>1.022785009054106</v>
      </c>
      <c r="EW195" s="26"/>
      <c r="EX195" s="26">
        <f t="shared" si="836"/>
        <v>3.6784440331239028E-3</v>
      </c>
      <c r="EY195" s="26">
        <f t="shared" si="837"/>
        <v>-1.9475668326671362E-2</v>
      </c>
      <c r="EZ195" s="26">
        <f t="shared" si="838"/>
        <v>-2.8051375152009495E-2</v>
      </c>
      <c r="FA195" s="26">
        <f t="shared" si="839"/>
        <v>5.3670600203362968E-3</v>
      </c>
      <c r="FB195" s="26">
        <f t="shared" si="840"/>
        <v>0</v>
      </c>
      <c r="FC195" s="26"/>
      <c r="FD195" s="26">
        <f t="shared" si="841"/>
        <v>0.99320192672918906</v>
      </c>
      <c r="FE195" s="26">
        <f t="shared" si="702"/>
        <v>1.0071814807258175</v>
      </c>
      <c r="FF195" s="26">
        <f t="shared" si="811"/>
        <v>1.0082815548751096</v>
      </c>
      <c r="FV195" s="26">
        <f t="shared" si="812"/>
        <v>0.95933137350541153</v>
      </c>
      <c r="FX195" s="8">
        <f t="shared" si="703"/>
        <v>35</v>
      </c>
      <c r="FY195" t="b">
        <f t="shared" si="673"/>
        <v>0</v>
      </c>
      <c r="GC195" s="11"/>
      <c r="GD195" s="11"/>
      <c r="GE195" s="11"/>
      <c r="GF195" s="11" t="str">
        <f t="shared" ca="1" si="772"/>
        <v/>
      </c>
      <c r="GG195" s="12" t="str">
        <f t="shared" ca="1" si="705"/>
        <v/>
      </c>
      <c r="GH195" s="12" t="str">
        <f t="shared" ca="1" si="706"/>
        <v/>
      </c>
      <c r="GI195" s="12" t="str">
        <f t="shared" ca="1" si="707"/>
        <v/>
      </c>
      <c r="GM195" s="12" t="str">
        <f t="shared" ca="1" si="773"/>
        <v/>
      </c>
      <c r="GN195" s="12" t="str">
        <f t="shared" ca="1" si="774"/>
        <v/>
      </c>
      <c r="GO195" s="12" t="str">
        <f t="shared" ca="1" si="775"/>
        <v/>
      </c>
      <c r="GP195" s="12" t="str">
        <f t="shared" ca="1" si="776"/>
        <v/>
      </c>
      <c r="GQ195" s="12" t="str">
        <f t="shared" ca="1" si="777"/>
        <v/>
      </c>
      <c r="GX195" s="14"/>
      <c r="GZ195">
        <f t="shared" si="813"/>
        <v>0.68981468316033945</v>
      </c>
      <c r="HA195">
        <f t="shared" si="814"/>
        <v>1.1229258774464304</v>
      </c>
      <c r="HB195">
        <f t="shared" si="815"/>
        <v>0.98585142221079969</v>
      </c>
      <c r="HC195">
        <f t="shared" si="816"/>
        <v>1.07686602623002</v>
      </c>
      <c r="HD195">
        <f t="shared" si="817"/>
        <v>0.82234994464300104</v>
      </c>
      <c r="HE195">
        <f t="shared" si="818"/>
        <v>0.82235007848367825</v>
      </c>
      <c r="HG195">
        <f t="shared" si="819"/>
        <v>1.1070380733178735</v>
      </c>
      <c r="HI195">
        <f t="shared" si="676"/>
        <v>0.98434326554078222</v>
      </c>
      <c r="HJ195">
        <f t="shared" si="677"/>
        <v>0.99122945218123548</v>
      </c>
      <c r="HK195">
        <f t="shared" si="678"/>
        <v>1.1577845805066587</v>
      </c>
      <c r="HL195">
        <f t="shared" si="679"/>
        <v>1.1528833023204101</v>
      </c>
      <c r="HM195">
        <f t="shared" si="842"/>
        <v>1.0120301636336417</v>
      </c>
      <c r="HO195" s="8">
        <f t="shared" si="704"/>
        <v>35</v>
      </c>
      <c r="HP195" t="b">
        <f t="shared" si="681"/>
        <v>0</v>
      </c>
      <c r="HS195" s="11"/>
      <c r="HT195" s="11"/>
      <c r="HU195" s="11"/>
      <c r="HV195" s="11" t="str">
        <f t="shared" ca="1" si="733"/>
        <v/>
      </c>
      <c r="HW195" s="12" t="str">
        <f t="shared" ca="1" si="820"/>
        <v/>
      </c>
      <c r="HX195" s="12" t="str">
        <f t="shared" ca="1" si="821"/>
        <v/>
      </c>
      <c r="HY195" s="12" t="str">
        <f t="shared" ca="1" si="822"/>
        <v/>
      </c>
      <c r="IB195" s="12" t="str">
        <f t="shared" ca="1" si="823"/>
        <v/>
      </c>
      <c r="IC195" s="12" t="str">
        <f t="shared" ca="1" si="824"/>
        <v/>
      </c>
      <c r="ID195" s="12" t="str">
        <f t="shared" ca="1" si="825"/>
        <v/>
      </c>
      <c r="IE195" s="12" t="str">
        <f t="shared" ca="1" si="826"/>
        <v/>
      </c>
      <c r="IF195" s="12" t="str">
        <f t="shared" ca="1" si="827"/>
        <v/>
      </c>
      <c r="IG195" s="197"/>
      <c r="IH195">
        <f t="shared" si="843"/>
        <v>0.9858823802873955</v>
      </c>
      <c r="II195">
        <f t="shared" si="844"/>
        <v>0.9789272911373248</v>
      </c>
      <c r="IJ195" t="e">
        <f t="shared" si="845"/>
        <v>#DIV/0!</v>
      </c>
      <c r="IK195">
        <f t="shared" si="782"/>
        <v>0.95302249003537665</v>
      </c>
      <c r="IL195">
        <f t="shared" si="780"/>
        <v>1.02984185176041</v>
      </c>
      <c r="IM195">
        <f t="shared" si="781"/>
        <v>1.0670082526656584</v>
      </c>
    </row>
    <row r="196" spans="1:247" x14ac:dyDescent="0.2">
      <c r="A196" t="s">
        <v>202</v>
      </c>
      <c r="B196" s="1">
        <f t="shared" si="686"/>
        <v>1985</v>
      </c>
      <c r="C196" s="42">
        <f t="shared" si="708"/>
        <v>9857.1209999999992</v>
      </c>
      <c r="D196" s="42">
        <f t="shared" si="708"/>
        <v>6083.4380000000001</v>
      </c>
      <c r="E196" s="42">
        <f t="shared" si="708"/>
        <v>22297.916999999998</v>
      </c>
      <c r="F196" s="42">
        <f t="shared" si="708"/>
        <v>20055.614000000001</v>
      </c>
      <c r="G196" s="42">
        <f t="shared" si="784"/>
        <v>18102.2</v>
      </c>
      <c r="H196" s="42">
        <f t="shared" si="644"/>
        <v>76396.289999999994</v>
      </c>
      <c r="I196" s="42">
        <f t="shared" si="734"/>
        <v>58294.09</v>
      </c>
      <c r="J196" s="277">
        <f t="shared" si="709"/>
        <v>3.2829221083365976</v>
      </c>
      <c r="K196" s="42">
        <f>[2]National!H125</f>
        <v>9857.1209999999992</v>
      </c>
      <c r="L196" s="42">
        <f t="shared" si="785"/>
        <v>6092.6514031280003</v>
      </c>
      <c r="M196" s="42">
        <f>[11]Total_Industrial!F124</f>
        <v>16479.529496709336</v>
      </c>
      <c r="N196" s="42">
        <f t="shared" si="710"/>
        <v>19382.250270855475</v>
      </c>
      <c r="O196" s="42">
        <f t="shared" si="711"/>
        <v>17518.875406386425</v>
      </c>
      <c r="P196" s="42">
        <f>SUM(K196:O196)</f>
        <v>69330.427577079245</v>
      </c>
      <c r="Q196" s="272"/>
      <c r="R196" s="273"/>
      <c r="S196" s="51">
        <f t="shared" si="736"/>
        <v>1</v>
      </c>
      <c r="T196" s="51">
        <f t="shared" si="737"/>
        <v>1.00151450596324</v>
      </c>
      <c r="U196" s="51">
        <f t="shared" si="738"/>
        <v>0.73906138841172198</v>
      </c>
      <c r="V196" s="51">
        <f t="shared" si="739"/>
        <v>0.96642517505848857</v>
      </c>
      <c r="W196" s="51">
        <f t="shared" si="740"/>
        <v>0.96777603862438955</v>
      </c>
      <c r="X196" s="51">
        <f t="shared" si="741"/>
        <v>0.9075103984379248</v>
      </c>
      <c r="Z196" s="23">
        <f t="shared" si="713"/>
        <v>87369.531977354287</v>
      </c>
      <c r="AA196" s="23">
        <f t="shared" si="786"/>
        <v>58171.601888383011</v>
      </c>
      <c r="AB196" s="27">
        <f t="shared" si="779"/>
        <v>1680.5778716984889</v>
      </c>
      <c r="AC196" s="58">
        <f t="shared" si="743"/>
        <v>1</v>
      </c>
      <c r="AD196" s="27">
        <f t="shared" si="645"/>
        <v>7688.029878602908</v>
      </c>
      <c r="AE196" s="27">
        <f t="shared" si="714"/>
        <v>7585.7</v>
      </c>
      <c r="AH196" s="267">
        <f t="shared" si="783"/>
        <v>112.82103471213412</v>
      </c>
      <c r="AI196" s="267">
        <f t="shared" si="647"/>
        <v>104.73583682323719</v>
      </c>
      <c r="AJ196" s="267">
        <f>M196/AB196</f>
        <v>9.8058708104100951</v>
      </c>
      <c r="AK196" s="51">
        <f t="shared" si="649"/>
        <v>19.382250270855476</v>
      </c>
      <c r="AL196" s="291">
        <f>O196/AD196</f>
        <v>2.2787210355600243</v>
      </c>
      <c r="AM196" s="15"/>
      <c r="AN196" s="34">
        <f t="shared" si="651"/>
        <v>9.1396216007855902</v>
      </c>
      <c r="AO196" s="34">
        <f t="shared" si="652"/>
        <v>10.071092977576228</v>
      </c>
      <c r="AQ196" s="26">
        <f t="shared" si="787"/>
        <v>1</v>
      </c>
      <c r="AR196" s="26">
        <f t="shared" si="788"/>
        <v>1</v>
      </c>
      <c r="AS196" s="26">
        <f t="shared" si="789"/>
        <v>1</v>
      </c>
      <c r="AT196" s="26">
        <f t="shared" si="790"/>
        <v>1</v>
      </c>
      <c r="AU196" s="26">
        <f t="shared" si="791"/>
        <v>1</v>
      </c>
      <c r="AV196" s="26">
        <f t="shared" si="792"/>
        <v>1</v>
      </c>
      <c r="AY196" s="34">
        <f t="shared" si="793"/>
        <v>11.517662440823429</v>
      </c>
      <c r="AZ196" s="34">
        <f t="shared" si="794"/>
        <v>7.6685871954312734</v>
      </c>
      <c r="BA196" s="34">
        <f t="shared" si="795"/>
        <v>0.22154552272018257</v>
      </c>
      <c r="BB196" s="95">
        <f t="shared" si="796"/>
        <v>1.3182699025798543E-4</v>
      </c>
      <c r="BC196" s="34">
        <f t="shared" si="797"/>
        <v>1.0134898399096863</v>
      </c>
      <c r="BD196" s="34"/>
      <c r="BH196" s="258">
        <f>[2]National!CQ125</f>
        <v>1</v>
      </c>
      <c r="BI196" s="258">
        <f>[10]Commercial_Total!Y125</f>
        <v>1</v>
      </c>
      <c r="BJ196" s="258">
        <f>[11]Total_Industrial!Z124</f>
        <v>1</v>
      </c>
      <c r="BK196" s="51">
        <f t="shared" si="715"/>
        <v>1</v>
      </c>
      <c r="BL196" s="290">
        <f t="shared" si="716"/>
        <v>1</v>
      </c>
      <c r="BN196" s="258">
        <f>[2]National!CU125</f>
        <v>1</v>
      </c>
      <c r="BO196" s="258">
        <f>[10]Commercial_Total!X125</f>
        <v>1</v>
      </c>
      <c r="BP196" s="258">
        <f>[11]Total_Industrial!AD124</f>
        <v>1</v>
      </c>
      <c r="BQ196" s="51">
        <f t="shared" ref="BQ196:BQ222" si="846">BQ120</f>
        <v>1</v>
      </c>
      <c r="BR196" s="51">
        <v>1</v>
      </c>
      <c r="BT196">
        <f>BH196*BN196/AQ196</f>
        <v>1</v>
      </c>
      <c r="BU196">
        <f>BI196*BO196/AR196</f>
        <v>1</v>
      </c>
      <c r="BV196">
        <f>BJ196*BP196/AS196</f>
        <v>1</v>
      </c>
      <c r="BW196">
        <f>BK196*BQ196/AT196</f>
        <v>1</v>
      </c>
      <c r="BX196">
        <f>BL196*BR196/AU196</f>
        <v>1</v>
      </c>
      <c r="BY196" s="26"/>
      <c r="BZ196" s="83">
        <f t="shared" si="687"/>
        <v>1</v>
      </c>
      <c r="CA196" s="83">
        <f t="shared" si="798"/>
        <v>1</v>
      </c>
      <c r="CB196" s="83">
        <f t="shared" si="828"/>
        <v>1</v>
      </c>
      <c r="CC196" s="83">
        <f t="shared" si="799"/>
        <v>1</v>
      </c>
      <c r="CD196" s="83">
        <f t="shared" si="800"/>
        <v>1</v>
      </c>
      <c r="CE196" s="83">
        <f t="shared" si="801"/>
        <v>1</v>
      </c>
      <c r="CF196" s="413">
        <f t="shared" si="654"/>
        <v>1</v>
      </c>
      <c r="CG196" s="413">
        <f t="shared" si="802"/>
        <v>1</v>
      </c>
      <c r="CH196" s="9"/>
      <c r="CI196" s="84">
        <f t="shared" si="655"/>
        <v>1</v>
      </c>
      <c r="CJ196" s="26"/>
      <c r="CK196" s="87">
        <f t="shared" si="803"/>
        <v>1</v>
      </c>
      <c r="CL196" s="87">
        <f t="shared" si="656"/>
        <v>2.6143661992519174E-3</v>
      </c>
      <c r="CM196" s="92">
        <f t="shared" si="657"/>
        <v>1</v>
      </c>
      <c r="CN196" s="92">
        <f t="shared" si="658"/>
        <v>1</v>
      </c>
      <c r="CO196" s="5">
        <f t="shared" si="659"/>
        <v>1</v>
      </c>
      <c r="CP196" s="91">
        <f t="shared" si="804"/>
        <v>1</v>
      </c>
      <c r="CQ196" s="37">
        <f t="shared" si="805"/>
        <v>1</v>
      </c>
      <c r="CR196">
        <f t="shared" si="806"/>
        <v>1</v>
      </c>
      <c r="CS196" s="84">
        <f t="shared" si="807"/>
        <v>1</v>
      </c>
      <c r="CT196" s="205"/>
      <c r="CU196" s="244"/>
      <c r="CV196" s="5"/>
      <c r="CW196" s="26">
        <f>K196/$P196</f>
        <v>0.14217597301042437</v>
      </c>
      <c r="CX196" s="26">
        <f t="shared" ref="CX196" si="847">L196/$P196</f>
        <v>8.7878462834437232E-2</v>
      </c>
      <c r="CY196" s="26">
        <f t="shared" ref="CY196" si="848">M196/$P196</f>
        <v>0.23769548339202073</v>
      </c>
      <c r="CZ196" s="26">
        <f t="shared" ref="CZ196" si="849">N196/$P196</f>
        <v>0.27956340308599625</v>
      </c>
      <c r="DA196" s="26">
        <f t="shared" ref="DA196" si="850">O196/$P196</f>
        <v>0.25268667767712133</v>
      </c>
      <c r="DB196" s="26">
        <f>SUM(CW196:DA196)</f>
        <v>1</v>
      </c>
      <c r="DD196" s="26">
        <f t="shared" si="752"/>
        <v>0.14140914387165796</v>
      </c>
      <c r="DE196" s="26">
        <f t="shared" si="753"/>
        <v>8.8630257245625996E-2</v>
      </c>
      <c r="DF196" s="26">
        <f t="shared" si="754"/>
        <v>0.24404149780522669</v>
      </c>
      <c r="DG196" s="26">
        <f t="shared" si="755"/>
        <v>0.27539025088802371</v>
      </c>
      <c r="DH196" s="26">
        <f t="shared" si="756"/>
        <v>0.25044181591098152</v>
      </c>
      <c r="DI196" s="26">
        <f t="shared" si="757"/>
        <v>0.99991296572151578</v>
      </c>
      <c r="DJ196" s="26"/>
      <c r="DK196" s="26">
        <f t="shared" si="758"/>
        <v>0.14142145238572854</v>
      </c>
      <c r="DL196" s="26">
        <f t="shared" si="759"/>
        <v>8.8637971787546829E-2</v>
      </c>
      <c r="DM196" s="26">
        <f t="shared" si="760"/>
        <v>0.24406273962967523</v>
      </c>
      <c r="DN196" s="26">
        <f t="shared" si="761"/>
        <v>0.27541422136606458</v>
      </c>
      <c r="DO196" s="26">
        <f t="shared" si="762"/>
        <v>0.25046361483098489</v>
      </c>
      <c r="DP196" s="26">
        <f t="shared" si="763"/>
        <v>1</v>
      </c>
      <c r="DQ196" s="26"/>
      <c r="DR196" s="26"/>
      <c r="DS196" s="26">
        <f t="shared" si="688"/>
        <v>-1.5784490253924002E-2</v>
      </c>
      <c r="DT196" s="26">
        <f t="shared" si="689"/>
        <v>-5.0703156183452169E-2</v>
      </c>
      <c r="DU196" s="26">
        <f t="shared" si="690"/>
        <v>-0.10053497604482149</v>
      </c>
      <c r="DV196" s="26">
        <f t="shared" si="691"/>
        <v>3.321970195383685E-3</v>
      </c>
      <c r="DW196" s="26">
        <f t="shared" si="692"/>
        <v>-1.7102918740222756E-3</v>
      </c>
      <c r="DY196" s="26">
        <f t="shared" si="693"/>
        <v>0.96969200337758865</v>
      </c>
      <c r="DZ196" s="26">
        <f t="shared" si="694"/>
        <v>0.81209704723107801</v>
      </c>
      <c r="EA196" s="26">
        <f t="shared" si="808"/>
        <v>1</v>
      </c>
      <c r="EC196" s="26">
        <f t="shared" si="829"/>
        <v>-2.7300501846656017E-2</v>
      </c>
      <c r="ED196" s="26">
        <f t="shared" si="830"/>
        <v>-2.0220815400254982E-2</v>
      </c>
      <c r="EE196" s="26">
        <f t="shared" si="831"/>
        <v>-5.8424538130446473E-3</v>
      </c>
      <c r="EF196" s="26">
        <f t="shared" si="832"/>
        <v>-2.7077335847055916E-2</v>
      </c>
      <c r="EG196" s="26">
        <f t="shared" si="833"/>
        <v>-3.4326738916937348E-2</v>
      </c>
      <c r="EI196" s="26">
        <f t="shared" si="834"/>
        <v>0.97713132786968637</v>
      </c>
      <c r="EJ196" s="26">
        <f t="shared" si="695"/>
        <v>0.86313956574951833</v>
      </c>
      <c r="EK196" s="26">
        <f t="shared" si="809"/>
        <v>1</v>
      </c>
      <c r="EN196" s="26">
        <f t="shared" si="696"/>
        <v>-2.3192018206818106E-2</v>
      </c>
      <c r="EO196" s="26">
        <f t="shared" si="697"/>
        <v>-5.9989520543890312E-2</v>
      </c>
      <c r="EP196" s="26">
        <f t="shared" si="698"/>
        <v>-5.3248235526406056E-2</v>
      </c>
      <c r="EQ196" s="26">
        <f t="shared" si="699"/>
        <v>-1.8438884425557123E-3</v>
      </c>
      <c r="ER196" s="292">
        <f t="shared" si="764"/>
        <v>-1.7102918740222756E-3</v>
      </c>
      <c r="ET196" s="26">
        <f t="shared" si="835"/>
        <v>0.97772258211412577</v>
      </c>
      <c r="EU196" s="26">
        <f t="shared" si="701"/>
        <v>0.81298418887791435</v>
      </c>
      <c r="EV196" s="26">
        <f t="shared" si="810"/>
        <v>1</v>
      </c>
      <c r="EW196" s="26"/>
      <c r="EX196" s="26">
        <f t="shared" si="836"/>
        <v>7.4075279528941088E-3</v>
      </c>
      <c r="EY196" s="26">
        <f t="shared" si="837"/>
        <v>9.2863643604380701E-3</v>
      </c>
      <c r="EZ196" s="26">
        <f t="shared" si="838"/>
        <v>-4.7286651682153083E-2</v>
      </c>
      <c r="FA196" s="26">
        <f t="shared" si="839"/>
        <v>5.1658586379393599E-3</v>
      </c>
      <c r="FB196" s="26">
        <f t="shared" si="840"/>
        <v>0</v>
      </c>
      <c r="FC196" s="26"/>
      <c r="FD196" s="26">
        <f t="shared" si="841"/>
        <v>0.99178646595777964</v>
      </c>
      <c r="FE196" s="26">
        <f t="shared" si="702"/>
        <v>0.9989089613471821</v>
      </c>
      <c r="FF196" s="26">
        <f t="shared" si="811"/>
        <v>1</v>
      </c>
      <c r="FV196" s="26">
        <f t="shared" si="812"/>
        <v>1</v>
      </c>
      <c r="FX196" s="8">
        <f t="shared" si="703"/>
        <v>36</v>
      </c>
      <c r="FY196" t="b">
        <f t="shared" si="673"/>
        <v>0</v>
      </c>
      <c r="GC196" s="11"/>
      <c r="GD196" s="11"/>
      <c r="GE196" s="11"/>
      <c r="GF196" s="11" t="str">
        <f t="shared" ca="1" si="772"/>
        <v/>
      </c>
      <c r="GG196" s="12" t="str">
        <f t="shared" ca="1" si="705"/>
        <v/>
      </c>
      <c r="GH196" s="12" t="str">
        <f t="shared" ca="1" si="706"/>
        <v/>
      </c>
      <c r="GI196" s="12" t="str">
        <f t="shared" ca="1" si="707"/>
        <v/>
      </c>
      <c r="GM196" s="12" t="str">
        <f t="shared" ca="1" si="773"/>
        <v/>
      </c>
      <c r="GN196" s="12" t="str">
        <f t="shared" ca="1" si="774"/>
        <v/>
      </c>
      <c r="GO196" s="12" t="str">
        <f t="shared" ca="1" si="775"/>
        <v/>
      </c>
      <c r="GP196" s="12" t="str">
        <f t="shared" ca="1" si="776"/>
        <v/>
      </c>
      <c r="GQ196" s="12" t="str">
        <f t="shared" ca="1" si="777"/>
        <v/>
      </c>
      <c r="GX196" s="14"/>
      <c r="GZ196">
        <f t="shared" si="813"/>
        <v>0.71905777525001191</v>
      </c>
      <c r="HA196">
        <f t="shared" si="814"/>
        <v>1.0972460537284632</v>
      </c>
      <c r="HB196">
        <f t="shared" si="815"/>
        <v>0.9777540979938999</v>
      </c>
      <c r="HC196">
        <f t="shared" si="816"/>
        <v>1.0528762317565932</v>
      </c>
      <c r="HD196">
        <f t="shared" si="817"/>
        <v>0.81222206026986521</v>
      </c>
      <c r="HE196">
        <f t="shared" si="818"/>
        <v>0.81222217485189596</v>
      </c>
      <c r="HG196">
        <f t="shared" si="819"/>
        <v>1.0728368255406397</v>
      </c>
      <c r="HI196">
        <f t="shared" si="676"/>
        <v>0.96892789083579234</v>
      </c>
      <c r="HJ196">
        <f t="shared" si="677"/>
        <v>0.94222385782886087</v>
      </c>
      <c r="HK196">
        <f t="shared" si="678"/>
        <v>1.047046515804974</v>
      </c>
      <c r="HL196">
        <f t="shared" si="679"/>
        <v>1.1567195146531186</v>
      </c>
      <c r="HM196">
        <f t="shared" si="842"/>
        <v>1.0103007759689011</v>
      </c>
      <c r="HO196" s="8">
        <f t="shared" si="704"/>
        <v>36</v>
      </c>
      <c r="HP196" t="b">
        <f t="shared" si="681"/>
        <v>0</v>
      </c>
      <c r="HS196" s="11"/>
      <c r="HT196" s="11"/>
      <c r="HU196" s="11"/>
      <c r="HV196" s="11" t="str">
        <f t="shared" ca="1" si="733"/>
        <v/>
      </c>
      <c r="HW196" s="12" t="str">
        <f t="shared" ca="1" si="820"/>
        <v/>
      </c>
      <c r="HX196" s="12" t="str">
        <f t="shared" ca="1" si="821"/>
        <v/>
      </c>
      <c r="HY196" s="12" t="str">
        <f t="shared" ca="1" si="822"/>
        <v/>
      </c>
      <c r="IB196" s="12" t="str">
        <f t="shared" ca="1" si="823"/>
        <v/>
      </c>
      <c r="IC196" s="12" t="str">
        <f t="shared" ca="1" si="824"/>
        <v/>
      </c>
      <c r="ID196" s="12" t="str">
        <f t="shared" ca="1" si="825"/>
        <v/>
      </c>
      <c r="IE196" s="12" t="str">
        <f t="shared" ca="1" si="826"/>
        <v/>
      </c>
      <c r="IF196" s="12" t="str">
        <f t="shared" ca="1" si="827"/>
        <v/>
      </c>
      <c r="IG196" s="197"/>
      <c r="IH196">
        <f t="shared" si="843"/>
        <v>1</v>
      </c>
      <c r="II196">
        <f t="shared" si="844"/>
        <v>1</v>
      </c>
      <c r="IJ196" t="e">
        <f t="shared" si="845"/>
        <v>#DIV/0!</v>
      </c>
      <c r="IK196">
        <f t="shared" si="782"/>
        <v>1.0015674962293757</v>
      </c>
      <c r="IL196">
        <f t="shared" si="780"/>
        <v>1</v>
      </c>
      <c r="IM196">
        <f t="shared" si="781"/>
        <v>1</v>
      </c>
    </row>
    <row r="197" spans="1:247" x14ac:dyDescent="0.2">
      <c r="A197" t="s">
        <v>202</v>
      </c>
      <c r="B197" s="1">
        <f t="shared" si="686"/>
        <v>1986</v>
      </c>
      <c r="C197" s="42">
        <f t="shared" si="708"/>
        <v>9700.9189999999999</v>
      </c>
      <c r="D197" s="42">
        <f t="shared" si="708"/>
        <v>6131.3649999999998</v>
      </c>
      <c r="E197" s="42">
        <f t="shared" si="708"/>
        <v>21911.732</v>
      </c>
      <c r="F197" s="42">
        <f t="shared" si="708"/>
        <v>20754.981</v>
      </c>
      <c r="G197" s="42">
        <f t="shared" si="784"/>
        <v>18144.571</v>
      </c>
      <c r="H197" s="42">
        <f t="shared" si="644"/>
        <v>76643.567999999999</v>
      </c>
      <c r="I197" s="42">
        <f t="shared" si="734"/>
        <v>58498.997000000003</v>
      </c>
      <c r="J197" s="277">
        <f t="shared" si="709"/>
        <v>3.2450081258966463</v>
      </c>
      <c r="K197" s="42">
        <f>[2]National!H126</f>
        <v>9700.9189999999981</v>
      </c>
      <c r="L197" s="42">
        <f t="shared" si="785"/>
        <v>6140.578403128</v>
      </c>
      <c r="M197" s="42">
        <f>[11]Total_Industrial!F125</f>
        <v>16735.956411933006</v>
      </c>
      <c r="N197" s="42">
        <f t="shared" si="710"/>
        <v>19983.497430267213</v>
      </c>
      <c r="O197" s="42">
        <f t="shared" si="711"/>
        <v>17607.675932892835</v>
      </c>
      <c r="P197" s="42">
        <f t="shared" ref="P197:P212" si="851">SUM(K197:O197)</f>
        <v>70168.627178221053</v>
      </c>
      <c r="Q197" s="272"/>
      <c r="R197" s="273"/>
      <c r="S197" s="51">
        <f t="shared" si="736"/>
        <v>0.99999999999999978</v>
      </c>
      <c r="T197" s="51">
        <f t="shared" si="737"/>
        <v>1.001502667534554</v>
      </c>
      <c r="U197" s="51">
        <f t="shared" si="738"/>
        <v>0.76378975481869738</v>
      </c>
      <c r="V197" s="51">
        <f t="shared" si="739"/>
        <v>0.96282899176189141</v>
      </c>
      <c r="W197" s="51">
        <f t="shared" si="740"/>
        <v>0.97041015369792072</v>
      </c>
      <c r="X197" s="51">
        <f t="shared" si="741"/>
        <v>0.91551879706619421</v>
      </c>
      <c r="Z197" s="23">
        <f t="shared" si="713"/>
        <v>88622.319685179507</v>
      </c>
      <c r="AA197" s="23">
        <f t="shared" si="786"/>
        <v>59492.416736089981</v>
      </c>
      <c r="AB197" s="27">
        <f t="shared" si="779"/>
        <v>1665.7995131596667</v>
      </c>
      <c r="AC197" s="58">
        <f t="shared" si="743"/>
        <v>1.0164849796307009</v>
      </c>
      <c r="AD197" s="27">
        <f t="shared" si="645"/>
        <v>7858.0922167465433</v>
      </c>
      <c r="AE197" s="27">
        <f t="shared" si="714"/>
        <v>7852.1</v>
      </c>
      <c r="AH197" s="267">
        <f t="shared" si="783"/>
        <v>109.46360955638924</v>
      </c>
      <c r="AI197" s="267">
        <f t="shared" si="647"/>
        <v>103.21615325139298</v>
      </c>
      <c r="AJ197" s="267">
        <f t="shared" ref="AJ197:AJ218" si="852">M197/AB197</f>
        <v>10.046801118454203</v>
      </c>
      <c r="AK197" s="51">
        <f t="shared" si="649"/>
        <v>19.65941241702107</v>
      </c>
      <c r="AL197" s="291">
        <f t="shared" ref="AL197:AL219" si="853">O197/AD197</f>
        <v>2.2407061977929899</v>
      </c>
      <c r="AM197" s="15"/>
      <c r="AN197" s="34">
        <f t="shared" si="651"/>
        <v>8.9362880220859449</v>
      </c>
      <c r="AO197" s="34">
        <f t="shared" si="652"/>
        <v>9.7609006507813199</v>
      </c>
      <c r="AQ197" s="26">
        <f t="shared" si="787"/>
        <v>0.97024114196159039</v>
      </c>
      <c r="AR197" s="26">
        <f t="shared" si="788"/>
        <v>0.98549031909289098</v>
      </c>
      <c r="AS197" s="26">
        <f t="shared" si="789"/>
        <v>1.024570006346436</v>
      </c>
      <c r="AT197" s="26">
        <f t="shared" si="790"/>
        <v>1.0142997919381092</v>
      </c>
      <c r="AU197" s="26">
        <f t="shared" si="791"/>
        <v>0.98331746748557491</v>
      </c>
      <c r="AV197" s="26">
        <f t="shared" si="792"/>
        <v>0.97775251672540053</v>
      </c>
      <c r="AY197" s="34">
        <f t="shared" si="793"/>
        <v>11.286448171212733</v>
      </c>
      <c r="AZ197" s="34">
        <f t="shared" si="794"/>
        <v>7.5766249456947792</v>
      </c>
      <c r="BA197" s="34">
        <f t="shared" si="795"/>
        <v>0.21214700693568175</v>
      </c>
      <c r="BB197" s="95">
        <f t="shared" si="796"/>
        <v>1.2945390145702434E-4</v>
      </c>
      <c r="BC197" s="34">
        <f t="shared" si="797"/>
        <v>1.0007631355620208</v>
      </c>
      <c r="BD197" s="34"/>
      <c r="BH197" s="258">
        <f>[2]National!CQ126</f>
        <v>0.99493557610872252</v>
      </c>
      <c r="BI197" s="258">
        <f>[10]Commercial_Total!Y126</f>
        <v>0.99021883845404113</v>
      </c>
      <c r="BJ197" s="258">
        <f>[11]Total_Industrial!Z125</f>
        <v>1.0269783629345322</v>
      </c>
      <c r="BK197" s="51">
        <f t="shared" si="715"/>
        <v>1.0076372215364484</v>
      </c>
      <c r="BL197" s="290">
        <f t="shared" ref="BL197:BL221" si="854">AU197</f>
        <v>0.98331746748557491</v>
      </c>
      <c r="BN197" s="258">
        <f>[2]National!CU126</f>
        <v>0.97517986617413599</v>
      </c>
      <c r="BO197" s="258">
        <f>[10]Commercial_Total!X126</f>
        <v>0.99522477337582016</v>
      </c>
      <c r="BP197" s="258">
        <f>[11]Total_Industrial!AD125</f>
        <v>0.99765489184650014</v>
      </c>
      <c r="BQ197" s="51">
        <f t="shared" si="846"/>
        <v>1.0066120725388663</v>
      </c>
      <c r="BR197" s="51">
        <v>1</v>
      </c>
      <c r="BT197">
        <f t="shared" ref="BT197:BT219" si="855">BH197*BN197/AQ197</f>
        <v>1.0000000000000007</v>
      </c>
      <c r="BU197">
        <f t="shared" ref="BU197:BU219" si="856">BI197*BO197/AR197</f>
        <v>1</v>
      </c>
      <c r="BV197">
        <f t="shared" ref="BV197:BV219" si="857">BJ197*BP197/AS197</f>
        <v>0.99999998170521331</v>
      </c>
      <c r="BW197">
        <f t="shared" ref="BW197:BW219" si="858">BK197*BQ197/AT197</f>
        <v>1</v>
      </c>
      <c r="BX197">
        <f t="shared" ref="BX197:BX219" si="859">BL197*BR197/AU197</f>
        <v>1</v>
      </c>
      <c r="BY197" s="26"/>
      <c r="BZ197" s="83">
        <f t="shared" si="687"/>
        <v>1.0351187102047275</v>
      </c>
      <c r="CA197" s="83">
        <f t="shared" si="798"/>
        <v>0.96919973557134598</v>
      </c>
      <c r="CB197" s="83">
        <f t="shared" si="828"/>
        <v>0.97775251672540053</v>
      </c>
      <c r="CC197" s="83">
        <f t="shared" si="799"/>
        <v>0.97772103458386139</v>
      </c>
      <c r="CD197" s="83">
        <f t="shared" si="800"/>
        <v>0.99736041767803951</v>
      </c>
      <c r="CE197" s="83">
        <f t="shared" si="801"/>
        <v>1.0026788485202816</v>
      </c>
      <c r="CF197" s="413">
        <f t="shared" si="654"/>
        <v>1.0120899196034374</v>
      </c>
      <c r="CG197" s="413">
        <f t="shared" si="802"/>
        <v>1.012089924012223</v>
      </c>
      <c r="CH197" s="9"/>
      <c r="CI197" s="84">
        <f t="shared" si="655"/>
        <v>0.97514025942516491</v>
      </c>
      <c r="CJ197" s="26"/>
      <c r="CK197" s="87">
        <f t="shared" si="803"/>
        <v>0.99366506945775013</v>
      </c>
      <c r="CL197" s="87">
        <f t="shared" si="656"/>
        <v>2.3502628339179456E-3</v>
      </c>
      <c r="CM197" s="92">
        <f t="shared" si="657"/>
        <v>1</v>
      </c>
      <c r="CN197" s="92">
        <f t="shared" si="658"/>
        <v>1</v>
      </c>
      <c r="CO197" s="5">
        <f t="shared" si="659"/>
        <v>1</v>
      </c>
      <c r="CP197" s="91">
        <f t="shared" si="804"/>
        <v>1</v>
      </c>
      <c r="CQ197" s="37">
        <f t="shared" si="805"/>
        <v>1.0120899196034374</v>
      </c>
      <c r="CR197">
        <f t="shared" si="806"/>
        <v>0.97514025942516491</v>
      </c>
      <c r="CS197" s="84">
        <f t="shared" si="807"/>
        <v>1.0000321995133845</v>
      </c>
      <c r="CT197" s="205"/>
      <c r="CU197" s="244"/>
      <c r="CV197" s="5"/>
      <c r="CW197" s="26">
        <f t="shared" ref="CW197:CW221" si="860">K197/$P197</f>
        <v>0.13825151481673809</v>
      </c>
      <c r="CX197" s="26">
        <f t="shared" ref="CX197:CX221" si="861">L197/$P197</f>
        <v>8.7511736370893586E-2</v>
      </c>
      <c r="CY197" s="26">
        <f t="shared" ref="CY197:CY221" si="862">M197/$P197</f>
        <v>0.23851052934847092</v>
      </c>
      <c r="CZ197" s="26">
        <f t="shared" ref="CZ197:CZ221" si="863">N197/$P197</f>
        <v>0.28479248111141175</v>
      </c>
      <c r="DA197" s="26">
        <f t="shared" ref="DA197:DA221" si="864">O197/$P197</f>
        <v>0.25093373835248567</v>
      </c>
      <c r="DB197" s="26">
        <f t="shared" ref="DB197:DB227" si="865">SUM(CW197:DA197)</f>
        <v>1</v>
      </c>
      <c r="DD197" s="26">
        <f t="shared" ref="DD197:DD221" si="866">(CW197-CW196)/LN(CW197/CW196)</f>
        <v>0.14020458992712748</v>
      </c>
      <c r="DE197" s="26">
        <f t="shared" ref="DE197:DE221" si="867">(CX197-CX196)/LN(CX197/CX196)</f>
        <v>8.7694971803376501E-2</v>
      </c>
      <c r="DF197" s="26">
        <f t="shared" ref="DF197:DF221" si="868">(CY197-CY196)/LN(CY197/CY196)</f>
        <v>0.23810277387267381</v>
      </c>
      <c r="DG197" s="26">
        <f t="shared" ref="DG197:DG221" si="869">(CZ197-CZ196)/LN(CZ197/CZ196)</f>
        <v>0.2821698668505111</v>
      </c>
      <c r="DH197" s="26">
        <f t="shared" ref="DH197:DH221" si="870">(DA197-DA196)/LN(DA197/DA196)</f>
        <v>0.25180919110931244</v>
      </c>
      <c r="DI197" s="26">
        <f t="shared" ref="DI197:DI221" si="871">SUM(DD197:DH197)</f>
        <v>0.99998139356300131</v>
      </c>
      <c r="DJ197" s="26"/>
      <c r="DK197" s="26">
        <f t="shared" ref="DK197:DK221" si="872">DD197/$DI197</f>
        <v>0.14020719868353654</v>
      </c>
      <c r="DL197" s="26">
        <f t="shared" ref="DL197:DL221" si="873">DE197/$DI197</f>
        <v>8.7696603524704986E-2</v>
      </c>
      <c r="DM197" s="26">
        <f t="shared" ref="DM197:DM221" si="874">DF197/$DI197</f>
        <v>0.23810720419936768</v>
      </c>
      <c r="DN197" s="26">
        <f t="shared" ref="DN197:DN221" si="875">DG197/$DI197</f>
        <v>0.28217511712405047</v>
      </c>
      <c r="DO197" s="26">
        <f t="shared" ref="DO197:DO227" si="876">DH197/$DI197</f>
        <v>0.25181387646834036</v>
      </c>
      <c r="DP197" s="26">
        <f t="shared" ref="DP197:DP221" si="877">SUM(DK197:DO197)</f>
        <v>1</v>
      </c>
      <c r="DQ197" s="26"/>
      <c r="DR197" s="26"/>
      <c r="DS197" s="26">
        <f t="shared" si="688"/>
        <v>-3.021063842015587E-2</v>
      </c>
      <c r="DT197" s="26">
        <f t="shared" si="689"/>
        <v>-1.4615975783232055E-2</v>
      </c>
      <c r="DU197" s="26">
        <f t="shared" si="690"/>
        <v>2.4273018569634267E-2</v>
      </c>
      <c r="DV197" s="26">
        <f t="shared" si="691"/>
        <v>1.4198514271239363E-2</v>
      </c>
      <c r="DW197" s="26">
        <f t="shared" si="692"/>
        <v>-1.6823253206980172E-2</v>
      </c>
      <c r="DY197" s="26">
        <f t="shared" si="693"/>
        <v>1.0000321995133845</v>
      </c>
      <c r="DZ197" s="26">
        <f t="shared" si="694"/>
        <v>0.81212319636081987</v>
      </c>
      <c r="EA197" s="26">
        <f t="shared" si="808"/>
        <v>1.0000321995133845</v>
      </c>
      <c r="EC197" s="26">
        <f t="shared" si="829"/>
        <v>-2.0278992428659014E-2</v>
      </c>
      <c r="ED197" s="26">
        <f t="shared" si="830"/>
        <v>-1.2064556968446207E-2</v>
      </c>
      <c r="EE197" s="26">
        <f t="shared" si="831"/>
        <v>-4.3348625247077562E-2</v>
      </c>
      <c r="EF197" s="26">
        <f t="shared" si="832"/>
        <v>-1.8165538569277731E-2</v>
      </c>
      <c r="EG197" s="26">
        <f t="shared" si="833"/>
        <v>-1.2636817581426311E-2</v>
      </c>
      <c r="EI197" s="26">
        <f t="shared" si="834"/>
        <v>0.97772103458386139</v>
      </c>
      <c r="EJ197" s="26">
        <f t="shared" si="695"/>
        <v>0.84390970921488395</v>
      </c>
      <c r="EK197" s="26">
        <f t="shared" si="809"/>
        <v>0.97772103458386139</v>
      </c>
      <c r="EN197" s="26">
        <f t="shared" si="696"/>
        <v>-5.0772915491871275E-3</v>
      </c>
      <c r="EO197" s="26">
        <f t="shared" si="697"/>
        <v>-9.8293113377435123E-3</v>
      </c>
      <c r="EP197" s="26">
        <f t="shared" si="698"/>
        <v>2.6620862501047941E-2</v>
      </c>
      <c r="EQ197" s="26">
        <f t="shared" si="699"/>
        <v>7.6082056004952575E-3</v>
      </c>
      <c r="ER197" s="292">
        <f t="shared" si="764"/>
        <v>-1.6823253206980172E-2</v>
      </c>
      <c r="ET197" s="26">
        <f t="shared" si="835"/>
        <v>1.0026788485202816</v>
      </c>
      <c r="EU197" s="26">
        <f t="shared" si="701"/>
        <v>0.81516205036930223</v>
      </c>
      <c r="EV197" s="26">
        <f t="shared" si="810"/>
        <v>1.0026788485202816</v>
      </c>
      <c r="EW197" s="26"/>
      <c r="EX197" s="26">
        <f t="shared" si="836"/>
        <v>-2.5133346870968201E-2</v>
      </c>
      <c r="EY197" s="26">
        <f t="shared" si="837"/>
        <v>-4.7866644454885648E-3</v>
      </c>
      <c r="EZ197" s="26">
        <f t="shared" si="838"/>
        <v>-2.3478622262004048E-3</v>
      </c>
      <c r="FA197" s="26">
        <f t="shared" si="839"/>
        <v>6.5903086707440649E-3</v>
      </c>
      <c r="FB197" s="26">
        <f t="shared" si="840"/>
        <v>0</v>
      </c>
      <c r="FC197" s="26"/>
      <c r="FD197" s="26">
        <f t="shared" si="841"/>
        <v>0.99736041767803951</v>
      </c>
      <c r="FE197" s="26">
        <f t="shared" si="702"/>
        <v>0.99627225891156213</v>
      </c>
      <c r="FF197" s="26">
        <f t="shared" si="811"/>
        <v>0.99736041767803951</v>
      </c>
      <c r="FV197" s="26">
        <f t="shared" si="812"/>
        <v>1.0351187102047275</v>
      </c>
      <c r="FX197" s="8">
        <f t="shared" si="703"/>
        <v>37</v>
      </c>
      <c r="FY197" t="b">
        <f t="shared" si="673"/>
        <v>0</v>
      </c>
      <c r="GC197" s="11"/>
      <c r="GD197" s="11"/>
      <c r="GE197" s="11"/>
      <c r="GF197" s="11" t="str">
        <f t="shared" ca="1" si="772"/>
        <v/>
      </c>
      <c r="GG197" s="12" t="str">
        <f t="shared" ca="1" si="705"/>
        <v/>
      </c>
      <c r="GH197" s="12" t="str">
        <f t="shared" ca="1" si="706"/>
        <v/>
      </c>
      <c r="GI197" s="12" t="str">
        <f t="shared" ca="1" si="707"/>
        <v/>
      </c>
      <c r="GM197" s="12" t="str">
        <f t="shared" ca="1" si="773"/>
        <v/>
      </c>
      <c r="GN197" s="12" t="str">
        <f t="shared" ca="1" si="774"/>
        <v/>
      </c>
      <c r="GO197" s="12" t="str">
        <f t="shared" ca="1" si="775"/>
        <v/>
      </c>
      <c r="GP197" s="12" t="str">
        <f t="shared" ca="1" si="776"/>
        <v/>
      </c>
      <c r="GQ197" s="12" t="str">
        <f t="shared" ca="1" si="777"/>
        <v/>
      </c>
      <c r="GX197" s="14"/>
      <c r="GZ197">
        <f t="shared" si="813"/>
        <v>0.74431015687947311</v>
      </c>
      <c r="HA197">
        <f t="shared" si="814"/>
        <v>1.0728005468444521</v>
      </c>
      <c r="HB197">
        <f t="shared" si="815"/>
        <v>0.97517323556161084</v>
      </c>
      <c r="HC197">
        <f t="shared" si="816"/>
        <v>1.0556967276920739</v>
      </c>
      <c r="HD197">
        <f t="shared" si="817"/>
        <v>0.82204175967866622</v>
      </c>
      <c r="HE197">
        <f t="shared" si="818"/>
        <v>0.82204187922689786</v>
      </c>
      <c r="HG197">
        <f t="shared" si="819"/>
        <v>1.0461663803785699</v>
      </c>
      <c r="HI197">
        <f t="shared" si="676"/>
        <v>0.94009370328295427</v>
      </c>
      <c r="HJ197">
        <f t="shared" si="677"/>
        <v>0.9285524903086988</v>
      </c>
      <c r="HK197">
        <f t="shared" si="678"/>
        <v>1.072772455343316</v>
      </c>
      <c r="HL197">
        <f t="shared" si="679"/>
        <v>1.1732603630434089</v>
      </c>
      <c r="HM197">
        <f t="shared" si="842"/>
        <v>0.99344640042445098</v>
      </c>
      <c r="HO197" s="8">
        <f t="shared" si="704"/>
        <v>37</v>
      </c>
      <c r="HP197" t="b">
        <f t="shared" si="681"/>
        <v>0</v>
      </c>
      <c r="HS197" s="11"/>
      <c r="HT197" s="11"/>
      <c r="HU197" s="11"/>
      <c r="HV197" s="11" t="str">
        <f t="shared" ca="1" si="733"/>
        <v/>
      </c>
      <c r="HW197" s="12" t="str">
        <f t="shared" ca="1" si="820"/>
        <v/>
      </c>
      <c r="HX197" s="12" t="str">
        <f t="shared" ca="1" si="821"/>
        <v/>
      </c>
      <c r="HY197" s="12" t="str">
        <f t="shared" ca="1" si="822"/>
        <v/>
      </c>
      <c r="IB197" s="12" t="str">
        <f t="shared" ca="1" si="823"/>
        <v/>
      </c>
      <c r="IC197" s="12" t="str">
        <f t="shared" ca="1" si="824"/>
        <v/>
      </c>
      <c r="ID197" s="12" t="str">
        <f t="shared" ca="1" si="825"/>
        <v/>
      </c>
      <c r="IE197" s="12" t="str">
        <f t="shared" ca="1" si="826"/>
        <v/>
      </c>
      <c r="IF197" s="12" t="str">
        <f t="shared" ca="1" si="827"/>
        <v/>
      </c>
      <c r="IG197" s="197"/>
      <c r="IH197">
        <f t="shared" si="843"/>
        <v>1.0143389540892807</v>
      </c>
      <c r="II197">
        <f t="shared" si="844"/>
        <v>1.0227054921100727</v>
      </c>
      <c r="IJ197" t="e">
        <f t="shared" si="845"/>
        <v>#DIV/0!</v>
      </c>
      <c r="IK197">
        <f t="shared" si="782"/>
        <v>1</v>
      </c>
      <c r="IL197">
        <f t="shared" si="780"/>
        <v>1.0078663617576076</v>
      </c>
      <c r="IM197">
        <f t="shared" si="781"/>
        <v>1.0155603298792526</v>
      </c>
    </row>
    <row r="198" spans="1:247" x14ac:dyDescent="0.2">
      <c r="A198" t="s">
        <v>202</v>
      </c>
      <c r="B198" s="1">
        <f t="shared" si="686"/>
        <v>1987</v>
      </c>
      <c r="C198" s="42">
        <f t="shared" si="708"/>
        <v>9824.9740000000002</v>
      </c>
      <c r="D198" s="42">
        <f t="shared" si="708"/>
        <v>6312.8689999999997</v>
      </c>
      <c r="E198" s="42">
        <f t="shared" si="708"/>
        <v>22881.423000000003</v>
      </c>
      <c r="F198" s="42">
        <f t="shared" si="708"/>
        <v>21434.34</v>
      </c>
      <c r="G198" s="42">
        <f t="shared" si="784"/>
        <v>18603.382000000001</v>
      </c>
      <c r="H198" s="42">
        <f t="shared" si="644"/>
        <v>79056.987999999998</v>
      </c>
      <c r="I198" s="42">
        <f t="shared" si="734"/>
        <v>60453.606</v>
      </c>
      <c r="J198" s="277">
        <f t="shared" si="709"/>
        <v>3.2188583211258663</v>
      </c>
      <c r="K198" s="42">
        <f>[2]National!H127</f>
        <v>9824.9739999999965</v>
      </c>
      <c r="L198" s="42">
        <f t="shared" si="785"/>
        <v>6322.082403127999</v>
      </c>
      <c r="M198" s="42">
        <f>[11]Total_Industrial!F126</f>
        <v>17055.200942432049</v>
      </c>
      <c r="N198" s="42">
        <f t="shared" si="710"/>
        <v>20453.71520511237</v>
      </c>
      <c r="O198" s="42">
        <f t="shared" si="711"/>
        <v>18179.916739550798</v>
      </c>
      <c r="P198" s="42">
        <f t="shared" si="851"/>
        <v>71835.889290223218</v>
      </c>
      <c r="Q198" s="272"/>
      <c r="R198" s="273"/>
      <c r="S198" s="51">
        <f t="shared" si="736"/>
        <v>0.99999999999999967</v>
      </c>
      <c r="T198" s="51">
        <f t="shared" si="737"/>
        <v>1.0014594636967755</v>
      </c>
      <c r="U198" s="51">
        <f t="shared" si="738"/>
        <v>0.74537326382332281</v>
      </c>
      <c r="V198" s="51">
        <f t="shared" si="739"/>
        <v>0.95424982551888093</v>
      </c>
      <c r="W198" s="51">
        <f t="shared" si="740"/>
        <v>0.9772371894288252</v>
      </c>
      <c r="X198" s="51">
        <f t="shared" si="741"/>
        <v>0.90865957719288803</v>
      </c>
      <c r="Z198" s="23">
        <f t="shared" si="713"/>
        <v>89856.92041124808</v>
      </c>
      <c r="AA198" s="23">
        <f t="shared" si="786"/>
        <v>60763.476770077759</v>
      </c>
      <c r="AB198" s="27">
        <f t="shared" si="779"/>
        <v>1749.4685090450198</v>
      </c>
      <c r="AC198" s="58">
        <f t="shared" si="743"/>
        <v>1.0584149691674531</v>
      </c>
      <c r="AD198" s="27">
        <f t="shared" si="645"/>
        <v>8208.9318524768096</v>
      </c>
      <c r="AE198" s="27">
        <f t="shared" si="714"/>
        <v>8123.9</v>
      </c>
      <c r="AH198" s="267">
        <f t="shared" si="783"/>
        <v>109.34020390454121</v>
      </c>
      <c r="AI198" s="267">
        <f t="shared" si="647"/>
        <v>104.04411892114166</v>
      </c>
      <c r="AJ198" s="267">
        <f t="shared" si="852"/>
        <v>9.7487899063367252</v>
      </c>
      <c r="AK198" s="51">
        <f t="shared" si="649"/>
        <v>19.324854429450497</v>
      </c>
      <c r="AL198" s="291">
        <f t="shared" si="853"/>
        <v>2.2146507080656943</v>
      </c>
      <c r="AM198" s="15"/>
      <c r="AN198" s="34">
        <f t="shared" si="651"/>
        <v>8.842537363855195</v>
      </c>
      <c r="AO198" s="34">
        <f t="shared" si="652"/>
        <v>9.7314083137409373</v>
      </c>
      <c r="AQ198" s="26">
        <f t="shared" si="787"/>
        <v>0.96914732419823713</v>
      </c>
      <c r="AR198" s="26">
        <f t="shared" si="788"/>
        <v>0.99339559483099427</v>
      </c>
      <c r="AS198" s="26">
        <f t="shared" si="789"/>
        <v>0.99417890515008911</v>
      </c>
      <c r="AT198" s="26">
        <f t="shared" si="790"/>
        <v>0.99703874211699328</v>
      </c>
      <c r="AU198" s="26">
        <f t="shared" si="791"/>
        <v>0.97188320707339948</v>
      </c>
      <c r="AV198" s="26">
        <f t="shared" si="792"/>
        <v>0.96749490844294261</v>
      </c>
      <c r="AY198" s="34">
        <f t="shared" si="793"/>
        <v>11.060810744992933</v>
      </c>
      <c r="AZ198" s="34">
        <f t="shared" si="794"/>
        <v>7.4795943783254053</v>
      </c>
      <c r="BA198" s="34">
        <f t="shared" si="795"/>
        <v>0.21534835596757959</v>
      </c>
      <c r="BB198" s="95">
        <f t="shared" si="796"/>
        <v>1.3028409620594213E-4</v>
      </c>
      <c r="BC198" s="34">
        <f t="shared" si="797"/>
        <v>1.0104668758203339</v>
      </c>
      <c r="BD198" s="34"/>
      <c r="BH198" s="258">
        <f>[2]National!CQ127</f>
        <v>0.97610162250775079</v>
      </c>
      <c r="BI198" s="258">
        <f>[10]Commercial_Total!Y127</f>
        <v>0.99625131711903003</v>
      </c>
      <c r="BJ198" s="258">
        <f>[11]Total_Industrial!Z126</f>
        <v>0.96630101982835359</v>
      </c>
      <c r="BK198" s="51">
        <f t="shared" si="715"/>
        <v>0.98888140040758443</v>
      </c>
      <c r="BL198" s="290">
        <f t="shared" si="854"/>
        <v>0.97188320707339948</v>
      </c>
      <c r="BN198" s="258">
        <f>[2]National!CU127</f>
        <v>0.9928754361747224</v>
      </c>
      <c r="BO198" s="258">
        <f>[10]Commercial_Total!X127</f>
        <v>0.99713353223331824</v>
      </c>
      <c r="BP198" s="258">
        <f>[11]Total_Industrial!AD126</f>
        <v>1.0288502440095577</v>
      </c>
      <c r="BQ198" s="51">
        <f t="shared" si="846"/>
        <v>1.008249059701241</v>
      </c>
      <c r="BR198" s="51">
        <v>1</v>
      </c>
      <c r="BT198">
        <f t="shared" si="855"/>
        <v>1.0000000000000002</v>
      </c>
      <c r="BU198">
        <f t="shared" si="856"/>
        <v>0.99999999999999978</v>
      </c>
      <c r="BV198">
        <f t="shared" si="857"/>
        <v>1.0000001356767843</v>
      </c>
      <c r="BW198">
        <f t="shared" si="858"/>
        <v>1.0000000000000002</v>
      </c>
      <c r="BX198">
        <f t="shared" si="859"/>
        <v>1</v>
      </c>
      <c r="BY198" s="26"/>
      <c r="BZ198" s="83">
        <f t="shared" si="687"/>
        <v>1.0709492861568477</v>
      </c>
      <c r="CA198" s="83">
        <f t="shared" si="798"/>
        <v>0.96627132083959355</v>
      </c>
      <c r="CB198" s="83">
        <f t="shared" si="828"/>
        <v>0.96749490844294261</v>
      </c>
      <c r="CC198" s="83">
        <f t="shared" si="799"/>
        <v>0.9815495846299519</v>
      </c>
      <c r="CD198" s="83">
        <f t="shared" si="800"/>
        <v>1.0078179668111444</v>
      </c>
      <c r="CE198" s="83">
        <f t="shared" si="801"/>
        <v>0.97803492206311859</v>
      </c>
      <c r="CF198" s="413">
        <f t="shared" si="654"/>
        <v>1.0361380150077699</v>
      </c>
      <c r="CG198" s="413">
        <f t="shared" si="802"/>
        <v>1.0361379815573541</v>
      </c>
      <c r="CH198" s="9"/>
      <c r="CI198" s="84">
        <f t="shared" si="655"/>
        <v>0.9892233067060815</v>
      </c>
      <c r="CJ198" s="26"/>
      <c r="CK198" s="87">
        <f t="shared" si="803"/>
        <v>0.95430809724088328</v>
      </c>
      <c r="CL198" s="87">
        <f t="shared" si="656"/>
        <v>2.3454169237817142E-3</v>
      </c>
      <c r="CM198" s="92">
        <f t="shared" si="657"/>
        <v>1</v>
      </c>
      <c r="CN198" s="92">
        <f t="shared" si="658"/>
        <v>1</v>
      </c>
      <c r="CO198" s="5">
        <f t="shared" si="659"/>
        <v>1</v>
      </c>
      <c r="CP198" s="91">
        <f t="shared" si="804"/>
        <v>1</v>
      </c>
      <c r="CQ198" s="37">
        <f t="shared" si="805"/>
        <v>1.0361380150077699</v>
      </c>
      <c r="CR198">
        <f t="shared" si="806"/>
        <v>0.9892233067060815</v>
      </c>
      <c r="CS198" s="84">
        <f t="shared" si="807"/>
        <v>0.98568113480246888</v>
      </c>
      <c r="CT198" s="205"/>
      <c r="CU198" s="244"/>
      <c r="CV198" s="5"/>
      <c r="CW198" s="26">
        <f t="shared" si="860"/>
        <v>0.13676971353839931</v>
      </c>
      <c r="CX198" s="26">
        <f t="shared" si="861"/>
        <v>8.8007296430705248E-2</v>
      </c>
      <c r="CY198" s="26">
        <f t="shared" si="862"/>
        <v>0.23741894352455997</v>
      </c>
      <c r="CZ198" s="26">
        <f t="shared" si="863"/>
        <v>0.28472836359660819</v>
      </c>
      <c r="DA198" s="26">
        <f t="shared" si="864"/>
        <v>0.25307568290972715</v>
      </c>
      <c r="DB198" s="26">
        <f t="shared" si="865"/>
        <v>0.99999999999999978</v>
      </c>
      <c r="DD198" s="26">
        <f t="shared" si="866"/>
        <v>0.13750928352148351</v>
      </c>
      <c r="DE198" s="26">
        <f t="shared" si="867"/>
        <v>8.7759283206436972E-2</v>
      </c>
      <c r="DF198" s="26">
        <f t="shared" si="868"/>
        <v>0.23796431916135785</v>
      </c>
      <c r="DG198" s="26">
        <f t="shared" si="869"/>
        <v>0.28476042115099365</v>
      </c>
      <c r="DH198" s="26">
        <f t="shared" si="870"/>
        <v>0.25200319348070216</v>
      </c>
      <c r="DI198" s="26">
        <f t="shared" si="871"/>
        <v>0.99999650052097411</v>
      </c>
      <c r="DJ198" s="26"/>
      <c r="DK198" s="26">
        <f t="shared" si="872"/>
        <v>0.13750976473402104</v>
      </c>
      <c r="DL198" s="26">
        <f t="shared" si="873"/>
        <v>8.7759590319282613E-2</v>
      </c>
      <c r="DM198" s="26">
        <f t="shared" si="874"/>
        <v>0.23796515191541587</v>
      </c>
      <c r="DN198" s="26">
        <f t="shared" si="875"/>
        <v>0.28476141766760216</v>
      </c>
      <c r="DO198" s="26">
        <f t="shared" si="876"/>
        <v>0.25200407536367836</v>
      </c>
      <c r="DP198" s="26">
        <f t="shared" si="877"/>
        <v>1</v>
      </c>
      <c r="DQ198" s="26"/>
      <c r="DR198" s="26"/>
      <c r="DS198" s="26">
        <f t="shared" si="688"/>
        <v>-1.1280028714406203E-3</v>
      </c>
      <c r="DT198" s="26">
        <f t="shared" si="689"/>
        <v>7.9896650282278558E-3</v>
      </c>
      <c r="DU198" s="26">
        <f t="shared" si="690"/>
        <v>-3.0111122030113194E-2</v>
      </c>
      <c r="DV198" s="26">
        <f t="shared" si="691"/>
        <v>-1.7164165353445043E-2</v>
      </c>
      <c r="DW198" s="26">
        <f t="shared" si="692"/>
        <v>-1.169638586608189E-2</v>
      </c>
      <c r="DY198" s="26">
        <f t="shared" si="693"/>
        <v>0.98564939737150581</v>
      </c>
      <c r="DZ198" s="26">
        <f t="shared" si="694"/>
        <v>0.80046873908446314</v>
      </c>
      <c r="EA198" s="26">
        <f t="shared" si="808"/>
        <v>0.98568113480246888</v>
      </c>
      <c r="EC198" s="26">
        <f t="shared" si="829"/>
        <v>-2.0194431469994369E-2</v>
      </c>
      <c r="ED198" s="26">
        <f t="shared" si="830"/>
        <v>-1.2889279654254562E-2</v>
      </c>
      <c r="EE198" s="26">
        <f t="shared" si="831"/>
        <v>1.4977513933237263E-2</v>
      </c>
      <c r="EF198" s="26">
        <f t="shared" si="832"/>
        <v>6.3925770087362201E-3</v>
      </c>
      <c r="EG198" s="26">
        <f t="shared" si="833"/>
        <v>9.6496328123525203E-3</v>
      </c>
      <c r="EI198" s="26">
        <f t="shared" si="834"/>
        <v>1.0039157897914306</v>
      </c>
      <c r="EJ198" s="26">
        <f t="shared" si="695"/>
        <v>0.84721428223911677</v>
      </c>
      <c r="EK198" s="26">
        <f t="shared" si="809"/>
        <v>0.9815495846299519</v>
      </c>
      <c r="EN198" s="26">
        <f t="shared" si="696"/>
        <v>-1.9111285018240599E-2</v>
      </c>
      <c r="EO198" s="26">
        <f t="shared" si="697"/>
        <v>6.0735845359754705E-3</v>
      </c>
      <c r="EP198" s="26">
        <f t="shared" si="698"/>
        <v>-6.0900741083308195E-2</v>
      </c>
      <c r="EQ198" s="26">
        <f t="shared" si="699"/>
        <v>-1.878907884883679E-2</v>
      </c>
      <c r="ER198" s="292">
        <f t="shared" si="764"/>
        <v>-1.169638586608189E-2</v>
      </c>
      <c r="ET198" s="26">
        <f t="shared" si="835"/>
        <v>0.9754219145107812</v>
      </c>
      <c r="EU198" s="26">
        <f t="shared" si="701"/>
        <v>0.79512692780775862</v>
      </c>
      <c r="EV198" s="26">
        <f t="shared" si="810"/>
        <v>0.97803492206311859</v>
      </c>
      <c r="EW198" s="26"/>
      <c r="EX198" s="26">
        <f t="shared" si="836"/>
        <v>1.79832821467996E-2</v>
      </c>
      <c r="EY198" s="26">
        <f t="shared" si="837"/>
        <v>1.9160804922522816E-3</v>
      </c>
      <c r="EZ198" s="26">
        <f t="shared" si="838"/>
        <v>3.0789773024756998E-2</v>
      </c>
      <c r="FA198" s="26">
        <f t="shared" si="839"/>
        <v>1.6249134953917896E-3</v>
      </c>
      <c r="FB198" s="26">
        <f t="shared" si="840"/>
        <v>0</v>
      </c>
      <c r="FC198" s="26"/>
      <c r="FD198" s="26">
        <f t="shared" si="841"/>
        <v>1.0104852257496355</v>
      </c>
      <c r="FE198" s="26">
        <f t="shared" si="702"/>
        <v>1.0067183984543491</v>
      </c>
      <c r="FF198" s="26">
        <f t="shared" si="811"/>
        <v>1.0078179668111444</v>
      </c>
      <c r="FV198" s="26">
        <f t="shared" si="812"/>
        <v>1.0709492861568477</v>
      </c>
      <c r="FX198" s="8">
        <f t="shared" si="703"/>
        <v>38</v>
      </c>
      <c r="FY198" t="b">
        <f t="shared" si="673"/>
        <v>0</v>
      </c>
      <c r="GC198" s="11"/>
      <c r="GD198" s="11"/>
      <c r="GE198" s="11"/>
      <c r="GF198" s="11" t="str">
        <f t="shared" ca="1" si="772"/>
        <v/>
      </c>
      <c r="GG198" s="12" t="str">
        <f t="shared" ca="1" si="705"/>
        <v/>
      </c>
      <c r="GH198" s="12" t="str">
        <f t="shared" ca="1" si="706"/>
        <v/>
      </c>
      <c r="GI198" s="12" t="str">
        <f t="shared" ca="1" si="707"/>
        <v/>
      </c>
      <c r="GM198" s="12" t="str">
        <f t="shared" ca="1" si="773"/>
        <v/>
      </c>
      <c r="GN198" s="12" t="str">
        <f t="shared" ca="1" si="774"/>
        <v/>
      </c>
      <c r="GO198" s="12" t="str">
        <f t="shared" ca="1" si="775"/>
        <v/>
      </c>
      <c r="GP198" s="12" t="str">
        <f t="shared" ca="1" si="776"/>
        <v/>
      </c>
      <c r="GQ198" s="12" t="str">
        <f t="shared" ca="1" si="777"/>
        <v/>
      </c>
      <c r="GX198" s="14"/>
      <c r="GZ198">
        <f t="shared" si="813"/>
        <v>0.77007441110953123</v>
      </c>
      <c r="HA198">
        <f t="shared" si="814"/>
        <v>1.0770014082740269</v>
      </c>
      <c r="HB198">
        <f t="shared" si="815"/>
        <v>0.98539814708147666</v>
      </c>
      <c r="HC198">
        <f t="shared" si="816"/>
        <v>1.0297497232681696</v>
      </c>
      <c r="HD198">
        <f t="shared" si="817"/>
        <v>0.84157415327353946</v>
      </c>
      <c r="HE198">
        <f t="shared" si="818"/>
        <v>0.84157424482716781</v>
      </c>
      <c r="HG198">
        <f t="shared" si="819"/>
        <v>1.0612751921173671</v>
      </c>
      <c r="HI198">
        <f t="shared" si="676"/>
        <v>0.93903387274454975</v>
      </c>
      <c r="HJ198">
        <f t="shared" si="677"/>
        <v>0.93600102971185539</v>
      </c>
      <c r="HK198">
        <f t="shared" si="678"/>
        <v>1.0409515587242046</v>
      </c>
      <c r="HL198">
        <f t="shared" si="679"/>
        <v>1.1532941698719243</v>
      </c>
      <c r="HM198">
        <f t="shared" si="842"/>
        <v>0.98189435825739968</v>
      </c>
      <c r="HO198" s="8">
        <f t="shared" si="704"/>
        <v>38</v>
      </c>
      <c r="HP198" t="b">
        <f t="shared" si="681"/>
        <v>0</v>
      </c>
      <c r="HS198" s="11"/>
      <c r="HT198" s="11"/>
      <c r="HU198" s="11"/>
      <c r="HV198" s="11" t="str">
        <f t="shared" ca="1" si="733"/>
        <v/>
      </c>
      <c r="HW198" s="12" t="str">
        <f t="shared" ca="1" si="820"/>
        <v/>
      </c>
      <c r="HX198" s="12" t="str">
        <f t="shared" ca="1" si="821"/>
        <v/>
      </c>
      <c r="HY198" s="12" t="str">
        <f t="shared" ca="1" si="822"/>
        <v/>
      </c>
      <c r="IB198" s="12" t="str">
        <f t="shared" ca="1" si="823"/>
        <v/>
      </c>
      <c r="IC198" s="12" t="str">
        <f t="shared" ca="1" si="824"/>
        <v/>
      </c>
      <c r="ID198" s="12" t="str">
        <f t="shared" ca="1" si="825"/>
        <v/>
      </c>
      <c r="IE198" s="12" t="str">
        <f t="shared" ca="1" si="826"/>
        <v/>
      </c>
      <c r="IF198" s="12" t="str">
        <f t="shared" ca="1" si="827"/>
        <v/>
      </c>
      <c r="IG198" s="197"/>
      <c r="IH198">
        <f t="shared" si="843"/>
        <v>1.0284697465763981</v>
      </c>
      <c r="II198">
        <f t="shared" si="844"/>
        <v>1.0445556731731047</v>
      </c>
      <c r="IJ198" t="e">
        <f t="shared" si="845"/>
        <v>#DIV/0!</v>
      </c>
      <c r="IK198">
        <f t="shared" si="782"/>
        <v>0.98415338515170903</v>
      </c>
      <c r="IL198">
        <f t="shared" si="780"/>
        <v>1.0376570042858857</v>
      </c>
      <c r="IM198">
        <f t="shared" si="781"/>
        <v>1.0349325170865871</v>
      </c>
    </row>
    <row r="199" spans="1:247" x14ac:dyDescent="0.2">
      <c r="A199" t="s">
        <v>202</v>
      </c>
      <c r="B199" s="1">
        <f t="shared" si="686"/>
        <v>1988</v>
      </c>
      <c r="C199" s="42">
        <f t="shared" si="708"/>
        <v>10403.243999999999</v>
      </c>
      <c r="D199" s="42">
        <f t="shared" si="708"/>
        <v>6669.0060000000003</v>
      </c>
      <c r="E199" s="42">
        <f t="shared" si="708"/>
        <v>23920.644</v>
      </c>
      <c r="F199" s="42">
        <f t="shared" si="708"/>
        <v>22282.531999999999</v>
      </c>
      <c r="G199" s="42">
        <f t="shared" si="784"/>
        <v>19430.385000000002</v>
      </c>
      <c r="H199" s="42">
        <f t="shared" si="644"/>
        <v>82705.811000000002</v>
      </c>
      <c r="I199" s="42">
        <f t="shared" si="734"/>
        <v>63275.425999999999</v>
      </c>
      <c r="J199" s="277">
        <f t="shared" si="709"/>
        <v>3.2089148577438227</v>
      </c>
      <c r="K199" s="42">
        <f>[2]National!H128</f>
        <v>10403.243999999999</v>
      </c>
      <c r="L199" s="42">
        <f t="shared" si="785"/>
        <v>6678.2194031280005</v>
      </c>
      <c r="M199" s="42">
        <f>[11]Total_Industrial!F127</f>
        <v>18166.174396835115</v>
      </c>
      <c r="N199" s="42">
        <f t="shared" si="710"/>
        <v>21007.13178672245</v>
      </c>
      <c r="O199" s="42">
        <f t="shared" si="711"/>
        <v>19019.167811550506</v>
      </c>
      <c r="P199" s="42">
        <f t="shared" si="851"/>
        <v>75273.93739823607</v>
      </c>
      <c r="Q199" s="272"/>
      <c r="R199" s="273"/>
      <c r="S199" s="51">
        <f t="shared" si="736"/>
        <v>1</v>
      </c>
      <c r="T199" s="51">
        <f t="shared" si="737"/>
        <v>1.0013815256918348</v>
      </c>
      <c r="U199" s="51">
        <f t="shared" si="738"/>
        <v>0.75943500504564654</v>
      </c>
      <c r="V199" s="51">
        <f t="shared" si="739"/>
        <v>0.94276233000461751</v>
      </c>
      <c r="W199" s="51">
        <f t="shared" si="740"/>
        <v>0.97883638494813685</v>
      </c>
      <c r="X199" s="51">
        <f t="shared" si="741"/>
        <v>0.91014085332209693</v>
      </c>
      <c r="Z199" s="23">
        <f t="shared" si="713"/>
        <v>91216.809136547279</v>
      </c>
      <c r="AA199" s="23">
        <f t="shared" si="786"/>
        <v>62000.598696130473</v>
      </c>
      <c r="AB199" s="27">
        <f t="shared" si="779"/>
        <v>1891.9801788120933</v>
      </c>
      <c r="AC199" s="58">
        <f t="shared" si="743"/>
        <v>1.0991398319654007</v>
      </c>
      <c r="AD199" s="27">
        <f t="shared" si="645"/>
        <v>8626.1168699567952</v>
      </c>
      <c r="AE199" s="27">
        <f t="shared" si="714"/>
        <v>8465.4</v>
      </c>
      <c r="AH199" s="267">
        <f t="shared" si="783"/>
        <v>114.04963732536217</v>
      </c>
      <c r="AI199" s="267">
        <f t="shared" si="647"/>
        <v>107.71217606879004</v>
      </c>
      <c r="AJ199" s="267">
        <f t="shared" si="852"/>
        <v>9.6016726814976501</v>
      </c>
      <c r="AK199" s="51">
        <f t="shared" si="649"/>
        <v>19.112337826169988</v>
      </c>
      <c r="AL199" s="291">
        <f t="shared" si="853"/>
        <v>2.2048353967694116</v>
      </c>
      <c r="AM199" s="15"/>
      <c r="AN199" s="34">
        <f t="shared" si="651"/>
        <v>8.8919528195048159</v>
      </c>
      <c r="AO199" s="34">
        <f t="shared" si="652"/>
        <v>9.7698645072884922</v>
      </c>
      <c r="AQ199" s="26">
        <f t="shared" si="787"/>
        <v>1.0108898364242347</v>
      </c>
      <c r="AR199" s="26">
        <f t="shared" si="788"/>
        <v>1.0284175821364374</v>
      </c>
      <c r="AS199" s="26">
        <f t="shared" si="789"/>
        <v>0.97917593114772994</v>
      </c>
      <c r="AT199" s="26">
        <f t="shared" si="790"/>
        <v>0.98607424623489937</v>
      </c>
      <c r="AU199" s="26">
        <f t="shared" si="791"/>
        <v>0.96757582975818091</v>
      </c>
      <c r="AV199" s="26">
        <f t="shared" si="792"/>
        <v>0.97290163727790591</v>
      </c>
      <c r="AY199" s="34">
        <f t="shared" si="793"/>
        <v>10.775250919808547</v>
      </c>
      <c r="AZ199" s="34">
        <f t="shared" si="794"/>
        <v>7.3240010745068727</v>
      </c>
      <c r="BA199" s="34">
        <f t="shared" si="795"/>
        <v>0.22349566220286027</v>
      </c>
      <c r="BB199" s="95">
        <f t="shared" si="796"/>
        <v>1.2983908993850269E-4</v>
      </c>
      <c r="BC199" s="34">
        <f t="shared" si="797"/>
        <v>1.0189851477729104</v>
      </c>
      <c r="BD199" s="34"/>
      <c r="BH199" s="258">
        <f>[2]National!CQ128</f>
        <v>0.97569807886188253</v>
      </c>
      <c r="BI199" s="258">
        <f>[10]Commercial_Total!Y128</f>
        <v>1.0156751111837685</v>
      </c>
      <c r="BJ199" s="258">
        <f>[11]Total_Industrial!Z127</f>
        <v>0.98825184249002351</v>
      </c>
      <c r="BK199" s="51">
        <f t="shared" si="715"/>
        <v>0.97402907385998705</v>
      </c>
      <c r="BL199" s="290">
        <f t="shared" si="854"/>
        <v>0.96757582975818091</v>
      </c>
      <c r="BN199" s="258">
        <f>[2]National!CU128</f>
        <v>1.0360682862094006</v>
      </c>
      <c r="BO199" s="258">
        <f>[10]Commercial_Total!X128</f>
        <v>1.0125458139245114</v>
      </c>
      <c r="BP199" s="258">
        <f>[11]Total_Industrial!AD127</f>
        <v>0.9908164273016723</v>
      </c>
      <c r="BQ199" s="51">
        <f t="shared" si="846"/>
        <v>1.012366337615753</v>
      </c>
      <c r="BR199" s="51">
        <v>1</v>
      </c>
      <c r="BT199">
        <f t="shared" si="855"/>
        <v>1.0000000000000004</v>
      </c>
      <c r="BU199">
        <f t="shared" si="856"/>
        <v>1</v>
      </c>
      <c r="BV199">
        <f t="shared" si="857"/>
        <v>1.0000002335663316</v>
      </c>
      <c r="BW199">
        <f t="shared" si="858"/>
        <v>0.99999999999999956</v>
      </c>
      <c r="BX199">
        <f t="shared" si="859"/>
        <v>1</v>
      </c>
      <c r="BY199" s="26"/>
      <c r="BZ199" s="83">
        <f t="shared" si="687"/>
        <v>1.1159682033299498</v>
      </c>
      <c r="CA199" s="83">
        <f t="shared" si="798"/>
        <v>0.97008979353497826</v>
      </c>
      <c r="CB199" s="83">
        <f t="shared" si="828"/>
        <v>0.97290163727790591</v>
      </c>
      <c r="CC199" s="83">
        <f t="shared" si="799"/>
        <v>0.98606893141721508</v>
      </c>
      <c r="CD199" s="83">
        <f t="shared" si="800"/>
        <v>1.0071551333185806</v>
      </c>
      <c r="CE199" s="83">
        <f t="shared" si="801"/>
        <v>0.97963729933325261</v>
      </c>
      <c r="CF199" s="413">
        <f t="shared" si="654"/>
        <v>1.0857273526622517</v>
      </c>
      <c r="CG199" s="413">
        <f t="shared" si="802"/>
        <v>1.0857272921697914</v>
      </c>
      <c r="CH199" s="9"/>
      <c r="CI199" s="84">
        <f t="shared" si="655"/>
        <v>0.99312438608281561</v>
      </c>
      <c r="CJ199" s="26"/>
      <c r="CK199" s="87">
        <f t="shared" si="803"/>
        <v>1.003791858552209</v>
      </c>
      <c r="CL199" s="87">
        <f t="shared" si="656"/>
        <v>2.3335558888985305E-3</v>
      </c>
      <c r="CM199" s="92">
        <f t="shared" si="657"/>
        <v>1</v>
      </c>
      <c r="CN199" s="92">
        <f t="shared" si="658"/>
        <v>1</v>
      </c>
      <c r="CO199" s="5">
        <f t="shared" si="659"/>
        <v>1</v>
      </c>
      <c r="CP199" s="91">
        <f t="shared" si="804"/>
        <v>1</v>
      </c>
      <c r="CQ199" s="37">
        <f t="shared" si="805"/>
        <v>1.0857273526622517</v>
      </c>
      <c r="CR199">
        <f t="shared" si="806"/>
        <v>0.99312438608281561</v>
      </c>
      <c r="CS199" s="84">
        <f t="shared" si="807"/>
        <v>0.98664667984175902</v>
      </c>
      <c r="CT199" s="205"/>
      <c r="CU199" s="244"/>
      <c r="CV199" s="5"/>
      <c r="CW199" s="26">
        <f t="shared" si="860"/>
        <v>0.138205125964937</v>
      </c>
      <c r="CX199" s="26">
        <f t="shared" si="861"/>
        <v>8.8718879786996427E-2</v>
      </c>
      <c r="CY199" s="26">
        <f t="shared" si="862"/>
        <v>0.24133418583814922</v>
      </c>
      <c r="CZ199" s="26">
        <f t="shared" si="863"/>
        <v>0.27907576663067873</v>
      </c>
      <c r="DA199" s="26">
        <f t="shared" si="864"/>
        <v>0.25266604177923857</v>
      </c>
      <c r="DB199" s="26">
        <f t="shared" si="865"/>
        <v>1</v>
      </c>
      <c r="DD199" s="26">
        <f t="shared" si="866"/>
        <v>0.13748617089570614</v>
      </c>
      <c r="DE199" s="26">
        <f t="shared" si="867"/>
        <v>8.8362610578136838E-2</v>
      </c>
      <c r="DF199" s="26">
        <f t="shared" si="868"/>
        <v>0.23937122811196537</v>
      </c>
      <c r="DG199" s="26">
        <f t="shared" si="869"/>
        <v>0.28189261954344047</v>
      </c>
      <c r="DH199" s="26">
        <f t="shared" si="870"/>
        <v>0.2528708070442186</v>
      </c>
      <c r="DI199" s="26">
        <f t="shared" si="871"/>
        <v>0.99998343617346741</v>
      </c>
      <c r="DJ199" s="26"/>
      <c r="DK199" s="26">
        <f t="shared" si="872"/>
        <v>0.13748844823051287</v>
      </c>
      <c r="DL199" s="26">
        <f t="shared" si="873"/>
        <v>8.8364074225334016E-2</v>
      </c>
      <c r="DM199" s="26">
        <f t="shared" si="874"/>
        <v>0.23937519308113978</v>
      </c>
      <c r="DN199" s="26">
        <f t="shared" si="875"/>
        <v>0.28189728884123283</v>
      </c>
      <c r="DO199" s="26">
        <f t="shared" si="876"/>
        <v>0.25287499562178051</v>
      </c>
      <c r="DP199" s="26">
        <f t="shared" si="877"/>
        <v>1</v>
      </c>
      <c r="DQ199" s="26"/>
      <c r="DR199" s="26"/>
      <c r="DS199" s="26">
        <f t="shared" si="688"/>
        <v>4.2169610431625988E-2</v>
      </c>
      <c r="DT199" s="26">
        <f t="shared" si="689"/>
        <v>3.464760361164726E-2</v>
      </c>
      <c r="DU199" s="26">
        <f t="shared" si="690"/>
        <v>-1.5205844184432413E-2</v>
      </c>
      <c r="DV199" s="26">
        <f t="shared" si="691"/>
        <v>-1.1057975691157462E-2</v>
      </c>
      <c r="DW199" s="26">
        <f t="shared" si="692"/>
        <v>-4.4418410654159255E-3</v>
      </c>
      <c r="DY199" s="26">
        <f t="shared" si="693"/>
        <v>1.0009795713899745</v>
      </c>
      <c r="DZ199" s="26">
        <f t="shared" si="694"/>
        <v>0.80125285535983926</v>
      </c>
      <c r="EA199" s="26">
        <f t="shared" si="808"/>
        <v>0.98664667984175902</v>
      </c>
      <c r="EC199" s="26">
        <f t="shared" si="829"/>
        <v>-2.6156374716593243E-2</v>
      </c>
      <c r="ED199" s="26">
        <f t="shared" si="830"/>
        <v>-2.1021789496778184E-2</v>
      </c>
      <c r="EE199" s="26">
        <f t="shared" si="831"/>
        <v>3.7135028140573595E-2</v>
      </c>
      <c r="EF199" s="26">
        <f t="shared" si="832"/>
        <v>-3.4215073878288388E-3</v>
      </c>
      <c r="EG199" s="26">
        <f t="shared" si="833"/>
        <v>8.3947015034205215E-3</v>
      </c>
      <c r="EI199" s="26">
        <f t="shared" si="834"/>
        <v>1.0046042979978103</v>
      </c>
      <c r="EJ199" s="26">
        <f t="shared" si="695"/>
        <v>0.85111510926254663</v>
      </c>
      <c r="EK199" s="26">
        <f t="shared" si="809"/>
        <v>0.98606893141721508</v>
      </c>
      <c r="EN199" s="26">
        <f t="shared" si="696"/>
        <v>-4.1350928718274726E-4</v>
      </c>
      <c r="EO199" s="26">
        <f t="shared" si="697"/>
        <v>1.9309252363023395E-2</v>
      </c>
      <c r="EP199" s="26">
        <f t="shared" si="698"/>
        <v>2.2462166171864712E-2</v>
      </c>
      <c r="EQ199" s="26">
        <f t="shared" si="699"/>
        <v>-1.5133252577842626E-2</v>
      </c>
      <c r="ER199" s="292">
        <f t="shared" si="764"/>
        <v>-4.4418410654159255E-3</v>
      </c>
      <c r="ET199" s="26">
        <f t="shared" si="835"/>
        <v>1.0016383640644997</v>
      </c>
      <c r="EU199" s="26">
        <f t="shared" si="701"/>
        <v>0.79642963519299492</v>
      </c>
      <c r="EV199" s="26">
        <f t="shared" si="810"/>
        <v>0.97963729933325261</v>
      </c>
      <c r="EW199" s="26"/>
      <c r="EX199" s="26">
        <f t="shared" si="836"/>
        <v>4.2583119718809091E-2</v>
      </c>
      <c r="EY199" s="26">
        <f t="shared" si="837"/>
        <v>1.5338351248624142E-2</v>
      </c>
      <c r="EZ199" s="26">
        <f t="shared" si="838"/>
        <v>-3.7667912466768066E-2</v>
      </c>
      <c r="FA199" s="26">
        <f t="shared" si="839"/>
        <v>4.0752768866844837E-3</v>
      </c>
      <c r="FB199" s="26">
        <f t="shared" si="840"/>
        <v>0</v>
      </c>
      <c r="FC199" s="26"/>
      <c r="FD199" s="26">
        <f t="shared" si="841"/>
        <v>0.99934230831916881</v>
      </c>
      <c r="FE199" s="26">
        <f t="shared" si="702"/>
        <v>1.006056288138746</v>
      </c>
      <c r="FF199" s="26">
        <f t="shared" si="811"/>
        <v>1.0071551333185806</v>
      </c>
      <c r="FV199" s="26">
        <f t="shared" si="812"/>
        <v>1.1159682033299498</v>
      </c>
      <c r="FX199" s="8">
        <f t="shared" si="703"/>
        <v>39</v>
      </c>
      <c r="FY199" t="b">
        <f t="shared" si="673"/>
        <v>0</v>
      </c>
      <c r="GC199" s="11"/>
      <c r="GD199" s="11"/>
      <c r="GE199" s="11"/>
      <c r="GF199" s="11" t="str">
        <f t="shared" ca="1" si="772"/>
        <v/>
      </c>
      <c r="GG199" s="12" t="str">
        <f t="shared" ca="1" si="705"/>
        <v/>
      </c>
      <c r="GH199" s="12" t="str">
        <f t="shared" ca="1" si="706"/>
        <v/>
      </c>
      <c r="GI199" s="12" t="str">
        <f t="shared" ca="1" si="707"/>
        <v/>
      </c>
      <c r="GM199" s="12" t="str">
        <f t="shared" ca="1" si="773"/>
        <v/>
      </c>
      <c r="GN199" s="12" t="str">
        <f t="shared" ca="1" si="774"/>
        <v/>
      </c>
      <c r="GO199" s="12" t="str">
        <f t="shared" ca="1" si="775"/>
        <v/>
      </c>
      <c r="GP199" s="12" t="str">
        <f t="shared" ca="1" si="776"/>
        <v/>
      </c>
      <c r="GQ199" s="12" t="str">
        <f t="shared" ca="1" si="777"/>
        <v/>
      </c>
      <c r="GX199" s="14"/>
      <c r="GZ199">
        <f t="shared" si="813"/>
        <v>0.8024456135361866</v>
      </c>
      <c r="HA199">
        <f t="shared" si="814"/>
        <v>1.0819602437017817</v>
      </c>
      <c r="HB199">
        <f t="shared" si="815"/>
        <v>0.98475005891783485</v>
      </c>
      <c r="HC199">
        <f t="shared" si="816"/>
        <v>1.0314368282102007</v>
      </c>
      <c r="HD199">
        <f t="shared" si="817"/>
        <v>0.88185170727068063</v>
      </c>
      <c r="HE199">
        <f t="shared" si="818"/>
        <v>0.88185178254220775</v>
      </c>
      <c r="HG199">
        <f t="shared" si="819"/>
        <v>1.0654604137320847</v>
      </c>
      <c r="HI199">
        <f t="shared" si="676"/>
        <v>0.97947935707387279</v>
      </c>
      <c r="HJ199">
        <f t="shared" si="677"/>
        <v>0.96899958169962341</v>
      </c>
      <c r="HK199">
        <f t="shared" si="678"/>
        <v>1.0252427470683219</v>
      </c>
      <c r="HL199">
        <f t="shared" si="679"/>
        <v>1.1406113235167725</v>
      </c>
      <c r="HM199">
        <f t="shared" si="842"/>
        <v>0.97754261161344347</v>
      </c>
      <c r="HO199" s="8">
        <f t="shared" si="704"/>
        <v>39</v>
      </c>
      <c r="HP199" t="b">
        <f t="shared" si="681"/>
        <v>0</v>
      </c>
      <c r="HS199" s="11"/>
      <c r="HT199" s="11"/>
      <c r="HU199" s="11"/>
      <c r="HV199" s="11" t="str">
        <f t="shared" ca="1" si="733"/>
        <v/>
      </c>
      <c r="HW199" s="12" t="str">
        <f t="shared" ca="1" si="820"/>
        <v/>
      </c>
      <c r="HX199" s="12" t="str">
        <f t="shared" ca="1" si="821"/>
        <v/>
      </c>
      <c r="HY199" s="12" t="str">
        <f t="shared" ca="1" si="822"/>
        <v/>
      </c>
      <c r="IB199" s="12" t="str">
        <f t="shared" ca="1" si="823"/>
        <v/>
      </c>
      <c r="IC199" s="12" t="str">
        <f t="shared" ca="1" si="824"/>
        <v/>
      </c>
      <c r="ID199" s="12" t="str">
        <f t="shared" ca="1" si="825"/>
        <v/>
      </c>
      <c r="IE199" s="12" t="str">
        <f t="shared" ca="1" si="826"/>
        <v/>
      </c>
      <c r="IF199" s="12" t="str">
        <f t="shared" ca="1" si="827"/>
        <v/>
      </c>
      <c r="IG199" s="197"/>
      <c r="IH199">
        <f t="shared" si="843"/>
        <v>1.0440345400979163</v>
      </c>
      <c r="II199">
        <f t="shared" si="844"/>
        <v>1.0658224405629118</v>
      </c>
      <c r="IJ199" t="e">
        <f t="shared" si="845"/>
        <v>#DIV/0!</v>
      </c>
      <c r="IK199">
        <f t="shared" si="782"/>
        <v>0.99673870291335542</v>
      </c>
      <c r="IL199">
        <f t="shared" si="780"/>
        <v>1.0961105373104665</v>
      </c>
      <c r="IM199">
        <f t="shared" si="781"/>
        <v>1.1023478795594601</v>
      </c>
    </row>
    <row r="200" spans="1:247" x14ac:dyDescent="0.2">
      <c r="A200" t="s">
        <v>202</v>
      </c>
      <c r="B200" s="1">
        <f t="shared" si="686"/>
        <v>1989</v>
      </c>
      <c r="C200" s="42">
        <f t="shared" ref="C200:F219" si="878">C277+C353</f>
        <v>10656.592000000001</v>
      </c>
      <c r="D200" s="42">
        <f t="shared" si="878"/>
        <v>6809.6120000000001</v>
      </c>
      <c r="E200" s="42">
        <f t="shared" si="878"/>
        <v>24032.230000000003</v>
      </c>
      <c r="F200" s="42">
        <f t="shared" si="878"/>
        <v>22440.391000000003</v>
      </c>
      <c r="G200" s="42">
        <f t="shared" si="784"/>
        <v>20838.174999999999</v>
      </c>
      <c r="H200" s="42">
        <f t="shared" si="644"/>
        <v>84777.000000000015</v>
      </c>
      <c r="I200" s="42">
        <f t="shared" si="734"/>
        <v>63938.825000000012</v>
      </c>
      <c r="J200" s="277">
        <f t="shared" si="709"/>
        <v>3.3074272778400093</v>
      </c>
      <c r="K200" s="42">
        <f>[2]National!H129</f>
        <v>10656.592000000001</v>
      </c>
      <c r="L200" s="42">
        <f t="shared" si="785"/>
        <v>6818.8254031279994</v>
      </c>
      <c r="M200" s="42">
        <f>[11]Total_Industrial!F128</f>
        <v>18225.792675638215</v>
      </c>
      <c r="N200" s="42">
        <f t="shared" si="710"/>
        <v>21279.453052706012</v>
      </c>
      <c r="O200" s="42">
        <f t="shared" si="711"/>
        <v>20282.958934379683</v>
      </c>
      <c r="P200" s="42">
        <f t="shared" si="851"/>
        <v>77263.622065851901</v>
      </c>
      <c r="Q200" s="272"/>
      <c r="R200" s="273"/>
      <c r="S200" s="51">
        <f t="shared" si="736"/>
        <v>1</v>
      </c>
      <c r="T200" s="51">
        <f t="shared" si="737"/>
        <v>1.0013529997198076</v>
      </c>
      <c r="U200" s="51">
        <f t="shared" si="738"/>
        <v>0.75838957415263641</v>
      </c>
      <c r="V200" s="51">
        <f t="shared" si="739"/>
        <v>0.94826569878867129</v>
      </c>
      <c r="W200" s="51">
        <f t="shared" si="740"/>
        <v>0.97335582095743434</v>
      </c>
      <c r="X200" s="51">
        <f t="shared" si="741"/>
        <v>0.91137480762296241</v>
      </c>
      <c r="Z200" s="23">
        <f t="shared" si="713"/>
        <v>92488.022347736798</v>
      </c>
      <c r="AA200" s="23">
        <f t="shared" si="786"/>
        <v>63183.000000000015</v>
      </c>
      <c r="AB200" s="27">
        <f t="shared" si="779"/>
        <v>1899.4934480750812</v>
      </c>
      <c r="AC200" s="58">
        <f t="shared" si="743"/>
        <v>1.1129082704181696</v>
      </c>
      <c r="AD200" s="27">
        <f t="shared" si="645"/>
        <v>8806.5678717958472</v>
      </c>
      <c r="AE200" s="27">
        <f t="shared" si="714"/>
        <v>8777</v>
      </c>
      <c r="AH200" s="267">
        <f t="shared" si="783"/>
        <v>115.22131979353291</v>
      </c>
      <c r="AI200" s="267">
        <f t="shared" si="647"/>
        <v>107.9218366194704</v>
      </c>
      <c r="AJ200" s="267">
        <f t="shared" si="852"/>
        <v>9.5950805695634092</v>
      </c>
      <c r="AK200" s="51">
        <f t="shared" si="649"/>
        <v>19.120581289876089</v>
      </c>
      <c r="AL200" s="291">
        <f t="shared" si="853"/>
        <v>2.3031627337294971</v>
      </c>
      <c r="AM200" s="15">
        <f>AL200/AL199</f>
        <v>1.0445962256883927</v>
      </c>
      <c r="AN200" s="34">
        <f t="shared" si="651"/>
        <v>8.8029648018516458</v>
      </c>
      <c r="AO200" s="34">
        <f t="shared" si="652"/>
        <v>9.6589951008317207</v>
      </c>
      <c r="AQ200" s="26">
        <f t="shared" si="787"/>
        <v>1.0212751557147404</v>
      </c>
      <c r="AR200" s="26">
        <f t="shared" si="788"/>
        <v>1.0304193855023112</v>
      </c>
      <c r="AS200" s="26">
        <f t="shared" si="789"/>
        <v>0.97850366939130917</v>
      </c>
      <c r="AT200" s="26">
        <f t="shared" si="790"/>
        <v>0.98649955617522644</v>
      </c>
      <c r="AU200" s="26">
        <f t="shared" si="791"/>
        <v>1.0107260598327106</v>
      </c>
      <c r="AV200" s="26">
        <f t="shared" si="792"/>
        <v>0.96316512721872349</v>
      </c>
      <c r="AY200" s="34">
        <f t="shared" si="793"/>
        <v>10.537543847298256</v>
      </c>
      <c r="AZ200" s="34">
        <f t="shared" si="794"/>
        <v>7.1987011507348768</v>
      </c>
      <c r="BA200" s="34">
        <f t="shared" si="795"/>
        <v>0.21641716395979049</v>
      </c>
      <c r="BB200" s="95">
        <f t="shared" si="796"/>
        <v>1.2679825343718464E-4</v>
      </c>
      <c r="BC200" s="34">
        <f t="shared" si="797"/>
        <v>1.0033687902239772</v>
      </c>
      <c r="BD200" s="34"/>
      <c r="BH200" s="258">
        <f>[2]National!CQ129</f>
        <v>0.97307227957586262</v>
      </c>
      <c r="BI200" s="258">
        <f>[10]Commercial_Total!Y129</f>
        <v>1.0184719478385897</v>
      </c>
      <c r="BJ200" s="258">
        <f>[11]Total_Industrial!Z128</f>
        <v>0.98448256735303308</v>
      </c>
      <c r="BK200" s="51">
        <f t="shared" si="715"/>
        <v>0.96511721846800635</v>
      </c>
      <c r="BL200" s="290">
        <f t="shared" si="854"/>
        <v>1.0107260598327106</v>
      </c>
      <c r="BM200">
        <f>BL200/BL199</f>
        <v>1.0445962256883927</v>
      </c>
      <c r="BN200" s="258">
        <f>[2]National!CU129</f>
        <v>1.0495367889422236</v>
      </c>
      <c r="BO200" s="258">
        <f>[10]Commercial_Total!X129</f>
        <v>1.0117307479003976</v>
      </c>
      <c r="BP200" s="258">
        <f>[11]Total_Industrial!AD128</f>
        <v>0.99392709286407777</v>
      </c>
      <c r="BQ200" s="51">
        <f t="shared" si="846"/>
        <v>1.0221551717222097</v>
      </c>
      <c r="BR200" s="51">
        <v>1</v>
      </c>
      <c r="BT200">
        <f t="shared" si="855"/>
        <v>1.0000000000000002</v>
      </c>
      <c r="BU200">
        <f t="shared" si="856"/>
        <v>1</v>
      </c>
      <c r="BV200">
        <f t="shared" si="857"/>
        <v>1.0000002317347003</v>
      </c>
      <c r="BW200">
        <f t="shared" si="858"/>
        <v>1</v>
      </c>
      <c r="BX200">
        <f t="shared" si="859"/>
        <v>1</v>
      </c>
      <c r="BY200" s="26"/>
      <c r="BZ200" s="83">
        <f t="shared" si="687"/>
        <v>1.1570454934943382</v>
      </c>
      <c r="CA200" s="83">
        <f t="shared" si="798"/>
        <v>0.9590811168497736</v>
      </c>
      <c r="CB200" s="83">
        <f t="shared" si="828"/>
        <v>0.96316512721872349</v>
      </c>
      <c r="CC200" s="83">
        <f t="shared" si="799"/>
        <v>0.96380712529614909</v>
      </c>
      <c r="CD200" s="83">
        <f t="shared" si="800"/>
        <v>1.012333049443356</v>
      </c>
      <c r="CE200" s="83">
        <f t="shared" si="801"/>
        <v>0.9871592648382248</v>
      </c>
      <c r="CF200" s="413">
        <f t="shared" si="654"/>
        <v>1.1144259315436966</v>
      </c>
      <c r="CG200" s="413">
        <f t="shared" si="802"/>
        <v>1.114425869939325</v>
      </c>
      <c r="CH200" s="9"/>
      <c r="CI200" s="84">
        <f t="shared" si="655"/>
        <v>0.97569380622628532</v>
      </c>
      <c r="CJ200" s="26"/>
      <c r="CK200" s="87">
        <f t="shared" si="803"/>
        <v>1.0158185527293906</v>
      </c>
      <c r="CL200" s="87">
        <f t="shared" si="656"/>
        <v>2.0886184036116463E-3</v>
      </c>
      <c r="CM200" s="92">
        <f t="shared" si="657"/>
        <v>1</v>
      </c>
      <c r="CN200" s="92">
        <f t="shared" si="658"/>
        <v>1</v>
      </c>
      <c r="CO200" s="5">
        <f t="shared" si="659"/>
        <v>1</v>
      </c>
      <c r="CP200" s="91">
        <f t="shared" si="804"/>
        <v>1</v>
      </c>
      <c r="CQ200" s="37">
        <f t="shared" si="805"/>
        <v>1.1144259315436966</v>
      </c>
      <c r="CR200">
        <f t="shared" si="806"/>
        <v>0.97569380622628532</v>
      </c>
      <c r="CS200" s="84">
        <f t="shared" si="807"/>
        <v>0.99933389361774261</v>
      </c>
      <c r="CT200" s="205"/>
      <c r="CU200" s="244"/>
      <c r="CV200" s="5"/>
      <c r="CW200" s="26">
        <f t="shared" si="860"/>
        <v>0.13792508964849423</v>
      </c>
      <c r="CX200" s="26">
        <f t="shared" si="861"/>
        <v>8.8254022019784481E-2</v>
      </c>
      <c r="CY200" s="26">
        <f t="shared" si="862"/>
        <v>0.23589099486048357</v>
      </c>
      <c r="CZ200" s="26">
        <f t="shared" si="863"/>
        <v>0.27541360971363088</v>
      </c>
      <c r="DA200" s="26">
        <f t="shared" si="864"/>
        <v>0.26251628375760699</v>
      </c>
      <c r="DB200" s="26">
        <f t="shared" si="865"/>
        <v>1</v>
      </c>
      <c r="DD200" s="26">
        <f t="shared" si="866"/>
        <v>0.13806506047375638</v>
      </c>
      <c r="DE200" s="26">
        <f t="shared" si="867"/>
        <v>8.8486247394699763E-2</v>
      </c>
      <c r="DF200" s="26">
        <f t="shared" si="868"/>
        <v>0.23860224255923268</v>
      </c>
      <c r="DG200" s="26">
        <f t="shared" si="869"/>
        <v>0.27724065697099942</v>
      </c>
      <c r="DH200" s="26">
        <f t="shared" si="870"/>
        <v>0.25755977041054695</v>
      </c>
      <c r="DI200" s="26">
        <f t="shared" si="871"/>
        <v>0.99995397780923523</v>
      </c>
      <c r="DJ200" s="26"/>
      <c r="DK200" s="26">
        <f t="shared" si="872"/>
        <v>0.13807141482274851</v>
      </c>
      <c r="DL200" s="26">
        <f t="shared" si="873"/>
        <v>8.8490319913083634E-2</v>
      </c>
      <c r="DM200" s="26">
        <f t="shared" si="874"/>
        <v>0.23861322406254948</v>
      </c>
      <c r="DN200" s="26">
        <f t="shared" si="875"/>
        <v>0.2772534167806367</v>
      </c>
      <c r="DO200" s="26">
        <f t="shared" si="876"/>
        <v>0.25757162442098164</v>
      </c>
      <c r="DP200" s="26">
        <f t="shared" si="877"/>
        <v>1</v>
      </c>
      <c r="DQ200" s="26"/>
      <c r="DR200" s="26"/>
      <c r="DS200" s="26">
        <f t="shared" si="688"/>
        <v>1.0221030027491956E-2</v>
      </c>
      <c r="DT200" s="26">
        <f t="shared" si="689"/>
        <v>1.9445969041255171E-3</v>
      </c>
      <c r="DU200" s="26">
        <f t="shared" si="690"/>
        <v>-6.8679449145859475E-4</v>
      </c>
      <c r="DV200" s="26">
        <f t="shared" si="691"/>
        <v>4.3122335539290093E-4</v>
      </c>
      <c r="DW200" s="26">
        <f t="shared" si="692"/>
        <v>4.3630423849061975E-2</v>
      </c>
      <c r="DY200" s="26">
        <f t="shared" si="693"/>
        <v>1.0128589230929337</v>
      </c>
      <c r="DZ200" s="26">
        <f t="shared" si="694"/>
        <v>0.81155610420490498</v>
      </c>
      <c r="EA200" s="26">
        <f t="shared" si="808"/>
        <v>0.99933389361774261</v>
      </c>
      <c r="EC200" s="26">
        <f t="shared" si="829"/>
        <v>-2.2307438548367548E-2</v>
      </c>
      <c r="ED200" s="26">
        <f t="shared" si="830"/>
        <v>-1.7256159505164778E-2</v>
      </c>
      <c r="EE200" s="26">
        <f t="shared" si="831"/>
        <v>-3.2184145654448493E-2</v>
      </c>
      <c r="EF200" s="26">
        <f t="shared" si="832"/>
        <v>-2.3698646328565765E-2</v>
      </c>
      <c r="EG200" s="26">
        <f t="shared" si="833"/>
        <v>-1.5444050275981534E-2</v>
      </c>
      <c r="EI200" s="26">
        <f t="shared" si="834"/>
        <v>0.9774236816395071</v>
      </c>
      <c r="EJ200" s="26">
        <f t="shared" si="695"/>
        <v>0.83190006359440971</v>
      </c>
      <c r="EK200" s="26">
        <f t="shared" si="809"/>
        <v>0.96380712529614909</v>
      </c>
      <c r="EM200" t="e">
        <f>#REF!</f>
        <v>#REF!</v>
      </c>
      <c r="EN200" s="26">
        <f t="shared" si="696"/>
        <v>-2.6948284221572625E-3</v>
      </c>
      <c r="EO200" s="26">
        <f t="shared" si="697"/>
        <v>2.7498881212762861E-3</v>
      </c>
      <c r="EP200" s="26">
        <f t="shared" si="698"/>
        <v>-3.8213757564613069E-3</v>
      </c>
      <c r="EQ200" s="26">
        <f t="shared" si="699"/>
        <v>-9.191589278807177E-3</v>
      </c>
      <c r="ER200" s="292">
        <f t="shared" si="764"/>
        <v>4.3630423849061975E-2</v>
      </c>
      <c r="ET200" s="26">
        <f t="shared" si="835"/>
        <v>1.0076783167710046</v>
      </c>
      <c r="EU200" s="26">
        <f t="shared" si="701"/>
        <v>0.80254487421782239</v>
      </c>
      <c r="EV200" s="26">
        <f t="shared" si="810"/>
        <v>0.9871592648382248</v>
      </c>
      <c r="EX200" s="26">
        <f t="shared" si="836"/>
        <v>1.2915858449648888E-2</v>
      </c>
      <c r="EY200" s="26">
        <f t="shared" si="837"/>
        <v>-8.0529121715077466E-4</v>
      </c>
      <c r="EZ200" s="26">
        <f t="shared" si="838"/>
        <v>3.1345794333720229E-3</v>
      </c>
      <c r="FA200" s="26">
        <f t="shared" si="839"/>
        <v>9.6228126342005754E-3</v>
      </c>
      <c r="FB200" s="26">
        <f t="shared" si="840"/>
        <v>0</v>
      </c>
      <c r="FC200" s="26"/>
      <c r="FD200" s="26">
        <f t="shared" si="841"/>
        <v>1.0051411306495694</v>
      </c>
      <c r="FE200" s="26">
        <f t="shared" si="702"/>
        <v>1.0112285549568882</v>
      </c>
      <c r="FF200" s="26">
        <f t="shared" si="811"/>
        <v>1.012333049443356</v>
      </c>
      <c r="FV200" s="26">
        <f t="shared" si="812"/>
        <v>1.1570454934943382</v>
      </c>
      <c r="FX200" s="8">
        <f t="shared" si="703"/>
        <v>40</v>
      </c>
      <c r="FY200" t="b">
        <f t="shared" si="673"/>
        <v>0</v>
      </c>
      <c r="GC200" s="11"/>
      <c r="GD200" s="11"/>
      <c r="GE200" s="11"/>
      <c r="GF200" s="11" t="str">
        <f t="shared" ca="1" si="772"/>
        <v/>
      </c>
      <c r="GG200" s="12" t="str">
        <f t="shared" ca="1" si="705"/>
        <v/>
      </c>
      <c r="GH200" s="12" t="str">
        <f t="shared" ca="1" si="706"/>
        <v/>
      </c>
      <c r="GI200" s="12" t="str">
        <f t="shared" ca="1" si="707"/>
        <v/>
      </c>
      <c r="GM200" s="12" t="str">
        <f t="shared" ca="1" si="773"/>
        <v/>
      </c>
      <c r="GN200" s="12" t="str">
        <f t="shared" ca="1" si="774"/>
        <v/>
      </c>
      <c r="GO200" s="12" t="str">
        <f t="shared" ca="1" si="775"/>
        <v/>
      </c>
      <c r="GP200" s="12" t="str">
        <f t="shared" ca="1" si="776"/>
        <v/>
      </c>
      <c r="GQ200" s="12" t="str">
        <f t="shared" ca="1" si="777"/>
        <v/>
      </c>
      <c r="GX200" s="14"/>
      <c r="GZ200">
        <f t="shared" si="813"/>
        <v>0.83198255841509094</v>
      </c>
      <c r="HA200">
        <f t="shared" si="814"/>
        <v>1.057533564786574</v>
      </c>
      <c r="HB200">
        <f t="shared" si="815"/>
        <v>0.9898127876279027</v>
      </c>
      <c r="HC200">
        <f t="shared" si="816"/>
        <v>1.0393565269064788</v>
      </c>
      <c r="HD200">
        <f t="shared" si="817"/>
        <v>0.90516132613658506</v>
      </c>
      <c r="HE200">
        <f t="shared" si="818"/>
        <v>0.90516140379333465</v>
      </c>
      <c r="HG200">
        <f t="shared" si="819"/>
        <v>1.046760245771472</v>
      </c>
      <c r="HI200">
        <f t="shared" si="676"/>
        <v>0.98954198258967874</v>
      </c>
      <c r="HJ200">
        <f t="shared" si="677"/>
        <v>0.97088572858963174</v>
      </c>
      <c r="HK200">
        <f t="shared" si="678"/>
        <v>1.0245388577385526</v>
      </c>
      <c r="HL200">
        <f t="shared" si="679"/>
        <v>1.1411032878245249</v>
      </c>
      <c r="HM200">
        <f t="shared" si="842"/>
        <v>1.0211373225409774</v>
      </c>
      <c r="HO200" s="8">
        <f t="shared" si="704"/>
        <v>40</v>
      </c>
      <c r="HP200" t="b">
        <f t="shared" si="681"/>
        <v>0</v>
      </c>
      <c r="HS200" s="11"/>
      <c r="HT200" s="11"/>
      <c r="HU200" s="11"/>
      <c r="HV200" s="11" t="str">
        <f t="shared" ca="1" si="733"/>
        <v/>
      </c>
      <c r="HW200" s="12" t="str">
        <f t="shared" ca="1" si="820"/>
        <v/>
      </c>
      <c r="HX200" s="12" t="str">
        <f t="shared" ca="1" si="821"/>
        <v/>
      </c>
      <c r="HY200" s="12" t="str">
        <f t="shared" ca="1" si="822"/>
        <v/>
      </c>
      <c r="IB200" s="12" t="str">
        <f t="shared" ca="1" si="823"/>
        <v/>
      </c>
      <c r="IC200" s="12" t="str">
        <f t="shared" ca="1" si="824"/>
        <v/>
      </c>
      <c r="ID200" s="12" t="str">
        <f t="shared" ca="1" si="825"/>
        <v/>
      </c>
      <c r="IE200" s="12" t="str">
        <f t="shared" ca="1" si="826"/>
        <v/>
      </c>
      <c r="IF200" s="12" t="str">
        <f t="shared" ca="1" si="827"/>
        <v/>
      </c>
      <c r="IG200" s="197"/>
      <c r="IH200">
        <f t="shared" si="843"/>
        <v>1.0585843858212403</v>
      </c>
      <c r="II200">
        <f t="shared" si="844"/>
        <v>1.0861485320832773</v>
      </c>
      <c r="IJ200" t="e">
        <f t="shared" si="845"/>
        <v>#DIV/0!</v>
      </c>
      <c r="IK200">
        <f t="shared" si="782"/>
        <v>1.0554039054608337</v>
      </c>
      <c r="IL200">
        <f t="shared" si="780"/>
        <v>1.1191885029934878</v>
      </c>
      <c r="IM200">
        <f t="shared" si="781"/>
        <v>1.1059655968501756</v>
      </c>
    </row>
    <row r="201" spans="1:247" x14ac:dyDescent="0.2">
      <c r="A201" t="s">
        <v>202</v>
      </c>
      <c r="B201" s="1">
        <f t="shared" si="686"/>
        <v>1990</v>
      </c>
      <c r="C201" s="42">
        <f t="shared" si="878"/>
        <v>9710.0560000000005</v>
      </c>
      <c r="D201" s="42">
        <f t="shared" si="878"/>
        <v>6756.0069999999996</v>
      </c>
      <c r="E201" s="42">
        <f t="shared" si="878"/>
        <v>24406.162</v>
      </c>
      <c r="F201" s="42">
        <f t="shared" si="878"/>
        <v>22382.421999999999</v>
      </c>
      <c r="G201" s="42">
        <f t="shared" si="784"/>
        <v>21239.815000000002</v>
      </c>
      <c r="H201" s="42">
        <f t="shared" si="644"/>
        <v>84494.462</v>
      </c>
      <c r="I201" s="42">
        <f t="shared" si="734"/>
        <v>63254.646999999997</v>
      </c>
      <c r="J201" s="277">
        <f t="shared" si="709"/>
        <v>3.2948969324070272</v>
      </c>
      <c r="K201" s="42">
        <f>[2]National!H130</f>
        <v>9710.0560000000005</v>
      </c>
      <c r="L201" s="42">
        <f t="shared" si="785"/>
        <v>6765.2204031279998</v>
      </c>
      <c r="M201" s="42">
        <f>[11]Total_Industrial!F129</f>
        <v>18243.753957791992</v>
      </c>
      <c r="N201" s="42">
        <f t="shared" si="710"/>
        <v>21366.272861748876</v>
      </c>
      <c r="O201" s="42">
        <f t="shared" si="711"/>
        <v>20684.989166405023</v>
      </c>
      <c r="P201" s="42">
        <f t="shared" si="851"/>
        <v>76770.292389073889</v>
      </c>
      <c r="Q201" s="272"/>
      <c r="R201" s="273"/>
      <c r="S201" s="51">
        <f t="shared" si="736"/>
        <v>1</v>
      </c>
      <c r="T201" s="51">
        <f t="shared" si="737"/>
        <v>1.0013637349884332</v>
      </c>
      <c r="U201" s="51">
        <f t="shared" si="738"/>
        <v>0.747506058420492</v>
      </c>
      <c r="V201" s="51">
        <f t="shared" si="739"/>
        <v>0.95460057279542299</v>
      </c>
      <c r="W201" s="51">
        <f t="shared" si="740"/>
        <v>0.97387802890020558</v>
      </c>
      <c r="X201" s="51">
        <f t="shared" si="741"/>
        <v>0.90858371746391964</v>
      </c>
      <c r="Z201" s="23">
        <f t="shared" si="713"/>
        <v>92994.096172260543</v>
      </c>
      <c r="AA201" s="23">
        <f t="shared" si="786"/>
        <v>64179.533191506242</v>
      </c>
      <c r="AB201" s="27">
        <f t="shared" si="779"/>
        <v>1877.7336806305532</v>
      </c>
      <c r="AC201" s="58">
        <f t="shared" si="743"/>
        <v>1.1281809015259485</v>
      </c>
      <c r="AD201" s="27">
        <f t="shared" si="645"/>
        <v>9029.6823152638881</v>
      </c>
      <c r="AE201" s="27">
        <f t="shared" si="714"/>
        <v>8945.4</v>
      </c>
      <c r="AH201" s="267">
        <f t="shared" si="783"/>
        <v>104.4158328289279</v>
      </c>
      <c r="AI201" s="267">
        <f t="shared" si="647"/>
        <v>105.41086958269328</v>
      </c>
      <c r="AJ201" s="267">
        <f t="shared" si="852"/>
        <v>9.7158367802539711</v>
      </c>
      <c r="AK201" s="51">
        <f t="shared" si="649"/>
        <v>18.938693992115454</v>
      </c>
      <c r="AL201" s="291">
        <f t="shared" si="853"/>
        <v>2.2907770665905773</v>
      </c>
      <c r="AM201" s="15"/>
      <c r="AN201" s="34">
        <f t="shared" si="651"/>
        <v>8.5820972107534477</v>
      </c>
      <c r="AO201" s="34">
        <f t="shared" si="652"/>
        <v>9.4455767209962662</v>
      </c>
      <c r="AQ201" s="26">
        <f t="shared" si="787"/>
        <v>0.92549969157212297</v>
      </c>
      <c r="AR201" s="26">
        <f t="shared" si="788"/>
        <v>1.0064450982579662</v>
      </c>
      <c r="AS201" s="26">
        <f t="shared" si="789"/>
        <v>0.99081835444328492</v>
      </c>
      <c r="AT201" s="26">
        <f t="shared" si="790"/>
        <v>0.97711533632361647</v>
      </c>
      <c r="AU201" s="26">
        <f t="shared" si="791"/>
        <v>1.005290700723088</v>
      </c>
      <c r="AV201" s="26">
        <f t="shared" si="792"/>
        <v>0.938999182418644</v>
      </c>
      <c r="AY201" s="34">
        <f t="shared" si="793"/>
        <v>10.395744871359643</v>
      </c>
      <c r="AZ201" s="34">
        <f t="shared" si="794"/>
        <v>7.1745850595284999</v>
      </c>
      <c r="BA201" s="34">
        <f t="shared" si="795"/>
        <v>0.20991053285829067</v>
      </c>
      <c r="BB201" s="95">
        <f t="shared" si="796"/>
        <v>1.2611855272273443E-4</v>
      </c>
      <c r="BC201" s="34">
        <f t="shared" si="797"/>
        <v>1.0094218609859691</v>
      </c>
      <c r="BD201" s="34"/>
      <c r="BH201" s="258">
        <f>[2]National!CQ130</f>
        <v>0.94168755268559634</v>
      </c>
      <c r="BI201" s="258">
        <f>[10]Commercial_Total!Y130</f>
        <v>1.0228664184699314</v>
      </c>
      <c r="BJ201" s="258">
        <f>[11]Total_Industrial!Z129</f>
        <v>0.9872422212888855</v>
      </c>
      <c r="BK201" s="51">
        <f t="shared" si="715"/>
        <v>0.95515668919483165</v>
      </c>
      <c r="BL201" s="290">
        <f t="shared" si="854"/>
        <v>1.005290700723088</v>
      </c>
      <c r="BN201" s="258">
        <f>[2]National!CU130</f>
        <v>0.98280973230738033</v>
      </c>
      <c r="BO201" s="258">
        <f>[10]Commercial_Total!X130</f>
        <v>0.98394578224932905</v>
      </c>
      <c r="BP201" s="258">
        <f>[11]Total_Industrial!AD129</f>
        <v>1.0036225722653742</v>
      </c>
      <c r="BQ201" s="51">
        <f t="shared" si="846"/>
        <v>1.0229895758226804</v>
      </c>
      <c r="BR201" s="51">
        <v>1</v>
      </c>
      <c r="BT201">
        <f t="shared" si="855"/>
        <v>1.0000000000000002</v>
      </c>
      <c r="BU201">
        <f t="shared" si="856"/>
        <v>1</v>
      </c>
      <c r="BV201">
        <f t="shared" si="857"/>
        <v>1.0000002252033859</v>
      </c>
      <c r="BW201">
        <f t="shared" si="858"/>
        <v>1.0000000000000002</v>
      </c>
      <c r="BX201">
        <f t="shared" si="859"/>
        <v>1</v>
      </c>
      <c r="BY201" s="26"/>
      <c r="BZ201" s="83">
        <f t="shared" si="687"/>
        <v>1.1792451586537827</v>
      </c>
      <c r="CA201" s="83">
        <f t="shared" si="798"/>
        <v>0.93788993329992054</v>
      </c>
      <c r="CB201" s="83">
        <f t="shared" si="828"/>
        <v>0.938999182418644</v>
      </c>
      <c r="CC201" s="83">
        <f t="shared" si="799"/>
        <v>0.95497803788250868</v>
      </c>
      <c r="CD201" s="83">
        <f t="shared" si="800"/>
        <v>1.0036530730493141</v>
      </c>
      <c r="CE201" s="83">
        <f t="shared" si="801"/>
        <v>0.97968900671083647</v>
      </c>
      <c r="CF201" s="413">
        <f t="shared" si="654"/>
        <v>1.1073102993455706</v>
      </c>
      <c r="CG201" s="413">
        <f t="shared" si="802"/>
        <v>1.1073102398470462</v>
      </c>
      <c r="CH201" s="9"/>
      <c r="CI201" s="84">
        <f t="shared" si="655"/>
        <v>0.95846664241538404</v>
      </c>
      <c r="CJ201" s="26"/>
      <c r="CK201" s="87">
        <f t="shared" si="803"/>
        <v>0.90179171351578313</v>
      </c>
      <c r="CL201" s="87">
        <f t="shared" si="656"/>
        <v>1.9931423491940299E-3</v>
      </c>
      <c r="CM201" s="92">
        <f t="shared" si="657"/>
        <v>1</v>
      </c>
      <c r="CN201" s="92">
        <f t="shared" si="658"/>
        <v>1</v>
      </c>
      <c r="CO201" s="5">
        <f t="shared" si="659"/>
        <v>1</v>
      </c>
      <c r="CP201" s="91">
        <f t="shared" si="804"/>
        <v>1</v>
      </c>
      <c r="CQ201" s="37">
        <f t="shared" si="805"/>
        <v>1.1073102993455706</v>
      </c>
      <c r="CR201">
        <f t="shared" si="806"/>
        <v>0.95846664241538404</v>
      </c>
      <c r="CS201" s="84">
        <f t="shared" si="807"/>
        <v>0.98326782938454338</v>
      </c>
      <c r="CT201" s="205"/>
      <c r="CU201" s="244"/>
      <c r="CV201" s="5"/>
      <c r="CW201" s="26">
        <f t="shared" si="860"/>
        <v>0.12648194630794393</v>
      </c>
      <c r="CX201" s="26">
        <f t="shared" si="861"/>
        <v>8.8122894841166977E-2</v>
      </c>
      <c r="CY201" s="26">
        <f t="shared" si="862"/>
        <v>0.23764080336352192</v>
      </c>
      <c r="CZ201" s="26">
        <f t="shared" si="863"/>
        <v>0.27831433484014928</v>
      </c>
      <c r="DA201" s="26">
        <f t="shared" si="864"/>
        <v>0.26944002064721789</v>
      </c>
      <c r="DB201" s="26">
        <f t="shared" si="865"/>
        <v>1</v>
      </c>
      <c r="DD201" s="26">
        <f t="shared" si="866"/>
        <v>0.13212093633961727</v>
      </c>
      <c r="DE201" s="26">
        <f t="shared" si="867"/>
        <v>8.8188442182751584E-2</v>
      </c>
      <c r="DF201" s="26">
        <f t="shared" si="868"/>
        <v>0.23676482145085126</v>
      </c>
      <c r="DG201" s="26">
        <f t="shared" si="869"/>
        <v>0.27686143966500892</v>
      </c>
      <c r="DH201" s="26">
        <f t="shared" si="870"/>
        <v>0.26596313207829209</v>
      </c>
      <c r="DI201" s="26">
        <f t="shared" si="871"/>
        <v>0.99989877171652108</v>
      </c>
      <c r="DJ201" s="26"/>
      <c r="DK201" s="26">
        <f t="shared" si="872"/>
        <v>0.13213431206921672</v>
      </c>
      <c r="DL201" s="26">
        <f t="shared" si="873"/>
        <v>8.8197370251149459E-2</v>
      </c>
      <c r="DM201" s="26">
        <f t="shared" si="874"/>
        <v>0.23678879117372884</v>
      </c>
      <c r="DN201" s="26">
        <f t="shared" si="875"/>
        <v>0.27688946871063991</v>
      </c>
      <c r="DO201" s="26">
        <f t="shared" si="876"/>
        <v>0.26599005779526513</v>
      </c>
      <c r="DP201" s="26">
        <f t="shared" si="877"/>
        <v>1</v>
      </c>
      <c r="DQ201" s="26"/>
      <c r="DR201" s="26"/>
      <c r="DS201" s="26">
        <f t="shared" si="688"/>
        <v>-9.8473479391566601E-2</v>
      </c>
      <c r="DT201" s="26">
        <f t="shared" si="689"/>
        <v>-2.3541472336140463E-2</v>
      </c>
      <c r="DU201" s="26">
        <f t="shared" si="690"/>
        <v>1.2506685469962283E-2</v>
      </c>
      <c r="DV201" s="26">
        <f t="shared" si="691"/>
        <v>-9.5581789806075523E-3</v>
      </c>
      <c r="DW201" s="26">
        <f t="shared" si="692"/>
        <v>-5.3921895747143858E-3</v>
      </c>
      <c r="DY201" s="26">
        <f t="shared" si="693"/>
        <v>0.98392322692564993</v>
      </c>
      <c r="DZ201" s="26">
        <f t="shared" si="694"/>
        <v>0.79850890088049908</v>
      </c>
      <c r="EA201" s="26">
        <f t="shared" si="808"/>
        <v>0.98326782938454338</v>
      </c>
      <c r="EC201" s="26">
        <f t="shared" si="829"/>
        <v>-1.3547908952299615E-2</v>
      </c>
      <c r="ED201" s="26">
        <f t="shared" si="830"/>
        <v>-3.3556854686912409E-3</v>
      </c>
      <c r="EE201" s="26">
        <f t="shared" si="831"/>
        <v>-3.0526453791450022E-2</v>
      </c>
      <c r="EF201" s="26">
        <f t="shared" si="832"/>
        <v>-5.3749085411020619E-3</v>
      </c>
      <c r="EG201" s="26">
        <f t="shared" si="833"/>
        <v>6.0146235339275048E-3</v>
      </c>
      <c r="EI201" s="26">
        <f t="shared" si="834"/>
        <v>0.99083936279167117</v>
      </c>
      <c r="EJ201" s="26">
        <f t="shared" si="695"/>
        <v>0.82427932891823563</v>
      </c>
      <c r="EK201" s="26">
        <f t="shared" si="809"/>
        <v>0.95497803788250868</v>
      </c>
      <c r="EN201" s="26">
        <f t="shared" si="696"/>
        <v>-3.2784830195795589E-2</v>
      </c>
      <c r="EO201" s="26">
        <f t="shared" si="697"/>
        <v>4.3054865301174333E-3</v>
      </c>
      <c r="EP201" s="26">
        <f t="shared" si="698"/>
        <v>2.7992301498989897E-3</v>
      </c>
      <c r="EQ201" s="26">
        <f t="shared" si="699"/>
        <v>-1.0374164399507535E-2</v>
      </c>
      <c r="ER201" s="292">
        <f t="shared" si="764"/>
        <v>-5.3921895747143858E-3</v>
      </c>
      <c r="ET201" s="26">
        <f t="shared" si="835"/>
        <v>0.9924325705147361</v>
      </c>
      <c r="EU201" s="26">
        <f t="shared" si="701"/>
        <v>0.79647167247341899</v>
      </c>
      <c r="EV201" s="26">
        <f t="shared" si="810"/>
        <v>0.97968900671083647</v>
      </c>
      <c r="EW201" s="26"/>
      <c r="EX201" s="26">
        <f t="shared" si="836"/>
        <v>-6.5688649195771054E-2</v>
      </c>
      <c r="EY201" s="26">
        <f t="shared" si="837"/>
        <v>-2.7846958866257866E-2</v>
      </c>
      <c r="EZ201" s="26">
        <f t="shared" si="838"/>
        <v>9.7074487887502531E-3</v>
      </c>
      <c r="FA201" s="26">
        <f t="shared" si="839"/>
        <v>8.1598541890009449E-4</v>
      </c>
      <c r="FB201" s="26">
        <f t="shared" si="840"/>
        <v>0</v>
      </c>
      <c r="FC201" s="26"/>
      <c r="FD201" s="26">
        <f t="shared" si="841"/>
        <v>0.9914257700083835</v>
      </c>
      <c r="FE201" s="26">
        <f t="shared" si="702"/>
        <v>1.0025580487525978</v>
      </c>
      <c r="FF201" s="26">
        <f t="shared" si="811"/>
        <v>1.0036530730493141</v>
      </c>
      <c r="FV201" s="26">
        <f t="shared" si="812"/>
        <v>1.1792451586537827</v>
      </c>
      <c r="FX201" s="8">
        <f t="shared" si="703"/>
        <v>41</v>
      </c>
      <c r="FY201" t="b">
        <f t="shared" si="673"/>
        <v>0</v>
      </c>
      <c r="GC201" s="11"/>
      <c r="GD201" s="11"/>
      <c r="GE201" s="11"/>
      <c r="GF201" s="11" t="str">
        <f t="shared" ca="1" si="772"/>
        <v/>
      </c>
      <c r="GG201" s="12" t="str">
        <f t="shared" ca="1" si="705"/>
        <v/>
      </c>
      <c r="GH201" s="12" t="str">
        <f t="shared" ca="1" si="706"/>
        <v/>
      </c>
      <c r="GI201" s="12" t="str">
        <f t="shared" ca="1" si="707"/>
        <v/>
      </c>
      <c r="GM201" s="12" t="str">
        <f t="shared" ca="1" si="773"/>
        <v/>
      </c>
      <c r="GN201" s="12" t="str">
        <f t="shared" ca="1" si="774"/>
        <v/>
      </c>
      <c r="GO201" s="12" t="str">
        <f t="shared" ca="1" si="775"/>
        <v/>
      </c>
      <c r="GP201" s="12" t="str">
        <f t="shared" ca="1" si="776"/>
        <v/>
      </c>
      <c r="GQ201" s="12" t="str">
        <f t="shared" ca="1" si="777"/>
        <v/>
      </c>
      <c r="GX201" s="14"/>
      <c r="GZ201">
        <f t="shared" si="813"/>
        <v>0.84794540025593623</v>
      </c>
      <c r="HA201">
        <f t="shared" si="814"/>
        <v>1.0478458834639335</v>
      </c>
      <c r="HB201">
        <f t="shared" si="815"/>
        <v>0.98132590513813778</v>
      </c>
      <c r="HC201">
        <f t="shared" si="816"/>
        <v>1.0314912696790652</v>
      </c>
      <c r="HD201">
        <f t="shared" si="817"/>
        <v>0.89938185269250048</v>
      </c>
      <c r="HE201">
        <f t="shared" si="818"/>
        <v>0.8993819312443424</v>
      </c>
      <c r="HG201">
        <f t="shared" si="819"/>
        <v>1.0282783100355162</v>
      </c>
      <c r="HI201">
        <f t="shared" si="676"/>
        <v>0.89674246412415337</v>
      </c>
      <c r="HJ201">
        <f t="shared" si="677"/>
        <v>0.9482965831735678</v>
      </c>
      <c r="HK201">
        <f t="shared" si="678"/>
        <v>1.0374329058154592</v>
      </c>
      <c r="HL201">
        <f t="shared" si="679"/>
        <v>1.1302483775923724</v>
      </c>
      <c r="HM201">
        <f t="shared" si="842"/>
        <v>1.0156459750148561</v>
      </c>
      <c r="HO201" s="8">
        <f t="shared" si="704"/>
        <v>41</v>
      </c>
      <c r="HP201" t="b">
        <f t="shared" si="681"/>
        <v>0</v>
      </c>
      <c r="HS201" s="11"/>
      <c r="HT201" s="11"/>
      <c r="HU201" s="11"/>
      <c r="HV201" s="11" t="str">
        <f t="shared" ca="1" si="733"/>
        <v/>
      </c>
      <c r="HW201" s="12" t="str">
        <f t="shared" ca="1" si="820"/>
        <v/>
      </c>
      <c r="HX201" s="12" t="str">
        <f t="shared" ca="1" si="821"/>
        <v/>
      </c>
      <c r="HY201" s="12" t="str">
        <f t="shared" ca="1" si="822"/>
        <v/>
      </c>
      <c r="IB201" s="12" t="str">
        <f t="shared" ca="1" si="823"/>
        <v/>
      </c>
      <c r="IC201" s="12" t="str">
        <f t="shared" ca="1" si="824"/>
        <v/>
      </c>
      <c r="ID201" s="12" t="str">
        <f t="shared" ca="1" si="825"/>
        <v/>
      </c>
      <c r="IE201" s="12" t="str">
        <f t="shared" ca="1" si="826"/>
        <v/>
      </c>
      <c r="IF201" s="12" t="str">
        <f t="shared" ca="1" si="827"/>
        <v/>
      </c>
      <c r="IG201" s="197"/>
      <c r="IH201">
        <f t="shared" si="843"/>
        <v>1.0643767234138797</v>
      </c>
      <c r="II201">
        <f t="shared" si="844"/>
        <v>1.1032794543745068</v>
      </c>
      <c r="IJ201" t="e">
        <f t="shared" si="845"/>
        <v>#DIV/0!</v>
      </c>
      <c r="IK201">
        <f t="shared" si="782"/>
        <v>1.0811059334667801</v>
      </c>
      <c r="IL201">
        <f t="shared" si="780"/>
        <v>1.110390198863946</v>
      </c>
      <c r="IM201">
        <f t="shared" si="781"/>
        <v>1.1070555115930307</v>
      </c>
    </row>
    <row r="202" spans="1:247" x14ac:dyDescent="0.2">
      <c r="A202" t="s">
        <v>202</v>
      </c>
      <c r="B202" s="1">
        <f t="shared" si="686"/>
        <v>1991</v>
      </c>
      <c r="C202" s="42">
        <f t="shared" si="878"/>
        <v>10006.643</v>
      </c>
      <c r="D202" s="42">
        <f t="shared" si="878"/>
        <v>6863.415</v>
      </c>
      <c r="E202" s="42">
        <f t="shared" si="878"/>
        <v>24054.186999999998</v>
      </c>
      <c r="F202" s="42">
        <f t="shared" si="878"/>
        <v>22081.063000000002</v>
      </c>
      <c r="G202" s="42">
        <f t="shared" si="784"/>
        <v>21432.067999999999</v>
      </c>
      <c r="H202" s="42">
        <f t="shared" si="644"/>
        <v>84437.375999999989</v>
      </c>
      <c r="I202" s="42">
        <f t="shared" si="734"/>
        <v>63005.30799999999</v>
      </c>
      <c r="J202" s="277">
        <f t="shared" si="709"/>
        <v>3.2742115173512647</v>
      </c>
      <c r="K202" s="42">
        <f>[2]National!H131</f>
        <v>10006.643</v>
      </c>
      <c r="L202" s="42">
        <f t="shared" si="785"/>
        <v>6872.6284065400005</v>
      </c>
      <c r="M202" s="42">
        <f>[11]Total_Industrial!F130</f>
        <v>17578.35542896152</v>
      </c>
      <c r="N202" s="42">
        <f t="shared" si="710"/>
        <v>20788.511421639138</v>
      </c>
      <c r="O202" s="42">
        <f t="shared" si="711"/>
        <v>20838.496120400938</v>
      </c>
      <c r="P202" s="42">
        <f t="shared" si="851"/>
        <v>76084.634377541603</v>
      </c>
      <c r="Q202" s="272"/>
      <c r="R202" s="273"/>
      <c r="S202" s="51">
        <f t="shared" si="736"/>
        <v>1</v>
      </c>
      <c r="T202" s="51">
        <f t="shared" si="737"/>
        <v>1.0013423939161483</v>
      </c>
      <c r="U202" s="51">
        <f t="shared" si="738"/>
        <v>0.73078152377220318</v>
      </c>
      <c r="V202" s="51">
        <f t="shared" si="739"/>
        <v>0.94146334447934577</v>
      </c>
      <c r="W202" s="51">
        <f t="shared" si="740"/>
        <v>0.972304498119404</v>
      </c>
      <c r="X202" s="51">
        <f t="shared" si="741"/>
        <v>0.90107767415157014</v>
      </c>
      <c r="Z202" s="23">
        <f t="shared" si="713"/>
        <v>93368.421497480245</v>
      </c>
      <c r="AA202" s="23">
        <f t="shared" si="786"/>
        <v>64956.802596915419</v>
      </c>
      <c r="AB202" s="27">
        <f t="shared" si="779"/>
        <v>1831.7608820888743</v>
      </c>
      <c r="AC202" s="58">
        <f t="shared" si="743"/>
        <v>1.1387410050538485</v>
      </c>
      <c r="AD202" s="27">
        <f t="shared" si="645"/>
        <v>9179.1889090021305</v>
      </c>
      <c r="AE202" s="27">
        <f t="shared" si="714"/>
        <v>8938.9</v>
      </c>
      <c r="AH202" s="267">
        <f t="shared" si="783"/>
        <v>107.17374075205984</v>
      </c>
      <c r="AI202" s="267">
        <f t="shared" si="647"/>
        <v>105.80305882953603</v>
      </c>
      <c r="AJ202" s="267">
        <f t="shared" si="852"/>
        <v>9.5964247303478807</v>
      </c>
      <c r="AK202" s="51">
        <f t="shared" si="649"/>
        <v>18.255697590038128</v>
      </c>
      <c r="AL202" s="291">
        <f t="shared" si="853"/>
        <v>2.2701892647578479</v>
      </c>
      <c r="AM202" s="15"/>
      <c r="AN202" s="34">
        <f t="shared" si="651"/>
        <v>8.5116327934691753</v>
      </c>
      <c r="AO202" s="34">
        <f t="shared" si="652"/>
        <v>9.4460589110516953</v>
      </c>
      <c r="AQ202" s="26">
        <f t="shared" si="787"/>
        <v>0.94994467144816119</v>
      </c>
      <c r="AR202" s="26">
        <f t="shared" si="788"/>
        <v>1.0101896546460978</v>
      </c>
      <c r="AS202" s="26">
        <f t="shared" si="789"/>
        <v>0.97864074653728228</v>
      </c>
      <c r="AT202" s="26">
        <f t="shared" si="790"/>
        <v>0.94187709553460297</v>
      </c>
      <c r="AU202" s="26">
        <f t="shared" si="791"/>
        <v>0.99625589500907052</v>
      </c>
      <c r="AV202" s="26">
        <f t="shared" si="792"/>
        <v>0.93128940838618124</v>
      </c>
      <c r="AY202" s="34">
        <f t="shared" si="793"/>
        <v>10.44518022323555</v>
      </c>
      <c r="AZ202" s="34">
        <f t="shared" si="794"/>
        <v>7.2667557078516847</v>
      </c>
      <c r="BA202" s="34">
        <f t="shared" si="795"/>
        <v>0.20492016714460104</v>
      </c>
      <c r="BB202" s="95">
        <f t="shared" si="796"/>
        <v>1.2739162593315156E-4</v>
      </c>
      <c r="BC202" s="34">
        <f t="shared" si="797"/>
        <v>1.0268812615648604</v>
      </c>
      <c r="BD202" s="34"/>
      <c r="BH202" s="258">
        <f>[2]National!CQ131</f>
        <v>0.93508533796058557</v>
      </c>
      <c r="BI202" s="258">
        <f>[10]Commercial_Total!Y131</f>
        <v>1.0152348565302074</v>
      </c>
      <c r="BJ202" s="258">
        <f>[11]Total_Industrial!Z130</f>
        <v>0.96328407870604482</v>
      </c>
      <c r="BK202" s="51">
        <f t="shared" si="715"/>
        <v>0.91712551484643423</v>
      </c>
      <c r="BL202" s="290">
        <f t="shared" si="854"/>
        <v>0.99625589500907052</v>
      </c>
      <c r="BN202" s="258">
        <f>[2]National!CU131</f>
        <v>1.0158908849110864</v>
      </c>
      <c r="BO202" s="258">
        <f>[10]Commercial_Total!X131</f>
        <v>0.99503050761933742</v>
      </c>
      <c r="BP202" s="258">
        <f>[11]Total_Industrial!AD130</f>
        <v>1.0159421525567116</v>
      </c>
      <c r="BQ202" s="51">
        <f t="shared" si="846"/>
        <v>1.0269882151215839</v>
      </c>
      <c r="BR202" s="51">
        <v>1</v>
      </c>
      <c r="BT202">
        <f t="shared" si="855"/>
        <v>1.0000000000000004</v>
      </c>
      <c r="BU202">
        <f t="shared" si="856"/>
        <v>0.99999999999999978</v>
      </c>
      <c r="BV202">
        <f t="shared" si="857"/>
        <v>1.0000001572660309</v>
      </c>
      <c r="BW202">
        <f t="shared" si="858"/>
        <v>1.0000000000000002</v>
      </c>
      <c r="BX202">
        <f t="shared" si="859"/>
        <v>1</v>
      </c>
      <c r="BY202" s="26"/>
      <c r="BZ202" s="83">
        <f t="shared" si="687"/>
        <v>1.1783882832171058</v>
      </c>
      <c r="CA202" s="83">
        <f t="shared" si="798"/>
        <v>0.93793781192208225</v>
      </c>
      <c r="CB202" s="83">
        <f t="shared" si="828"/>
        <v>0.93128940838618124</v>
      </c>
      <c r="CC202" s="83">
        <f t="shared" si="799"/>
        <v>0.95836576234637672</v>
      </c>
      <c r="CD202" s="83">
        <f t="shared" si="800"/>
        <v>1.0129340745920514</v>
      </c>
      <c r="CE202" s="83">
        <f t="shared" si="801"/>
        <v>0.95933924074406152</v>
      </c>
      <c r="CF202" s="413">
        <f t="shared" si="654"/>
        <v>1.0974205686225409</v>
      </c>
      <c r="CG202" s="413">
        <f t="shared" si="802"/>
        <v>1.0974205271264663</v>
      </c>
      <c r="CH202" s="9"/>
      <c r="CI202" s="84">
        <f t="shared" si="655"/>
        <v>0.97076133660303299</v>
      </c>
      <c r="CJ202" s="26"/>
      <c r="CK202" s="87">
        <f t="shared" si="803"/>
        <v>0.88454260797360384</v>
      </c>
      <c r="CL202" s="87">
        <f t="shared" si="656"/>
        <v>2.0347090149973129E-3</v>
      </c>
      <c r="CM202" s="92">
        <f t="shared" si="657"/>
        <v>1</v>
      </c>
      <c r="CN202" s="92">
        <f t="shared" si="658"/>
        <v>1</v>
      </c>
      <c r="CO202" s="5">
        <f t="shared" si="659"/>
        <v>1</v>
      </c>
      <c r="CP202" s="91">
        <f t="shared" si="804"/>
        <v>1</v>
      </c>
      <c r="CQ202" s="37">
        <f t="shared" si="805"/>
        <v>1.0974205686225409</v>
      </c>
      <c r="CR202">
        <f t="shared" si="806"/>
        <v>0.97076133660303299</v>
      </c>
      <c r="CS202" s="84">
        <f t="shared" si="807"/>
        <v>0.97174736929885319</v>
      </c>
      <c r="CT202" s="205"/>
      <c r="CU202" s="244"/>
      <c r="CV202" s="5"/>
      <c r="CW202" s="26">
        <f t="shared" si="860"/>
        <v>0.13151989336435224</v>
      </c>
      <c r="CX202" s="26">
        <f t="shared" si="861"/>
        <v>9.0328730140663449E-2</v>
      </c>
      <c r="CY202" s="26">
        <f t="shared" si="862"/>
        <v>0.23103686536410875</v>
      </c>
      <c r="CZ202" s="26">
        <f t="shared" si="863"/>
        <v>0.27322877466275131</v>
      </c>
      <c r="DA202" s="26">
        <f t="shared" si="864"/>
        <v>0.27388573646812414</v>
      </c>
      <c r="DB202" s="26">
        <f t="shared" si="865"/>
        <v>1</v>
      </c>
      <c r="DD202" s="26">
        <f t="shared" si="866"/>
        <v>0.12898452234857538</v>
      </c>
      <c r="DE202" s="26">
        <f t="shared" si="867"/>
        <v>8.9221267928172823E-2</v>
      </c>
      <c r="DF202" s="26">
        <f t="shared" si="868"/>
        <v>0.23432332466162806</v>
      </c>
      <c r="DG202" s="26">
        <f t="shared" si="869"/>
        <v>0.27576373925215447</v>
      </c>
      <c r="DH202" s="26">
        <f t="shared" si="870"/>
        <v>0.27165681566882388</v>
      </c>
      <c r="DI202" s="26">
        <f t="shared" si="871"/>
        <v>0.99994966985935463</v>
      </c>
      <c r="DJ202" s="26"/>
      <c r="DK202" s="26">
        <f t="shared" si="872"/>
        <v>0.12899101448447636</v>
      </c>
      <c r="DL202" s="26">
        <f t="shared" si="873"/>
        <v>8.9225758673156033E-2</v>
      </c>
      <c r="DM202" s="26">
        <f t="shared" si="874"/>
        <v>0.23433511878111446</v>
      </c>
      <c r="DN202" s="26">
        <f t="shared" si="875"/>
        <v>0.27577761917851457</v>
      </c>
      <c r="DO202" s="26">
        <f t="shared" si="876"/>
        <v>0.27167048888273854</v>
      </c>
      <c r="DP202" s="26">
        <f t="shared" si="877"/>
        <v>1</v>
      </c>
      <c r="DQ202" s="26"/>
      <c r="DR202" s="26"/>
      <c r="DS202" s="26">
        <f t="shared" si="688"/>
        <v>2.6069943559563099E-2</v>
      </c>
      <c r="DT202" s="26">
        <f t="shared" si="689"/>
        <v>3.7136726779933979E-3</v>
      </c>
      <c r="DU202" s="26">
        <f t="shared" si="690"/>
        <v>-1.2366606745999384E-2</v>
      </c>
      <c r="DV202" s="26">
        <f t="shared" si="691"/>
        <v>-3.6729902351017724E-2</v>
      </c>
      <c r="DW202" s="26">
        <f t="shared" si="692"/>
        <v>-9.0278858325233101E-3</v>
      </c>
      <c r="DY202" s="26">
        <f t="shared" si="693"/>
        <v>0.98828349739368448</v>
      </c>
      <c r="DZ202" s="26">
        <f t="shared" si="694"/>
        <v>0.78915316926216661</v>
      </c>
      <c r="EA202" s="26">
        <f t="shared" si="808"/>
        <v>0.97174736929885319</v>
      </c>
      <c r="EC202" s="26">
        <f t="shared" si="829"/>
        <v>4.7440739188369828E-3</v>
      </c>
      <c r="ED202" s="26">
        <f t="shared" si="830"/>
        <v>1.2765005877162469E-2</v>
      </c>
      <c r="EE202" s="26">
        <f t="shared" si="831"/>
        <v>-2.4060931202565358E-2</v>
      </c>
      <c r="EF202" s="26">
        <f t="shared" si="832"/>
        <v>1.0043651256240224E-2</v>
      </c>
      <c r="EG202" s="26">
        <f t="shared" si="833"/>
        <v>1.714855538440475E-2</v>
      </c>
      <c r="EI202" s="26">
        <f t="shared" si="834"/>
        <v>1.0035474370398922</v>
      </c>
      <c r="EJ202" s="26">
        <f t="shared" si="695"/>
        <v>0.82720340794085767</v>
      </c>
      <c r="EK202" s="26">
        <f t="shared" si="809"/>
        <v>0.95836576234637672</v>
      </c>
      <c r="EN202" s="26">
        <f t="shared" si="696"/>
        <v>-7.0357388397087823E-3</v>
      </c>
      <c r="EO202" s="26">
        <f t="shared" si="697"/>
        <v>-7.4889287404041457E-3</v>
      </c>
      <c r="EP202" s="26">
        <f t="shared" si="698"/>
        <v>-2.4567059204849483E-2</v>
      </c>
      <c r="EQ202" s="26">
        <f t="shared" si="699"/>
        <v>-4.0631061073666853E-2</v>
      </c>
      <c r="ER202" s="292">
        <f t="shared" si="764"/>
        <v>-9.0278858325233101E-3</v>
      </c>
      <c r="ET202" s="26">
        <f t="shared" si="835"/>
        <v>0.97922834100680956</v>
      </c>
      <c r="EU202" s="26">
        <f t="shared" si="701"/>
        <v>0.77992763449506508</v>
      </c>
      <c r="EV202" s="26">
        <f t="shared" si="810"/>
        <v>0.95933924074406152</v>
      </c>
      <c r="EW202" s="26"/>
      <c r="EX202" s="26">
        <f t="shared" si="836"/>
        <v>3.310568239927212E-2</v>
      </c>
      <c r="EY202" s="26">
        <f t="shared" si="837"/>
        <v>1.1202601418397214E-2</v>
      </c>
      <c r="EZ202" s="26">
        <f t="shared" si="838"/>
        <v>1.2200384521508135E-2</v>
      </c>
      <c r="FA202" s="26">
        <f t="shared" si="839"/>
        <v>3.9011587226492539E-3</v>
      </c>
      <c r="FB202" s="26">
        <f t="shared" si="840"/>
        <v>0</v>
      </c>
      <c r="FC202" s="26"/>
      <c r="FD202" s="26">
        <f t="shared" si="841"/>
        <v>1.0092472207697623</v>
      </c>
      <c r="FE202" s="26">
        <f t="shared" si="702"/>
        <v>1.0118289243639151</v>
      </c>
      <c r="FF202" s="26">
        <f t="shared" si="811"/>
        <v>1.0129340745920514</v>
      </c>
      <c r="FV202" s="26">
        <f t="shared" si="812"/>
        <v>1.1783882832171058</v>
      </c>
      <c r="FX202" s="8">
        <f t="shared" si="703"/>
        <v>42</v>
      </c>
      <c r="FY202" t="b">
        <f t="shared" si="673"/>
        <v>0</v>
      </c>
      <c r="GC202" s="11"/>
      <c r="GD202" s="11"/>
      <c r="GE202" s="11"/>
      <c r="GF202" s="11" t="str">
        <f t="shared" ca="1" si="772"/>
        <v/>
      </c>
      <c r="GG202" s="12" t="str">
        <f t="shared" ca="1" si="705"/>
        <v/>
      </c>
      <c r="GH202" s="12" t="str">
        <f t="shared" ca="1" si="706"/>
        <v/>
      </c>
      <c r="GI202" s="12" t="str">
        <f t="shared" ca="1" si="707"/>
        <v/>
      </c>
      <c r="GM202" s="12" t="str">
        <f t="shared" ca="1" si="773"/>
        <v/>
      </c>
      <c r="GN202" s="12" t="str">
        <f t="shared" ca="1" si="774"/>
        <v/>
      </c>
      <c r="GO202" s="12" t="str">
        <f t="shared" ca="1" si="775"/>
        <v/>
      </c>
      <c r="GP202" s="12" t="str">
        <f t="shared" ca="1" si="776"/>
        <v/>
      </c>
      <c r="GQ202" s="12" t="str">
        <f t="shared" ca="1" si="777"/>
        <v/>
      </c>
      <c r="GX202" s="14"/>
      <c r="GZ202">
        <f t="shared" si="813"/>
        <v>0.84732925731077302</v>
      </c>
      <c r="HA202">
        <f t="shared" si="814"/>
        <v>1.051563050763032</v>
      </c>
      <c r="HB202">
        <f t="shared" si="815"/>
        <v>0.990400442430037</v>
      </c>
      <c r="HC202">
        <f t="shared" si="816"/>
        <v>1.0100654847708386</v>
      </c>
      <c r="HD202">
        <f t="shared" si="817"/>
        <v>0.89134919522912714</v>
      </c>
      <c r="HE202">
        <f t="shared" si="818"/>
        <v>0.89134928726977247</v>
      </c>
      <c r="HG202">
        <f t="shared" si="819"/>
        <v>1.0414685107187864</v>
      </c>
      <c r="HI202">
        <f t="shared" si="676"/>
        <v>0.92042788691696653</v>
      </c>
      <c r="HJ202">
        <f t="shared" si="677"/>
        <v>0.95182479353945082</v>
      </c>
      <c r="HK202">
        <f t="shared" si="678"/>
        <v>1.0246823838866401</v>
      </c>
      <c r="HL202">
        <f t="shared" si="679"/>
        <v>1.089487616809675</v>
      </c>
      <c r="HM202">
        <f t="shared" si="842"/>
        <v>1.0065181037912561</v>
      </c>
      <c r="HO202" s="8">
        <f t="shared" si="704"/>
        <v>42</v>
      </c>
      <c r="HP202" t="b">
        <f t="shared" si="681"/>
        <v>0</v>
      </c>
      <c r="HS202" s="11"/>
      <c r="HT202" s="11"/>
      <c r="HU202" s="11"/>
      <c r="HV202" s="11" t="str">
        <f t="shared" ca="1" si="733"/>
        <v/>
      </c>
      <c r="HW202" s="12" t="str">
        <f t="shared" ca="1" si="820"/>
        <v/>
      </c>
      <c r="HX202" s="12" t="str">
        <f t="shared" ca="1" si="821"/>
        <v/>
      </c>
      <c r="HY202" s="12" t="str">
        <f t="shared" ca="1" si="822"/>
        <v/>
      </c>
      <c r="IB202" s="12" t="str">
        <f t="shared" ca="1" si="823"/>
        <v/>
      </c>
      <c r="IC202" s="12" t="str">
        <f t="shared" ca="1" si="824"/>
        <v/>
      </c>
      <c r="ID202" s="12" t="str">
        <f t="shared" ca="1" si="825"/>
        <v/>
      </c>
      <c r="IE202" s="12" t="str">
        <f t="shared" ca="1" si="826"/>
        <v/>
      </c>
      <c r="IF202" s="12" t="str">
        <f t="shared" ca="1" si="827"/>
        <v/>
      </c>
      <c r="IG202" s="197"/>
      <c r="IH202">
        <f t="shared" si="843"/>
        <v>1.0686611154295853</v>
      </c>
      <c r="II202">
        <f t="shared" si="844"/>
        <v>1.1166411184885632</v>
      </c>
      <c r="IJ202" t="e">
        <f t="shared" si="845"/>
        <v>#DIV/0!</v>
      </c>
      <c r="IK202">
        <f t="shared" si="782"/>
        <v>0.98508032923609246</v>
      </c>
      <c r="IL202">
        <f t="shared" si="780"/>
        <v>1.1280193058495938</v>
      </c>
      <c r="IM202">
        <f t="shared" si="781"/>
        <v>1.0666782345012702</v>
      </c>
    </row>
    <row r="203" spans="1:247" x14ac:dyDescent="0.2">
      <c r="A203" t="s">
        <v>202</v>
      </c>
      <c r="B203" s="1">
        <f t="shared" si="686"/>
        <v>1992</v>
      </c>
      <c r="C203" s="42">
        <f t="shared" si="878"/>
        <v>10143.611000000001</v>
      </c>
      <c r="D203" s="42">
        <f t="shared" si="878"/>
        <v>6890.8230000000003</v>
      </c>
      <c r="E203" s="42">
        <f t="shared" si="878"/>
        <v>25075.219000000001</v>
      </c>
      <c r="F203" s="42">
        <f t="shared" si="878"/>
        <v>22378.811000000002</v>
      </c>
      <c r="G203" s="42">
        <f t="shared" si="784"/>
        <v>21294.154000000002</v>
      </c>
      <c r="H203" s="42">
        <f t="shared" si="644"/>
        <v>85782.618000000017</v>
      </c>
      <c r="I203" s="42">
        <f t="shared" si="734"/>
        <v>64488.464000000014</v>
      </c>
      <c r="J203" s="277">
        <f t="shared" si="709"/>
        <v>3.2584634224179307</v>
      </c>
      <c r="K203" s="42">
        <f>[2]National!H132</f>
        <v>10143.610999999999</v>
      </c>
      <c r="L203" s="42">
        <f t="shared" si="785"/>
        <v>6920.6021853600005</v>
      </c>
      <c r="M203" s="42">
        <f>[11]Total_Industrial!F131</f>
        <v>17992.884124171112</v>
      </c>
      <c r="N203" s="42">
        <f t="shared" si="710"/>
        <v>21475.306000168977</v>
      </c>
      <c r="O203" s="42">
        <f t="shared" si="711"/>
        <v>20594.428693782178</v>
      </c>
      <c r="P203" s="42">
        <f t="shared" si="851"/>
        <v>77126.832003482268</v>
      </c>
      <c r="Q203" s="272"/>
      <c r="R203" s="273"/>
      <c r="S203" s="51">
        <f t="shared" si="736"/>
        <v>0.99999999999999978</v>
      </c>
      <c r="T203" s="51">
        <f t="shared" si="737"/>
        <v>1.0043215716555192</v>
      </c>
      <c r="U203" s="51">
        <f t="shared" si="738"/>
        <v>0.71755640994286474</v>
      </c>
      <c r="V203" s="51">
        <f t="shared" si="739"/>
        <v>0.95962676480752152</v>
      </c>
      <c r="W203" s="51">
        <f t="shared" si="740"/>
        <v>0.96714002790541365</v>
      </c>
      <c r="X203" s="51">
        <f t="shared" si="741"/>
        <v>0.8990962715020222</v>
      </c>
      <c r="Z203" s="23">
        <f t="shared" si="713"/>
        <v>94874.868138399324</v>
      </c>
      <c r="AA203" s="23">
        <f t="shared" si="786"/>
        <v>65568.531836796683</v>
      </c>
      <c r="AB203" s="27">
        <f t="shared" si="779"/>
        <v>1858.4412112989544</v>
      </c>
      <c r="AC203" s="58">
        <f t="shared" si="743"/>
        <v>1.1743557038530226</v>
      </c>
      <c r="AD203" s="27">
        <f t="shared" si="645"/>
        <v>9134.8354251811143</v>
      </c>
      <c r="AE203" s="27">
        <f t="shared" si="714"/>
        <v>9256.7000000000007</v>
      </c>
      <c r="AH203" s="267">
        <f t="shared" si="783"/>
        <v>106.91567955807791</v>
      </c>
      <c r="AI203" s="267">
        <f t="shared" si="647"/>
        <v>105.54761547178946</v>
      </c>
      <c r="AJ203" s="267">
        <f t="shared" si="852"/>
        <v>9.6817074518031241</v>
      </c>
      <c r="AK203" s="51">
        <f t="shared" si="649"/>
        <v>18.286883547897116</v>
      </c>
      <c r="AL203" s="291">
        <f t="shared" si="853"/>
        <v>2.2544936756070628</v>
      </c>
      <c r="AM203" s="15"/>
      <c r="AN203" s="34">
        <f t="shared" si="651"/>
        <v>8.3320008214031205</v>
      </c>
      <c r="AO203" s="34">
        <f t="shared" si="652"/>
        <v>9.2670841660635013</v>
      </c>
      <c r="AQ203" s="26">
        <f t="shared" si="787"/>
        <v>0.94765732144609482</v>
      </c>
      <c r="AR203" s="26">
        <f t="shared" si="788"/>
        <v>1.0077507248060882</v>
      </c>
      <c r="AS203" s="26">
        <f t="shared" si="789"/>
        <v>0.98733785494347359</v>
      </c>
      <c r="AT203" s="26">
        <f t="shared" si="790"/>
        <v>0.94348609126126959</v>
      </c>
      <c r="AU203" s="26">
        <f t="shared" si="791"/>
        <v>0.98936800092030253</v>
      </c>
      <c r="AV203" s="26">
        <f t="shared" si="792"/>
        <v>0.91163520606662196</v>
      </c>
      <c r="AY203" s="34">
        <f t="shared" si="793"/>
        <v>10.249318670627687</v>
      </c>
      <c r="AZ203" s="34">
        <f t="shared" si="794"/>
        <v>7.0833592788787234</v>
      </c>
      <c r="BA203" s="34">
        <f t="shared" si="795"/>
        <v>0.20076714285857317</v>
      </c>
      <c r="BB203" s="95">
        <f t="shared" si="796"/>
        <v>1.2686548163525041E-4</v>
      </c>
      <c r="BC203" s="34">
        <f t="shared" si="797"/>
        <v>0.98683498710999751</v>
      </c>
      <c r="BD203" s="34"/>
      <c r="BH203" s="258">
        <f>[2]National!CQ132</f>
        <v>0.91242599391343582</v>
      </c>
      <c r="BI203" s="258">
        <f>[10]Commercial_Total!Y132</f>
        <v>1.0142212873530441</v>
      </c>
      <c r="BJ203" s="258">
        <f>[11]Total_Industrial!Z131</f>
        <v>0.96745574717604266</v>
      </c>
      <c r="BK203" s="51">
        <f t="shared" si="715"/>
        <v>0.9168561266835954</v>
      </c>
      <c r="BL203" s="290">
        <f t="shared" si="854"/>
        <v>0.98936800092030253</v>
      </c>
      <c r="BN203" s="258">
        <f>[2]National!CU132</f>
        <v>1.038612805605801</v>
      </c>
      <c r="BO203" s="258">
        <f>[10]Commercial_Total!X132</f>
        <v>0.99362016689292409</v>
      </c>
      <c r="BP203" s="258">
        <f>[11]Total_Industrial!AD131</f>
        <v>1.0205510046036765</v>
      </c>
      <c r="BQ203" s="51">
        <f t="shared" si="846"/>
        <v>1.0290448673490344</v>
      </c>
      <c r="BR203" s="51">
        <v>1</v>
      </c>
      <c r="BT203">
        <f t="shared" si="855"/>
        <v>1.0000000000000004</v>
      </c>
      <c r="BU203">
        <f t="shared" si="856"/>
        <v>0.99999999999999978</v>
      </c>
      <c r="BV203">
        <f t="shared" si="857"/>
        <v>1.0000000807693505</v>
      </c>
      <c r="BW203">
        <f t="shared" si="858"/>
        <v>1.0000000000000004</v>
      </c>
      <c r="BX203">
        <f t="shared" si="859"/>
        <v>1</v>
      </c>
      <c r="BY203" s="26"/>
      <c r="BZ203" s="83">
        <f t="shared" si="687"/>
        <v>1.2202829007210938</v>
      </c>
      <c r="CA203" s="83">
        <f t="shared" si="798"/>
        <v>0.9201666777078823</v>
      </c>
      <c r="CB203" s="83">
        <f t="shared" si="828"/>
        <v>0.91163520606662196</v>
      </c>
      <c r="CC203" s="83">
        <f t="shared" si="799"/>
        <v>0.93803324048256087</v>
      </c>
      <c r="CD203" s="83">
        <f t="shared" si="800"/>
        <v>1.0173847987894595</v>
      </c>
      <c r="CE203" s="83">
        <f t="shared" si="801"/>
        <v>0.95525127178278946</v>
      </c>
      <c r="CF203" s="413">
        <f t="shared" si="654"/>
        <v>1.1124528759657519</v>
      </c>
      <c r="CG203" s="413">
        <f t="shared" si="802"/>
        <v>1.1124528536584495</v>
      </c>
      <c r="CH203" s="9"/>
      <c r="CI203" s="84">
        <f t="shared" si="655"/>
        <v>0.95434075962617493</v>
      </c>
      <c r="CJ203" s="26"/>
      <c r="CK203" s="87">
        <f t="shared" si="803"/>
        <v>0.88962244600481222</v>
      </c>
      <c r="CL203" s="87">
        <f t="shared" si="656"/>
        <v>1.8247985048627474E-3</v>
      </c>
      <c r="CM203" s="92">
        <f t="shared" si="657"/>
        <v>1</v>
      </c>
      <c r="CN203" s="92">
        <f t="shared" si="658"/>
        <v>1</v>
      </c>
      <c r="CO203" s="5">
        <f t="shared" si="659"/>
        <v>1</v>
      </c>
      <c r="CP203" s="91">
        <f t="shared" si="804"/>
        <v>1</v>
      </c>
      <c r="CQ203" s="37">
        <f t="shared" si="805"/>
        <v>1.1124528759657519</v>
      </c>
      <c r="CR203">
        <f t="shared" si="806"/>
        <v>0.95434075962617493</v>
      </c>
      <c r="CS203" s="84">
        <f t="shared" si="807"/>
        <v>0.97185810344806289</v>
      </c>
      <c r="CT203" s="205"/>
      <c r="CU203" s="244"/>
      <c r="CV203" s="5"/>
      <c r="CW203" s="26">
        <f t="shared" si="860"/>
        <v>0.13151857448964085</v>
      </c>
      <c r="CX203" s="26">
        <f t="shared" si="861"/>
        <v>8.9730149749279675E-2</v>
      </c>
      <c r="CY203" s="26">
        <f t="shared" si="862"/>
        <v>0.23328955250435718</v>
      </c>
      <c r="CZ203" s="26">
        <f t="shared" si="863"/>
        <v>0.27844143785394126</v>
      </c>
      <c r="DA203" s="26">
        <f t="shared" si="864"/>
        <v>0.267020285402781</v>
      </c>
      <c r="DB203" s="26">
        <f t="shared" si="865"/>
        <v>1</v>
      </c>
      <c r="DD203" s="26">
        <f t="shared" si="866"/>
        <v>0.13151923392606094</v>
      </c>
      <c r="DE203" s="26">
        <f t="shared" si="867"/>
        <v>9.0029108294623045E-2</v>
      </c>
      <c r="DF203" s="26">
        <f t="shared" si="868"/>
        <v>0.23216138743143869</v>
      </c>
      <c r="DG203" s="26">
        <f t="shared" si="869"/>
        <v>0.27582689709525088</v>
      </c>
      <c r="DH203" s="26">
        <f t="shared" si="870"/>
        <v>0.27043848701894724</v>
      </c>
      <c r="DI203" s="26">
        <f t="shared" si="871"/>
        <v>0.99997511376632076</v>
      </c>
      <c r="DJ203" s="26"/>
      <c r="DK203" s="26">
        <f t="shared" si="872"/>
        <v>0.13152250702590487</v>
      </c>
      <c r="DL203" s="26">
        <f t="shared" si="873"/>
        <v>9.0031348835808628E-2</v>
      </c>
      <c r="DM203" s="26">
        <f t="shared" si="874"/>
        <v>0.23216716519776445</v>
      </c>
      <c r="DN203" s="26">
        <f t="shared" si="875"/>
        <v>0.27583376155869765</v>
      </c>
      <c r="DO203" s="26">
        <f t="shared" si="876"/>
        <v>0.27044521738182442</v>
      </c>
      <c r="DP203" s="26">
        <f t="shared" si="877"/>
        <v>1</v>
      </c>
      <c r="DQ203" s="26"/>
      <c r="DR203" s="26"/>
      <c r="DS203" s="26">
        <f t="shared" si="688"/>
        <v>-2.4107806783985808E-3</v>
      </c>
      <c r="DT203" s="26">
        <f t="shared" si="689"/>
        <v>-2.4172478557021918E-3</v>
      </c>
      <c r="DU203" s="26">
        <f t="shared" si="690"/>
        <v>8.8476701980608769E-3</v>
      </c>
      <c r="DV203" s="26">
        <f t="shared" si="691"/>
        <v>1.7068288259307085E-3</v>
      </c>
      <c r="DW203" s="26">
        <f t="shared" si="692"/>
        <v>-6.9377909187643989E-3</v>
      </c>
      <c r="DY203" s="26">
        <f t="shared" si="693"/>
        <v>1.0001139536392978</v>
      </c>
      <c r="DZ203" s="26">
        <f t="shared" si="694"/>
        <v>0.78924309613776744</v>
      </c>
      <c r="EA203" s="26">
        <f t="shared" si="808"/>
        <v>0.97185810344806289</v>
      </c>
      <c r="EC203" s="26">
        <f t="shared" si="829"/>
        <v>-1.8929417141211727E-2</v>
      </c>
      <c r="ED203" s="26">
        <f t="shared" si="830"/>
        <v>-2.5561664829813351E-2</v>
      </c>
      <c r="EE203" s="26">
        <f t="shared" si="831"/>
        <v>-2.047473148236463E-2</v>
      </c>
      <c r="EF203" s="26">
        <f t="shared" si="832"/>
        <v>-4.138685080998101E-3</v>
      </c>
      <c r="EG203" s="26">
        <f t="shared" si="833"/>
        <v>-3.977874731816497E-2</v>
      </c>
      <c r="EI203" s="26">
        <f t="shared" si="834"/>
        <v>0.9787841733681768</v>
      </c>
      <c r="EJ203" s="26">
        <f t="shared" si="695"/>
        <v>0.80965360384873108</v>
      </c>
      <c r="EK203" s="26">
        <f t="shared" si="809"/>
        <v>0.93803324048256087</v>
      </c>
      <c r="EN203" s="26">
        <f t="shared" si="696"/>
        <v>-2.4530816062827206E-2</v>
      </c>
      <c r="EO203" s="26">
        <f t="shared" si="697"/>
        <v>-9.9885800882120791E-4</v>
      </c>
      <c r="EP203" s="26">
        <f t="shared" si="698"/>
        <v>4.3213227446036347E-3</v>
      </c>
      <c r="EQ203" s="26">
        <f t="shared" si="699"/>
        <v>-2.9377411275669787E-4</v>
      </c>
      <c r="ER203" s="292">
        <f t="shared" si="764"/>
        <v>-6.9377909187643989E-3</v>
      </c>
      <c r="ET203" s="26">
        <f t="shared" si="835"/>
        <v>0.99573876603014644</v>
      </c>
      <c r="EU203" s="26">
        <f t="shared" si="701"/>
        <v>0.77660418036492718</v>
      </c>
      <c r="EV203" s="26">
        <f t="shared" si="810"/>
        <v>0.95525127178278946</v>
      </c>
      <c r="EW203" s="26"/>
      <c r="EX203" s="26">
        <f t="shared" si="836"/>
        <v>2.2120035384428482E-2</v>
      </c>
      <c r="EY203" s="26">
        <f t="shared" si="837"/>
        <v>-1.4183898468808718E-3</v>
      </c>
      <c r="EZ203" s="26">
        <f t="shared" si="838"/>
        <v>4.5262709567860512E-3</v>
      </c>
      <c r="FA203" s="26">
        <f t="shared" si="839"/>
        <v>2.0006029386873351E-3</v>
      </c>
      <c r="FB203" s="26">
        <f t="shared" si="840"/>
        <v>0</v>
      </c>
      <c r="FC203" s="26"/>
      <c r="FD203" s="26">
        <f t="shared" si="841"/>
        <v>1.0043938932543075</v>
      </c>
      <c r="FE203" s="26">
        <f t="shared" si="702"/>
        <v>1.0162747926491909</v>
      </c>
      <c r="FF203" s="26">
        <f t="shared" si="811"/>
        <v>1.0173847987894595</v>
      </c>
      <c r="FV203" s="26">
        <f t="shared" si="812"/>
        <v>1.2202829007210938</v>
      </c>
      <c r="FX203" s="8">
        <f t="shared" si="703"/>
        <v>43</v>
      </c>
      <c r="FY203" t="b">
        <f t="shared" si="673"/>
        <v>0</v>
      </c>
      <c r="GC203" s="11"/>
      <c r="GD203" s="11"/>
      <c r="GE203" s="11"/>
      <c r="GF203" s="11" t="str">
        <f t="shared" ca="1" si="772"/>
        <v/>
      </c>
      <c r="GG203" s="12" t="str">
        <f t="shared" ca="1" si="705"/>
        <v/>
      </c>
      <c r="GH203" s="12" t="str">
        <f t="shared" ca="1" si="706"/>
        <v/>
      </c>
      <c r="GI203" s="12" t="str">
        <f t="shared" ca="1" si="707"/>
        <v/>
      </c>
      <c r="GM203" s="12" t="str">
        <f t="shared" ca="1" si="773"/>
        <v/>
      </c>
      <c r="GN203" s="12" t="str">
        <f t="shared" ca="1" si="774"/>
        <v/>
      </c>
      <c r="GO203" s="12" t="str">
        <f t="shared" ca="1" si="775"/>
        <v/>
      </c>
      <c r="GP203" s="12" t="str">
        <f t="shared" ca="1" si="776"/>
        <v/>
      </c>
      <c r="GQ203" s="12" t="str">
        <f t="shared" ca="1" si="777"/>
        <v/>
      </c>
      <c r="GX203" s="14"/>
      <c r="GZ203">
        <f t="shared" si="813"/>
        <v>0.87745390776814081</v>
      </c>
      <c r="HA203">
        <f t="shared" si="814"/>
        <v>1.0292532713856124</v>
      </c>
      <c r="HB203">
        <f t="shared" si="815"/>
        <v>0.99475215625309332</v>
      </c>
      <c r="HC203">
        <f t="shared" si="816"/>
        <v>1.0057613594153565</v>
      </c>
      <c r="HD203">
        <f t="shared" si="817"/>
        <v>0.90355876687003989</v>
      </c>
      <c r="HE203">
        <f t="shared" si="818"/>
        <v>0.90355887621866371</v>
      </c>
      <c r="HG203">
        <f t="shared" si="819"/>
        <v>1.0238519110413882</v>
      </c>
      <c r="HI203">
        <f t="shared" si="676"/>
        <v>0.91821160970386106</v>
      </c>
      <c r="HJ203">
        <f t="shared" si="677"/>
        <v>0.94952677565662302</v>
      </c>
      <c r="HK203">
        <f t="shared" si="678"/>
        <v>1.0337886609409208</v>
      </c>
      <c r="HL203">
        <f t="shared" si="679"/>
        <v>1.0913487735657037</v>
      </c>
      <c r="HM203">
        <f t="shared" si="842"/>
        <v>0.99955925904858212</v>
      </c>
      <c r="HO203" s="8">
        <f t="shared" si="704"/>
        <v>43</v>
      </c>
      <c r="HP203" t="b">
        <f t="shared" si="681"/>
        <v>0</v>
      </c>
      <c r="HS203" s="11"/>
      <c r="HT203" s="11"/>
      <c r="HU203" s="11"/>
      <c r="HV203" s="11" t="str">
        <f t="shared" ca="1" si="733"/>
        <v/>
      </c>
      <c r="HW203" s="12" t="str">
        <f t="shared" ca="1" si="820"/>
        <v/>
      </c>
      <c r="HX203" s="12" t="str">
        <f t="shared" ca="1" si="821"/>
        <v/>
      </c>
      <c r="HY203" s="12" t="str">
        <f t="shared" ca="1" si="822"/>
        <v/>
      </c>
      <c r="IB203" s="12" t="str">
        <f t="shared" ca="1" si="823"/>
        <v/>
      </c>
      <c r="IC203" s="12" t="str">
        <f t="shared" ca="1" si="824"/>
        <v/>
      </c>
      <c r="ID203" s="12" t="str">
        <f t="shared" ca="1" si="825"/>
        <v/>
      </c>
      <c r="IE203" s="12" t="str">
        <f t="shared" ca="1" si="826"/>
        <v/>
      </c>
      <c r="IF203" s="12" t="str">
        <f t="shared" ca="1" si="827"/>
        <v/>
      </c>
      <c r="IG203" s="197"/>
      <c r="IH203">
        <f t="shared" si="843"/>
        <v>1.085903357740206</v>
      </c>
      <c r="II203">
        <f t="shared" si="844"/>
        <v>1.1271570613201707</v>
      </c>
      <c r="IJ203" t="e">
        <f t="shared" si="845"/>
        <v>#DIV/0!</v>
      </c>
      <c r="IK203">
        <f t="shared" si="782"/>
        <v>1.015168932186183</v>
      </c>
      <c r="IL203">
        <f t="shared" si="780"/>
        <v>1.1358933455157021</v>
      </c>
      <c r="IM203">
        <f t="shared" si="781"/>
        <v>1.0918323928947102</v>
      </c>
    </row>
    <row r="204" spans="1:247" x14ac:dyDescent="0.2">
      <c r="A204" t="s">
        <v>202</v>
      </c>
      <c r="B204" s="1">
        <f t="shared" si="686"/>
        <v>1993</v>
      </c>
      <c r="C204" s="42">
        <f t="shared" si="878"/>
        <v>10540.321</v>
      </c>
      <c r="D204" s="42">
        <f t="shared" si="878"/>
        <v>6991.5190000000002</v>
      </c>
      <c r="E204" s="42">
        <f t="shared" si="878"/>
        <v>25087.131999999998</v>
      </c>
      <c r="F204" s="42">
        <f t="shared" si="878"/>
        <v>22731.379999999997</v>
      </c>
      <c r="G204" s="42">
        <f t="shared" si="784"/>
        <v>22083.756000000001</v>
      </c>
      <c r="H204" s="42">
        <f t="shared" si="644"/>
        <v>87434.107999999993</v>
      </c>
      <c r="I204" s="42">
        <f t="shared" si="734"/>
        <v>65350.351999999992</v>
      </c>
      <c r="J204" s="277">
        <f t="shared" si="709"/>
        <v>3.2619130460789503</v>
      </c>
      <c r="K204" s="42">
        <f>[2]National!H133</f>
        <v>10540.321</v>
      </c>
      <c r="L204" s="42">
        <f t="shared" si="785"/>
        <v>7001.7291268039999</v>
      </c>
      <c r="M204" s="42">
        <f>[11]Total_Industrial!F132</f>
        <v>18439.670868690031</v>
      </c>
      <c r="N204" s="42">
        <f t="shared" si="710"/>
        <v>22098.895705259391</v>
      </c>
      <c r="O204" s="42">
        <f t="shared" si="711"/>
        <v>21457.244668123989</v>
      </c>
      <c r="P204" s="42">
        <f t="shared" si="851"/>
        <v>79537.861368877406</v>
      </c>
      <c r="Q204" s="272"/>
      <c r="R204" s="273"/>
      <c r="S204" s="51">
        <f t="shared" si="736"/>
        <v>1</v>
      </c>
      <c r="T204" s="51">
        <f t="shared" si="737"/>
        <v>1.0014603588725139</v>
      </c>
      <c r="U204" s="51">
        <f t="shared" si="738"/>
        <v>0.73502506658353906</v>
      </c>
      <c r="V204" s="51">
        <f t="shared" si="739"/>
        <v>0.97217571943539693</v>
      </c>
      <c r="W204" s="51">
        <f t="shared" si="740"/>
        <v>0.97163021852460185</v>
      </c>
      <c r="X204" s="51">
        <f t="shared" si="741"/>
        <v>0.90968917266105598</v>
      </c>
      <c r="Z204" s="23">
        <f t="shared" si="713"/>
        <v>96475.177517138814</v>
      </c>
      <c r="AA204" s="23">
        <f t="shared" si="786"/>
        <v>66152.652187145024</v>
      </c>
      <c r="AB204" s="27">
        <f t="shared" si="779"/>
        <v>1910.3541142100846</v>
      </c>
      <c r="AC204" s="58">
        <f t="shared" si="743"/>
        <v>1.1928861897329768</v>
      </c>
      <c r="AD204" s="27">
        <f t="shared" si="645"/>
        <v>9502.6047539772499</v>
      </c>
      <c r="AE204" s="27">
        <f t="shared" si="714"/>
        <v>9510.7999999999993</v>
      </c>
      <c r="AH204" s="267">
        <f t="shared" si="783"/>
        <v>109.25422757711445</v>
      </c>
      <c r="AI204" s="267">
        <f t="shared" si="647"/>
        <v>105.84200172347128</v>
      </c>
      <c r="AJ204" s="267">
        <f t="shared" si="852"/>
        <v>9.6524883693171617</v>
      </c>
      <c r="AK204" s="51">
        <f t="shared" si="649"/>
        <v>18.525569241610675</v>
      </c>
      <c r="AL204" s="291">
        <f t="shared" si="853"/>
        <v>2.2580382141163144</v>
      </c>
      <c r="AM204" s="15"/>
      <c r="AN204" s="34">
        <f t="shared" si="651"/>
        <v>8.3628991639901393</v>
      </c>
      <c r="AO204" s="34">
        <f t="shared" si="652"/>
        <v>9.1931391681036292</v>
      </c>
      <c r="AQ204" s="26">
        <f t="shared" si="787"/>
        <v>0.96838526482122345</v>
      </c>
      <c r="AR204" s="26">
        <f t="shared" si="788"/>
        <v>1.0105614747901519</v>
      </c>
      <c r="AS204" s="26">
        <f t="shared" si="789"/>
        <v>0.98435810097252152</v>
      </c>
      <c r="AT204" s="26">
        <f t="shared" si="790"/>
        <v>0.95580074463629405</v>
      </c>
      <c r="AU204" s="26">
        <f t="shared" si="791"/>
        <v>0.99092349562717463</v>
      </c>
      <c r="AV204" s="26">
        <f t="shared" si="792"/>
        <v>0.91501590867518101</v>
      </c>
      <c r="AY204" s="34">
        <f t="shared" si="793"/>
        <v>10.143750001802038</v>
      </c>
      <c r="AZ204" s="34">
        <f t="shared" si="794"/>
        <v>6.9555297332658697</v>
      </c>
      <c r="BA204" s="34">
        <f t="shared" si="795"/>
        <v>0.20086155888149101</v>
      </c>
      <c r="BB204" s="95">
        <f t="shared" si="796"/>
        <v>1.2542437962452968E-4</v>
      </c>
      <c r="BC204" s="34">
        <f t="shared" si="797"/>
        <v>0.99913832211562126</v>
      </c>
      <c r="BD204" s="34"/>
      <c r="BH204" s="258">
        <f>[2]National!CQ133</f>
        <v>0.89127482675512071</v>
      </c>
      <c r="BI204" s="258">
        <f>[10]Commercial_Total!Y133</f>
        <v>0.99634325456695361</v>
      </c>
      <c r="BJ204" s="258">
        <f>[11]Total_Industrial!Z132</f>
        <v>0.97535488455240249</v>
      </c>
      <c r="BK204" s="51">
        <f t="shared" si="715"/>
        <v>0.92060839512767934</v>
      </c>
      <c r="BL204" s="290">
        <f t="shared" si="854"/>
        <v>0.99092349562717463</v>
      </c>
      <c r="BN204" s="258">
        <f>[2]National!CU133</f>
        <v>1.086517015572896</v>
      </c>
      <c r="BO204" s="258">
        <f>[10]Commercial_Total!X133</f>
        <v>1.0142704034558632</v>
      </c>
      <c r="BP204" s="258">
        <f>[11]Total_Industrial!AD132</f>
        <v>1.0092309075316024</v>
      </c>
      <c r="BQ204" s="51">
        <f t="shared" si="846"/>
        <v>1.0382272741535608</v>
      </c>
      <c r="BR204" s="51">
        <v>1</v>
      </c>
      <c r="BT204">
        <f t="shared" si="855"/>
        <v>1.0000000000000002</v>
      </c>
      <c r="BU204">
        <f t="shared" si="856"/>
        <v>1</v>
      </c>
      <c r="BV204">
        <f t="shared" si="857"/>
        <v>1.0000001974176682</v>
      </c>
      <c r="BW204">
        <f t="shared" si="858"/>
        <v>1.0000000000000007</v>
      </c>
      <c r="BX204">
        <f t="shared" si="859"/>
        <v>1</v>
      </c>
      <c r="BY204" s="26"/>
      <c r="BZ204" s="83">
        <f t="shared" si="687"/>
        <v>1.2537801389456478</v>
      </c>
      <c r="CA204" s="83">
        <f t="shared" si="798"/>
        <v>0.9128243765172851</v>
      </c>
      <c r="CB204" s="83">
        <f t="shared" si="828"/>
        <v>0.91501590867518101</v>
      </c>
      <c r="CC204" s="83">
        <f t="shared" si="799"/>
        <v>0.93547763227195402</v>
      </c>
      <c r="CD204" s="83">
        <f t="shared" si="800"/>
        <v>1.0252058429425677</v>
      </c>
      <c r="CE204" s="83">
        <f t="shared" si="801"/>
        <v>0.95407866631216809</v>
      </c>
      <c r="CF204" s="413">
        <f t="shared" si="654"/>
        <v>1.1472288272430173</v>
      </c>
      <c r="CG204" s="413">
        <f t="shared" si="802"/>
        <v>1.1472287731162465</v>
      </c>
      <c r="CH204" s="9"/>
      <c r="CI204" s="84">
        <f t="shared" si="655"/>
        <v>0.95905713454728592</v>
      </c>
      <c r="CJ204" s="26"/>
      <c r="CK204" s="87">
        <f t="shared" si="803"/>
        <v>0.92072809330972016</v>
      </c>
      <c r="CL204" s="87">
        <f t="shared" si="656"/>
        <v>1.7759599019541701E-3</v>
      </c>
      <c r="CM204" s="92">
        <f t="shared" si="657"/>
        <v>1</v>
      </c>
      <c r="CN204" s="92">
        <f t="shared" si="658"/>
        <v>1</v>
      </c>
      <c r="CO204" s="5">
        <f t="shared" si="659"/>
        <v>1</v>
      </c>
      <c r="CP204" s="91">
        <f t="shared" si="804"/>
        <v>1</v>
      </c>
      <c r="CQ204" s="37">
        <f t="shared" si="805"/>
        <v>1.1472288272430173</v>
      </c>
      <c r="CR204">
        <f t="shared" si="806"/>
        <v>0.95905713454728592</v>
      </c>
      <c r="CS204" s="84">
        <f t="shared" si="807"/>
        <v>0.97812697718161568</v>
      </c>
      <c r="CT204" s="205"/>
      <c r="CU204" s="244"/>
      <c r="CV204" s="5"/>
      <c r="CW204" s="26">
        <f t="shared" si="860"/>
        <v>0.13251954249959697</v>
      </c>
      <c r="CX204" s="26">
        <f t="shared" si="861"/>
        <v>8.8030140694023318E-2</v>
      </c>
      <c r="CY204" s="26">
        <f t="shared" si="862"/>
        <v>0.23183513551076371</v>
      </c>
      <c r="CZ204" s="26">
        <f t="shared" si="863"/>
        <v>0.27784121077596047</v>
      </c>
      <c r="DA204" s="26">
        <f t="shared" si="864"/>
        <v>0.26977397051965563</v>
      </c>
      <c r="DB204" s="26">
        <f t="shared" si="865"/>
        <v>1</v>
      </c>
      <c r="DD204" s="26">
        <f t="shared" si="866"/>
        <v>0.13201842604755212</v>
      </c>
      <c r="DE204" s="26">
        <f t="shared" si="867"/>
        <v>8.8877435485157058E-2</v>
      </c>
      <c r="DF204" s="26">
        <f t="shared" si="868"/>
        <v>0.23256158602646956</v>
      </c>
      <c r="DG204" s="26">
        <f t="shared" si="869"/>
        <v>0.27814121637442935</v>
      </c>
      <c r="DH204" s="26">
        <f t="shared" si="870"/>
        <v>0.26839477360327135</v>
      </c>
      <c r="DI204" s="26">
        <f t="shared" si="871"/>
        <v>0.99999343753687941</v>
      </c>
      <c r="DJ204" s="26"/>
      <c r="DK204" s="26">
        <f t="shared" si="872"/>
        <v>0.13201929241928984</v>
      </c>
      <c r="DL204" s="26">
        <f t="shared" si="873"/>
        <v>8.8878018743877296E-2</v>
      </c>
      <c r="DM204" s="26">
        <f t="shared" si="874"/>
        <v>0.23256311221331666</v>
      </c>
      <c r="DN204" s="26">
        <f t="shared" si="875"/>
        <v>0.27814304167788262</v>
      </c>
      <c r="DO204" s="26">
        <f t="shared" si="876"/>
        <v>0.26839653494563365</v>
      </c>
      <c r="DP204" s="26">
        <f t="shared" si="877"/>
        <v>1</v>
      </c>
      <c r="DQ204" s="26"/>
      <c r="DR204" s="26"/>
      <c r="DS204" s="26">
        <f t="shared" si="688"/>
        <v>2.1637047304363107E-2</v>
      </c>
      <c r="DT204" s="26">
        <f t="shared" si="689"/>
        <v>2.7852497762097428E-3</v>
      </c>
      <c r="DU204" s="26">
        <f t="shared" si="690"/>
        <v>-3.022531167162197E-3</v>
      </c>
      <c r="DV204" s="26">
        <f t="shared" si="691"/>
        <v>1.2967842156525198E-2</v>
      </c>
      <c r="DW204" s="26">
        <f t="shared" si="692"/>
        <v>1.5709758179469912E-3</v>
      </c>
      <c r="DY204" s="26">
        <f t="shared" si="693"/>
        <v>1.0064504002295309</v>
      </c>
      <c r="DZ204" s="26">
        <f t="shared" si="694"/>
        <v>0.79433402998625013</v>
      </c>
      <c r="EA204" s="26">
        <f t="shared" si="808"/>
        <v>0.97812697718161568</v>
      </c>
      <c r="EC204" s="26">
        <f t="shared" si="829"/>
        <v>-1.0353479758423047E-2</v>
      </c>
      <c r="ED204" s="26">
        <f t="shared" si="830"/>
        <v>-1.8211281302954289E-2</v>
      </c>
      <c r="EE204" s="26">
        <f t="shared" si="831"/>
        <v>4.7016572395377544E-4</v>
      </c>
      <c r="EF204" s="26">
        <f t="shared" si="832"/>
        <v>-1.1424301216349231E-2</v>
      </c>
      <c r="EG204" s="26">
        <f t="shared" si="833"/>
        <v>1.2390390495737253E-2</v>
      </c>
      <c r="EI204" s="26">
        <f t="shared" si="834"/>
        <v>0.997275567538212</v>
      </c>
      <c r="EJ204" s="26">
        <f t="shared" si="695"/>
        <v>0.80744775728760199</v>
      </c>
      <c r="EK204" s="26">
        <f t="shared" si="809"/>
        <v>0.93547763227195402</v>
      </c>
      <c r="EN204" s="26">
        <f t="shared" si="696"/>
        <v>-2.3454152159778932E-2</v>
      </c>
      <c r="EO204" s="26">
        <f t="shared" si="697"/>
        <v>-1.778456113395719E-2</v>
      </c>
      <c r="EP204" s="26">
        <f t="shared" si="698"/>
        <v>8.131704423060885E-3</v>
      </c>
      <c r="EQ204" s="26">
        <f t="shared" si="699"/>
        <v>4.0841862418298973E-3</v>
      </c>
      <c r="ER204" s="292">
        <f t="shared" si="764"/>
        <v>1.5709758179469912E-3</v>
      </c>
      <c r="ET204" s="26">
        <f t="shared" si="835"/>
        <v>0.99877246384772356</v>
      </c>
      <c r="EU204" s="26">
        <f t="shared" si="701"/>
        <v>0.77565087065752025</v>
      </c>
      <c r="EV204" s="26">
        <f t="shared" si="810"/>
        <v>0.95407866631216809</v>
      </c>
      <c r="EW204" s="26"/>
      <c r="EX204" s="26">
        <f t="shared" si="836"/>
        <v>4.5091199464141855E-2</v>
      </c>
      <c r="EY204" s="26">
        <f t="shared" si="837"/>
        <v>2.056981091016714E-2</v>
      </c>
      <c r="EZ204" s="26">
        <f t="shared" si="838"/>
        <v>-1.1154118941921571E-2</v>
      </c>
      <c r="FA204" s="26">
        <f t="shared" si="839"/>
        <v>8.8836559146955006E-3</v>
      </c>
      <c r="FB204" s="26">
        <f t="shared" si="840"/>
        <v>0</v>
      </c>
      <c r="FC204" s="26"/>
      <c r="FD204" s="26">
        <f t="shared" si="841"/>
        <v>1.0076874002466067</v>
      </c>
      <c r="FE204" s="26">
        <f t="shared" si="702"/>
        <v>1.0240873037408225</v>
      </c>
      <c r="FF204" s="26">
        <f t="shared" si="811"/>
        <v>1.0252058429425677</v>
      </c>
      <c r="FV204" s="26">
        <f t="shared" si="812"/>
        <v>1.2537801389456478</v>
      </c>
      <c r="FX204" s="8">
        <f t="shared" si="703"/>
        <v>44</v>
      </c>
      <c r="FY204" t="b">
        <f t="shared" si="673"/>
        <v>0</v>
      </c>
      <c r="GC204" s="11"/>
      <c r="GD204" s="11"/>
      <c r="GE204" s="11"/>
      <c r="GF204" s="11" t="str">
        <f t="shared" ca="1" si="772"/>
        <v/>
      </c>
      <c r="GG204" s="12" t="str">
        <f t="shared" ca="1" si="705"/>
        <v/>
      </c>
      <c r="GH204" s="12" t="str">
        <f t="shared" ca="1" si="706"/>
        <v/>
      </c>
      <c r="GI204" s="12" t="str">
        <f t="shared" ca="1" si="707"/>
        <v/>
      </c>
      <c r="GM204" s="12" t="str">
        <f t="shared" ca="1" si="773"/>
        <v/>
      </c>
      <c r="GN204" s="12" t="str">
        <f t="shared" ca="1" si="774"/>
        <v/>
      </c>
      <c r="GO204" s="12" t="str">
        <f t="shared" ca="1" si="775"/>
        <v/>
      </c>
      <c r="GP204" s="12" t="str">
        <f t="shared" ca="1" si="776"/>
        <v/>
      </c>
      <c r="GQ204" s="12" t="str">
        <f t="shared" ca="1" si="777"/>
        <v/>
      </c>
      <c r="GX204" s="14"/>
      <c r="GZ204">
        <f t="shared" si="813"/>
        <v>0.90154035736290827</v>
      </c>
      <c r="HA204">
        <f t="shared" si="814"/>
        <v>1.026449140361648</v>
      </c>
      <c r="HB204">
        <f t="shared" si="815"/>
        <v>1.002399214224386</v>
      </c>
      <c r="HC204">
        <f t="shared" si="816"/>
        <v>1.0045267509861115</v>
      </c>
      <c r="HD204">
        <f t="shared" si="817"/>
        <v>0.93180456166430481</v>
      </c>
      <c r="HE204">
        <f t="shared" si="818"/>
        <v>0.93180464915314998</v>
      </c>
      <c r="HG204">
        <f t="shared" si="819"/>
        <v>1.0289118117398124</v>
      </c>
      <c r="HI204">
        <f t="shared" si="676"/>
        <v>0.93829549215968822</v>
      </c>
      <c r="HJ204">
        <f t="shared" si="677"/>
        <v>0.95217513134999998</v>
      </c>
      <c r="HK204">
        <f t="shared" si="678"/>
        <v>1.0306687199276794</v>
      </c>
      <c r="HL204">
        <f t="shared" si="679"/>
        <v>1.1055933734407835</v>
      </c>
      <c r="HM204">
        <f t="shared" si="842"/>
        <v>1.0011307765579505</v>
      </c>
      <c r="HO204" s="8">
        <f t="shared" si="704"/>
        <v>44</v>
      </c>
      <c r="HP204" t="b">
        <f t="shared" si="681"/>
        <v>0</v>
      </c>
      <c r="HS204" s="11"/>
      <c r="HT204" s="11"/>
      <c r="HU204" s="11"/>
      <c r="HV204" s="11" t="str">
        <f t="shared" ca="1" si="733"/>
        <v/>
      </c>
      <c r="HW204" s="12" t="str">
        <f t="shared" ca="1" si="820"/>
        <v/>
      </c>
      <c r="HX204" s="12" t="str">
        <f t="shared" ca="1" si="821"/>
        <v/>
      </c>
      <c r="HY204" s="12" t="str">
        <f t="shared" ca="1" si="822"/>
        <v/>
      </c>
      <c r="IB204" s="12" t="str">
        <f t="shared" ca="1" si="823"/>
        <v/>
      </c>
      <c r="IC204" s="12" t="str">
        <f t="shared" ca="1" si="824"/>
        <v/>
      </c>
      <c r="ID204" s="12" t="str">
        <f t="shared" ca="1" si="825"/>
        <v/>
      </c>
      <c r="IE204" s="12" t="str">
        <f t="shared" ca="1" si="826"/>
        <v/>
      </c>
      <c r="IF204" s="12" t="str">
        <f t="shared" ca="1" si="827"/>
        <v/>
      </c>
      <c r="IG204" s="197"/>
      <c r="IH204">
        <f t="shared" si="843"/>
        <v>1.1042199189317468</v>
      </c>
      <c r="II204">
        <f t="shared" si="844"/>
        <v>1.137198393024756</v>
      </c>
      <c r="IJ204" t="e">
        <f t="shared" si="845"/>
        <v>#DIV/0!</v>
      </c>
      <c r="IK204">
        <f t="shared" si="782"/>
        <v>1.0290642673454045</v>
      </c>
      <c r="IL204">
        <f t="shared" si="780"/>
        <v>1.1492088851840883</v>
      </c>
      <c r="IM204">
        <f t="shared" si="781"/>
        <v>1.1189440130782922</v>
      </c>
    </row>
    <row r="205" spans="1:247" x14ac:dyDescent="0.2">
      <c r="A205" t="s">
        <v>202</v>
      </c>
      <c r="B205" s="1">
        <f t="shared" si="686"/>
        <v>1994</v>
      </c>
      <c r="C205" s="42">
        <f t="shared" si="878"/>
        <v>10419.306</v>
      </c>
      <c r="D205" s="42">
        <f t="shared" si="878"/>
        <v>7131.9719999999998</v>
      </c>
      <c r="E205" s="42">
        <f t="shared" si="878"/>
        <v>25831.9</v>
      </c>
      <c r="F205" s="42">
        <f t="shared" si="878"/>
        <v>23327.762000000002</v>
      </c>
      <c r="G205" s="42">
        <f t="shared" si="784"/>
        <v>22386.089999999997</v>
      </c>
      <c r="H205" s="42">
        <f t="shared" si="644"/>
        <v>89097.03</v>
      </c>
      <c r="I205" s="42">
        <f t="shared" si="734"/>
        <v>66710.94</v>
      </c>
      <c r="J205" s="277">
        <f t="shared" si="709"/>
        <v>3.2357633204457357</v>
      </c>
      <c r="K205" s="42">
        <f>[2]National!H134</f>
        <v>10419.306000000002</v>
      </c>
      <c r="L205" s="42">
        <f t="shared" si="785"/>
        <v>7133.6746323559992</v>
      </c>
      <c r="M205" s="42">
        <f>[11]Total_Industrial!F133</f>
        <v>18914.946416299572</v>
      </c>
      <c r="N205" s="42">
        <f t="shared" si="710"/>
        <v>22826.119434014297</v>
      </c>
      <c r="O205" s="42">
        <f t="shared" si="711"/>
        <v>21697.018287037055</v>
      </c>
      <c r="P205" s="42">
        <f t="shared" si="851"/>
        <v>80991.064769706922</v>
      </c>
      <c r="Q205" s="272"/>
      <c r="R205" s="273"/>
      <c r="S205" s="51">
        <f t="shared" si="736"/>
        <v>1.0000000000000002</v>
      </c>
      <c r="T205" s="51">
        <f t="shared" si="737"/>
        <v>1.0002387323388258</v>
      </c>
      <c r="U205" s="51">
        <f t="shared" si="738"/>
        <v>0.73223210125076243</v>
      </c>
      <c r="V205" s="51">
        <f t="shared" si="739"/>
        <v>0.97849589832124895</v>
      </c>
      <c r="W205" s="51">
        <f t="shared" si="740"/>
        <v>0.96921875535375135</v>
      </c>
      <c r="X205" s="51">
        <f t="shared" si="741"/>
        <v>0.90902092662019063</v>
      </c>
      <c r="Z205" s="23">
        <f t="shared" si="713"/>
        <v>97774.288654786098</v>
      </c>
      <c r="AA205" s="23">
        <f t="shared" si="786"/>
        <v>66811.294146901753</v>
      </c>
      <c r="AB205" s="27">
        <f t="shared" si="779"/>
        <v>2050.575599883819</v>
      </c>
      <c r="AC205" s="58">
        <f t="shared" si="743"/>
        <v>1.2351947387818187</v>
      </c>
      <c r="AD205" s="27">
        <f t="shared" si="645"/>
        <v>9721.5644539738314</v>
      </c>
      <c r="AE205" s="27">
        <f t="shared" si="714"/>
        <v>9894.7000000000007</v>
      </c>
      <c r="AH205" s="267">
        <f t="shared" si="783"/>
        <v>106.56488677496476</v>
      </c>
      <c r="AI205" s="267">
        <f t="shared" si="647"/>
        <v>106.77348378660031</v>
      </c>
      <c r="AJ205" s="267">
        <f t="shared" si="852"/>
        <v>9.2242131513567465</v>
      </c>
      <c r="AK205" s="51">
        <f t="shared" si="649"/>
        <v>18.479773850499082</v>
      </c>
      <c r="AL205" s="291">
        <f t="shared" si="853"/>
        <v>2.2318443075453849</v>
      </c>
      <c r="AM205" s="15"/>
      <c r="AN205" s="34">
        <f t="shared" si="651"/>
        <v>8.1852976613446504</v>
      </c>
      <c r="AO205" s="34">
        <f t="shared" si="652"/>
        <v>9.0045206019384114</v>
      </c>
      <c r="AQ205" s="26">
        <f t="shared" si="787"/>
        <v>0.94454803616070282</v>
      </c>
      <c r="AR205" s="26">
        <f t="shared" si="788"/>
        <v>1.0194551074891591</v>
      </c>
      <c r="AS205" s="26">
        <f t="shared" si="789"/>
        <v>0.94068271239757206</v>
      </c>
      <c r="AT205" s="26">
        <f t="shared" si="790"/>
        <v>0.95343799570510035</v>
      </c>
      <c r="AU205" s="26">
        <f t="shared" si="791"/>
        <v>0.97942849199918902</v>
      </c>
      <c r="AV205" s="26">
        <f t="shared" si="792"/>
        <v>0.89558386756855324</v>
      </c>
      <c r="AY205" s="34">
        <f t="shared" si="793"/>
        <v>9.8814808589230694</v>
      </c>
      <c r="AZ205" s="34">
        <f t="shared" si="794"/>
        <v>6.7522304008107117</v>
      </c>
      <c r="BA205" s="34">
        <f t="shared" si="795"/>
        <v>0.2072397950300483</v>
      </c>
      <c r="BB205" s="95">
        <f t="shared" si="796"/>
        <v>1.2483397564168886E-4</v>
      </c>
      <c r="BC205" s="34">
        <f t="shared" si="797"/>
        <v>0.98250219349488421</v>
      </c>
      <c r="BD205" s="34"/>
      <c r="BH205" s="258">
        <f>[2]National!CQ134</f>
        <v>0.88372374910436302</v>
      </c>
      <c r="BI205" s="258">
        <f>[10]Commercial_Total!Y134</f>
        <v>1.0170755464357739</v>
      </c>
      <c r="BJ205" s="258">
        <f>[11]Total_Industrial!Z133</f>
        <v>0.95776050205017638</v>
      </c>
      <c r="BK205" s="51">
        <f t="shared" si="715"/>
        <v>0.91767019977188213</v>
      </c>
      <c r="BL205" s="290">
        <f t="shared" si="854"/>
        <v>0.97942849199918902</v>
      </c>
      <c r="BN205" s="258">
        <f>[2]National!CU134</f>
        <v>1.0688272631780957</v>
      </c>
      <c r="BO205" s="258">
        <f>[10]Commercial_Total!X134</f>
        <v>1.0023396109185045</v>
      </c>
      <c r="BP205" s="258">
        <f>[11]Total_Industrial!AD133</f>
        <v>0.98216932711572091</v>
      </c>
      <c r="BQ205" s="51">
        <f t="shared" si="846"/>
        <v>1.0389767434336543</v>
      </c>
      <c r="BR205" s="51">
        <v>1</v>
      </c>
      <c r="BT205">
        <f t="shared" si="855"/>
        <v>0.99999999999999967</v>
      </c>
      <c r="BU205">
        <f t="shared" si="856"/>
        <v>1</v>
      </c>
      <c r="BV205">
        <f t="shared" si="857"/>
        <v>1.0000002928076184</v>
      </c>
      <c r="BW205">
        <f t="shared" si="858"/>
        <v>1.0000000000000009</v>
      </c>
      <c r="BX205">
        <f t="shared" si="859"/>
        <v>1</v>
      </c>
      <c r="BY205" s="26"/>
      <c r="BZ205" s="83">
        <f t="shared" si="687"/>
        <v>1.3043885205056884</v>
      </c>
      <c r="CA205" s="83">
        <f t="shared" si="798"/>
        <v>0.89409566786717276</v>
      </c>
      <c r="CB205" s="83">
        <f t="shared" si="828"/>
        <v>0.89558386756855324</v>
      </c>
      <c r="CC205" s="83">
        <f t="shared" si="799"/>
        <v>0.93119099424896312</v>
      </c>
      <c r="CD205" s="83">
        <f t="shared" si="800"/>
        <v>1.0157074660819845</v>
      </c>
      <c r="CE205" s="83">
        <f t="shared" si="801"/>
        <v>0.94688858284668265</v>
      </c>
      <c r="CF205" s="413">
        <f t="shared" si="654"/>
        <v>1.1681893970519084</v>
      </c>
      <c r="CG205" s="413">
        <f t="shared" si="802"/>
        <v>1.1681893160065078</v>
      </c>
      <c r="CH205" s="9"/>
      <c r="CI205" s="84">
        <f t="shared" si="655"/>
        <v>0.94581764520697809</v>
      </c>
      <c r="CJ205" s="26"/>
      <c r="CK205" s="87">
        <f t="shared" si="803"/>
        <v>0.86363010590861566</v>
      </c>
      <c r="CL205" s="87">
        <f t="shared" si="656"/>
        <v>1.6959333138812597E-3</v>
      </c>
      <c r="CM205" s="92">
        <f t="shared" si="657"/>
        <v>1</v>
      </c>
      <c r="CN205" s="92">
        <f t="shared" si="658"/>
        <v>1</v>
      </c>
      <c r="CO205" s="5">
        <f t="shared" si="659"/>
        <v>1</v>
      </c>
      <c r="CP205" s="91">
        <f t="shared" si="804"/>
        <v>1</v>
      </c>
      <c r="CQ205" s="37">
        <f t="shared" si="805"/>
        <v>1.1681893970519084</v>
      </c>
      <c r="CR205">
        <f t="shared" si="806"/>
        <v>0.94581764520697809</v>
      </c>
      <c r="CS205" s="84">
        <f t="shared" si="807"/>
        <v>0.96176173642107887</v>
      </c>
      <c r="CT205" s="205"/>
      <c r="CU205" s="244"/>
      <c r="CV205" s="5"/>
      <c r="CW205" s="26">
        <f t="shared" si="860"/>
        <v>0.12864759871507622</v>
      </c>
      <c r="CX205" s="26">
        <f t="shared" si="861"/>
        <v>8.8079773400191255E-2</v>
      </c>
      <c r="CY205" s="26">
        <f t="shared" si="862"/>
        <v>0.23354361953485919</v>
      </c>
      <c r="CZ205" s="26">
        <f t="shared" si="863"/>
        <v>0.28183503327087939</v>
      </c>
      <c r="DA205" s="26">
        <f t="shared" si="864"/>
        <v>0.26789397507899398</v>
      </c>
      <c r="DB205" s="26">
        <f t="shared" si="865"/>
        <v>1</v>
      </c>
      <c r="DD205" s="26">
        <f t="shared" si="866"/>
        <v>0.13057400277055053</v>
      </c>
      <c r="DE205" s="26">
        <f t="shared" si="867"/>
        <v>8.8054954715793055E-2</v>
      </c>
      <c r="DF205" s="26">
        <f t="shared" si="868"/>
        <v>0.2326883321634757</v>
      </c>
      <c r="DG205" s="26">
        <f t="shared" si="869"/>
        <v>0.27983337200502489</v>
      </c>
      <c r="DH205" s="26">
        <f t="shared" si="870"/>
        <v>0.26883287720540711</v>
      </c>
      <c r="DI205" s="26">
        <f t="shared" si="871"/>
        <v>0.99998353886025138</v>
      </c>
      <c r="DJ205" s="26"/>
      <c r="DK205" s="26">
        <f t="shared" si="872"/>
        <v>0.13057615220283977</v>
      </c>
      <c r="DL205" s="26">
        <f t="shared" si="873"/>
        <v>8.8056404224568757E-2</v>
      </c>
      <c r="DM205" s="26">
        <f t="shared" si="874"/>
        <v>0.23269216254168171</v>
      </c>
      <c r="DN205" s="26">
        <f t="shared" si="875"/>
        <v>0.27983797845709524</v>
      </c>
      <c r="DO205" s="26">
        <f t="shared" si="876"/>
        <v>0.26883730257381444</v>
      </c>
      <c r="DP205" s="26">
        <f t="shared" si="877"/>
        <v>0.99999999999999989</v>
      </c>
      <c r="DQ205" s="26"/>
      <c r="DR205" s="26"/>
      <c r="DS205" s="26">
        <f t="shared" si="688"/>
        <v>-2.4923464469802311E-2</v>
      </c>
      <c r="DT205" s="26">
        <f t="shared" si="689"/>
        <v>8.7621841889738636E-3</v>
      </c>
      <c r="DU205" s="26">
        <f t="shared" si="690"/>
        <v>-4.5383853172718112E-2</v>
      </c>
      <c r="DV205" s="26">
        <f t="shared" si="691"/>
        <v>-2.4750703905674892E-3</v>
      </c>
      <c r="DW205" s="26">
        <f t="shared" si="692"/>
        <v>-1.1668102060044231E-2</v>
      </c>
      <c r="DY205" s="26">
        <f t="shared" si="693"/>
        <v>0.98326879726015559</v>
      </c>
      <c r="DZ205" s="26">
        <f t="shared" si="694"/>
        <v>0.78104386628739253</v>
      </c>
      <c r="EA205" s="26">
        <f t="shared" si="808"/>
        <v>0.96176173642107887</v>
      </c>
      <c r="EC205" s="26">
        <f t="shared" si="829"/>
        <v>-2.6195367423814793E-2</v>
      </c>
      <c r="ED205" s="26">
        <f t="shared" si="830"/>
        <v>-2.9664108238892376E-2</v>
      </c>
      <c r="EE205" s="26">
        <f t="shared" si="831"/>
        <v>3.1260643929734627E-2</v>
      </c>
      <c r="EF205" s="26">
        <f t="shared" si="832"/>
        <v>-4.7183645681487087E-3</v>
      </c>
      <c r="EG205" s="26">
        <f t="shared" si="833"/>
        <v>-1.6790653334278403E-2</v>
      </c>
      <c r="EI205" s="26">
        <f t="shared" si="834"/>
        <v>0.99541770120940243</v>
      </c>
      <c r="EJ205" s="26">
        <f t="shared" si="695"/>
        <v>0.80374779040591227</v>
      </c>
      <c r="EK205" s="26">
        <f t="shared" si="809"/>
        <v>0.93119099424896312</v>
      </c>
      <c r="EN205" s="26">
        <f t="shared" si="696"/>
        <v>-8.5083146613960312E-3</v>
      </c>
      <c r="EO205" s="26">
        <f t="shared" si="697"/>
        <v>2.0594845592395845E-2</v>
      </c>
      <c r="EP205" s="26">
        <f t="shared" si="698"/>
        <v>-1.8203640071748888E-2</v>
      </c>
      <c r="EQ205" s="26">
        <f t="shared" si="699"/>
        <v>-3.1966839694650855E-3</v>
      </c>
      <c r="ER205" s="292">
        <f t="shared" si="764"/>
        <v>-1.1668102060044231E-2</v>
      </c>
      <c r="ET205" s="26">
        <f t="shared" si="835"/>
        <v>0.99246384630601014</v>
      </c>
      <c r="EU205" s="26">
        <f t="shared" si="701"/>
        <v>0.76980544648336813</v>
      </c>
      <c r="EV205" s="26">
        <f t="shared" si="810"/>
        <v>0.94688858284668265</v>
      </c>
      <c r="EW205" s="26"/>
      <c r="EX205" s="26">
        <f t="shared" si="836"/>
        <v>-1.6415149808406939E-2</v>
      </c>
      <c r="EY205" s="26">
        <f t="shared" si="837"/>
        <v>-1.1832661403421858E-2</v>
      </c>
      <c r="EZ205" s="26">
        <f t="shared" si="838"/>
        <v>-2.7180117711042336E-2</v>
      </c>
      <c r="FA205" s="26">
        <f t="shared" si="839"/>
        <v>7.21613578897773E-4</v>
      </c>
      <c r="FB205" s="26">
        <f t="shared" si="840"/>
        <v>0</v>
      </c>
      <c r="FC205" s="26"/>
      <c r="FD205" s="26">
        <f t="shared" si="841"/>
        <v>0.99073515145668622</v>
      </c>
      <c r="FE205" s="26">
        <f t="shared" si="702"/>
        <v>1.0145992899765333</v>
      </c>
      <c r="FF205" s="26">
        <f t="shared" si="811"/>
        <v>1.0157074660819845</v>
      </c>
      <c r="FV205" s="26">
        <f t="shared" si="812"/>
        <v>1.3043885205056884</v>
      </c>
      <c r="FX205" s="8">
        <f t="shared" si="703"/>
        <v>45</v>
      </c>
      <c r="FY205" t="b">
        <f t="shared" si="673"/>
        <v>0</v>
      </c>
      <c r="GC205" s="11"/>
      <c r="GD205" s="11"/>
      <c r="GE205" s="11"/>
      <c r="GF205" s="11" t="str">
        <f t="shared" ca="1" si="772"/>
        <v/>
      </c>
      <c r="GG205" s="12" t="str">
        <f t="shared" ca="1" si="705"/>
        <v/>
      </c>
      <c r="GH205" s="12" t="str">
        <f t="shared" ca="1" si="706"/>
        <v/>
      </c>
      <c r="GI205" s="12" t="str">
        <f t="shared" ca="1" si="707"/>
        <v/>
      </c>
      <c r="GM205" s="12" t="str">
        <f t="shared" ca="1" si="773"/>
        <v/>
      </c>
      <c r="GN205" s="12" t="str">
        <f t="shared" ca="1" si="774"/>
        <v/>
      </c>
      <c r="GO205" s="12" t="str">
        <f t="shared" ca="1" si="775"/>
        <v/>
      </c>
      <c r="GP205" s="12" t="str">
        <f t="shared" ca="1" si="776"/>
        <v/>
      </c>
      <c r="GQ205" s="12" t="str">
        <f t="shared" ca="1" si="777"/>
        <v/>
      </c>
      <c r="GX205" s="14"/>
      <c r="GZ205">
        <f t="shared" si="813"/>
        <v>0.93793070761647479</v>
      </c>
      <c r="HA205">
        <f t="shared" si="814"/>
        <v>1.0217456437071588</v>
      </c>
      <c r="HB205">
        <f t="shared" si="815"/>
        <v>0.99311213732466042</v>
      </c>
      <c r="HC205">
        <f t="shared" si="816"/>
        <v>0.99695648300095585</v>
      </c>
      <c r="HD205">
        <f t="shared" si="817"/>
        <v>0.9488291988589127</v>
      </c>
      <c r="HE205">
        <f t="shared" si="818"/>
        <v>0.94882926688555447</v>
      </c>
      <c r="HG205">
        <f t="shared" si="819"/>
        <v>1.0147080000241775</v>
      </c>
      <c r="HI205">
        <f t="shared" si="676"/>
        <v>0.9151989364702795</v>
      </c>
      <c r="HJ205">
        <f t="shared" si="677"/>
        <v>0.96055492426177147</v>
      </c>
      <c r="HK205">
        <f t="shared" si="678"/>
        <v>0.98493855649385031</v>
      </c>
      <c r="HL205">
        <f t="shared" si="679"/>
        <v>1.1028603356438458</v>
      </c>
      <c r="HM205">
        <f t="shared" si="842"/>
        <v>0.98951736547283131</v>
      </c>
      <c r="HO205" s="8">
        <f t="shared" si="704"/>
        <v>45</v>
      </c>
      <c r="HP205" t="b">
        <f t="shared" si="681"/>
        <v>0</v>
      </c>
      <c r="HS205" s="11"/>
      <c r="HT205" s="11"/>
      <c r="HU205" s="11"/>
      <c r="HV205" s="11" t="str">
        <f t="shared" ca="1" si="733"/>
        <v/>
      </c>
      <c r="HW205" s="12" t="str">
        <f t="shared" ca="1" si="820"/>
        <v/>
      </c>
      <c r="HX205" s="12" t="str">
        <f t="shared" ca="1" si="821"/>
        <v/>
      </c>
      <c r="HY205" s="12" t="str">
        <f t="shared" ca="1" si="822"/>
        <v/>
      </c>
      <c r="IB205" s="12" t="str">
        <f t="shared" ca="1" si="823"/>
        <v/>
      </c>
      <c r="IC205" s="12" t="str">
        <f t="shared" ca="1" si="824"/>
        <v/>
      </c>
      <c r="ID205" s="12" t="str">
        <f t="shared" ca="1" si="825"/>
        <v/>
      </c>
      <c r="IE205" s="12" t="str">
        <f t="shared" ca="1" si="826"/>
        <v/>
      </c>
      <c r="IF205" s="12" t="str">
        <f t="shared" ca="1" si="827"/>
        <v/>
      </c>
      <c r="IG205" s="197"/>
      <c r="IH205">
        <f t="shared" si="843"/>
        <v>1.1190890742110038</v>
      </c>
      <c r="II205">
        <f t="shared" si="844"/>
        <v>1.1485207898365286</v>
      </c>
      <c r="IJ205" t="e">
        <f t="shared" si="845"/>
        <v>#DIV/0!</v>
      </c>
      <c r="IK205">
        <f t="shared" si="782"/>
        <v>1.0693102986155898</v>
      </c>
      <c r="IL205">
        <f t="shared" si="780"/>
        <v>1.1708653852563322</v>
      </c>
      <c r="IM205">
        <f t="shared" si="781"/>
        <v>1.1477843721252203</v>
      </c>
    </row>
    <row r="206" spans="1:247" x14ac:dyDescent="0.2">
      <c r="A206" t="s">
        <v>202</v>
      </c>
      <c r="B206" s="1">
        <f t="shared" si="686"/>
        <v>1995</v>
      </c>
      <c r="C206" s="42">
        <f t="shared" si="878"/>
        <v>10493.338</v>
      </c>
      <c r="D206" s="42">
        <f t="shared" si="878"/>
        <v>7352.5460000000003</v>
      </c>
      <c r="E206" s="42">
        <f t="shared" si="878"/>
        <v>26174.428000000004</v>
      </c>
      <c r="F206" s="42">
        <f t="shared" si="878"/>
        <v>23808.031000000003</v>
      </c>
      <c r="G206" s="42">
        <f t="shared" si="784"/>
        <v>23197.577000000001</v>
      </c>
      <c r="H206" s="42">
        <f t="shared" si="644"/>
        <v>91025.920000000013</v>
      </c>
      <c r="I206" s="42">
        <f t="shared" si="734"/>
        <v>67828.343000000008</v>
      </c>
      <c r="J206" s="277">
        <f t="shared" si="709"/>
        <v>3.2562808483801811</v>
      </c>
      <c r="K206" s="42">
        <f>[2]National!H135</f>
        <v>10493.338</v>
      </c>
      <c r="L206" s="42">
        <f t="shared" si="785"/>
        <v>7311.9073398800001</v>
      </c>
      <c r="M206" s="42">
        <f>[11]Total_Industrial!F134</f>
        <v>19336.245106201284</v>
      </c>
      <c r="N206" s="42">
        <f t="shared" si="710"/>
        <v>23362.837858989747</v>
      </c>
      <c r="O206" s="42">
        <f t="shared" si="711"/>
        <v>22491.669914086888</v>
      </c>
      <c r="P206" s="42">
        <f t="shared" si="851"/>
        <v>82995.998219157918</v>
      </c>
      <c r="Q206" s="272"/>
      <c r="R206" s="273"/>
      <c r="S206" s="51">
        <f t="shared" si="736"/>
        <v>1</v>
      </c>
      <c r="T206" s="51">
        <f t="shared" si="737"/>
        <v>0.99447284517227097</v>
      </c>
      <c r="U206" s="51">
        <f t="shared" si="738"/>
        <v>0.73874566069605352</v>
      </c>
      <c r="V206" s="51">
        <f t="shared" si="739"/>
        <v>0.98130071566984034</v>
      </c>
      <c r="W206" s="51">
        <f t="shared" si="740"/>
        <v>0.96956979231438212</v>
      </c>
      <c r="X206" s="51">
        <f t="shared" si="741"/>
        <v>0.91178422826331118</v>
      </c>
      <c r="Z206" s="23">
        <f t="shared" si="713"/>
        <v>99129.440087303403</v>
      </c>
      <c r="AA206" s="23">
        <f t="shared" si="786"/>
        <v>67618.803117271193</v>
      </c>
      <c r="AB206" s="27">
        <f t="shared" si="779"/>
        <v>2085.1140628875391</v>
      </c>
      <c r="AC206" s="58">
        <f t="shared" si="743"/>
        <v>1.2729453420385728</v>
      </c>
      <c r="AD206" s="27">
        <f t="shared" si="645"/>
        <v>9985.4439124713699</v>
      </c>
      <c r="AE206" s="27">
        <f t="shared" si="714"/>
        <v>10163.700000000001</v>
      </c>
      <c r="AH206" s="267">
        <f t="shared" si="783"/>
        <v>105.85491041569998</v>
      </c>
      <c r="AI206" s="267">
        <f t="shared" si="647"/>
        <v>108.13423194135764</v>
      </c>
      <c r="AJ206" s="267">
        <f t="shared" si="852"/>
        <v>9.2734711497862961</v>
      </c>
      <c r="AK206" s="51">
        <f t="shared" si="649"/>
        <v>18.353370790905338</v>
      </c>
      <c r="AL206" s="291">
        <f t="shared" si="853"/>
        <v>2.2524456710428069</v>
      </c>
      <c r="AM206" s="15"/>
      <c r="AN206" s="34">
        <f t="shared" si="651"/>
        <v>8.1659236517368594</v>
      </c>
      <c r="AO206" s="34">
        <f t="shared" si="652"/>
        <v>8.9559825654043319</v>
      </c>
      <c r="AQ206" s="26">
        <f t="shared" si="787"/>
        <v>0.9382550929956599</v>
      </c>
      <c r="AR206" s="26">
        <f t="shared" si="788"/>
        <v>1.0324472999996737</v>
      </c>
      <c r="AS206" s="26">
        <f t="shared" si="789"/>
        <v>0.945706029488111</v>
      </c>
      <c r="AT206" s="26">
        <f t="shared" si="790"/>
        <v>0.94691640725033699</v>
      </c>
      <c r="AU206" s="26">
        <f t="shared" si="791"/>
        <v>0.98846924915021028</v>
      </c>
      <c r="AV206" s="26">
        <f t="shared" si="792"/>
        <v>0.89346408510336606</v>
      </c>
      <c r="AY206" s="34">
        <f t="shared" si="793"/>
        <v>9.7532827697888962</v>
      </c>
      <c r="AZ206" s="34">
        <f t="shared" si="794"/>
        <v>6.6529711736150405</v>
      </c>
      <c r="BA206" s="34">
        <f t="shared" si="795"/>
        <v>0.20515305084639837</v>
      </c>
      <c r="BB206" s="95">
        <f t="shared" si="796"/>
        <v>1.2524428525424527E-4</v>
      </c>
      <c r="BC206" s="34">
        <f t="shared" si="797"/>
        <v>0.98246149654863579</v>
      </c>
      <c r="BD206" s="34"/>
      <c r="BH206" s="258">
        <f>[2]National!CQ135</f>
        <v>0.8629253162795415</v>
      </c>
      <c r="BI206" s="258">
        <f>[10]Commercial_Total!Y135</f>
        <v>1.0254824574403332</v>
      </c>
      <c r="BJ206" s="258">
        <f>[11]Total_Industrial!Z134</f>
        <v>0.96692578748476932</v>
      </c>
      <c r="BK206" s="51">
        <f t="shared" si="715"/>
        <v>0.91260196733691934</v>
      </c>
      <c r="BL206" s="290">
        <f t="shared" si="854"/>
        <v>0.98846924915021028</v>
      </c>
      <c r="BN206" s="258">
        <f>[2]National!CU135</f>
        <v>1.0872958242097928</v>
      </c>
      <c r="BO206" s="258">
        <f>[10]Commercial_Total!X135</f>
        <v>1.0067917715303729</v>
      </c>
      <c r="BP206" s="258">
        <f>[11]Total_Industrial!AD134</f>
        <v>0.97805471251300569</v>
      </c>
      <c r="BQ206" s="51">
        <f t="shared" si="846"/>
        <v>1.0376006639713391</v>
      </c>
      <c r="BR206" s="51">
        <v>1</v>
      </c>
      <c r="BT206">
        <f t="shared" si="855"/>
        <v>1.0000000000000002</v>
      </c>
      <c r="BU206">
        <f t="shared" si="856"/>
        <v>0.99999999999999956</v>
      </c>
      <c r="BV206">
        <f t="shared" si="857"/>
        <v>1.000000310468272</v>
      </c>
      <c r="BW206">
        <f t="shared" si="858"/>
        <v>1.0000000000000009</v>
      </c>
      <c r="BX206">
        <f t="shared" si="859"/>
        <v>1</v>
      </c>
      <c r="BY206" s="26"/>
      <c r="BZ206" s="83">
        <f t="shared" si="687"/>
        <v>1.3398499808850866</v>
      </c>
      <c r="CA206" s="83">
        <f t="shared" si="798"/>
        <v>0.88927612775944542</v>
      </c>
      <c r="CB206" s="83">
        <f t="shared" si="828"/>
        <v>0.89346408510336606</v>
      </c>
      <c r="CC206" s="83">
        <f t="shared" si="799"/>
        <v>0.9270864743688858</v>
      </c>
      <c r="CD206" s="83">
        <f t="shared" si="800"/>
        <v>1.0169502092398848</v>
      </c>
      <c r="CE206" s="83">
        <f t="shared" si="801"/>
        <v>0.94767013969921288</v>
      </c>
      <c r="CF206" s="413">
        <f t="shared" si="654"/>
        <v>1.197107925330495</v>
      </c>
      <c r="CG206" s="413">
        <f t="shared" si="802"/>
        <v>1.1971078373472563</v>
      </c>
      <c r="CH206" s="9"/>
      <c r="CI206" s="84">
        <f t="shared" si="655"/>
        <v>0.94280078409290546</v>
      </c>
      <c r="CJ206" s="26"/>
      <c r="CK206" s="87">
        <f t="shared" si="803"/>
        <v>0.86747431166604783</v>
      </c>
      <c r="CL206" s="87">
        <f t="shared" si="656"/>
        <v>1.6380150765628371E-3</v>
      </c>
      <c r="CM206" s="92">
        <f t="shared" si="657"/>
        <v>1</v>
      </c>
      <c r="CN206" s="92">
        <f t="shared" si="658"/>
        <v>1</v>
      </c>
      <c r="CO206" s="5">
        <f t="shared" si="659"/>
        <v>1</v>
      </c>
      <c r="CP206" s="91">
        <f t="shared" si="804"/>
        <v>1</v>
      </c>
      <c r="CQ206" s="37">
        <f t="shared" si="805"/>
        <v>1.197107925330495</v>
      </c>
      <c r="CR206">
        <f t="shared" si="806"/>
        <v>0.94280078409290546</v>
      </c>
      <c r="CS206" s="84">
        <f t="shared" si="807"/>
        <v>0.96373327602648096</v>
      </c>
      <c r="CT206" s="205"/>
      <c r="CU206" s="244"/>
      <c r="CV206" s="5"/>
      <c r="CW206" s="26">
        <f t="shared" si="860"/>
        <v>0.12643185485029601</v>
      </c>
      <c r="CX206" s="26">
        <f t="shared" si="861"/>
        <v>8.8099516805283717E-2</v>
      </c>
      <c r="CY206" s="26">
        <f t="shared" si="862"/>
        <v>0.23297804136462461</v>
      </c>
      <c r="CZ206" s="26">
        <f t="shared" si="863"/>
        <v>0.28149354619843486</v>
      </c>
      <c r="DA206" s="26">
        <f t="shared" si="864"/>
        <v>0.27099704078136083</v>
      </c>
      <c r="DB206" s="26">
        <f t="shared" si="865"/>
        <v>1</v>
      </c>
      <c r="DD206" s="26">
        <f t="shared" si="866"/>
        <v>0.12753651888047166</v>
      </c>
      <c r="DE206" s="26">
        <f t="shared" si="867"/>
        <v>8.8089644733944261E-2</v>
      </c>
      <c r="DF206" s="26">
        <f t="shared" si="868"/>
        <v>0.23326071617180183</v>
      </c>
      <c r="DG206" s="26">
        <f t="shared" si="869"/>
        <v>0.28166425523335309</v>
      </c>
      <c r="DH206" s="26">
        <f t="shared" si="870"/>
        <v>0.26944252986918255</v>
      </c>
      <c r="DI206" s="26">
        <f t="shared" si="871"/>
        <v>0.9999936648887533</v>
      </c>
      <c r="DJ206" s="26"/>
      <c r="DK206" s="26">
        <f t="shared" si="872"/>
        <v>0.12753732684362531</v>
      </c>
      <c r="DL206" s="26">
        <f t="shared" si="873"/>
        <v>8.8090202795178707E-2</v>
      </c>
      <c r="DM206" s="26">
        <f t="shared" si="874"/>
        <v>0.23326219391374992</v>
      </c>
      <c r="DN206" s="26">
        <f t="shared" si="875"/>
        <v>0.28166603961904851</v>
      </c>
      <c r="DO206" s="26">
        <f t="shared" si="876"/>
        <v>0.26944423682839763</v>
      </c>
      <c r="DP206" s="26">
        <f t="shared" si="877"/>
        <v>1</v>
      </c>
      <c r="DQ206" s="26"/>
      <c r="DR206" s="26"/>
      <c r="DS206" s="26">
        <f t="shared" si="688"/>
        <v>-6.6846782872645354E-3</v>
      </c>
      <c r="DT206" s="26">
        <f t="shared" si="689"/>
        <v>1.2663727175759568E-2</v>
      </c>
      <c r="DU206" s="26">
        <f t="shared" si="690"/>
        <v>5.3258682611987788E-3</v>
      </c>
      <c r="DV206" s="26">
        <f t="shared" si="691"/>
        <v>-6.863576653444484E-3</v>
      </c>
      <c r="DW206" s="26">
        <f t="shared" si="692"/>
        <v>9.1883034034930585E-3</v>
      </c>
      <c r="DY206" s="26">
        <f t="shared" si="693"/>
        <v>1.0020499251849408</v>
      </c>
      <c r="DZ206" s="26">
        <f t="shared" si="694"/>
        <v>0.7826449477794386</v>
      </c>
      <c r="EA206" s="26">
        <f t="shared" si="808"/>
        <v>0.96373327602648096</v>
      </c>
      <c r="EC206" s="26">
        <f t="shared" si="829"/>
        <v>-1.3058462356339869E-2</v>
      </c>
      <c r="ED206" s="26">
        <f t="shared" si="830"/>
        <v>-1.4809332143989048E-2</v>
      </c>
      <c r="EE206" s="26">
        <f t="shared" si="831"/>
        <v>-1.0120262826080103E-2</v>
      </c>
      <c r="EF206" s="26">
        <f t="shared" si="832"/>
        <v>3.2814526082235516E-3</v>
      </c>
      <c r="EG206" s="26">
        <f t="shared" si="833"/>
        <v>-4.1422593669721697E-5</v>
      </c>
      <c r="EI206" s="26">
        <f t="shared" si="834"/>
        <v>0.99559218258614302</v>
      </c>
      <c r="EJ206" s="26">
        <f t="shared" si="695"/>
        <v>0.80020501689901202</v>
      </c>
      <c r="EK206" s="26">
        <f t="shared" si="809"/>
        <v>0.9270864743688858</v>
      </c>
      <c r="EN206" s="26">
        <f t="shared" si="696"/>
        <v>-2.3816365100113427E-2</v>
      </c>
      <c r="EO206" s="26">
        <f t="shared" si="697"/>
        <v>8.2317941143227932E-3</v>
      </c>
      <c r="EP206" s="26">
        <f t="shared" si="698"/>
        <v>9.5239985483417527E-3</v>
      </c>
      <c r="EQ206" s="26">
        <f t="shared" si="699"/>
        <v>-5.5382423231824214E-3</v>
      </c>
      <c r="ER206" s="292">
        <f t="shared" si="764"/>
        <v>9.1883034034930585E-3</v>
      </c>
      <c r="ET206" s="26">
        <f t="shared" si="835"/>
        <v>1.0008253947367076</v>
      </c>
      <c r="EU206" s="26">
        <f t="shared" si="701"/>
        <v>0.77044083984718437</v>
      </c>
      <c r="EV206" s="26">
        <f t="shared" si="810"/>
        <v>0.94767013969921288</v>
      </c>
      <c r="EW206" s="26"/>
      <c r="EX206" s="26">
        <f t="shared" si="836"/>
        <v>1.7131686812849489E-2</v>
      </c>
      <c r="EY206" s="26">
        <f t="shared" si="837"/>
        <v>4.4319330614364097E-3</v>
      </c>
      <c r="EZ206" s="26">
        <f t="shared" si="838"/>
        <v>-4.198112626494924E-3</v>
      </c>
      <c r="FA206" s="26">
        <f t="shared" si="839"/>
        <v>-1.3253343302619888E-3</v>
      </c>
      <c r="FB206" s="26">
        <f t="shared" si="840"/>
        <v>0</v>
      </c>
      <c r="FC206" s="26"/>
      <c r="FD206" s="26">
        <f t="shared" si="841"/>
        <v>1.001223524685404</v>
      </c>
      <c r="FE206" s="26">
        <f t="shared" si="702"/>
        <v>1.0158406772536128</v>
      </c>
      <c r="FF206" s="26">
        <f t="shared" si="811"/>
        <v>1.0169502092398848</v>
      </c>
      <c r="FV206" s="26">
        <f t="shared" si="812"/>
        <v>1.3398499808850866</v>
      </c>
      <c r="FX206" s="8">
        <f t="shared" si="703"/>
        <v>46</v>
      </c>
      <c r="FY206" t="b">
        <f t="shared" si="673"/>
        <v>0</v>
      </c>
      <c r="GC206" s="11"/>
      <c r="GD206" s="11"/>
      <c r="GE206" s="11"/>
      <c r="GF206" s="11" t="str">
        <f t="shared" ca="1" si="772"/>
        <v/>
      </c>
      <c r="GG206" s="12" t="str">
        <f t="shared" ca="1" si="705"/>
        <v/>
      </c>
      <c r="GH206" s="12" t="str">
        <f t="shared" ca="1" si="706"/>
        <v/>
      </c>
      <c r="GI206" s="12" t="str">
        <f t="shared" ca="1" si="707"/>
        <v/>
      </c>
      <c r="GM206" s="12" t="str">
        <f t="shared" ca="1" si="773"/>
        <v/>
      </c>
      <c r="GN206" s="12" t="str">
        <f t="shared" ca="1" si="774"/>
        <v/>
      </c>
      <c r="GO206" s="12" t="str">
        <f t="shared" ca="1" si="775"/>
        <v/>
      </c>
      <c r="GP206" s="12" t="str">
        <f t="shared" ca="1" si="776"/>
        <v/>
      </c>
      <c r="GQ206" s="12" t="str">
        <f t="shared" ca="1" si="777"/>
        <v/>
      </c>
      <c r="GX206" s="14"/>
      <c r="GZ206">
        <f t="shared" si="813"/>
        <v>0.96342954642400125</v>
      </c>
      <c r="HA206">
        <f t="shared" si="814"/>
        <v>1.017241975466294</v>
      </c>
      <c r="HB206">
        <f t="shared" si="815"/>
        <v>0.99432723454005134</v>
      </c>
      <c r="HC206">
        <f t="shared" si="816"/>
        <v>0.99777936563475145</v>
      </c>
      <c r="HD206">
        <f t="shared" si="817"/>
        <v>0.97231746547731868</v>
      </c>
      <c r="HE206">
        <f t="shared" si="818"/>
        <v>0.97231753118243824</v>
      </c>
      <c r="HG206">
        <f t="shared" si="819"/>
        <v>1.0114714003234588</v>
      </c>
      <c r="HI206">
        <f t="shared" si="676"/>
        <v>0.90910152832222491</v>
      </c>
      <c r="HJ206">
        <f t="shared" si="677"/>
        <v>0.9727964780106837</v>
      </c>
      <c r="HK206">
        <f t="shared" si="678"/>
        <v>0.9901982031512826</v>
      </c>
      <c r="HL206">
        <f t="shared" si="679"/>
        <v>1.0953166870116846</v>
      </c>
      <c r="HM206">
        <f t="shared" si="842"/>
        <v>0.99865124943785444</v>
      </c>
      <c r="HO206" s="8">
        <f t="shared" si="704"/>
        <v>46</v>
      </c>
      <c r="HP206" t="b">
        <f t="shared" si="681"/>
        <v>0</v>
      </c>
      <c r="HS206" s="11"/>
      <c r="HT206" s="11"/>
      <c r="HU206" s="11"/>
      <c r="HV206" s="11" t="str">
        <f t="shared" ca="1" si="733"/>
        <v/>
      </c>
      <c r="HW206" s="12" t="str">
        <f t="shared" ca="1" si="820"/>
        <v/>
      </c>
      <c r="HX206" s="12" t="str">
        <f t="shared" ca="1" si="821"/>
        <v/>
      </c>
      <c r="HY206" s="12" t="str">
        <f t="shared" ca="1" si="822"/>
        <v/>
      </c>
      <c r="IB206" s="12" t="str">
        <f t="shared" ca="1" si="823"/>
        <v/>
      </c>
      <c r="IC206" s="12" t="str">
        <f t="shared" ca="1" si="824"/>
        <v/>
      </c>
      <c r="ID206" s="12" t="str">
        <f t="shared" ca="1" si="825"/>
        <v/>
      </c>
      <c r="IE206" s="12" t="str">
        <f t="shared" ca="1" si="826"/>
        <v/>
      </c>
      <c r="IF206" s="12" t="str">
        <f t="shared" ca="1" si="827"/>
        <v/>
      </c>
      <c r="IG206" s="197"/>
      <c r="IH206">
        <f t="shared" si="843"/>
        <v>1.1345996463961512</v>
      </c>
      <c r="II206">
        <f t="shared" si="844"/>
        <v>1.1624022877522788</v>
      </c>
      <c r="IJ206" t="e">
        <f t="shared" si="845"/>
        <v>#DIV/0!</v>
      </c>
      <c r="IK206">
        <f t="shared" si="782"/>
        <v>1.0570333873349027</v>
      </c>
      <c r="IL206">
        <f t="shared" si="780"/>
        <v>1.2001191035032839</v>
      </c>
      <c r="IM206">
        <f t="shared" si="781"/>
        <v>1.1733493428961295</v>
      </c>
    </row>
    <row r="207" spans="1:247" x14ac:dyDescent="0.2">
      <c r="A207" t="s">
        <v>202</v>
      </c>
      <c r="B207" s="1">
        <f t="shared" si="686"/>
        <v>1996</v>
      </c>
      <c r="C207" s="42">
        <f t="shared" si="878"/>
        <v>11160.053</v>
      </c>
      <c r="D207" s="42">
        <f t="shared" si="878"/>
        <v>7617.3760000000002</v>
      </c>
      <c r="E207" s="42">
        <f t="shared" si="878"/>
        <v>26936.594000000001</v>
      </c>
      <c r="F207" s="42">
        <f t="shared" si="878"/>
        <v>24399.411</v>
      </c>
      <c r="G207" s="42">
        <f t="shared" si="784"/>
        <v>23904.447999999997</v>
      </c>
      <c r="H207" s="42">
        <f t="shared" si="644"/>
        <v>94017.882000000012</v>
      </c>
      <c r="I207" s="42">
        <f t="shared" si="734"/>
        <v>70113.434000000008</v>
      </c>
      <c r="J207" s="277">
        <f t="shared" si="709"/>
        <v>3.259176361202853</v>
      </c>
      <c r="K207" s="42">
        <f>[2]National!H136</f>
        <v>11160.053000000002</v>
      </c>
      <c r="L207" s="42">
        <f t="shared" si="785"/>
        <v>7576.7373432920003</v>
      </c>
      <c r="M207" s="42">
        <f>[11]Total_Industrial!F135</f>
        <v>19488.375353525997</v>
      </c>
      <c r="N207" s="42">
        <f t="shared" si="710"/>
        <v>23930.09619143662</v>
      </c>
      <c r="O207" s="42">
        <f t="shared" si="711"/>
        <v>23203.682651422907</v>
      </c>
      <c r="P207" s="42">
        <f t="shared" si="851"/>
        <v>85358.944539677526</v>
      </c>
      <c r="Q207" s="272"/>
      <c r="R207" s="273"/>
      <c r="S207" s="51">
        <f t="shared" si="736"/>
        <v>1.0000000000000002</v>
      </c>
      <c r="T207" s="51">
        <f t="shared" si="737"/>
        <v>0.99466500580934958</v>
      </c>
      <c r="U207" s="51">
        <f t="shared" si="738"/>
        <v>0.7234907038924816</v>
      </c>
      <c r="V207" s="51">
        <f t="shared" si="739"/>
        <v>0.98076532222177903</v>
      </c>
      <c r="W207" s="51">
        <f t="shared" si="740"/>
        <v>0.97068472994745203</v>
      </c>
      <c r="X207" s="51">
        <f t="shared" si="741"/>
        <v>0.90790116437293833</v>
      </c>
      <c r="Z207" s="23">
        <f t="shared" si="713"/>
        <v>99879.977569490846</v>
      </c>
      <c r="AA207" s="23">
        <f t="shared" si="786"/>
        <v>68514.157016594836</v>
      </c>
      <c r="AB207" s="27">
        <f t="shared" si="779"/>
        <v>2106.0736277679989</v>
      </c>
      <c r="AC207" s="58">
        <f t="shared" si="743"/>
        <v>1.3079839647165596</v>
      </c>
      <c r="AD207" s="27">
        <f t="shared" si="645"/>
        <v>10287.656199350156</v>
      </c>
      <c r="AE207" s="27">
        <f t="shared" si="714"/>
        <v>10549.5</v>
      </c>
      <c r="AH207" s="267">
        <f t="shared" si="783"/>
        <v>111.73463662659984</v>
      </c>
      <c r="AI207" s="267">
        <f t="shared" si="647"/>
        <v>110.58644918387941</v>
      </c>
      <c r="AJ207" s="267">
        <f t="shared" si="852"/>
        <v>9.2534159758600794</v>
      </c>
      <c r="AK207" s="51">
        <f t="shared" si="649"/>
        <v>18.295404865014746</v>
      </c>
      <c r="AL207" s="291">
        <f t="shared" si="853"/>
        <v>2.2554877614289466</v>
      </c>
      <c r="AM207" s="15"/>
      <c r="AN207" s="34">
        <f t="shared" si="651"/>
        <v>8.0912786899547395</v>
      </c>
      <c r="AO207" s="34">
        <f t="shared" si="652"/>
        <v>8.9120699559220835</v>
      </c>
      <c r="AQ207" s="26">
        <f t="shared" si="787"/>
        <v>0.99037060696787382</v>
      </c>
      <c r="AR207" s="26">
        <f t="shared" si="788"/>
        <v>1.0558606541762425</v>
      </c>
      <c r="AS207" s="26">
        <f t="shared" si="789"/>
        <v>0.94366080838394084</v>
      </c>
      <c r="AT207" s="26">
        <f t="shared" si="790"/>
        <v>0.94392573665840096</v>
      </c>
      <c r="AU207" s="26">
        <f t="shared" si="791"/>
        <v>0.9898042481863657</v>
      </c>
      <c r="AV207" s="26">
        <f t="shared" si="792"/>
        <v>0.88529690214518941</v>
      </c>
      <c r="AY207" s="34">
        <f t="shared" si="793"/>
        <v>9.4677451603858813</v>
      </c>
      <c r="AZ207" s="34">
        <f t="shared" si="794"/>
        <v>6.4945406907052314</v>
      </c>
      <c r="BA207" s="34">
        <f t="shared" si="795"/>
        <v>0.19963729349902828</v>
      </c>
      <c r="BB207" s="95">
        <f t="shared" si="796"/>
        <v>1.239853988072003E-4</v>
      </c>
      <c r="BC207" s="34">
        <f t="shared" si="797"/>
        <v>0.97517950607613213</v>
      </c>
      <c r="BD207" s="34"/>
      <c r="BH207" s="258">
        <f>[2]National!CQ136</f>
        <v>0.89159645336930371</v>
      </c>
      <c r="BI207" s="258">
        <f>[10]Commercial_Total!Y136</f>
        <v>1.0433585177088258</v>
      </c>
      <c r="BJ207" s="258">
        <f>[11]Total_Industrial!Z135</f>
        <v>0.95935498473307146</v>
      </c>
      <c r="BK207" s="51">
        <f t="shared" si="715"/>
        <v>0.90593073042817418</v>
      </c>
      <c r="BL207" s="290">
        <f t="shared" si="854"/>
        <v>0.9898042481863657</v>
      </c>
      <c r="BN207" s="258">
        <f>[2]National!CU136</f>
        <v>1.1107834752205521</v>
      </c>
      <c r="BO207" s="258">
        <f>[10]Commercial_Total!X136</f>
        <v>1.0119825891629952</v>
      </c>
      <c r="BP207" s="258">
        <f>[11]Total_Industrial!AD135</f>
        <v>0.98364150169834785</v>
      </c>
      <c r="BQ207" s="51">
        <f t="shared" si="846"/>
        <v>1.0419402995770661</v>
      </c>
      <c r="BR207" s="51">
        <v>1</v>
      </c>
      <c r="BT207">
        <f t="shared" si="855"/>
        <v>1.0000000000000002</v>
      </c>
      <c r="BU207">
        <f t="shared" si="856"/>
        <v>0.99999999999999978</v>
      </c>
      <c r="BV207">
        <f t="shared" si="857"/>
        <v>1.0000006034590905</v>
      </c>
      <c r="BW207">
        <f t="shared" si="858"/>
        <v>1.0000000000000013</v>
      </c>
      <c r="BX207">
        <f t="shared" si="859"/>
        <v>1</v>
      </c>
      <c r="BY207" s="26"/>
      <c r="BZ207" s="83">
        <f t="shared" si="687"/>
        <v>1.3907088337266171</v>
      </c>
      <c r="CA207" s="83">
        <f t="shared" si="798"/>
        <v>0.88491586521594379</v>
      </c>
      <c r="CB207" s="83">
        <f t="shared" si="828"/>
        <v>0.88529690214518941</v>
      </c>
      <c r="CC207" s="83">
        <f t="shared" si="799"/>
        <v>0.9113726101834505</v>
      </c>
      <c r="CD207" s="83">
        <f t="shared" si="800"/>
        <v>1.0227520416961104</v>
      </c>
      <c r="CE207" s="83">
        <f t="shared" si="801"/>
        <v>0.94977925214592818</v>
      </c>
      <c r="CF207" s="413">
        <f t="shared" si="654"/>
        <v>1.2311903959709547</v>
      </c>
      <c r="CG207" s="413">
        <f t="shared" si="802"/>
        <v>1.2311902222841236</v>
      </c>
      <c r="CH207" s="9"/>
      <c r="CI207" s="84">
        <f t="shared" si="655"/>
        <v>0.93210819781103738</v>
      </c>
      <c r="CJ207" s="26"/>
      <c r="CK207" s="87">
        <f t="shared" si="803"/>
        <v>0.93144688601463577</v>
      </c>
      <c r="CL207" s="87">
        <f t="shared" si="656"/>
        <v>1.4841978029778928E-3</v>
      </c>
      <c r="CM207" s="92">
        <f t="shared" si="657"/>
        <v>1</v>
      </c>
      <c r="CN207" s="92">
        <f t="shared" si="658"/>
        <v>1</v>
      </c>
      <c r="CO207" s="5">
        <f t="shared" si="659"/>
        <v>1</v>
      </c>
      <c r="CP207" s="91">
        <f t="shared" si="804"/>
        <v>1</v>
      </c>
      <c r="CQ207" s="37">
        <f t="shared" si="805"/>
        <v>1.2311903959709547</v>
      </c>
      <c r="CR207">
        <f t="shared" si="806"/>
        <v>0.93210819781103738</v>
      </c>
      <c r="CS207" s="84">
        <f t="shared" si="807"/>
        <v>0.97138853225684285</v>
      </c>
      <c r="CT207" s="205"/>
      <c r="CU207" s="244"/>
      <c r="CV207" s="5"/>
      <c r="CW207" s="26">
        <f t="shared" si="860"/>
        <v>0.13074263113471907</v>
      </c>
      <c r="CX207" s="26">
        <f t="shared" si="861"/>
        <v>8.8763250109894387E-2</v>
      </c>
      <c r="CY207" s="26">
        <f t="shared" si="862"/>
        <v>0.22831087542872774</v>
      </c>
      <c r="CZ207" s="26">
        <f t="shared" si="863"/>
        <v>0.28034667392487683</v>
      </c>
      <c r="DA207" s="26">
        <f t="shared" si="864"/>
        <v>0.27183656940178197</v>
      </c>
      <c r="DB207" s="26">
        <f t="shared" si="865"/>
        <v>1</v>
      </c>
      <c r="DD207" s="26">
        <f t="shared" si="866"/>
        <v>0.12857519916902149</v>
      </c>
      <c r="DE207" s="26">
        <f t="shared" si="867"/>
        <v>8.8430968311275865E-2</v>
      </c>
      <c r="DF207" s="26">
        <f t="shared" si="868"/>
        <v>0.23063658804625595</v>
      </c>
      <c r="DG207" s="26">
        <f t="shared" si="869"/>
        <v>0.28091971988029912</v>
      </c>
      <c r="DH207" s="26">
        <f t="shared" si="870"/>
        <v>0.27141658869353985</v>
      </c>
      <c r="DI207" s="26">
        <f t="shared" si="871"/>
        <v>0.99997906410039228</v>
      </c>
      <c r="DJ207" s="26"/>
      <c r="DK207" s="26">
        <f t="shared" si="872"/>
        <v>0.12857789106284057</v>
      </c>
      <c r="DL207" s="26">
        <f t="shared" si="873"/>
        <v>8.8432819731911805E-2</v>
      </c>
      <c r="DM207" s="26">
        <f t="shared" si="874"/>
        <v>0.23064141673180202</v>
      </c>
      <c r="DN207" s="26">
        <f t="shared" si="875"/>
        <v>0.28092560131048538</v>
      </c>
      <c r="DO207" s="26">
        <f t="shared" si="876"/>
        <v>0.27142227116296019</v>
      </c>
      <c r="DP207" s="26">
        <f t="shared" si="877"/>
        <v>1</v>
      </c>
      <c r="DQ207" s="26"/>
      <c r="DR207" s="26"/>
      <c r="DS207" s="26">
        <f t="shared" si="688"/>
        <v>5.4057357363026762E-2</v>
      </c>
      <c r="DT207" s="26">
        <f t="shared" si="689"/>
        <v>2.2424216916714573E-2</v>
      </c>
      <c r="DU207" s="26">
        <f t="shared" si="690"/>
        <v>-2.1649812646519634E-3</v>
      </c>
      <c r="DV207" s="26">
        <f t="shared" si="691"/>
        <v>-3.1633239141034076E-3</v>
      </c>
      <c r="DW207" s="26">
        <f t="shared" si="692"/>
        <v>1.3496609448631614E-3</v>
      </c>
      <c r="DY207" s="26">
        <f t="shared" si="693"/>
        <v>1.0079433349670408</v>
      </c>
      <c r="DZ207" s="26">
        <f t="shared" si="694"/>
        <v>0.78886175875991282</v>
      </c>
      <c r="EA207" s="26">
        <f t="shared" si="808"/>
        <v>0.97138853225684285</v>
      </c>
      <c r="EC207" s="26">
        <f t="shared" si="829"/>
        <v>-2.9713147275339098E-2</v>
      </c>
      <c r="ED207" s="26">
        <f t="shared" si="830"/>
        <v>-2.4101617654725651E-2</v>
      </c>
      <c r="EE207" s="26">
        <f t="shared" si="831"/>
        <v>-2.7254102471514222E-2</v>
      </c>
      <c r="EF207" s="26">
        <f t="shared" si="832"/>
        <v>-1.0102305094489497E-2</v>
      </c>
      <c r="EG207" s="26">
        <f t="shared" si="833"/>
        <v>-7.4395908640864363E-3</v>
      </c>
      <c r="EI207" s="26">
        <f t="shared" si="834"/>
        <v>0.98305027133943201</v>
      </c>
      <c r="EJ207" s="26">
        <f t="shared" si="695"/>
        <v>0.78664175898974853</v>
      </c>
      <c r="EK207" s="26">
        <f t="shared" si="809"/>
        <v>0.9113726101834505</v>
      </c>
      <c r="EN207" s="26">
        <f t="shared" si="696"/>
        <v>3.2685475990892277E-2</v>
      </c>
      <c r="EO207" s="26">
        <f t="shared" si="697"/>
        <v>1.7281661935507384E-2</v>
      </c>
      <c r="EP207" s="26">
        <f t="shared" si="698"/>
        <v>-7.8605796656049734E-3</v>
      </c>
      <c r="EQ207" s="26">
        <f t="shared" si="699"/>
        <v>-7.336977601407421E-3</v>
      </c>
      <c r="ER207" s="292">
        <f t="shared" si="764"/>
        <v>1.3496609448631614E-3</v>
      </c>
      <c r="ET207" s="26">
        <f t="shared" si="835"/>
        <v>1.0022255765570336</v>
      </c>
      <c r="EU207" s="26">
        <f t="shared" si="701"/>
        <v>0.77215551491892953</v>
      </c>
      <c r="EV207" s="26">
        <f t="shared" si="810"/>
        <v>0.94977925214592818</v>
      </c>
      <c r="EW207" s="26"/>
      <c r="EX207" s="26">
        <f t="shared" si="836"/>
        <v>2.1371881372134305E-2</v>
      </c>
      <c r="EY207" s="26">
        <f t="shared" si="837"/>
        <v>5.1425549812074622E-3</v>
      </c>
      <c r="EZ207" s="26">
        <f t="shared" si="838"/>
        <v>5.6958913916377819E-3</v>
      </c>
      <c r="FA207" s="26">
        <f t="shared" si="839"/>
        <v>4.1736536873045052E-3</v>
      </c>
      <c r="FB207" s="26">
        <f t="shared" si="840"/>
        <v>0</v>
      </c>
      <c r="FC207" s="26"/>
      <c r="FD207" s="26">
        <f t="shared" si="841"/>
        <v>1.0057051293205026</v>
      </c>
      <c r="FE207" s="26">
        <f t="shared" si="702"/>
        <v>1.0216361796863715</v>
      </c>
      <c r="FF207" s="26">
        <f t="shared" si="811"/>
        <v>1.0227520416961104</v>
      </c>
      <c r="FV207" s="26">
        <f t="shared" si="812"/>
        <v>1.3907088337266171</v>
      </c>
      <c r="FX207" s="8">
        <f t="shared" si="703"/>
        <v>47</v>
      </c>
      <c r="FY207" t="b">
        <f t="shared" si="673"/>
        <v>0</v>
      </c>
      <c r="GC207" s="11"/>
      <c r="GD207" s="11"/>
      <c r="GE207" s="11"/>
      <c r="GF207" s="11" t="str">
        <f t="shared" ca="1" si="772"/>
        <v/>
      </c>
      <c r="GG207" s="12" t="str">
        <f t="shared" ca="1" si="705"/>
        <v/>
      </c>
      <c r="GH207" s="12" t="str">
        <f t="shared" ca="1" si="706"/>
        <v/>
      </c>
      <c r="GI207" s="12" t="str">
        <f t="shared" ca="1" si="707"/>
        <v/>
      </c>
      <c r="GM207" s="12" t="str">
        <f t="shared" ca="1" si="773"/>
        <v/>
      </c>
      <c r="GN207" s="12" t="str">
        <f t="shared" ca="1" si="774"/>
        <v/>
      </c>
      <c r="GO207" s="12" t="str">
        <f t="shared" ca="1" si="775"/>
        <v/>
      </c>
      <c r="GP207" s="12" t="str">
        <f t="shared" ca="1" si="776"/>
        <v/>
      </c>
      <c r="GQ207" s="12" t="str">
        <f t="shared" ca="1" si="777"/>
        <v/>
      </c>
      <c r="GX207" s="14"/>
      <c r="GZ207">
        <f t="shared" si="813"/>
        <v>1</v>
      </c>
      <c r="HA207">
        <f t="shared" si="814"/>
        <v>1</v>
      </c>
      <c r="HB207">
        <f t="shared" si="815"/>
        <v>1</v>
      </c>
      <c r="HC207">
        <f t="shared" si="816"/>
        <v>1</v>
      </c>
      <c r="HD207">
        <f t="shared" si="817"/>
        <v>1</v>
      </c>
      <c r="HE207">
        <f t="shared" si="818"/>
        <v>1</v>
      </c>
      <c r="HG207">
        <f t="shared" si="819"/>
        <v>1</v>
      </c>
      <c r="HI207">
        <f t="shared" si="676"/>
        <v>0.95959770335514538</v>
      </c>
      <c r="HJ207">
        <f t="shared" si="677"/>
        <v>0.99485709890764396</v>
      </c>
      <c r="HK207">
        <f t="shared" si="678"/>
        <v>0.98805676152011046</v>
      </c>
      <c r="HL207">
        <f t="shared" si="679"/>
        <v>1.091857319976093</v>
      </c>
      <c r="HM207">
        <f t="shared" si="842"/>
        <v>1</v>
      </c>
      <c r="HO207" s="8">
        <f t="shared" si="704"/>
        <v>47</v>
      </c>
      <c r="HP207" t="b">
        <f t="shared" si="681"/>
        <v>0</v>
      </c>
      <c r="HS207" s="11"/>
      <c r="HT207" s="11"/>
      <c r="HU207" s="11"/>
      <c r="HV207" s="11" t="str">
        <f t="shared" ca="1" si="733"/>
        <v/>
      </c>
      <c r="HW207" s="12" t="str">
        <f t="shared" ca="1" si="820"/>
        <v/>
      </c>
      <c r="HX207" s="12" t="str">
        <f t="shared" ca="1" si="821"/>
        <v/>
      </c>
      <c r="HY207" s="12" t="str">
        <f t="shared" ca="1" si="822"/>
        <v/>
      </c>
      <c r="IB207" s="12" t="str">
        <f t="shared" ca="1" si="823"/>
        <v/>
      </c>
      <c r="IC207" s="12" t="str">
        <f t="shared" ca="1" si="824"/>
        <v/>
      </c>
      <c r="ID207" s="12" t="str">
        <f t="shared" ca="1" si="825"/>
        <v/>
      </c>
      <c r="IE207" s="12" t="str">
        <f t="shared" ca="1" si="826"/>
        <v/>
      </c>
      <c r="IF207" s="12" t="str">
        <f t="shared" ca="1" si="827"/>
        <v/>
      </c>
      <c r="IG207" s="197"/>
      <c r="IH207">
        <f t="shared" si="843"/>
        <v>1.1431900264199562</v>
      </c>
      <c r="II207">
        <f t="shared" si="844"/>
        <v>1.1777938855467078</v>
      </c>
      <c r="IJ207" t="e">
        <f t="shared" si="845"/>
        <v>#DIV/0!</v>
      </c>
      <c r="IK207">
        <f t="shared" si="782"/>
        <v>1.0645438967422638</v>
      </c>
      <c r="IL207">
        <f t="shared" si="780"/>
        <v>1.2435862224781253</v>
      </c>
      <c r="IM207">
        <f t="shared" si="781"/>
        <v>1.1825808107820963</v>
      </c>
    </row>
    <row r="208" spans="1:247" x14ac:dyDescent="0.2">
      <c r="A208" t="s">
        <v>202</v>
      </c>
      <c r="B208" s="1">
        <f t="shared" si="686"/>
        <v>1997</v>
      </c>
      <c r="C208" s="42">
        <f t="shared" si="878"/>
        <v>10703.804</v>
      </c>
      <c r="D208" s="42">
        <f t="shared" si="878"/>
        <v>7798.2780000000002</v>
      </c>
      <c r="E208" s="42">
        <f t="shared" si="878"/>
        <v>27228.512000000002</v>
      </c>
      <c r="F208" s="42">
        <f t="shared" si="878"/>
        <v>24711.914000000001</v>
      </c>
      <c r="G208" s="42">
        <f t="shared" si="784"/>
        <v>24153.562999999998</v>
      </c>
      <c r="H208" s="42">
        <f t="shared" si="644"/>
        <v>94596.070999999996</v>
      </c>
      <c r="I208" s="42">
        <f t="shared" si="734"/>
        <v>70442.508000000002</v>
      </c>
      <c r="J208" s="277">
        <f t="shared" si="709"/>
        <v>3.2504389572063181</v>
      </c>
      <c r="K208" s="42">
        <f>[2]National!H137</f>
        <v>10703.804</v>
      </c>
      <c r="L208" s="42">
        <f t="shared" si="785"/>
        <v>7680.5572613000004</v>
      </c>
      <c r="M208" s="42">
        <f>[11]Total_Industrial!F136</f>
        <v>19568.163362646432</v>
      </c>
      <c r="N208" s="42">
        <f t="shared" si="710"/>
        <v>24460.385329417175</v>
      </c>
      <c r="O208" s="42">
        <f t="shared" si="711"/>
        <v>23205.084350834179</v>
      </c>
      <c r="P208" s="42">
        <f t="shared" si="851"/>
        <v>85617.994304197782</v>
      </c>
      <c r="Q208" s="272"/>
      <c r="R208" s="273"/>
      <c r="S208" s="51">
        <f t="shared" si="736"/>
        <v>1</v>
      </c>
      <c r="T208" s="51">
        <f t="shared" si="737"/>
        <v>0.9849042649287445</v>
      </c>
      <c r="U208" s="51">
        <f t="shared" si="738"/>
        <v>0.7186644412535812</v>
      </c>
      <c r="V208" s="51">
        <f t="shared" si="739"/>
        <v>0.98982156256359477</v>
      </c>
      <c r="W208" s="51">
        <f t="shared" si="740"/>
        <v>0.96073131532743972</v>
      </c>
      <c r="X208" s="51">
        <f t="shared" si="741"/>
        <v>0.9050903848236761</v>
      </c>
      <c r="Z208" s="23">
        <f t="shared" si="713"/>
        <v>100647.96231334771</v>
      </c>
      <c r="AA208" s="23">
        <f t="shared" si="786"/>
        <v>69518.180139864577</v>
      </c>
      <c r="AB208" s="27">
        <f t="shared" si="779"/>
        <v>2208.0253708340274</v>
      </c>
      <c r="AC208" s="58">
        <f t="shared" si="743"/>
        <v>1.3374430898950085</v>
      </c>
      <c r="AD208" s="27">
        <f t="shared" si="645"/>
        <v>10328.103010959569</v>
      </c>
      <c r="AE208" s="27">
        <f t="shared" si="714"/>
        <v>11022.9</v>
      </c>
      <c r="AH208" s="267">
        <f t="shared" si="783"/>
        <v>106.34893895492691</v>
      </c>
      <c r="AI208" s="267">
        <f t="shared" si="647"/>
        <v>110.48271467761933</v>
      </c>
      <c r="AJ208" s="267">
        <f t="shared" si="852"/>
        <v>8.8622909958933302</v>
      </c>
      <c r="AK208" s="51">
        <f t="shared" si="649"/>
        <v>18.288916750347376</v>
      </c>
      <c r="AL208" s="291">
        <f t="shared" si="853"/>
        <v>2.2467905603004077</v>
      </c>
      <c r="AM208" s="15"/>
      <c r="AN208" s="34">
        <f t="shared" si="651"/>
        <v>7.7672839546941175</v>
      </c>
      <c r="AO208" s="34">
        <f t="shared" si="652"/>
        <v>8.581777118544121</v>
      </c>
      <c r="AQ208" s="26">
        <f t="shared" si="787"/>
        <v>0.94263396206460137</v>
      </c>
      <c r="AR208" s="26">
        <f t="shared" si="788"/>
        <v>1.0548702147105689</v>
      </c>
      <c r="AS208" s="26">
        <f t="shared" si="789"/>
        <v>0.90377399083057031</v>
      </c>
      <c r="AT208" s="26">
        <f t="shared" si="790"/>
        <v>0.94359099148811876</v>
      </c>
      <c r="AU208" s="26">
        <f t="shared" si="791"/>
        <v>0.98598754531101729</v>
      </c>
      <c r="AV208" s="26">
        <f t="shared" si="792"/>
        <v>0.84984743285504138</v>
      </c>
      <c r="AY208" s="34">
        <f t="shared" si="793"/>
        <v>9.1308060776517728</v>
      </c>
      <c r="AZ208" s="34">
        <f t="shared" si="794"/>
        <v>6.3067051447318381</v>
      </c>
      <c r="BA208" s="34">
        <f t="shared" si="795"/>
        <v>0.20031256482722581</v>
      </c>
      <c r="BB208" s="95">
        <f t="shared" si="796"/>
        <v>1.2133314190412763E-4</v>
      </c>
      <c r="BC208" s="34">
        <f t="shared" si="797"/>
        <v>0.93696785881751343</v>
      </c>
      <c r="BD208" s="34"/>
      <c r="BH208" s="258">
        <f>[2]National!CQ137</f>
        <v>0.85762066527555103</v>
      </c>
      <c r="BI208" s="258">
        <f>[10]Commercial_Total!Y137</f>
        <v>1.0523661473997599</v>
      </c>
      <c r="BJ208" s="258">
        <f>[11]Total_Industrial!Z136</f>
        <v>0.92160197460741045</v>
      </c>
      <c r="BK208" s="51">
        <f t="shared" si="715"/>
        <v>0.89476708570107855</v>
      </c>
      <c r="BL208" s="290">
        <f t="shared" si="854"/>
        <v>0.98598754531101729</v>
      </c>
      <c r="BN208" s="258">
        <f>[2]National!CU137</f>
        <v>1.0991269219961439</v>
      </c>
      <c r="BO208" s="258">
        <f>[10]Commercial_Total!X137</f>
        <v>1.0023794639508272</v>
      </c>
      <c r="BP208" s="258">
        <f>[11]Total_Industrial!AD136</f>
        <v>0.98065628458270238</v>
      </c>
      <c r="BQ208" s="51">
        <f t="shared" si="846"/>
        <v>1.0545660502797622</v>
      </c>
      <c r="BR208" s="51">
        <v>1</v>
      </c>
      <c r="BT208">
        <f t="shared" si="855"/>
        <v>1.0000000000000002</v>
      </c>
      <c r="BU208">
        <f t="shared" si="856"/>
        <v>0.99999999999999956</v>
      </c>
      <c r="BV208">
        <f t="shared" si="857"/>
        <v>1.0000008602283565</v>
      </c>
      <c r="BW208">
        <f t="shared" si="858"/>
        <v>1.0000000000000013</v>
      </c>
      <c r="BX208">
        <f t="shared" si="859"/>
        <v>1</v>
      </c>
      <c r="BY208" s="26"/>
      <c r="BZ208" s="83">
        <f t="shared" si="687"/>
        <v>1.4531157309147475</v>
      </c>
      <c r="CA208" s="83">
        <f t="shared" si="798"/>
        <v>0.85211973890538595</v>
      </c>
      <c r="CB208" s="83">
        <f t="shared" si="828"/>
        <v>0.84984743285504138</v>
      </c>
      <c r="CC208" s="83">
        <f t="shared" si="799"/>
        <v>0.89024855386381574</v>
      </c>
      <c r="CD208" s="83">
        <f t="shared" si="800"/>
        <v>1.0232787111061994</v>
      </c>
      <c r="CE208" s="83">
        <f t="shared" si="801"/>
        <v>0.93290159981354492</v>
      </c>
      <c r="CF208" s="413">
        <f t="shared" si="654"/>
        <v>1.234926920208903</v>
      </c>
      <c r="CG208" s="413">
        <f t="shared" si="802"/>
        <v>1.2349266735591753</v>
      </c>
      <c r="CH208" s="9"/>
      <c r="CI208" s="84">
        <f t="shared" si="655"/>
        <v>0.91097239276192332</v>
      </c>
      <c r="CJ208" s="26"/>
      <c r="CK208" s="87">
        <f t="shared" si="803"/>
        <v>0.84798025025058854</v>
      </c>
      <c r="CL208" s="87">
        <f t="shared" si="656"/>
        <v>1.3113661680901314E-3</v>
      </c>
      <c r="CM208" s="92">
        <f t="shared" si="657"/>
        <v>1</v>
      </c>
      <c r="CN208" s="92">
        <f t="shared" si="658"/>
        <v>1</v>
      </c>
      <c r="CO208" s="5">
        <f t="shared" si="659"/>
        <v>1</v>
      </c>
      <c r="CP208" s="91">
        <f t="shared" si="804"/>
        <v>1</v>
      </c>
      <c r="CQ208" s="37">
        <f t="shared" si="805"/>
        <v>1.234926920208903</v>
      </c>
      <c r="CR208">
        <f t="shared" si="806"/>
        <v>0.91097239276192332</v>
      </c>
      <c r="CS208" s="84">
        <f t="shared" si="807"/>
        <v>0.95461815598191435</v>
      </c>
      <c r="CT208" s="205"/>
      <c r="CU208" s="244"/>
      <c r="CV208" s="5"/>
      <c r="CW208" s="26">
        <f t="shared" si="860"/>
        <v>0.1250181587058645</v>
      </c>
      <c r="CX208" s="26">
        <f t="shared" si="861"/>
        <v>8.970727851917723E-2</v>
      </c>
      <c r="CY208" s="26">
        <f t="shared" si="862"/>
        <v>0.22855199449220245</v>
      </c>
      <c r="CZ208" s="26">
        <f t="shared" si="863"/>
        <v>0.28569210862976152</v>
      </c>
      <c r="DA208" s="26">
        <f t="shared" si="864"/>
        <v>0.27103045965299438</v>
      </c>
      <c r="DB208" s="26">
        <f t="shared" si="865"/>
        <v>1.0000000000000002</v>
      </c>
      <c r="DD208" s="26">
        <f t="shared" si="866"/>
        <v>0.12785903774807847</v>
      </c>
      <c r="DE208" s="26">
        <f t="shared" si="867"/>
        <v>8.9234432061078145E-2</v>
      </c>
      <c r="DF208" s="26">
        <f t="shared" si="868"/>
        <v>0.22843141375119966</v>
      </c>
      <c r="DG208" s="26">
        <f t="shared" si="869"/>
        <v>0.28301097773375217</v>
      </c>
      <c r="DH208" s="26">
        <f t="shared" si="870"/>
        <v>0.27143331502693319</v>
      </c>
      <c r="DI208" s="26">
        <f t="shared" si="871"/>
        <v>0.99996917632104165</v>
      </c>
      <c r="DJ208" s="26"/>
      <c r="DK208" s="26">
        <f t="shared" si="872"/>
        <v>0.12786297895549245</v>
      </c>
      <c r="DL208" s="26">
        <f t="shared" si="873"/>
        <v>8.9237182679348201E-2</v>
      </c>
      <c r="DM208" s="26">
        <f t="shared" si="874"/>
        <v>0.22843845506480032</v>
      </c>
      <c r="DN208" s="26">
        <f t="shared" si="875"/>
        <v>0.28301970144216831</v>
      </c>
      <c r="DO208" s="26">
        <f t="shared" si="876"/>
        <v>0.27144168185819068</v>
      </c>
      <c r="DP208" s="26">
        <f t="shared" si="877"/>
        <v>1</v>
      </c>
      <c r="DQ208" s="26"/>
      <c r="DR208" s="26"/>
      <c r="DS208" s="26">
        <f t="shared" si="688"/>
        <v>-4.9401179511056222E-2</v>
      </c>
      <c r="DT208" s="26">
        <f t="shared" si="689"/>
        <v>-9.3848017572202471E-4</v>
      </c>
      <c r="DU208" s="26">
        <f t="shared" si="690"/>
        <v>-4.318746943320128E-2</v>
      </c>
      <c r="DV208" s="26">
        <f t="shared" si="691"/>
        <v>-3.5469372938520799E-4</v>
      </c>
      <c r="DW208" s="26">
        <f t="shared" si="692"/>
        <v>-3.8634714805293453E-3</v>
      </c>
      <c r="DY208" s="26">
        <f t="shared" si="693"/>
        <v>0.98273566578352989</v>
      </c>
      <c r="DZ208" s="26">
        <f t="shared" si="694"/>
        <v>0.77524258570608928</v>
      </c>
      <c r="EA208" s="26">
        <f t="shared" si="808"/>
        <v>0.95461815598191435</v>
      </c>
      <c r="EC208" s="26">
        <f t="shared" si="829"/>
        <v>-3.6236795793851688E-2</v>
      </c>
      <c r="ED208" s="26">
        <f t="shared" si="830"/>
        <v>-2.9348554145437068E-2</v>
      </c>
      <c r="EE208" s="26">
        <f t="shared" si="831"/>
        <v>3.376783143172306E-3</v>
      </c>
      <c r="EF208" s="26">
        <f t="shared" si="832"/>
        <v>-2.1623805862789416E-2</v>
      </c>
      <c r="EG208" s="26">
        <f t="shared" si="833"/>
        <v>-3.9972583420352537E-2</v>
      </c>
      <c r="EI208" s="26">
        <f t="shared" si="834"/>
        <v>0.97682171256454298</v>
      </c>
      <c r="EJ208" s="26">
        <f t="shared" si="695"/>
        <v>0.76840875019115062</v>
      </c>
      <c r="EK208" s="26">
        <f t="shared" si="809"/>
        <v>0.89024855386381574</v>
      </c>
      <c r="EN208" s="26">
        <f t="shared" si="696"/>
        <v>-3.8851737013820109E-2</v>
      </c>
      <c r="EO208" s="26">
        <f t="shared" si="697"/>
        <v>8.5962486479591697E-3</v>
      </c>
      <c r="EP208" s="26">
        <f t="shared" si="698"/>
        <v>-4.0147735213484664E-2</v>
      </c>
      <c r="EQ208" s="26">
        <f t="shared" si="699"/>
        <v>-1.239940167242911E-2</v>
      </c>
      <c r="ER208" s="292">
        <f t="shared" si="764"/>
        <v>-3.8634714805293453E-3</v>
      </c>
      <c r="ET208" s="26">
        <f t="shared" si="835"/>
        <v>0.9822299210113824</v>
      </c>
      <c r="EU208" s="26">
        <f t="shared" si="701"/>
        <v>0.75843425042732349</v>
      </c>
      <c r="EV208" s="26">
        <f t="shared" si="810"/>
        <v>0.93290159981354492</v>
      </c>
      <c r="EW208" s="26"/>
      <c r="EX208" s="26">
        <f t="shared" si="836"/>
        <v>-1.054944249723618E-2</v>
      </c>
      <c r="EY208" s="26">
        <f t="shared" si="837"/>
        <v>-9.5347288236813047E-3</v>
      </c>
      <c r="EZ208" s="26">
        <f t="shared" si="838"/>
        <v>-3.0394774506383834E-3</v>
      </c>
      <c r="FA208" s="26">
        <f t="shared" si="839"/>
        <v>1.2044707943043874E-2</v>
      </c>
      <c r="FB208" s="26">
        <f t="shared" si="840"/>
        <v>0</v>
      </c>
      <c r="FC208" s="26"/>
      <c r="FD208" s="26">
        <f t="shared" si="841"/>
        <v>1.0005149531740025</v>
      </c>
      <c r="FE208" s="26">
        <f t="shared" si="702"/>
        <v>1.0221622744797769</v>
      </c>
      <c r="FF208" s="26">
        <f t="shared" si="811"/>
        <v>1.0232787111061994</v>
      </c>
      <c r="FV208" s="26">
        <f t="shared" si="812"/>
        <v>1.4531157309147475</v>
      </c>
      <c r="FX208" s="8">
        <f t="shared" si="703"/>
        <v>48</v>
      </c>
      <c r="FY208" t="b">
        <f t="shared" si="673"/>
        <v>0</v>
      </c>
      <c r="GC208" s="11"/>
      <c r="GD208" s="11"/>
      <c r="GE208" s="11"/>
      <c r="GF208" s="11" t="str">
        <f t="shared" ca="1" si="772"/>
        <v/>
      </c>
      <c r="GG208" s="12" t="str">
        <f t="shared" ca="1" si="705"/>
        <v/>
      </c>
      <c r="GH208" s="12" t="str">
        <f t="shared" ca="1" si="706"/>
        <v/>
      </c>
      <c r="GI208" s="12" t="str">
        <f t="shared" ca="1" si="707"/>
        <v/>
      </c>
      <c r="GM208" s="12" t="str">
        <f t="shared" ca="1" si="773"/>
        <v/>
      </c>
      <c r="GN208" s="12" t="str">
        <f t="shared" ca="1" si="774"/>
        <v/>
      </c>
      <c r="GO208" s="12" t="str">
        <f t="shared" ca="1" si="775"/>
        <v/>
      </c>
      <c r="GP208" s="12" t="str">
        <f t="shared" ca="1" si="776"/>
        <v/>
      </c>
      <c r="GQ208" s="12" t="str">
        <f t="shared" ca="1" si="777"/>
        <v/>
      </c>
      <c r="GX208" s="14"/>
      <c r="GZ208">
        <f t="shared" si="813"/>
        <v>1.0448741646523534</v>
      </c>
      <c r="HA208">
        <f t="shared" si="814"/>
        <v>0.97682171256454298</v>
      </c>
      <c r="HB208">
        <f t="shared" si="815"/>
        <v>1.0005149531740025</v>
      </c>
      <c r="HC208">
        <f t="shared" si="816"/>
        <v>0.9822299210113824</v>
      </c>
      <c r="HD208">
        <f t="shared" si="817"/>
        <v>1.0030348874147947</v>
      </c>
      <c r="HE208">
        <f t="shared" si="818"/>
        <v>1.0030348285808506</v>
      </c>
      <c r="HG208">
        <f t="shared" si="819"/>
        <v>0.97732473000586262</v>
      </c>
      <c r="HI208">
        <f t="shared" si="676"/>
        <v>0.91334433669344051</v>
      </c>
      <c r="HJ208">
        <f t="shared" si="677"/>
        <v>0.9939238832133509</v>
      </c>
      <c r="HK208">
        <f t="shared" si="678"/>
        <v>0.94629340817430518</v>
      </c>
      <c r="HL208">
        <f t="shared" si="679"/>
        <v>1.0914701137051916</v>
      </c>
      <c r="HM208">
        <f t="shared" si="842"/>
        <v>0.99614398212339272</v>
      </c>
      <c r="HO208" s="8">
        <f t="shared" si="704"/>
        <v>48</v>
      </c>
      <c r="HP208" t="b">
        <f t="shared" si="681"/>
        <v>0</v>
      </c>
      <c r="HS208" s="11"/>
      <c r="HT208" s="11"/>
      <c r="HU208" s="11"/>
      <c r="HV208" s="11" t="str">
        <f t="shared" ca="1" si="733"/>
        <v/>
      </c>
      <c r="HW208" s="12" t="str">
        <f t="shared" ca="1" si="820"/>
        <v/>
      </c>
      <c r="HX208" s="12" t="str">
        <f t="shared" ca="1" si="821"/>
        <v/>
      </c>
      <c r="HY208" s="12" t="str">
        <f t="shared" ca="1" si="822"/>
        <v/>
      </c>
      <c r="IB208" s="12" t="str">
        <f t="shared" ca="1" si="823"/>
        <v/>
      </c>
      <c r="IC208" s="12" t="str">
        <f t="shared" ca="1" si="824"/>
        <v/>
      </c>
      <c r="ID208" s="12" t="str">
        <f t="shared" ca="1" si="825"/>
        <v/>
      </c>
      <c r="IE208" s="12" t="str">
        <f t="shared" ca="1" si="826"/>
        <v/>
      </c>
      <c r="IF208" s="12" t="str">
        <f t="shared" ca="1" si="827"/>
        <v/>
      </c>
      <c r="IG208" s="197"/>
      <c r="IH208">
        <f t="shared" si="843"/>
        <v>1.1519801014778828</v>
      </c>
      <c r="II208">
        <f t="shared" si="844"/>
        <v>1.195053563648683</v>
      </c>
      <c r="IJ208" t="e">
        <f t="shared" si="845"/>
        <v>#DIV/0!</v>
      </c>
      <c r="IK208">
        <f t="shared" si="782"/>
        <v>1.1321818003451518</v>
      </c>
      <c r="IL208">
        <f t="shared" si="780"/>
        <v>1.2606264092767165</v>
      </c>
      <c r="IM208">
        <f t="shared" si="781"/>
        <v>1.1874224544186069</v>
      </c>
    </row>
    <row r="209" spans="1:247" x14ac:dyDescent="0.2">
      <c r="A209" t="s">
        <v>202</v>
      </c>
      <c r="B209" s="1">
        <f t="shared" si="686"/>
        <v>1998</v>
      </c>
      <c r="C209" s="42">
        <f t="shared" si="878"/>
        <v>10269.307000000001</v>
      </c>
      <c r="D209" s="42">
        <f t="shared" si="878"/>
        <v>7682.7620000000006</v>
      </c>
      <c r="E209" s="42">
        <f t="shared" si="878"/>
        <v>26763.468000000001</v>
      </c>
      <c r="F209" s="42">
        <f t="shared" si="878"/>
        <v>25218.036</v>
      </c>
      <c r="G209" s="42">
        <f t="shared" si="784"/>
        <v>25087.701000000001</v>
      </c>
      <c r="H209" s="42">
        <f t="shared" si="644"/>
        <v>95021.274000000005</v>
      </c>
      <c r="I209" s="42">
        <f t="shared" si="734"/>
        <v>69933.573000000004</v>
      </c>
      <c r="J209" s="277">
        <f t="shared" si="709"/>
        <v>3.2525322658339277</v>
      </c>
      <c r="K209" s="42">
        <f>[2]National!H138</f>
        <v>10269.307000000001</v>
      </c>
      <c r="L209" s="42">
        <f t="shared" si="785"/>
        <v>7565.0412647120002</v>
      </c>
      <c r="M209" s="42">
        <f>[11]Total_Industrial!F137</f>
        <v>20055.751873109835</v>
      </c>
      <c r="N209" s="42">
        <f t="shared" si="710"/>
        <v>25102.581323386745</v>
      </c>
      <c r="O209" s="42">
        <f t="shared" si="711"/>
        <v>24079.10496658073</v>
      </c>
      <c r="P209" s="42">
        <f t="shared" si="851"/>
        <v>87071.78642778931</v>
      </c>
      <c r="Q209" s="272"/>
      <c r="R209" s="273"/>
      <c r="S209" s="51">
        <f t="shared" si="736"/>
        <v>1</v>
      </c>
      <c r="T209" s="51">
        <f t="shared" si="737"/>
        <v>0.98467728984862468</v>
      </c>
      <c r="U209" s="51">
        <f t="shared" si="738"/>
        <v>0.74937044306477152</v>
      </c>
      <c r="V209" s="51">
        <f t="shared" si="739"/>
        <v>0.995421741938458</v>
      </c>
      <c r="W209" s="51">
        <f t="shared" si="740"/>
        <v>0.959797191722778</v>
      </c>
      <c r="X209" s="51">
        <f t="shared" si="741"/>
        <v>0.91633991802498149</v>
      </c>
      <c r="Z209" s="23">
        <f t="shared" si="713"/>
        <v>101795.46469864804</v>
      </c>
      <c r="AA209" s="23">
        <f t="shared" si="786"/>
        <v>70796.689723326577</v>
      </c>
      <c r="AB209" s="27">
        <f t="shared" si="779"/>
        <v>2277.9391821546042</v>
      </c>
      <c r="AC209" s="58">
        <f t="shared" si="743"/>
        <v>1.3675717880848217</v>
      </c>
      <c r="AD209" s="27">
        <f t="shared" si="645"/>
        <v>10706.723379312572</v>
      </c>
      <c r="AE209" s="27">
        <f t="shared" si="714"/>
        <v>11513.4</v>
      </c>
      <c r="AH209" s="267">
        <f t="shared" si="783"/>
        <v>100.88177337174029</v>
      </c>
      <c r="AI209" s="267">
        <f t="shared" si="647"/>
        <v>106.85586140081092</v>
      </c>
      <c r="AJ209" s="267">
        <f t="shared" si="852"/>
        <v>8.8043403573838912</v>
      </c>
      <c r="AK209" s="51">
        <f t="shared" si="649"/>
        <v>18.355585821597685</v>
      </c>
      <c r="AL209" s="291">
        <f t="shared" si="853"/>
        <v>2.2489704939147064</v>
      </c>
      <c r="AM209" s="15"/>
      <c r="AN209" s="34">
        <f t="shared" si="651"/>
        <v>7.5626475609107056</v>
      </c>
      <c r="AO209" s="34">
        <f t="shared" si="652"/>
        <v>8.2531028193235709</v>
      </c>
      <c r="AQ209" s="26">
        <f t="shared" si="787"/>
        <v>0.89417521855869186</v>
      </c>
      <c r="AR209" s="26">
        <f t="shared" si="788"/>
        <v>1.0202416349730579</v>
      </c>
      <c r="AS209" s="26">
        <f t="shared" si="789"/>
        <v>0.89786420070281159</v>
      </c>
      <c r="AT209" s="26">
        <f t="shared" si="790"/>
        <v>0.94703068865014317</v>
      </c>
      <c r="AU209" s="26">
        <f t="shared" si="791"/>
        <v>0.98694419317632431</v>
      </c>
      <c r="AV209" s="26">
        <f t="shared" si="792"/>
        <v>0.82745740373547449</v>
      </c>
      <c r="AY209" s="34">
        <f t="shared" si="793"/>
        <v>8.8414772959028642</v>
      </c>
      <c r="AZ209" s="34">
        <f t="shared" si="794"/>
        <v>6.149068886977485</v>
      </c>
      <c r="BA209" s="34">
        <f t="shared" si="795"/>
        <v>0.19785112843769906</v>
      </c>
      <c r="BB209" s="95">
        <f t="shared" si="796"/>
        <v>1.1878088037285439E-4</v>
      </c>
      <c r="BC209" s="34">
        <f t="shared" si="797"/>
        <v>0.92993584686648367</v>
      </c>
      <c r="BD209" s="26"/>
      <c r="BE209" s="26"/>
      <c r="BF209" s="26"/>
      <c r="BH209" s="258">
        <f>[2]National!CQ138</f>
        <v>0.85504968992054831</v>
      </c>
      <c r="BI209" s="258">
        <f>[10]Commercial_Total!Y138</f>
        <v>1.0422622475854204</v>
      </c>
      <c r="BJ209" s="258">
        <f>[11]Total_Industrial!Z137</f>
        <v>0.92842995639482584</v>
      </c>
      <c r="BK209" s="51">
        <f t="shared" si="715"/>
        <v>0.89522062609407849</v>
      </c>
      <c r="BL209" s="290">
        <f t="shared" si="854"/>
        <v>0.98694419317632431</v>
      </c>
      <c r="BN209" s="258">
        <f>[2]National!CU138</f>
        <v>1.0457581928855844</v>
      </c>
      <c r="BO209" s="258">
        <f>[10]Commercial_Total!X138</f>
        <v>0.97887229182158608</v>
      </c>
      <c r="BP209" s="258">
        <f>[11]Total_Industrial!AD137</f>
        <v>0.96707904882513829</v>
      </c>
      <c r="BQ209" s="51">
        <f t="shared" si="846"/>
        <v>1.0578740715371109</v>
      </c>
      <c r="BR209" s="51">
        <v>1</v>
      </c>
      <c r="BT209">
        <f t="shared" si="855"/>
        <v>1</v>
      </c>
      <c r="BU209">
        <f t="shared" si="856"/>
        <v>1</v>
      </c>
      <c r="BV209">
        <f t="shared" si="857"/>
        <v>1.0000010674534752</v>
      </c>
      <c r="BW209">
        <f t="shared" si="858"/>
        <v>1.0000000000000013</v>
      </c>
      <c r="BX209">
        <f t="shared" si="859"/>
        <v>1</v>
      </c>
      <c r="BY209" s="26"/>
      <c r="BZ209" s="83">
        <f t="shared" si="687"/>
        <v>1.5177768696362892</v>
      </c>
      <c r="CA209" s="83">
        <f t="shared" si="798"/>
        <v>0.81948432386628745</v>
      </c>
      <c r="CB209" s="83">
        <f t="shared" si="828"/>
        <v>0.82745740373547449</v>
      </c>
      <c r="CC209" s="83">
        <f t="shared" si="799"/>
        <v>0.87511366385495382</v>
      </c>
      <c r="CD209" s="83">
        <f t="shared" si="800"/>
        <v>1.0126507518766135</v>
      </c>
      <c r="CE209" s="83">
        <f t="shared" si="801"/>
        <v>0.93373061626333376</v>
      </c>
      <c r="CF209" s="413">
        <f t="shared" si="654"/>
        <v>1.2558960185532293</v>
      </c>
      <c r="CG209" s="413">
        <f t="shared" si="802"/>
        <v>1.2558957079989996</v>
      </c>
      <c r="CH209" s="9"/>
      <c r="CI209" s="84">
        <f t="shared" si="655"/>
        <v>0.886184509680217</v>
      </c>
      <c r="CJ209" s="26"/>
      <c r="CK209" s="87">
        <f t="shared" si="803"/>
        <v>0.77571176919438922</v>
      </c>
      <c r="CL209" s="87">
        <f t="shared" si="656"/>
        <v>1.1881526881981296E-3</v>
      </c>
      <c r="CM209" s="92">
        <f t="shared" si="657"/>
        <v>1</v>
      </c>
      <c r="CN209" s="92">
        <f t="shared" si="658"/>
        <v>1</v>
      </c>
      <c r="CO209" s="5">
        <f t="shared" si="659"/>
        <v>1</v>
      </c>
      <c r="CP209" s="91">
        <f t="shared" si="804"/>
        <v>1</v>
      </c>
      <c r="CQ209" s="37">
        <f t="shared" si="805"/>
        <v>1.2558960185532293</v>
      </c>
      <c r="CR209">
        <f t="shared" si="806"/>
        <v>0.886184509680217</v>
      </c>
      <c r="CS209" s="84">
        <f t="shared" si="807"/>
        <v>0.94554277679821752</v>
      </c>
      <c r="CT209" s="205"/>
      <c r="CU209" s="244"/>
      <c r="CV209" s="5"/>
      <c r="CW209" s="26">
        <f t="shared" si="860"/>
        <v>0.11794069492896622</v>
      </c>
      <c r="CX209" s="26">
        <f t="shared" si="861"/>
        <v>8.6882807566901907E-2</v>
      </c>
      <c r="CY209" s="26">
        <f t="shared" si="862"/>
        <v>0.23033582628676794</v>
      </c>
      <c r="CZ209" s="26">
        <f t="shared" si="863"/>
        <v>0.2882975341754922</v>
      </c>
      <c r="DA209" s="26">
        <f t="shared" si="864"/>
        <v>0.27654313704187178</v>
      </c>
      <c r="DB209" s="26">
        <f t="shared" si="865"/>
        <v>1</v>
      </c>
      <c r="DD209" s="26">
        <f t="shared" si="866"/>
        <v>0.12144505760042958</v>
      </c>
      <c r="DE209" s="26">
        <f t="shared" si="867"/>
        <v>8.8287513193693282E-2</v>
      </c>
      <c r="DF209" s="26">
        <f t="shared" si="868"/>
        <v>0.22944275467177189</v>
      </c>
      <c r="DG209" s="26">
        <f t="shared" si="869"/>
        <v>0.28699285032188626</v>
      </c>
      <c r="DH209" s="26">
        <f t="shared" si="870"/>
        <v>0.27377754831736634</v>
      </c>
      <c r="DI209" s="26">
        <f t="shared" si="871"/>
        <v>0.99994572410514737</v>
      </c>
      <c r="DJ209" s="26"/>
      <c r="DK209" s="26">
        <f t="shared" si="872"/>
        <v>0.12145164949738738</v>
      </c>
      <c r="DL209" s="26">
        <f t="shared" si="873"/>
        <v>8.8292305337574081E-2</v>
      </c>
      <c r="DM209" s="26">
        <f t="shared" si="874"/>
        <v>0.22945520855854501</v>
      </c>
      <c r="DN209" s="26">
        <f t="shared" si="875"/>
        <v>0.28700842796114412</v>
      </c>
      <c r="DO209" s="26">
        <f t="shared" si="876"/>
        <v>0.27379240864534943</v>
      </c>
      <c r="DP209" s="26">
        <f t="shared" si="877"/>
        <v>1</v>
      </c>
      <c r="DQ209" s="26"/>
      <c r="DR209" s="26"/>
      <c r="DS209" s="26">
        <f t="shared" si="688"/>
        <v>-5.2776294155781105E-2</v>
      </c>
      <c r="DT209" s="26">
        <f t="shared" si="689"/>
        <v>-3.3378243855936983E-2</v>
      </c>
      <c r="DU209" s="26">
        <f t="shared" si="690"/>
        <v>-6.5604862862628259E-3</v>
      </c>
      <c r="DV209" s="26">
        <f t="shared" si="691"/>
        <v>3.6386983110660571E-3</v>
      </c>
      <c r="DW209" s="26">
        <f t="shared" si="692"/>
        <v>9.6977297452232865E-4</v>
      </c>
      <c r="DY209" s="26">
        <f t="shared" si="693"/>
        <v>0.99049318397431696</v>
      </c>
      <c r="DZ209" s="26">
        <f t="shared" si="694"/>
        <v>0.76787249706850669</v>
      </c>
      <c r="EA209" s="26">
        <f t="shared" si="808"/>
        <v>0.94554277679821752</v>
      </c>
      <c r="EC209" s="26">
        <f t="shared" si="829"/>
        <v>-3.2200002000521435E-2</v>
      </c>
      <c r="ED209" s="26">
        <f t="shared" si="830"/>
        <v>-2.5312706245385546E-2</v>
      </c>
      <c r="EE209" s="26">
        <f t="shared" si="831"/>
        <v>-1.2364099429092458E-2</v>
      </c>
      <c r="EF209" s="26">
        <f t="shared" si="832"/>
        <v>-2.1259546900216513E-2</v>
      </c>
      <c r="EG209" s="26">
        <f t="shared" si="833"/>
        <v>-7.5333775236357727E-3</v>
      </c>
      <c r="EI209" s="26">
        <f t="shared" si="834"/>
        <v>0.98299925347457828</v>
      </c>
      <c r="EJ209" s="26">
        <f t="shared" si="695"/>
        <v>0.75534522780123481</v>
      </c>
      <c r="EK209" s="26">
        <f t="shared" si="809"/>
        <v>0.87511366385495382</v>
      </c>
      <c r="EN209" s="26">
        <f t="shared" si="696"/>
        <v>-3.0023025486426193E-3</v>
      </c>
      <c r="EO209" s="26">
        <f t="shared" si="697"/>
        <v>-9.6475138085391973E-3</v>
      </c>
      <c r="EP209" s="26">
        <f t="shared" si="698"/>
        <v>7.3815080440429405E-3</v>
      </c>
      <c r="EQ209" s="26">
        <f t="shared" si="699"/>
        <v>5.0675253211743211E-4</v>
      </c>
      <c r="ER209" s="292">
        <f t="shared" si="764"/>
        <v>9.6977297452232865E-4</v>
      </c>
      <c r="ET209" s="26">
        <f t="shared" si="835"/>
        <v>1.0008886429715145</v>
      </c>
      <c r="EU209" s="26">
        <f t="shared" si="701"/>
        <v>0.75910822769332154</v>
      </c>
      <c r="EV209" s="26">
        <f t="shared" si="810"/>
        <v>0.93373061626333376</v>
      </c>
      <c r="EW209" s="26"/>
      <c r="EX209" s="26">
        <f t="shared" si="836"/>
        <v>-4.9773991607138725E-2</v>
      </c>
      <c r="EY209" s="26">
        <f t="shared" si="837"/>
        <v>-2.373073004739755E-2</v>
      </c>
      <c r="EZ209" s="26">
        <f t="shared" si="838"/>
        <v>-1.3941787105387023E-2</v>
      </c>
      <c r="FA209" s="26">
        <f t="shared" si="839"/>
        <v>3.1319457789486379E-3</v>
      </c>
      <c r="FB209" s="26">
        <f t="shared" si="840"/>
        <v>0</v>
      </c>
      <c r="FC209" s="26"/>
      <c r="FD209" s="26">
        <f t="shared" si="841"/>
        <v>0.98961381770749768</v>
      </c>
      <c r="FE209" s="26">
        <f t="shared" si="702"/>
        <v>1.0115459107645111</v>
      </c>
      <c r="FF209" s="26">
        <f t="shared" si="811"/>
        <v>1.0126507518766135</v>
      </c>
      <c r="FV209" s="26">
        <f t="shared" si="812"/>
        <v>1.5177768696362892</v>
      </c>
      <c r="FX209" s="8">
        <f t="shared" si="703"/>
        <v>49</v>
      </c>
      <c r="FY209" t="b">
        <f t="shared" si="673"/>
        <v>0</v>
      </c>
      <c r="GC209" s="11"/>
      <c r="GD209" s="11"/>
      <c r="GE209" s="11"/>
      <c r="GF209" s="11" t="str">
        <f t="shared" ca="1" si="772"/>
        <v/>
      </c>
      <c r="GG209" s="12" t="str">
        <f t="shared" ca="1" si="705"/>
        <v/>
      </c>
      <c r="GH209" s="12" t="str">
        <f t="shared" ca="1" si="706"/>
        <v/>
      </c>
      <c r="GI209" s="12" t="str">
        <f t="shared" ca="1" si="707"/>
        <v/>
      </c>
      <c r="GM209" s="12" t="str">
        <f t="shared" ca="1" si="773"/>
        <v/>
      </c>
      <c r="GN209" s="12" t="str">
        <f t="shared" ca="1" si="774"/>
        <v/>
      </c>
      <c r="GO209" s="12" t="str">
        <f t="shared" ca="1" si="775"/>
        <v/>
      </c>
      <c r="GP209" s="12" t="str">
        <f t="shared" ca="1" si="776"/>
        <v/>
      </c>
      <c r="GQ209" s="12" t="str">
        <f t="shared" ca="1" si="777"/>
        <v/>
      </c>
      <c r="GX209" s="14"/>
      <c r="GZ209">
        <f t="shared" si="813"/>
        <v>1.0913692592065973</v>
      </c>
      <c r="HA209">
        <f t="shared" si="814"/>
        <v>0.96021501422870481</v>
      </c>
      <c r="HB209">
        <f t="shared" si="815"/>
        <v>0.99012342248396279</v>
      </c>
      <c r="HC209">
        <f t="shared" si="816"/>
        <v>0.98310277272710034</v>
      </c>
      <c r="HD209">
        <f t="shared" si="817"/>
        <v>1.0200664516740248</v>
      </c>
      <c r="HE209">
        <f t="shared" si="818"/>
        <v>1.0200663433381092</v>
      </c>
      <c r="HG209">
        <f t="shared" si="819"/>
        <v>0.95073137620861237</v>
      </c>
      <c r="HI209">
        <f t="shared" si="676"/>
        <v>0.8663913085557069</v>
      </c>
      <c r="HJ209">
        <f t="shared" si="677"/>
        <v>0.96129600922193903</v>
      </c>
      <c r="HK209">
        <f t="shared" si="678"/>
        <v>0.94010558301189684</v>
      </c>
      <c r="HL209">
        <f t="shared" si="679"/>
        <v>1.0954488785370022</v>
      </c>
      <c r="HM209">
        <f t="shared" si="842"/>
        <v>0.99711048420404147</v>
      </c>
      <c r="HO209" s="8">
        <f t="shared" si="704"/>
        <v>49</v>
      </c>
      <c r="HP209" t="b">
        <f t="shared" si="681"/>
        <v>0</v>
      </c>
      <c r="HS209" s="11"/>
      <c r="HT209" s="11"/>
      <c r="HU209" s="11"/>
      <c r="HV209" s="11" t="str">
        <f t="shared" ca="1" si="733"/>
        <v/>
      </c>
      <c r="HW209" s="12" t="str">
        <f t="shared" ca="1" si="820"/>
        <v/>
      </c>
      <c r="HX209" s="12" t="str">
        <f t="shared" ca="1" si="821"/>
        <v/>
      </c>
      <c r="HY209" s="12" t="str">
        <f t="shared" ca="1" si="822"/>
        <v/>
      </c>
      <c r="IB209" s="12" t="str">
        <f t="shared" ca="1" si="823"/>
        <v/>
      </c>
      <c r="IC209" s="12" t="str">
        <f t="shared" ca="1" si="824"/>
        <v/>
      </c>
      <c r="ID209" s="12" t="str">
        <f t="shared" ca="1" si="825"/>
        <v/>
      </c>
      <c r="IE209" s="12" t="str">
        <f t="shared" ca="1" si="826"/>
        <v/>
      </c>
      <c r="IF209" s="12" t="str">
        <f t="shared" ca="1" si="827"/>
        <v/>
      </c>
      <c r="IG209" s="197"/>
      <c r="IH209">
        <f t="shared" si="843"/>
        <v>1.165113997921299</v>
      </c>
      <c r="II209">
        <f t="shared" si="844"/>
        <v>1.2170318063299683</v>
      </c>
      <c r="IJ209" t="e">
        <f t="shared" si="845"/>
        <v>#DIV/0!</v>
      </c>
      <c r="IK209">
        <f t="shared" si="782"/>
        <v>1.0858955672756783</v>
      </c>
      <c r="IL209">
        <f t="shared" si="780"/>
        <v>1.2416665199043009</v>
      </c>
      <c r="IM209">
        <f t="shared" si="781"/>
        <v>1.2170099806013641</v>
      </c>
    </row>
    <row r="210" spans="1:247" x14ac:dyDescent="0.2">
      <c r="A210" t="s">
        <v>202</v>
      </c>
      <c r="B210" s="1">
        <f t="shared" si="686"/>
        <v>1999</v>
      </c>
      <c r="C210" s="42">
        <f t="shared" si="878"/>
        <v>10681.635</v>
      </c>
      <c r="D210" s="42">
        <f t="shared" si="878"/>
        <v>7819.5810000000001</v>
      </c>
      <c r="E210" s="42">
        <f t="shared" si="878"/>
        <v>26560.773999999998</v>
      </c>
      <c r="F210" s="42">
        <f t="shared" si="878"/>
        <v>25908.816000000003</v>
      </c>
      <c r="G210" s="42">
        <f t="shared" si="784"/>
        <v>25674.869000000002</v>
      </c>
      <c r="H210" s="42">
        <f t="shared" si="644"/>
        <v>96645.675000000003</v>
      </c>
      <c r="I210" s="42">
        <f t="shared" si="734"/>
        <v>70970.805999999997</v>
      </c>
      <c r="J210" s="277">
        <f t="shared" si="709"/>
        <v>3.2719430109721008</v>
      </c>
      <c r="K210" s="42">
        <f>[2]National!H139</f>
        <v>10681.635000000002</v>
      </c>
      <c r="L210" s="42">
        <f t="shared" si="785"/>
        <v>7701.860268124</v>
      </c>
      <c r="M210" s="42">
        <f>[11]Total_Industrial!F138</f>
        <v>20331.103954391179</v>
      </c>
      <c r="N210" s="42">
        <f t="shared" si="710"/>
        <v>25997.949446213839</v>
      </c>
      <c r="O210" s="42">
        <f t="shared" si="711"/>
        <v>24650.042202762164</v>
      </c>
      <c r="P210" s="42">
        <f t="shared" si="851"/>
        <v>89362.590871491193</v>
      </c>
      <c r="Q210" s="272"/>
      <c r="R210" s="273"/>
      <c r="S210" s="51">
        <f t="shared" si="736"/>
        <v>1.0000000000000002</v>
      </c>
      <c r="T210" s="51">
        <f t="shared" si="737"/>
        <v>0.98494539133541803</v>
      </c>
      <c r="U210" s="51">
        <f t="shared" si="738"/>
        <v>0.7654560049489213</v>
      </c>
      <c r="V210" s="51">
        <f t="shared" si="739"/>
        <v>1.003440274778046</v>
      </c>
      <c r="W210" s="51">
        <f t="shared" si="740"/>
        <v>0.96008443909731978</v>
      </c>
      <c r="X210" s="51">
        <f t="shared" si="741"/>
        <v>0.92464138588189482</v>
      </c>
      <c r="Z210" s="23">
        <f t="shared" si="713"/>
        <v>103019.29739171632</v>
      </c>
      <c r="AA210" s="23">
        <f t="shared" si="786"/>
        <v>72299.726123506509</v>
      </c>
      <c r="AB210" s="27">
        <f t="shared" si="779"/>
        <v>2322.8251180107236</v>
      </c>
      <c r="AC210" s="58">
        <f t="shared" si="743"/>
        <v>1.4042865844576962</v>
      </c>
      <c r="AD210" s="27">
        <f t="shared" si="645"/>
        <v>10867.252921028121</v>
      </c>
      <c r="AE210" s="27">
        <f t="shared" si="714"/>
        <v>12071.4</v>
      </c>
      <c r="AH210" s="267">
        <f t="shared" si="783"/>
        <v>103.68576830207446</v>
      </c>
      <c r="AI210" s="267">
        <f t="shared" si="647"/>
        <v>106.52682494214768</v>
      </c>
      <c r="AJ210" s="267">
        <f t="shared" si="852"/>
        <v>8.7527484513353357</v>
      </c>
      <c r="AK210" s="51">
        <f t="shared" si="649"/>
        <v>18.513279079892129</v>
      </c>
      <c r="AL210" s="291">
        <f t="shared" si="853"/>
        <v>2.2682864180941591</v>
      </c>
      <c r="AM210" s="15"/>
      <c r="AN210" s="34">
        <f t="shared" si="651"/>
        <v>7.4028357002080289</v>
      </c>
      <c r="AO210" s="34">
        <f t="shared" si="652"/>
        <v>8.0061695412296832</v>
      </c>
      <c r="AQ210" s="26">
        <f t="shared" si="787"/>
        <v>0.9190286950180121</v>
      </c>
      <c r="AR210" s="26">
        <f t="shared" si="788"/>
        <v>1.0171000506916572</v>
      </c>
      <c r="AS210" s="26">
        <f t="shared" si="789"/>
        <v>0.8926028723571654</v>
      </c>
      <c r="AT210" s="26">
        <f t="shared" si="790"/>
        <v>0.95516665099150055</v>
      </c>
      <c r="AU210" s="26">
        <f t="shared" si="791"/>
        <v>0.99542084471814218</v>
      </c>
      <c r="AV210" s="26">
        <f t="shared" si="792"/>
        <v>0.80997179353374138</v>
      </c>
      <c r="AY210" s="34">
        <f t="shared" si="793"/>
        <v>8.5341631783982237</v>
      </c>
      <c r="AZ210" s="34">
        <f t="shared" si="794"/>
        <v>5.9893406003865755</v>
      </c>
      <c r="BA210" s="34">
        <f t="shared" si="795"/>
        <v>0.19242383799813806</v>
      </c>
      <c r="BB210" s="95">
        <f t="shared" si="796"/>
        <v>1.1633170837332009E-4</v>
      </c>
      <c r="BC210" s="34">
        <f t="shared" si="797"/>
        <v>0.90024793487318133</v>
      </c>
      <c r="BD210" s="26"/>
      <c r="BE210" s="26"/>
      <c r="BF210" s="26"/>
      <c r="BH210" s="258">
        <f>[2]National!CQ139</f>
        <v>0.85185040179770877</v>
      </c>
      <c r="BI210" s="258">
        <f>[10]Commercial_Total!Y139</f>
        <v>1.0317065441815463</v>
      </c>
      <c r="BJ210" s="258">
        <f>[11]Total_Industrial!Z138</f>
        <v>0.92804099885208902</v>
      </c>
      <c r="BK210" s="51">
        <f t="shared" si="715"/>
        <v>0.90243289468672849</v>
      </c>
      <c r="BL210" s="290">
        <f t="shared" si="854"/>
        <v>0.99542084471814218</v>
      </c>
      <c r="BN210" s="258">
        <f>[2]National!CU139</f>
        <v>1.0788616088911072</v>
      </c>
      <c r="BO210" s="258">
        <f>[10]Commercial_Total!X139</f>
        <v>0.98584239523121686</v>
      </c>
      <c r="BP210" s="258">
        <f>[11]Total_Industrial!AD138</f>
        <v>0.96181530428176876</v>
      </c>
      <c r="BQ210" s="51">
        <f t="shared" si="846"/>
        <v>1.0584350998453786</v>
      </c>
      <c r="BR210" s="51">
        <v>1</v>
      </c>
      <c r="BT210">
        <f t="shared" si="855"/>
        <v>1.0000000000000002</v>
      </c>
      <c r="BU210">
        <f t="shared" si="856"/>
        <v>0.99999999999999956</v>
      </c>
      <c r="BV210">
        <f t="shared" si="857"/>
        <v>1.0000013033116397</v>
      </c>
      <c r="BW210">
        <f t="shared" si="858"/>
        <v>1.0000000000000011</v>
      </c>
      <c r="BX210">
        <f t="shared" si="859"/>
        <v>1</v>
      </c>
      <c r="BY210" s="26"/>
      <c r="BZ210" s="83">
        <f t="shared" si="687"/>
        <v>1.5913363302002452</v>
      </c>
      <c r="CA210" s="83">
        <f t="shared" si="798"/>
        <v>0.79496530903406448</v>
      </c>
      <c r="CB210" s="83">
        <f t="shared" si="828"/>
        <v>0.80997179353374138</v>
      </c>
      <c r="CC210" s="83">
        <f t="shared" si="799"/>
        <v>0.85108598202174746</v>
      </c>
      <c r="CD210" s="83">
        <f t="shared" si="800"/>
        <v>1.0159151373779063</v>
      </c>
      <c r="CE210" s="83">
        <f t="shared" si="801"/>
        <v>0.93678333713999073</v>
      </c>
      <c r="CF210" s="413">
        <f t="shared" si="654"/>
        <v>1.2889379298063899</v>
      </c>
      <c r="CG210" s="413">
        <f t="shared" si="802"/>
        <v>1.2889375414876947</v>
      </c>
      <c r="CH210" s="9"/>
      <c r="CI210" s="84">
        <f t="shared" si="655"/>
        <v>0.86463113234603384</v>
      </c>
      <c r="CJ210" s="26"/>
      <c r="CK210" s="87">
        <f t="shared" si="803"/>
        <v>0.79694835515550944</v>
      </c>
      <c r="CL210" s="87">
        <f t="shared" si="656"/>
        <v>1.0300518016330628E-3</v>
      </c>
      <c r="CM210" s="92">
        <f t="shared" si="657"/>
        <v>1</v>
      </c>
      <c r="CN210" s="92">
        <f t="shared" si="658"/>
        <v>1</v>
      </c>
      <c r="CO210" s="5">
        <f t="shared" si="659"/>
        <v>1</v>
      </c>
      <c r="CP210" s="91">
        <f t="shared" si="804"/>
        <v>1</v>
      </c>
      <c r="CQ210" s="37">
        <f t="shared" si="805"/>
        <v>1.2889379298063899</v>
      </c>
      <c r="CR210">
        <f t="shared" si="806"/>
        <v>0.86463113234603384</v>
      </c>
      <c r="CS210" s="84">
        <f t="shared" si="807"/>
        <v>0.95169208592727705</v>
      </c>
      <c r="CT210" s="205"/>
      <c r="CU210" s="244"/>
      <c r="CV210" s="5"/>
      <c r="CW210" s="26">
        <f t="shared" si="860"/>
        <v>0.11953139334736657</v>
      </c>
      <c r="CX210" s="26">
        <f t="shared" si="861"/>
        <v>8.6186626786590601E-2</v>
      </c>
      <c r="CY210" s="26">
        <f t="shared" si="862"/>
        <v>0.22751247200999952</v>
      </c>
      <c r="CZ210" s="26">
        <f t="shared" si="863"/>
        <v>0.2909265408788389</v>
      </c>
      <c r="DA210" s="26">
        <f t="shared" si="864"/>
        <v>0.27584296697720428</v>
      </c>
      <c r="DB210" s="26">
        <f t="shared" si="865"/>
        <v>0.99999999999999978</v>
      </c>
      <c r="DD210" s="26">
        <f t="shared" si="866"/>
        <v>0.11873426824403091</v>
      </c>
      <c r="DE210" s="26">
        <f t="shared" si="867"/>
        <v>8.6534250437513061E-2</v>
      </c>
      <c r="DF210" s="26">
        <f t="shared" si="868"/>
        <v>0.22892124738294661</v>
      </c>
      <c r="DG210" s="26">
        <f t="shared" si="869"/>
        <v>0.28961004874179275</v>
      </c>
      <c r="DH210" s="26">
        <f t="shared" si="870"/>
        <v>0.27619290409418423</v>
      </c>
      <c r="DI210" s="26">
        <f t="shared" si="871"/>
        <v>0.99999271890046759</v>
      </c>
      <c r="DJ210" s="26"/>
      <c r="DK210" s="26">
        <f t="shared" si="872"/>
        <v>0.11873513276635057</v>
      </c>
      <c r="DL210" s="26">
        <f t="shared" si="873"/>
        <v>8.6534880506591055E-2</v>
      </c>
      <c r="DM210" s="26">
        <f t="shared" si="874"/>
        <v>0.22892291419347011</v>
      </c>
      <c r="DN210" s="26">
        <f t="shared" si="875"/>
        <v>0.28961215743673685</v>
      </c>
      <c r="DO210" s="26">
        <f t="shared" si="876"/>
        <v>0.2761949150968514</v>
      </c>
      <c r="DP210" s="26">
        <f t="shared" si="877"/>
        <v>1</v>
      </c>
      <c r="DQ210" s="26"/>
      <c r="DR210" s="26"/>
      <c r="DS210" s="26">
        <f t="shared" si="688"/>
        <v>2.7415596161772526E-2</v>
      </c>
      <c r="DT210" s="26">
        <f t="shared" si="689"/>
        <v>-3.084005784102502E-3</v>
      </c>
      <c r="DU210" s="26">
        <f t="shared" si="690"/>
        <v>-5.877062548201791E-3</v>
      </c>
      <c r="DV210" s="26">
        <f t="shared" si="691"/>
        <v>8.5543300741969114E-3</v>
      </c>
      <c r="DW210" s="26">
        <f t="shared" si="692"/>
        <v>8.5521112851805539E-3</v>
      </c>
      <c r="DY210" s="26">
        <f t="shared" si="693"/>
        <v>1.00650347004911</v>
      </c>
      <c r="DZ210" s="26">
        <f t="shared" si="694"/>
        <v>0.77286633285472706</v>
      </c>
      <c r="EA210" s="26">
        <f t="shared" si="808"/>
        <v>0.95169208592727705</v>
      </c>
      <c r="EC210" s="26">
        <f t="shared" si="829"/>
        <v>-3.5376672050827195E-2</v>
      </c>
      <c r="ED210" s="26">
        <f t="shared" si="830"/>
        <v>-2.6319347204931648E-2</v>
      </c>
      <c r="EE210" s="26">
        <f t="shared" si="831"/>
        <v>-2.7814442640212159E-2</v>
      </c>
      <c r="EF210" s="26">
        <f t="shared" si="832"/>
        <v>-2.0834789054823558E-2</v>
      </c>
      <c r="EG210" s="26">
        <f t="shared" si="833"/>
        <v>-3.2445393325740098E-2</v>
      </c>
      <c r="EI210" s="26">
        <f t="shared" si="834"/>
        <v>0.97254335885082366</v>
      </c>
      <c r="EJ210" s="26">
        <f t="shared" si="695"/>
        <v>0.73460598493775342</v>
      </c>
      <c r="EK210" s="26">
        <f t="shared" si="809"/>
        <v>0.85108598202174746</v>
      </c>
      <c r="EN210" s="26">
        <f t="shared" si="696"/>
        <v>-3.748657446142457E-3</v>
      </c>
      <c r="EO210" s="26">
        <f t="shared" si="697"/>
        <v>-1.0179318601922506E-2</v>
      </c>
      <c r="EP210" s="26">
        <f t="shared" si="698"/>
        <v>-4.1902896172844227E-4</v>
      </c>
      <c r="EQ210" s="26">
        <f t="shared" si="699"/>
        <v>8.0241350261416912E-3</v>
      </c>
      <c r="ER210" s="292">
        <f t="shared" si="764"/>
        <v>8.5521112851805539E-3</v>
      </c>
      <c r="ET210" s="26">
        <f t="shared" si="835"/>
        <v>1.0032693807223261</v>
      </c>
      <c r="EU210" s="26">
        <f t="shared" si="701"/>
        <v>0.76159004149910114</v>
      </c>
      <c r="EV210" s="26">
        <f t="shared" si="810"/>
        <v>0.93678333713999073</v>
      </c>
      <c r="EW210" s="26"/>
      <c r="EX210" s="26">
        <f t="shared" si="836"/>
        <v>3.1164253607914902E-2</v>
      </c>
      <c r="EY210" s="26">
        <f t="shared" si="837"/>
        <v>7.0953128178195442E-3</v>
      </c>
      <c r="EZ210" s="26">
        <f t="shared" si="838"/>
        <v>-5.4577977285883497E-3</v>
      </c>
      <c r="FA210" s="26">
        <f t="shared" si="839"/>
        <v>5.3019504805487758E-4</v>
      </c>
      <c r="FB210" s="26">
        <f t="shared" si="840"/>
        <v>0</v>
      </c>
      <c r="FC210" s="26"/>
      <c r="FD210" s="26">
        <f t="shared" si="841"/>
        <v>1.0032236044808571</v>
      </c>
      <c r="FE210" s="26">
        <f t="shared" si="702"/>
        <v>1.0148067346950442</v>
      </c>
      <c r="FF210" s="26">
        <f t="shared" si="811"/>
        <v>1.0159151373779063</v>
      </c>
      <c r="FV210" s="26">
        <f t="shared" si="812"/>
        <v>1.5913363302002452</v>
      </c>
      <c r="FX210" s="8">
        <f t="shared" si="703"/>
        <v>50</v>
      </c>
      <c r="FY210" t="b">
        <f t="shared" si="673"/>
        <v>0</v>
      </c>
      <c r="GC210" s="11"/>
      <c r="GD210" s="11"/>
      <c r="GE210" s="11"/>
      <c r="GF210" s="11" t="str">
        <f t="shared" ca="1" si="772"/>
        <v/>
      </c>
      <c r="GG210" s="12" t="str">
        <f t="shared" ca="1" si="705"/>
        <v/>
      </c>
      <c r="GH210" s="12" t="str">
        <f t="shared" ca="1" si="706"/>
        <v/>
      </c>
      <c r="GI210" s="12" t="str">
        <f t="shared" ca="1" si="707"/>
        <v/>
      </c>
      <c r="GM210" s="12" t="str">
        <f t="shared" ca="1" si="773"/>
        <v/>
      </c>
      <c r="GN210" s="12" t="str">
        <f t="shared" ca="1" si="774"/>
        <v/>
      </c>
      <c r="GO210" s="12" t="str">
        <f t="shared" ca="1" si="775"/>
        <v/>
      </c>
      <c r="GP210" s="12" t="str">
        <f t="shared" ca="1" si="776"/>
        <v/>
      </c>
      <c r="GQ210" s="12" t="str">
        <f t="shared" ca="1" si="777"/>
        <v/>
      </c>
      <c r="GX210" s="14"/>
      <c r="GZ210">
        <f t="shared" si="813"/>
        <v>1.1442627612683067</v>
      </c>
      <c r="HA210">
        <f t="shared" si="814"/>
        <v>0.93385073515697614</v>
      </c>
      <c r="HB210">
        <f t="shared" si="815"/>
        <v>0.99331518878528369</v>
      </c>
      <c r="HC210">
        <f t="shared" si="816"/>
        <v>0.98631690998031962</v>
      </c>
      <c r="HD210">
        <f t="shared" si="817"/>
        <v>1.0469038209073209</v>
      </c>
      <c r="HE210">
        <f t="shared" si="818"/>
        <v>1.0469036531953912</v>
      </c>
      <c r="HG210">
        <f t="shared" si="819"/>
        <v>0.92760811928972764</v>
      </c>
      <c r="HI210">
        <f t="shared" si="676"/>
        <v>0.89047253508137314</v>
      </c>
      <c r="HJ210">
        <f t="shared" si="677"/>
        <v>0.95833593356062319</v>
      </c>
      <c r="HK210">
        <f t="shared" si="678"/>
        <v>0.93459672749908196</v>
      </c>
      <c r="HL210">
        <f t="shared" si="679"/>
        <v>1.1048599049477332</v>
      </c>
      <c r="HM210">
        <f t="shared" si="842"/>
        <v>1.0056744518343581</v>
      </c>
      <c r="HO210" s="8">
        <f t="shared" si="704"/>
        <v>50</v>
      </c>
      <c r="HP210" t="b">
        <f t="shared" si="681"/>
        <v>0</v>
      </c>
      <c r="HS210" s="11"/>
      <c r="HT210" s="11"/>
      <c r="HU210" s="11"/>
      <c r="HV210" s="11" t="str">
        <f t="shared" ca="1" si="733"/>
        <v/>
      </c>
      <c r="HW210" s="12" t="str">
        <f t="shared" ca="1" si="820"/>
        <v/>
      </c>
      <c r="HX210" s="12" t="str">
        <f t="shared" ca="1" si="821"/>
        <v/>
      </c>
      <c r="HY210" s="12" t="str">
        <f t="shared" ca="1" si="822"/>
        <v/>
      </c>
      <c r="IB210" s="12" t="str">
        <f t="shared" ca="1" si="823"/>
        <v/>
      </c>
      <c r="IC210" s="12" t="str">
        <f t="shared" ca="1" si="824"/>
        <v/>
      </c>
      <c r="ID210" s="12" t="str">
        <f t="shared" ca="1" si="825"/>
        <v/>
      </c>
      <c r="IE210" s="12" t="str">
        <f t="shared" ca="1" si="826"/>
        <v/>
      </c>
      <c r="IF210" s="12" t="str">
        <f t="shared" ca="1" si="827"/>
        <v/>
      </c>
      <c r="IG210" s="197"/>
      <c r="IH210">
        <f t="shared" si="843"/>
        <v>1.1791215434050668</v>
      </c>
      <c r="II210">
        <f t="shared" si="844"/>
        <v>1.2428697814138228</v>
      </c>
      <c r="IJ210" t="e">
        <f t="shared" si="845"/>
        <v>#DIV/0!</v>
      </c>
      <c r="IK210">
        <f t="shared" si="782"/>
        <v>1.041816063737069</v>
      </c>
      <c r="IL210">
        <f t="shared" si="780"/>
        <v>1.2641229176791278</v>
      </c>
      <c r="IM210">
        <f t="shared" si="781"/>
        <v>1.2337187149943165</v>
      </c>
    </row>
    <row r="211" spans="1:247" x14ac:dyDescent="0.2">
      <c r="A211" t="s">
        <v>202</v>
      </c>
      <c r="B211" s="1">
        <f t="shared" si="686"/>
        <v>2000</v>
      </c>
      <c r="C211" s="42">
        <f t="shared" si="878"/>
        <v>11227.994000000001</v>
      </c>
      <c r="D211" s="42">
        <f t="shared" si="878"/>
        <v>8233.7379999999994</v>
      </c>
      <c r="E211" s="42">
        <f t="shared" si="878"/>
        <v>26455.458000000002</v>
      </c>
      <c r="F211" s="42">
        <f t="shared" si="878"/>
        <v>26506.889000000003</v>
      </c>
      <c r="G211" s="42">
        <f t="shared" si="784"/>
        <v>26388.131000000005</v>
      </c>
      <c r="H211" s="42">
        <f t="shared" si="644"/>
        <v>98812.21</v>
      </c>
      <c r="I211" s="42">
        <f t="shared" si="734"/>
        <v>72424.078999999998</v>
      </c>
      <c r="J211" s="277">
        <f t="shared" si="709"/>
        <v>3.2604400290357973</v>
      </c>
      <c r="K211" s="42">
        <f>[2]National!H140</f>
        <v>11227.993999999999</v>
      </c>
      <c r="L211" s="42">
        <f t="shared" si="785"/>
        <v>8116.0172715359986</v>
      </c>
      <c r="M211" s="42">
        <f>[11]Total_Industrial!F139</f>
        <v>20217.546448592348</v>
      </c>
      <c r="N211" s="42">
        <f t="shared" si="710"/>
        <v>26280.405552643468</v>
      </c>
      <c r="O211" s="42">
        <f t="shared" si="711"/>
        <v>25573.918528572976</v>
      </c>
      <c r="P211" s="42">
        <f t="shared" si="851"/>
        <v>91415.881801344789</v>
      </c>
      <c r="Q211" s="272"/>
      <c r="R211" s="273"/>
      <c r="S211" s="51">
        <f t="shared" si="736"/>
        <v>0.99999999999999989</v>
      </c>
      <c r="T211" s="51">
        <f t="shared" si="737"/>
        <v>0.98570263852651119</v>
      </c>
      <c r="U211" s="51">
        <f t="shared" si="738"/>
        <v>0.76421078964470568</v>
      </c>
      <c r="V211" s="51">
        <f t="shared" si="739"/>
        <v>0.99145567601854234</v>
      </c>
      <c r="W211" s="51">
        <f t="shared" si="740"/>
        <v>0.96914474649883209</v>
      </c>
      <c r="X211" s="51">
        <f t="shared" si="741"/>
        <v>0.92514762903637904</v>
      </c>
      <c r="Z211" s="23">
        <f t="shared" si="713"/>
        <v>104162.2934020332</v>
      </c>
      <c r="AA211" s="23">
        <f t="shared" si="786"/>
        <v>73870.248903781947</v>
      </c>
      <c r="AB211" s="27">
        <f t="shared" si="779"/>
        <v>2376.849487019384</v>
      </c>
      <c r="AC211" s="58">
        <f t="shared" si="743"/>
        <v>1.4401122757567597</v>
      </c>
      <c r="AD211" s="27">
        <f t="shared" si="645"/>
        <v>11332.044111301508</v>
      </c>
      <c r="AE211" s="27">
        <f t="shared" si="714"/>
        <v>12565.2</v>
      </c>
      <c r="AH211" s="267">
        <f t="shared" si="783"/>
        <v>107.79326792146873</v>
      </c>
      <c r="AI211" s="267">
        <f t="shared" si="647"/>
        <v>109.86855184564676</v>
      </c>
      <c r="AJ211" s="267">
        <f t="shared" si="852"/>
        <v>8.5060272259584888</v>
      </c>
      <c r="AK211" s="51">
        <f t="shared" si="649"/>
        <v>18.248858783481634</v>
      </c>
      <c r="AL211" s="291">
        <f t="shared" si="853"/>
        <v>2.2567789427388454</v>
      </c>
      <c r="AM211" s="15"/>
      <c r="AN211" s="34">
        <f t="shared" si="651"/>
        <v>7.2753224621450343</v>
      </c>
      <c r="AO211" s="34">
        <f t="shared" si="652"/>
        <v>7.8639583930219974</v>
      </c>
      <c r="AQ211" s="26">
        <f t="shared" si="787"/>
        <v>0.9554359095935091</v>
      </c>
      <c r="AR211" s="26">
        <f t="shared" si="788"/>
        <v>1.0490062921927292</v>
      </c>
      <c r="AS211" s="26">
        <f t="shared" si="789"/>
        <v>0.86744230985873605</v>
      </c>
      <c r="AT211" s="26">
        <f t="shared" si="790"/>
        <v>0.94152425690849273</v>
      </c>
      <c r="AU211" s="26">
        <f t="shared" si="791"/>
        <v>0.99037087362657961</v>
      </c>
      <c r="AV211" s="26">
        <f t="shared" si="792"/>
        <v>0.79602009579036492</v>
      </c>
      <c r="AY211" s="34">
        <f t="shared" si="793"/>
        <v>8.289744166589724</v>
      </c>
      <c r="AZ211" s="34">
        <f t="shared" si="794"/>
        <v>5.8789552815539698</v>
      </c>
      <c r="BA211" s="34">
        <f t="shared" si="795"/>
        <v>0.18916129365385223</v>
      </c>
      <c r="BB211" s="95">
        <f t="shared" si="796"/>
        <v>1.1461117019679428E-4</v>
      </c>
      <c r="BC211" s="34">
        <f t="shared" si="797"/>
        <v>0.90185943011663217</v>
      </c>
      <c r="BD211" s="26">
        <f>BH211*BN211</f>
        <v>0.9554359095935091</v>
      </c>
      <c r="BE211" s="26">
        <f>BI211*BO211</f>
        <v>1.0490062921927292</v>
      </c>
      <c r="BF211" s="26">
        <f>BJ211*BP211</f>
        <v>0.86744358386676401</v>
      </c>
      <c r="BG211" s="26">
        <f>BK211*BQ211</f>
        <v>0.94152425690849395</v>
      </c>
      <c r="BH211" s="258">
        <f>[2]National!CQ140</f>
        <v>0.8513467536884195</v>
      </c>
      <c r="BI211" s="258">
        <f>[10]Commercial_Total!Y140</f>
        <v>1.051176163804205</v>
      </c>
      <c r="BJ211" s="258">
        <f>[11]Total_Industrial!Z139</f>
        <v>0.92932083226712503</v>
      </c>
      <c r="BK211" s="51">
        <f t="shared" si="715"/>
        <v>0.88736930071001807</v>
      </c>
      <c r="BL211" s="290">
        <f t="shared" si="854"/>
        <v>0.99037087362657961</v>
      </c>
      <c r="BN211" s="258">
        <f>[2]National!CU140</f>
        <v>1.122264113246604</v>
      </c>
      <c r="BO211" s="258">
        <f>[10]Commercial_Total!X140</f>
        <v>0.99793576787013227</v>
      </c>
      <c r="BP211" s="258">
        <f>[11]Total_Industrial!AD139</f>
        <v>0.93341669932287175</v>
      </c>
      <c r="BQ211" s="51">
        <f t="shared" si="846"/>
        <v>1.0610286564513156</v>
      </c>
      <c r="BR211" s="51">
        <v>1</v>
      </c>
      <c r="BT211">
        <f t="shared" si="855"/>
        <v>1</v>
      </c>
      <c r="BU211">
        <f t="shared" si="856"/>
        <v>1</v>
      </c>
      <c r="BV211">
        <f t="shared" si="857"/>
        <v>1.0000014686948209</v>
      </c>
      <c r="BW211">
        <f t="shared" si="858"/>
        <v>1.0000000000000013</v>
      </c>
      <c r="BX211">
        <f t="shared" si="859"/>
        <v>1</v>
      </c>
      <c r="BY211" s="26"/>
      <c r="BZ211" s="83">
        <f t="shared" si="687"/>
        <v>1.6564324979896385</v>
      </c>
      <c r="CA211" s="83">
        <f t="shared" si="798"/>
        <v>0.78084458266163148</v>
      </c>
      <c r="CB211" s="83">
        <f t="shared" si="828"/>
        <v>0.79602009579036492</v>
      </c>
      <c r="CC211" s="83">
        <f t="shared" si="799"/>
        <v>0.84026395142331989</v>
      </c>
      <c r="CD211" s="83">
        <f t="shared" si="800"/>
        <v>1.0157428727330713</v>
      </c>
      <c r="CE211" s="83">
        <f t="shared" si="801"/>
        <v>0.93266281738944223</v>
      </c>
      <c r="CF211" s="413">
        <f t="shared" si="654"/>
        <v>1.3185540018798396</v>
      </c>
      <c r="CG211" s="413">
        <f t="shared" si="802"/>
        <v>1.3185535557199857</v>
      </c>
      <c r="CH211" s="9"/>
      <c r="CI211" s="84">
        <f t="shared" si="655"/>
        <v>0.85349211987276485</v>
      </c>
      <c r="CJ211" s="26"/>
      <c r="CK211" s="87">
        <f t="shared" si="803"/>
        <v>0.8185623548482972</v>
      </c>
      <c r="CL211" s="87">
        <f t="shared" si="656"/>
        <v>9.5288251412395137E-4</v>
      </c>
      <c r="CM211" s="92">
        <f t="shared" si="657"/>
        <v>1</v>
      </c>
      <c r="CN211" s="92">
        <f t="shared" si="658"/>
        <v>1</v>
      </c>
      <c r="CO211" s="5">
        <f t="shared" si="659"/>
        <v>1</v>
      </c>
      <c r="CP211" s="91">
        <f t="shared" si="804"/>
        <v>1</v>
      </c>
      <c r="CQ211" s="37">
        <f t="shared" si="805"/>
        <v>1.3185540018798396</v>
      </c>
      <c r="CR211">
        <f t="shared" si="806"/>
        <v>0.85349211987276485</v>
      </c>
      <c r="CS211" s="84">
        <f t="shared" si="807"/>
        <v>0.94734528887260983</v>
      </c>
      <c r="CT211" s="205"/>
      <c r="CU211" s="244"/>
      <c r="CV211" s="5"/>
      <c r="CW211" s="26">
        <f t="shared" si="860"/>
        <v>0.12282323135491351</v>
      </c>
      <c r="CX211" s="26">
        <f t="shared" si="861"/>
        <v>8.8781261107045484E-2</v>
      </c>
      <c r="CY211" s="26">
        <f t="shared" si="862"/>
        <v>0.22116010971186556</v>
      </c>
      <c r="CZ211" s="26">
        <f t="shared" si="863"/>
        <v>0.28748183614039008</v>
      </c>
      <c r="DA211" s="26">
        <f t="shared" si="864"/>
        <v>0.27975356168578541</v>
      </c>
      <c r="DB211" s="26">
        <f t="shared" si="865"/>
        <v>1</v>
      </c>
      <c r="DD211" s="26">
        <f t="shared" si="866"/>
        <v>0.12116985995870262</v>
      </c>
      <c r="DE211" s="26">
        <f t="shared" si="867"/>
        <v>8.7477530844233931E-2</v>
      </c>
      <c r="DF211" s="26">
        <f t="shared" si="868"/>
        <v>0.22432130047015197</v>
      </c>
      <c r="DG211" s="26">
        <f t="shared" si="869"/>
        <v>0.28920076932706879</v>
      </c>
      <c r="DH211" s="26">
        <f t="shared" si="870"/>
        <v>0.27779367678393146</v>
      </c>
      <c r="DI211" s="26">
        <f t="shared" si="871"/>
        <v>0.99996313738408871</v>
      </c>
      <c r="DJ211" s="26"/>
      <c r="DK211" s="26">
        <f t="shared" si="872"/>
        <v>0.12117432676136834</v>
      </c>
      <c r="DL211" s="26">
        <f t="shared" si="873"/>
        <v>8.7480755613727743E-2</v>
      </c>
      <c r="DM211" s="26">
        <f t="shared" si="874"/>
        <v>0.22432956984492272</v>
      </c>
      <c r="DN211" s="26">
        <f t="shared" si="875"/>
        <v>0.28921143041694541</v>
      </c>
      <c r="DO211" s="26">
        <f t="shared" si="876"/>
        <v>0.27780391736303589</v>
      </c>
      <c r="DP211" s="26">
        <f t="shared" si="877"/>
        <v>1</v>
      </c>
      <c r="DQ211" s="26"/>
      <c r="DR211" s="26"/>
      <c r="DS211" s="26">
        <f t="shared" si="688"/>
        <v>3.8850340130813635E-2</v>
      </c>
      <c r="DT211" s="26">
        <f t="shared" si="689"/>
        <v>3.0887837184503796E-2</v>
      </c>
      <c r="DU211" s="26">
        <f t="shared" si="690"/>
        <v>-2.8592762150869474E-2</v>
      </c>
      <c r="DV211" s="26">
        <f t="shared" si="691"/>
        <v>-1.4385717038580596E-2</v>
      </c>
      <c r="DW211" s="26">
        <f t="shared" si="692"/>
        <v>-5.0861144511745926E-3</v>
      </c>
      <c r="DY211" s="26">
        <f t="shared" si="693"/>
        <v>0.99543255941817366</v>
      </c>
      <c r="DZ211" s="26">
        <f t="shared" si="694"/>
        <v>0.76933631180171902</v>
      </c>
      <c r="EA211" s="26">
        <f t="shared" si="808"/>
        <v>0.94734528887260983</v>
      </c>
      <c r="EC211" s="26">
        <f t="shared" si="829"/>
        <v>-2.9058197370459931E-2</v>
      </c>
      <c r="ED211" s="26">
        <f t="shared" si="830"/>
        <v>-1.8602249740143042E-2</v>
      </c>
      <c r="EE211" s="26">
        <f t="shared" si="831"/>
        <v>-1.7100371984000877E-2</v>
      </c>
      <c r="EF211" s="26">
        <f t="shared" si="832"/>
        <v>-1.4900394592264308E-2</v>
      </c>
      <c r="EG211" s="26">
        <f t="shared" si="833"/>
        <v>1.7884568969630569E-3</v>
      </c>
      <c r="EI211" s="26">
        <f t="shared" si="834"/>
        <v>0.98728444501844581</v>
      </c>
      <c r="EJ211" s="26">
        <f t="shared" si="695"/>
        <v>0.72526506214649866</v>
      </c>
      <c r="EK211" s="26">
        <f t="shared" si="809"/>
        <v>0.84026395142331989</v>
      </c>
      <c r="EN211" s="26">
        <f t="shared" si="696"/>
        <v>-5.9141494259445395E-4</v>
      </c>
      <c r="EO211" s="26">
        <f t="shared" si="697"/>
        <v>1.8695423057621896E-2</v>
      </c>
      <c r="EP211" s="26">
        <f t="shared" si="698"/>
        <v>1.3781198645837654E-3</v>
      </c>
      <c r="EQ211" s="26">
        <f t="shared" si="699"/>
        <v>-1.6833088825682966E-2</v>
      </c>
      <c r="ER211" s="292">
        <f t="shared" si="764"/>
        <v>-5.0861144511745926E-3</v>
      </c>
      <c r="ET211" s="26">
        <f t="shared" si="835"/>
        <v>0.99560141647787148</v>
      </c>
      <c r="EU211" s="26">
        <f t="shared" si="701"/>
        <v>0.75824012409194608</v>
      </c>
      <c r="EV211" s="26">
        <f t="shared" si="810"/>
        <v>0.93266281738944223</v>
      </c>
      <c r="EW211" s="26"/>
      <c r="EX211" s="26">
        <f t="shared" si="836"/>
        <v>3.9441755073408129E-2</v>
      </c>
      <c r="EY211" s="26">
        <f t="shared" si="837"/>
        <v>1.21924141268822E-2</v>
      </c>
      <c r="EZ211" s="26">
        <f t="shared" si="838"/>
        <v>-2.9970716632501282E-2</v>
      </c>
      <c r="FA211" s="26">
        <f t="shared" si="839"/>
        <v>2.4473717871026932E-3</v>
      </c>
      <c r="FB211" s="26">
        <f t="shared" si="840"/>
        <v>0</v>
      </c>
      <c r="FC211" s="26"/>
      <c r="FD211" s="26">
        <f t="shared" si="841"/>
        <v>0.99983043402101512</v>
      </c>
      <c r="FE211" s="26">
        <f t="shared" si="702"/>
        <v>1.0146346579975951</v>
      </c>
      <c r="FF211" s="26">
        <f t="shared" si="811"/>
        <v>1.0157428727330713</v>
      </c>
      <c r="FV211" s="26">
        <f t="shared" si="812"/>
        <v>1.6564324979896385</v>
      </c>
      <c r="FX211" s="8">
        <f t="shared" si="703"/>
        <v>51</v>
      </c>
      <c r="FY211" t="b">
        <f t="shared" si="673"/>
        <v>0</v>
      </c>
      <c r="GC211" s="11"/>
      <c r="GD211" s="11"/>
      <c r="GE211" s="11"/>
      <c r="GF211" s="11" t="str">
        <f t="shared" ca="1" si="772"/>
        <v/>
      </c>
      <c r="GG211" s="12" t="str">
        <f t="shared" ca="1" si="705"/>
        <v/>
      </c>
      <c r="GH211" s="12" t="str">
        <f t="shared" ca="1" si="706"/>
        <v/>
      </c>
      <c r="GI211" s="12" t="str">
        <f t="shared" ca="1" si="707"/>
        <v/>
      </c>
      <c r="GM211" s="12" t="str">
        <f t="shared" ca="1" si="773"/>
        <v/>
      </c>
      <c r="GN211" s="12" t="str">
        <f t="shared" ca="1" si="774"/>
        <v/>
      </c>
      <c r="GO211" s="12" t="str">
        <f t="shared" ca="1" si="775"/>
        <v/>
      </c>
      <c r="GP211" s="12" t="str">
        <f t="shared" ca="1" si="776"/>
        <v/>
      </c>
      <c r="GQ211" s="12" t="str">
        <f t="shared" ca="1" si="777"/>
        <v/>
      </c>
      <c r="GX211" s="14"/>
      <c r="GZ211">
        <f t="shared" si="813"/>
        <v>1.1910706668562492</v>
      </c>
      <c r="HA211">
        <f t="shared" si="814"/>
        <v>0.92197630478952275</v>
      </c>
      <c r="HB211">
        <f t="shared" si="815"/>
        <v>0.99314675632285676</v>
      </c>
      <c r="HC211">
        <f t="shared" si="816"/>
        <v>0.98197851267248348</v>
      </c>
      <c r="HD211">
        <f t="shared" si="817"/>
        <v>1.070958647983919</v>
      </c>
      <c r="HE211">
        <f t="shared" si="818"/>
        <v>1.0709584366855873</v>
      </c>
      <c r="HG211">
        <f t="shared" si="819"/>
        <v>0.9156577765082482</v>
      </c>
      <c r="HI211">
        <f t="shared" si="676"/>
        <v>0.92574850071121551</v>
      </c>
      <c r="HJ211">
        <f t="shared" si="677"/>
        <v>0.98839875551658252</v>
      </c>
      <c r="HK211">
        <f t="shared" si="678"/>
        <v>0.9082524481994082</v>
      </c>
      <c r="HL211">
        <f t="shared" si="679"/>
        <v>1.08907948148533</v>
      </c>
      <c r="HM211">
        <f t="shared" si="842"/>
        <v>1.0005724621219318</v>
      </c>
      <c r="HO211" s="8">
        <f t="shared" si="704"/>
        <v>51</v>
      </c>
      <c r="HP211" t="b">
        <f t="shared" si="681"/>
        <v>0</v>
      </c>
      <c r="HS211" s="11"/>
      <c r="HT211" s="11"/>
      <c r="HU211" s="11"/>
      <c r="HV211" s="11" t="str">
        <f t="shared" ca="1" si="733"/>
        <v/>
      </c>
      <c r="HW211" s="12" t="str">
        <f t="shared" ca="1" si="820"/>
        <v/>
      </c>
      <c r="HX211" s="12" t="str">
        <f t="shared" ca="1" si="821"/>
        <v/>
      </c>
      <c r="HY211" s="12" t="str">
        <f t="shared" ca="1" si="822"/>
        <v/>
      </c>
      <c r="IB211" s="12" t="str">
        <f t="shared" ca="1" si="823"/>
        <v/>
      </c>
      <c r="IC211" s="12" t="str">
        <f t="shared" ca="1" si="824"/>
        <v/>
      </c>
      <c r="ID211" s="12" t="str">
        <f t="shared" ca="1" si="825"/>
        <v/>
      </c>
      <c r="IE211" s="12" t="str">
        <f t="shared" ca="1" si="826"/>
        <v/>
      </c>
      <c r="IF211" s="12" t="str">
        <f t="shared" ca="1" si="827"/>
        <v/>
      </c>
      <c r="IG211" s="197"/>
      <c r="IH211">
        <f t="shared" si="843"/>
        <v>1.1922038615135482</v>
      </c>
      <c r="II211">
        <f t="shared" si="844"/>
        <v>1.2698678823650202</v>
      </c>
      <c r="IJ211" t="e">
        <f t="shared" si="845"/>
        <v>#DIV/0!</v>
      </c>
      <c r="IK211">
        <f t="shared" si="782"/>
        <v>1.0836465333031828</v>
      </c>
      <c r="IL211">
        <f t="shared" si="780"/>
        <v>1.3320993988543628</v>
      </c>
      <c r="IM211">
        <f t="shared" si="781"/>
        <v>1.2268278929097718</v>
      </c>
    </row>
    <row r="212" spans="1:247" x14ac:dyDescent="0.2">
      <c r="A212" t="s">
        <v>202</v>
      </c>
      <c r="B212" s="1">
        <f t="shared" si="686"/>
        <v>2001</v>
      </c>
      <c r="C212" s="42">
        <f t="shared" si="878"/>
        <v>10968.071</v>
      </c>
      <c r="D212" s="42">
        <f t="shared" si="878"/>
        <v>8146.3739999999998</v>
      </c>
      <c r="E212" s="42">
        <f t="shared" si="878"/>
        <v>25194.281000000003</v>
      </c>
      <c r="F212" s="42">
        <f t="shared" si="878"/>
        <v>26232.053</v>
      </c>
      <c r="G212" s="42">
        <f t="shared" si="784"/>
        <v>25633.455999999998</v>
      </c>
      <c r="H212" s="42">
        <f t="shared" si="644"/>
        <v>96174.235000000015</v>
      </c>
      <c r="I212" s="42">
        <f t="shared" si="734"/>
        <v>70540.77900000001</v>
      </c>
      <c r="J212" s="277">
        <f t="shared" si="709"/>
        <v>3.2132359042232399</v>
      </c>
      <c r="K212" s="42">
        <f>[2]National!H141</f>
        <v>10968.071</v>
      </c>
      <c r="L212" s="42">
        <f t="shared" si="785"/>
        <v>7983.7594720959996</v>
      </c>
      <c r="M212" s="42">
        <f>[11]Total_Industrial!F140</f>
        <v>19615.40660963253</v>
      </c>
      <c r="N212" s="42">
        <f t="shared" si="710"/>
        <v>26223.779459304747</v>
      </c>
      <c r="O212" s="42">
        <f t="shared" si="711"/>
        <v>25123.541613848156</v>
      </c>
      <c r="P212" s="42">
        <f t="shared" si="851"/>
        <v>89914.558154881423</v>
      </c>
      <c r="Q212" s="272"/>
      <c r="R212" s="273"/>
      <c r="S212" s="51">
        <f t="shared" si="736"/>
        <v>1</v>
      </c>
      <c r="T212" s="51">
        <f t="shared" si="737"/>
        <v>0.98003841612182296</v>
      </c>
      <c r="U212" s="51">
        <f t="shared" si="738"/>
        <v>0.77856584236845372</v>
      </c>
      <c r="V212" s="51">
        <f t="shared" si="739"/>
        <v>0.99968460186111807</v>
      </c>
      <c r="W212" s="51">
        <f t="shared" si="740"/>
        <v>0.98010746634586288</v>
      </c>
      <c r="X212" s="51">
        <f t="shared" si="741"/>
        <v>0.9349131620842257</v>
      </c>
      <c r="Z212" s="23">
        <f t="shared" si="713"/>
        <v>105243.54316416201</v>
      </c>
      <c r="AA212" s="23">
        <f t="shared" si="786"/>
        <v>75387.733723424317</v>
      </c>
      <c r="AB212" s="27">
        <f t="shared" si="779"/>
        <v>2321.781974884464</v>
      </c>
      <c r="AC212" s="58">
        <f t="shared" si="743"/>
        <v>1.4527798151403946</v>
      </c>
      <c r="AD212" s="27">
        <f t="shared" si="645"/>
        <v>11371.028978660934</v>
      </c>
      <c r="AE212" s="27">
        <f t="shared" si="714"/>
        <v>12684.4</v>
      </c>
      <c r="AH212" s="267">
        <f t="shared" si="783"/>
        <v>104.21609412077353</v>
      </c>
      <c r="AI212" s="267">
        <f t="shared" si="647"/>
        <v>105.90263266682207</v>
      </c>
      <c r="AJ212" s="267">
        <f t="shared" si="852"/>
        <v>8.4484274672726869</v>
      </c>
      <c r="AK212" s="51">
        <f t="shared" si="649"/>
        <v>18.0507597820462</v>
      </c>
      <c r="AL212" s="291">
        <f t="shared" si="853"/>
        <v>2.2094343142555894</v>
      </c>
      <c r="AM212" s="15"/>
      <c r="AN212" s="34">
        <f t="shared" si="651"/>
        <v>7.0885937178645761</v>
      </c>
      <c r="AO212" s="34">
        <f t="shared" si="652"/>
        <v>7.5820878401816421</v>
      </c>
      <c r="AQ212" s="26">
        <f t="shared" si="787"/>
        <v>0.92372928848493263</v>
      </c>
      <c r="AR212" s="26">
        <f t="shared" si="788"/>
        <v>1.0111403687503264</v>
      </c>
      <c r="AS212" s="26">
        <f t="shared" si="789"/>
        <v>0.86156830235859105</v>
      </c>
      <c r="AT212" s="26">
        <f t="shared" si="790"/>
        <v>0.93130361695868724</v>
      </c>
      <c r="AU212" s="26">
        <f t="shared" si="791"/>
        <v>0.9695940309396377</v>
      </c>
      <c r="AV212" s="26">
        <f t="shared" si="792"/>
        <v>0.77558940922185238</v>
      </c>
      <c r="AY212" s="34">
        <f t="shared" si="793"/>
        <v>8.2970848573178078</v>
      </c>
      <c r="AZ212" s="34">
        <f t="shared" si="794"/>
        <v>5.9433425091785432</v>
      </c>
      <c r="BA212" s="34">
        <f t="shared" si="795"/>
        <v>0.18304231771975529</v>
      </c>
      <c r="BB212" s="95">
        <f t="shared" si="796"/>
        <v>1.1453279738421956E-4</v>
      </c>
      <c r="BC212" s="34">
        <f t="shared" si="797"/>
        <v>0.89645777322229936</v>
      </c>
      <c r="BD212" s="26"/>
      <c r="BE212" s="26"/>
      <c r="BF212" s="26"/>
      <c r="BH212" s="258">
        <f>[2]National!CQ141</f>
        <v>0.84037553472234472</v>
      </c>
      <c r="BI212" s="258">
        <f>[10]Commercial_Total!Y141</f>
        <v>1.0269671448508266</v>
      </c>
      <c r="BJ212" s="258">
        <f>[11]Total_Industrial!Z140</f>
        <v>0.93065342650961458</v>
      </c>
      <c r="BK212" s="51">
        <f t="shared" si="715"/>
        <v>0.87598677623355403</v>
      </c>
      <c r="BL212" s="290">
        <f t="shared" si="854"/>
        <v>0.9695940309396377</v>
      </c>
      <c r="BN212" s="258">
        <f>[2]National!CU141</f>
        <v>1.0991863164961455</v>
      </c>
      <c r="BO212" s="258">
        <f>[10]Commercial_Total!X141</f>
        <v>0.98458881943803633</v>
      </c>
      <c r="BP212" s="258">
        <f>[11]Total_Industrial!AD140</f>
        <v>0.92576850859896931</v>
      </c>
      <c r="BQ212" s="51">
        <f t="shared" si="846"/>
        <v>1.0631480317122799</v>
      </c>
      <c r="BR212" s="51">
        <v>1</v>
      </c>
      <c r="BT212">
        <f t="shared" si="855"/>
        <v>1.0000000000000002</v>
      </c>
      <c r="BU212">
        <f t="shared" si="856"/>
        <v>0.99999999999999978</v>
      </c>
      <c r="BV212">
        <f t="shared" si="857"/>
        <v>1.0000015463936309</v>
      </c>
      <c r="BW212">
        <f t="shared" si="858"/>
        <v>1.0000000000000011</v>
      </c>
      <c r="BX212">
        <f t="shared" si="859"/>
        <v>1</v>
      </c>
      <c r="BZ212" s="83">
        <f t="shared" si="687"/>
        <v>1.6721462752283902</v>
      </c>
      <c r="CA212" s="83">
        <f t="shared" si="798"/>
        <v>0.75285650296978934</v>
      </c>
      <c r="CB212" s="83">
        <f t="shared" si="828"/>
        <v>0.77558940922185238</v>
      </c>
      <c r="CC212" s="83">
        <f t="shared" si="799"/>
        <v>0.83354772154881862</v>
      </c>
      <c r="CD212" s="83">
        <f t="shared" si="800"/>
        <v>1.0107089516769745</v>
      </c>
      <c r="CE212" s="83">
        <f t="shared" si="801"/>
        <v>0.92060948170997781</v>
      </c>
      <c r="CF212" s="413">
        <f t="shared" si="654"/>
        <v>1.2968994027037004</v>
      </c>
      <c r="CG212" s="413">
        <f t="shared" si="802"/>
        <v>1.2968989417369081</v>
      </c>
      <c r="CH212" s="9"/>
      <c r="CI212" s="84">
        <f t="shared" si="655"/>
        <v>0.84247414381933716</v>
      </c>
      <c r="CK212" s="87">
        <f t="shared" si="803"/>
        <v>0.74944051188887961</v>
      </c>
      <c r="CL212" s="87">
        <f t="shared" si="656"/>
        <v>9.2676047308779008E-4</v>
      </c>
      <c r="CM212" s="92">
        <f t="shared" si="657"/>
        <v>1</v>
      </c>
      <c r="CN212" s="92">
        <f t="shared" si="658"/>
        <v>1</v>
      </c>
      <c r="CO212" s="5">
        <f t="shared" si="659"/>
        <v>1</v>
      </c>
      <c r="CP212" s="91">
        <f t="shared" si="804"/>
        <v>1</v>
      </c>
      <c r="CQ212" s="37">
        <f t="shared" si="805"/>
        <v>1.2968994027037004</v>
      </c>
      <c r="CR212">
        <f t="shared" si="806"/>
        <v>0.84247414381933716</v>
      </c>
      <c r="CS212" s="84">
        <f t="shared" si="807"/>
        <v>0.93046791343958901</v>
      </c>
      <c r="CT212" s="205"/>
      <c r="CU212" s="244"/>
      <c r="CV212" s="5"/>
      <c r="CW212" s="26">
        <f t="shared" si="860"/>
        <v>0.12198326083198963</v>
      </c>
      <c r="CX212" s="26">
        <f t="shared" si="861"/>
        <v>8.8792734301642834E-2</v>
      </c>
      <c r="CY212" s="26">
        <f t="shared" si="862"/>
        <v>0.21815606963050641</v>
      </c>
      <c r="CZ212" s="26">
        <f t="shared" si="863"/>
        <v>0.29165220846810191</v>
      </c>
      <c r="DA212" s="26">
        <f t="shared" si="864"/>
        <v>0.27941572676775933</v>
      </c>
      <c r="DB212" s="26">
        <f t="shared" si="865"/>
        <v>1</v>
      </c>
      <c r="DD212" s="26">
        <f t="shared" si="866"/>
        <v>0.12240276574624019</v>
      </c>
      <c r="DE212" s="26">
        <f t="shared" si="867"/>
        <v>8.8786997580836524E-2</v>
      </c>
      <c r="DF212" s="26">
        <f t="shared" si="868"/>
        <v>0.21965466602865558</v>
      </c>
      <c r="DG212" s="26">
        <f t="shared" si="869"/>
        <v>0.28956201705948387</v>
      </c>
      <c r="DH212" s="26">
        <f t="shared" si="870"/>
        <v>0.27958461020832437</v>
      </c>
      <c r="DI212" s="26">
        <f t="shared" si="871"/>
        <v>0.9999910566235406</v>
      </c>
      <c r="DJ212" s="26"/>
      <c r="DK212" s="26">
        <f t="shared" si="872"/>
        <v>0.12240386045004428</v>
      </c>
      <c r="DL212" s="26">
        <f t="shared" si="873"/>
        <v>8.8787791643482189E-2</v>
      </c>
      <c r="DM212" s="26">
        <f t="shared" si="874"/>
        <v>0.21965663050059395</v>
      </c>
      <c r="DN212" s="26">
        <f t="shared" si="875"/>
        <v>0.2895646067447713</v>
      </c>
      <c r="DO212" s="26">
        <f t="shared" si="876"/>
        <v>0.2795871106611082</v>
      </c>
      <c r="DP212" s="26">
        <f t="shared" si="877"/>
        <v>0.99999999999999989</v>
      </c>
      <c r="DQ212" s="26"/>
      <c r="DR212" s="26"/>
      <c r="DS212" s="26">
        <f t="shared" si="688"/>
        <v>-3.3748635290192328E-2</v>
      </c>
      <c r="DT212" s="26">
        <f t="shared" si="689"/>
        <v>-3.6764555778679688E-2</v>
      </c>
      <c r="DU212" s="26">
        <f t="shared" si="690"/>
        <v>-6.7946721178866595E-3</v>
      </c>
      <c r="DV212" s="26">
        <f t="shared" si="691"/>
        <v>-1.0914768580150731E-2</v>
      </c>
      <c r="DW212" s="26">
        <f t="shared" si="692"/>
        <v>-2.1202033713995774E-2</v>
      </c>
      <c r="DY212" s="26">
        <f t="shared" si="693"/>
        <v>0.98218455759345602</v>
      </c>
      <c r="DZ212" s="26">
        <f t="shared" si="694"/>
        <v>0.7556302450475525</v>
      </c>
      <c r="EA212" s="26">
        <f t="shared" si="808"/>
        <v>0.93046791343958901</v>
      </c>
      <c r="EC212" s="26">
        <f t="shared" si="829"/>
        <v>8.8512291249329632E-4</v>
      </c>
      <c r="ED212" s="26">
        <f t="shared" si="830"/>
        <v>1.0892614174779019E-2</v>
      </c>
      <c r="EE212" s="26">
        <f t="shared" si="831"/>
        <v>-3.2882686213277619E-2</v>
      </c>
      <c r="EF212" s="26">
        <f t="shared" si="832"/>
        <v>-6.8404869181691466E-4</v>
      </c>
      <c r="EG212" s="26">
        <f t="shared" si="833"/>
        <v>-6.0074753549250815E-3</v>
      </c>
      <c r="EI212" s="26">
        <f t="shared" si="834"/>
        <v>0.99200699986816687</v>
      </c>
      <c r="EJ212" s="26">
        <f t="shared" si="695"/>
        <v>0.71946801840914776</v>
      </c>
      <c r="EK212" s="26">
        <f t="shared" si="809"/>
        <v>0.83354772154881862</v>
      </c>
      <c r="EN212" s="26">
        <f t="shared" si="696"/>
        <v>-1.2970654646282031E-2</v>
      </c>
      <c r="EO212" s="26">
        <f t="shared" si="697"/>
        <v>-2.3299754213988985E-2</v>
      </c>
      <c r="EP212" s="26">
        <f t="shared" si="698"/>
        <v>1.4329171107760599E-3</v>
      </c>
      <c r="EQ212" s="26">
        <f t="shared" si="699"/>
        <v>-1.2910248500482101E-2</v>
      </c>
      <c r="ER212" s="292">
        <f t="shared" si="764"/>
        <v>-2.1202033713995774E-2</v>
      </c>
      <c r="ET212" s="26">
        <f t="shared" si="835"/>
        <v>0.98707642734895096</v>
      </c>
      <c r="EU212" s="26">
        <f t="shared" si="701"/>
        <v>0.7484409527613034</v>
      </c>
      <c r="EV212" s="26">
        <f t="shared" si="810"/>
        <v>0.92060948170997781</v>
      </c>
      <c r="EW212" s="26"/>
      <c r="EX212" s="26">
        <f t="shared" si="836"/>
        <v>-2.077798064391035E-2</v>
      </c>
      <c r="EY212" s="26">
        <f t="shared" si="837"/>
        <v>-1.3464801564690838E-2</v>
      </c>
      <c r="EZ212" s="26">
        <f t="shared" si="838"/>
        <v>-8.2275115299698838E-3</v>
      </c>
      <c r="FA212" s="26">
        <f t="shared" si="839"/>
        <v>1.9954799203312145E-3</v>
      </c>
      <c r="FB212" s="26">
        <f t="shared" si="840"/>
        <v>0</v>
      </c>
      <c r="FC212" s="26"/>
      <c r="FD212" s="26">
        <f t="shared" si="841"/>
        <v>0.99504409906165336</v>
      </c>
      <c r="FE212" s="26">
        <f t="shared" si="702"/>
        <v>1.0096062291439458</v>
      </c>
      <c r="FF212" s="26">
        <f t="shared" si="811"/>
        <v>1.0107089516769745</v>
      </c>
      <c r="FV212" s="26">
        <f t="shared" si="812"/>
        <v>1.6721462752283902</v>
      </c>
      <c r="FX212" s="8">
        <f t="shared" si="703"/>
        <v>52</v>
      </c>
      <c r="FY212" t="b">
        <f t="shared" si="673"/>
        <v>0</v>
      </c>
      <c r="GC212" s="11"/>
      <c r="GD212" s="11"/>
      <c r="GE212" s="11"/>
      <c r="GF212" s="11" t="str">
        <f t="shared" ca="1" si="772"/>
        <v/>
      </c>
      <c r="GG212" s="12" t="str">
        <f t="shared" ca="1" si="705"/>
        <v/>
      </c>
      <c r="GH212" s="12" t="str">
        <f t="shared" ca="1" si="706"/>
        <v/>
      </c>
      <c r="GI212" s="12" t="str">
        <f t="shared" ca="1" si="707"/>
        <v/>
      </c>
      <c r="GM212" s="12" t="str">
        <f t="shared" ca="1" si="773"/>
        <v/>
      </c>
      <c r="GN212" s="12" t="str">
        <f t="shared" ca="1" si="774"/>
        <v/>
      </c>
      <c r="GO212" s="12" t="str">
        <f t="shared" ca="1" si="775"/>
        <v/>
      </c>
      <c r="GP212" s="12" t="str">
        <f t="shared" ca="1" si="776"/>
        <v/>
      </c>
      <c r="GQ212" s="12" t="str">
        <f t="shared" ca="1" si="777"/>
        <v/>
      </c>
      <c r="GX212" s="14"/>
      <c r="GZ212">
        <f t="shared" si="813"/>
        <v>1.2023697805583202</v>
      </c>
      <c r="HA212">
        <f t="shared" si="814"/>
        <v>0.91460694806379306</v>
      </c>
      <c r="HB212">
        <f t="shared" si="815"/>
        <v>0.98822481938128037</v>
      </c>
      <c r="HC212">
        <f t="shared" si="816"/>
        <v>0.96928784202219165</v>
      </c>
      <c r="HD212">
        <f t="shared" si="817"/>
        <v>1.0533703048267571</v>
      </c>
      <c r="HE212">
        <f t="shared" si="818"/>
        <v>1.0533700790206737</v>
      </c>
      <c r="HG212">
        <f t="shared" si="819"/>
        <v>0.90383728605520608</v>
      </c>
      <c r="HI212">
        <f t="shared" si="676"/>
        <v>0.89502707119495295</v>
      </c>
      <c r="HJ212">
        <f t="shared" si="677"/>
        <v>0.95272057905042951</v>
      </c>
      <c r="HK212">
        <f t="shared" si="678"/>
        <v>0.90210208911256917</v>
      </c>
      <c r="HL212">
        <f t="shared" si="679"/>
        <v>1.0772570678031466</v>
      </c>
      <c r="HM212">
        <f t="shared" si="842"/>
        <v>0.97958160183313059</v>
      </c>
      <c r="HO212" s="8">
        <f t="shared" si="704"/>
        <v>52</v>
      </c>
      <c r="HP212" t="b">
        <f t="shared" si="681"/>
        <v>0</v>
      </c>
      <c r="HS212" s="11"/>
      <c r="HT212" s="11"/>
      <c r="HU212" s="11"/>
      <c r="HV212" s="11" t="str">
        <f t="shared" ca="1" si="733"/>
        <v/>
      </c>
      <c r="HW212" s="12" t="str">
        <f t="shared" ca="1" si="820"/>
        <v/>
      </c>
      <c r="HX212" s="12" t="str">
        <f t="shared" ca="1" si="821"/>
        <v/>
      </c>
      <c r="HY212" s="12" t="str">
        <f t="shared" ca="1" si="822"/>
        <v/>
      </c>
      <c r="IB212" s="12" t="str">
        <f t="shared" ca="1" si="823"/>
        <v/>
      </c>
      <c r="IC212" s="12" t="str">
        <f t="shared" ca="1" si="824"/>
        <v/>
      </c>
      <c r="ID212" s="12" t="str">
        <f t="shared" ca="1" si="825"/>
        <v/>
      </c>
      <c r="IE212" s="12" t="str">
        <f t="shared" ca="1" si="826"/>
        <v/>
      </c>
      <c r="IF212" s="12" t="str">
        <f t="shared" ca="1" si="827"/>
        <v/>
      </c>
      <c r="IG212" s="197"/>
      <c r="IH212">
        <f t="shared" si="843"/>
        <v>1.2045794544423172</v>
      </c>
      <c r="II212">
        <f t="shared" si="844"/>
        <v>1.2959542332713276</v>
      </c>
      <c r="IJ212" t="e">
        <f t="shared" si="845"/>
        <v>#DIV/0!</v>
      </c>
      <c r="IK212">
        <f t="shared" si="782"/>
        <v>1.1390743808460908</v>
      </c>
      <c r="IL212">
        <f t="shared" si="780"/>
        <v>1.3103916413135166</v>
      </c>
      <c r="IM212">
        <f t="shared" si="781"/>
        <v>1.1902892381453833</v>
      </c>
    </row>
    <row r="213" spans="1:247" x14ac:dyDescent="0.2">
      <c r="A213" t="s">
        <v>202</v>
      </c>
      <c r="B213" s="1">
        <f t="shared" si="686"/>
        <v>2002</v>
      </c>
      <c r="C213" s="42">
        <f t="shared" si="878"/>
        <v>11228.522000000001</v>
      </c>
      <c r="D213" s="42">
        <f t="shared" si="878"/>
        <v>8241.5289999999986</v>
      </c>
      <c r="E213" s="42">
        <f t="shared" si="878"/>
        <v>25177.738999999998</v>
      </c>
      <c r="F213" s="42">
        <f t="shared" si="878"/>
        <v>26800.096000000001</v>
      </c>
      <c r="G213" s="42">
        <f t="shared" si="784"/>
        <v>26192.108999999997</v>
      </c>
      <c r="H213" s="42">
        <f t="shared" ref="H213:H218" si="879">SUM(C213:G213)</f>
        <v>97639.994999999995</v>
      </c>
      <c r="I213" s="42">
        <f t="shared" si="734"/>
        <v>71447.885999999999</v>
      </c>
      <c r="J213" s="277">
        <f t="shared" si="709"/>
        <v>3.2151330524566997</v>
      </c>
      <c r="K213" s="42">
        <f>[2]National!H142</f>
        <v>11228.521999999997</v>
      </c>
      <c r="L213" s="42">
        <f t="shared" si="785"/>
        <v>8105.2765838119994</v>
      </c>
      <c r="M213" s="42">
        <f>[11]Total_Industrial!F141</f>
        <v>18766.638908244102</v>
      </c>
      <c r="N213" s="42">
        <f t="shared" si="710"/>
        <v>26781.498980141911</v>
      </c>
      <c r="O213" s="42">
        <f t="shared" si="711"/>
        <v>25557.946410239212</v>
      </c>
      <c r="P213" s="42">
        <f t="shared" ref="P213:P218" si="880">SUM(K213:O213)</f>
        <v>90439.882882437218</v>
      </c>
      <c r="Q213" s="272"/>
      <c r="R213" s="273"/>
      <c r="S213" s="51">
        <f t="shared" si="736"/>
        <v>0.99999999999999967</v>
      </c>
      <c r="T213" s="51">
        <f t="shared" si="737"/>
        <v>0.98346758032544701</v>
      </c>
      <c r="U213" s="51">
        <f t="shared" si="738"/>
        <v>0.74536632968687555</v>
      </c>
      <c r="V213" s="51">
        <f t="shared" si="739"/>
        <v>0.99930608383424857</v>
      </c>
      <c r="W213" s="51">
        <f t="shared" si="740"/>
        <v>0.97578802876237325</v>
      </c>
      <c r="X213" s="51">
        <f t="shared" si="741"/>
        <v>0.92625857756790364</v>
      </c>
      <c r="Z213" s="23">
        <f t="shared" si="713"/>
        <v>106025.55208487564</v>
      </c>
      <c r="AA213" s="23">
        <f t="shared" si="786"/>
        <v>76666.137428142072</v>
      </c>
      <c r="AB213" s="27">
        <f t="shared" si="779"/>
        <v>2338.7967964097979</v>
      </c>
      <c r="AC213" s="58">
        <f t="shared" si="743"/>
        <v>1.4780235734489733</v>
      </c>
      <c r="AD213" s="27">
        <f t="shared" si="645"/>
        <v>11556.710862425392</v>
      </c>
      <c r="AE213" s="27">
        <f t="shared" si="714"/>
        <v>12909.7</v>
      </c>
      <c r="AH213" s="267">
        <f>K213/Z213*1000</f>
        <v>105.90392390516706</v>
      </c>
      <c r="AI213" s="267">
        <f t="shared" si="647"/>
        <v>105.72172872813559</v>
      </c>
      <c r="AJ213" s="267">
        <f t="shared" si="852"/>
        <v>8.0240570437979422</v>
      </c>
      <c r="AK213" s="51">
        <f t="shared" si="649"/>
        <v>18.119805029663489</v>
      </c>
      <c r="AL213" s="291">
        <f t="shared" si="853"/>
        <v>2.211524257592735</v>
      </c>
      <c r="AM213" s="15"/>
      <c r="AN213" s="34">
        <f t="shared" si="651"/>
        <v>7.0055758756932551</v>
      </c>
      <c r="AO213" s="34">
        <f t="shared" si="652"/>
        <v>7.5633047243545546</v>
      </c>
      <c r="AQ213" s="26">
        <f t="shared" si="787"/>
        <v>0.93868952873357125</v>
      </c>
      <c r="AR213" s="26">
        <f t="shared" si="788"/>
        <v>1.0094131286367845</v>
      </c>
      <c r="AS213" s="26">
        <f t="shared" si="789"/>
        <v>0.8182911236480348</v>
      </c>
      <c r="AT213" s="26">
        <f t="shared" si="790"/>
        <v>0.93486590960543481</v>
      </c>
      <c r="AU213" s="26">
        <f t="shared" si="791"/>
        <v>0.97051118723237007</v>
      </c>
      <c r="AV213" s="26">
        <f t="shared" si="792"/>
        <v>0.76650611827201853</v>
      </c>
      <c r="AY213" s="34">
        <f t="shared" si="793"/>
        <v>8.2128594843315987</v>
      </c>
      <c r="AZ213" s="34">
        <f t="shared" si="794"/>
        <v>5.9386459350830823</v>
      </c>
      <c r="BA213" s="34">
        <f t="shared" si="795"/>
        <v>0.18116585175564093</v>
      </c>
      <c r="BB213" s="95">
        <f t="shared" si="796"/>
        <v>1.1448938189492964E-4</v>
      </c>
      <c r="BC213" s="34">
        <f t="shared" si="797"/>
        <v>0.89519592728145436</v>
      </c>
      <c r="BD213" s="34"/>
      <c r="BH213" s="258">
        <f>[2]National!CQ142</f>
        <v>0.82690573400277301</v>
      </c>
      <c r="BI213" s="258">
        <f>[10]Commercial_Total!Y142</f>
        <v>1.0107876827132098</v>
      </c>
      <c r="BJ213" s="258">
        <f>[11]Total_Industrial!Z141</f>
        <v>0.87722403340790434</v>
      </c>
      <c r="BK213" s="51">
        <f t="shared" si="715"/>
        <v>0.87444584604045528</v>
      </c>
      <c r="BL213" s="290">
        <f t="shared" si="854"/>
        <v>0.97051118723237007</v>
      </c>
      <c r="BN213" s="258">
        <f>[2]National!CU142</f>
        <v>1.1351832381058609</v>
      </c>
      <c r="BO213" s="258">
        <f>[10]Commercial_Total!X142</f>
        <v>0.99864011592153956</v>
      </c>
      <c r="BP213" s="258">
        <f>[11]Total_Industrial!AD141</f>
        <v>0.93282046335075364</v>
      </c>
      <c r="BQ213" s="51">
        <f t="shared" si="846"/>
        <v>1.0690952605453683</v>
      </c>
      <c r="BR213" s="51">
        <v>1</v>
      </c>
      <c r="BT213">
        <f t="shared" si="855"/>
        <v>1.0000000000000002</v>
      </c>
      <c r="BU213">
        <f t="shared" si="856"/>
        <v>0.99999999999999978</v>
      </c>
      <c r="BV213">
        <f t="shared" si="857"/>
        <v>1.0000017177968854</v>
      </c>
      <c r="BW213">
        <f t="shared" si="858"/>
        <v>1.0000000000000009</v>
      </c>
      <c r="BX213">
        <f t="shared" si="859"/>
        <v>1</v>
      </c>
      <c r="BZ213" s="83">
        <f t="shared" si="687"/>
        <v>1.7018468961335145</v>
      </c>
      <c r="CA213" s="83">
        <f t="shared" si="798"/>
        <v>0.75099145059971306</v>
      </c>
      <c r="CB213" s="83">
        <f t="shared" si="828"/>
        <v>0.76650611827201853</v>
      </c>
      <c r="CC213" s="83">
        <f t="shared" si="799"/>
        <v>0.83019837619377557</v>
      </c>
      <c r="CD213" s="83">
        <f t="shared" si="800"/>
        <v>1.0193206365597189</v>
      </c>
      <c r="CE213" s="83">
        <f t="shared" si="801"/>
        <v>0.90578077699376403</v>
      </c>
      <c r="CF213" s="413">
        <f t="shared" si="654"/>
        <v>1.3044765694882581</v>
      </c>
      <c r="CG213" s="413">
        <f t="shared" si="802"/>
        <v>1.3044760582485835</v>
      </c>
      <c r="CH213" s="9"/>
      <c r="CI213" s="84">
        <f t="shared" si="655"/>
        <v>0.84623833729268427</v>
      </c>
      <c r="CK213" s="87">
        <f t="shared" si="803"/>
        <v>0.7248499039919245</v>
      </c>
      <c r="CL213" s="87">
        <f t="shared" si="656"/>
        <v>9.056105520978768E-4</v>
      </c>
      <c r="CM213" s="92">
        <f t="shared" si="657"/>
        <v>1</v>
      </c>
      <c r="CN213" s="92">
        <f t="shared" si="658"/>
        <v>1</v>
      </c>
      <c r="CO213" s="5">
        <f t="shared" si="659"/>
        <v>1</v>
      </c>
      <c r="CP213" s="91">
        <f t="shared" si="804"/>
        <v>1</v>
      </c>
      <c r="CQ213" s="37">
        <f t="shared" si="805"/>
        <v>1.3044765694882581</v>
      </c>
      <c r="CR213">
        <f t="shared" si="806"/>
        <v>0.84623833729268427</v>
      </c>
      <c r="CS213" s="84">
        <f t="shared" si="807"/>
        <v>0.92328067634416777</v>
      </c>
      <c r="CT213" s="205"/>
      <c r="CU213" s="244"/>
      <c r="CV213" s="5"/>
      <c r="CW213" s="26">
        <f t="shared" si="860"/>
        <v>0.12415453937059992</v>
      </c>
      <c r="CX213" s="26">
        <f t="shared" si="861"/>
        <v>8.9620600176451432E-2</v>
      </c>
      <c r="CY213" s="26">
        <f t="shared" si="862"/>
        <v>0.20750401603945962</v>
      </c>
      <c r="CZ213" s="26">
        <f t="shared" si="863"/>
        <v>0.29612487463031301</v>
      </c>
      <c r="DA213" s="26">
        <f t="shared" si="864"/>
        <v>0.28259596978317608</v>
      </c>
      <c r="DB213" s="26">
        <f t="shared" si="865"/>
        <v>1</v>
      </c>
      <c r="DD213" s="26">
        <f t="shared" si="866"/>
        <v>0.12306570775110012</v>
      </c>
      <c r="DE213" s="26">
        <f t="shared" si="867"/>
        <v>8.920602699743832E-2</v>
      </c>
      <c r="DF213" s="26">
        <f t="shared" si="868"/>
        <v>0.21278560784866904</v>
      </c>
      <c r="DG213" s="26">
        <f t="shared" si="869"/>
        <v>0.29388286903262545</v>
      </c>
      <c r="DH213" s="26">
        <f t="shared" si="870"/>
        <v>0.28100284892151972</v>
      </c>
      <c r="DI213" s="26">
        <f t="shared" si="871"/>
        <v>0.99994306055135262</v>
      </c>
      <c r="DJ213" s="26"/>
      <c r="DK213" s="26">
        <f t="shared" si="872"/>
        <v>0.12307271544366102</v>
      </c>
      <c r="DL213" s="26">
        <f t="shared" si="873"/>
        <v>8.9211106628662981E-2</v>
      </c>
      <c r="DM213" s="26">
        <f t="shared" si="874"/>
        <v>0.21279772443377171</v>
      </c>
      <c r="DN213" s="26">
        <f t="shared" si="875"/>
        <v>0.29389960351400723</v>
      </c>
      <c r="DO213" s="26">
        <f t="shared" si="876"/>
        <v>0.28101884997989712</v>
      </c>
      <c r="DP213" s="26">
        <f t="shared" si="877"/>
        <v>1</v>
      </c>
      <c r="DQ213" s="26"/>
      <c r="DR213" s="26"/>
      <c r="DS213" s="26">
        <f t="shared" si="688"/>
        <v>1.6065733323227471E-2</v>
      </c>
      <c r="DT213" s="26">
        <f t="shared" si="689"/>
        <v>-1.7096706783548976E-3</v>
      </c>
      <c r="DU213" s="26">
        <f t="shared" si="690"/>
        <v>-5.1536165721322677E-2</v>
      </c>
      <c r="DV213" s="26">
        <f t="shared" si="691"/>
        <v>3.8177635234468857E-3</v>
      </c>
      <c r="DW213" s="26">
        <f t="shared" si="692"/>
        <v>9.4547074299204475E-4</v>
      </c>
      <c r="DY213" s="26">
        <f t="shared" si="693"/>
        <v>0.9922756744304565</v>
      </c>
      <c r="DZ213" s="26">
        <f t="shared" si="694"/>
        <v>0.74979351102461123</v>
      </c>
      <c r="EA213" s="26">
        <f t="shared" si="808"/>
        <v>0.92328067634416777</v>
      </c>
      <c r="EC213" s="26">
        <f t="shared" si="829"/>
        <v>-1.0203075421261617E-2</v>
      </c>
      <c r="ED213" s="26">
        <f t="shared" si="830"/>
        <v>-7.9053676277928266E-4</v>
      </c>
      <c r="EE213" s="26">
        <f t="shared" si="831"/>
        <v>-1.0304450724709249E-2</v>
      </c>
      <c r="EF213" s="26">
        <f t="shared" si="832"/>
        <v>-3.7913786294959252E-4</v>
      </c>
      <c r="EG213" s="26">
        <f t="shared" si="833"/>
        <v>-1.4085826397438642E-3</v>
      </c>
      <c r="EI213" s="26">
        <f t="shared" si="834"/>
        <v>0.99598181931465235</v>
      </c>
      <c r="EJ213" s="26">
        <f t="shared" si="695"/>
        <v>0.71657706591385073</v>
      </c>
      <c r="EK213" s="26">
        <f t="shared" si="809"/>
        <v>0.83019837619377557</v>
      </c>
      <c r="EN213" s="26">
        <f t="shared" si="696"/>
        <v>-1.6158154038676809E-2</v>
      </c>
      <c r="EO213" s="26">
        <f t="shared" si="697"/>
        <v>-1.588002827659751E-2</v>
      </c>
      <c r="EP213" s="26">
        <f t="shared" si="698"/>
        <v>-5.9124534548925078E-2</v>
      </c>
      <c r="EQ213" s="26">
        <f t="shared" si="699"/>
        <v>-1.7606282830200249E-3</v>
      </c>
      <c r="ER213" s="292">
        <f t="shared" si="764"/>
        <v>9.4547074299204475E-4</v>
      </c>
      <c r="ET213" s="26">
        <f t="shared" si="835"/>
        <v>0.98389251358929064</v>
      </c>
      <c r="EU213" s="26">
        <f t="shared" si="701"/>
        <v>0.7363854502854823</v>
      </c>
      <c r="EV213" s="26">
        <f t="shared" si="810"/>
        <v>0.90578077699376403</v>
      </c>
      <c r="EW213" s="26"/>
      <c r="EX213" s="26">
        <f t="shared" si="836"/>
        <v>3.2223887361904464E-2</v>
      </c>
      <c r="EY213" s="26">
        <f t="shared" si="837"/>
        <v>1.417035759824265E-2</v>
      </c>
      <c r="EZ213" s="26">
        <f t="shared" si="838"/>
        <v>7.5885402305770787E-3</v>
      </c>
      <c r="FA213" s="26">
        <f t="shared" si="839"/>
        <v>5.5783918064663592E-3</v>
      </c>
      <c r="FB213" s="26">
        <f t="shared" si="840"/>
        <v>0</v>
      </c>
      <c r="FC213" s="26"/>
      <c r="FD213" s="26">
        <f t="shared" si="841"/>
        <v>1.0085204399035508</v>
      </c>
      <c r="FE213" s="26">
        <f t="shared" si="702"/>
        <v>1.0182085183456173</v>
      </c>
      <c r="FF213" s="26">
        <f t="shared" si="811"/>
        <v>1.0193206365597189</v>
      </c>
      <c r="FV213" s="26">
        <f t="shared" si="812"/>
        <v>1.7018468961335145</v>
      </c>
      <c r="FX213" s="8">
        <f t="shared" si="703"/>
        <v>53</v>
      </c>
      <c r="FY213" t="b">
        <f t="shared" si="673"/>
        <v>0</v>
      </c>
      <c r="GC213" s="11"/>
      <c r="GD213" s="11"/>
      <c r="GE213" s="11"/>
      <c r="GF213" s="11" t="str">
        <f t="shared" ca="1" si="772"/>
        <v/>
      </c>
      <c r="GG213" s="12" t="str">
        <f t="shared" ca="1" si="705"/>
        <v/>
      </c>
      <c r="GH213" s="12" t="str">
        <f t="shared" ca="1" si="706"/>
        <v/>
      </c>
      <c r="GI213" s="12" t="str">
        <f t="shared" ca="1" si="707"/>
        <v/>
      </c>
      <c r="GM213" s="12" t="str">
        <f t="shared" ca="1" si="773"/>
        <v/>
      </c>
      <c r="GN213" s="12" t="str">
        <f t="shared" ca="1" si="774"/>
        <v/>
      </c>
      <c r="GO213" s="12" t="str">
        <f t="shared" ca="1" si="775"/>
        <v/>
      </c>
      <c r="GP213" s="12" t="str">
        <f t="shared" ca="1" si="776"/>
        <v/>
      </c>
      <c r="GQ213" s="12" t="str">
        <f t="shared" ca="1" si="777"/>
        <v/>
      </c>
      <c r="GX213" s="14"/>
      <c r="GZ213">
        <f t="shared" si="813"/>
        <v>1.223726242949903</v>
      </c>
      <c r="HA213">
        <f t="shared" si="814"/>
        <v>0.91093189209039827</v>
      </c>
      <c r="HB213">
        <f t="shared" si="815"/>
        <v>0.99664492956601591</v>
      </c>
      <c r="HC213">
        <f t="shared" si="816"/>
        <v>0.95367505127875329</v>
      </c>
      <c r="HD213">
        <f t="shared" si="817"/>
        <v>1.0595246468435189</v>
      </c>
      <c r="HE213">
        <f t="shared" si="818"/>
        <v>1.0595243810728929</v>
      </c>
      <c r="HG213">
        <f t="shared" si="819"/>
        <v>0.90787565143187254</v>
      </c>
      <c r="HI213">
        <f t="shared" si="676"/>
        <v>0.90952246522546309</v>
      </c>
      <c r="HJ213">
        <f t="shared" si="677"/>
        <v>0.95109313220725122</v>
      </c>
      <c r="HK213">
        <f t="shared" si="678"/>
        <v>0.85678886992981207</v>
      </c>
      <c r="HL213">
        <f t="shared" si="679"/>
        <v>1.0813776412245448</v>
      </c>
      <c r="HM213">
        <f t="shared" si="842"/>
        <v>0.98050820554736295</v>
      </c>
      <c r="HO213" s="8">
        <f t="shared" si="704"/>
        <v>53</v>
      </c>
      <c r="HP213" t="b">
        <f t="shared" si="681"/>
        <v>0</v>
      </c>
      <c r="HS213" s="11"/>
      <c r="HT213" s="11"/>
      <c r="HU213" s="11"/>
      <c r="HV213" s="11" t="str">
        <f t="shared" ca="1" si="733"/>
        <v/>
      </c>
      <c r="HW213" s="12" t="str">
        <f t="shared" ca="1" si="820"/>
        <v/>
      </c>
      <c r="HX213" s="12" t="str">
        <f t="shared" ca="1" si="821"/>
        <v/>
      </c>
      <c r="HY213" s="12" t="str">
        <f t="shared" ca="1" si="822"/>
        <v/>
      </c>
      <c r="IB213" s="12" t="str">
        <f t="shared" ca="1" si="823"/>
        <v/>
      </c>
      <c r="IC213" s="12" t="str">
        <f t="shared" ca="1" si="824"/>
        <v/>
      </c>
      <c r="ID213" s="12" t="str">
        <f t="shared" ca="1" si="825"/>
        <v/>
      </c>
      <c r="IE213" s="12" t="str">
        <f t="shared" ca="1" si="826"/>
        <v/>
      </c>
      <c r="IF213" s="12" t="str">
        <f t="shared" ca="1" si="827"/>
        <v/>
      </c>
      <c r="IG213" s="197"/>
      <c r="IH213">
        <f t="shared" si="843"/>
        <v>1.2135300451461375</v>
      </c>
      <c r="II213">
        <f t="shared" si="844"/>
        <v>1.3179306558420985</v>
      </c>
      <c r="IJ213" t="e">
        <f t="shared" si="845"/>
        <v>#DIV/0!</v>
      </c>
      <c r="IK213">
        <f t="shared" si="782"/>
        <v>1.1127053223755701</v>
      </c>
      <c r="IL213">
        <f t="shared" si="780"/>
        <v>1.3303365066399018</v>
      </c>
      <c r="IM213">
        <f t="shared" si="781"/>
        <v>1.138784873196256</v>
      </c>
    </row>
    <row r="214" spans="1:247" x14ac:dyDescent="0.2">
      <c r="A214" t="s">
        <v>202</v>
      </c>
      <c r="B214" s="1">
        <f t="shared" si="686"/>
        <v>2003</v>
      </c>
      <c r="C214" s="42">
        <f t="shared" si="878"/>
        <v>11591.146000000001</v>
      </c>
      <c r="D214" s="42">
        <f t="shared" si="878"/>
        <v>8387.9789999999994</v>
      </c>
      <c r="E214" s="42">
        <f t="shared" si="878"/>
        <v>24957.107</v>
      </c>
      <c r="F214" s="42">
        <f t="shared" si="878"/>
        <v>26867.798999999999</v>
      </c>
      <c r="G214" s="42">
        <f t="shared" si="784"/>
        <v>26141.595000000001</v>
      </c>
      <c r="H214" s="42">
        <f t="shared" si="879"/>
        <v>97945.626000000004</v>
      </c>
      <c r="I214" s="42">
        <f t="shared" si="734"/>
        <v>71804.031000000003</v>
      </c>
      <c r="J214" s="277">
        <f t="shared" si="709"/>
        <v>3.1909601536765293</v>
      </c>
      <c r="K214" s="42">
        <f>[2]National!H143</f>
        <v>11591.146000000001</v>
      </c>
      <c r="L214" s="42">
        <f t="shared" si="785"/>
        <v>8279.0630535439996</v>
      </c>
      <c r="M214" s="42">
        <f>[11]Total_Industrial!F142</f>
        <v>18107.599875948104</v>
      </c>
      <c r="N214" s="42">
        <f t="shared" si="710"/>
        <v>27090.596973456682</v>
      </c>
      <c r="O214" s="42">
        <f t="shared" si="711"/>
        <v>25506.96428650244</v>
      </c>
      <c r="P214" s="42">
        <f t="shared" si="880"/>
        <v>90575.370189451234</v>
      </c>
      <c r="Q214" s="272"/>
      <c r="R214" s="273"/>
      <c r="S214" s="51">
        <f t="shared" si="736"/>
        <v>1</v>
      </c>
      <c r="T214" s="51">
        <f t="shared" si="737"/>
        <v>0.987015233770137</v>
      </c>
      <c r="U214" s="51">
        <f t="shared" si="738"/>
        <v>0.7255488336828505</v>
      </c>
      <c r="V214" s="51">
        <f t="shared" si="739"/>
        <v>1.0082923790466307</v>
      </c>
      <c r="W214" s="51">
        <f t="shared" si="740"/>
        <v>0.9757233361813783</v>
      </c>
      <c r="X214" s="51">
        <f t="shared" si="741"/>
        <v>0.92475155745547255</v>
      </c>
      <c r="Z214" s="23">
        <f t="shared" si="713"/>
        <v>106827.40178307157</v>
      </c>
      <c r="AA214" s="23">
        <f t="shared" si="786"/>
        <v>77765.478809122593</v>
      </c>
      <c r="AB214" s="27">
        <f t="shared" si="779"/>
        <v>2352.1226927357197</v>
      </c>
      <c r="AC214" s="58">
        <f t="shared" si="743"/>
        <v>1.5019127170393012</v>
      </c>
      <c r="AD214" s="27">
        <f t="shared" si="645"/>
        <v>11654.464264748687</v>
      </c>
      <c r="AE214" s="27">
        <f t="shared" si="714"/>
        <v>13270</v>
      </c>
      <c r="AH214" s="267">
        <f t="shared" si="646"/>
        <v>108.50349073861679</v>
      </c>
      <c r="AI214" s="267">
        <f t="shared" si="647"/>
        <v>106.46193118498218</v>
      </c>
      <c r="AJ214" s="267">
        <f t="shared" si="852"/>
        <v>7.6984078814729759</v>
      </c>
      <c r="AK214" s="51">
        <f t="shared" si="649"/>
        <v>18.037397690366443</v>
      </c>
      <c r="AL214" s="291">
        <f t="shared" si="853"/>
        <v>2.1886003257698832</v>
      </c>
      <c r="AM214" s="15"/>
      <c r="AN214" s="34">
        <f t="shared" si="651"/>
        <v>6.8255742418576668</v>
      </c>
      <c r="AO214" s="34">
        <f t="shared" si="652"/>
        <v>7.3809816126601362</v>
      </c>
      <c r="AQ214" s="26">
        <f t="shared" si="787"/>
        <v>0.96173103726150311</v>
      </c>
      <c r="AR214" s="26">
        <f t="shared" si="788"/>
        <v>1.0164804561084293</v>
      </c>
      <c r="AS214" s="26">
        <f t="shared" si="789"/>
        <v>0.78508151191429143</v>
      </c>
      <c r="AT214" s="26">
        <f t="shared" si="790"/>
        <v>0.93061421859198423</v>
      </c>
      <c r="AU214" s="26">
        <f t="shared" si="791"/>
        <v>0.96045118802004092</v>
      </c>
      <c r="AV214" s="26">
        <f t="shared" si="792"/>
        <v>0.74681146988306157</v>
      </c>
      <c r="AY214" s="34">
        <f t="shared" si="793"/>
        <v>8.0502940303746477</v>
      </c>
      <c r="AZ214" s="34">
        <f t="shared" si="794"/>
        <v>5.8602470843347847</v>
      </c>
      <c r="BA214" s="34">
        <f t="shared" si="795"/>
        <v>0.17725114489342275</v>
      </c>
      <c r="BB214" s="95">
        <f t="shared" si="796"/>
        <v>1.1318106383114553E-4</v>
      </c>
      <c r="BC214" s="34">
        <f t="shared" si="797"/>
        <v>0.87825653841361617</v>
      </c>
      <c r="BD214" s="34"/>
      <c r="BH214" s="258">
        <f>[2]National!CQ143</f>
        <v>0.82429608972973334</v>
      </c>
      <c r="BI214" s="258">
        <f>[10]Commercial_Total!Y143</f>
        <v>1.0151923937680067</v>
      </c>
      <c r="BJ214" s="258">
        <f>[11]Total_Industrial!Z142</f>
        <v>0.85869132606509446</v>
      </c>
      <c r="BK214" s="51">
        <f t="shared" si="715"/>
        <v>0.87042436321684946</v>
      </c>
      <c r="BL214" s="290">
        <f t="shared" si="854"/>
        <v>0.96045118802004092</v>
      </c>
      <c r="BN214" s="258">
        <f>[2]National!CU143</f>
        <v>1.1667300733851971</v>
      </c>
      <c r="BO214" s="258">
        <f>[10]Commercial_Total!X143</f>
        <v>1.0012687864372602</v>
      </c>
      <c r="BP214" s="258">
        <f>[11]Total_Industrial!AD142</f>
        <v>0.91427861831662349</v>
      </c>
      <c r="BQ214" s="51">
        <f t="shared" si="846"/>
        <v>1.0691500122453954</v>
      </c>
      <c r="BR214" s="51">
        <v>1</v>
      </c>
      <c r="BT214">
        <f t="shared" si="855"/>
        <v>0.99999999999999967</v>
      </c>
      <c r="BU214">
        <f t="shared" si="856"/>
        <v>1</v>
      </c>
      <c r="BV214">
        <f t="shared" si="857"/>
        <v>1.0000020472281514</v>
      </c>
      <c r="BW214">
        <f t="shared" si="858"/>
        <v>1.0000000000000009</v>
      </c>
      <c r="BX214">
        <f t="shared" si="859"/>
        <v>1</v>
      </c>
      <c r="BZ214" s="83">
        <f t="shared" si="687"/>
        <v>1.7493441607234665</v>
      </c>
      <c r="CA214" s="83">
        <f t="shared" si="798"/>
        <v>0.73288784336459267</v>
      </c>
      <c r="CB214" s="83">
        <f t="shared" si="828"/>
        <v>0.74681146988306157</v>
      </c>
      <c r="CC214" s="83">
        <f t="shared" si="799"/>
        <v>0.81621821043561849</v>
      </c>
      <c r="CD214" s="83">
        <f t="shared" si="800"/>
        <v>1.0189322520579249</v>
      </c>
      <c r="CE214" s="83">
        <f t="shared" si="801"/>
        <v>0.89796537261107046</v>
      </c>
      <c r="CF214" s="413">
        <f t="shared" si="654"/>
        <v>1.3064308836727727</v>
      </c>
      <c r="CG214" s="413">
        <f t="shared" si="802"/>
        <v>1.3064302840012427</v>
      </c>
      <c r="CH214" s="9"/>
      <c r="CI214" s="84">
        <f t="shared" si="655"/>
        <v>0.83167105932985397</v>
      </c>
      <c r="CK214" s="87">
        <f t="shared" si="803"/>
        <v>0.71422837296058272</v>
      </c>
      <c r="CL214" s="87">
        <f t="shared" si="656"/>
        <v>8.3121215011547323E-4</v>
      </c>
      <c r="CM214" s="92">
        <f t="shared" si="657"/>
        <v>1</v>
      </c>
      <c r="CN214" s="92">
        <f t="shared" si="658"/>
        <v>1</v>
      </c>
      <c r="CO214" s="5">
        <f t="shared" si="659"/>
        <v>1</v>
      </c>
      <c r="CP214" s="91">
        <f t="shared" si="804"/>
        <v>1</v>
      </c>
      <c r="CQ214" s="37">
        <f t="shared" si="805"/>
        <v>1.3064308836727727</v>
      </c>
      <c r="CR214">
        <f t="shared" si="806"/>
        <v>0.83167105932985397</v>
      </c>
      <c r="CS214" s="84">
        <f t="shared" si="807"/>
        <v>0.91496545940145846</v>
      </c>
      <c r="CT214" s="205"/>
      <c r="CU214" s="244"/>
      <c r="CV214" s="5"/>
      <c r="CW214" s="26">
        <f t="shared" si="860"/>
        <v>0.12797238339468528</v>
      </c>
      <c r="CX214" s="26">
        <f t="shared" si="861"/>
        <v>9.1405235620093686E-2</v>
      </c>
      <c r="CY214" s="26">
        <f t="shared" si="862"/>
        <v>0.19991748129843126</v>
      </c>
      <c r="CZ214" s="26">
        <f t="shared" si="863"/>
        <v>0.29909452113519225</v>
      </c>
      <c r="DA214" s="26">
        <f t="shared" si="864"/>
        <v>0.28161037855159748</v>
      </c>
      <c r="DB214" s="26">
        <f t="shared" si="865"/>
        <v>1</v>
      </c>
      <c r="DD214" s="26">
        <f t="shared" si="866"/>
        <v>0.12605382547902955</v>
      </c>
      <c r="DE214" s="26">
        <f t="shared" si="867"/>
        <v>9.0509985530266887E-2</v>
      </c>
      <c r="DF214" s="26">
        <f t="shared" si="868"/>
        <v>0.20368720187016642</v>
      </c>
      <c r="DG214" s="26">
        <f t="shared" si="869"/>
        <v>0.29760722852468519</v>
      </c>
      <c r="DH214" s="26">
        <f t="shared" si="870"/>
        <v>0.28210288721833116</v>
      </c>
      <c r="DI214" s="26">
        <f t="shared" si="871"/>
        <v>0.99996112862247921</v>
      </c>
      <c r="DJ214" s="26"/>
      <c r="DK214" s="26">
        <f t="shared" si="872"/>
        <v>0.1260587255553404</v>
      </c>
      <c r="DL214" s="26">
        <f t="shared" si="873"/>
        <v>9.0513503914848289E-2</v>
      </c>
      <c r="DM214" s="26">
        <f t="shared" si="874"/>
        <v>0.20369511978006655</v>
      </c>
      <c r="DN214" s="26">
        <f t="shared" si="875"/>
        <v>0.29761879737731534</v>
      </c>
      <c r="DO214" s="26">
        <f t="shared" si="876"/>
        <v>0.28211385337242945</v>
      </c>
      <c r="DP214" s="26">
        <f t="shared" si="877"/>
        <v>1</v>
      </c>
      <c r="DQ214" s="26"/>
      <c r="DR214" s="26"/>
      <c r="DS214" s="26">
        <f t="shared" si="688"/>
        <v>2.4250040319344073E-2</v>
      </c>
      <c r="DT214" s="26">
        <f t="shared" si="689"/>
        <v>6.9770260333291145E-3</v>
      </c>
      <c r="DU214" s="26">
        <f t="shared" si="690"/>
        <v>-4.1430620941482921E-2</v>
      </c>
      <c r="DV214" s="26">
        <f t="shared" si="691"/>
        <v>-4.5582885724518409E-3</v>
      </c>
      <c r="DW214" s="26">
        <f t="shared" si="692"/>
        <v>-1.0419768256757417E-2</v>
      </c>
      <c r="DY214" s="26">
        <f t="shared" si="693"/>
        <v>0.99099383626695803</v>
      </c>
      <c r="DZ214" s="26">
        <f t="shared" si="694"/>
        <v>0.74304074789835117</v>
      </c>
      <c r="EA214" s="26">
        <f t="shared" si="808"/>
        <v>0.91496545940145846</v>
      </c>
      <c r="EC214" s="26">
        <f t="shared" si="829"/>
        <v>-1.9992539402681815E-2</v>
      </c>
      <c r="ED214" s="26">
        <f t="shared" si="830"/>
        <v>-1.3289383069403315E-2</v>
      </c>
      <c r="EE214" s="26">
        <f t="shared" si="831"/>
        <v>-2.1845295161467836E-2</v>
      </c>
      <c r="EF214" s="26">
        <f t="shared" si="832"/>
        <v>-1.1493213019557228E-2</v>
      </c>
      <c r="EG214" s="26">
        <f t="shared" si="833"/>
        <v>-1.9103871541763778E-2</v>
      </c>
      <c r="EI214" s="26">
        <f t="shared" si="834"/>
        <v>0.98316045157513765</v>
      </c>
      <c r="EJ214" s="26">
        <f t="shared" si="695"/>
        <v>0.70451023171224869</v>
      </c>
      <c r="EK214" s="26">
        <f t="shared" si="809"/>
        <v>0.81621821043561849</v>
      </c>
      <c r="EN214" s="26">
        <f t="shared" si="696"/>
        <v>-3.1609054790853971E-3</v>
      </c>
      <c r="EO214" s="26">
        <f t="shared" si="697"/>
        <v>4.3482342654485515E-3</v>
      </c>
      <c r="EP214" s="26">
        <f t="shared" si="698"/>
        <v>-2.1352897646962198E-2</v>
      </c>
      <c r="EQ214" s="26">
        <f t="shared" si="699"/>
        <v>-4.6095003775104837E-3</v>
      </c>
      <c r="ER214" s="292">
        <f t="shared" si="764"/>
        <v>-1.0419768256757417E-2</v>
      </c>
      <c r="ET214" s="26">
        <f t="shared" si="835"/>
        <v>0.99137163805945139</v>
      </c>
      <c r="EU214" s="26">
        <f t="shared" si="701"/>
        <v>0.73003165009266524</v>
      </c>
      <c r="EV214" s="26">
        <f t="shared" si="810"/>
        <v>0.89796537261107046</v>
      </c>
      <c r="EW214" s="26"/>
      <c r="EX214" s="26">
        <f t="shared" si="836"/>
        <v>2.7410945798428735E-2</v>
      </c>
      <c r="EY214" s="26">
        <f t="shared" si="837"/>
        <v>2.6287917678809048E-3</v>
      </c>
      <c r="EZ214" s="26">
        <f t="shared" si="838"/>
        <v>-2.0077393863874787E-2</v>
      </c>
      <c r="FA214" s="26">
        <f t="shared" si="839"/>
        <v>5.1211805058783216E-5</v>
      </c>
      <c r="FB214" s="26">
        <f t="shared" si="840"/>
        <v>0</v>
      </c>
      <c r="FC214" s="26"/>
      <c r="FD214" s="26">
        <f t="shared" si="841"/>
        <v>0.99961897710311742</v>
      </c>
      <c r="FE214" s="26">
        <f t="shared" si="702"/>
        <v>1.0178205575863268</v>
      </c>
      <c r="FF214" s="26">
        <f t="shared" si="811"/>
        <v>1.0189322520579249</v>
      </c>
      <c r="FV214" s="26">
        <f t="shared" si="812"/>
        <v>1.7493441607234665</v>
      </c>
      <c r="FX214" s="8">
        <f t="shared" si="703"/>
        <v>54</v>
      </c>
      <c r="FY214" t="b">
        <f t="shared" si="673"/>
        <v>0</v>
      </c>
      <c r="GC214" s="11"/>
      <c r="GD214" s="11"/>
      <c r="GE214" s="11"/>
      <c r="GF214" s="11" t="str">
        <f t="shared" ca="1" si="772"/>
        <v/>
      </c>
      <c r="GG214" s="12" t="str">
        <f t="shared" ca="1" si="705"/>
        <v/>
      </c>
      <c r="GH214" s="12" t="str">
        <f t="shared" ca="1" si="706"/>
        <v/>
      </c>
      <c r="GI214" s="12" t="str">
        <f t="shared" ca="1" si="707"/>
        <v/>
      </c>
      <c r="GM214" s="12" t="str">
        <f t="shared" ca="1" si="773"/>
        <v/>
      </c>
      <c r="GN214" s="12" t="str">
        <f t="shared" ca="1" si="774"/>
        <v/>
      </c>
      <c r="GO214" s="12" t="str">
        <f t="shared" ca="1" si="775"/>
        <v/>
      </c>
      <c r="GP214" s="12" t="str">
        <f t="shared" ca="1" si="776"/>
        <v/>
      </c>
      <c r="GQ214" s="12" t="str">
        <f t="shared" ca="1" si="777"/>
        <v/>
      </c>
      <c r="GX214" s="14"/>
      <c r="GZ214">
        <f t="shared" si="813"/>
        <v>1.257879520356415</v>
      </c>
      <c r="HA214">
        <f t="shared" si="814"/>
        <v>0.8955922103817906</v>
      </c>
      <c r="HB214">
        <f t="shared" si="815"/>
        <v>0.99626518502778949</v>
      </c>
      <c r="HC214">
        <f t="shared" si="816"/>
        <v>0.94544639776264894</v>
      </c>
      <c r="HD214">
        <f t="shared" si="817"/>
        <v>1.0611119839368801</v>
      </c>
      <c r="HE214">
        <f t="shared" si="818"/>
        <v>1.0611116465638695</v>
      </c>
      <c r="HG214">
        <f t="shared" si="819"/>
        <v>0.89224733918546162</v>
      </c>
      <c r="HI214">
        <f t="shared" si="676"/>
        <v>0.93184802548510703</v>
      </c>
      <c r="HJ214">
        <f t="shared" si="677"/>
        <v>0.95775213676212423</v>
      </c>
      <c r="HK214">
        <f t="shared" si="678"/>
        <v>0.82201686167276</v>
      </c>
      <c r="HL214">
        <f t="shared" si="679"/>
        <v>1.0764596272590112</v>
      </c>
      <c r="HM214">
        <f t="shared" si="842"/>
        <v>0.9703445805369002</v>
      </c>
      <c r="HO214" s="8">
        <f t="shared" si="704"/>
        <v>54</v>
      </c>
      <c r="HP214" t="b">
        <f t="shared" si="681"/>
        <v>0</v>
      </c>
      <c r="HS214" s="11"/>
      <c r="HT214" s="11"/>
      <c r="HU214" s="11"/>
      <c r="HV214" s="11" t="str">
        <f t="shared" ca="1" si="733"/>
        <v/>
      </c>
      <c r="HW214" s="12" t="str">
        <f t="shared" ca="1" si="820"/>
        <v/>
      </c>
      <c r="HX214" s="12" t="str">
        <f t="shared" ca="1" si="821"/>
        <v/>
      </c>
      <c r="HY214" s="12" t="str">
        <f t="shared" ca="1" si="822"/>
        <v/>
      </c>
      <c r="IB214" s="12" t="str">
        <f t="shared" ca="1" si="823"/>
        <v/>
      </c>
      <c r="IC214" s="12" t="str">
        <f t="shared" ca="1" si="824"/>
        <v/>
      </c>
      <c r="ID214" s="12" t="str">
        <f t="shared" ca="1" si="825"/>
        <v/>
      </c>
      <c r="IE214" s="12" t="str">
        <f t="shared" ca="1" si="826"/>
        <v/>
      </c>
      <c r="IF214" s="12" t="str">
        <f t="shared" ca="1" si="827"/>
        <v/>
      </c>
      <c r="IG214" s="197"/>
      <c r="IH214">
        <f t="shared" si="843"/>
        <v>1.2227077261986554</v>
      </c>
      <c r="II214">
        <f t="shared" si="844"/>
        <v>1.3368289042191999</v>
      </c>
      <c r="IJ214" t="e">
        <f t="shared" si="845"/>
        <v>#DIV/0!</v>
      </c>
      <c r="IK214">
        <f t="shared" ref="IK214:IK221" si="881">K214/K$227</f>
        <v>1.1759159697846868</v>
      </c>
      <c r="IL214">
        <f t="shared" si="780"/>
        <v>1.3588604542996641</v>
      </c>
      <c r="IM214">
        <f t="shared" si="781"/>
        <v>1.0987934989020083</v>
      </c>
    </row>
    <row r="215" spans="1:247" x14ac:dyDescent="0.2">
      <c r="A215" t="s">
        <v>202</v>
      </c>
      <c r="B215" s="1">
        <f t="shared" si="686"/>
        <v>2004</v>
      </c>
      <c r="C215" s="42">
        <f t="shared" si="878"/>
        <v>11401.723</v>
      </c>
      <c r="D215" s="42">
        <f t="shared" si="878"/>
        <v>8429.9380000000001</v>
      </c>
      <c r="E215" s="42">
        <f t="shared" si="878"/>
        <v>25884.959999999999</v>
      </c>
      <c r="F215" s="42">
        <f t="shared" si="878"/>
        <v>27841.282999999999</v>
      </c>
      <c r="G215" s="42">
        <f t="shared" si="784"/>
        <v>26609.411</v>
      </c>
      <c r="H215" s="42">
        <f t="shared" si="879"/>
        <v>100167.315</v>
      </c>
      <c r="I215" s="42">
        <f t="shared" si="734"/>
        <v>73557.90400000001</v>
      </c>
      <c r="J215" s="277">
        <f t="shared" si="709"/>
        <v>3.1983400528750798</v>
      </c>
      <c r="K215" s="42">
        <f>[2]National!H144</f>
        <v>11401.723</v>
      </c>
      <c r="L215" s="42">
        <f t="shared" si="785"/>
        <v>8303.9620569559993</v>
      </c>
      <c r="M215" s="42">
        <f>[11]Total_Industrial!F143</f>
        <v>18321.769909107643</v>
      </c>
      <c r="N215" s="42">
        <f t="shared" si="710"/>
        <v>27603.886366359202</v>
      </c>
      <c r="O215" s="42">
        <f t="shared" si="711"/>
        <v>26367.729241569887</v>
      </c>
      <c r="P215" s="42">
        <f t="shared" si="880"/>
        <v>91999.070573992736</v>
      </c>
      <c r="Q215" s="272"/>
      <c r="R215" s="273"/>
      <c r="S215" s="51">
        <f t="shared" si="736"/>
        <v>1</v>
      </c>
      <c r="T215" s="51">
        <f t="shared" si="737"/>
        <v>0.98505612460684755</v>
      </c>
      <c r="U215" s="51">
        <f t="shared" si="738"/>
        <v>0.70781526836849051</v>
      </c>
      <c r="V215" s="51">
        <f t="shared" si="739"/>
        <v>0.99147321502242558</v>
      </c>
      <c r="W215" s="51">
        <f t="shared" si="740"/>
        <v>0.99091743299278168</v>
      </c>
      <c r="X215" s="51">
        <f t="shared" si="741"/>
        <v>0.91845399443913156</v>
      </c>
      <c r="Z215" s="23">
        <f t="shared" si="713"/>
        <v>108036.73358737525</v>
      </c>
      <c r="AA215" s="23">
        <f t="shared" si="786"/>
        <v>78845.410774692748</v>
      </c>
      <c r="AB215" s="27">
        <f t="shared" si="779"/>
        <v>2468.6336611869483</v>
      </c>
      <c r="AC215" s="58">
        <f t="shared" si="743"/>
        <v>1.5633131281393231</v>
      </c>
      <c r="AD215" s="27">
        <f t="shared" si="645"/>
        <v>12018.713415669676</v>
      </c>
      <c r="AE215" s="27">
        <f t="shared" si="714"/>
        <v>13774</v>
      </c>
      <c r="AH215" s="267">
        <f t="shared" si="646"/>
        <v>105.53561387320914</v>
      </c>
      <c r="AI215" s="267">
        <f t="shared" si="647"/>
        <v>105.31953572650227</v>
      </c>
      <c r="AJ215" s="267">
        <f t="shared" si="852"/>
        <v>7.4218261693386776</v>
      </c>
      <c r="AK215" s="51">
        <f t="shared" si="649"/>
        <v>17.657298380916004</v>
      </c>
      <c r="AL215" s="291">
        <f t="shared" si="853"/>
        <v>2.1938895062754677</v>
      </c>
      <c r="AM215" s="15"/>
      <c r="AN215" s="34">
        <f t="shared" si="651"/>
        <v>6.6791832854648421</v>
      </c>
      <c r="AO215" s="34">
        <f t="shared" si="652"/>
        <v>7.2722023377377667</v>
      </c>
      <c r="AQ215" s="26">
        <f t="shared" si="787"/>
        <v>0.93542497764256527</v>
      </c>
      <c r="AR215" s="26">
        <f t="shared" si="788"/>
        <v>1.005573058095198</v>
      </c>
      <c r="AS215" s="26">
        <f t="shared" si="789"/>
        <v>0.75687578521425436</v>
      </c>
      <c r="AT215" s="26">
        <f t="shared" si="790"/>
        <v>0.91100352818510288</v>
      </c>
      <c r="AU215" s="26">
        <f t="shared" si="791"/>
        <v>0.96277230606083908</v>
      </c>
      <c r="AV215" s="26">
        <f t="shared" si="792"/>
        <v>0.73079429074949198</v>
      </c>
      <c r="AY215" s="34">
        <f t="shared" si="793"/>
        <v>7.8435264692446092</v>
      </c>
      <c r="AZ215" s="34">
        <f t="shared" si="794"/>
        <v>5.7242203263171731</v>
      </c>
      <c r="BA215" s="34">
        <f t="shared" si="795"/>
        <v>0.17922416590583334</v>
      </c>
      <c r="BB215" s="95">
        <f t="shared" si="796"/>
        <v>1.1349739568312205E-4</v>
      </c>
      <c r="BC215" s="34">
        <f t="shared" si="797"/>
        <v>0.87256522547333204</v>
      </c>
      <c r="BD215" s="34"/>
      <c r="BH215" s="258">
        <f>[2]National!CQ144</f>
        <v>0.81332356109844051</v>
      </c>
      <c r="BI215" s="258">
        <f>[10]Commercial_Total!Y144</f>
        <v>1.0154206470078762</v>
      </c>
      <c r="BJ215" s="258">
        <f>[11]Total_Industrial!Z143</f>
        <v>0.83585364227963643</v>
      </c>
      <c r="BK215" s="51">
        <f t="shared" si="715"/>
        <v>0.85472839370446074</v>
      </c>
      <c r="BL215" s="290">
        <f t="shared" si="854"/>
        <v>0.96277230606083908</v>
      </c>
      <c r="BN215" s="258">
        <f>[2]National!CU144</f>
        <v>1.150126496248578</v>
      </c>
      <c r="BO215" s="258">
        <f>[10]Commercial_Total!X144</f>
        <v>0.99030196112153501</v>
      </c>
      <c r="BP215" s="258">
        <f>[11]Total_Industrial!AD143</f>
        <v>0.90551420106206126</v>
      </c>
      <c r="BQ215" s="51">
        <f t="shared" si="846"/>
        <v>1.0658397859426922</v>
      </c>
      <c r="BR215" s="51">
        <v>1</v>
      </c>
      <c r="BT215">
        <f t="shared" si="855"/>
        <v>1.0000000000000004</v>
      </c>
      <c r="BU215">
        <f t="shared" si="856"/>
        <v>0.99999999999999956</v>
      </c>
      <c r="BV215">
        <f t="shared" si="857"/>
        <v>1.0000020583026106</v>
      </c>
      <c r="BW215">
        <f t="shared" si="858"/>
        <v>1.0000000000000009</v>
      </c>
      <c r="BX215">
        <f t="shared" si="859"/>
        <v>1</v>
      </c>
      <c r="BZ215" s="83">
        <f t="shared" si="687"/>
        <v>1.8157849638134913</v>
      </c>
      <c r="CA215" s="83">
        <f t="shared" si="798"/>
        <v>0.72208670438547973</v>
      </c>
      <c r="CB215" s="83">
        <f t="shared" si="828"/>
        <v>0.73079429074949198</v>
      </c>
      <c r="CC215" s="83">
        <f t="shared" si="799"/>
        <v>0.81278714059342538</v>
      </c>
      <c r="CD215" s="83">
        <f t="shared" si="800"/>
        <v>1.0131848765299718</v>
      </c>
      <c r="CE215" s="83">
        <f t="shared" si="801"/>
        <v>0.88742124925529897</v>
      </c>
      <c r="CF215" s="413">
        <f t="shared" si="654"/>
        <v>1.3269658968133777</v>
      </c>
      <c r="CG215" s="413">
        <f t="shared" si="802"/>
        <v>1.3269652847836724</v>
      </c>
      <c r="CH215" s="9"/>
      <c r="CI215" s="84">
        <f t="shared" si="655"/>
        <v>0.82350363868729848</v>
      </c>
      <c r="CK215" s="87">
        <f t="shared" si="803"/>
        <v>0.64858553875988922</v>
      </c>
      <c r="CL215" s="87">
        <f t="shared" si="656"/>
        <v>7.9690779170964751E-4</v>
      </c>
      <c r="CM215" s="92">
        <f t="shared" si="657"/>
        <v>1</v>
      </c>
      <c r="CN215" s="92">
        <f t="shared" si="658"/>
        <v>1</v>
      </c>
      <c r="CO215" s="5">
        <f t="shared" si="659"/>
        <v>1</v>
      </c>
      <c r="CP215" s="91">
        <f t="shared" si="804"/>
        <v>1</v>
      </c>
      <c r="CQ215" s="37">
        <f t="shared" si="805"/>
        <v>1.3269658968133777</v>
      </c>
      <c r="CR215">
        <f t="shared" si="806"/>
        <v>0.82350363868729848</v>
      </c>
      <c r="CS215" s="84">
        <f t="shared" si="807"/>
        <v>0.89912137415945226</v>
      </c>
      <c r="CT215" s="205"/>
      <c r="CU215" s="244"/>
      <c r="CV215" s="5"/>
      <c r="CW215" s="26">
        <f t="shared" si="860"/>
        <v>0.12393302376712444</v>
      </c>
      <c r="CX215" s="26">
        <f t="shared" si="861"/>
        <v>9.0261369002389139E-2</v>
      </c>
      <c r="CY215" s="26">
        <f t="shared" si="862"/>
        <v>0.19915168484633619</v>
      </c>
      <c r="CZ215" s="26">
        <f t="shared" si="863"/>
        <v>0.30004527430696193</v>
      </c>
      <c r="DA215" s="26">
        <f t="shared" si="864"/>
        <v>0.28660864807718822</v>
      </c>
      <c r="DB215" s="26">
        <f t="shared" si="865"/>
        <v>0.99999999999999989</v>
      </c>
      <c r="DD215" s="26">
        <f t="shared" si="866"/>
        <v>0.12594190750119572</v>
      </c>
      <c r="DE215" s="26">
        <f t="shared" si="867"/>
        <v>9.0832101902874968E-2</v>
      </c>
      <c r="DF215" s="26">
        <f t="shared" si="868"/>
        <v>0.19953433815043614</v>
      </c>
      <c r="DG215" s="26">
        <f t="shared" si="869"/>
        <v>0.29956964626830329</v>
      </c>
      <c r="DH215" s="26">
        <f t="shared" si="870"/>
        <v>0.28410218538490739</v>
      </c>
      <c r="DI215" s="26">
        <f t="shared" si="871"/>
        <v>0.99998017920771753</v>
      </c>
      <c r="DJ215" s="26"/>
      <c r="DK215" s="26">
        <f t="shared" si="872"/>
        <v>0.12594440381906294</v>
      </c>
      <c r="DL215" s="26">
        <f t="shared" si="873"/>
        <v>9.0833902302784722E-2</v>
      </c>
      <c r="DM215" s="26">
        <f t="shared" si="874"/>
        <v>0.19953829315749722</v>
      </c>
      <c r="DN215" s="26">
        <f t="shared" si="875"/>
        <v>0.29957558409372853</v>
      </c>
      <c r="DO215" s="26">
        <f t="shared" si="876"/>
        <v>0.28410781662692658</v>
      </c>
      <c r="DP215" s="26">
        <f t="shared" si="877"/>
        <v>1</v>
      </c>
      <c r="DQ215" s="26"/>
      <c r="DR215" s="26"/>
      <c r="DS215" s="26">
        <f t="shared" si="688"/>
        <v>-2.7733876959796913E-2</v>
      </c>
      <c r="DT215" s="26">
        <f t="shared" si="689"/>
        <v>-1.0788541184950175E-2</v>
      </c>
      <c r="DU215" s="26">
        <f t="shared" si="690"/>
        <v>-3.6588397475961244E-2</v>
      </c>
      <c r="DV215" s="26">
        <f t="shared" si="691"/>
        <v>-2.1298048121979798E-2</v>
      </c>
      <c r="DW215" s="26">
        <f t="shared" si="692"/>
        <v>2.4137799635966821E-3</v>
      </c>
      <c r="DY215" s="26">
        <f t="shared" si="693"/>
        <v>0.98268340615571337</v>
      </c>
      <c r="DZ215" s="26">
        <f t="shared" si="694"/>
        <v>0.7301738130572405</v>
      </c>
      <c r="EA215" s="26">
        <f t="shared" si="808"/>
        <v>0.89912137415945226</v>
      </c>
      <c r="EC215" s="26">
        <f t="shared" si="829"/>
        <v>-2.6020078294737518E-2</v>
      </c>
      <c r="ED215" s="26">
        <f t="shared" si="830"/>
        <v>-2.3485414639185031E-2</v>
      </c>
      <c r="EE215" s="26">
        <f t="shared" si="831"/>
        <v>1.1069721241392626E-2</v>
      </c>
      <c r="EF215" s="26">
        <f t="shared" si="832"/>
        <v>2.7910200025267231E-3</v>
      </c>
      <c r="EG215" s="26">
        <f t="shared" si="833"/>
        <v>-6.5013276668275588E-3</v>
      </c>
      <c r="EI215" s="26">
        <f t="shared" si="834"/>
        <v>0.99579638165587858</v>
      </c>
      <c r="EJ215" s="26">
        <f t="shared" si="695"/>
        <v>0.70154873957860187</v>
      </c>
      <c r="EK215" s="26">
        <f t="shared" si="809"/>
        <v>0.81278714059342538</v>
      </c>
      <c r="EN215" s="26">
        <f t="shared" si="696"/>
        <v>-1.3400783057342141E-2</v>
      </c>
      <c r="EO215" s="26">
        <f t="shared" si="697"/>
        <v>2.248121490873785E-4</v>
      </c>
      <c r="EP215" s="26">
        <f t="shared" si="698"/>
        <v>-2.69559876724536E-2</v>
      </c>
      <c r="EQ215" s="26">
        <f t="shared" si="699"/>
        <v>-1.8197116250506181E-2</v>
      </c>
      <c r="ER215" s="292">
        <f t="shared" si="764"/>
        <v>2.4137799635966821E-3</v>
      </c>
      <c r="ET215" s="26">
        <f t="shared" si="835"/>
        <v>0.98825776173850488</v>
      </c>
      <c r="EU215" s="26">
        <f t="shared" si="701"/>
        <v>0.72145944451884469</v>
      </c>
      <c r="EV215" s="26">
        <f t="shared" si="810"/>
        <v>0.88742124925529897</v>
      </c>
      <c r="EW215" s="26"/>
      <c r="EX215" s="26">
        <f t="shared" si="836"/>
        <v>-1.4333093902453967E-2</v>
      </c>
      <c r="EY215" s="26">
        <f t="shared" si="837"/>
        <v>-1.1013353334037818E-2</v>
      </c>
      <c r="EZ215" s="26">
        <f t="shared" si="838"/>
        <v>-9.6323987290713124E-3</v>
      </c>
      <c r="FA215" s="26">
        <f t="shared" si="839"/>
        <v>-3.1009318714737004E-3</v>
      </c>
      <c r="FB215" s="26">
        <f t="shared" si="840"/>
        <v>0</v>
      </c>
      <c r="FC215" s="26"/>
      <c r="FD215" s="26">
        <f t="shared" si="841"/>
        <v>0.99435941347783907</v>
      </c>
      <c r="FE215" s="26">
        <f t="shared" si="702"/>
        <v>1.012079452667227</v>
      </c>
      <c r="FF215" s="26">
        <f t="shared" si="811"/>
        <v>1.0131848765299718</v>
      </c>
      <c r="FV215" s="26">
        <f t="shared" si="812"/>
        <v>1.8157849638134913</v>
      </c>
      <c r="FX215" s="8">
        <f t="shared" si="703"/>
        <v>55</v>
      </c>
      <c r="FY215" t="b">
        <f t="shared" si="673"/>
        <v>0</v>
      </c>
      <c r="GC215" s="11"/>
      <c r="GD215" s="11"/>
      <c r="GE215" s="11"/>
      <c r="GF215" s="11" t="str">
        <f t="shared" ca="1" si="772"/>
        <v/>
      </c>
      <c r="GG215" s="12" t="str">
        <f t="shared" ca="1" si="705"/>
        <v/>
      </c>
      <c r="GH215" s="12" t="str">
        <f t="shared" ca="1" si="706"/>
        <v/>
      </c>
      <c r="GI215" s="12" t="str">
        <f t="shared" ca="1" si="707"/>
        <v/>
      </c>
      <c r="GM215" s="12" t="str">
        <f t="shared" ca="1" si="773"/>
        <v/>
      </c>
      <c r="GN215" s="12" t="str">
        <f t="shared" ca="1" si="774"/>
        <v/>
      </c>
      <c r="GO215" s="12" t="str">
        <f t="shared" ca="1" si="775"/>
        <v/>
      </c>
      <c r="GP215" s="12" t="str">
        <f t="shared" ca="1" si="776"/>
        <v/>
      </c>
      <c r="GQ215" s="12" t="str">
        <f t="shared" ca="1" si="777"/>
        <v/>
      </c>
      <c r="GX215" s="14"/>
      <c r="GZ215">
        <f t="shared" si="813"/>
        <v>1.3056542964121525</v>
      </c>
      <c r="HA215">
        <f t="shared" si="814"/>
        <v>0.89182748253737754</v>
      </c>
      <c r="HB215">
        <f t="shared" si="815"/>
        <v>0.99064566505262341</v>
      </c>
      <c r="HC215">
        <f t="shared" si="816"/>
        <v>0.93434474089664754</v>
      </c>
      <c r="HD215">
        <f t="shared" si="817"/>
        <v>1.0777909746176111</v>
      </c>
      <c r="HE215">
        <f t="shared" si="818"/>
        <v>1.0777906295599597</v>
      </c>
      <c r="HG215">
        <f t="shared" si="819"/>
        <v>0.88348502955044728</v>
      </c>
      <c r="HI215">
        <f t="shared" si="676"/>
        <v>0.90635935062232897</v>
      </c>
      <c r="HJ215">
        <f t="shared" si="677"/>
        <v>0.94747492612722262</v>
      </c>
      <c r="HK215">
        <f t="shared" si="678"/>
        <v>0.79248415380573889</v>
      </c>
      <c r="HL215">
        <f t="shared" si="679"/>
        <v>1.053775558969551</v>
      </c>
      <c r="HM215">
        <f t="shared" si="842"/>
        <v>0.97268960789463399</v>
      </c>
      <c r="HO215" s="8">
        <f t="shared" si="704"/>
        <v>55</v>
      </c>
      <c r="HP215" t="b">
        <f t="shared" si="681"/>
        <v>0</v>
      </c>
      <c r="HS215" s="11"/>
      <c r="HT215" s="11"/>
      <c r="HU215" s="11"/>
      <c r="HV215" s="11" t="str">
        <f t="shared" ca="1" si="733"/>
        <v/>
      </c>
      <c r="HW215" s="12" t="str">
        <f t="shared" ca="1" si="820"/>
        <v/>
      </c>
      <c r="HX215" s="12" t="str">
        <f t="shared" ca="1" si="821"/>
        <v/>
      </c>
      <c r="HY215" s="12" t="str">
        <f t="shared" ca="1" si="822"/>
        <v/>
      </c>
      <c r="IB215" s="12" t="str">
        <f t="shared" ca="1" si="823"/>
        <v/>
      </c>
      <c r="IC215" s="12" t="str">
        <f t="shared" ca="1" si="824"/>
        <v/>
      </c>
      <c r="ID215" s="12" t="str">
        <f t="shared" ca="1" si="825"/>
        <v/>
      </c>
      <c r="IE215" s="12" t="str">
        <f t="shared" ca="1" si="826"/>
        <v/>
      </c>
      <c r="IF215" s="12" t="str">
        <f t="shared" ca="1" si="827"/>
        <v/>
      </c>
      <c r="IG215" s="197"/>
      <c r="IH215">
        <f t="shared" si="843"/>
        <v>1.2365492997647942</v>
      </c>
      <c r="II215">
        <f t="shared" si="844"/>
        <v>1.3553934946810935</v>
      </c>
      <c r="IJ215" t="e">
        <f t="shared" si="845"/>
        <v>#DIV/0!</v>
      </c>
      <c r="IK215">
        <f t="shared" si="881"/>
        <v>1.1566991010864127</v>
      </c>
      <c r="IL215">
        <f t="shared" si="780"/>
        <v>1.3629471813688043</v>
      </c>
      <c r="IM215">
        <f t="shared" si="781"/>
        <v>1.1117896243801237</v>
      </c>
    </row>
    <row r="216" spans="1:247" x14ac:dyDescent="0.2">
      <c r="A216" t="s">
        <v>202</v>
      </c>
      <c r="B216" s="1">
        <f t="shared" si="686"/>
        <v>2005</v>
      </c>
      <c r="C216" s="42">
        <f t="shared" si="878"/>
        <v>11547.153999999999</v>
      </c>
      <c r="D216" s="42">
        <f t="shared" si="878"/>
        <v>8401.7960000000003</v>
      </c>
      <c r="E216" s="42">
        <f t="shared" si="878"/>
        <v>24888.621999999999</v>
      </c>
      <c r="F216" s="42">
        <f t="shared" si="878"/>
        <v>28297.337</v>
      </c>
      <c r="G216" s="42">
        <f t="shared" si="784"/>
        <v>27146.764999999999</v>
      </c>
      <c r="H216" s="42">
        <f t="shared" si="879"/>
        <v>100281.674</v>
      </c>
      <c r="I216" s="42">
        <f t="shared" si="734"/>
        <v>73134.909</v>
      </c>
      <c r="J216" s="277">
        <f t="shared" si="709"/>
        <v>3.1732669133731872</v>
      </c>
      <c r="K216" s="42">
        <f>[2]National!H145</f>
        <v>11547.153999999999</v>
      </c>
      <c r="L216" s="42">
        <f t="shared" si="785"/>
        <v>8275.8200603679998</v>
      </c>
      <c r="M216" s="42">
        <f>[11]Total_Industrial!F144</f>
        <v>18172.625290570511</v>
      </c>
      <c r="N216" s="42">
        <f t="shared" si="710"/>
        <v>27637.904663823549</v>
      </c>
      <c r="O216" s="42">
        <f t="shared" si="711"/>
        <v>27146.553496724715</v>
      </c>
      <c r="P216" s="42">
        <f t="shared" si="880"/>
        <v>92780.057511486782</v>
      </c>
      <c r="Q216" s="27"/>
      <c r="R216" s="27"/>
      <c r="S216" s="51">
        <f t="shared" si="736"/>
        <v>1</v>
      </c>
      <c r="T216" s="51">
        <f t="shared" si="737"/>
        <v>0.9850060701745198</v>
      </c>
      <c r="U216" s="51">
        <f t="shared" si="738"/>
        <v>0.73015795292204255</v>
      </c>
      <c r="V216" s="51">
        <f t="shared" si="739"/>
        <v>0.97669631116961819</v>
      </c>
      <c r="W216" s="51">
        <f t="shared" si="740"/>
        <v>0.99999220889578244</v>
      </c>
      <c r="X216" s="51">
        <f t="shared" si="741"/>
        <v>0.92519454263883527</v>
      </c>
      <c r="Z216" s="23">
        <f t="shared" si="713"/>
        <v>109339.09219907041</v>
      </c>
      <c r="AA216" s="23">
        <f t="shared" si="786"/>
        <v>79981.502570981233</v>
      </c>
      <c r="AB216" s="27">
        <f t="shared" si="779"/>
        <v>2476.1344831603537</v>
      </c>
      <c r="AC216" s="58">
        <f t="shared" si="743"/>
        <v>1.5860478109791885</v>
      </c>
      <c r="AD216" s="27">
        <f t="shared" si="645"/>
        <v>12516.739296017919</v>
      </c>
      <c r="AE216" s="27">
        <f t="shared" si="714"/>
        <v>14235.6</v>
      </c>
      <c r="AH216" s="267">
        <f t="shared" si="646"/>
        <v>105.60865073743653</v>
      </c>
      <c r="AI216" s="267">
        <f t="shared" si="647"/>
        <v>103.47167525420583</v>
      </c>
      <c r="AJ216" s="267">
        <f t="shared" si="852"/>
        <v>7.3391107850395612</v>
      </c>
      <c r="AK216" s="51">
        <f t="shared" si="649"/>
        <v>17.425644089985258</v>
      </c>
      <c r="AL216" s="291">
        <f t="shared" si="853"/>
        <v>2.1688199182482881</v>
      </c>
      <c r="AM216" s="15"/>
      <c r="AN216" s="34">
        <f t="shared" si="651"/>
        <v>6.5174673010963202</v>
      </c>
      <c r="AO216" s="34">
        <f t="shared" si="652"/>
        <v>7.0444290370620131</v>
      </c>
      <c r="AQ216" s="26">
        <f t="shared" si="787"/>
        <v>0.93607234685357943</v>
      </c>
      <c r="AR216" s="26">
        <f t="shared" si="788"/>
        <v>0.98792999982265017</v>
      </c>
      <c r="AS216" s="26">
        <f t="shared" si="789"/>
        <v>0.74844049314296746</v>
      </c>
      <c r="AT216" s="26">
        <f t="shared" si="790"/>
        <v>0.89905165016817945</v>
      </c>
      <c r="AU216" s="26">
        <f t="shared" si="791"/>
        <v>0.95177070137296271</v>
      </c>
      <c r="AV216" s="26">
        <f t="shared" si="792"/>
        <v>0.71310034329387506</v>
      </c>
      <c r="AY216" s="34">
        <f t="shared" si="793"/>
        <v>7.680680280358426</v>
      </c>
      <c r="AZ216" s="34">
        <f t="shared" si="794"/>
        <v>5.6184145783093955</v>
      </c>
      <c r="BA216" s="34">
        <f t="shared" si="795"/>
        <v>0.17393959391668448</v>
      </c>
      <c r="BB216" s="95">
        <f t="shared" si="796"/>
        <v>1.1141418773913206E-4</v>
      </c>
      <c r="BC216" s="34">
        <f t="shared" si="797"/>
        <v>0.87925618140562523</v>
      </c>
      <c r="BD216" s="34"/>
      <c r="BH216" s="258">
        <f>[2]National!CQ145</f>
        <v>0.79643303382595609</v>
      </c>
      <c r="BI216" s="258">
        <f>[10]Commercial_Total!Y145</f>
        <v>0.99094455149894312</v>
      </c>
      <c r="BJ216" s="258">
        <f>[11]Total_Industrial!Z144</f>
        <v>0.80961768173211057</v>
      </c>
      <c r="BK216" s="51">
        <f t="shared" si="715"/>
        <v>0.84177929810714847</v>
      </c>
      <c r="BL216" s="290">
        <f t="shared" si="854"/>
        <v>0.95177070137296271</v>
      </c>
      <c r="BN216" s="258">
        <f>[2]National!CU145</f>
        <v>1.1753308904790343</v>
      </c>
      <c r="BO216" s="258">
        <f>[10]Commercial_Total!X145</f>
        <v>0.99695790075061907</v>
      </c>
      <c r="BP216" s="258">
        <f>[11]Total_Industrial!AD144</f>
        <v>0.92443903469808564</v>
      </c>
      <c r="BQ216" s="51">
        <f t="shared" si="846"/>
        <v>1.0680372541707976</v>
      </c>
      <c r="BR216" s="51">
        <v>1</v>
      </c>
      <c r="BT216">
        <f t="shared" si="855"/>
        <v>1.0000000000000004</v>
      </c>
      <c r="BU216">
        <f t="shared" si="856"/>
        <v>0.99999999999999989</v>
      </c>
      <c r="BV216">
        <f t="shared" si="857"/>
        <v>1.000002264751817</v>
      </c>
      <c r="BW216">
        <f t="shared" si="858"/>
        <v>1.0000000000000007</v>
      </c>
      <c r="BX216">
        <f t="shared" si="859"/>
        <v>1</v>
      </c>
      <c r="BZ216" s="83">
        <f t="shared" si="687"/>
        <v>1.8766363025165773</v>
      </c>
      <c r="CA216" s="83">
        <f t="shared" si="798"/>
        <v>0.69947016205160373</v>
      </c>
      <c r="CB216" s="83">
        <f t="shared" si="828"/>
        <v>0.71310034329387506</v>
      </c>
      <c r="CC216" s="83">
        <f t="shared" si="799"/>
        <v>0.80187431310399226</v>
      </c>
      <c r="CD216" s="83">
        <f t="shared" si="800"/>
        <v>1.0213171903198333</v>
      </c>
      <c r="CE216" s="83">
        <f t="shared" si="801"/>
        <v>0.87073082643649302</v>
      </c>
      <c r="CF216" s="413">
        <f t="shared" si="654"/>
        <v>1.3382306633544936</v>
      </c>
      <c r="CG216" s="413">
        <f t="shared" si="802"/>
        <v>1.3382299915623199</v>
      </c>
      <c r="CH216" s="9"/>
      <c r="CI216" s="84">
        <f t="shared" si="655"/>
        <v>0.81896802044901562</v>
      </c>
      <c r="CK216" s="87">
        <f t="shared" si="803"/>
        <v>0.62226805718120981</v>
      </c>
      <c r="CL216" s="87">
        <f t="shared" si="656"/>
        <v>7.3530556031289386E-4</v>
      </c>
      <c r="CM216" s="92">
        <f t="shared" si="657"/>
        <v>1</v>
      </c>
      <c r="CN216" s="92">
        <f t="shared" si="658"/>
        <v>1</v>
      </c>
      <c r="CO216" s="5">
        <f t="shared" si="659"/>
        <v>1</v>
      </c>
      <c r="CP216" s="91">
        <f t="shared" si="804"/>
        <v>1</v>
      </c>
      <c r="CQ216" s="37">
        <f t="shared" si="805"/>
        <v>1.3382306633544936</v>
      </c>
      <c r="CR216">
        <f t="shared" si="806"/>
        <v>0.81896802044901562</v>
      </c>
      <c r="CS216" s="84">
        <f t="shared" si="807"/>
        <v>0.88929191475596769</v>
      </c>
      <c r="CT216" s="205"/>
      <c r="CU216" s="244"/>
      <c r="CV216" s="5"/>
      <c r="CW216" s="26">
        <f t="shared" si="860"/>
        <v>0.12445728435305599</v>
      </c>
      <c r="CX216" s="26">
        <f t="shared" si="861"/>
        <v>8.9198263962526628E-2</v>
      </c>
      <c r="CY216" s="26">
        <f t="shared" si="862"/>
        <v>0.19586779506275495</v>
      </c>
      <c r="CZ216" s="26">
        <f t="shared" si="863"/>
        <v>0.29788626354754949</v>
      </c>
      <c r="DA216" s="26">
        <f t="shared" si="864"/>
        <v>0.29259039307411283</v>
      </c>
      <c r="DB216" s="26">
        <f t="shared" si="865"/>
        <v>0.99999999999999989</v>
      </c>
      <c r="DD216" s="26">
        <f t="shared" si="866"/>
        <v>0.12419496963965952</v>
      </c>
      <c r="DE216" s="26">
        <f t="shared" si="867"/>
        <v>8.9728766847243152E-2</v>
      </c>
      <c r="DF216" s="26">
        <f t="shared" si="868"/>
        <v>0.19750518991275132</v>
      </c>
      <c r="DG216" s="26">
        <f t="shared" si="869"/>
        <v>0.29896446963032586</v>
      </c>
      <c r="DH216" s="26">
        <f t="shared" si="870"/>
        <v>0.28958922408905735</v>
      </c>
      <c r="DI216" s="26">
        <f t="shared" si="871"/>
        <v>0.99998262011903716</v>
      </c>
      <c r="DJ216" s="26"/>
      <c r="DK216" s="26">
        <f t="shared" si="872"/>
        <v>0.12419712817096307</v>
      </c>
      <c r="DL216" s="26">
        <f t="shared" si="873"/>
        <v>8.9730326349633863E-2</v>
      </c>
      <c r="DM216" s="26">
        <f t="shared" si="874"/>
        <v>0.19750862258910104</v>
      </c>
      <c r="DN216" s="26">
        <f t="shared" si="875"/>
        <v>0.29896966568752703</v>
      </c>
      <c r="DO216" s="26">
        <f t="shared" si="876"/>
        <v>0.28959425720277504</v>
      </c>
      <c r="DP216" s="26">
        <f t="shared" si="877"/>
        <v>1</v>
      </c>
      <c r="DQ216" s="26"/>
      <c r="DR216" s="26"/>
      <c r="DS216" s="26">
        <f t="shared" si="688"/>
        <v>6.918195696682403E-4</v>
      </c>
      <c r="DT216" s="26">
        <f t="shared" si="689"/>
        <v>-1.7701020190873055E-2</v>
      </c>
      <c r="DU216" s="26">
        <f t="shared" si="690"/>
        <v>-1.1207452528996995E-2</v>
      </c>
      <c r="DV216" s="26">
        <f t="shared" si="691"/>
        <v>-1.3206284389454587E-2</v>
      </c>
      <c r="DW216" s="26">
        <f t="shared" si="692"/>
        <v>-1.1492795659201985E-2</v>
      </c>
      <c r="DY216" s="26">
        <f t="shared" si="693"/>
        <v>0.98906770577812841</v>
      </c>
      <c r="DZ216" s="26">
        <f t="shared" si="694"/>
        <v>0.72219133809979286</v>
      </c>
      <c r="EA216" s="26">
        <f t="shared" si="808"/>
        <v>0.88929191475596769</v>
      </c>
      <c r="EC216" s="26">
        <f t="shared" si="829"/>
        <v>-2.0980416572636506E-2</v>
      </c>
      <c r="ED216" s="26">
        <f t="shared" si="830"/>
        <v>-1.8656832019831118E-2</v>
      </c>
      <c r="EE216" s="26">
        <f t="shared" si="831"/>
        <v>-2.9929268292330207E-2</v>
      </c>
      <c r="EF216" s="26">
        <f t="shared" si="832"/>
        <v>-1.8525213231238735E-2</v>
      </c>
      <c r="EG216" s="26">
        <f t="shared" si="833"/>
        <v>7.638893373790142E-3</v>
      </c>
      <c r="EI216" s="26">
        <f t="shared" si="834"/>
        <v>0.98657357265585488</v>
      </c>
      <c r="EJ216" s="26">
        <f t="shared" si="695"/>
        <v>0.69212944639827323</v>
      </c>
      <c r="EK216" s="26">
        <f t="shared" si="809"/>
        <v>0.80187431310399226</v>
      </c>
      <c r="EN216" s="26">
        <f t="shared" si="696"/>
        <v>-2.0985964236577167E-2</v>
      </c>
      <c r="EO216" s="26">
        <f t="shared" si="697"/>
        <v>-2.4399655477969802E-2</v>
      </c>
      <c r="EP216" s="26">
        <f t="shared" si="698"/>
        <v>-3.1891390335992142E-2</v>
      </c>
      <c r="EQ216" s="26">
        <f t="shared" si="699"/>
        <v>-1.5265886666056713E-2</v>
      </c>
      <c r="ER216" s="292">
        <f t="shared" si="764"/>
        <v>-1.1492795659201985E-2</v>
      </c>
      <c r="ET216" s="26">
        <f t="shared" si="835"/>
        <v>0.98119222090657376</v>
      </c>
      <c r="EU216" s="26">
        <f t="shared" si="701"/>
        <v>0.7078903946614683</v>
      </c>
      <c r="EV216" s="26">
        <f t="shared" si="810"/>
        <v>0.87073082643649302</v>
      </c>
      <c r="EW216" s="26"/>
      <c r="EX216" s="26">
        <f t="shared" si="836"/>
        <v>2.1677783806245521E-2</v>
      </c>
      <c r="EY216" s="26">
        <f t="shared" si="837"/>
        <v>6.6986352870968581E-3</v>
      </c>
      <c r="EZ216" s="26">
        <f t="shared" si="838"/>
        <v>2.0684144255755252E-2</v>
      </c>
      <c r="FA216" s="26">
        <f t="shared" si="839"/>
        <v>2.0596022766021364E-3</v>
      </c>
      <c r="FB216" s="26">
        <f t="shared" si="840"/>
        <v>0</v>
      </c>
      <c r="FC216" s="26"/>
      <c r="FD216" s="26">
        <f t="shared" si="841"/>
        <v>1.0080264855686689</v>
      </c>
      <c r="FE216" s="26">
        <f t="shared" si="702"/>
        <v>1.0202028937884069</v>
      </c>
      <c r="FF216" s="26">
        <f t="shared" si="811"/>
        <v>1.0213171903198333</v>
      </c>
      <c r="FV216" s="26">
        <f t="shared" si="812"/>
        <v>1.8766363025165773</v>
      </c>
      <c r="FX216" s="8">
        <f t="shared" si="703"/>
        <v>56</v>
      </c>
      <c r="FY216" t="b">
        <f t="shared" si="673"/>
        <v>0</v>
      </c>
      <c r="GC216" s="11"/>
      <c r="GD216" s="11"/>
      <c r="GE216" s="11"/>
      <c r="GF216" s="11" t="str">
        <f t="shared" ca="1" si="772"/>
        <v/>
      </c>
      <c r="GG216" s="12" t="str">
        <f t="shared" ca="1" si="705"/>
        <v/>
      </c>
      <c r="GH216" s="12" t="str">
        <f t="shared" ca="1" si="706"/>
        <v/>
      </c>
      <c r="GI216" s="12" t="str">
        <f t="shared" ca="1" si="707"/>
        <v/>
      </c>
      <c r="GM216" s="12" t="str">
        <f t="shared" ca="1" si="773"/>
        <v/>
      </c>
      <c r="GN216" s="12" t="str">
        <f t="shared" ca="1" si="774"/>
        <v/>
      </c>
      <c r="GO216" s="12" t="str">
        <f t="shared" ca="1" si="775"/>
        <v/>
      </c>
      <c r="GP216" s="12" t="str">
        <f t="shared" ca="1" si="776"/>
        <v/>
      </c>
      <c r="GQ216" s="12" t="str">
        <f t="shared" ca="1" si="777"/>
        <v/>
      </c>
      <c r="GX216" s="14"/>
      <c r="GZ216">
        <f t="shared" si="813"/>
        <v>1.3494099246409783</v>
      </c>
      <c r="HA216">
        <f t="shared" si="814"/>
        <v>0.87985342563957758</v>
      </c>
      <c r="HB216">
        <f t="shared" si="815"/>
        <v>0.9985970681868328</v>
      </c>
      <c r="HC216">
        <f t="shared" si="816"/>
        <v>0.91677179141275889</v>
      </c>
      <c r="HD216">
        <f t="shared" si="817"/>
        <v>1.0869404665060951</v>
      </c>
      <c r="HE216">
        <f t="shared" si="818"/>
        <v>1.0869400741987818</v>
      </c>
      <c r="HG216">
        <f t="shared" si="819"/>
        <v>0.87861905127782358</v>
      </c>
      <c r="HI216">
        <f t="shared" si="676"/>
        <v>0.9069866047065489</v>
      </c>
      <c r="HJ216">
        <f t="shared" si="677"/>
        <v>0.93085121569776319</v>
      </c>
      <c r="HK216">
        <f t="shared" si="678"/>
        <v>0.78365201063270062</v>
      </c>
      <c r="HL216">
        <f t="shared" si="679"/>
        <v>1.0399505884306219</v>
      </c>
      <c r="HM216">
        <f t="shared" si="842"/>
        <v>0.96157467814156949</v>
      </c>
      <c r="HO216" s="8">
        <f t="shared" si="704"/>
        <v>56</v>
      </c>
      <c r="HP216" t="b">
        <f t="shared" si="681"/>
        <v>0</v>
      </c>
      <c r="HS216" s="11"/>
      <c r="HT216" s="11"/>
      <c r="HU216" s="11"/>
      <c r="HV216" s="11" t="str">
        <f t="shared" ca="1" si="733"/>
        <v/>
      </c>
      <c r="HW216" s="12" t="str">
        <f t="shared" ca="1" si="820"/>
        <v/>
      </c>
      <c r="HX216" s="12" t="str">
        <f t="shared" ca="1" si="821"/>
        <v/>
      </c>
      <c r="HY216" s="12" t="str">
        <f t="shared" ca="1" si="822"/>
        <v/>
      </c>
      <c r="IB216" s="12" t="str">
        <f t="shared" ca="1" si="823"/>
        <v/>
      </c>
      <c r="IC216" s="12" t="str">
        <f t="shared" ca="1" si="824"/>
        <v/>
      </c>
      <c r="ID216" s="12" t="str">
        <f t="shared" ca="1" si="825"/>
        <v/>
      </c>
      <c r="IE216" s="12" t="str">
        <f t="shared" ca="1" si="826"/>
        <v/>
      </c>
      <c r="IF216" s="12" t="str">
        <f t="shared" ca="1" si="827"/>
        <v/>
      </c>
      <c r="IG216" s="197"/>
      <c r="IH216">
        <f t="shared" si="843"/>
        <v>1.2514556244551076</v>
      </c>
      <c r="II216">
        <f t="shared" si="844"/>
        <v>1.3749235017534167</v>
      </c>
      <c r="IJ216" t="e">
        <f t="shared" si="845"/>
        <v>#DIV/0!</v>
      </c>
      <c r="IK216">
        <f t="shared" si="881"/>
        <v>1.1714530033668045</v>
      </c>
      <c r="IL216">
        <f t="shared" si="780"/>
        <v>1.3583281748434104</v>
      </c>
      <c r="IM216">
        <f t="shared" si="781"/>
        <v>1.102739328461972</v>
      </c>
    </row>
    <row r="217" spans="1:247" x14ac:dyDescent="0.2">
      <c r="A217" t="s">
        <v>202</v>
      </c>
      <c r="B217" s="1">
        <f t="shared" si="686"/>
        <v>2006</v>
      </c>
      <c r="C217" s="42">
        <f t="shared" si="878"/>
        <v>10779.373</v>
      </c>
      <c r="D217" s="42">
        <f t="shared" si="878"/>
        <v>8181.3370000000004</v>
      </c>
      <c r="E217" s="42">
        <f t="shared" si="878"/>
        <v>24986.562999999998</v>
      </c>
      <c r="F217" s="42">
        <f t="shared" si="878"/>
        <v>28775.897000000001</v>
      </c>
      <c r="G217" s="42">
        <f t="shared" si="784"/>
        <v>26906.695999999996</v>
      </c>
      <c r="H217" s="42">
        <f t="shared" si="879"/>
        <v>99629.865999999995</v>
      </c>
      <c r="I217" s="42">
        <f t="shared" si="734"/>
        <v>72723.17</v>
      </c>
      <c r="J217" s="277">
        <f t="shared" si="709"/>
        <v>3.1487353776569145</v>
      </c>
      <c r="K217" s="42">
        <f>[2]National!H146</f>
        <v>10779.373000000001</v>
      </c>
      <c r="L217" s="42">
        <f t="shared" si="785"/>
        <v>8017.3867901040003</v>
      </c>
      <c r="M217" s="42">
        <f>[11]Total_Industrial!F145</f>
        <v>18271.021256731805</v>
      </c>
      <c r="N217" s="42">
        <f t="shared" si="710"/>
        <v>27853.081750943296</v>
      </c>
      <c r="O217" s="42">
        <f t="shared" si="711"/>
        <v>26841.87009183328</v>
      </c>
      <c r="P217" s="42">
        <f t="shared" si="880"/>
        <v>91762.73288961238</v>
      </c>
      <c r="Q217" s="27"/>
      <c r="R217" s="27"/>
      <c r="S217" s="51">
        <f t="shared" si="736"/>
        <v>1.0000000000000002</v>
      </c>
      <c r="T217" s="51">
        <f t="shared" si="737"/>
        <v>0.97996046246524249</v>
      </c>
      <c r="U217" s="51">
        <f t="shared" si="738"/>
        <v>0.73123387385179006</v>
      </c>
      <c r="V217" s="51">
        <f t="shared" si="739"/>
        <v>0.96793096496499464</v>
      </c>
      <c r="W217" s="51">
        <f t="shared" si="740"/>
        <v>0.997590714662004</v>
      </c>
      <c r="X217" s="51">
        <f t="shared" si="741"/>
        <v>0.92103639775659629</v>
      </c>
      <c r="Z217" s="23">
        <f t="shared" si="713"/>
        <v>110088.78873733053</v>
      </c>
      <c r="AA217" s="23">
        <f t="shared" si="786"/>
        <v>81211.409424915444</v>
      </c>
      <c r="AB217" s="27">
        <f t="shared" si="779"/>
        <v>2532.6929509609954</v>
      </c>
      <c r="AC217" s="58">
        <f t="shared" si="743"/>
        <v>1.6072009796026876</v>
      </c>
      <c r="AD217" s="27">
        <f t="shared" si="645"/>
        <v>12516.833225469629</v>
      </c>
      <c r="AE217" s="27">
        <f t="shared" si="714"/>
        <v>14615.2</v>
      </c>
      <c r="AH217" s="267">
        <f t="shared" si="646"/>
        <v>97.91526570175418</v>
      </c>
      <c r="AI217" s="267">
        <f t="shared" si="647"/>
        <v>98.722419015723759</v>
      </c>
      <c r="AJ217" s="267">
        <f t="shared" si="852"/>
        <v>7.2140688233838679</v>
      </c>
      <c r="AK217" s="51">
        <f t="shared" si="649"/>
        <v>17.330179675368786</v>
      </c>
      <c r="AL217" s="291">
        <f t="shared" si="853"/>
        <v>2.1444617506938286</v>
      </c>
      <c r="AM217" s="15"/>
      <c r="AN217" s="34">
        <f t="shared" si="651"/>
        <v>6.2785820850629737</v>
      </c>
      <c r="AO217" s="34">
        <f t="shared" si="652"/>
        <v>6.8168664130494276</v>
      </c>
      <c r="AQ217" s="26">
        <f t="shared" si="787"/>
        <v>0.86788129493394195</v>
      </c>
      <c r="AR217" s="26">
        <f t="shared" si="788"/>
        <v>0.94258490703939013</v>
      </c>
      <c r="AS217" s="26">
        <f t="shared" si="789"/>
        <v>0.73568874838992149</v>
      </c>
      <c r="AT217" s="26">
        <f t="shared" si="790"/>
        <v>0.89412629767905083</v>
      </c>
      <c r="AU217" s="26">
        <f t="shared" si="791"/>
        <v>0.94108129833751253</v>
      </c>
      <c r="AV217" s="26">
        <f t="shared" si="792"/>
        <v>0.68696302312158108</v>
      </c>
      <c r="AY217" s="34">
        <f t="shared" si="793"/>
        <v>7.5324859555346846</v>
      </c>
      <c r="AZ217" s="34">
        <f t="shared" si="794"/>
        <v>5.5566403076875748</v>
      </c>
      <c r="BA217" s="34">
        <f t="shared" si="795"/>
        <v>0.17329170664520466</v>
      </c>
      <c r="BB217" s="95">
        <f t="shared" si="796"/>
        <v>1.0996777188151292E-4</v>
      </c>
      <c r="BC217" s="34">
        <f t="shared" si="797"/>
        <v>0.85642572290968499</v>
      </c>
      <c r="BD217" s="34"/>
      <c r="BH217" s="258">
        <f>[2]National!CQ146</f>
        <v>0.76532342198781611</v>
      </c>
      <c r="BI217" s="258">
        <f>[10]Commercial_Total!Y146</f>
        <v>0.96971569265247726</v>
      </c>
      <c r="BJ217" s="258">
        <f>[11]Total_Industrial!Z145</f>
        <v>0.81356703645039796</v>
      </c>
      <c r="BK217" s="51">
        <f t="shared" si="715"/>
        <v>0.838269370520482</v>
      </c>
      <c r="BL217" s="290">
        <f t="shared" si="854"/>
        <v>0.94108129833751253</v>
      </c>
      <c r="BN217" s="258">
        <f>[2]National!CU146</f>
        <v>1.1340059248150895</v>
      </c>
      <c r="BO217" s="258">
        <f>[10]Commercial_Total!X146</f>
        <v>0.97202191753865907</v>
      </c>
      <c r="BP217" s="258">
        <f>[11]Total_Industrial!AD145</f>
        <v>0.90427774918296866</v>
      </c>
      <c r="BQ217" s="51">
        <f t="shared" si="846"/>
        <v>1.0666336253272477</v>
      </c>
      <c r="BR217" s="51">
        <v>1</v>
      </c>
      <c r="BT217">
        <f t="shared" si="855"/>
        <v>1.0000000000000004</v>
      </c>
      <c r="BU217">
        <f t="shared" si="856"/>
        <v>0.99999999999999978</v>
      </c>
      <c r="BV217">
        <f t="shared" si="857"/>
        <v>1.0000024740638029</v>
      </c>
      <c r="BW217">
        <f t="shared" si="858"/>
        <v>1.0000000000000009</v>
      </c>
      <c r="BX217">
        <f t="shared" si="859"/>
        <v>1</v>
      </c>
      <c r="BZ217" s="83">
        <f t="shared" si="687"/>
        <v>1.9266778280185086</v>
      </c>
      <c r="CA217" s="83">
        <f t="shared" si="798"/>
        <v>0.67687453866501957</v>
      </c>
      <c r="CB217" s="83">
        <f t="shared" si="828"/>
        <v>0.68696302312158108</v>
      </c>
      <c r="CC217" s="83">
        <f t="shared" si="799"/>
        <v>0.78938644532666091</v>
      </c>
      <c r="CD217" s="83">
        <f t="shared" si="800"/>
        <v>1.0098257791202547</v>
      </c>
      <c r="CE217" s="83">
        <f t="shared" si="801"/>
        <v>0.86178211950597827</v>
      </c>
      <c r="CF217" s="413">
        <f t="shared" si="654"/>
        <v>1.3235571444561565</v>
      </c>
      <c r="CG217" s="413">
        <f t="shared" si="802"/>
        <v>1.3235564253169165</v>
      </c>
      <c r="CH217" s="9"/>
      <c r="CI217" s="84">
        <f t="shared" si="655"/>
        <v>0.79714278217896373</v>
      </c>
      <c r="CK217" s="87">
        <f t="shared" si="803"/>
        <v>0.53811338165213873</v>
      </c>
      <c r="CL217" s="87">
        <f t="shared" si="656"/>
        <v>6.8309880091503344E-4</v>
      </c>
      <c r="CM217" s="92">
        <f t="shared" si="657"/>
        <v>1</v>
      </c>
      <c r="CN217" s="92">
        <f t="shared" si="658"/>
        <v>1</v>
      </c>
      <c r="CO217" s="5">
        <f t="shared" si="659"/>
        <v>1</v>
      </c>
      <c r="CP217" s="91">
        <f t="shared" si="804"/>
        <v>1</v>
      </c>
      <c r="CQ217" s="37">
        <f t="shared" si="805"/>
        <v>1.3235571444561565</v>
      </c>
      <c r="CR217">
        <f t="shared" si="806"/>
        <v>0.79714278217896373</v>
      </c>
      <c r="CS217" s="84">
        <f t="shared" si="807"/>
        <v>0.870249327422015</v>
      </c>
      <c r="CT217" s="205"/>
      <c r="CU217" s="244"/>
      <c r="CV217" s="5"/>
      <c r="CW217" s="26">
        <f t="shared" si="860"/>
        <v>0.11747005195417666</v>
      </c>
      <c r="CX217" s="26">
        <f t="shared" si="861"/>
        <v>8.7370837132201146E-2</v>
      </c>
      <c r="CY217" s="26">
        <f t="shared" si="862"/>
        <v>0.1991115639364322</v>
      </c>
      <c r="CZ217" s="26">
        <f t="shared" si="863"/>
        <v>0.30353369907203676</v>
      </c>
      <c r="DA217" s="26">
        <f t="shared" si="864"/>
        <v>0.29251384790515328</v>
      </c>
      <c r="DB217" s="26">
        <f t="shared" si="865"/>
        <v>1</v>
      </c>
      <c r="DD217" s="26">
        <f t="shared" si="866"/>
        <v>0.12093002700483645</v>
      </c>
      <c r="DE217" s="26">
        <f t="shared" si="867"/>
        <v>8.8281398255339552E-2</v>
      </c>
      <c r="DF217" s="26">
        <f t="shared" si="868"/>
        <v>0.19748523950987523</v>
      </c>
      <c r="DG217" s="26">
        <f t="shared" si="869"/>
        <v>0.30070114270561704</v>
      </c>
      <c r="DH217" s="26">
        <f t="shared" si="870"/>
        <v>0.29255211882064508</v>
      </c>
      <c r="DI217" s="26">
        <f t="shared" si="871"/>
        <v>0.99994992629631341</v>
      </c>
      <c r="DJ217" s="26"/>
      <c r="DK217" s="26">
        <f t="shared" si="872"/>
        <v>0.1209360827224077</v>
      </c>
      <c r="DL217" s="26">
        <f t="shared" si="873"/>
        <v>8.828581905328256E-2</v>
      </c>
      <c r="DM217" s="26">
        <f t="shared" si="874"/>
        <v>0.19749512882243545</v>
      </c>
      <c r="DN217" s="26">
        <f t="shared" si="875"/>
        <v>0.30071620067954363</v>
      </c>
      <c r="DO217" s="26">
        <f t="shared" si="876"/>
        <v>0.29256676872233062</v>
      </c>
      <c r="DP217" s="26">
        <f t="shared" si="877"/>
        <v>1</v>
      </c>
      <c r="DQ217" s="26"/>
      <c r="DR217" s="26"/>
      <c r="DS217" s="26">
        <f t="shared" si="688"/>
        <v>-7.5637818817864147E-2</v>
      </c>
      <c r="DT217" s="26">
        <f t="shared" si="689"/>
        <v>-4.6985842546910461E-2</v>
      </c>
      <c r="DU217" s="26">
        <f t="shared" si="690"/>
        <v>-1.7184566146561522E-2</v>
      </c>
      <c r="DV217" s="26">
        <f t="shared" si="691"/>
        <v>-5.493447966459751E-3</v>
      </c>
      <c r="DW217" s="26">
        <f t="shared" si="692"/>
        <v>-1.1294614341325181E-2</v>
      </c>
      <c r="DY217" s="26">
        <f t="shared" si="693"/>
        <v>0.97858679808285653</v>
      </c>
      <c r="DZ217" s="26">
        <f t="shared" si="694"/>
        <v>0.70672690915424996</v>
      </c>
      <c r="EA217" s="26">
        <f t="shared" si="808"/>
        <v>0.870249327422015</v>
      </c>
      <c r="EC217" s="26">
        <f t="shared" si="829"/>
        <v>-1.9482993903662142E-2</v>
      </c>
      <c r="ED217" s="26">
        <f t="shared" si="830"/>
        <v>-1.1055856187416264E-2</v>
      </c>
      <c r="EE217" s="26">
        <f t="shared" si="831"/>
        <v>-3.7317374458874729E-3</v>
      </c>
      <c r="EF217" s="26">
        <f t="shared" si="832"/>
        <v>-1.3067337934606613E-2</v>
      </c>
      <c r="EG217" s="26">
        <f t="shared" si="833"/>
        <v>-2.6308709288667558E-2</v>
      </c>
      <c r="EI217" s="26">
        <f t="shared" si="834"/>
        <v>0.98442665194126011</v>
      </c>
      <c r="EJ217" s="26">
        <f t="shared" si="695"/>
        <v>0.68135067362780999</v>
      </c>
      <c r="EK217" s="26">
        <f t="shared" si="809"/>
        <v>0.78938644532666091</v>
      </c>
      <c r="EN217" s="26">
        <f t="shared" si="696"/>
        <v>-3.9844531944339595E-2</v>
      </c>
      <c r="EO217" s="26">
        <f t="shared" si="697"/>
        <v>-2.1655652518075979E-2</v>
      </c>
      <c r="EP217" s="26">
        <f t="shared" si="698"/>
        <v>4.8661898641273712E-3</v>
      </c>
      <c r="EQ217" s="26">
        <f t="shared" si="699"/>
        <v>-4.1783702565227872E-3</v>
      </c>
      <c r="ER217" s="292">
        <f t="shared" si="764"/>
        <v>-1.1294614341325181E-2</v>
      </c>
      <c r="ET217" s="26">
        <f t="shared" si="835"/>
        <v>0.98972276315616636</v>
      </c>
      <c r="EU217" s="26">
        <f t="shared" si="701"/>
        <v>0.70061523741605758</v>
      </c>
      <c r="EV217" s="26">
        <f t="shared" si="810"/>
        <v>0.86178211950597827</v>
      </c>
      <c r="EW217" s="26"/>
      <c r="EX217" s="26">
        <f t="shared" si="836"/>
        <v>-3.5793286873524392E-2</v>
      </c>
      <c r="EY217" s="26">
        <f t="shared" si="837"/>
        <v>-2.5330190028834673E-2</v>
      </c>
      <c r="EZ217" s="26">
        <f t="shared" si="838"/>
        <v>-2.2050546699198866E-2</v>
      </c>
      <c r="FA217" s="26">
        <f t="shared" si="839"/>
        <v>-1.3150777099369796E-3</v>
      </c>
      <c r="FB217" s="26">
        <f t="shared" si="840"/>
        <v>0</v>
      </c>
      <c r="FC217" s="26"/>
      <c r="FD217" s="26">
        <f t="shared" si="841"/>
        <v>0.98874844043702048</v>
      </c>
      <c r="FE217" s="26">
        <f t="shared" si="702"/>
        <v>1.0087240201626226</v>
      </c>
      <c r="FF217" s="26">
        <f t="shared" si="811"/>
        <v>1.0098257791202547</v>
      </c>
      <c r="FV217" s="26">
        <f t="shared" si="812"/>
        <v>1.9266778280185086</v>
      </c>
      <c r="FX217" s="8">
        <f t="shared" si="703"/>
        <v>57</v>
      </c>
      <c r="FY217" t="b">
        <f t="shared" si="673"/>
        <v>0</v>
      </c>
      <c r="GC217" s="11"/>
      <c r="GD217" s="11"/>
      <c r="GE217" s="11"/>
      <c r="GF217" s="11" t="str">
        <f t="shared" ca="1" si="772"/>
        <v/>
      </c>
      <c r="GG217" s="12" t="str">
        <f t="shared" ca="1" si="705"/>
        <v/>
      </c>
      <c r="GH217" s="12" t="str">
        <f t="shared" ca="1" si="706"/>
        <v/>
      </c>
      <c r="GI217" s="12" t="str">
        <f t="shared" ca="1" si="707"/>
        <v/>
      </c>
      <c r="GM217" s="12" t="str">
        <f t="shared" ca="1" si="773"/>
        <v/>
      </c>
      <c r="GN217" s="12" t="str">
        <f t="shared" ca="1" si="774"/>
        <v/>
      </c>
      <c r="GO217" s="12" t="str">
        <f t="shared" ca="1" si="775"/>
        <v/>
      </c>
      <c r="GP217" s="12" t="str">
        <f t="shared" ca="1" si="776"/>
        <v/>
      </c>
      <c r="GQ217" s="12" t="str">
        <f t="shared" ca="1" si="777"/>
        <v/>
      </c>
      <c r="GX217" s="14"/>
      <c r="GZ217">
        <f t="shared" si="813"/>
        <v>1.3853926726385137</v>
      </c>
      <c r="HA217">
        <f t="shared" si="814"/>
        <v>0.86615116200141784</v>
      </c>
      <c r="HB217">
        <f t="shared" si="815"/>
        <v>0.98736129379471194</v>
      </c>
      <c r="HC217">
        <f t="shared" si="816"/>
        <v>0.90734991058066439</v>
      </c>
      <c r="HD217">
        <f t="shared" si="817"/>
        <v>1.0750223107550789</v>
      </c>
      <c r="HE217">
        <f t="shared" si="818"/>
        <v>1.0750218783101069</v>
      </c>
      <c r="HG217">
        <f t="shared" si="819"/>
        <v>0.85520413193551303</v>
      </c>
      <c r="HI217">
        <f t="shared" si="676"/>
        <v>0.84091439259618062</v>
      </c>
      <c r="HJ217">
        <f t="shared" si="677"/>
        <v>0.88812598744191229</v>
      </c>
      <c r="HK217">
        <f t="shared" si="678"/>
        <v>0.77030034071858944</v>
      </c>
      <c r="HL217">
        <f t="shared" si="679"/>
        <v>1.0342533370899016</v>
      </c>
      <c r="HM217">
        <f t="shared" si="842"/>
        <v>0.95077516596020983</v>
      </c>
      <c r="HO217" s="8">
        <f t="shared" si="704"/>
        <v>57</v>
      </c>
      <c r="HP217" t="b">
        <f t="shared" si="681"/>
        <v>0</v>
      </c>
      <c r="HS217" s="11"/>
      <c r="HT217" s="11"/>
      <c r="HU217" s="11"/>
      <c r="HV217" s="11" t="str">
        <f t="shared" ca="1" si="733"/>
        <v/>
      </c>
      <c r="HW217" s="12" t="str">
        <f t="shared" ca="1" si="820"/>
        <v/>
      </c>
      <c r="HX217" s="12" t="str">
        <f t="shared" ca="1" si="821"/>
        <v/>
      </c>
      <c r="HY217" s="12" t="str">
        <f t="shared" ca="1" si="822"/>
        <v/>
      </c>
      <c r="IB217" s="12" t="str">
        <f t="shared" ca="1" si="823"/>
        <v/>
      </c>
      <c r="IC217" s="12" t="str">
        <f t="shared" ca="1" si="824"/>
        <v/>
      </c>
      <c r="ID217" s="12" t="str">
        <f t="shared" ca="1" si="825"/>
        <v/>
      </c>
      <c r="IE217" s="12" t="str">
        <f t="shared" ca="1" si="826"/>
        <v/>
      </c>
      <c r="IF217" s="12" t="str">
        <f t="shared" ca="1" si="827"/>
        <v/>
      </c>
      <c r="IG217" s="197"/>
      <c r="IH217">
        <f t="shared" si="843"/>
        <v>1.2600363793394813</v>
      </c>
      <c r="II217">
        <f t="shared" si="844"/>
        <v>1.3960662383122981</v>
      </c>
      <c r="IJ217" t="e">
        <f t="shared" si="845"/>
        <v>#DIV/0!</v>
      </c>
      <c r="IK217">
        <f t="shared" si="881"/>
        <v>1.0935620045650249</v>
      </c>
      <c r="IL217">
        <f t="shared" si="780"/>
        <v>1.3159109654604284</v>
      </c>
      <c r="IM217">
        <f t="shared" si="781"/>
        <v>1.1087101279426816</v>
      </c>
    </row>
    <row r="218" spans="1:247" x14ac:dyDescent="0.2">
      <c r="A218" t="s">
        <v>202</v>
      </c>
      <c r="B218" s="1">
        <f t="shared" si="686"/>
        <v>2007</v>
      </c>
      <c r="C218" s="42">
        <f t="shared" si="878"/>
        <v>11358.808000000001</v>
      </c>
      <c r="D218" s="42">
        <f t="shared" si="878"/>
        <v>8481.896999999999</v>
      </c>
      <c r="E218" s="42">
        <f t="shared" si="878"/>
        <v>24885.687999999998</v>
      </c>
      <c r="F218" s="42">
        <f t="shared" si="878"/>
        <v>29057.01</v>
      </c>
      <c r="G218" s="42">
        <f t="shared" si="784"/>
        <v>27531.980000000003</v>
      </c>
      <c r="H218" s="42">
        <f t="shared" si="879"/>
        <v>101315.383</v>
      </c>
      <c r="I218" s="42">
        <f t="shared" si="734"/>
        <v>73783.402999999991</v>
      </c>
      <c r="J218" s="277">
        <f t="shared" si="709"/>
        <v>3.1436606327553034</v>
      </c>
      <c r="K218" s="42">
        <f>[2]National!H147</f>
        <v>11358.808000000001</v>
      </c>
      <c r="L218" s="42">
        <f t="shared" si="785"/>
        <v>8317.9467935159992</v>
      </c>
      <c r="M218" s="42">
        <f>[11]Total_Industrial!F146</f>
        <v>18416.653109342078</v>
      </c>
      <c r="N218" s="42">
        <f t="shared" si="710"/>
        <v>28049.494238355834</v>
      </c>
      <c r="O218" s="42">
        <f t="shared" si="711"/>
        <v>27346.527145586635</v>
      </c>
      <c r="P218" s="42">
        <f t="shared" si="880"/>
        <v>93489.429286800543</v>
      </c>
      <c r="Q218" s="27"/>
      <c r="R218" s="27"/>
      <c r="S218" s="51">
        <f t="shared" si="736"/>
        <v>1</v>
      </c>
      <c r="T218" s="51">
        <f t="shared" si="737"/>
        <v>0.98067057328283991</v>
      </c>
      <c r="U218" s="51">
        <f t="shared" si="738"/>
        <v>0.74004998814346945</v>
      </c>
      <c r="V218" s="51">
        <f t="shared" si="739"/>
        <v>0.96532624101226638</v>
      </c>
      <c r="W218" s="51">
        <f t="shared" si="740"/>
        <v>0.99326409308689867</v>
      </c>
      <c r="X218" s="51">
        <f t="shared" si="741"/>
        <v>0.92275651059622943</v>
      </c>
      <c r="Z218" s="23">
        <f t="shared" si="713"/>
        <v>110636.42701516766</v>
      </c>
      <c r="AA218" s="23">
        <f t="shared" si="786"/>
        <v>82517.823695937244</v>
      </c>
      <c r="AB218" s="27">
        <f t="shared" si="779"/>
        <v>2557.6206077097186</v>
      </c>
      <c r="AC218" s="58">
        <f t="shared" si="743"/>
        <v>1.6278385950555496</v>
      </c>
      <c r="AD218" s="27">
        <f t="shared" si="645"/>
        <v>12785.488772341094</v>
      </c>
      <c r="AE218" s="27">
        <f t="shared" si="714"/>
        <v>14876.8</v>
      </c>
      <c r="AH218" s="267">
        <f t="shared" si="646"/>
        <v>102.66788531089105</v>
      </c>
      <c r="AI218" s="267">
        <f t="shared" si="647"/>
        <v>100.80181978824452</v>
      </c>
      <c r="AJ218" s="267">
        <f t="shared" si="852"/>
        <v>7.200697810232966</v>
      </c>
      <c r="AK218" s="51">
        <f t="shared" si="649"/>
        <v>17.231127412480749</v>
      </c>
      <c r="AL218" s="291">
        <f t="shared" si="853"/>
        <v>2.1388722506053504</v>
      </c>
      <c r="AM218" s="15"/>
      <c r="AN218" s="34">
        <f t="shared" si="651"/>
        <v>6.2842432032964446</v>
      </c>
      <c r="AO218" s="34">
        <f t="shared" si="652"/>
        <v>6.8102940820606586</v>
      </c>
      <c r="AQ218" s="26">
        <f t="shared" si="787"/>
        <v>0.91000659205839496</v>
      </c>
      <c r="AR218" s="26">
        <f t="shared" si="788"/>
        <v>0.96243867281423334</v>
      </c>
      <c r="AS218" s="26">
        <f t="shared" si="789"/>
        <v>0.7343251761575903</v>
      </c>
      <c r="AT218" s="26">
        <f t="shared" si="790"/>
        <v>0.88901583519384708</v>
      </c>
      <c r="AU218" s="26">
        <f t="shared" si="791"/>
        <v>0.938628387252192</v>
      </c>
      <c r="AV218" s="26">
        <f t="shared" si="792"/>
        <v>0.68758242712764894</v>
      </c>
      <c r="AY218" s="34">
        <f t="shared" si="793"/>
        <v>7.4368430721101086</v>
      </c>
      <c r="AZ218" s="34">
        <f t="shared" si="794"/>
        <v>5.5467455162358332</v>
      </c>
      <c r="BA218" s="34">
        <f t="shared" si="795"/>
        <v>0.1719200774164954</v>
      </c>
      <c r="BB218" s="95">
        <f t="shared" si="796"/>
        <v>1.0942128650351889E-4</v>
      </c>
      <c r="BC218" s="34">
        <f t="shared" si="797"/>
        <v>0.85942465935826884</v>
      </c>
      <c r="BD218" s="34"/>
      <c r="BH218" s="258">
        <f>[2]National!CQ147</f>
        <v>0.7700849524391874</v>
      </c>
      <c r="BI218" s="258">
        <f>[10]Commercial_Total!Y147</f>
        <v>0.96400219990235969</v>
      </c>
      <c r="BJ218" s="258">
        <f>[11]Total_Industrial!Z146</f>
        <v>0.80377596026373821</v>
      </c>
      <c r="BK218" s="51">
        <f t="shared" si="715"/>
        <v>0.83191953983036648</v>
      </c>
      <c r="BL218" s="290">
        <f t="shared" si="854"/>
        <v>0.938628387252192</v>
      </c>
      <c r="BN218" s="258">
        <f>[2]National!CU147</f>
        <v>1.181696368921398</v>
      </c>
      <c r="BO218" s="258">
        <f>[10]Commercial_Total!X147</f>
        <v>0.9983780876347742</v>
      </c>
      <c r="BP218" s="258">
        <f>[11]Total_Industrial!AD146</f>
        <v>0.91359669063169247</v>
      </c>
      <c r="BQ218" s="51">
        <f t="shared" si="846"/>
        <v>1.068631992193769</v>
      </c>
      <c r="BR218" s="51">
        <v>1</v>
      </c>
      <c r="BT218">
        <f t="shared" si="855"/>
        <v>1.0000000000000002</v>
      </c>
      <c r="BU218">
        <f t="shared" si="856"/>
        <v>0.99999999999999989</v>
      </c>
      <c r="BV218">
        <f t="shared" si="857"/>
        <v>1.0000025617379504</v>
      </c>
      <c r="BW218">
        <f t="shared" si="858"/>
        <v>1.0000000000000011</v>
      </c>
      <c r="BX218">
        <f t="shared" si="859"/>
        <v>1</v>
      </c>
      <c r="BZ218" s="83">
        <f t="shared" si="687"/>
        <v>1.9611637686699974</v>
      </c>
      <c r="CA218" s="83">
        <f t="shared" si="798"/>
        <v>0.67622194504847732</v>
      </c>
      <c r="CB218" s="83">
        <f t="shared" si="828"/>
        <v>0.68758242712764894</v>
      </c>
      <c r="CC218" s="83">
        <f t="shared" si="799"/>
        <v>0.78644069166501807</v>
      </c>
      <c r="CD218" s="83">
        <f t="shared" si="800"/>
        <v>1.0198482952778201</v>
      </c>
      <c r="CE218" s="83">
        <f t="shared" si="801"/>
        <v>0.85728151896761873</v>
      </c>
      <c r="CF218" s="413">
        <f t="shared" si="654"/>
        <v>1.3484625001430672</v>
      </c>
      <c r="CG218" s="413">
        <f t="shared" si="802"/>
        <v>1.348461744056924</v>
      </c>
      <c r="CH218" s="9"/>
      <c r="CI218" s="84">
        <f t="shared" si="655"/>
        <v>0.80205019873167838</v>
      </c>
      <c r="CK218" s="87">
        <f t="shared" si="803"/>
        <v>0.57176230347848789</v>
      </c>
      <c r="CL218" s="87">
        <f t="shared" si="656"/>
        <v>6.6690363363304929E-4</v>
      </c>
      <c r="CM218" s="92">
        <f t="shared" si="657"/>
        <v>1</v>
      </c>
      <c r="CN218" s="92">
        <f t="shared" si="658"/>
        <v>1</v>
      </c>
      <c r="CO218" s="5">
        <f t="shared" si="659"/>
        <v>1</v>
      </c>
      <c r="CP218" s="91">
        <f t="shared" si="804"/>
        <v>1</v>
      </c>
      <c r="CQ218" s="37">
        <f t="shared" si="805"/>
        <v>1.3484625001430672</v>
      </c>
      <c r="CR218">
        <f t="shared" si="806"/>
        <v>0.80205019873167838</v>
      </c>
      <c r="CS218" s="84">
        <f t="shared" si="807"/>
        <v>0.87429660547183796</v>
      </c>
      <c r="CT218" s="205"/>
      <c r="CU218" s="244"/>
      <c r="CV218" s="5"/>
      <c r="CW218" s="26">
        <f>K218/$P218</f>
        <v>0.12149831362382392</v>
      </c>
      <c r="CX218" s="26">
        <f>L218/$P218</f>
        <v>8.8972056594748966E-2</v>
      </c>
      <c r="CY218" s="26">
        <f>M218/$P218</f>
        <v>0.19699182303107998</v>
      </c>
      <c r="CZ218" s="26">
        <f>N218/$P218</f>
        <v>0.30002851073470022</v>
      </c>
      <c r="DA218" s="26">
        <f>O218/$P218</f>
        <v>0.29250929601564696</v>
      </c>
      <c r="DB218" s="26">
        <f>SUM(CW218:DA218)</f>
        <v>1</v>
      </c>
      <c r="DD218" s="26">
        <f>(CW218-CW217)/LN(CW218/CW217)</f>
        <v>0.11947286460900629</v>
      </c>
      <c r="DE218" s="26">
        <f>(CX218-CX217)/LN(CX218/CX217)</f>
        <v>8.8169023592079343E-2</v>
      </c>
      <c r="DF218" s="26">
        <f>(CY218-CY217)/LN(CY218/CY217)</f>
        <v>0.19804980284275608</v>
      </c>
      <c r="DG218" s="26">
        <f>(CZ218-CZ217)/LN(CZ218/CZ217)</f>
        <v>0.3017777121418655</v>
      </c>
      <c r="DH218" s="26">
        <f>(DA218-DA217)/LN(DA218/DA217)</f>
        <v>0.29251157195376964</v>
      </c>
      <c r="DI218" s="26">
        <f>SUM(DD218:DH218)</f>
        <v>0.99998097513947681</v>
      </c>
      <c r="DJ218" s="26"/>
      <c r="DK218" s="26">
        <f>DD218/$DI218</f>
        <v>0.11947513760683524</v>
      </c>
      <c r="DL218" s="26">
        <f>DE218/$DI218</f>
        <v>8.8170701027368625E-2</v>
      </c>
      <c r="DM218" s="26">
        <f>DF218/$DI218</f>
        <v>0.19805357078431637</v>
      </c>
      <c r="DN218" s="26">
        <f>DG218/$DI218</f>
        <v>0.3017834535299771</v>
      </c>
      <c r="DO218" s="26">
        <f>DH218/$DI218</f>
        <v>0.29251713705150267</v>
      </c>
      <c r="DP218" s="26">
        <f>SUM(DK218:DO218)</f>
        <v>1</v>
      </c>
      <c r="DQ218" s="26"/>
      <c r="DR218" s="26"/>
      <c r="DS218" s="26">
        <f>LN(AQ218/AQ217)</f>
        <v>4.7396895185157717E-2</v>
      </c>
      <c r="DT218" s="26">
        <f>LN(AR218/AR217)</f>
        <v>2.0844345266295031E-2</v>
      </c>
      <c r="DU218" s="26">
        <f>LN(AS218/AS217)</f>
        <v>-1.8551832749955739E-3</v>
      </c>
      <c r="DV218" s="26">
        <f>LN(AT218/AT217)</f>
        <v>-5.7319900453309935E-3</v>
      </c>
      <c r="DW218" s="26">
        <f>LN(AU218/AU217)</f>
        <v>-2.6098843842300976E-3</v>
      </c>
      <c r="DY218" s="26">
        <f>EXP(SUMPRODUCT($DK218:$DO218,DS218:DW218))</f>
        <v>1.0046507109196079</v>
      </c>
      <c r="DZ218" s="26">
        <f>IF(ISERR(DY218),DZ217,DY218*DZ217)</f>
        <v>0.71001369170783435</v>
      </c>
      <c r="EA218" s="26">
        <f t="shared" si="808"/>
        <v>0.87429660547183796</v>
      </c>
      <c r="EC218" s="26">
        <f>LN(AY218/AY217)</f>
        <v>-1.2778686973012569E-2</v>
      </c>
      <c r="ED218" s="26">
        <f>LN(AZ218/AZ217)</f>
        <v>-1.7823021244094605E-3</v>
      </c>
      <c r="EE218" s="26">
        <f>LN(BA218/BA217)</f>
        <v>-7.946637456306355E-3</v>
      </c>
      <c r="EF218" s="26">
        <f>LN(BB218/BB217)</f>
        <v>-4.9818939221208183E-3</v>
      </c>
      <c r="EG218" s="26">
        <f>LN(BC218/BC217)</f>
        <v>3.4955722634659732E-3</v>
      </c>
      <c r="EI218" s="26">
        <f>EXP(SUMPRODUCT($DK218:$DO218,EC218:EG218))</f>
        <v>0.99626829966604769</v>
      </c>
      <c r="EJ218" s="26">
        <f>IF(ISERR(EI218),EJ217,EI218*EJ217)</f>
        <v>0.67880807709149449</v>
      </c>
      <c r="EK218" s="26">
        <f t="shared" si="809"/>
        <v>0.78644069166501807</v>
      </c>
      <c r="EN218" s="26">
        <f>LN(BH218/BH217)</f>
        <v>6.2023182820221878E-3</v>
      </c>
      <c r="EO218" s="26">
        <f>LN(BI218/BI217)</f>
        <v>-5.9093515125211099E-3</v>
      </c>
      <c r="EP218" s="26">
        <f>LN(BJ218/BJ217)</f>
        <v>-1.2107754284290267E-2</v>
      </c>
      <c r="EQ218" s="26">
        <f>LN(BK218/BK217)</f>
        <v>-7.6037641549026235E-3</v>
      </c>
      <c r="ER218" s="292">
        <f t="shared" si="764"/>
        <v>-2.6098843842300976E-3</v>
      </c>
      <c r="ET218" s="26">
        <f t="shared" si="835"/>
        <v>0.99477756565552844</v>
      </c>
      <c r="EU218" s="26">
        <f>IF(ISERR(ET218),EU217,ET218*EU217)</f>
        <v>0.69695632033791588</v>
      </c>
      <c r="EV218" s="26">
        <f t="shared" si="810"/>
        <v>0.85728151896761873</v>
      </c>
      <c r="EW218" s="26"/>
      <c r="EX218" s="26">
        <f>LN(BN218/BN217)</f>
        <v>4.1194576903135174E-2</v>
      </c>
      <c r="EY218" s="26">
        <f>LN(BO218/BO217)</f>
        <v>2.6753696778816345E-2</v>
      </c>
      <c r="EZ218" s="26">
        <f>LN(BP218/BP217)</f>
        <v>1.0252658683221292E-2</v>
      </c>
      <c r="FA218" s="26">
        <f>LN(BQ218/BQ217)</f>
        <v>1.8717741095719983E-3</v>
      </c>
      <c r="FB218" s="26">
        <f>LN(BR218/BR217)</f>
        <v>0</v>
      </c>
      <c r="FC218" s="26"/>
      <c r="FD218" s="26">
        <f t="shared" si="841"/>
        <v>1.0099249953455307</v>
      </c>
      <c r="FE218" s="26">
        <f>IF(ISERR(FD218),FE217,FD218*FE217)</f>
        <v>1.0187356013676616</v>
      </c>
      <c r="FF218" s="26">
        <f t="shared" si="811"/>
        <v>1.0198482952778201</v>
      </c>
      <c r="FV218" s="26">
        <f t="shared" si="812"/>
        <v>1.9611637686699974</v>
      </c>
      <c r="FX218" s="8">
        <f>FX217+1</f>
        <v>58</v>
      </c>
      <c r="FY218" t="b">
        <f t="shared" si="673"/>
        <v>0</v>
      </c>
      <c r="GC218" s="11"/>
      <c r="GD218" s="11"/>
      <c r="GE218" s="11"/>
      <c r="GF218" s="11" t="str">
        <f t="shared" ca="1" si="772"/>
        <v/>
      </c>
      <c r="GG218" s="12" t="str">
        <f t="shared" ca="1" si="705"/>
        <v/>
      </c>
      <c r="GH218" s="12" t="str">
        <f t="shared" ca="1" si="706"/>
        <v/>
      </c>
      <c r="GI218" s="12" t="str">
        <f t="shared" ca="1" si="707"/>
        <v/>
      </c>
      <c r="GM218" s="12" t="str">
        <f t="shared" ca="1" si="773"/>
        <v/>
      </c>
      <c r="GN218" s="12" t="str">
        <f t="shared" ca="1" si="774"/>
        <v/>
      </c>
      <c r="GO218" s="12" t="str">
        <f t="shared" ca="1" si="775"/>
        <v/>
      </c>
      <c r="GP218" s="12" t="str">
        <f t="shared" ca="1" si="776"/>
        <v/>
      </c>
      <c r="GQ218" s="12" t="str">
        <f t="shared" ca="1" si="777"/>
        <v/>
      </c>
      <c r="GX218" s="14"/>
      <c r="GZ218">
        <f t="shared" si="813"/>
        <v>1.4101900564007772</v>
      </c>
      <c r="HA218">
        <f t="shared" si="814"/>
        <v>0.86291894542092407</v>
      </c>
      <c r="HB218">
        <f t="shared" si="815"/>
        <v>0.99716085003998145</v>
      </c>
      <c r="HC218">
        <f t="shared" si="816"/>
        <v>0.90261133524519477</v>
      </c>
      <c r="HD218">
        <f t="shared" si="817"/>
        <v>1.0952509900628555</v>
      </c>
      <c r="HE218">
        <f t="shared" si="818"/>
        <v>1.0952505304624953</v>
      </c>
      <c r="HG218">
        <f t="shared" si="819"/>
        <v>0.86046898913153302</v>
      </c>
      <c r="HI218">
        <f t="shared" si="676"/>
        <v>0.88173076788980786</v>
      </c>
      <c r="HJ218">
        <f t="shared" si="677"/>
        <v>0.90683267922271571</v>
      </c>
      <c r="HK218">
        <f t="shared" si="678"/>
        <v>0.76887261716367872</v>
      </c>
      <c r="HL218">
        <f t="shared" si="679"/>
        <v>1.0283419654043637</v>
      </c>
      <c r="HM218">
        <f t="shared" si="842"/>
        <v>0.94829698798732776</v>
      </c>
      <c r="HO218" s="8">
        <f t="shared" si="704"/>
        <v>58</v>
      </c>
      <c r="HP218" t="b">
        <f t="shared" si="681"/>
        <v>0</v>
      </c>
      <c r="HS218" s="11"/>
      <c r="HT218" s="11"/>
      <c r="HU218" s="11"/>
      <c r="HV218" s="11" t="str">
        <f t="shared" ca="1" si="733"/>
        <v/>
      </c>
      <c r="HW218" s="12" t="str">
        <f t="shared" ca="1" si="820"/>
        <v/>
      </c>
      <c r="HX218" s="12" t="str">
        <f t="shared" ca="1" si="821"/>
        <v/>
      </c>
      <c r="HY218" s="12" t="str">
        <f t="shared" ca="1" si="822"/>
        <v/>
      </c>
      <c r="IB218" s="12" t="str">
        <f t="shared" ca="1" si="823"/>
        <v/>
      </c>
      <c r="IC218" s="12" t="str">
        <f t="shared" ca="1" si="824"/>
        <v/>
      </c>
      <c r="ID218" s="12" t="str">
        <f t="shared" ca="1" si="825"/>
        <v/>
      </c>
      <c r="IE218" s="12" t="str">
        <f t="shared" ca="1" si="826"/>
        <v/>
      </c>
      <c r="IF218" s="12" t="str">
        <f t="shared" ca="1" si="827"/>
        <v/>
      </c>
      <c r="IG218" s="197"/>
      <c r="IH218">
        <f t="shared" si="843"/>
        <v>1.2663044486016479</v>
      </c>
      <c r="II218">
        <f t="shared" si="844"/>
        <v>1.4185241770420667</v>
      </c>
      <c r="IJ218" t="e">
        <f t="shared" si="845"/>
        <v>#DIV/0!</v>
      </c>
      <c r="IK218">
        <f t="shared" si="881"/>
        <v>1.1523453957803704</v>
      </c>
      <c r="IL218">
        <f t="shared" si="780"/>
        <v>1.3652425263072692</v>
      </c>
      <c r="IM218">
        <f t="shared" si="781"/>
        <v>1.1175472645028823</v>
      </c>
    </row>
    <row r="219" spans="1:247" x14ac:dyDescent="0.2">
      <c r="A219" t="s">
        <v>202</v>
      </c>
      <c r="B219" s="1">
        <f t="shared" si="686"/>
        <v>2008</v>
      </c>
      <c r="C219" s="42">
        <f t="shared" si="878"/>
        <v>11624.834999999999</v>
      </c>
      <c r="D219" s="42">
        <f t="shared" si="878"/>
        <v>8656.36</v>
      </c>
      <c r="E219" s="42">
        <f t="shared" si="878"/>
        <v>23998.780999999999</v>
      </c>
      <c r="F219" s="42">
        <f t="shared" si="878"/>
        <v>27774.73</v>
      </c>
      <c r="G219" s="42">
        <f t="shared" si="784"/>
        <v>27241.576000000001</v>
      </c>
      <c r="H219" s="42">
        <f>SUM(C219:G219)</f>
        <v>99296.281999999992</v>
      </c>
      <c r="I219" s="42">
        <f t="shared" si="734"/>
        <v>72054.705999999991</v>
      </c>
      <c r="J219" s="277">
        <f t="shared" si="709"/>
        <v>3.1384232764287128</v>
      </c>
      <c r="K219" s="42">
        <f>[2]National!H148</f>
        <v>11624.835000000001</v>
      </c>
      <c r="L219" s="42">
        <f t="shared" si="785"/>
        <v>8492.409796928001</v>
      </c>
      <c r="M219" s="42">
        <f>[11]Total_Industrial!F147</f>
        <v>17527.650353002646</v>
      </c>
      <c r="N219" s="42">
        <f t="shared" si="710"/>
        <v>27517.87352316975</v>
      </c>
      <c r="O219" s="42">
        <f t="shared" si="711"/>
        <v>27091.491717215798</v>
      </c>
      <c r="P219" s="42">
        <f>SUM(K219:O219)</f>
        <v>92254.260390316194</v>
      </c>
      <c r="Q219" s="58"/>
      <c r="R219" s="27"/>
      <c r="S219" s="51">
        <f t="shared" si="736"/>
        <v>1.0000000000000002</v>
      </c>
      <c r="T219" s="51">
        <f t="shared" si="737"/>
        <v>0.98106014501799843</v>
      </c>
      <c r="U219" s="51">
        <f t="shared" si="738"/>
        <v>0.73035586069986835</v>
      </c>
      <c r="V219" s="51">
        <f t="shared" si="739"/>
        <v>0.99075215216024604</v>
      </c>
      <c r="W219" s="51">
        <f t="shared" si="740"/>
        <v>0.99449061674022821</v>
      </c>
      <c r="X219" s="51">
        <f t="shared" si="741"/>
        <v>0.92908071210879983</v>
      </c>
      <c r="Z219" s="23">
        <f t="shared" si="713"/>
        <v>111152.38122754355</v>
      </c>
      <c r="AA219" s="23">
        <f t="shared" si="786"/>
        <v>83696.455468329936</v>
      </c>
      <c r="AB219" s="27">
        <f t="shared" si="779"/>
        <v>2423.1045247103261</v>
      </c>
      <c r="AC219" s="58">
        <f t="shared" si="743"/>
        <v>1.6004580311312939</v>
      </c>
      <c r="AD219" s="27">
        <f t="shared" si="645"/>
        <v>12693.105433285411</v>
      </c>
      <c r="AE219" s="27">
        <f t="shared" si="714"/>
        <v>14833.6</v>
      </c>
      <c r="AH219" s="267">
        <f t="shared" si="646"/>
        <v>104.58466900679738</v>
      </c>
      <c r="AI219" s="267">
        <f t="shared" si="647"/>
        <v>101.46677955963692</v>
      </c>
      <c r="AJ219" s="267">
        <f t="shared" ref="AJ219:AJ221" si="882">M219/AB219</f>
        <v>7.2335510805494518</v>
      </c>
      <c r="AK219" s="51">
        <f t="shared" ref="AK219:AK221" si="883">N219/AC219*0.001</f>
        <v>17.193748906816733</v>
      </c>
      <c r="AL219" s="291">
        <f t="shared" si="853"/>
        <v>2.1343470169382806</v>
      </c>
      <c r="AM219" s="15"/>
      <c r="AN219" s="34">
        <f t="shared" si="651"/>
        <v>6.2192765337016089</v>
      </c>
      <c r="AO219" s="34">
        <f t="shared" si="652"/>
        <v>6.6940110290152077</v>
      </c>
      <c r="AQ219" s="26">
        <f t="shared" si="787"/>
        <v>0.92699618713520893</v>
      </c>
      <c r="AR219" s="26">
        <f t="shared" si="788"/>
        <v>0.96878759589119945</v>
      </c>
      <c r="AS219" s="26">
        <f t="shared" si="789"/>
        <v>0.73767554360089871</v>
      </c>
      <c r="AT219" s="26">
        <f t="shared" si="790"/>
        <v>0.88708734365433672</v>
      </c>
      <c r="AU219" s="26">
        <f t="shared" si="791"/>
        <v>0.93664252167389062</v>
      </c>
      <c r="AV219" s="26">
        <f t="shared" si="792"/>
        <v>0.68047418212227029</v>
      </c>
      <c r="AY219" s="34">
        <f t="shared" si="793"/>
        <v>7.4932842484321771</v>
      </c>
      <c r="AZ219" s="34">
        <f t="shared" si="794"/>
        <v>5.6423562364045097</v>
      </c>
      <c r="BA219" s="34">
        <f t="shared" si="795"/>
        <v>0.1633524245436257</v>
      </c>
      <c r="BB219" s="95">
        <f t="shared" si="796"/>
        <v>1.078941073732131E-4</v>
      </c>
      <c r="BC219" s="34">
        <f t="shared" si="797"/>
        <v>0.85569958966706738</v>
      </c>
      <c r="BD219" s="34"/>
      <c r="BH219" s="258">
        <f>[2]National!CQ148</f>
        <v>0.76327267935227661</v>
      </c>
      <c r="BI219" s="258">
        <f>[10]Commercial_Total!Y148</f>
        <v>0.95957134048013937</v>
      </c>
      <c r="BJ219" s="258">
        <f>[11]Total_Industrial!Z147</f>
        <v>0.81104637389803858</v>
      </c>
      <c r="BK219" s="51">
        <f t="shared" si="715"/>
        <v>0.82651078855921678</v>
      </c>
      <c r="BL219" s="290">
        <f t="shared" si="854"/>
        <v>0.93664252167389062</v>
      </c>
      <c r="BN219" s="258">
        <f>[2]National!CU148</f>
        <v>1.2145019888853754</v>
      </c>
      <c r="BO219" s="258">
        <f>[10]Commercial_Total!X148</f>
        <v>1.0096045546821442</v>
      </c>
      <c r="BP219" s="258">
        <f>[11]Total_Industrial!AD147</f>
        <v>0.90953793128277338</v>
      </c>
      <c r="BQ219" s="51">
        <f t="shared" si="846"/>
        <v>1.0732919109268</v>
      </c>
      <c r="BR219" s="51">
        <v>1</v>
      </c>
      <c r="BT219">
        <f t="shared" si="855"/>
        <v>1.0000000000000004</v>
      </c>
      <c r="BU219">
        <f t="shared" si="856"/>
        <v>0.99999999999999978</v>
      </c>
      <c r="BV219">
        <f t="shared" si="857"/>
        <v>1.0000025722537971</v>
      </c>
      <c r="BW219">
        <f t="shared" si="858"/>
        <v>1.0000000000000016</v>
      </c>
      <c r="BX219">
        <f t="shared" si="859"/>
        <v>1</v>
      </c>
      <c r="BZ219" s="83">
        <f t="shared" si="687"/>
        <v>1.9554688426908526</v>
      </c>
      <c r="CA219" s="83">
        <f t="shared" si="798"/>
        <v>0.66467572525839491</v>
      </c>
      <c r="CB219" s="83">
        <f t="shared" si="828"/>
        <v>0.68047418212227029</v>
      </c>
      <c r="CC219" s="83">
        <f t="shared" si="799"/>
        <v>0.77637145244882799</v>
      </c>
      <c r="CD219" s="83">
        <f t="shared" si="800"/>
        <v>1.0247971962962552</v>
      </c>
      <c r="CE219" s="83">
        <f t="shared" si="801"/>
        <v>0.85527230728930648</v>
      </c>
      <c r="CF219" s="413">
        <f t="shared" si="654"/>
        <v>1.3306468101998161</v>
      </c>
      <c r="CG219" s="413">
        <f t="shared" si="802"/>
        <v>1.3306460613956406</v>
      </c>
      <c r="CH219" s="9"/>
      <c r="CI219" s="84">
        <f t="shared" si="655"/>
        <v>0.79562328775401037</v>
      </c>
      <c r="CK219" s="87">
        <f t="shared" si="803"/>
        <v>0.5876764477370483</v>
      </c>
      <c r="CL219" s="87">
        <f t="shared" si="656"/>
        <v>6.3764263034605737E-4</v>
      </c>
      <c r="CM219" s="92">
        <f t="shared" si="657"/>
        <v>1</v>
      </c>
      <c r="CN219" s="92">
        <f t="shared" si="658"/>
        <v>1</v>
      </c>
      <c r="CO219" s="5">
        <f t="shared" si="659"/>
        <v>1</v>
      </c>
      <c r="CP219" s="91">
        <f t="shared" si="804"/>
        <v>1</v>
      </c>
      <c r="CQ219" s="37">
        <f t="shared" si="805"/>
        <v>1.3306468101998161</v>
      </c>
      <c r="CR219">
        <f t="shared" si="806"/>
        <v>0.79562328775401037</v>
      </c>
      <c r="CS219" s="84">
        <f t="shared" si="807"/>
        <v>0.8764801693518246</v>
      </c>
      <c r="CT219" s="205"/>
      <c r="CU219" s="244"/>
      <c r="CV219" s="5"/>
      <c r="CW219" s="26">
        <f t="shared" si="860"/>
        <v>0.12600865207543568</v>
      </c>
      <c r="CX219" s="26">
        <f t="shared" si="861"/>
        <v>9.205439142862E-2</v>
      </c>
      <c r="CY219" s="26">
        <f t="shared" si="862"/>
        <v>0.18999285538516442</v>
      </c>
      <c r="CZ219" s="26">
        <f t="shared" si="863"/>
        <v>0.29828295632900942</v>
      </c>
      <c r="DA219" s="26">
        <f t="shared" si="864"/>
        <v>0.29366114478177047</v>
      </c>
      <c r="DB219" s="26">
        <f t="shared" si="865"/>
        <v>1</v>
      </c>
      <c r="DD219" s="26">
        <f t="shared" si="866"/>
        <v>0.12373978292897739</v>
      </c>
      <c r="DE219" s="26">
        <f t="shared" si="867"/>
        <v>9.0504476189875574E-2</v>
      </c>
      <c r="DF219" s="26">
        <f t="shared" si="868"/>
        <v>0.19347124025837961</v>
      </c>
      <c r="DG219" s="26">
        <f t="shared" si="869"/>
        <v>0.29915488476348151</v>
      </c>
      <c r="DH219" s="26">
        <f t="shared" si="870"/>
        <v>0.29308484316003969</v>
      </c>
      <c r="DI219" s="26">
        <f t="shared" si="871"/>
        <v>0.99995522730075381</v>
      </c>
      <c r="DJ219" s="26"/>
      <c r="DK219" s="26">
        <f t="shared" si="872"/>
        <v>0.12374532334112247</v>
      </c>
      <c r="DL219" s="26">
        <f t="shared" si="873"/>
        <v>9.050852850100137E-2</v>
      </c>
      <c r="DM219" s="26">
        <f t="shared" si="874"/>
        <v>0.19347990287588127</v>
      </c>
      <c r="DN219" s="26">
        <f t="shared" si="875"/>
        <v>0.29916827933487616</v>
      </c>
      <c r="DO219" s="26">
        <f t="shared" si="876"/>
        <v>0.29309796594711873</v>
      </c>
      <c r="DP219" s="26">
        <f t="shared" si="877"/>
        <v>1</v>
      </c>
      <c r="DQ219" s="26"/>
      <c r="DR219" s="26"/>
      <c r="DS219" s="26">
        <f t="shared" si="688"/>
        <v>1.8497608929772039E-2</v>
      </c>
      <c r="DT219" s="26">
        <f t="shared" si="689"/>
        <v>6.5750410010908464E-3</v>
      </c>
      <c r="DU219" s="26">
        <f t="shared" si="690"/>
        <v>4.5521353133094102E-3</v>
      </c>
      <c r="DV219" s="26">
        <f t="shared" si="691"/>
        <v>-2.1715993984460251E-3</v>
      </c>
      <c r="DW219" s="26">
        <f t="shared" si="692"/>
        <v>-2.1179513969793603E-3</v>
      </c>
      <c r="DY219" s="26">
        <f t="shared" si="693"/>
        <v>1.0024975092735358</v>
      </c>
      <c r="DZ219" s="26">
        <f t="shared" si="694"/>
        <v>0.71178695748721199</v>
      </c>
      <c r="EA219" s="26">
        <f t="shared" si="808"/>
        <v>0.8764801693518246</v>
      </c>
      <c r="EC219" s="26">
        <f t="shared" si="829"/>
        <v>7.5607453280317691E-3</v>
      </c>
      <c r="ED219" s="26">
        <f t="shared" si="830"/>
        <v>1.7090388388088684E-2</v>
      </c>
      <c r="EE219" s="26">
        <f t="shared" si="831"/>
        <v>-5.1119722072480001E-2</v>
      </c>
      <c r="EF219" s="26">
        <f t="shared" si="832"/>
        <v>-1.4055187200017239E-2</v>
      </c>
      <c r="EG219" s="26">
        <f t="shared" si="833"/>
        <v>-4.3437967255662785E-3</v>
      </c>
      <c r="EI219" s="26">
        <f t="shared" si="834"/>
        <v>0.98719644173692001</v>
      </c>
      <c r="EJ219" s="26">
        <f t="shared" si="695"/>
        <v>0.67011691832700426</v>
      </c>
      <c r="EK219" s="26">
        <f t="shared" si="809"/>
        <v>0.77637145244882799</v>
      </c>
      <c r="EN219" s="26">
        <f t="shared" si="696"/>
        <v>-8.8854912458777875E-3</v>
      </c>
      <c r="EO219" s="26">
        <f t="shared" si="697"/>
        <v>-4.6069122555274077E-3</v>
      </c>
      <c r="EP219" s="26">
        <f t="shared" si="698"/>
        <v>9.0046596539422076E-3</v>
      </c>
      <c r="EQ219" s="26">
        <f t="shared" si="699"/>
        <v>-6.5227587260634004E-3</v>
      </c>
      <c r="ER219" s="292">
        <f t="shared" si="764"/>
        <v>-2.1179513969793603E-3</v>
      </c>
      <c r="ET219" s="26">
        <f t="shared" si="835"/>
        <v>0.99765629885415963</v>
      </c>
      <c r="EU219" s="26">
        <f t="shared" si="701"/>
        <v>0.69532286301133917</v>
      </c>
      <c r="EV219" s="26">
        <f t="shared" si="810"/>
        <v>0.85527230728930648</v>
      </c>
      <c r="EW219" s="26"/>
      <c r="EX219" s="26">
        <f t="shared" si="836"/>
        <v>2.7383100175650134E-2</v>
      </c>
      <c r="EY219" s="26">
        <f t="shared" si="837"/>
        <v>1.1181953256618221E-2</v>
      </c>
      <c r="EZ219" s="26">
        <f t="shared" si="838"/>
        <v>-4.4525138248131023E-3</v>
      </c>
      <c r="FA219" s="26">
        <f t="shared" si="839"/>
        <v>4.3511593276177015E-3</v>
      </c>
      <c r="FB219" s="26">
        <f t="shared" si="840"/>
        <v>0</v>
      </c>
      <c r="FC219" s="26"/>
      <c r="FD219" s="26">
        <f t="shared" si="841"/>
        <v>1.0048525854691819</v>
      </c>
      <c r="FE219" s="26">
        <f t="shared" si="702"/>
        <v>1.0236791029437966</v>
      </c>
      <c r="FF219" s="26">
        <f t="shared" si="811"/>
        <v>1.0247971962962552</v>
      </c>
      <c r="FV219" s="26">
        <f t="shared" si="812"/>
        <v>1.9554688426908526</v>
      </c>
      <c r="FX219" s="8">
        <f t="shared" si="703"/>
        <v>59</v>
      </c>
      <c r="FY219" t="b">
        <f t="shared" si="673"/>
        <v>0</v>
      </c>
      <c r="GC219" s="11"/>
      <c r="GD219" s="11"/>
      <c r="GE219" s="11"/>
      <c r="GF219" s="11" t="str">
        <f t="shared" ca="1" si="772"/>
        <v/>
      </c>
      <c r="GG219" s="12" t="str">
        <f t="shared" ca="1" si="705"/>
        <v/>
      </c>
      <c r="GH219" s="12" t="str">
        <f t="shared" ca="1" si="706"/>
        <v/>
      </c>
      <c r="GI219" s="12" t="str">
        <f t="shared" ca="1" si="707"/>
        <v/>
      </c>
      <c r="GM219" s="12" t="str">
        <f t="shared" ca="1" si="773"/>
        <v/>
      </c>
      <c r="GN219" s="12" t="str">
        <f t="shared" ca="1" si="774"/>
        <v/>
      </c>
      <c r="GO219" s="12" t="str">
        <f t="shared" ca="1" si="775"/>
        <v/>
      </c>
      <c r="GP219" s="12" t="str">
        <f t="shared" ca="1" si="776"/>
        <v/>
      </c>
      <c r="GQ219" s="12" t="str">
        <f t="shared" ca="1" si="777"/>
        <v/>
      </c>
      <c r="GX219" s="14"/>
      <c r="GZ219">
        <f t="shared" si="813"/>
        <v>1.406095075596</v>
      </c>
      <c r="HA219">
        <f t="shared" si="814"/>
        <v>0.8518705124269117</v>
      </c>
      <c r="HB219">
        <f t="shared" si="815"/>
        <v>1.0019996582913226</v>
      </c>
      <c r="HC219">
        <f t="shared" si="816"/>
        <v>0.90049588402453196</v>
      </c>
      <c r="HD219">
        <f t="shared" si="817"/>
        <v>1.080780693672019</v>
      </c>
      <c r="HE219">
        <f t="shared" si="818"/>
        <v>1.0807802379448765</v>
      </c>
      <c r="HG219">
        <f t="shared" si="819"/>
        <v>0.85357396236021943</v>
      </c>
      <c r="HI219">
        <f t="shared" si="676"/>
        <v>0.89819246041373946</v>
      </c>
      <c r="HJ219">
        <f t="shared" si="677"/>
        <v>0.91281478601735333</v>
      </c>
      <c r="HK219">
        <f t="shared" si="678"/>
        <v>0.77238060772186123</v>
      </c>
      <c r="HL219">
        <f t="shared" si="679"/>
        <v>1.0261112416067686</v>
      </c>
      <c r="HM219">
        <f t="shared" si="842"/>
        <v>0.94629066645259996</v>
      </c>
      <c r="HO219" s="8">
        <f t="shared" si="704"/>
        <v>59</v>
      </c>
      <c r="HP219" t="b">
        <f t="shared" si="681"/>
        <v>0</v>
      </c>
      <c r="HS219" s="11"/>
      <c r="HT219" s="11"/>
      <c r="HU219" s="11"/>
      <c r="HV219" s="11" t="str">
        <f t="shared" ca="1" si="733"/>
        <v/>
      </c>
      <c r="HW219" s="12" t="str">
        <f t="shared" ca="1" si="820"/>
        <v/>
      </c>
      <c r="HX219" s="12" t="str">
        <f t="shared" ca="1" si="821"/>
        <v/>
      </c>
      <c r="HY219" s="12" t="str">
        <f t="shared" ca="1" si="822"/>
        <v/>
      </c>
      <c r="IB219" s="12" t="str">
        <f t="shared" ca="1" si="823"/>
        <v/>
      </c>
      <c r="IC219" s="12" t="str">
        <f t="shared" ca="1" si="824"/>
        <v/>
      </c>
      <c r="ID219" s="12" t="str">
        <f t="shared" ca="1" si="825"/>
        <v/>
      </c>
      <c r="IE219" s="12" t="str">
        <f t="shared" ca="1" si="826"/>
        <v/>
      </c>
      <c r="IF219" s="12" t="str">
        <f t="shared" ca="1" si="827"/>
        <v/>
      </c>
      <c r="IG219" s="197"/>
      <c r="IH219">
        <f t="shared" si="843"/>
        <v>1.272209873532957</v>
      </c>
      <c r="II219">
        <f t="shared" si="844"/>
        <v>1.4387854683617418</v>
      </c>
      <c r="IJ219" t="e">
        <f t="shared" si="845"/>
        <v>#DIV/0!</v>
      </c>
      <c r="IK219">
        <f t="shared" si="881"/>
        <v>1.1793337020008177</v>
      </c>
      <c r="IL219">
        <f t="shared" si="780"/>
        <v>1.393877514897365</v>
      </c>
      <c r="IM219">
        <f t="shared" si="781"/>
        <v>1.0636013823393806</v>
      </c>
    </row>
    <row r="220" spans="1:247" x14ac:dyDescent="0.2">
      <c r="A220" t="s">
        <v>202</v>
      </c>
      <c r="B220" s="1">
        <f t="shared" si="686"/>
        <v>2009</v>
      </c>
      <c r="C220" s="42">
        <f t="shared" ref="C220:F222" si="884">C297+C373</f>
        <v>11321.941000000001</v>
      </c>
      <c r="D220" s="42">
        <f t="shared" si="884"/>
        <v>8512.2309999999998</v>
      </c>
      <c r="E220" s="42">
        <f t="shared" si="884"/>
        <v>21909.021999999997</v>
      </c>
      <c r="F220" s="42">
        <f t="shared" si="884"/>
        <v>27051.788</v>
      </c>
      <c r="G220" s="42">
        <f t="shared" si="784"/>
        <v>25804.575000000001</v>
      </c>
      <c r="H220" s="42">
        <f>SUM(C220:G220)</f>
        <v>94599.556999999986</v>
      </c>
      <c r="I220" s="42">
        <f t="shared" si="734"/>
        <v>68794.981999999989</v>
      </c>
      <c r="J220" s="277">
        <f t="shared" si="709"/>
        <v>3.1022717207728556</v>
      </c>
      <c r="K220" s="42">
        <f>[2]National!H149</f>
        <v>11321.941000000001</v>
      </c>
      <c r="L220" s="42">
        <f t="shared" si="785"/>
        <v>8374.2439157103199</v>
      </c>
      <c r="M220" s="42">
        <f>[11]Total_Industrial!F148</f>
        <v>16155.363636711039</v>
      </c>
      <c r="N220" s="42">
        <f t="shared" si="710"/>
        <v>26701.782029177153</v>
      </c>
      <c r="O220" s="42">
        <f t="shared" si="711"/>
        <v>25272.189505714108</v>
      </c>
      <c r="P220" s="42">
        <f>SUM(K220:O220)</f>
        <v>87825.520087312616</v>
      </c>
      <c r="Q220" s="27"/>
      <c r="R220" s="27"/>
      <c r="S220" s="51">
        <f t="shared" ref="S220:S221" si="885">K220/C220</f>
        <v>1</v>
      </c>
      <c r="T220" s="51">
        <f t="shared" ref="T220:T221" si="886">L220/D220</f>
        <v>0.983789551259866</v>
      </c>
      <c r="U220" s="51">
        <f t="shared" ref="U220:U221" si="887">M220/E220</f>
        <v>0.73738406199560347</v>
      </c>
      <c r="V220" s="51">
        <f t="shared" ref="V220:V221" si="888">N220/F220</f>
        <v>0.98706163264243951</v>
      </c>
      <c r="W220" s="51">
        <f t="shared" ref="W220:W221" si="889">O220/G220</f>
        <v>0.97936856180402532</v>
      </c>
      <c r="X220" s="51">
        <f t="shared" ref="X220:X221" si="890">P220/H220</f>
        <v>0.92839250914581584</v>
      </c>
      <c r="Z220" s="23">
        <f t="shared" ref="Z220:AC220" si="891">Z144</f>
        <v>111376.23530673655</v>
      </c>
      <c r="AA220" s="23">
        <f t="shared" si="891"/>
        <v>84394.714908811162</v>
      </c>
      <c r="AB220" s="27">
        <f t="shared" si="891"/>
        <v>2284.7318116206479</v>
      </c>
      <c r="AC220" s="58">
        <f t="shared" si="891"/>
        <v>1.5457985245593699</v>
      </c>
      <c r="AD220" s="27">
        <f t="shared" ref="AD220:AD221" si="892">P297</f>
        <v>12045.995370504143</v>
      </c>
      <c r="AE220" s="27">
        <f t="shared" si="714"/>
        <v>14417.9</v>
      </c>
      <c r="AH220" s="267">
        <f t="shared" ref="AH220:AH221" si="893">K220/Z220*1000</f>
        <v>101.65490841756973</v>
      </c>
      <c r="AI220" s="267">
        <f t="shared" ref="AI220:AI221" si="894">L220/AA220*1000</f>
        <v>99.22711303378091</v>
      </c>
      <c r="AJ220" s="267">
        <f t="shared" si="882"/>
        <v>7.0710109407770796</v>
      </c>
      <c r="AK220" s="51">
        <f t="shared" si="883"/>
        <v>17.273778959511233</v>
      </c>
      <c r="AL220" s="291">
        <f t="shared" ref="AL220:AL222" si="895">O220/AD220</f>
        <v>2.0979743664517474</v>
      </c>
      <c r="AM220" s="15"/>
      <c r="AN220" s="34">
        <f t="shared" ref="AN220:AN221" si="896">P220/AE220</f>
        <v>6.0914224739603284</v>
      </c>
      <c r="AO220" s="34">
        <f t="shared" ref="AO220:AO221" si="897">H220/AE220</f>
        <v>6.5612576727540066</v>
      </c>
      <c r="AQ220" s="26">
        <f t="shared" si="787"/>
        <v>0.90102797476503327</v>
      </c>
      <c r="AR220" s="26">
        <f t="shared" si="788"/>
        <v>0.94740363989497345</v>
      </c>
      <c r="AS220" s="26">
        <f t="shared" si="789"/>
        <v>0.72109974498851881</v>
      </c>
      <c r="AT220" s="26">
        <f t="shared" si="790"/>
        <v>0.89121638190201835</v>
      </c>
      <c r="AU220" s="26">
        <f t="shared" si="791"/>
        <v>0.92068065099339547</v>
      </c>
      <c r="AV220" s="26">
        <f t="shared" si="792"/>
        <v>0.66648519381116877</v>
      </c>
      <c r="AY220" s="34">
        <f t="shared" ref="AY220:AY221" si="898">Z220/$AE220</f>
        <v>7.7248583570933738</v>
      </c>
      <c r="AZ220" s="34">
        <f t="shared" ref="AZ220:AZ221" si="899">AA220/$AE220</f>
        <v>5.8534679050909748</v>
      </c>
      <c r="BA220" s="34">
        <f t="shared" ref="BA220:BA221" si="900">AB220/$AE220</f>
        <v>0.15846495062530938</v>
      </c>
      <c r="BB220" s="95">
        <f t="shared" ref="BB220:BB221" si="901">AC220/$AE220</f>
        <v>1.0721384699293032E-4</v>
      </c>
      <c r="BC220" s="34">
        <f t="shared" ref="BC220:BC221" si="902">AD220/$AE220</f>
        <v>0.83548889716977803</v>
      </c>
      <c r="BD220" s="34"/>
      <c r="BH220" s="258">
        <f>[2]National!CQ149</f>
        <v>0.74276663714057289</v>
      </c>
      <c r="BI220" s="258">
        <f>[10]Commercial_Total!Y149</f>
        <v>0.9424277025574912</v>
      </c>
      <c r="BJ220" s="258">
        <f>[11]Total_Industrial!Z148</f>
        <v>0.83513264242856733</v>
      </c>
      <c r="BK220" s="51">
        <f t="shared" si="715"/>
        <v>0.82425745208327461</v>
      </c>
      <c r="BL220" s="290">
        <f t="shared" si="854"/>
        <v>0.92068065099339547</v>
      </c>
      <c r="BN220" s="258">
        <f>[2]National!CU149</f>
        <v>1.213070067651018</v>
      </c>
      <c r="BO220" s="258">
        <f>[10]Commercial_Total!X149</f>
        <v>1.0052799141238937</v>
      </c>
      <c r="BP220" s="258">
        <f>[11]Total_Industrial!AD148</f>
        <v>0.86345761262601861</v>
      </c>
      <c r="BQ220" s="51">
        <f t="shared" si="846"/>
        <v>1.0812354558026858</v>
      </c>
      <c r="BR220" s="51">
        <v>1</v>
      </c>
      <c r="BT220">
        <f t="shared" ref="BT220:BT221" si="903">BH220*BN220/AQ220</f>
        <v>1.0000000000000007</v>
      </c>
      <c r="BU220">
        <f t="shared" ref="BU220:BU221" si="904">BI220*BO220/AR220</f>
        <v>0.99999999999999978</v>
      </c>
      <c r="BV220">
        <f t="shared" ref="BV220:BV221" si="905">BJ220*BP220/AS220</f>
        <v>1.0000026246977947</v>
      </c>
      <c r="BW220">
        <f t="shared" ref="BW220:BW221" si="906">BK220*BQ220/AT220</f>
        <v>1.0000000000000016</v>
      </c>
      <c r="BX220">
        <f t="shared" ref="BX220:BX221" si="907">BL220*BR220/AU220</f>
        <v>1</v>
      </c>
      <c r="BZ220" s="83">
        <f t="shared" ref="BZ220:BZ221" si="908">IF(FV220&gt;0,FV220,"NA")</f>
        <v>1.900668362840608</v>
      </c>
      <c r="CA220" s="83">
        <f t="shared" si="798"/>
        <v>0.65149410171894573</v>
      </c>
      <c r="CB220" s="83">
        <f t="shared" si="828"/>
        <v>0.66648519381116877</v>
      </c>
      <c r="CC220" s="83">
        <f t="shared" ref="CC220:CC221" si="909">IF(CM220=1,EK220,"NA")</f>
        <v>0.77079271670036198</v>
      </c>
      <c r="CD220" s="83">
        <f t="shared" ref="CD220:CD221" si="910">IF(CP220&gt;0, FF220,"NA")</f>
        <v>1.0165782018854819</v>
      </c>
      <c r="CE220" s="83">
        <f t="shared" ref="CE220:CE221" si="911">IF(CO220&gt;0,EV220, "NA")</f>
        <v>0.85057450120727573</v>
      </c>
      <c r="CF220" s="413">
        <f t="shared" ref="CF220:CF221" si="912">IF(ISERR(CQ220),"NA ", CQ220)</f>
        <v>1.2667680474565985</v>
      </c>
      <c r="CG220" s="413">
        <f t="shared" si="802"/>
        <v>1.2667673221785796</v>
      </c>
      <c r="CH220" s="9"/>
      <c r="CI220" s="84">
        <f t="shared" ref="CI220:CI221" si="913">IF(ISERR(CR220),"NA ", CR220)</f>
        <v>0.78357107396967962</v>
      </c>
      <c r="CK220" s="87">
        <f t="shared" ref="CK220:CK221" si="914">AQ220*AR220*AS220*AT220</f>
        <v>0.54859497695757309</v>
      </c>
      <c r="CL220" s="87">
        <f t="shared" ref="CL220:CL221" si="915">AY220*AZ220*BA220*BB220*BC220</f>
        <v>6.4184261468056545E-4</v>
      </c>
      <c r="CM220" s="92">
        <f t="shared" ref="CM220:CM221" si="916">IF(ISERR(CK220),0,IF(CK220&lt;0.0001,0,1))</f>
        <v>1</v>
      </c>
      <c r="CN220" s="92">
        <f t="shared" ref="CN220:CN221" si="917">IF(ISERR(CL220),0,IF(CL220&lt;0.0001,0,1))</f>
        <v>1</v>
      </c>
      <c r="CO220" s="5">
        <f t="shared" ref="CO220:CO221" si="918">IF(BH220*BI220*BJ220*BK220*BL220&gt;0,1,0)</f>
        <v>1</v>
      </c>
      <c r="CP220" s="91">
        <f t="shared" ref="CP220:CP221" si="919">IF(BN220*BO220*BP220*BQ220*BR220&gt;0,1,0)</f>
        <v>1</v>
      </c>
      <c r="CQ220" s="37">
        <f t="shared" ref="CQ220:CQ221" si="920">BZ220*CC220*CD220*CE220</f>
        <v>1.2667680474565985</v>
      </c>
      <c r="CR220">
        <f t="shared" ref="CR220:CR221" si="921">CC220*CD220</f>
        <v>0.78357107396967962</v>
      </c>
      <c r="CS220" s="84">
        <f t="shared" ref="CS220:CS221" si="922">IF(CN220=1,EA220,"NA ")</f>
        <v>0.86467500194382219</v>
      </c>
      <c r="CT220" s="205"/>
      <c r="CU220" s="244"/>
      <c r="CV220" s="5"/>
      <c r="CW220" s="26">
        <f t="shared" si="860"/>
        <v>0.12891402167324692</v>
      </c>
      <c r="CX220" s="26">
        <f t="shared" si="861"/>
        <v>9.5350917448424805E-2</v>
      </c>
      <c r="CY220" s="26">
        <f t="shared" si="862"/>
        <v>0.18394839701091464</v>
      </c>
      <c r="CZ220" s="26">
        <f t="shared" si="863"/>
        <v>0.30403215378208193</v>
      </c>
      <c r="DA220" s="26">
        <f t="shared" si="864"/>
        <v>0.28775451008533182</v>
      </c>
      <c r="DB220" s="26">
        <f t="shared" si="865"/>
        <v>1</v>
      </c>
      <c r="DD220" s="26">
        <f t="shared" si="866"/>
        <v>0.12745581790344343</v>
      </c>
      <c r="DE220" s="26">
        <f t="shared" si="867"/>
        <v>9.3692989130144733E-2</v>
      </c>
      <c r="DF220" s="26">
        <f t="shared" si="868"/>
        <v>0.18695434109854878</v>
      </c>
      <c r="DG220" s="26">
        <f t="shared" si="869"/>
        <v>0.30114840865971898</v>
      </c>
      <c r="DH220" s="26">
        <f t="shared" si="870"/>
        <v>0.29069782618533729</v>
      </c>
      <c r="DI220" s="26">
        <f t="shared" si="871"/>
        <v>0.99994938297719327</v>
      </c>
      <c r="DJ220" s="26"/>
      <c r="DK220" s="26">
        <f t="shared" si="872"/>
        <v>0.12746226966405402</v>
      </c>
      <c r="DL220" s="26">
        <f t="shared" si="873"/>
        <v>9.3697731830373734E-2</v>
      </c>
      <c r="DM220" s="26">
        <f t="shared" si="874"/>
        <v>0.18696380464971277</v>
      </c>
      <c r="DN220" s="26">
        <f t="shared" si="875"/>
        <v>0.30116365266719458</v>
      </c>
      <c r="DO220" s="26">
        <f t="shared" si="876"/>
        <v>0.29071254118866485</v>
      </c>
      <c r="DP220" s="26">
        <f t="shared" si="877"/>
        <v>1</v>
      </c>
      <c r="DQ220" s="26"/>
      <c r="DR220" s="26"/>
      <c r="DS220" s="26">
        <f t="shared" si="688"/>
        <v>-2.8413146734459521E-2</v>
      </c>
      <c r="DT220" s="26">
        <f t="shared" si="689"/>
        <v>-2.2320156110837614E-2</v>
      </c>
      <c r="DU220" s="26">
        <f t="shared" si="690"/>
        <v>-2.2726614831698314E-2</v>
      </c>
      <c r="DV220" s="26">
        <f t="shared" si="691"/>
        <v>4.6438025276915838E-3</v>
      </c>
      <c r="DW220" s="26">
        <f t="shared" si="692"/>
        <v>-1.7188461220939078E-2</v>
      </c>
      <c r="DY220" s="26">
        <f t="shared" si="693"/>
        <v>0.98653116428551646</v>
      </c>
      <c r="DZ220" s="26">
        <f t="shared" si="694"/>
        <v>0.70220001589310466</v>
      </c>
      <c r="EA220" s="26">
        <f t="shared" si="808"/>
        <v>0.86467500194382219</v>
      </c>
      <c r="EC220" s="26">
        <f t="shared" si="829"/>
        <v>3.0436301104572655E-2</v>
      </c>
      <c r="ED220" s="26">
        <f t="shared" si="830"/>
        <v>3.6732539214249793E-2</v>
      </c>
      <c r="EE220" s="26">
        <f t="shared" si="831"/>
        <v>-3.0376543404423965E-2</v>
      </c>
      <c r="EF220" s="26">
        <f t="shared" si="832"/>
        <v>-6.324848841883811E-3</v>
      </c>
      <c r="EG220" s="26">
        <f t="shared" si="833"/>
        <v>-2.3902308793050133E-2</v>
      </c>
      <c r="EI220" s="26">
        <f t="shared" si="834"/>
        <v>0.99281434713902772</v>
      </c>
      <c r="EJ220" s="26">
        <f t="shared" si="695"/>
        <v>0.66530169077564194</v>
      </c>
      <c r="EK220" s="26">
        <f t="shared" si="809"/>
        <v>0.77079271670036198</v>
      </c>
      <c r="EN220" s="26">
        <f t="shared" si="696"/>
        <v>-2.7233431885977589E-2</v>
      </c>
      <c r="EO220" s="26">
        <f t="shared" si="697"/>
        <v>-1.8027456190672735E-2</v>
      </c>
      <c r="EP220" s="26">
        <f t="shared" si="698"/>
        <v>2.9265331830268072E-2</v>
      </c>
      <c r="EQ220" s="26">
        <f t="shared" si="699"/>
        <v>-2.730047525756495E-3</v>
      </c>
      <c r="ER220" s="292">
        <f t="shared" si="764"/>
        <v>-1.7188461220939078E-2</v>
      </c>
      <c r="ET220" s="26">
        <f t="shared" si="835"/>
        <v>0.99450723934121066</v>
      </c>
      <c r="EU220" s="26">
        <f t="shared" si="701"/>
        <v>0.69150362094423368</v>
      </c>
      <c r="EV220" s="26">
        <f t="shared" si="810"/>
        <v>0.85057450120727573</v>
      </c>
      <c r="EW220" s="26"/>
      <c r="EX220" s="26">
        <f t="shared" si="836"/>
        <v>-1.1797148484817652E-3</v>
      </c>
      <c r="EY220" s="26">
        <f t="shared" si="837"/>
        <v>-4.292699920164865E-3</v>
      </c>
      <c r="EZ220" s="26">
        <f t="shared" si="838"/>
        <v>-5.1991894218104989E-2</v>
      </c>
      <c r="FA220" s="26">
        <f t="shared" si="839"/>
        <v>7.3738500534482228E-3</v>
      </c>
      <c r="FB220" s="26">
        <f t="shared" si="840"/>
        <v>0</v>
      </c>
      <c r="FC220" s="26"/>
      <c r="FD220" s="26">
        <f t="shared" ref="FD220:FD221" si="923">EXP(SUMPRODUCT($DK220:$DO220,EX220:FB220))</f>
        <v>0.99197988202887577</v>
      </c>
      <c r="FE220" s="26">
        <f t="shared" ref="FE220:FE221" si="924">IF(ISERR(FD220),FE219,FD220*FE219)</f>
        <v>1.0154690757736127</v>
      </c>
      <c r="FF220" s="26">
        <f t="shared" si="811"/>
        <v>1.0165782018854819</v>
      </c>
      <c r="FV220" s="26">
        <f t="shared" si="812"/>
        <v>1.900668362840608</v>
      </c>
      <c r="FX220" s="8">
        <f t="shared" si="703"/>
        <v>60</v>
      </c>
      <c r="FY220" t="b">
        <f t="shared" si="673"/>
        <v>0</v>
      </c>
      <c r="GC220" s="11"/>
      <c r="GD220" s="11"/>
      <c r="GE220" s="11"/>
      <c r="GF220" s="11" t="str">
        <f t="shared" ca="1" si="772"/>
        <v/>
      </c>
      <c r="GG220" s="12" t="str">
        <f t="shared" ca="1" si="705"/>
        <v/>
      </c>
      <c r="GH220" s="12" t="str">
        <f t="shared" ca="1" si="706"/>
        <v/>
      </c>
      <c r="GI220" s="12" t="str">
        <f t="shared" ca="1" si="707"/>
        <v/>
      </c>
      <c r="GM220" s="12" t="str">
        <f t="shared" ca="1" si="773"/>
        <v/>
      </c>
      <c r="GN220" s="12" t="str">
        <f t="shared" ca="1" si="774"/>
        <v/>
      </c>
      <c r="GO220" s="12" t="str">
        <f t="shared" ca="1" si="775"/>
        <v/>
      </c>
      <c r="GP220" s="12" t="str">
        <f t="shared" ca="1" si="776"/>
        <v/>
      </c>
      <c r="GQ220" s="12" t="str">
        <f t="shared" ca="1" si="777"/>
        <v/>
      </c>
      <c r="GX220" s="14"/>
      <c r="GZ220">
        <f t="shared" si="813"/>
        <v>1.3666903644722499</v>
      </c>
      <c r="HA220">
        <f t="shared" si="814"/>
        <v>0.84574926664211347</v>
      </c>
      <c r="HB220">
        <f t="shared" si="815"/>
        <v>0.99396350282480006</v>
      </c>
      <c r="HC220">
        <f t="shared" si="816"/>
        <v>0.89554967565936028</v>
      </c>
      <c r="HD220">
        <f t="shared" si="817"/>
        <v>1.0288969533892329</v>
      </c>
      <c r="HE220">
        <f t="shared" si="818"/>
        <v>1.0288965094511981</v>
      </c>
      <c r="HG220">
        <f t="shared" si="819"/>
        <v>0.84064390358310093</v>
      </c>
      <c r="HI220">
        <f t="shared" si="676"/>
        <v>0.87303113517312914</v>
      </c>
      <c r="HJ220">
        <f t="shared" si="677"/>
        <v>0.8926663125029467</v>
      </c>
      <c r="HK220">
        <f t="shared" si="678"/>
        <v>0.7550249755380839</v>
      </c>
      <c r="HL220">
        <f t="shared" si="679"/>
        <v>1.0308873807246111</v>
      </c>
      <c r="HM220">
        <f t="shared" si="842"/>
        <v>0.93016437611818037</v>
      </c>
      <c r="HO220" s="8">
        <f t="shared" si="704"/>
        <v>60</v>
      </c>
      <c r="HP220" t="b">
        <f t="shared" si="681"/>
        <v>0</v>
      </c>
      <c r="HS220" s="11"/>
      <c r="HT220" s="11"/>
      <c r="HU220" s="11"/>
      <c r="HV220" s="11" t="str">
        <f t="shared" ca="1" si="733"/>
        <v/>
      </c>
      <c r="HW220" s="12" t="str">
        <f t="shared" ca="1" si="820"/>
        <v/>
      </c>
      <c r="HX220" s="12" t="str">
        <f t="shared" ca="1" si="821"/>
        <v/>
      </c>
      <c r="HY220" s="12" t="str">
        <f t="shared" ca="1" si="822"/>
        <v/>
      </c>
      <c r="IB220" s="12" t="str">
        <f t="shared" ca="1" si="823"/>
        <v/>
      </c>
      <c r="IC220" s="12" t="str">
        <f t="shared" ca="1" si="824"/>
        <v/>
      </c>
      <c r="ID220" s="12" t="str">
        <f t="shared" ca="1" si="825"/>
        <v/>
      </c>
      <c r="IE220" s="12" t="str">
        <f t="shared" ca="1" si="826"/>
        <v/>
      </c>
      <c r="IF220" s="12" t="str">
        <f t="shared" ca="1" si="827"/>
        <v/>
      </c>
      <c r="IG220" s="197"/>
      <c r="IH220">
        <f t="shared" si="843"/>
        <v>1.2747720261979276</v>
      </c>
      <c r="II220">
        <f t="shared" si="844"/>
        <v>1.4507889102098968</v>
      </c>
      <c r="IJ220" t="e">
        <f t="shared" si="845"/>
        <v>#DIV/0!</v>
      </c>
      <c r="IK220">
        <f t="shared" si="881"/>
        <v>1.1486052570522369</v>
      </c>
      <c r="IL220">
        <f t="shared" si="780"/>
        <v>1.3744826942521178</v>
      </c>
      <c r="IM220">
        <f t="shared" si="781"/>
        <v>0.98032917990389068</v>
      </c>
    </row>
    <row r="221" spans="1:247" x14ac:dyDescent="0.2">
      <c r="A221" t="s">
        <v>202</v>
      </c>
      <c r="B221" s="1">
        <f t="shared" si="686"/>
        <v>2010</v>
      </c>
      <c r="C221" s="42">
        <f t="shared" si="884"/>
        <v>11527.061</v>
      </c>
      <c r="D221" s="42">
        <f t="shared" si="884"/>
        <v>8554.7049999999999</v>
      </c>
      <c r="E221" s="42">
        <f t="shared" si="884"/>
        <v>23567.075999999997</v>
      </c>
      <c r="F221" s="42">
        <f t="shared" si="884"/>
        <v>27505.71</v>
      </c>
      <c r="G221" s="42">
        <f t="shared" si="784"/>
        <v>26816.458999999995</v>
      </c>
      <c r="H221" s="42">
        <f>SUM(C221:G221)</f>
        <v>97971.010999999999</v>
      </c>
      <c r="I221" s="42">
        <f t="shared" si="734"/>
        <v>71154.551999999996</v>
      </c>
      <c r="J221" s="277">
        <f t="shared" si="709"/>
        <v>3.0965529381366443</v>
      </c>
      <c r="K221" s="42">
        <f>[2]National!H150</f>
        <v>11527.061</v>
      </c>
      <c r="L221" s="42">
        <f t="shared" si="785"/>
        <v>8416.72012034</v>
      </c>
      <c r="M221" s="42">
        <f>[11]Total_Industrial!F149</f>
        <v>16646.781078100343</v>
      </c>
      <c r="N221" s="42">
        <f t="shared" si="710"/>
        <v>27076.07584557568</v>
      </c>
      <c r="O221" s="42">
        <f t="shared" si="711"/>
        <v>26174.677551858593</v>
      </c>
      <c r="P221" s="42">
        <f>SUM(K221:O221)</f>
        <v>89841.315595874621</v>
      </c>
      <c r="Q221" s="27"/>
      <c r="R221" s="27"/>
      <c r="S221" s="51">
        <f t="shared" si="885"/>
        <v>1</v>
      </c>
      <c r="T221" s="51">
        <f t="shared" si="886"/>
        <v>0.98387029363841305</v>
      </c>
      <c r="U221" s="51">
        <f t="shared" si="887"/>
        <v>0.70635750816521936</v>
      </c>
      <c r="V221" s="51">
        <f t="shared" si="888"/>
        <v>0.98438018308110142</v>
      </c>
      <c r="W221" s="51">
        <f t="shared" si="889"/>
        <v>0.97606762890874588</v>
      </c>
      <c r="X221" s="51">
        <f t="shared" si="890"/>
        <v>0.9170193782717484</v>
      </c>
      <c r="Z221" s="23">
        <f t="shared" ref="Z221:AC222" si="925">Z145</f>
        <v>112425.82734920859</v>
      </c>
      <c r="AA221" s="23">
        <f t="shared" si="925"/>
        <v>84626.05354378451</v>
      </c>
      <c r="AB221" s="27">
        <f t="shared" si="925"/>
        <v>2342.1364672481891</v>
      </c>
      <c r="AC221" s="58">
        <f t="shared" si="925"/>
        <v>1.5820070462690683</v>
      </c>
      <c r="AD221" s="27">
        <f t="shared" si="892"/>
        <v>12530.099824068971</v>
      </c>
      <c r="AE221" s="27">
        <f t="shared" si="714"/>
        <v>14779.4</v>
      </c>
      <c r="AH221" s="267">
        <f t="shared" si="893"/>
        <v>102.5303639900778</v>
      </c>
      <c r="AI221" s="267">
        <f t="shared" si="894"/>
        <v>99.457788327388911</v>
      </c>
      <c r="AJ221" s="267">
        <f t="shared" si="882"/>
        <v>7.1075196987385167</v>
      </c>
      <c r="AK221" s="51">
        <f t="shared" si="883"/>
        <v>17.115015959903996</v>
      </c>
      <c r="AL221" s="291">
        <f t="shared" si="895"/>
        <v>2.0889440562620147</v>
      </c>
      <c r="AM221" s="15"/>
      <c r="AN221" s="34">
        <f t="shared" si="896"/>
        <v>6.0788202224633361</v>
      </c>
      <c r="AO221" s="34">
        <f t="shared" si="897"/>
        <v>6.6288896030962015</v>
      </c>
      <c r="AQ221" s="26">
        <f t="shared" si="787"/>
        <v>0.90878765871707134</v>
      </c>
      <c r="AR221" s="26">
        <f t="shared" si="788"/>
        <v>0.94960608846085748</v>
      </c>
      <c r="AS221" s="26">
        <f t="shared" si="789"/>
        <v>0.72482289805338262</v>
      </c>
      <c r="AT221" s="26">
        <f t="shared" si="790"/>
        <v>0.88302522775899484</v>
      </c>
      <c r="AU221" s="26">
        <f t="shared" si="791"/>
        <v>0.91671776565165664</v>
      </c>
      <c r="AV221" s="26">
        <f t="shared" si="792"/>
        <v>0.66510633459276203</v>
      </c>
      <c r="AY221" s="34">
        <f t="shared" si="898"/>
        <v>7.6069277067545764</v>
      </c>
      <c r="AZ221" s="34">
        <f t="shared" si="899"/>
        <v>5.7259464892880976</v>
      </c>
      <c r="BA221" s="34">
        <f t="shared" si="900"/>
        <v>0.15847304134458701</v>
      </c>
      <c r="BB221" s="95">
        <f t="shared" si="901"/>
        <v>1.0704135798943586E-4</v>
      </c>
      <c r="BC221" s="34">
        <f t="shared" si="902"/>
        <v>0.84780842416261637</v>
      </c>
      <c r="BD221" s="26">
        <f t="shared" ref="BD221:BD222" si="926">BH221*BN221</f>
        <v>0.90878765871707123</v>
      </c>
      <c r="BE221" s="26">
        <f t="shared" ref="BE221:BE222" si="927">BI221*BO221</f>
        <v>0.94960608846085726</v>
      </c>
      <c r="BF221" s="26">
        <f t="shared" ref="BF221:BF222" si="928">BJ221*BP221</f>
        <v>0.72482488378248666</v>
      </c>
      <c r="BG221" s="26">
        <f t="shared" ref="BG221:BG222" si="929">BK221*BQ221</f>
        <v>0.88302522775899583</v>
      </c>
      <c r="BH221" s="258">
        <f>[2]National!CQ150</f>
        <v>0.74306702431566551</v>
      </c>
      <c r="BI221" s="258">
        <f>[10]Commercial_Total!Y150</f>
        <v>0.94139699920036546</v>
      </c>
      <c r="BJ221" s="258">
        <f>[11]Total_Industrial!Z149</f>
        <v>0.82944207554423677</v>
      </c>
      <c r="BK221" s="51">
        <f t="shared" si="715"/>
        <v>0.82566657545572286</v>
      </c>
      <c r="BL221" s="290">
        <f t="shared" si="854"/>
        <v>0.91671776565165664</v>
      </c>
      <c r="BN221" s="258">
        <f>[2]National!CU150</f>
        <v>1.2230224582419436</v>
      </c>
      <c r="BO221" s="258">
        <f>[10]Commercial_Total!X150</f>
        <v>1.0087201141149427</v>
      </c>
      <c r="BP221" s="258">
        <f>[11]Total_Industrial!AD149</f>
        <v>0.87387040657045789</v>
      </c>
      <c r="BQ221" s="51">
        <f t="shared" si="846"/>
        <v>1.0694695098582792</v>
      </c>
      <c r="BR221" s="51">
        <v>1</v>
      </c>
      <c r="BT221">
        <f t="shared" si="903"/>
        <v>0.99999999999999989</v>
      </c>
      <c r="BU221">
        <f t="shared" si="904"/>
        <v>0.99999999999999978</v>
      </c>
      <c r="BV221">
        <f t="shared" si="905"/>
        <v>1.0000027396059221</v>
      </c>
      <c r="BW221">
        <f t="shared" si="906"/>
        <v>1.0000000000000011</v>
      </c>
      <c r="BX221">
        <f t="shared" si="907"/>
        <v>1</v>
      </c>
      <c r="BZ221" s="83">
        <f t="shared" si="908"/>
        <v>1.9483238198188697</v>
      </c>
      <c r="CA221" s="83">
        <f t="shared" si="798"/>
        <v>0.65820955261318137</v>
      </c>
      <c r="CB221" s="83">
        <f t="shared" si="828"/>
        <v>0.66510633459276203</v>
      </c>
      <c r="CC221" s="83">
        <f t="shared" si="909"/>
        <v>0.770561454515033</v>
      </c>
      <c r="CD221" s="83">
        <f t="shared" si="910"/>
        <v>1.0168575642161124</v>
      </c>
      <c r="CE221" s="83">
        <f t="shared" si="911"/>
        <v>0.84883628842070546</v>
      </c>
      <c r="CF221" s="413">
        <f t="shared" si="912"/>
        <v>1.2958432838147609</v>
      </c>
      <c r="CG221" s="413">
        <f t="shared" si="802"/>
        <v>1.2958425143994974</v>
      </c>
      <c r="CH221" s="9"/>
      <c r="CI221" s="84">
        <f t="shared" si="913"/>
        <v>0.78355124371698115</v>
      </c>
      <c r="CK221" s="87">
        <f t="shared" si="914"/>
        <v>0.55234563639976686</v>
      </c>
      <c r="CL221" s="87">
        <f t="shared" si="915"/>
        <v>6.2641378241685302E-4</v>
      </c>
      <c r="CM221" s="92">
        <f t="shared" si="916"/>
        <v>1</v>
      </c>
      <c r="CN221" s="92">
        <f t="shared" si="917"/>
        <v>1</v>
      </c>
      <c r="CO221" s="5">
        <f t="shared" si="918"/>
        <v>1</v>
      </c>
      <c r="CP221" s="91">
        <f t="shared" si="919"/>
        <v>1</v>
      </c>
      <c r="CQ221" s="37">
        <f t="shared" si="920"/>
        <v>1.2958432838147609</v>
      </c>
      <c r="CR221">
        <f t="shared" si="921"/>
        <v>0.78355124371698115</v>
      </c>
      <c r="CS221" s="84">
        <f t="shared" si="922"/>
        <v>0.86314508816348678</v>
      </c>
      <c r="CT221" s="205"/>
      <c r="CU221" s="244"/>
      <c r="CV221" s="5"/>
      <c r="CW221" s="26">
        <f t="shared" si="860"/>
        <v>0.12830467723615241</v>
      </c>
      <c r="CX221" s="26">
        <f t="shared" si="861"/>
        <v>9.3684292850298417E-2</v>
      </c>
      <c r="CY221" s="26">
        <f t="shared" si="862"/>
        <v>0.1852909317688658</v>
      </c>
      <c r="CZ221" s="26">
        <f t="shared" si="863"/>
        <v>0.30137666246306588</v>
      </c>
      <c r="DA221" s="26">
        <f t="shared" si="864"/>
        <v>0.29134343568161747</v>
      </c>
      <c r="DB221" s="26">
        <f t="shared" si="865"/>
        <v>0.99999999999999989</v>
      </c>
      <c r="DD221" s="26">
        <f t="shared" si="866"/>
        <v>0.12860910886747515</v>
      </c>
      <c r="DE221" s="26">
        <f t="shared" si="867"/>
        <v>9.4515156139003548E-2</v>
      </c>
      <c r="DF221" s="26">
        <f t="shared" si="868"/>
        <v>0.18461885082274224</v>
      </c>
      <c r="DG221" s="26">
        <f t="shared" si="869"/>
        <v>0.30270246682546087</v>
      </c>
      <c r="DH221" s="26">
        <f t="shared" si="870"/>
        <v>0.28954526581947826</v>
      </c>
      <c r="DI221" s="26">
        <f t="shared" si="871"/>
        <v>0.99999084847416009</v>
      </c>
      <c r="DJ221" s="26"/>
      <c r="DK221" s="26">
        <f t="shared" si="872"/>
        <v>0.12861028584782935</v>
      </c>
      <c r="DL221" s="26">
        <f t="shared" si="873"/>
        <v>9.4516021104812969E-2</v>
      </c>
      <c r="DM221" s="26">
        <f t="shared" si="874"/>
        <v>0.18462054038238812</v>
      </c>
      <c r="DN221" s="26">
        <f t="shared" si="875"/>
        <v>0.30270523704025953</v>
      </c>
      <c r="DO221" s="26">
        <f t="shared" si="876"/>
        <v>0.28954791562470999</v>
      </c>
      <c r="DP221" s="26">
        <f t="shared" si="877"/>
        <v>1</v>
      </c>
      <c r="DQ221" s="26"/>
      <c r="DR221" s="26"/>
      <c r="DS221" s="26">
        <f t="shared" si="688"/>
        <v>8.5751624177526943E-3</v>
      </c>
      <c r="DT221" s="26">
        <f t="shared" si="689"/>
        <v>2.3220224151276163E-3</v>
      </c>
      <c r="DU221" s="26">
        <f t="shared" si="690"/>
        <v>5.1498761864269254E-3</v>
      </c>
      <c r="DV221" s="26">
        <f t="shared" si="691"/>
        <v>-9.233480146725254E-3</v>
      </c>
      <c r="DW221" s="26">
        <f t="shared" si="692"/>
        <v>-4.3135897480258952E-3</v>
      </c>
      <c r="DY221" s="26">
        <f t="shared" si="693"/>
        <v>0.99823064876757606</v>
      </c>
      <c r="DZ221" s="26">
        <f t="shared" si="694"/>
        <v>0.7009575774295761</v>
      </c>
      <c r="EA221" s="26">
        <f t="shared" si="808"/>
        <v>0.86314508816348678</v>
      </c>
      <c r="EC221" s="26">
        <f t="shared" si="829"/>
        <v>-1.5384114510256819E-2</v>
      </c>
      <c r="ED221" s="26">
        <f t="shared" si="830"/>
        <v>-2.2026428478399529E-2</v>
      </c>
      <c r="EE221" s="26">
        <f t="shared" si="831"/>
        <v>5.10555344223063E-5</v>
      </c>
      <c r="EF221" s="26">
        <f t="shared" si="832"/>
        <v>-1.6101269583961191E-3</v>
      </c>
      <c r="EG221" s="26">
        <f t="shared" si="833"/>
        <v>1.4637636264830103E-2</v>
      </c>
      <c r="EI221" s="26">
        <f t="shared" si="834"/>
        <v>0.99969996838278519</v>
      </c>
      <c r="EJ221" s="26">
        <f t="shared" si="695"/>
        <v>0.66510207923342279</v>
      </c>
      <c r="EK221" s="26">
        <f t="shared" si="809"/>
        <v>0.770561454515033</v>
      </c>
      <c r="EN221" s="26">
        <f t="shared" si="696"/>
        <v>4.0433486866990338E-4</v>
      </c>
      <c r="EO221" s="26">
        <f t="shared" si="697"/>
        <v>-1.0942668487282626E-3</v>
      </c>
      <c r="EP221" s="26">
        <f t="shared" si="698"/>
        <v>-6.8372888181806842E-3</v>
      </c>
      <c r="EQ221" s="26">
        <f t="shared" si="699"/>
        <v>1.7081073934761303E-3</v>
      </c>
      <c r="ER221" s="292">
        <f t="shared" si="764"/>
        <v>-4.3135897480258952E-3</v>
      </c>
      <c r="ET221" s="26">
        <f t="shared" si="835"/>
        <v>0.99795642499968762</v>
      </c>
      <c r="EU221" s="26">
        <f t="shared" si="701"/>
        <v>0.69009048143184659</v>
      </c>
      <c r="EV221" s="26">
        <f t="shared" si="810"/>
        <v>0.84883628842070546</v>
      </c>
      <c r="EW221" s="26"/>
      <c r="EX221" s="26">
        <f t="shared" si="836"/>
        <v>8.1708275490822036E-3</v>
      </c>
      <c r="EY221" s="26">
        <f t="shared" si="837"/>
        <v>3.4162892638558077E-3</v>
      </c>
      <c r="EZ221" s="26">
        <f t="shared" si="838"/>
        <v>1.1987279912426907E-2</v>
      </c>
      <c r="FA221" s="26">
        <f t="shared" si="839"/>
        <v>-1.0941587540202165E-2</v>
      </c>
      <c r="FB221" s="26">
        <f t="shared" si="840"/>
        <v>0</v>
      </c>
      <c r="FC221" s="26"/>
      <c r="FD221" s="26">
        <f t="shared" si="923"/>
        <v>1.000274806532456</v>
      </c>
      <c r="FE221" s="26">
        <f t="shared" si="924"/>
        <v>1.0157481333091423</v>
      </c>
      <c r="FF221" s="26">
        <f t="shared" si="811"/>
        <v>1.0168575642161124</v>
      </c>
      <c r="FV221" s="26">
        <f t="shared" si="812"/>
        <v>1.9483238198188697</v>
      </c>
      <c r="FX221" s="8">
        <f t="shared" si="703"/>
        <v>61</v>
      </c>
      <c r="FY221" t="b">
        <f t="shared" si="673"/>
        <v>0</v>
      </c>
      <c r="GC221" s="11"/>
      <c r="GD221" s="11"/>
      <c r="GE221" s="11"/>
      <c r="GF221" s="11" t="str">
        <f t="shared" ca="1" si="772"/>
        <v/>
      </c>
      <c r="GG221" s="12" t="str">
        <f t="shared" ca="1" si="705"/>
        <v/>
      </c>
      <c r="GH221" s="12" t="str">
        <f t="shared" ca="1" si="706"/>
        <v/>
      </c>
      <c r="GI221" s="12" t="str">
        <f t="shared" ca="1" si="707"/>
        <v/>
      </c>
      <c r="GM221" s="12" t="str">
        <f t="shared" ca="1" si="773"/>
        <v/>
      </c>
      <c r="GN221" s="12" t="str">
        <f t="shared" ca="1" si="774"/>
        <v/>
      </c>
      <c r="GO221" s="12" t="str">
        <f t="shared" ca="1" si="775"/>
        <v/>
      </c>
      <c r="GP221" s="12" t="str">
        <f t="shared" ca="1" si="776"/>
        <v/>
      </c>
      <c r="GQ221" s="12" t="str">
        <f t="shared" ca="1" si="777"/>
        <v/>
      </c>
      <c r="GX221" s="14"/>
      <c r="GZ221">
        <f t="shared" si="813"/>
        <v>1.4009573913455615</v>
      </c>
      <c r="HA221">
        <f t="shared" si="814"/>
        <v>0.84549551512188459</v>
      </c>
      <c r="HB221">
        <f t="shared" si="815"/>
        <v>0.99423665048839915</v>
      </c>
      <c r="HC221">
        <f t="shared" si="816"/>
        <v>0.89371955273064507</v>
      </c>
      <c r="HD221">
        <f t="shared" si="817"/>
        <v>1.0525125017668928</v>
      </c>
      <c r="HE221">
        <f t="shared" si="818"/>
        <v>1.0525120253111091</v>
      </c>
      <c r="HG221">
        <f t="shared" si="819"/>
        <v>0.8406226289577462</v>
      </c>
      <c r="HI221">
        <f t="shared" si="676"/>
        <v>0.88054970937832977</v>
      </c>
      <c r="HJ221">
        <f t="shared" si="677"/>
        <v>0.89474151208736363</v>
      </c>
      <c r="HK221">
        <f t="shared" si="678"/>
        <v>0.75892328998245817</v>
      </c>
      <c r="HL221">
        <f t="shared" si="679"/>
        <v>1.0214125128798441</v>
      </c>
      <c r="HM221">
        <f t="shared" si="842"/>
        <v>0.92616066998234592</v>
      </c>
      <c r="HO221" s="8">
        <f t="shared" si="704"/>
        <v>61</v>
      </c>
      <c r="HP221" t="b">
        <f t="shared" si="681"/>
        <v>0</v>
      </c>
      <c r="HS221" s="11"/>
      <c r="HT221" s="11"/>
      <c r="HU221" s="11"/>
      <c r="HV221" s="11" t="str">
        <f t="shared" ca="1" si="733"/>
        <v/>
      </c>
      <c r="HW221" s="12" t="str">
        <f t="shared" ca="1" si="820"/>
        <v/>
      </c>
      <c r="HX221" s="12" t="str">
        <f t="shared" ca="1" si="821"/>
        <v/>
      </c>
      <c r="HY221" s="12" t="str">
        <f t="shared" ca="1" si="822"/>
        <v/>
      </c>
      <c r="IB221" s="12" t="str">
        <f t="shared" ca="1" si="823"/>
        <v/>
      </c>
      <c r="IC221" s="12" t="str">
        <f t="shared" ca="1" si="824"/>
        <v/>
      </c>
      <c r="ID221" s="12" t="str">
        <f t="shared" ca="1" si="825"/>
        <v/>
      </c>
      <c r="IE221" s="12" t="str">
        <f t="shared" ca="1" si="826"/>
        <v/>
      </c>
      <c r="IF221" s="12" t="str">
        <f t="shared" ca="1" si="827"/>
        <v/>
      </c>
      <c r="IG221" s="197"/>
      <c r="IH221">
        <f t="shared" si="843"/>
        <v>1.2867852763403695</v>
      </c>
      <c r="II221">
        <f t="shared" si="844"/>
        <v>1.4547657413003872</v>
      </c>
      <c r="IJ221" t="e">
        <f t="shared" si="845"/>
        <v>#DIV/0!</v>
      </c>
      <c r="IK221">
        <f t="shared" si="881"/>
        <v>1.1694145785569641</v>
      </c>
      <c r="IL221">
        <f t="shared" si="780"/>
        <v>1.3814544052231201</v>
      </c>
      <c r="IM221">
        <f t="shared" si="781"/>
        <v>1.0101490507616984</v>
      </c>
    </row>
    <row r="222" spans="1:247" x14ac:dyDescent="0.2">
      <c r="A222" t="s">
        <v>202</v>
      </c>
      <c r="B222" s="313">
        <f t="shared" si="686"/>
        <v>2011</v>
      </c>
      <c r="C222" s="42">
        <f t="shared" si="884"/>
        <v>11354.217000000001</v>
      </c>
      <c r="D222" s="42">
        <f t="shared" si="884"/>
        <v>8585.8719999999994</v>
      </c>
      <c r="E222" s="42">
        <f t="shared" si="884"/>
        <v>23835.928</v>
      </c>
      <c r="F222" s="42">
        <f t="shared" si="884"/>
        <v>27163.457999999999</v>
      </c>
      <c r="G222" s="42">
        <f t="shared" ref="G222" si="930">G375-H299</f>
        <v>26506.118000000002</v>
      </c>
      <c r="H222" s="42">
        <f>SUM(C222:G222)</f>
        <v>97445.593000000008</v>
      </c>
      <c r="I222" s="42">
        <f t="shared" ref="I222" si="931">H222-G222</f>
        <v>70939.475000000006</v>
      </c>
      <c r="J222" s="277">
        <f t="shared" ref="J222" si="932">(H146-J375)/(I222-J375)</f>
        <v>3.0649499881784892</v>
      </c>
      <c r="K222" s="42">
        <f>[2]National!H151</f>
        <v>11354.217000000001</v>
      </c>
      <c r="L222" s="42">
        <f t="shared" si="785"/>
        <v>8447.8871203399995</v>
      </c>
      <c r="M222" s="42">
        <f>[11]Total_Industrial!F150</f>
        <v>16771.252156290262</v>
      </c>
      <c r="N222" s="42">
        <f t="shared" si="710"/>
        <v>26949.613354734352</v>
      </c>
      <c r="O222" s="42">
        <f t="shared" si="711"/>
        <v>26050.176752089486</v>
      </c>
      <c r="P222" s="42">
        <f>SUM(K222:O222)</f>
        <v>89573.146383454092</v>
      </c>
      <c r="Q222" s="27"/>
      <c r="R222" s="27"/>
      <c r="S222" s="51">
        <f t="shared" ref="S222" si="933">K222/C222</f>
        <v>1</v>
      </c>
      <c r="T222" s="51">
        <f t="shared" ref="T222" si="934">L222/D222</f>
        <v>0.98392884500723976</v>
      </c>
      <c r="U222" s="51">
        <f t="shared" ref="U222" si="935">M222/E222</f>
        <v>0.70361230140862407</v>
      </c>
      <c r="V222" s="51">
        <f t="shared" ref="V222" si="936">N222/F222</f>
        <v>0.99212748813992513</v>
      </c>
      <c r="W222" s="51">
        <f t="shared" ref="W222" si="937">O222/G222</f>
        <v>0.98279864113219007</v>
      </c>
      <c r="X222" s="51">
        <f t="shared" ref="X222" si="938">P222/H222</f>
        <v>0.91921187634882662</v>
      </c>
      <c r="Z222" s="23">
        <f t="shared" si="925"/>
        <v>113476.93807079583</v>
      </c>
      <c r="AA222" s="23">
        <f t="shared" si="925"/>
        <v>84816.248421448283</v>
      </c>
      <c r="AB222" s="27">
        <f t="shared" si="925"/>
        <v>2355.0000744718873</v>
      </c>
      <c r="AC222" s="58">
        <f t="shared" si="925"/>
        <v>1.5777558350752059</v>
      </c>
      <c r="AD222" s="27">
        <f t="shared" ref="AD222" si="939">P299</f>
        <v>12600.286945695731</v>
      </c>
      <c r="AE222" s="27">
        <f t="shared" si="714"/>
        <v>15052.4</v>
      </c>
      <c r="AH222" s="267">
        <f t="shared" ref="AH222" si="940">K222/Z222*1000</f>
        <v>100.05748474563482</v>
      </c>
      <c r="AI222" s="267">
        <f t="shared" ref="AI222" si="941">L222/AA222*1000</f>
        <v>99.602225724047742</v>
      </c>
      <c r="AJ222" s="267">
        <f t="shared" ref="AJ222" si="942">M222/AB222</f>
        <v>7.1215505842611249</v>
      </c>
      <c r="AK222" s="51">
        <f t="shared" ref="AK222" si="943">N222/AC222*0.001</f>
        <v>17.080978409723176</v>
      </c>
      <c r="AL222" s="291">
        <f t="shared" si="895"/>
        <v>2.0674272629154888</v>
      </c>
      <c r="AM222" s="15"/>
      <c r="AN222" s="372">
        <f t="shared" ref="AN222" si="944">P222/AE222</f>
        <v>5.9507551210075533</v>
      </c>
      <c r="AO222" s="372">
        <f t="shared" ref="AO222" si="945">H222/AE222</f>
        <v>6.4737578724987381</v>
      </c>
      <c r="AQ222" s="26">
        <f t="shared" ref="AQ222" si="946">AH222/AH$227</f>
        <v>0.88686905771547087</v>
      </c>
      <c r="AR222" s="26">
        <f t="shared" ref="AR222" si="947">AI222/AI$227</f>
        <v>0.95098515221820923</v>
      </c>
      <c r="AS222" s="26">
        <f t="shared" ref="AS222" si="948">AJ222/AJ$227</f>
        <v>0.72625376388813467</v>
      </c>
      <c r="AT222" s="26">
        <f t="shared" ref="AT222" si="949">AK222/AK$227</f>
        <v>0.88126910812865444</v>
      </c>
      <c r="AU222" s="26">
        <f t="shared" ref="AU222" si="950">AL222/AL$227</f>
        <v>0.90727527883086956</v>
      </c>
      <c r="AV222" s="26">
        <f t="shared" ref="AV222" si="951">AN222/AN$227</f>
        <v>0.65109425542257238</v>
      </c>
      <c r="AW222" s="370"/>
      <c r="AX222" s="370"/>
      <c r="AY222" s="372">
        <f t="shared" ref="AY222" si="952">Z222/$AE222</f>
        <v>7.538793685445234</v>
      </c>
      <c r="AZ222" s="372">
        <f t="shared" ref="AZ222" si="953">AA222/$AE222</f>
        <v>5.6347325623454259</v>
      </c>
      <c r="BA222" s="372">
        <f t="shared" ref="BA222" si="954">AB222/$AE222</f>
        <v>0.15645346087480316</v>
      </c>
      <c r="BB222" s="95">
        <f t="shared" ref="BB222" si="955">AC222/$AE222</f>
        <v>1.0481755966325675E-4</v>
      </c>
      <c r="BC222" s="372">
        <f t="shared" ref="BC222" si="956">AD222/$AE222</f>
        <v>0.83709487827161988</v>
      </c>
      <c r="BD222" s="26">
        <f t="shared" si="926"/>
        <v>0.88686905771547053</v>
      </c>
      <c r="BE222" s="26">
        <f t="shared" si="927"/>
        <v>0.95098515221820901</v>
      </c>
      <c r="BF222" s="26">
        <f t="shared" si="928"/>
        <v>0.72625594060782439</v>
      </c>
      <c r="BG222" s="26">
        <f t="shared" si="929"/>
        <v>0.88126910812865555</v>
      </c>
      <c r="BH222" s="258">
        <f>[2]National!CQ151</f>
        <v>0.7325501317497396</v>
      </c>
      <c r="BI222" s="258">
        <f>[10]Commercial_Total!Y151</f>
        <v>0.94452815033193538</v>
      </c>
      <c r="BJ222" s="258">
        <f>[11]Total_Industrial!Z150</f>
        <v>0.82316872606332658</v>
      </c>
      <c r="BK222" s="51">
        <f t="shared" si="715"/>
        <v>0.83248236739814063</v>
      </c>
      <c r="BL222" s="290">
        <f t="shared" ref="BL222" si="957">AU222</f>
        <v>0.90727527883086956</v>
      </c>
      <c r="BM222" s="370"/>
      <c r="BN222" s="258">
        <f>[2]National!CU151</f>
        <v>1.2106598842554721</v>
      </c>
      <c r="BO222" s="258">
        <f>[10]Commercial_Total!X151</f>
        <v>1.0068362196341152</v>
      </c>
      <c r="BP222" s="258">
        <f>[11]Total_Industrial!AD150</f>
        <v>0.88226862563283692</v>
      </c>
      <c r="BQ222" s="51">
        <f t="shared" si="846"/>
        <v>1.0586039328172128</v>
      </c>
      <c r="BR222" s="51">
        <v>1</v>
      </c>
      <c r="BS222" s="370"/>
      <c r="BT222" s="370">
        <f t="shared" ref="BT222" si="958">BH222*BN222/AQ222</f>
        <v>0.99999999999999967</v>
      </c>
      <c r="BU222" s="370">
        <f t="shared" ref="BU222" si="959">BI222*BO222/AR222</f>
        <v>0.99999999999999978</v>
      </c>
      <c r="BV222" s="370">
        <f t="shared" ref="BV222" si="960">BJ222*BP222/AS222</f>
        <v>1.0000029971888587</v>
      </c>
      <c r="BW222" s="370">
        <f t="shared" ref="BW222" si="961">BK222*BQ222/AT222</f>
        <v>1.0000000000000013</v>
      </c>
      <c r="BX222" s="370">
        <f t="shared" ref="BX222" si="962">BL222*BR222/AU222</f>
        <v>1</v>
      </c>
      <c r="BY222" s="370"/>
      <c r="BZ222" s="83">
        <f t="shared" ref="BZ222" si="963">IF(FV222&gt;0,FV222,"NA")</f>
        <v>1.9843125881592998</v>
      </c>
      <c r="CA222" s="83">
        <f t="shared" ref="CA222" si="964">IF(ISERR(AO222),"NA ", AO222/AO$227)</f>
        <v>0.64280588878613976</v>
      </c>
      <c r="CB222" s="83">
        <f t="shared" ref="CB222" si="965">IF(ISERR(AN222),"NA ", AN222/AN$227)</f>
        <v>0.65109425542257238</v>
      </c>
      <c r="CC222" s="83">
        <f t="shared" ref="CC222" si="966">IF(CM222=1,EK222,"NA")</f>
        <v>0.75903659052091854</v>
      </c>
      <c r="CD222" s="83">
        <f t="shared" ref="CD222" si="967">IF(CP222&gt;0, FF222,"NA")</f>
        <v>1.0140499636243343</v>
      </c>
      <c r="CE222" s="83">
        <f t="shared" ref="CE222" si="968">IF(CO222&gt;0,EV222, "NA")</f>
        <v>0.84590594322557622</v>
      </c>
      <c r="CF222" s="413">
        <f t="shared" ref="CF222" si="969">IF(ISERR(CQ222),"NA ", CQ222)</f>
        <v>1.2919753562179745</v>
      </c>
      <c r="CG222" s="413">
        <f t="shared" ref="CG222" si="970">IF(P222&gt;0,P222/P$227,"NA")</f>
        <v>1.291974527113217</v>
      </c>
      <c r="CH222" s="9"/>
      <c r="CI222" s="84">
        <f t="shared" ref="CI222" si="971">IF(ISERR(CR222),"NA ", CR222)</f>
        <v>0.76970102700727616</v>
      </c>
      <c r="CJ222" s="370"/>
      <c r="CK222" s="87">
        <f t="shared" ref="CK222" si="972">AQ222*AR222*AS222*AT222</f>
        <v>0.53979664644164027</v>
      </c>
      <c r="CL222" s="87">
        <f t="shared" ref="CL222" si="973">AY222*AZ222*BA222*BB222*BC222</f>
        <v>5.8313494792094878E-4</v>
      </c>
      <c r="CM222" s="92">
        <f t="shared" ref="CM222" si="974">IF(ISERR(CK222),0,IF(CK222&lt;0.0001,0,1))</f>
        <v>1</v>
      </c>
      <c r="CN222" s="92">
        <f t="shared" ref="CN222" si="975">IF(ISERR(CL222),0,IF(CL222&lt;0.0001,0,1))</f>
        <v>1</v>
      </c>
      <c r="CO222" s="5">
        <f t="shared" ref="CO222" si="976">IF(BH222*BI222*BJ222*BK222*BL222&gt;0,1,0)</f>
        <v>1</v>
      </c>
      <c r="CP222" s="91">
        <f t="shared" ref="CP222" si="977">IF(BN222*BO222*BP222*BQ222*BR222&gt;0,1,0)</f>
        <v>1</v>
      </c>
      <c r="CQ222" s="37">
        <f t="shared" ref="CQ222" si="978">BZ222*CC222*CD222*CE222</f>
        <v>1.2919753562179745</v>
      </c>
      <c r="CR222" s="370">
        <f t="shared" ref="CR222" si="979">CC222*CD222</f>
        <v>0.76970102700727616</v>
      </c>
      <c r="CS222" s="84">
        <f t="shared" ref="CS222" si="980">IF(CN222=1,EA222,"NA ")</f>
        <v>0.8577903404837629</v>
      </c>
      <c r="CT222" s="205"/>
      <c r="CU222" s="244"/>
      <c r="CV222" s="5"/>
      <c r="CW222" s="26">
        <f t="shared" ref="CW222" si="981">K222/$P222</f>
        <v>0.12675916229841566</v>
      </c>
      <c r="CX222" s="26">
        <f t="shared" ref="CX222" si="982">L222/$P222</f>
        <v>9.4312720513081011E-2</v>
      </c>
      <c r="CY222" s="26">
        <f t="shared" ref="CY222" si="983">M222/$P222</f>
        <v>0.18723526897775961</v>
      </c>
      <c r="CZ222" s="26">
        <f t="shared" ref="CZ222" si="984">N222/$P222</f>
        <v>0.30086710630176627</v>
      </c>
      <c r="DA222" s="26">
        <f t="shared" ref="DA222" si="985">O222/$P222</f>
        <v>0.29082574190897759</v>
      </c>
      <c r="DB222" s="26">
        <f t="shared" ref="DB222" si="986">SUM(CW222:DA222)</f>
        <v>1</v>
      </c>
      <c r="DC222" s="370"/>
      <c r="DD222" s="26">
        <f t="shared" ref="DD222" si="987">(CW222-CW221)/LN(CW222/CW221)</f>
        <v>0.12753035895554488</v>
      </c>
      <c r="DE222" s="26">
        <f t="shared" ref="DE222" si="988">(CX222-CX221)/LN(CX222/CX221)</f>
        <v>9.3998156567526206E-2</v>
      </c>
      <c r="DF222" s="26">
        <f t="shared" ref="DF222" si="989">(CY222-CY221)/LN(CY222/CY221)</f>
        <v>0.18626140900474353</v>
      </c>
      <c r="DG222" s="26">
        <f t="shared" ref="DG222" si="990">(CZ222-CZ221)/LN(CZ222/CZ221)</f>
        <v>0.3011218125268128</v>
      </c>
      <c r="DH222" s="26">
        <f t="shared" ref="DH222" si="991">(DA222-DA221)/LN(DA222/DA221)</f>
        <v>0.29108451206876801</v>
      </c>
      <c r="DI222" s="26">
        <f t="shared" ref="DI222" si="992">SUM(DD222:DH222)</f>
        <v>0.99999624912339535</v>
      </c>
      <c r="DJ222" s="26"/>
      <c r="DK222" s="26">
        <f t="shared" ref="DK222" si="993">DD222/$DI222</f>
        <v>0.1275308373079789</v>
      </c>
      <c r="DL222" s="26">
        <f t="shared" ref="DL222" si="994">DE222/$DI222</f>
        <v>9.3998509144335024E-2</v>
      </c>
      <c r="DM222" s="26">
        <f t="shared" ref="DM222" si="995">DF222/$DI222</f>
        <v>0.18626210765092543</v>
      </c>
      <c r="DN222" s="26">
        <f t="shared" ref="DN222" si="996">DG222/$DI222</f>
        <v>0.30112294200181106</v>
      </c>
      <c r="DO222" s="26">
        <f t="shared" ref="DO222" si="997">DH222/$DI222</f>
        <v>0.29108560389494958</v>
      </c>
      <c r="DP222" s="26">
        <f t="shared" ref="DP222" si="998">SUM(DK222:DO222)</f>
        <v>1</v>
      </c>
      <c r="DQ222" s="26"/>
      <c r="DR222" s="26"/>
      <c r="DS222" s="26">
        <f t="shared" ref="DS222" si="999">LN(AQ222/AQ221)</f>
        <v>-2.441412047642718E-2</v>
      </c>
      <c r="DT222" s="26">
        <f t="shared" ref="DT222" si="1000">LN(AR222/AR221)</f>
        <v>1.4511947333618038E-3</v>
      </c>
      <c r="DU222" s="26">
        <f t="shared" ref="DU222" si="1001">LN(AS222/AS221)</f>
        <v>1.9721443202035715E-3</v>
      </c>
      <c r="DV222" s="26">
        <f t="shared" ref="DV222" si="1002">LN(AT222/AT221)</f>
        <v>-1.9907338300424559E-3</v>
      </c>
      <c r="DW222" s="26">
        <f t="shared" ref="DW222" si="1003">LN(AU222/AU221)</f>
        <v>-1.0353735944292449E-2</v>
      </c>
      <c r="DX222" s="370"/>
      <c r="DY222" s="26">
        <f t="shared" ref="DY222" si="1004">EXP(SUMPRODUCT($DK222:$DO222,DS222:DW222))</f>
        <v>0.99379623686312446</v>
      </c>
      <c r="DZ222" s="26">
        <f t="shared" ref="DZ222" si="1005">IF(ISERR(DY222),DZ221,DY222*DZ221)</f>
        <v>0.69660900265020487</v>
      </c>
      <c r="EA222" s="26">
        <f t="shared" ref="EA222" si="1006">DZ222/DZ$227</f>
        <v>0.8577903404837629</v>
      </c>
      <c r="EB222" s="370"/>
      <c r="EC222" s="26">
        <f t="shared" ref="EC222" si="1007">LN(AY222/AY221)</f>
        <v>-8.9971919015373273E-3</v>
      </c>
      <c r="ED222" s="26">
        <f t="shared" ref="ED222" si="1008">LN(AZ222/AZ221)</f>
        <v>-1.6058175148310719E-2</v>
      </c>
      <c r="EE222" s="26">
        <f t="shared" ref="EE222" si="1009">LN(BA222/BA221)</f>
        <v>-1.2825901543303346E-2</v>
      </c>
      <c r="EF222" s="26">
        <f t="shared" ref="EF222" si="1010">LN(BB222/BB221)</f>
        <v>-2.0993971156746678E-2</v>
      </c>
      <c r="EG222" s="26">
        <f t="shared" ref="EG222" si="1011">LN(BC222/BC221)</f>
        <v>-1.2717276138222476E-2</v>
      </c>
      <c r="EH222" s="370"/>
      <c r="EI222" s="26">
        <f t="shared" ref="EI222" si="1012">EXP(SUMPRODUCT($DK222:$DO222,EC222:EG222))</f>
        <v>0.9850435498342337</v>
      </c>
      <c r="EJ222" s="26">
        <f t="shared" ref="EJ222" si="1013">IF(ISERR(EI222),EJ221,EI222*EJ221)</f>
        <v>0.65515451313022055</v>
      </c>
      <c r="EK222" s="26">
        <f t="shared" ref="EK222" si="1014">EJ222/EJ$227</f>
        <v>0.75903659052091854</v>
      </c>
      <c r="EL222" s="370"/>
      <c r="EM222" s="370"/>
      <c r="EN222" s="26">
        <f t="shared" ref="EN222" si="1015">LN(BH222/BH221)</f>
        <v>-1.425447054382064E-2</v>
      </c>
      <c r="EO222" s="26">
        <f t="shared" ref="EO222" si="1016">LN(BI222/BI221)</f>
        <v>3.3205496086256728E-3</v>
      </c>
      <c r="EP222" s="26">
        <f t="shared" ref="EP222" si="1017">LN(BJ222/BJ221)</f>
        <v>-7.5920835173381293E-3</v>
      </c>
      <c r="EQ222" s="26">
        <f t="shared" ref="EQ222" si="1018">LN(BK222/BK221)</f>
        <v>8.2210109759670181E-3</v>
      </c>
      <c r="ER222" s="292">
        <f t="shared" ref="ER222" si="1019">LN(BL222/BL221)+EintenAdj*EW299</f>
        <v>-1.0353735944292449E-2</v>
      </c>
      <c r="ES222" s="370"/>
      <c r="ET222" s="26">
        <f t="shared" ref="ET222" si="1020">EXP(SUMPRODUCT($DK222:$DO222,EN222:ER222))</f>
        <v>0.99654780876465443</v>
      </c>
      <c r="EU222" s="26">
        <f t="shared" ref="EU222" si="1021">IF(ISERR(ET222),EU221,ET222*EU221)</f>
        <v>0.68770815712025213</v>
      </c>
      <c r="EV222" s="26">
        <f t="shared" ref="EV222" si="1022">EU222/EU$227</f>
        <v>0.84590594322557622</v>
      </c>
      <c r="EW222" s="26"/>
      <c r="EX222" s="26">
        <f t="shared" ref="EX222" si="1023">LN(BN222/BN221)</f>
        <v>-1.0159649932606757E-2</v>
      </c>
      <c r="EY222" s="26">
        <f t="shared" ref="EY222" si="1024">LN(BO222/BO221)</f>
        <v>-1.8693548752638242E-3</v>
      </c>
      <c r="EZ222" s="26">
        <f t="shared" ref="EZ222" si="1025">LN(BP222/BP221)</f>
        <v>9.5644854197394005E-3</v>
      </c>
      <c r="FA222" s="26">
        <f t="shared" ref="FA222" si="1026">LN(BQ222/BQ221)</f>
        <v>-1.0211744806009525E-2</v>
      </c>
      <c r="FB222" s="26">
        <f t="shared" ref="FB222" si="1027">LN(BR222/BR221)</f>
        <v>0</v>
      </c>
      <c r="FC222" s="26"/>
      <c r="FD222" s="26">
        <f t="shared" ref="FD222" si="1028">EXP(SUMPRODUCT($DK222:$DO222,EX222:FB222))</f>
        <v>0.99723894408560332</v>
      </c>
      <c r="FE222" s="26">
        <f t="shared" ref="FE222" si="1029">IF(ISERR(FD222),FE221,FD222*FE221)</f>
        <v>1.0129435959181317</v>
      </c>
      <c r="FF222" s="26">
        <f t="shared" ref="FF222" si="1030">FE222/FE$227</f>
        <v>1.0140499636243343</v>
      </c>
      <c r="FV222" s="26">
        <f t="shared" si="812"/>
        <v>1.9843125881592998</v>
      </c>
      <c r="FX222" s="5"/>
      <c r="GC222" s="11"/>
      <c r="GD222" s="11"/>
      <c r="GE222" s="11"/>
      <c r="GF222" s="11"/>
      <c r="GG222" s="12"/>
      <c r="GH222" s="12"/>
      <c r="GI222" s="12"/>
      <c r="GM222" s="12"/>
      <c r="GN222" s="12"/>
      <c r="GO222" s="12"/>
      <c r="GP222" s="12"/>
      <c r="GQ222" s="12"/>
      <c r="GX222" s="14"/>
      <c r="HO222" s="5"/>
      <c r="HS222" s="11"/>
      <c r="HT222" s="11"/>
      <c r="HU222" s="11"/>
      <c r="HV222" s="11"/>
      <c r="HW222" s="12"/>
      <c r="HX222" s="12"/>
      <c r="HY222" s="12"/>
      <c r="IB222" s="12"/>
      <c r="IC222" s="12"/>
      <c r="ID222" s="12"/>
      <c r="IE222" s="12"/>
      <c r="IF222" s="12"/>
      <c r="IG222" s="197"/>
    </row>
    <row r="223" spans="1:247" s="488" customFormat="1" x14ac:dyDescent="0.2">
      <c r="A223" s="488" t="s">
        <v>202</v>
      </c>
      <c r="B223" s="486">
        <f t="shared" si="686"/>
        <v>2012</v>
      </c>
      <c r="C223" s="42">
        <f t="shared" ref="C223:C224" si="1031">C300+C376</f>
        <v>10473.031999999999</v>
      </c>
      <c r="D223" s="42">
        <f>D300+D376</f>
        <v>8232.9240000000009</v>
      </c>
      <c r="E223" s="42">
        <f>E300+E376</f>
        <v>23864.351999999999</v>
      </c>
      <c r="F223" s="42">
        <f>F300+F376</f>
        <v>26652.446</v>
      </c>
      <c r="G223" s="42">
        <f t="shared" ref="G223" si="1032">G376-H300</f>
        <v>38258.305</v>
      </c>
      <c r="H223" s="42">
        <f>SUM(C223:G223)</f>
        <v>107481.05900000001</v>
      </c>
      <c r="I223" s="42">
        <f t="shared" ref="I223" si="1033">H223-G223</f>
        <v>69222.754000000015</v>
      </c>
      <c r="J223" s="277">
        <f t="shared" ref="J223" si="1034">(H147-J376)/(I223-J376)</f>
        <v>1.3679862404780947</v>
      </c>
      <c r="K223" s="42">
        <f>[2]National!H152</f>
        <v>10473.031999999999</v>
      </c>
      <c r="L223" s="42"/>
      <c r="M223" s="42"/>
      <c r="N223" s="42"/>
      <c r="O223" s="42"/>
      <c r="P223" s="42"/>
      <c r="Q223" s="27"/>
      <c r="R223" s="27"/>
      <c r="S223" s="51"/>
      <c r="T223" s="51"/>
      <c r="U223" s="51"/>
      <c r="V223" s="51"/>
      <c r="W223" s="51"/>
      <c r="X223" s="51"/>
      <c r="Z223" s="23"/>
      <c r="AA223" s="23"/>
      <c r="AB223" s="27"/>
      <c r="AC223" s="58"/>
      <c r="AD223" s="27"/>
      <c r="AE223" s="27"/>
      <c r="AH223" s="267"/>
      <c r="AI223" s="267"/>
      <c r="AJ223" s="267"/>
      <c r="AK223" s="51"/>
      <c r="AL223" s="291"/>
      <c r="AM223" s="15"/>
      <c r="AN223" s="372"/>
      <c r="AO223" s="372"/>
      <c r="AQ223" s="26"/>
      <c r="AR223" s="26"/>
      <c r="AS223" s="26"/>
      <c r="AT223" s="26"/>
      <c r="AU223" s="26"/>
      <c r="AV223" s="26"/>
      <c r="AY223" s="372"/>
      <c r="AZ223" s="372"/>
      <c r="BA223" s="372"/>
      <c r="BB223" s="95"/>
      <c r="BC223" s="372"/>
      <c r="BD223" s="26"/>
      <c r="BE223" s="26"/>
      <c r="BF223" s="26"/>
      <c r="BG223" s="26"/>
      <c r="BH223" s="258"/>
      <c r="BI223" s="258"/>
      <c r="BJ223" s="258"/>
      <c r="BK223" s="51"/>
      <c r="BL223" s="290"/>
      <c r="BN223" s="258"/>
      <c r="BO223" s="258"/>
      <c r="BP223" s="258"/>
      <c r="BQ223" s="51"/>
      <c r="BR223" s="51"/>
      <c r="BZ223" s="83"/>
      <c r="CA223" s="83"/>
      <c r="CB223" s="83"/>
      <c r="CC223" s="83"/>
      <c r="CD223" s="83"/>
      <c r="CE223" s="83"/>
      <c r="CF223" s="413"/>
      <c r="CG223" s="413"/>
      <c r="CH223" s="9"/>
      <c r="CI223" s="84"/>
      <c r="CK223" s="87"/>
      <c r="CL223" s="87"/>
      <c r="CM223" s="92"/>
      <c r="CN223" s="92"/>
      <c r="CO223" s="5"/>
      <c r="CP223" s="5"/>
      <c r="CQ223" s="37"/>
      <c r="CS223" s="84"/>
      <c r="CT223" s="205"/>
      <c r="CU223" s="244"/>
      <c r="CV223" s="5"/>
      <c r="CW223" s="26"/>
      <c r="CX223" s="26"/>
      <c r="CY223" s="26"/>
      <c r="CZ223" s="26"/>
      <c r="DA223" s="26"/>
      <c r="DB223" s="26"/>
      <c r="DD223" s="26"/>
      <c r="DE223" s="26"/>
      <c r="DF223" s="26"/>
      <c r="DG223" s="26"/>
      <c r="DH223" s="26"/>
      <c r="DI223" s="26"/>
      <c r="DJ223" s="26"/>
      <c r="DK223" s="26"/>
      <c r="DL223" s="26"/>
      <c r="DM223" s="26"/>
      <c r="DN223" s="26"/>
      <c r="DO223" s="26"/>
      <c r="DP223" s="26"/>
      <c r="DQ223" s="26"/>
      <c r="DR223" s="26"/>
      <c r="DS223" s="26"/>
      <c r="DT223" s="26"/>
      <c r="DU223" s="26"/>
      <c r="DV223" s="26"/>
      <c r="DW223" s="26"/>
      <c r="DY223" s="26"/>
      <c r="DZ223" s="26"/>
      <c r="EA223" s="26"/>
      <c r="EC223" s="26"/>
      <c r="ED223" s="26"/>
      <c r="EE223" s="26"/>
      <c r="EF223" s="26"/>
      <c r="EG223" s="26"/>
      <c r="EI223" s="26"/>
      <c r="EJ223" s="26"/>
      <c r="EK223" s="26"/>
      <c r="EN223" s="26"/>
      <c r="EO223" s="26"/>
      <c r="EP223" s="26"/>
      <c r="EQ223" s="26"/>
      <c r="ER223" s="292"/>
      <c r="ET223" s="26"/>
      <c r="EU223" s="26"/>
      <c r="EV223" s="26"/>
      <c r="EW223" s="26"/>
      <c r="EX223" s="26"/>
      <c r="EY223" s="26"/>
      <c r="EZ223" s="26"/>
      <c r="FA223" s="26"/>
      <c r="FB223" s="26"/>
      <c r="FC223" s="26"/>
      <c r="FD223" s="26"/>
      <c r="FE223" s="26"/>
      <c r="FF223" s="26"/>
      <c r="FV223" s="26"/>
      <c r="FX223" s="5"/>
      <c r="GC223" s="11"/>
      <c r="GD223" s="11"/>
      <c r="GE223" s="11"/>
      <c r="GF223" s="11"/>
      <c r="GG223" s="12"/>
      <c r="GH223" s="12"/>
      <c r="GI223" s="12"/>
      <c r="GM223" s="12"/>
      <c r="GN223" s="12"/>
      <c r="GO223" s="12"/>
      <c r="GP223" s="12"/>
      <c r="GQ223" s="12"/>
      <c r="GX223" s="14"/>
      <c r="HO223" s="5"/>
      <c r="HS223" s="11"/>
      <c r="HT223" s="11"/>
      <c r="HU223" s="11"/>
      <c r="HV223" s="11"/>
      <c r="HW223" s="12"/>
      <c r="HX223" s="12"/>
      <c r="HY223" s="12"/>
      <c r="IB223" s="12"/>
      <c r="IC223" s="12"/>
      <c r="ID223" s="12"/>
      <c r="IE223" s="12"/>
      <c r="IF223" s="12"/>
      <c r="IG223" s="197"/>
    </row>
    <row r="224" spans="1:247" s="488" customFormat="1" x14ac:dyDescent="0.2">
      <c r="A224" s="488" t="s">
        <v>202</v>
      </c>
      <c r="B224" s="486">
        <f t="shared" si="686"/>
        <v>2013</v>
      </c>
      <c r="C224" s="42">
        <f t="shared" si="1031"/>
        <v>11516.343000000001</v>
      </c>
      <c r="D224" s="42"/>
      <c r="E224" s="42"/>
      <c r="F224" s="42"/>
      <c r="G224" s="42"/>
      <c r="H224" s="42"/>
      <c r="I224" s="42"/>
      <c r="J224" s="277"/>
      <c r="K224" s="42"/>
      <c r="L224" s="42"/>
      <c r="M224" s="42"/>
      <c r="N224" s="42"/>
      <c r="O224" s="42"/>
      <c r="P224" s="42"/>
      <c r="Q224" s="27"/>
      <c r="R224" s="27"/>
      <c r="S224" s="51"/>
      <c r="T224" s="51"/>
      <c r="U224" s="51"/>
      <c r="V224" s="51"/>
      <c r="W224" s="51"/>
      <c r="X224" s="51"/>
      <c r="Z224" s="23"/>
      <c r="AA224" s="23"/>
      <c r="AB224" s="27"/>
      <c r="AC224" s="58"/>
      <c r="AD224" s="27"/>
      <c r="AE224" s="27"/>
      <c r="AH224" s="267"/>
      <c r="AI224" s="267"/>
      <c r="AJ224" s="267"/>
      <c r="AK224" s="51"/>
      <c r="AL224" s="291"/>
      <c r="AM224" s="15"/>
      <c r="AN224" s="372"/>
      <c r="AO224" s="372"/>
      <c r="AQ224" s="26"/>
      <c r="AR224" s="26"/>
      <c r="AS224" s="26"/>
      <c r="AT224" s="26"/>
      <c r="AU224" s="26"/>
      <c r="AV224" s="26"/>
      <c r="AY224" s="372"/>
      <c r="AZ224" s="372"/>
      <c r="BA224" s="372"/>
      <c r="BB224" s="95"/>
      <c r="BC224" s="372"/>
      <c r="BD224" s="26"/>
      <c r="BE224" s="26"/>
      <c r="BF224" s="26"/>
      <c r="BG224" s="26"/>
      <c r="BH224" s="258"/>
      <c r="BI224" s="258"/>
      <c r="BJ224" s="258"/>
      <c r="BK224" s="51"/>
      <c r="BL224" s="290"/>
      <c r="BN224" s="258"/>
      <c r="BO224" s="258"/>
      <c r="BP224" s="258"/>
      <c r="BQ224" s="51"/>
      <c r="BR224" s="51"/>
      <c r="BZ224" s="83"/>
      <c r="CA224" s="83"/>
      <c r="CB224" s="83"/>
      <c r="CC224" s="83"/>
      <c r="CD224" s="83"/>
      <c r="CE224" s="83"/>
      <c r="CF224" s="413"/>
      <c r="CG224" s="413"/>
      <c r="CH224" s="9"/>
      <c r="CI224" s="84"/>
      <c r="CK224" s="87"/>
      <c r="CL224" s="87"/>
      <c r="CM224" s="92"/>
      <c r="CN224" s="92"/>
      <c r="CO224" s="5"/>
      <c r="CP224" s="5"/>
      <c r="CQ224" s="37"/>
      <c r="CS224" s="84"/>
      <c r="CT224" s="205"/>
      <c r="CU224" s="244"/>
      <c r="CV224" s="5"/>
      <c r="CW224" s="26"/>
      <c r="CX224" s="26"/>
      <c r="CY224" s="26"/>
      <c r="CZ224" s="26"/>
      <c r="DA224" s="26"/>
      <c r="DB224" s="26"/>
      <c r="DD224" s="26"/>
      <c r="DE224" s="26"/>
      <c r="DF224" s="26"/>
      <c r="DG224" s="26"/>
      <c r="DH224" s="26"/>
      <c r="DI224" s="26"/>
      <c r="DJ224" s="26"/>
      <c r="DK224" s="26"/>
      <c r="DL224" s="26"/>
      <c r="DM224" s="26"/>
      <c r="DN224" s="26"/>
      <c r="DO224" s="26"/>
      <c r="DP224" s="26"/>
      <c r="DQ224" s="26"/>
      <c r="DR224" s="26"/>
      <c r="DS224" s="26"/>
      <c r="DT224" s="26"/>
      <c r="DU224" s="26"/>
      <c r="DV224" s="26"/>
      <c r="DW224" s="26"/>
      <c r="DY224" s="26"/>
      <c r="DZ224" s="26"/>
      <c r="EA224" s="26"/>
      <c r="EC224" s="26"/>
      <c r="ED224" s="26"/>
      <c r="EE224" s="26"/>
      <c r="EF224" s="26"/>
      <c r="EG224" s="26"/>
      <c r="EI224" s="26"/>
      <c r="EJ224" s="26"/>
      <c r="EK224" s="26"/>
      <c r="EN224" s="26"/>
      <c r="EO224" s="26"/>
      <c r="EP224" s="26"/>
      <c r="EQ224" s="26"/>
      <c r="ER224" s="292"/>
      <c r="ET224" s="26"/>
      <c r="EU224" s="26"/>
      <c r="EV224" s="26"/>
      <c r="EW224" s="26"/>
      <c r="EX224" s="26"/>
      <c r="EY224" s="26"/>
      <c r="EZ224" s="26"/>
      <c r="FA224" s="26"/>
      <c r="FB224" s="26"/>
      <c r="FC224" s="26"/>
      <c r="FD224" s="26"/>
      <c r="FE224" s="26"/>
      <c r="FF224" s="26"/>
      <c r="FV224" s="26"/>
      <c r="FX224" s="5"/>
      <c r="GC224" s="11"/>
      <c r="GD224" s="11"/>
      <c r="GE224" s="11"/>
      <c r="GF224" s="11"/>
      <c r="GG224" s="12"/>
      <c r="GH224" s="12"/>
      <c r="GI224" s="12"/>
      <c r="GM224" s="12"/>
      <c r="GN224" s="12"/>
      <c r="GO224" s="12"/>
      <c r="GP224" s="12"/>
      <c r="GQ224" s="12"/>
      <c r="GX224" s="14"/>
      <c r="HO224" s="5"/>
      <c r="HS224" s="11"/>
      <c r="HT224" s="11"/>
      <c r="HU224" s="11"/>
      <c r="HV224" s="11"/>
      <c r="HW224" s="12"/>
      <c r="HX224" s="12"/>
      <c r="HY224" s="12"/>
      <c r="IB224" s="12"/>
      <c r="IC224" s="12"/>
      <c r="ID224" s="12"/>
      <c r="IE224" s="12"/>
      <c r="IF224" s="12"/>
      <c r="IG224" s="197"/>
    </row>
    <row r="225" spans="1:241" x14ac:dyDescent="0.2">
      <c r="B225" s="313"/>
      <c r="C225" s="42"/>
      <c r="D225" s="42"/>
      <c r="E225" s="42"/>
      <c r="F225" s="42"/>
      <c r="G225" s="42"/>
      <c r="H225" s="42"/>
      <c r="I225" s="42"/>
      <c r="J225" s="42"/>
      <c r="K225" s="42"/>
      <c r="L225" s="42"/>
      <c r="M225" s="42"/>
      <c r="N225" s="42"/>
      <c r="O225" s="42"/>
      <c r="P225" s="42"/>
      <c r="Q225" s="27"/>
      <c r="R225" s="27"/>
      <c r="S225" s="51"/>
      <c r="T225" s="51"/>
      <c r="U225" s="51"/>
      <c r="V225" s="51"/>
      <c r="W225" s="51"/>
      <c r="X225" s="51"/>
      <c r="Z225" s="23"/>
      <c r="AA225" s="23"/>
      <c r="AB225" s="27"/>
      <c r="AC225" s="58"/>
      <c r="AD225" s="27"/>
      <c r="AE225" s="27"/>
      <c r="AH225" s="267"/>
      <c r="AI225" s="267"/>
      <c r="AJ225" s="267"/>
      <c r="AK225" s="51"/>
      <c r="AL225" s="291"/>
      <c r="AM225" s="15"/>
      <c r="AN225" s="34"/>
      <c r="AO225" s="34"/>
      <c r="AQ225" s="26"/>
      <c r="AR225" s="26"/>
      <c r="AS225" s="26"/>
      <c r="AT225" s="26"/>
      <c r="AU225" s="26"/>
      <c r="AV225" s="26"/>
      <c r="AY225" s="34"/>
      <c r="AZ225" s="34"/>
      <c r="BA225" s="34"/>
      <c r="BB225" s="95"/>
      <c r="BC225" s="34"/>
      <c r="BD225" s="34"/>
      <c r="BH225" s="258"/>
      <c r="BI225" s="258"/>
      <c r="BJ225" s="258"/>
      <c r="BK225" s="51"/>
      <c r="BL225" s="290"/>
      <c r="BN225" s="258"/>
      <c r="BO225" s="258"/>
      <c r="BP225" s="258"/>
      <c r="BQ225" s="51"/>
      <c r="BR225" s="51"/>
      <c r="BZ225" s="83"/>
      <c r="CA225" s="83"/>
      <c r="CB225" s="83"/>
      <c r="CC225" s="83"/>
      <c r="CD225" s="83"/>
      <c r="CE225" s="83"/>
      <c r="CF225" s="84"/>
      <c r="CG225" s="84"/>
      <c r="CH225" s="9"/>
      <c r="CI225" s="84"/>
      <c r="CK225" s="87"/>
      <c r="CL225" s="87"/>
      <c r="CM225" s="92"/>
      <c r="CN225" s="92"/>
      <c r="CO225" s="5"/>
      <c r="CP225" s="5"/>
      <c r="CQ225" s="37"/>
      <c r="CS225" s="84"/>
      <c r="CT225" s="205"/>
      <c r="CU225" s="244"/>
      <c r="CV225" s="5"/>
      <c r="CW225" s="26"/>
      <c r="CX225" s="26"/>
      <c r="CY225" s="26"/>
      <c r="CZ225" s="26"/>
      <c r="DA225" s="26"/>
      <c r="DB225" s="26"/>
      <c r="DD225" s="26"/>
      <c r="DE225" s="26"/>
      <c r="DF225" s="26"/>
      <c r="DG225" s="26"/>
      <c r="DH225" s="26"/>
      <c r="DI225" s="26"/>
      <c r="DJ225" s="26"/>
      <c r="DK225" s="26"/>
      <c r="DL225" s="26"/>
      <c r="DM225" s="26"/>
      <c r="DN225" s="26"/>
      <c r="DO225" s="26"/>
      <c r="DP225" s="26"/>
      <c r="DQ225" s="26"/>
      <c r="DR225" s="26"/>
      <c r="DS225" s="26"/>
      <c r="DT225" s="26"/>
      <c r="DU225" s="26"/>
      <c r="DV225" s="26"/>
      <c r="DW225" s="26"/>
      <c r="DY225" s="26"/>
      <c r="DZ225" s="26"/>
      <c r="EA225" s="26"/>
      <c r="EC225" s="26"/>
      <c r="ED225" s="26"/>
      <c r="EE225" s="26"/>
      <c r="EF225" s="26"/>
      <c r="EG225" s="26"/>
      <c r="EI225" s="26"/>
      <c r="EJ225" s="26"/>
      <c r="EK225" s="26"/>
      <c r="EN225" s="26"/>
      <c r="EO225" s="26"/>
      <c r="EP225" s="26"/>
      <c r="EQ225" s="26"/>
      <c r="ER225" s="26"/>
      <c r="ET225" s="26"/>
      <c r="EU225" s="26"/>
      <c r="EV225" s="26"/>
      <c r="EW225" s="26"/>
      <c r="EX225" s="26"/>
      <c r="EY225" s="26"/>
      <c r="EZ225" s="26"/>
      <c r="FA225" s="26"/>
      <c r="FB225" s="26"/>
      <c r="FC225" s="26"/>
      <c r="FD225" s="26"/>
      <c r="FE225" s="26"/>
      <c r="FF225" s="26"/>
      <c r="FV225" s="26"/>
      <c r="FX225" s="5"/>
      <c r="GC225" s="11"/>
      <c r="GD225" s="11"/>
      <c r="GE225" s="11"/>
      <c r="GF225" s="11"/>
      <c r="GG225" s="12"/>
      <c r="GH225" s="12"/>
      <c r="GI225" s="12"/>
      <c r="GM225" s="12"/>
      <c r="GN225" s="12"/>
      <c r="GO225" s="12"/>
      <c r="GP225" s="12"/>
      <c r="GQ225" s="12"/>
      <c r="GX225" s="14"/>
      <c r="HO225" s="5"/>
      <c r="HS225" s="11"/>
      <c r="HT225" s="11"/>
      <c r="HU225" s="11"/>
      <c r="HV225" s="11"/>
      <c r="HW225" s="12"/>
      <c r="HX225" s="12"/>
      <c r="HY225" s="12"/>
      <c r="IB225" s="12"/>
      <c r="IC225" s="12"/>
      <c r="ID225" s="12"/>
      <c r="IE225" s="12"/>
      <c r="IF225" s="12"/>
      <c r="IG225" s="197"/>
    </row>
    <row r="226" spans="1:241" x14ac:dyDescent="0.2">
      <c r="C226" s="42"/>
      <c r="D226" s="42"/>
      <c r="E226" s="42"/>
      <c r="F226" s="42"/>
      <c r="G226" s="42"/>
      <c r="H226" s="42"/>
      <c r="I226" s="42"/>
      <c r="J226" s="42"/>
      <c r="K226" s="42"/>
      <c r="L226" s="42"/>
      <c r="M226" s="42"/>
      <c r="N226" s="42"/>
      <c r="O226" s="42"/>
      <c r="P226" s="42"/>
      <c r="Q226" s="27"/>
      <c r="R226" s="27"/>
      <c r="S226" s="1"/>
      <c r="T226" s="1"/>
      <c r="U226" s="1"/>
      <c r="V226" s="1"/>
      <c r="W226" s="1"/>
      <c r="X226" s="1"/>
      <c r="Z226" s="23"/>
      <c r="AA226" s="23"/>
      <c r="AB226" s="23"/>
      <c r="AC226" s="26"/>
      <c r="AD226" s="27"/>
      <c r="AE226" s="27"/>
      <c r="AH226" s="267"/>
      <c r="AI226" s="267"/>
      <c r="AJ226" s="267"/>
      <c r="AK226" s="51"/>
      <c r="AL226" s="1"/>
      <c r="AN226" s="34"/>
      <c r="AO226" s="34"/>
      <c r="AQ226" s="26"/>
      <c r="AR226" s="26"/>
      <c r="AS226" s="26"/>
      <c r="AT226" s="26"/>
      <c r="AU226" s="26"/>
      <c r="AV226" s="26"/>
      <c r="AY226" s="34"/>
      <c r="AZ226" s="34"/>
      <c r="BA226" s="34"/>
      <c r="BC226" s="34"/>
      <c r="BD226" s="34"/>
      <c r="BH226" s="1">
        <v>0.93144254475406796</v>
      </c>
      <c r="BI226" s="1">
        <v>1.1698673607733516</v>
      </c>
      <c r="BJ226" s="1">
        <v>0.78873590135498484</v>
      </c>
      <c r="BK226" s="1">
        <v>0.90075936373606591</v>
      </c>
      <c r="BL226" s="1"/>
      <c r="CT226" s="3"/>
      <c r="CU226" s="226"/>
      <c r="CW226" s="26"/>
      <c r="CX226" s="26"/>
      <c r="CY226" s="26"/>
      <c r="CZ226" s="26"/>
      <c r="DA226" s="26"/>
      <c r="DB226" s="26">
        <f t="shared" si="865"/>
        <v>0</v>
      </c>
      <c r="DD226" s="26"/>
      <c r="DE226" s="26"/>
      <c r="DF226" s="26"/>
      <c r="DG226" s="26"/>
      <c r="DH226" s="26"/>
      <c r="DI226" s="26"/>
      <c r="DJ226" s="26"/>
      <c r="DK226" s="26"/>
      <c r="DL226" s="26"/>
      <c r="DM226" s="26"/>
      <c r="DN226" s="26"/>
      <c r="DO226" s="26"/>
      <c r="DP226" s="26"/>
      <c r="DQ226" s="26"/>
      <c r="DR226" s="26"/>
      <c r="DS226" s="26"/>
      <c r="DT226" s="26"/>
      <c r="DU226" s="26"/>
      <c r="DV226" s="26"/>
      <c r="DW226" s="26"/>
      <c r="DY226" s="26"/>
      <c r="DZ226" s="26"/>
      <c r="EA226" s="26"/>
      <c r="EC226" s="26"/>
      <c r="ED226" s="26"/>
      <c r="EE226" s="26"/>
      <c r="EF226" s="26"/>
      <c r="EG226" s="26"/>
      <c r="EI226" s="26"/>
      <c r="EJ226" s="26"/>
      <c r="EK226" s="26"/>
      <c r="ET226" s="26"/>
      <c r="EU226" s="26"/>
      <c r="EV226" s="26"/>
      <c r="EW226" s="26"/>
      <c r="EX226" s="26"/>
      <c r="EY226" s="26"/>
      <c r="EZ226" s="26"/>
      <c r="FA226" s="26"/>
      <c r="FB226" s="26"/>
      <c r="FC226" s="26"/>
      <c r="FD226" s="26"/>
      <c r="FE226" s="26"/>
      <c r="FF226" s="26"/>
      <c r="GX226" s="14"/>
      <c r="IG226" s="197"/>
    </row>
    <row r="227" spans="1:241" x14ac:dyDescent="0.2">
      <c r="A227" t="s">
        <v>123</v>
      </c>
      <c r="B227" s="1">
        <f>Base_year</f>
        <v>1985</v>
      </c>
      <c r="C227" s="42"/>
      <c r="D227" s="42"/>
      <c r="E227" s="42"/>
      <c r="F227" s="42"/>
      <c r="G227" s="42"/>
      <c r="H227" s="42"/>
      <c r="I227" s="42">
        <f>MATCH(B227,B160:B221,0)</f>
        <v>37</v>
      </c>
      <c r="J227" s="42"/>
      <c r="K227" s="42">
        <f t="shared" ref="K227:P227" si="1035">INDEX(K160:K221,Base_row,1)</f>
        <v>9857.1209999999992</v>
      </c>
      <c r="L227" s="42">
        <f t="shared" si="1035"/>
        <v>6092.6514031280003</v>
      </c>
      <c r="M227" s="42">
        <f t="shared" si="1035"/>
        <v>16479.529496709336</v>
      </c>
      <c r="N227" s="42">
        <f t="shared" si="1035"/>
        <v>19382.250270855475</v>
      </c>
      <c r="O227" s="42">
        <f t="shared" si="1035"/>
        <v>17518.875406386425</v>
      </c>
      <c r="P227" s="42">
        <f t="shared" si="1035"/>
        <v>69330.427577079245</v>
      </c>
      <c r="Q227" s="27"/>
      <c r="R227" s="27"/>
      <c r="S227" s="1"/>
      <c r="T227" s="1"/>
      <c r="U227" s="1"/>
      <c r="V227" s="1"/>
      <c r="W227" s="1"/>
      <c r="X227" s="1"/>
      <c r="Z227" s="42">
        <f>INDEX(Z160:Z221,Base_row,1)</f>
        <v>87369.531977354287</v>
      </c>
      <c r="AA227" s="42">
        <f>INDEX(AA160:AA221,Base_row,1)</f>
        <v>58171.601888383011</v>
      </c>
      <c r="AB227" s="42">
        <f>INDEX(AB160:AB221,Base_row,1)</f>
        <v>1680.5778716984889</v>
      </c>
      <c r="AC227" s="42">
        <f>INDEX(AC160:AC221,Base_row,1)</f>
        <v>1</v>
      </c>
      <c r="AD227" s="42">
        <f>INDEX(AD160:AD221,Base_row,1)</f>
        <v>7688.029878602908</v>
      </c>
      <c r="AE227" s="27"/>
      <c r="AH227" s="267">
        <f>INDEX(AH160:AH221,Base_row,1)</f>
        <v>112.82103471213412</v>
      </c>
      <c r="AI227" s="267">
        <f>INDEX(AI160:AI221,Base_row,1)</f>
        <v>104.73583682323719</v>
      </c>
      <c r="AJ227" s="267">
        <f>INDEX(AJ160:AJ221,Base_row,1)</f>
        <v>9.8058708104100951</v>
      </c>
      <c r="AK227" s="51">
        <f>INDEX(AK160:AK221,Base_row,1)</f>
        <v>19.382250270855476</v>
      </c>
      <c r="AL227" s="1">
        <f>INDEX(AL160:AL221,Base_row,1)</f>
        <v>2.2787210355600243</v>
      </c>
      <c r="AN227" s="34">
        <f>INDEX(AN160:AN221,Base_row,1)</f>
        <v>9.1396216007855902</v>
      </c>
      <c r="AO227" s="34">
        <f>INDEX(AO160:AO221,Base_row,1)</f>
        <v>10.071092977576228</v>
      </c>
      <c r="AQ227" s="26">
        <f>AH227/AH$150</f>
        <v>0.61448262345263815</v>
      </c>
      <c r="AR227" s="26">
        <f>AI227/AI$150</f>
        <v>0.53065040344905412</v>
      </c>
      <c r="AS227" s="26">
        <f>AJ227/AJ$150</f>
        <v>0.73486116827421033</v>
      </c>
      <c r="AT227" s="26">
        <f>AK227/AK$150</f>
        <v>1</v>
      </c>
      <c r="AU227" s="26"/>
      <c r="AV227" s="26">
        <f>AN227/AN$150</f>
        <v>1</v>
      </c>
      <c r="AY227" s="34"/>
      <c r="AZ227" s="34"/>
      <c r="BA227" s="34"/>
      <c r="BC227" s="34"/>
      <c r="BD227" s="34"/>
      <c r="BH227" s="1"/>
      <c r="CT227" s="3"/>
      <c r="CU227" s="226"/>
      <c r="CV227" s="5"/>
      <c r="CW227" s="26">
        <v>0.19211732824189154</v>
      </c>
      <c r="CX227" s="26">
        <v>0.15738013032912224</v>
      </c>
      <c r="CY227" s="26">
        <v>0.37537810467047805</v>
      </c>
      <c r="CZ227" s="26">
        <v>0.27512443675850806</v>
      </c>
      <c r="DA227" s="26">
        <v>0.27512443675850806</v>
      </c>
      <c r="DB227" s="26">
        <f t="shared" si="865"/>
        <v>1.275124436758508</v>
      </c>
      <c r="DD227" s="26"/>
      <c r="DE227" s="26"/>
      <c r="DF227" s="26"/>
      <c r="DG227" s="26"/>
      <c r="DH227" s="26"/>
      <c r="DI227" s="26"/>
      <c r="DJ227" s="26"/>
      <c r="DK227" s="26">
        <v>0.19317996841272181</v>
      </c>
      <c r="DL227" s="26">
        <v>0.1585644816569923</v>
      </c>
      <c r="DM227" s="26">
        <v>0.37573945219058641</v>
      </c>
      <c r="DN227" s="26">
        <v>0.27251609773969954</v>
      </c>
      <c r="DO227" s="26" t="e">
        <f t="shared" si="876"/>
        <v>#DIV/0!</v>
      </c>
      <c r="DP227" s="26"/>
      <c r="DQ227" s="26"/>
      <c r="DR227" s="26"/>
      <c r="DS227" s="26"/>
      <c r="DT227" s="26"/>
      <c r="DU227" s="26"/>
      <c r="DV227" s="26"/>
      <c r="DW227" s="26"/>
      <c r="DY227" s="26"/>
      <c r="DZ227" s="26">
        <f>INDEX(DZ160:DZ221,Base_row,1)</f>
        <v>0.81209704723107801</v>
      </c>
      <c r="EA227" s="26"/>
      <c r="EC227" s="26"/>
      <c r="ED227" s="26"/>
      <c r="EE227" s="26"/>
      <c r="EF227" s="26"/>
      <c r="EG227" s="26"/>
      <c r="EI227" s="26">
        <f>INDEX(EI160:EI221,Base_row,1)</f>
        <v>0.97713132786968637</v>
      </c>
      <c r="EJ227" s="26">
        <f>INDEX(EJ160:EJ221,Base_row,1)</f>
        <v>0.86313956574951833</v>
      </c>
      <c r="EK227" s="26"/>
      <c r="ET227" s="26">
        <f>INDEX(ET160:ET221,Base_row,1)</f>
        <v>0.97772258211412577</v>
      </c>
      <c r="EU227" s="26">
        <f>INDEX(EU160:EU221,Base_row,1)</f>
        <v>0.81298418887791435</v>
      </c>
      <c r="EV227" s="26"/>
      <c r="EW227" s="26"/>
      <c r="EX227" s="26"/>
      <c r="EY227" s="26"/>
      <c r="EZ227" s="26"/>
      <c r="FA227" s="26"/>
      <c r="FB227" s="26"/>
      <c r="FC227" s="26"/>
      <c r="FD227" s="26">
        <f>INDEX(FD160:FD221,Base_row,1)</f>
        <v>0.99178646595777964</v>
      </c>
      <c r="FE227" s="26">
        <f>INDEX(FE160:FE221,Base_row,1)</f>
        <v>0.9989089613471821</v>
      </c>
      <c r="FF227" s="26"/>
      <c r="FX227" s="8">
        <f>FX226+1</f>
        <v>1</v>
      </c>
      <c r="FY227" t="b">
        <f>(FX227+Begin_year_chart1&lt;=End_year_chart1)</f>
        <v>1</v>
      </c>
      <c r="GC227" s="11"/>
      <c r="GD227" s="11"/>
      <c r="GE227" s="11"/>
      <c r="GF227" s="11">
        <f ca="1">IF(FY227,OFFSET(B$10,$FY$4+$FX227,0),"")</f>
        <v>1986</v>
      </c>
      <c r="GG227" s="11">
        <f ca="1">IF($FY227,OFFSET(BZ$10,$FY$4+$FX227,0),"")</f>
        <v>1.0351187102047275</v>
      </c>
      <c r="GH227" s="11">
        <f ca="1">IF($FY227,OFFSET(CI$10,$FY$4+$FX227,0),"")</f>
        <v>0.98098343968391644</v>
      </c>
      <c r="GI227" s="11">
        <f ca="1">IF($FY227,OFFSET(CE$10,$FY$4+$FX227,0),"")</f>
        <v>0.98224811700733117</v>
      </c>
      <c r="GM227" s="11">
        <f t="shared" ref="GM227:GP228" ca="1" si="1036">IF($FY227,OFFSET(AQ$10,$FY$4+$FX227,0),"")</f>
        <v>0.98374904796257601</v>
      </c>
      <c r="GN227" s="11">
        <f t="shared" ca="1" si="1036"/>
        <v>0.98749388338319655</v>
      </c>
      <c r="GO227" s="11">
        <f t="shared" ca="1" si="1036"/>
        <v>0.96908610842963894</v>
      </c>
      <c r="GP227" s="11">
        <f t="shared" ca="1" si="1036"/>
        <v>0.99688938725871945</v>
      </c>
      <c r="GX227" s="14"/>
      <c r="IG227" s="197"/>
    </row>
    <row r="228" spans="1:241" x14ac:dyDescent="0.2">
      <c r="A228" t="s">
        <v>169</v>
      </c>
      <c r="B228" s="1">
        <f>Base_year2</f>
        <v>1996</v>
      </c>
      <c r="C228" s="42"/>
      <c r="D228" s="42"/>
      <c r="E228" s="42"/>
      <c r="F228" s="42"/>
      <c r="G228" s="42"/>
      <c r="H228" s="42"/>
      <c r="I228" s="42">
        <f>MATCH(B228,B160:B221,0)</f>
        <v>48</v>
      </c>
      <c r="J228" s="42"/>
      <c r="L228" s="42"/>
      <c r="M228" s="42"/>
      <c r="N228" s="42"/>
      <c r="O228" s="42"/>
      <c r="P228" s="42"/>
      <c r="Q228" s="27"/>
      <c r="R228" s="27"/>
      <c r="S228" s="1"/>
      <c r="T228" s="1"/>
      <c r="U228" s="1"/>
      <c r="V228" s="1"/>
      <c r="W228" s="1"/>
      <c r="X228" s="1"/>
      <c r="Z228" s="23"/>
      <c r="AA228" s="23"/>
      <c r="AB228" s="23"/>
      <c r="AC228" s="26"/>
      <c r="AD228" s="27"/>
      <c r="AE228" s="27"/>
      <c r="AH228" s="267"/>
      <c r="AI228" s="267"/>
      <c r="AJ228" s="267"/>
      <c r="AK228" s="51"/>
      <c r="AL228" s="1"/>
      <c r="AN228" s="34"/>
      <c r="AQ228" s="26">
        <f t="shared" ref="AQ228:AV228" si="1037">INDEX(AQ160:AQ221,base_row2,1)</f>
        <v>0.99037060696787382</v>
      </c>
      <c r="AR228" s="26">
        <f t="shared" si="1037"/>
        <v>1.0558606541762425</v>
      </c>
      <c r="AS228" s="26">
        <f t="shared" si="1037"/>
        <v>0.94366080838394084</v>
      </c>
      <c r="AT228" s="26">
        <f t="shared" si="1037"/>
        <v>0.94392573665840096</v>
      </c>
      <c r="AU228" s="26">
        <f t="shared" si="1037"/>
        <v>0.9898042481863657</v>
      </c>
      <c r="AV228" s="26">
        <f t="shared" si="1037"/>
        <v>0.88529690214518941</v>
      </c>
      <c r="AY228" s="34"/>
      <c r="AZ228" s="34"/>
      <c r="BA228" s="34"/>
      <c r="BC228" s="34"/>
      <c r="BD228" s="34"/>
      <c r="BZ228" s="26">
        <f>INDEX(BZ160:BZ221,base_row2,1)</f>
        <v>1.3907088337266171</v>
      </c>
      <c r="CA228" s="26"/>
      <c r="CB228" s="26"/>
      <c r="CC228" s="26">
        <f t="shared" ref="CC228:CI228" si="1038">INDEX(CC160:CC221,base_row2,1)</f>
        <v>0.9113726101834505</v>
      </c>
      <c r="CD228" s="26">
        <f t="shared" si="1038"/>
        <v>1.0227520416961104</v>
      </c>
      <c r="CE228" s="26">
        <f t="shared" si="1038"/>
        <v>0.94977925214592818</v>
      </c>
      <c r="CF228" s="26">
        <f t="shared" si="1038"/>
        <v>1.2311903959709547</v>
      </c>
      <c r="CG228" s="26">
        <f t="shared" si="1038"/>
        <v>1.2311902222841236</v>
      </c>
      <c r="CH228" s="26"/>
      <c r="CI228" s="26">
        <f t="shared" si="1038"/>
        <v>0.93210819781103738</v>
      </c>
      <c r="CT228" s="3"/>
      <c r="CU228" s="226"/>
      <c r="CV228" s="5"/>
      <c r="CW228" s="26"/>
      <c r="CX228" s="26"/>
      <c r="CY228" s="26"/>
      <c r="CZ228" s="26"/>
      <c r="DA228" s="26"/>
      <c r="DB228" s="26"/>
      <c r="DD228" s="26"/>
      <c r="DE228" s="26"/>
      <c r="DF228" s="26"/>
      <c r="DG228" s="26"/>
      <c r="DH228" s="26"/>
      <c r="DI228" s="26"/>
      <c r="DJ228" s="26"/>
      <c r="DK228" s="26"/>
      <c r="DL228" s="26"/>
      <c r="DM228" s="26"/>
      <c r="DN228" s="26"/>
      <c r="DO228" s="26"/>
      <c r="DP228" s="26"/>
      <c r="DQ228" s="26"/>
      <c r="DR228" s="26"/>
      <c r="DS228" s="26">
        <v>-1.3764419303596612E-3</v>
      </c>
      <c r="DT228" s="26">
        <v>-2.4059571119773942E-3</v>
      </c>
      <c r="DU228" s="26">
        <v>-1.3742014352989265E-2</v>
      </c>
      <c r="DV228" s="26">
        <v>2.6065307443558501E-3</v>
      </c>
      <c r="DW228" s="26"/>
      <c r="DY228" s="26"/>
      <c r="DZ228" s="26"/>
      <c r="EA228" s="26"/>
      <c r="EC228" s="26">
        <v>-2.6996284006505063E-2</v>
      </c>
      <c r="ED228" s="26">
        <v>-2.290210832879978E-2</v>
      </c>
      <c r="EE228" s="26">
        <v>1.154962278973674E-2</v>
      </c>
      <c r="EF228" s="26">
        <v>-1.3582256648764706E-2</v>
      </c>
      <c r="EG228" s="26"/>
      <c r="EI228" s="26"/>
      <c r="EJ228" s="26"/>
      <c r="EK228" s="26"/>
      <c r="EQ228" s="280" t="s">
        <v>18</v>
      </c>
      <c r="ET228" s="26"/>
      <c r="EU228" s="26"/>
      <c r="EV228" s="26"/>
      <c r="EW228" s="26"/>
      <c r="EX228" s="26"/>
      <c r="EY228" s="26"/>
      <c r="EZ228" s="26"/>
      <c r="FA228" s="26"/>
      <c r="FB228" s="26"/>
      <c r="FC228" s="26"/>
      <c r="FD228" s="26"/>
      <c r="FE228" s="26"/>
      <c r="FF228" s="26"/>
      <c r="GM228" s="11" t="str">
        <f t="shared" ca="1" si="1036"/>
        <v/>
      </c>
      <c r="GN228" s="11" t="str">
        <f t="shared" ca="1" si="1036"/>
        <v/>
      </c>
      <c r="GO228" s="11" t="str">
        <f t="shared" ca="1" si="1036"/>
        <v/>
      </c>
      <c r="GP228" s="11" t="str">
        <f t="shared" ca="1" si="1036"/>
        <v/>
      </c>
      <c r="GX228" s="14"/>
      <c r="GZ228">
        <f>BZ228</f>
        <v>1.3907088337266171</v>
      </c>
      <c r="HA228">
        <f>CC228</f>
        <v>0.9113726101834505</v>
      </c>
      <c r="HB228">
        <f>CD228</f>
        <v>1.0227520416961104</v>
      </c>
      <c r="HC228">
        <f>CE228</f>
        <v>0.94977925214592818</v>
      </c>
      <c r="HD228">
        <f>CF228</f>
        <v>1.2311903959709547</v>
      </c>
      <c r="HE228">
        <f>CG228</f>
        <v>1.2311902222841236</v>
      </c>
      <c r="HG228">
        <f>CI228</f>
        <v>0.93210819781103738</v>
      </c>
      <c r="IG228" s="197"/>
    </row>
    <row r="229" spans="1:241" x14ac:dyDescent="0.2">
      <c r="K229" s="27"/>
      <c r="L229" s="27"/>
      <c r="M229" s="27"/>
      <c r="N229" s="27"/>
      <c r="O229" s="27"/>
      <c r="P229" s="27"/>
      <c r="Q229" s="27"/>
      <c r="R229" s="27"/>
      <c r="S229" s="1"/>
      <c r="T229" s="1"/>
      <c r="U229" s="1"/>
      <c r="V229" s="1"/>
      <c r="W229" s="1"/>
      <c r="X229" s="1"/>
      <c r="Z229" s="23"/>
      <c r="AA229" s="23"/>
      <c r="AB229" s="23"/>
      <c r="AC229" s="26"/>
      <c r="AD229" s="27"/>
      <c r="AE229" s="27"/>
      <c r="AH229" s="267"/>
      <c r="AI229" s="267"/>
      <c r="AJ229" s="267"/>
      <c r="AK229" s="51"/>
      <c r="AL229" s="1"/>
      <c r="AN229" s="34"/>
      <c r="AQ229" s="26"/>
      <c r="AR229" s="26"/>
      <c r="AS229" s="26"/>
      <c r="AT229" s="26"/>
      <c r="AU229" s="26"/>
      <c r="AV229" s="26"/>
      <c r="AY229" s="34"/>
      <c r="AZ229" s="34"/>
      <c r="BA229" s="34"/>
      <c r="BC229" s="34"/>
      <c r="BD229" s="34"/>
      <c r="CT229" s="3"/>
      <c r="CU229" s="226"/>
      <c r="CW229" s="26"/>
      <c r="CX229" s="26"/>
      <c r="CY229" s="26"/>
      <c r="CZ229" s="26"/>
      <c r="DA229" s="26"/>
      <c r="DB229" s="26"/>
      <c r="DD229" s="26"/>
      <c r="DE229" s="26"/>
      <c r="DF229" s="26"/>
      <c r="DG229" s="26"/>
      <c r="DH229" s="26"/>
      <c r="DI229" s="26"/>
      <c r="DJ229" s="26"/>
      <c r="DK229" s="26"/>
      <c r="DL229" s="26"/>
      <c r="DM229" s="26"/>
      <c r="DN229" s="26"/>
      <c r="DO229" s="26"/>
      <c r="DP229" s="26"/>
      <c r="DQ229" s="26"/>
      <c r="DR229" s="26"/>
      <c r="DS229" s="26"/>
      <c r="DT229" s="26"/>
      <c r="DU229" s="26"/>
      <c r="DV229" s="26"/>
      <c r="DW229" s="26"/>
      <c r="DY229" s="26"/>
      <c r="DZ229" s="26"/>
      <c r="EA229" s="26"/>
      <c r="EC229" s="26"/>
      <c r="ED229" s="26"/>
      <c r="EE229" s="26"/>
      <c r="EF229" s="26"/>
      <c r="EG229" s="26"/>
      <c r="EI229" s="26"/>
      <c r="EJ229" s="26"/>
      <c r="EK229" s="26"/>
      <c r="EQ229" t="s">
        <v>19</v>
      </c>
      <c r="ET229" s="26"/>
      <c r="EU229" s="26"/>
      <c r="EV229" s="26"/>
      <c r="EW229" s="26"/>
      <c r="EX229" s="26"/>
      <c r="EY229" s="26"/>
      <c r="EZ229" s="26"/>
      <c r="FA229" s="26"/>
      <c r="FB229" s="26"/>
      <c r="FC229" s="26"/>
      <c r="FD229" s="26"/>
      <c r="FE229" s="26"/>
      <c r="FF229" s="26"/>
      <c r="GX229" s="14"/>
      <c r="IG229" s="197"/>
    </row>
    <row r="230" spans="1:241" x14ac:dyDescent="0.2">
      <c r="K230" s="58"/>
      <c r="L230" s="27"/>
      <c r="M230" s="27"/>
      <c r="N230" s="27"/>
      <c r="O230" s="27"/>
      <c r="P230" s="27"/>
      <c r="Q230" s="27"/>
      <c r="R230" s="27"/>
      <c r="S230" s="1"/>
      <c r="T230" s="1"/>
      <c r="U230" s="1"/>
      <c r="V230" s="1"/>
      <c r="W230" s="1"/>
      <c r="X230" s="1"/>
      <c r="Z230" s="23"/>
      <c r="AA230" s="23"/>
      <c r="AB230" s="23"/>
      <c r="AC230" s="26"/>
      <c r="AD230" s="27"/>
      <c r="AE230" s="27"/>
      <c r="AH230" s="267"/>
      <c r="AI230" s="267"/>
      <c r="AJ230" s="267"/>
      <c r="AK230" s="51"/>
      <c r="AL230" s="1"/>
      <c r="AN230" s="34"/>
      <c r="AQ230" s="26"/>
      <c r="AR230" s="26"/>
      <c r="AS230" s="26"/>
      <c r="AT230" s="26"/>
      <c r="AU230" s="26"/>
      <c r="AV230" s="26"/>
      <c r="AY230" s="34"/>
      <c r="AZ230" s="34"/>
      <c r="BA230" s="34"/>
      <c r="BC230" s="34"/>
      <c r="BD230" s="34"/>
      <c r="BH230" s="511" t="str">
        <f>BH77</f>
        <v>From Next Lower Level (Level 1)</v>
      </c>
      <c r="BI230" s="512"/>
      <c r="BJ230" s="512"/>
      <c r="BK230" s="512"/>
      <c r="BL230" s="512"/>
      <c r="BM230" s="512"/>
      <c r="BN230" s="512"/>
      <c r="BO230" s="512"/>
      <c r="BP230" s="512"/>
      <c r="BQ230" s="512"/>
      <c r="CC230" s="6" t="s">
        <v>199</v>
      </c>
      <c r="CT230" s="3"/>
      <c r="CU230" s="226"/>
      <c r="CW230" s="26"/>
      <c r="CX230" s="26"/>
      <c r="CY230" s="26"/>
      <c r="CZ230" s="26"/>
      <c r="DA230" s="26"/>
      <c r="DB230" s="26"/>
      <c r="DD230" s="26"/>
      <c r="DE230" s="26"/>
      <c r="DF230" s="26"/>
      <c r="DG230" s="26"/>
      <c r="DH230" s="26"/>
      <c r="DI230" s="26"/>
      <c r="DJ230" s="26"/>
      <c r="DK230" s="26"/>
      <c r="DL230" s="26"/>
      <c r="DM230" s="26"/>
      <c r="DN230" s="26"/>
      <c r="DO230" s="26"/>
      <c r="DP230" s="26"/>
      <c r="DQ230" s="26"/>
      <c r="DR230" s="26"/>
      <c r="DS230" s="26"/>
      <c r="DT230" s="26"/>
      <c r="DU230" s="26"/>
      <c r="DV230" s="26"/>
      <c r="DW230" s="26"/>
      <c r="DY230" s="26"/>
      <c r="DZ230" s="26"/>
      <c r="EA230" s="26"/>
      <c r="EC230" s="26"/>
      <c r="ED230" s="26"/>
      <c r="EE230" s="26"/>
      <c r="EF230" s="26"/>
      <c r="EG230" s="26"/>
      <c r="EI230" s="26"/>
      <c r="EJ230" s="26"/>
      <c r="EK230" s="26"/>
      <c r="ET230" s="26"/>
      <c r="EU230" s="26"/>
      <c r="EV230" s="26"/>
      <c r="EW230" s="26"/>
      <c r="EX230" s="26"/>
      <c r="EY230" s="26"/>
      <c r="EZ230" s="26"/>
      <c r="FA230" s="26"/>
      <c r="FB230" s="26"/>
      <c r="FC230" s="26"/>
      <c r="FD230" s="26"/>
      <c r="FE230" s="26"/>
      <c r="FF230" s="26"/>
      <c r="GX230" s="14"/>
    </row>
    <row r="231" spans="1:241" x14ac:dyDescent="0.2">
      <c r="A231" s="2" t="s">
        <v>199</v>
      </c>
      <c r="C231" s="28" t="s">
        <v>199</v>
      </c>
      <c r="F231" s="71" t="s">
        <v>252</v>
      </c>
      <c r="G231" s="71"/>
      <c r="K231" s="28" t="s">
        <v>199</v>
      </c>
      <c r="L231" s="27"/>
      <c r="M231" s="27"/>
      <c r="N231" s="72" t="s">
        <v>259</v>
      </c>
      <c r="O231" s="27"/>
      <c r="P231" s="27"/>
      <c r="Q231" s="27"/>
      <c r="R231" s="27"/>
      <c r="S231" s="266" t="s">
        <v>254</v>
      </c>
      <c r="T231" s="1"/>
      <c r="U231" s="1"/>
      <c r="V231" s="1"/>
      <c r="W231" s="1"/>
      <c r="X231" s="1"/>
      <c r="Z231" s="23"/>
      <c r="AA231" s="23"/>
      <c r="AB231" s="23"/>
      <c r="AC231" s="26"/>
      <c r="AD231" s="27"/>
      <c r="AE231" s="27"/>
      <c r="AH231" s="267"/>
      <c r="AI231" s="267"/>
      <c r="AJ231" s="267"/>
      <c r="AK231" s="51"/>
      <c r="AL231" s="1"/>
      <c r="AN231" s="34"/>
      <c r="AQ231" s="26"/>
      <c r="AR231" s="26"/>
      <c r="AS231" s="26"/>
      <c r="AT231" s="26"/>
      <c r="AU231" s="26"/>
      <c r="AV231" s="26"/>
      <c r="AY231" s="34"/>
      <c r="AZ231" s="34"/>
      <c r="BA231" s="34"/>
      <c r="BC231" s="34"/>
      <c r="BD231" s="34"/>
      <c r="BH231" s="2" t="s">
        <v>454</v>
      </c>
      <c r="BN231" s="2" t="s">
        <v>455</v>
      </c>
      <c r="BZ231" s="6" t="s">
        <v>345</v>
      </c>
      <c r="CT231" s="3"/>
      <c r="CU231" s="226"/>
      <c r="CW231" s="26"/>
      <c r="CX231" s="26"/>
      <c r="CY231" s="26"/>
      <c r="CZ231" s="26"/>
      <c r="DA231" s="26"/>
      <c r="DB231" s="26"/>
      <c r="DD231" s="26"/>
      <c r="DE231" s="26"/>
      <c r="DF231" s="26"/>
      <c r="DG231" s="26"/>
      <c r="DH231" s="26"/>
      <c r="DI231" s="26"/>
      <c r="DJ231" s="26"/>
      <c r="DK231" s="26"/>
      <c r="DL231" s="26"/>
      <c r="DM231" s="26"/>
      <c r="DN231" s="26"/>
      <c r="DO231" s="26"/>
      <c r="DP231" s="26"/>
      <c r="DQ231" s="26"/>
      <c r="DR231" s="26"/>
      <c r="DS231" s="26"/>
      <c r="DT231" s="26"/>
      <c r="DU231" s="26"/>
      <c r="DV231" s="26"/>
      <c r="DW231" s="26"/>
      <c r="DY231" s="26"/>
      <c r="DZ231" s="26"/>
      <c r="EA231" s="26"/>
      <c r="EC231" s="26"/>
      <c r="ED231" s="26"/>
      <c r="EE231" s="26"/>
      <c r="EF231" s="26"/>
      <c r="EG231" s="26"/>
      <c r="EI231" s="26"/>
      <c r="EJ231" s="26"/>
      <c r="EK231" s="26"/>
      <c r="ET231" s="26"/>
      <c r="EU231" s="26"/>
      <c r="EV231" s="26"/>
      <c r="EW231" s="26"/>
      <c r="EX231" s="26"/>
      <c r="EY231" s="26"/>
      <c r="EZ231" s="26"/>
      <c r="FA231" s="26"/>
      <c r="FB231" s="26"/>
      <c r="FC231" s="26"/>
      <c r="FD231" s="26"/>
      <c r="FE231" s="26"/>
      <c r="FF231" s="26"/>
      <c r="GX231" s="14"/>
    </row>
    <row r="232" spans="1:241" x14ac:dyDescent="0.2">
      <c r="F232" s="71" t="s">
        <v>1793</v>
      </c>
      <c r="G232" s="71"/>
      <c r="K232" s="28"/>
      <c r="L232" s="27"/>
      <c r="M232" s="27"/>
      <c r="N232" s="27"/>
      <c r="O232" s="27"/>
      <c r="P232" s="27"/>
      <c r="Q232" s="27"/>
      <c r="R232" s="27"/>
      <c r="S232" s="1"/>
      <c r="T232" s="1"/>
      <c r="U232" s="1"/>
      <c r="V232" s="1"/>
      <c r="W232" s="1"/>
      <c r="X232" s="1"/>
      <c r="Z232" s="36" t="s">
        <v>110</v>
      </c>
      <c r="AA232" s="23"/>
      <c r="AB232" s="23"/>
      <c r="AC232" s="26"/>
      <c r="AD232" s="27"/>
      <c r="AE232" s="27"/>
      <c r="AH232" s="268" t="s">
        <v>121</v>
      </c>
      <c r="AI232" s="267"/>
      <c r="AJ232" s="267"/>
      <c r="AK232" s="51"/>
      <c r="AL232" s="1"/>
      <c r="AN232" s="73" t="s">
        <v>255</v>
      </c>
      <c r="AO232" s="74" t="s">
        <v>257</v>
      </c>
      <c r="AQ232" s="39" t="s">
        <v>122</v>
      </c>
      <c r="AR232" s="26"/>
      <c r="AS232" s="26"/>
      <c r="AT232" s="26"/>
      <c r="AU232" s="26"/>
      <c r="AV232" s="26"/>
      <c r="AY232" s="35" t="str">
        <f>AY78</f>
        <v>Structure (0')    (Ratio of Activity to Total GDP)</v>
      </c>
      <c r="AZ232" s="34"/>
      <c r="BA232" s="34"/>
      <c r="BC232" s="34"/>
      <c r="BD232" s="34"/>
      <c r="BN232" s="2"/>
      <c r="BZ232" s="54" t="s">
        <v>238</v>
      </c>
      <c r="CA232" s="56" t="s">
        <v>241</v>
      </c>
      <c r="CB232" s="56" t="s">
        <v>242</v>
      </c>
      <c r="CC232" s="56" t="s">
        <v>243</v>
      </c>
      <c r="CD232" s="56" t="s">
        <v>244</v>
      </c>
      <c r="CE232" s="56" t="s">
        <v>245</v>
      </c>
      <c r="CF232" s="56" t="s">
        <v>246</v>
      </c>
      <c r="CG232" s="56" t="s">
        <v>247</v>
      </c>
      <c r="CH232" s="56"/>
      <c r="CI232" s="52" t="s">
        <v>248</v>
      </c>
      <c r="CS232" s="206"/>
      <c r="CT232" s="206"/>
      <c r="CU232" s="229"/>
      <c r="CV232" s="5"/>
      <c r="CW232" s="39" t="s">
        <v>131</v>
      </c>
      <c r="CX232" s="39"/>
      <c r="CY232" s="39"/>
      <c r="CZ232" s="26"/>
      <c r="DA232" s="26"/>
      <c r="DB232" s="26"/>
      <c r="DD232" s="39" t="s">
        <v>132</v>
      </c>
      <c r="DE232" s="26"/>
      <c r="DF232" s="26"/>
      <c r="DG232" s="26"/>
      <c r="DH232" s="26"/>
      <c r="DI232" s="26"/>
      <c r="DJ232" s="26"/>
      <c r="DK232" s="39" t="s">
        <v>134</v>
      </c>
      <c r="DL232" s="26"/>
      <c r="DM232" s="26"/>
      <c r="DN232" s="26"/>
      <c r="DO232" s="26"/>
      <c r="DP232" s="26"/>
      <c r="DQ232" s="26"/>
      <c r="DR232" s="26"/>
      <c r="DS232" s="39" t="s">
        <v>135</v>
      </c>
      <c r="DT232" s="26"/>
      <c r="DU232" s="26"/>
      <c r="DV232" s="26"/>
      <c r="DW232" s="26"/>
      <c r="DY232" s="26"/>
      <c r="DZ232" s="26"/>
      <c r="EA232" s="26"/>
      <c r="EC232" s="39" t="str">
        <f>EC4</f>
        <v>Structure [Level 0', Activity/GDP] (log changes)</v>
      </c>
      <c r="ED232" s="26"/>
      <c r="EE232" s="26"/>
      <c r="EF232" s="26"/>
      <c r="EG232" s="26"/>
      <c r="EI232" s="26"/>
      <c r="EJ232" s="26"/>
      <c r="EK232" s="26"/>
      <c r="EN232" s="2" t="s">
        <v>139</v>
      </c>
      <c r="ET232" s="26"/>
      <c r="EU232" s="26"/>
      <c r="EV232" s="26"/>
      <c r="EW232" s="26"/>
      <c r="EX232" s="39" t="s">
        <v>139</v>
      </c>
      <c r="EY232" s="26"/>
      <c r="EZ232" s="26"/>
      <c r="FA232" s="26"/>
      <c r="FB232" s="26"/>
      <c r="FC232" s="26"/>
      <c r="FD232" s="26"/>
      <c r="FE232" s="26"/>
      <c r="FF232" s="26"/>
      <c r="FV232" s="2" t="s">
        <v>110</v>
      </c>
      <c r="FX232" t="s">
        <v>153</v>
      </c>
      <c r="FY232">
        <f>Begin_year_chart1-1949</f>
        <v>36</v>
      </c>
      <c r="GX232" s="14"/>
      <c r="GZ232" t="str">
        <f>BZ232</f>
        <v>(1)</v>
      </c>
    </row>
    <row r="233" spans="1:241" ht="25.5" x14ac:dyDescent="0.2">
      <c r="K233" s="27"/>
      <c r="L233" s="27"/>
      <c r="M233" s="27"/>
      <c r="N233" s="27"/>
      <c r="O233" s="27"/>
      <c r="P233" s="27"/>
      <c r="Q233" s="27"/>
      <c r="R233" s="27"/>
      <c r="S233" s="1"/>
      <c r="T233" s="1"/>
      <c r="U233" s="1"/>
      <c r="V233" s="1"/>
      <c r="W233" s="1"/>
      <c r="X233" s="1"/>
      <c r="Z233" s="23"/>
      <c r="AA233" s="23"/>
      <c r="AB233" s="23"/>
      <c r="AC233" s="26"/>
      <c r="AD233" s="27"/>
      <c r="AE233" s="27"/>
      <c r="AH233" s="267"/>
      <c r="AI233" s="267"/>
      <c r="AJ233" s="267"/>
      <c r="AK233" s="51"/>
      <c r="AL233" s="259"/>
      <c r="AN233" s="73" t="s">
        <v>256</v>
      </c>
      <c r="AO233" s="74" t="s">
        <v>258</v>
      </c>
      <c r="AQ233" s="26"/>
      <c r="AR233" s="26"/>
      <c r="AS233" s="26"/>
      <c r="AT233" s="26"/>
      <c r="AU233" s="26"/>
      <c r="AV233" s="26"/>
      <c r="AY233" s="34"/>
      <c r="AZ233" s="34"/>
      <c r="BA233" s="34"/>
      <c r="BC233" s="34"/>
      <c r="BD233" s="235"/>
      <c r="BR233" s="3"/>
      <c r="BS233" s="3"/>
      <c r="BZ233" s="55"/>
      <c r="CA233" s="55"/>
      <c r="CB233" s="57"/>
      <c r="CC233" s="57"/>
      <c r="CD233" s="57"/>
      <c r="CE233" s="57"/>
      <c r="CF233" s="180" t="s">
        <v>448</v>
      </c>
      <c r="CG233" s="57"/>
      <c r="CH233" s="57"/>
      <c r="CI233" s="53" t="s">
        <v>443</v>
      </c>
      <c r="CQ233" s="3"/>
      <c r="CR233" s="3"/>
      <c r="CS233" s="206"/>
      <c r="CT233" s="206"/>
      <c r="CU233" s="229"/>
      <c r="CW233" s="26"/>
      <c r="CX233" s="26"/>
      <c r="CY233" s="26"/>
      <c r="CZ233" s="26"/>
      <c r="DA233" s="26"/>
      <c r="DB233" s="26"/>
      <c r="DD233" s="26"/>
      <c r="DE233" s="26"/>
      <c r="DF233" s="26"/>
      <c r="DG233" s="26"/>
      <c r="DH233" s="26"/>
      <c r="DI233" s="26"/>
      <c r="DJ233" s="26"/>
      <c r="DK233" s="26"/>
      <c r="DL233" s="26"/>
      <c r="DM233" s="26"/>
      <c r="DN233" s="26"/>
      <c r="DO233" s="26"/>
      <c r="DP233" s="26"/>
      <c r="DQ233" s="26"/>
      <c r="DR233" s="26"/>
      <c r="DS233" s="26"/>
      <c r="DT233" s="26"/>
      <c r="DU233" s="26"/>
      <c r="DV233" s="26"/>
      <c r="DW233" s="26"/>
      <c r="DY233" s="26"/>
      <c r="DZ233" s="26"/>
      <c r="EA233" s="26"/>
      <c r="EC233" s="26"/>
      <c r="ED233" s="26"/>
      <c r="EE233" s="26"/>
      <c r="EF233" s="26"/>
      <c r="EG233" s="26"/>
      <c r="EI233" s="26"/>
      <c r="EJ233" s="26"/>
      <c r="EK233" s="26"/>
      <c r="ET233" s="26"/>
      <c r="EU233" s="26"/>
      <c r="EV233" s="26"/>
      <c r="EW233" s="26"/>
      <c r="EX233" s="26"/>
      <c r="EY233" s="26"/>
      <c r="EZ233" s="26"/>
      <c r="FA233" s="26"/>
      <c r="FB233" s="26"/>
      <c r="FC233" s="26"/>
      <c r="FD233" s="26"/>
      <c r="FE233" s="26"/>
      <c r="FF233" s="26"/>
      <c r="GF233" s="16"/>
      <c r="GG233" s="16"/>
      <c r="GH233" s="16"/>
      <c r="GI233" s="16"/>
      <c r="GM233" s="16"/>
      <c r="GN233" s="16" t="s">
        <v>198</v>
      </c>
      <c r="GO233" s="16">
        <f>Base_year</f>
        <v>1985</v>
      </c>
      <c r="GP233" s="16"/>
      <c r="GQ233" s="16"/>
      <c r="GX233" s="14"/>
      <c r="HV233" s="16"/>
      <c r="HW233" s="16" t="s">
        <v>197</v>
      </c>
      <c r="HX233" s="16">
        <f>Base_year2</f>
        <v>1996</v>
      </c>
      <c r="HY233" s="16"/>
      <c r="IB233" s="16"/>
      <c r="IC233" s="16" t="s">
        <v>198</v>
      </c>
      <c r="ID233" s="16">
        <f>Base_year2</f>
        <v>1996</v>
      </c>
      <c r="IE233" s="16"/>
      <c r="IF233" s="16"/>
    </row>
    <row r="234" spans="1:241" ht="29.25" customHeight="1" x14ac:dyDescent="0.2">
      <c r="B234" t="s">
        <v>101</v>
      </c>
      <c r="C234" s="41" t="s">
        <v>97</v>
      </c>
      <c r="D234" s="41" t="s">
        <v>104</v>
      </c>
      <c r="E234" s="41" t="s">
        <v>105</v>
      </c>
      <c r="F234" s="41" t="s">
        <v>106</v>
      </c>
      <c r="G234" s="41" t="s">
        <v>179</v>
      </c>
      <c r="H234" s="41" t="s">
        <v>107</v>
      </c>
      <c r="K234" s="41" t="s">
        <v>97</v>
      </c>
      <c r="L234" s="41" t="s">
        <v>104</v>
      </c>
      <c r="M234" s="41" t="s">
        <v>105</v>
      </c>
      <c r="N234" s="41" t="s">
        <v>106</v>
      </c>
      <c r="O234" s="41" t="s">
        <v>179</v>
      </c>
      <c r="P234" s="41" t="s">
        <v>107</v>
      </c>
      <c r="Q234" s="27" t="s">
        <v>111</v>
      </c>
      <c r="R234" s="27"/>
      <c r="S234" s="219" t="s">
        <v>97</v>
      </c>
      <c r="T234" s="219" t="s">
        <v>104</v>
      </c>
      <c r="U234" s="219" t="s">
        <v>105</v>
      </c>
      <c r="V234" s="219" t="s">
        <v>106</v>
      </c>
      <c r="W234" s="219"/>
      <c r="X234" s="219" t="s">
        <v>107</v>
      </c>
      <c r="Z234" s="45" t="s">
        <v>97</v>
      </c>
      <c r="AA234" s="45" t="s">
        <v>104</v>
      </c>
      <c r="AB234" s="45" t="s">
        <v>105</v>
      </c>
      <c r="AC234" s="46" t="s">
        <v>106</v>
      </c>
      <c r="AD234" s="41" t="s">
        <v>180</v>
      </c>
      <c r="AE234" s="41" t="s">
        <v>111</v>
      </c>
      <c r="AH234" s="233" t="s">
        <v>97</v>
      </c>
      <c r="AI234" s="233" t="s">
        <v>104</v>
      </c>
      <c r="AJ234" s="233" t="s">
        <v>105</v>
      </c>
      <c r="AK234" s="269" t="s">
        <v>106</v>
      </c>
      <c r="AL234" s="259"/>
      <c r="AM234" s="3"/>
      <c r="AN234" s="73" t="s">
        <v>111</v>
      </c>
      <c r="AO234" s="75" t="s">
        <v>111</v>
      </c>
      <c r="AQ234" s="46" t="s">
        <v>97</v>
      </c>
      <c r="AR234" s="46" t="s">
        <v>104</v>
      </c>
      <c r="AS234" s="46" t="s">
        <v>105</v>
      </c>
      <c r="AT234" s="46" t="s">
        <v>106</v>
      </c>
      <c r="AV234" s="46" t="s">
        <v>111</v>
      </c>
      <c r="AY234" s="62" t="s">
        <v>97</v>
      </c>
      <c r="AZ234" s="62" t="s">
        <v>104</v>
      </c>
      <c r="BA234" s="62" t="s">
        <v>105</v>
      </c>
      <c r="BB234" s="30" t="s">
        <v>106</v>
      </c>
      <c r="BD234" s="235"/>
      <c r="BH234" s="30" t="s">
        <v>97</v>
      </c>
      <c r="BI234" s="30" t="s">
        <v>104</v>
      </c>
      <c r="BJ234" s="30" t="s">
        <v>105</v>
      </c>
      <c r="BK234" s="30" t="s">
        <v>106</v>
      </c>
      <c r="BL234" s="30"/>
      <c r="BN234" s="30" t="s">
        <v>97</v>
      </c>
      <c r="BO234" s="30" t="s">
        <v>104</v>
      </c>
      <c r="BP234" s="30" t="s">
        <v>105</v>
      </c>
      <c r="BQ234" s="30" t="s">
        <v>106</v>
      </c>
      <c r="BR234" s="3"/>
      <c r="BS234" s="3"/>
      <c r="BT234" s="30"/>
      <c r="BU234" s="30"/>
      <c r="BV234" s="30"/>
      <c r="BW234" s="30"/>
      <c r="BX234" s="30"/>
      <c r="BZ234" s="30"/>
      <c r="CA234" s="171" t="s">
        <v>359</v>
      </c>
      <c r="CB234" s="172" t="s">
        <v>360</v>
      </c>
      <c r="CC234" s="504" t="s">
        <v>461</v>
      </c>
      <c r="CD234" s="505"/>
      <c r="CE234" s="175"/>
      <c r="CF234" s="30"/>
      <c r="CG234" s="30"/>
      <c r="CH234" s="59"/>
      <c r="CI234" s="173" t="s">
        <v>240</v>
      </c>
      <c r="CK234" s="89" t="s">
        <v>269</v>
      </c>
      <c r="CL234" s="89"/>
      <c r="CM234" s="89" t="s">
        <v>266</v>
      </c>
      <c r="CN234" s="90"/>
      <c r="CO234" s="89" t="s">
        <v>266</v>
      </c>
      <c r="CP234" s="90"/>
      <c r="CQ234" s="85" t="s">
        <v>144</v>
      </c>
      <c r="CR234" s="85" t="s">
        <v>251</v>
      </c>
      <c r="CS234" s="57" t="s">
        <v>457</v>
      </c>
      <c r="CT234" s="80"/>
      <c r="CU234" s="226"/>
      <c r="CV234" s="5" t="s">
        <v>101</v>
      </c>
      <c r="CW234" s="46" t="s">
        <v>97</v>
      </c>
      <c r="CX234" s="46" t="s">
        <v>104</v>
      </c>
      <c r="CY234" s="46" t="s">
        <v>105</v>
      </c>
      <c r="CZ234" s="46" t="s">
        <v>195</v>
      </c>
      <c r="DA234" s="46" t="s">
        <v>187</v>
      </c>
      <c r="DB234" s="46" t="s">
        <v>111</v>
      </c>
      <c r="DD234" s="46" t="s">
        <v>97</v>
      </c>
      <c r="DE234" s="46" t="s">
        <v>104</v>
      </c>
      <c r="DF234" s="46" t="s">
        <v>105</v>
      </c>
      <c r="DG234" s="46" t="s">
        <v>106</v>
      </c>
      <c r="DH234" s="46" t="s">
        <v>187</v>
      </c>
      <c r="DI234" s="46" t="s">
        <v>111</v>
      </c>
      <c r="DJ234" s="26"/>
      <c r="DK234" s="26" t="s">
        <v>97</v>
      </c>
      <c r="DL234" s="26" t="s">
        <v>104</v>
      </c>
      <c r="DM234" s="26" t="s">
        <v>105</v>
      </c>
      <c r="DN234" s="26" t="s">
        <v>106</v>
      </c>
      <c r="DO234" s="26" t="s">
        <v>187</v>
      </c>
      <c r="DP234" s="26" t="s">
        <v>111</v>
      </c>
      <c r="DQ234" s="26"/>
      <c r="DR234" s="26"/>
      <c r="DS234" s="26" t="s">
        <v>97</v>
      </c>
      <c r="DT234" s="26" t="s">
        <v>104</v>
      </c>
      <c r="DU234" s="26" t="s">
        <v>105</v>
      </c>
      <c r="DV234" s="26" t="s">
        <v>195</v>
      </c>
      <c r="DW234" s="26" t="s">
        <v>187</v>
      </c>
      <c r="DY234" s="26" t="s">
        <v>140</v>
      </c>
      <c r="DZ234" s="26" t="s">
        <v>137</v>
      </c>
      <c r="EA234" s="26" t="s">
        <v>137</v>
      </c>
      <c r="EC234" s="26" t="s">
        <v>97</v>
      </c>
      <c r="ED234" s="26" t="s">
        <v>104</v>
      </c>
      <c r="EE234" s="26" t="s">
        <v>105</v>
      </c>
      <c r="EF234" s="26" t="s">
        <v>106</v>
      </c>
      <c r="EG234" s="26" t="s">
        <v>187</v>
      </c>
      <c r="EI234" s="26" t="s">
        <v>136</v>
      </c>
      <c r="EJ234" s="26" t="s">
        <v>137</v>
      </c>
      <c r="EK234" s="26" t="s">
        <v>137</v>
      </c>
      <c r="EN234" t="s">
        <v>97</v>
      </c>
      <c r="EO234" t="s">
        <v>104</v>
      </c>
      <c r="EP234" t="s">
        <v>105</v>
      </c>
      <c r="EQ234" t="s">
        <v>106</v>
      </c>
      <c r="ET234" s="26" t="s">
        <v>136</v>
      </c>
      <c r="EU234" s="26" t="s">
        <v>137</v>
      </c>
      <c r="EV234" s="26" t="s">
        <v>137</v>
      </c>
      <c r="EW234" s="26"/>
      <c r="EX234" s="26" t="s">
        <v>97</v>
      </c>
      <c r="EY234" s="26" t="s">
        <v>104</v>
      </c>
      <c r="EZ234" s="26" t="s">
        <v>105</v>
      </c>
      <c r="FA234" s="26" t="s">
        <v>106</v>
      </c>
      <c r="FB234" s="26"/>
      <c r="FC234" s="26"/>
      <c r="FD234" s="26" t="s">
        <v>136</v>
      </c>
      <c r="FE234" s="26" t="s">
        <v>137</v>
      </c>
      <c r="FF234" s="26" t="s">
        <v>137</v>
      </c>
      <c r="FV234" t="s">
        <v>137</v>
      </c>
      <c r="FX234" s="8"/>
      <c r="GF234" s="16"/>
      <c r="GG234" s="16" t="s">
        <v>220</v>
      </c>
      <c r="GH234" s="16"/>
      <c r="GI234" s="16"/>
      <c r="GJ234" s="16"/>
      <c r="GM234" s="16"/>
      <c r="GN234" s="16" t="s">
        <v>223</v>
      </c>
      <c r="GO234" s="16"/>
      <c r="GP234" s="16"/>
      <c r="GQ234" s="16"/>
      <c r="GX234" s="14"/>
      <c r="GZ234">
        <f>BZ234</f>
        <v>0</v>
      </c>
      <c r="HA234" t="str">
        <f>CC234</f>
        <v>Total Structural Effect</v>
      </c>
      <c r="HB234">
        <f>CD234</f>
        <v>0</v>
      </c>
      <c r="HC234">
        <f>CE234</f>
        <v>0</v>
      </c>
      <c r="HD234">
        <f>CF234</f>
        <v>0</v>
      </c>
      <c r="HE234">
        <f>CG234</f>
        <v>0</v>
      </c>
      <c r="HG234" t="str">
        <f>CI234</f>
        <v>Total Structure</v>
      </c>
      <c r="HI234" t="s">
        <v>172</v>
      </c>
      <c r="HO234" s="8"/>
      <c r="HV234" s="16"/>
      <c r="HW234" s="16"/>
      <c r="HX234" s="16"/>
      <c r="HY234" s="16"/>
      <c r="IB234" s="16"/>
      <c r="IC234" s="16"/>
      <c r="ID234" s="16"/>
      <c r="IE234" s="16"/>
      <c r="IF234" s="16"/>
    </row>
    <row r="235" spans="1:241" ht="38.25" x14ac:dyDescent="0.2">
      <c r="B235" t="s">
        <v>229</v>
      </c>
      <c r="C235" s="50" t="str">
        <f>$K235</f>
        <v xml:space="preserve">  Electricity</v>
      </c>
      <c r="D235" s="50" t="str">
        <f>$K235</f>
        <v xml:space="preserve">  Electricity</v>
      </c>
      <c r="E235" s="50" t="str">
        <f>$K235</f>
        <v xml:space="preserve">  Electricity</v>
      </c>
      <c r="F235" s="50" t="str">
        <f>$K235</f>
        <v xml:space="preserve">  Electricity</v>
      </c>
      <c r="G235" s="44" t="s">
        <v>178</v>
      </c>
      <c r="H235" s="50" t="str">
        <f>$K235</f>
        <v xml:space="preserve">  Electricity</v>
      </c>
      <c r="K235" s="44" t="s">
        <v>201</v>
      </c>
      <c r="L235" s="44" t="s">
        <v>201</v>
      </c>
      <c r="M235" s="44" t="s">
        <v>201</v>
      </c>
      <c r="N235" s="44" t="s">
        <v>201</v>
      </c>
      <c r="O235" s="44"/>
      <c r="P235" s="44" t="s">
        <v>108</v>
      </c>
      <c r="Q235" s="27"/>
      <c r="R235" s="27"/>
      <c r="S235" s="44" t="s">
        <v>239</v>
      </c>
      <c r="T235" s="44" t="str">
        <f>$K235</f>
        <v xml:space="preserve">  Electricity</v>
      </c>
      <c r="U235" s="44" t="str">
        <f>$K235</f>
        <v xml:space="preserve">  Electricity</v>
      </c>
      <c r="V235" s="44" t="str">
        <f>$K235</f>
        <v xml:space="preserve">  Electricity</v>
      </c>
      <c r="W235" s="44"/>
      <c r="X235" s="44" t="str">
        <f>$K235</f>
        <v xml:space="preserve">  Electricity</v>
      </c>
      <c r="Z235" s="47" t="s">
        <v>99</v>
      </c>
      <c r="AA235" s="47" t="s">
        <v>112</v>
      </c>
      <c r="AB235" s="47" t="s">
        <v>113</v>
      </c>
      <c r="AC235" s="48" t="s">
        <v>114</v>
      </c>
      <c r="AD235" s="49" t="s">
        <v>181</v>
      </c>
      <c r="AE235" s="49" t="s">
        <v>115</v>
      </c>
      <c r="AH235" s="237" t="s">
        <v>99</v>
      </c>
      <c r="AI235" s="237" t="s">
        <v>112</v>
      </c>
      <c r="AJ235" s="237" t="s">
        <v>113</v>
      </c>
      <c r="AK235" s="61" t="s">
        <v>114</v>
      </c>
      <c r="AL235" s="259"/>
      <c r="AM235" s="3"/>
      <c r="AN235" s="73" t="s">
        <v>115</v>
      </c>
      <c r="AO235" s="75" t="s">
        <v>115</v>
      </c>
      <c r="AQ235" s="48" t="s">
        <v>99</v>
      </c>
      <c r="AR235" s="48" t="s">
        <v>129</v>
      </c>
      <c r="AS235" s="48" t="s">
        <v>113</v>
      </c>
      <c r="AT235" s="48" t="s">
        <v>114</v>
      </c>
      <c r="AV235" s="48" t="s">
        <v>115</v>
      </c>
      <c r="AY235" s="66" t="s">
        <v>99</v>
      </c>
      <c r="AZ235" s="66" t="s">
        <v>129</v>
      </c>
      <c r="BA235" s="66" t="s">
        <v>113</v>
      </c>
      <c r="BB235" s="31" t="s">
        <v>114</v>
      </c>
      <c r="BD235" s="235"/>
      <c r="BH235" s="31" t="s">
        <v>99</v>
      </c>
      <c r="BI235" s="31" t="s">
        <v>129</v>
      </c>
      <c r="BJ235" s="31" t="s">
        <v>113</v>
      </c>
      <c r="BK235" s="31" t="s">
        <v>114</v>
      </c>
      <c r="BL235" s="31"/>
      <c r="BN235" s="31" t="s">
        <v>99</v>
      </c>
      <c r="BO235" s="31" t="s">
        <v>129</v>
      </c>
      <c r="BP235" s="31" t="s">
        <v>113</v>
      </c>
      <c r="BQ235" s="31" t="s">
        <v>114</v>
      </c>
      <c r="BR235" s="80"/>
      <c r="BS235" s="80"/>
      <c r="BT235" s="31"/>
      <c r="BU235" s="31"/>
      <c r="BV235" s="31"/>
      <c r="BW235" s="31"/>
      <c r="BX235" s="31"/>
      <c r="BZ235" s="175" t="s">
        <v>358</v>
      </c>
      <c r="CA235" s="168"/>
      <c r="CB235" s="204" t="s">
        <v>442</v>
      </c>
      <c r="CC235" s="203" t="s">
        <v>532</v>
      </c>
      <c r="CD235" s="170" t="s">
        <v>533</v>
      </c>
      <c r="CE235" s="168" t="s">
        <v>441</v>
      </c>
      <c r="CF235" s="173" t="s">
        <v>144</v>
      </c>
      <c r="CG235" s="172" t="s">
        <v>145</v>
      </c>
      <c r="CH235" s="69"/>
      <c r="CI235" s="169" t="s">
        <v>534</v>
      </c>
      <c r="CK235" s="513" t="s">
        <v>267</v>
      </c>
      <c r="CL235" s="513"/>
      <c r="CM235" s="513" t="s">
        <v>267</v>
      </c>
      <c r="CN235" s="514"/>
      <c r="CO235" s="513" t="s">
        <v>268</v>
      </c>
      <c r="CP235" s="515"/>
      <c r="CQ235" s="31" t="s">
        <v>270</v>
      </c>
      <c r="CR235" s="31"/>
      <c r="CS235" s="213" t="s">
        <v>445</v>
      </c>
      <c r="CT235" s="80"/>
      <c r="CU235" s="226"/>
      <c r="CV235" s="5" t="s">
        <v>102</v>
      </c>
      <c r="CW235" s="61" t="s">
        <v>203</v>
      </c>
      <c r="CX235" s="61" t="s">
        <v>203</v>
      </c>
      <c r="CY235" s="61" t="s">
        <v>203</v>
      </c>
      <c r="CZ235" s="61" t="s">
        <v>203</v>
      </c>
      <c r="DA235" s="61" t="s">
        <v>203</v>
      </c>
      <c r="DB235" s="61" t="s">
        <v>203</v>
      </c>
      <c r="DD235" s="48" t="s">
        <v>203</v>
      </c>
      <c r="DE235" s="48" t="s">
        <v>203</v>
      </c>
      <c r="DF235" s="48" t="s">
        <v>203</v>
      </c>
      <c r="DG235" s="48" t="s">
        <v>203</v>
      </c>
      <c r="DH235" s="48" t="s">
        <v>203</v>
      </c>
      <c r="DI235" s="48" t="s">
        <v>203</v>
      </c>
      <c r="DJ235" s="26"/>
      <c r="DK235" s="26" t="s">
        <v>203</v>
      </c>
      <c r="DL235" s="26" t="s">
        <v>203</v>
      </c>
      <c r="DM235" s="26" t="s">
        <v>203</v>
      </c>
      <c r="DN235" s="26" t="s">
        <v>203</v>
      </c>
      <c r="DO235" s="26" t="s">
        <v>203</v>
      </c>
      <c r="DP235" s="26" t="s">
        <v>203</v>
      </c>
      <c r="DQ235" s="26"/>
      <c r="DR235" s="26"/>
      <c r="DS235" s="26" t="s">
        <v>194</v>
      </c>
      <c r="DT235" s="26" t="s">
        <v>194</v>
      </c>
      <c r="DU235" s="26" t="s">
        <v>194</v>
      </c>
      <c r="DV235" s="26" t="s">
        <v>194</v>
      </c>
      <c r="DW235" s="26" t="s">
        <v>194</v>
      </c>
      <c r="DY235" s="26" t="s">
        <v>138</v>
      </c>
      <c r="DZ235" s="26" t="s">
        <v>138</v>
      </c>
      <c r="EA235" s="26" t="str">
        <f>base_label</f>
        <v xml:space="preserve"> 1985 = 1</v>
      </c>
      <c r="EC235" s="26" t="s">
        <v>194</v>
      </c>
      <c r="ED235" s="26" t="s">
        <v>194</v>
      </c>
      <c r="EE235" s="26" t="s">
        <v>194</v>
      </c>
      <c r="EF235" s="26" t="s">
        <v>194</v>
      </c>
      <c r="EG235" s="26" t="s">
        <v>194</v>
      </c>
      <c r="EI235" s="26" t="s">
        <v>138</v>
      </c>
      <c r="EJ235" s="26" t="s">
        <v>138</v>
      </c>
      <c r="EK235" s="26" t="str">
        <f>base_label</f>
        <v xml:space="preserve"> 1985 = 1</v>
      </c>
      <c r="EN235" t="s">
        <v>194</v>
      </c>
      <c r="EO235" t="s">
        <v>194</v>
      </c>
      <c r="EP235" t="s">
        <v>194</v>
      </c>
      <c r="EQ235" t="s">
        <v>194</v>
      </c>
      <c r="ET235" s="26" t="s">
        <v>138</v>
      </c>
      <c r="EU235" s="26" t="s">
        <v>138</v>
      </c>
      <c r="EV235" s="26" t="str">
        <f>base_label</f>
        <v xml:space="preserve"> 1985 = 1</v>
      </c>
      <c r="EW235" s="26"/>
      <c r="EX235" s="26" t="s">
        <v>194</v>
      </c>
      <c r="EY235" s="26" t="s">
        <v>194</v>
      </c>
      <c r="EZ235" s="26" t="s">
        <v>194</v>
      </c>
      <c r="FA235" s="26" t="s">
        <v>194</v>
      </c>
      <c r="FB235" s="26"/>
      <c r="FC235" s="26"/>
      <c r="FD235" s="26" t="s">
        <v>138</v>
      </c>
      <c r="FE235" s="26" t="s">
        <v>138</v>
      </c>
      <c r="FF235" s="26" t="str">
        <f>base_label</f>
        <v xml:space="preserve"> 1985 = 1</v>
      </c>
      <c r="FV235" t="str">
        <f>base_label</f>
        <v xml:space="preserve"> 1985 = 1</v>
      </c>
      <c r="FX235" s="8"/>
      <c r="GF235" s="22" t="s">
        <v>221</v>
      </c>
      <c r="GG235" s="16"/>
      <c r="GH235" s="16"/>
      <c r="GI235" s="16"/>
      <c r="GJ235" s="16"/>
      <c r="GM235" s="22" t="s">
        <v>222</v>
      </c>
      <c r="GN235" s="16"/>
      <c r="GO235" s="16"/>
      <c r="GP235" s="16"/>
      <c r="GQ235" s="16"/>
      <c r="GX235" s="14"/>
      <c r="GZ235" t="str">
        <f>BZ235</f>
        <v xml:space="preserve">  Total GDP</v>
      </c>
      <c r="HO235" s="8"/>
      <c r="HV235" s="16"/>
      <c r="HW235" s="16"/>
      <c r="HX235" s="16"/>
      <c r="HY235" s="16"/>
      <c r="IB235" s="16"/>
      <c r="IC235" s="16"/>
      <c r="ID235" s="16"/>
      <c r="IE235" s="16"/>
      <c r="IF235" s="16"/>
    </row>
    <row r="236" spans="1:241" ht="26.25" thickBot="1" x14ac:dyDescent="0.25">
      <c r="B236" t="s">
        <v>103</v>
      </c>
      <c r="C236" s="43" t="s">
        <v>230</v>
      </c>
      <c r="D236" s="43" t="s">
        <v>230</v>
      </c>
      <c r="E236" s="43" t="s">
        <v>230</v>
      </c>
      <c r="F236" s="43" t="s">
        <v>230</v>
      </c>
      <c r="G236" s="43" t="s">
        <v>230</v>
      </c>
      <c r="H236" s="43" t="s">
        <v>230</v>
      </c>
      <c r="I236" s="27" t="s">
        <v>204</v>
      </c>
      <c r="K236" s="43" t="s">
        <v>230</v>
      </c>
      <c r="L236" s="43" t="s">
        <v>230</v>
      </c>
      <c r="M236" s="43" t="s">
        <v>230</v>
      </c>
      <c r="N236" s="43" t="s">
        <v>230</v>
      </c>
      <c r="O236" s="43" t="s">
        <v>230</v>
      </c>
      <c r="P236" s="43" t="s">
        <v>230</v>
      </c>
      <c r="Q236" s="27" t="s">
        <v>204</v>
      </c>
      <c r="R236" s="27"/>
      <c r="S236" s="43" t="s">
        <v>230</v>
      </c>
      <c r="T236" s="43" t="s">
        <v>230</v>
      </c>
      <c r="U236" s="43" t="s">
        <v>230</v>
      </c>
      <c r="V236" s="43" t="s">
        <v>230</v>
      </c>
      <c r="W236" s="43" t="s">
        <v>230</v>
      </c>
      <c r="X236" s="43" t="s">
        <v>230</v>
      </c>
      <c r="Z236" s="274" t="s">
        <v>232</v>
      </c>
      <c r="AA236" s="274" t="s">
        <v>98</v>
      </c>
      <c r="AB236" s="274" t="s">
        <v>92</v>
      </c>
      <c r="AC236" s="61" t="s">
        <v>118</v>
      </c>
      <c r="AD236" s="44" t="s">
        <v>182</v>
      </c>
      <c r="AE236" s="44" t="s">
        <v>119</v>
      </c>
      <c r="AH236" s="270" t="s">
        <v>120</v>
      </c>
      <c r="AI236" s="270" t="s">
        <v>124</v>
      </c>
      <c r="AJ236" s="270" t="s">
        <v>125</v>
      </c>
      <c r="AK236" s="70" t="s">
        <v>126</v>
      </c>
      <c r="AL236" s="271"/>
      <c r="AM236" s="80"/>
      <c r="AN236" s="76" t="s">
        <v>127</v>
      </c>
      <c r="AO236" s="77" t="s">
        <v>127</v>
      </c>
      <c r="AQ236" s="68" t="str">
        <f t="shared" ref="AQ236:AV236" si="1039">base_label</f>
        <v xml:space="preserve"> 1985 = 1</v>
      </c>
      <c r="AR236" s="68" t="str">
        <f t="shared" si="1039"/>
        <v xml:space="preserve"> 1985 = 1</v>
      </c>
      <c r="AS236" s="68" t="str">
        <f t="shared" si="1039"/>
        <v xml:space="preserve"> 1985 = 1</v>
      </c>
      <c r="AT236" s="68" t="str">
        <f t="shared" si="1039"/>
        <v xml:space="preserve"> 1985 = 1</v>
      </c>
      <c r="AV236" s="68" t="str">
        <f t="shared" si="1039"/>
        <v xml:space="preserve"> 1985 = 1</v>
      </c>
      <c r="AY236" s="67" t="str">
        <f>base_label</f>
        <v xml:space="preserve"> 1985 = 1</v>
      </c>
      <c r="AZ236" s="67" t="str">
        <f>base_label</f>
        <v xml:space="preserve"> 1985 = 1</v>
      </c>
      <c r="BA236" s="67" t="str">
        <f>base_label</f>
        <v xml:space="preserve"> 1985 = 1</v>
      </c>
      <c r="BB236" s="67" t="str">
        <f>base_label</f>
        <v xml:space="preserve"> 1985 = 1</v>
      </c>
      <c r="BD236" s="236"/>
      <c r="BH236" s="222" t="str">
        <f>base_label</f>
        <v xml:space="preserve"> 1985 = 1</v>
      </c>
      <c r="BI236" s="222" t="str">
        <f>base_label</f>
        <v xml:space="preserve"> 1985 = 1</v>
      </c>
      <c r="BJ236" s="222" t="str">
        <f>base_label</f>
        <v xml:space="preserve"> 1985 = 1</v>
      </c>
      <c r="BK236" s="222" t="str">
        <f>base_label</f>
        <v xml:space="preserve"> 1985 = 1</v>
      </c>
      <c r="BL236" s="33"/>
      <c r="BN236" s="33" t="str">
        <f>base_label</f>
        <v xml:space="preserve"> 1985 = 1</v>
      </c>
      <c r="BO236" s="33" t="str">
        <f>base_label</f>
        <v xml:space="preserve"> 1985 = 1</v>
      </c>
      <c r="BP236" s="33" t="str">
        <f>base_label</f>
        <v xml:space="preserve"> 1985 = 1</v>
      </c>
      <c r="BQ236" s="33" t="str">
        <f>base_label</f>
        <v xml:space="preserve"> 1985 = 1</v>
      </c>
      <c r="BR236" s="80"/>
      <c r="BS236" s="80"/>
      <c r="BT236" s="33"/>
      <c r="BU236" s="33"/>
      <c r="BV236" s="33"/>
      <c r="BW236" s="33"/>
      <c r="BX236" s="33"/>
      <c r="BZ236" s="78" t="str">
        <f t="shared" ref="BZ236:CG236" si="1040">base_label</f>
        <v xml:space="preserve"> 1985 = 1</v>
      </c>
      <c r="CA236" s="63" t="str">
        <f t="shared" si="1040"/>
        <v xml:space="preserve"> 1985 = 1</v>
      </c>
      <c r="CB236" s="63" t="str">
        <f t="shared" si="1040"/>
        <v xml:space="preserve"> 1985 = 1</v>
      </c>
      <c r="CC236" s="64" t="str">
        <f t="shared" si="1040"/>
        <v xml:space="preserve"> 1985 = 1</v>
      </c>
      <c r="CD236" s="64" t="str">
        <f t="shared" si="1040"/>
        <v xml:space="preserve"> 1985 = 1</v>
      </c>
      <c r="CE236" s="63" t="str">
        <f t="shared" si="1040"/>
        <v xml:space="preserve"> 1985 = 1</v>
      </c>
      <c r="CF236" s="64" t="str">
        <f t="shared" si="1040"/>
        <v xml:space="preserve"> 1985 = 1</v>
      </c>
      <c r="CG236" s="63" t="str">
        <f t="shared" si="1040"/>
        <v xml:space="preserve"> 1985 = 1</v>
      </c>
      <c r="CH236" s="65"/>
      <c r="CI236" s="63" t="str">
        <f>base_label</f>
        <v xml:space="preserve"> 1985 = 1</v>
      </c>
      <c r="CK236" s="86" t="s">
        <v>143</v>
      </c>
      <c r="CL236" s="86" t="s">
        <v>155</v>
      </c>
      <c r="CM236" s="86" t="s">
        <v>143</v>
      </c>
      <c r="CN236" s="88" t="s">
        <v>155</v>
      </c>
      <c r="CO236" s="86" t="s">
        <v>143</v>
      </c>
      <c r="CP236" s="88" t="s">
        <v>155</v>
      </c>
      <c r="CQ236" s="86" t="s">
        <v>271</v>
      </c>
      <c r="CR236" s="31"/>
      <c r="CS236" s="214" t="str">
        <f>base_label</f>
        <v xml:space="preserve"> 1985 = 1</v>
      </c>
      <c r="CT236" s="201"/>
      <c r="CU236" s="228"/>
      <c r="CV236" s="5" t="s">
        <v>103</v>
      </c>
      <c r="CW236" s="61" t="s">
        <v>133</v>
      </c>
      <c r="CX236" s="61" t="s">
        <v>133</v>
      </c>
      <c r="CY236" s="61" t="s">
        <v>133</v>
      </c>
      <c r="CZ236" s="61" t="s">
        <v>133</v>
      </c>
      <c r="DA236" s="61" t="s">
        <v>133</v>
      </c>
      <c r="DB236" s="61"/>
      <c r="DD236" s="68"/>
      <c r="DE236" s="68"/>
      <c r="DF236" s="68"/>
      <c r="DG236" s="68"/>
      <c r="DH236" s="68"/>
      <c r="DI236" s="68"/>
      <c r="DJ236" s="26"/>
      <c r="DK236" s="38"/>
      <c r="DL236" s="38"/>
      <c r="DM236" s="38"/>
      <c r="DN236" s="38"/>
      <c r="DO236" s="38"/>
      <c r="DP236" s="38"/>
      <c r="DQ236" s="26"/>
      <c r="DR236" s="26"/>
      <c r="DS236" s="38"/>
      <c r="DT236" s="38"/>
      <c r="DU236" s="38"/>
      <c r="DV236" s="38"/>
      <c r="DW236" s="38"/>
      <c r="DX236" s="4"/>
      <c r="DY236" s="38"/>
      <c r="DZ236" s="38"/>
      <c r="EA236" s="38"/>
      <c r="EC236" s="38"/>
      <c r="ED236" s="38"/>
      <c r="EE236" s="38"/>
      <c r="EF236" s="38"/>
      <c r="EG236" s="38"/>
      <c r="EH236" s="5"/>
      <c r="EI236" s="38"/>
      <c r="EJ236" s="38"/>
      <c r="EK236" s="38"/>
      <c r="EN236" s="4"/>
      <c r="EO236" s="4"/>
      <c r="EP236" s="4"/>
      <c r="EQ236" s="4"/>
      <c r="ER236" s="4"/>
      <c r="ES236" s="5"/>
      <c r="ET236" s="38"/>
      <c r="EU236" s="38"/>
      <c r="EV236" s="38"/>
      <c r="EW236" s="38"/>
      <c r="EX236" s="38"/>
      <c r="EY236" s="38"/>
      <c r="EZ236" s="38"/>
      <c r="FA236" s="38"/>
      <c r="FB236" s="38"/>
      <c r="FC236" s="87"/>
      <c r="FD236" s="38"/>
      <c r="FE236" s="38"/>
      <c r="FF236" s="38"/>
      <c r="FV236" s="4"/>
      <c r="FX236" s="8" t="s">
        <v>152</v>
      </c>
      <c r="FY236" t="s">
        <v>164</v>
      </c>
      <c r="GB236" s="198" t="s">
        <v>428</v>
      </c>
      <c r="GC236" t="s">
        <v>176</v>
      </c>
      <c r="GD236" t="s">
        <v>177</v>
      </c>
      <c r="GF236" s="16"/>
      <c r="GG236" s="16" t="s">
        <v>115</v>
      </c>
      <c r="GH236" s="16" t="s">
        <v>155</v>
      </c>
      <c r="GI236" s="16" t="s">
        <v>156</v>
      </c>
      <c r="GJ236" s="16" t="s">
        <v>145</v>
      </c>
      <c r="GM236" s="16" t="s">
        <v>97</v>
      </c>
      <c r="GN236" s="16" t="s">
        <v>104</v>
      </c>
      <c r="GO236" s="16" t="s">
        <v>105</v>
      </c>
      <c r="GP236" s="16" t="s">
        <v>106</v>
      </c>
      <c r="GQ236" s="16" t="s">
        <v>187</v>
      </c>
      <c r="GX236" s="14"/>
      <c r="HI236" t="s">
        <v>173</v>
      </c>
      <c r="HJ236" t="s">
        <v>104</v>
      </c>
      <c r="HK236" t="s">
        <v>105</v>
      </c>
      <c r="HL236" t="s">
        <v>106</v>
      </c>
      <c r="HM236" t="s">
        <v>187</v>
      </c>
      <c r="HO236" s="8" t="s">
        <v>152</v>
      </c>
      <c r="HP236" t="s">
        <v>164</v>
      </c>
      <c r="HT236" t="s">
        <v>177</v>
      </c>
      <c r="HV236" s="16" t="s">
        <v>103</v>
      </c>
      <c r="HW236" s="16" t="s">
        <v>115</v>
      </c>
      <c r="HX236" s="16" t="s">
        <v>155</v>
      </c>
      <c r="HY236" s="16" t="s">
        <v>156</v>
      </c>
      <c r="IB236" s="16" t="s">
        <v>97</v>
      </c>
      <c r="IC236" s="16" t="s">
        <v>104</v>
      </c>
      <c r="ID236" s="16" t="s">
        <v>105</v>
      </c>
      <c r="IE236" s="16" t="s">
        <v>106</v>
      </c>
      <c r="IF236" s="16" t="s">
        <v>187</v>
      </c>
    </row>
    <row r="237" spans="1:241" x14ac:dyDescent="0.2">
      <c r="A237" t="s">
        <v>200</v>
      </c>
      <c r="B237" s="1">
        <v>1949</v>
      </c>
      <c r="C237" s="42">
        <f>'Annual Data_MER_July-2014'!C13</f>
        <v>227.89400000000001</v>
      </c>
      <c r="D237" s="42">
        <f>'Annual Data_MER_July-2014'!G13</f>
        <v>200.10400000000001</v>
      </c>
      <c r="E237" s="42">
        <f>AER11_Table2.1d!W12*0.001</f>
        <v>418.28000000000003</v>
      </c>
      <c r="F237" s="42">
        <f>AER11_Table2.1e!N9*0.001</f>
        <v>22.114000000000001</v>
      </c>
      <c r="G237" s="42"/>
      <c r="H237" s="42">
        <f>SUM(C237:F237)</f>
        <v>868.39200000000005</v>
      </c>
      <c r="I237" s="27">
        <f>H237/3.412</f>
        <v>254.5111371629543</v>
      </c>
      <c r="J237" s="1"/>
      <c r="K237" s="27"/>
      <c r="L237" s="42">
        <f>[10]Commercial_Total!D163</f>
        <v>200.10400000000001</v>
      </c>
      <c r="M237" s="27"/>
      <c r="N237" s="27">
        <f>F237</f>
        <v>22.114000000000001</v>
      </c>
      <c r="O237" s="27"/>
      <c r="P237" s="27">
        <f>SUM(K237:O237)</f>
        <v>222.21800000000002</v>
      </c>
      <c r="Q237" s="27">
        <f>P237/3.412</f>
        <v>65.128370457209854</v>
      </c>
      <c r="R237" s="27"/>
      <c r="S237" s="1"/>
      <c r="T237" s="1"/>
      <c r="U237" s="1"/>
      <c r="V237" s="1"/>
      <c r="W237" s="1"/>
      <c r="X237" s="1"/>
      <c r="Z237" s="23">
        <f t="shared" ref="Z237:AA256" si="1041">Z84</f>
        <v>0</v>
      </c>
      <c r="AA237" s="23">
        <f t="shared" si="1041"/>
        <v>27235.148729606164</v>
      </c>
      <c r="AB237" s="23"/>
      <c r="AC237" s="58">
        <f t="shared" ref="AC237:AC268" si="1042">AC84</f>
        <v>0</v>
      </c>
      <c r="AD237" s="27">
        <f t="shared" ref="AD237:AD268" si="1043">AD160</f>
        <v>222.21800000000002</v>
      </c>
      <c r="AE237" s="27"/>
      <c r="AH237" s="267" t="e">
        <f>K237/Z237*1000</f>
        <v>#DIV/0!</v>
      </c>
      <c r="AI237" s="267">
        <f>L237/AA237*1000</f>
        <v>7.3472703228705161</v>
      </c>
      <c r="AJ237" s="267" t="e">
        <f>M237/AB237*1000</f>
        <v>#DIV/0!</v>
      </c>
      <c r="AK237" s="51" t="e">
        <f>N237/AC237*0.001</f>
        <v>#DIV/0!</v>
      </c>
      <c r="AL237" s="82"/>
      <c r="AM237" s="81"/>
      <c r="AN237" s="34" t="e">
        <f>P237/AE237</f>
        <v>#DIV/0!</v>
      </c>
      <c r="AO237" s="34" t="e">
        <f>H237/AE237</f>
        <v>#DIV/0!</v>
      </c>
      <c r="AQ237" s="26" t="e">
        <f t="shared" ref="AQ237:AQ268" si="1044">AH237/AH$303</f>
        <v>#DIV/0!</v>
      </c>
      <c r="AR237" s="26">
        <f t="shared" ref="AR237:AR268" si="1045">AI237/AI$303</f>
        <v>0.18106473904672066</v>
      </c>
      <c r="AS237" s="26" t="e">
        <f t="shared" ref="AS237:AS268" si="1046">AJ237/AJ$303</f>
        <v>#DIV/0!</v>
      </c>
      <c r="AT237" s="26" t="e">
        <f t="shared" ref="AT237:AT268" si="1047">AK237/AK$303</f>
        <v>#DIV/0!</v>
      </c>
      <c r="AV237" s="26" t="e">
        <f t="shared" ref="AV237:AV268" si="1048">AN237/AN$303</f>
        <v>#DIV/0!</v>
      </c>
      <c r="AY237" s="34" t="e">
        <f t="shared" ref="AY237:AY268" si="1049">Z237/$AE237</f>
        <v>#DIV/0!</v>
      </c>
      <c r="AZ237" s="34" t="e">
        <f t="shared" ref="AZ237:AZ268" si="1050">AA237/$AE237</f>
        <v>#DIV/0!</v>
      </c>
      <c r="BA237" s="34" t="e">
        <f t="shared" ref="BA237:BA268" si="1051">AB237/$AE237</f>
        <v>#DIV/0!</v>
      </c>
      <c r="BB237" t="e">
        <f t="shared" ref="BB237:BB268" si="1052">AC237/$AE237</f>
        <v>#DIV/0!</v>
      </c>
      <c r="BD237" s="235"/>
      <c r="BH237" s="51"/>
      <c r="BI237" s="258">
        <f>[10]Commercial_Total!Y163</f>
        <v>0.1760402277797492</v>
      </c>
      <c r="BJ237" s="1"/>
      <c r="BK237" s="51"/>
      <c r="BL237" s="51"/>
      <c r="BM237" s="1"/>
      <c r="BN237" s="1"/>
      <c r="BO237" s="258">
        <f>[10]Commercial_Total!X163</f>
        <v>1.0285418357516432</v>
      </c>
      <c r="BP237" s="1"/>
      <c r="BQ237" s="51"/>
      <c r="BR237" s="80"/>
      <c r="BS237" s="80"/>
      <c r="BZ237" s="83">
        <f>IF(FV237&gt;0,FV237,"NA")</f>
        <v>0.26457676944777675</v>
      </c>
      <c r="CA237" s="83" t="str">
        <f t="shared" ref="CA237:CA268" si="1053">IF(ISERR(AO237),"NA ", AO237/AO$303)</f>
        <v xml:space="preserve">NA </v>
      </c>
      <c r="CB237" s="83" t="str">
        <f t="shared" ref="CB237:CB268" si="1054">IF(ISERR(AN237),"NA ",IF(AN237&gt;0, AN237/AN$303,"NA"))</f>
        <v xml:space="preserve">NA </v>
      </c>
      <c r="CC237" s="83" t="str">
        <f t="shared" ref="CC237:CC268" si="1055">IF(CM237=1,EK237,"NA")</f>
        <v>NA</v>
      </c>
      <c r="CD237" s="83" t="str">
        <f t="shared" ref="CD237:CD268" si="1056">IF(CP237&gt;0, FF237,"NA")</f>
        <v>NA</v>
      </c>
      <c r="CE237" s="83" t="str">
        <f t="shared" ref="CE237:CE268" si="1057">IF(CO237&gt;0,EV237, "NA")</f>
        <v>NA</v>
      </c>
      <c r="CF237" s="84" t="str">
        <f>IF(ISERR(CQ237),"NA ", CQ237)</f>
        <v xml:space="preserve">NA </v>
      </c>
      <c r="CG237" s="84">
        <f t="shared" ref="CG237:CG268" si="1058">IF(P237&gt;0,P237/P$303,"NA")</f>
        <v>2.8904414200895658E-2</v>
      </c>
      <c r="CH237" s="9"/>
      <c r="CI237" s="84" t="str">
        <f>IF(ISERR(CR237),"NA ", CR237)</f>
        <v xml:space="preserve">NA </v>
      </c>
      <c r="CK237" s="87" t="e">
        <f t="shared" ref="CK237:CK298" si="1059">AQ237*AR237*AS237*AT237</f>
        <v>#DIV/0!</v>
      </c>
      <c r="CL237" s="87" t="e">
        <f>AY237*AZ237*BA237*BB237</f>
        <v>#DIV/0!</v>
      </c>
      <c r="CM237" s="92">
        <f>IF(ISERR(CK237),0,IF(CK237&lt;0.0001,0,1))</f>
        <v>0</v>
      </c>
      <c r="CN237" s="92">
        <f>IF(ISERR(CL237),0,IF(CL237&lt;0.0001,0,1))</f>
        <v>0</v>
      </c>
      <c r="CO237" s="5">
        <f>IF(BH237*BI237*BJ237*BK237&gt;0,1,0)</f>
        <v>0</v>
      </c>
      <c r="CP237" s="91">
        <f>IF(BN237*BO237*BP237*BQ237&gt;0,1,0)</f>
        <v>0</v>
      </c>
      <c r="CQ237" s="37" t="e">
        <f t="shared" ref="CQ237:CQ268" si="1060">BZ237*CC237*CD237*CE237</f>
        <v>#VALUE!</v>
      </c>
      <c r="CR237" t="e">
        <f t="shared" ref="CR237:CR268" si="1061">CC237*CD237</f>
        <v>#VALUE!</v>
      </c>
      <c r="CS237" s="84" t="str">
        <f t="shared" ref="CS237:CS268" si="1062">IF(CN237=1,EA237,"NA ")</f>
        <v xml:space="preserve">NA </v>
      </c>
      <c r="CT237" s="205"/>
      <c r="CU237" s="244"/>
      <c r="CV237" s="5"/>
      <c r="CW237" s="26">
        <f>K237/$P237</f>
        <v>0</v>
      </c>
      <c r="CX237" s="26">
        <f>L237/$P237</f>
        <v>0.90048510921707514</v>
      </c>
      <c r="CY237" s="26">
        <f>M237/$P237</f>
        <v>0</v>
      </c>
      <c r="CZ237" s="26">
        <f>N237/$P237</f>
        <v>9.9514890782924872E-2</v>
      </c>
      <c r="DA237" s="26">
        <f>O237/$P237</f>
        <v>0</v>
      </c>
      <c r="DB237" s="26">
        <f>SUM(CW237:DA237)</f>
        <v>1</v>
      </c>
      <c r="DD237" s="26"/>
      <c r="DE237" s="26"/>
      <c r="DF237" s="26"/>
      <c r="DG237" s="26"/>
      <c r="DH237" s="26"/>
      <c r="DI237" s="26"/>
      <c r="DJ237" s="26"/>
      <c r="DK237" s="26"/>
      <c r="DL237" s="26"/>
      <c r="DM237" s="26"/>
      <c r="DN237" s="26"/>
      <c r="DO237" s="26"/>
      <c r="DP237" s="26"/>
      <c r="DQ237" s="26"/>
      <c r="DR237" s="26"/>
      <c r="DS237" s="26"/>
      <c r="DT237" s="26"/>
      <c r="DU237" s="26"/>
      <c r="DV237" s="26"/>
      <c r="DW237" s="26"/>
      <c r="DY237" s="26"/>
      <c r="DZ237" s="26">
        <v>1</v>
      </c>
      <c r="EA237" s="26">
        <f t="shared" ref="EA237:EA268" si="1063">DZ237/DZ$303</f>
        <v>0.81763443050936158</v>
      </c>
      <c r="EC237" s="26"/>
      <c r="ED237" s="26"/>
      <c r="EE237" s="26"/>
      <c r="EF237" s="26"/>
      <c r="EG237" s="26"/>
      <c r="EI237" s="26"/>
      <c r="EJ237" s="26">
        <v>1</v>
      </c>
      <c r="EK237" s="26">
        <f t="shared" ref="EK237:EK268" si="1064">EJ237/EJ$303</f>
        <v>1.233253860685962</v>
      </c>
      <c r="ET237" s="26"/>
      <c r="EU237" s="26">
        <v>1</v>
      </c>
      <c r="EV237" s="26">
        <f t="shared" ref="EV237:EV268" si="1065">EU237/EU$303</f>
        <v>0.82279402494696274</v>
      </c>
      <c r="EW237" s="26"/>
      <c r="EX237" s="26"/>
      <c r="EY237" s="26"/>
      <c r="EZ237" s="26"/>
      <c r="FA237" s="26"/>
      <c r="FB237" s="26"/>
      <c r="FC237" s="26"/>
      <c r="FD237" s="26"/>
      <c r="FE237" s="26">
        <v>1</v>
      </c>
      <c r="FF237" s="26">
        <f t="shared" ref="FF237:FF268" si="1066">FE237/FE$303</f>
        <v>0.9937282332682944</v>
      </c>
      <c r="FV237" s="26">
        <f t="shared" ref="FV237:FV268" si="1067">FV84</f>
        <v>0.26457676944777675</v>
      </c>
      <c r="FX237" s="8">
        <v>0</v>
      </c>
      <c r="FY237" t="b">
        <f>(FX237+Begin_year_chart1&lt;=End_year_chart1)</f>
        <v>1</v>
      </c>
      <c r="GA237" t="s">
        <v>97</v>
      </c>
      <c r="GB237" s="13">
        <f ca="1">OFFSET(K237,$FY$5,0)</f>
        <v>4854.5969999999998</v>
      </c>
      <c r="GC237" s="20">
        <f ca="1">OFFSET(CW237,$FY$7,0)</f>
        <v>0.35235320918033031</v>
      </c>
      <c r="GD237" s="13">
        <f ca="1">OFFSET(AQ237,$FY$5,0)</f>
        <v>1.3797877657202668</v>
      </c>
      <c r="GF237" s="17">
        <f t="shared" ref="GF237:GF268" ca="1" si="1068">IF(FY237,OFFSET(B$10,$FY$4+$FX237,0),"")</f>
        <v>1985</v>
      </c>
      <c r="GG237" s="18">
        <f t="shared" ref="GG237:GG268" ca="1" si="1069">IF($FY237,OFFSET(BZ$237,$FY$4+$FX237,0),"")</f>
        <v>1</v>
      </c>
      <c r="GH237" s="18">
        <f t="shared" ref="GH237:GH268" ca="1" si="1070">IF($FY237,OFFSET(CI$237,$FY$4+$FX237,0),"")</f>
        <v>1</v>
      </c>
      <c r="GI237" s="18">
        <f t="shared" ref="GI237:GI268" ca="1" si="1071">IF($FY237,OFFSET(CE$237,$FY$4+$FX237,0),"")</f>
        <v>1</v>
      </c>
      <c r="GJ237" s="94">
        <f ca="1">GG237*GH237*GI237</f>
        <v>1</v>
      </c>
      <c r="GL237">
        <f ca="1">GF237</f>
        <v>1985</v>
      </c>
      <c r="GM237" s="18">
        <f t="shared" ref="GM237:GM262" ca="1" si="1072">IF($FY237,OFFSET(BH$237,$FY$4+$FX237,0),"")</f>
        <v>1</v>
      </c>
      <c r="GN237" s="18">
        <f t="shared" ref="GN237:GN262" ca="1" si="1073">IF($FY237,OFFSET(BI$237,$FY$4+$FX237,0),"")</f>
        <v>1</v>
      </c>
      <c r="GO237" s="18">
        <f t="shared" ref="GO237:GO262" ca="1" si="1074">IF($FY237,OFFSET(BJ$237,$FY$4+$FX237,0),"")</f>
        <v>1</v>
      </c>
      <c r="GP237" s="18">
        <f t="shared" ref="GP237:GP262" ca="1" si="1075">IF($FY237,OFFSET(BK$237,$FY$4+$FX237,0),"")</f>
        <v>1</v>
      </c>
      <c r="GQ237" s="21" t="s">
        <v>207</v>
      </c>
      <c r="GX237" s="14"/>
      <c r="GZ237">
        <f t="shared" ref="GZ237:GZ298" si="1076">BZ237/BZ$228</f>
        <v>0.19024598322195366</v>
      </c>
      <c r="HA237" t="e">
        <f t="shared" ref="HA237:HA268" si="1077">CC237/CC$304</f>
        <v>#VALUE!</v>
      </c>
      <c r="HB237" t="e">
        <f t="shared" ref="HB237:HB268" si="1078">CD237/CD$304</f>
        <v>#VALUE!</v>
      </c>
      <c r="HC237" t="e">
        <f t="shared" ref="HC237:HC268" si="1079">CE237/CE$304</f>
        <v>#VALUE!</v>
      </c>
      <c r="HD237" t="e">
        <f t="shared" ref="HD237:HD268" si="1080">CF237/CF$304</f>
        <v>#VALUE!</v>
      </c>
      <c r="HE237">
        <f t="shared" ref="HE237:HE268" si="1081">CG237/CG$304</f>
        <v>2.160044967424523E-2</v>
      </c>
      <c r="HG237" t="e">
        <f t="shared" ref="HG237:HG268" si="1082">CI237/CI$304</f>
        <v>#VALUE!</v>
      </c>
      <c r="HI237" t="e">
        <f t="shared" ref="HI237:HI268" si="1083">AQ237/AQ$304</f>
        <v>#DIV/0!</v>
      </c>
      <c r="HJ237">
        <f t="shared" ref="HJ237:HJ268" si="1084">AR237/AR$304</f>
        <v>0.15238924970575377</v>
      </c>
      <c r="HK237" t="e">
        <f t="shared" ref="HK237:HK268" si="1085">AS237/AS$304</f>
        <v>#DIV/0!</v>
      </c>
      <c r="HL237" t="e">
        <f t="shared" ref="HL237:HL268" si="1086">AT237/AT$304</f>
        <v>#DIV/0!</v>
      </c>
      <c r="HM237" t="e">
        <f t="shared" ref="HM237:HM268" si="1087">AU237/AU$304</f>
        <v>#DIV/0!</v>
      </c>
      <c r="HO237" s="8">
        <v>0</v>
      </c>
      <c r="HP237" t="b">
        <f>(HO237+Begin_year_chart1&lt;=End_year_chart1)</f>
        <v>1</v>
      </c>
      <c r="HR237" t="s">
        <v>97</v>
      </c>
      <c r="HS237" s="13">
        <f ca="1">OFFSET(CW237,$HP$7,0)</f>
        <v>0.35902541146673533</v>
      </c>
      <c r="HT237" s="12">
        <f ca="1">OFFSET(HI237,$HP$5,0)</f>
        <v>0</v>
      </c>
      <c r="HV237" s="17">
        <f t="shared" ref="HV237:HV257" ca="1" si="1088">IF(HP237,OFFSET(B$10,$FY$4+$FX237,0),"")</f>
        <v>1985</v>
      </c>
      <c r="HW237" s="18">
        <f t="shared" ref="HW237:HW257" ca="1" si="1089">IF($HP237,OFFSET(GZ$237,$FY$4+$FX237,0),"")</f>
        <v>0.71905777525001191</v>
      </c>
      <c r="HX237" s="18">
        <f t="shared" ref="HX237:HX257" ca="1" si="1090">IF($HP237,OFFSET(HG$237,$FY$4+$FX237,0),"")</f>
        <v>1.1006781496909754</v>
      </c>
      <c r="HY237" s="18">
        <f t="shared" ref="HY237:HY257" ca="1" si="1091">IF($HP237,OFFSET(HC$237,$FY$4+$FX237,0),"")</f>
        <v>0.94422224569141167</v>
      </c>
      <c r="IB237" s="18">
        <f t="shared" ref="IB237:IB257" ca="1" si="1092">IF($HP237,OFFSET(HI$237,$FY$4+$FX237,0),"")</f>
        <v>0.83843633297931008</v>
      </c>
      <c r="IC237" s="18">
        <f t="shared" ref="IC237:IC257" ca="1" si="1093">IF($HP237,OFFSET(HJ$237,$FY$4+$FX237,0),"")</f>
        <v>0.84162852749829065</v>
      </c>
      <c r="ID237" s="18">
        <f t="shared" ref="ID237:ID257" ca="1" si="1094">IF($HP237,OFFSET(HK$237,$FY$4+$FX237,0),"")</f>
        <v>0.99691506473984948</v>
      </c>
      <c r="IE237" s="18">
        <f t="shared" ref="IE237:IE257" ca="1" si="1095">IF($HP237,OFFSET(HL$237,$FY$4+$FX237,0),"")</f>
        <v>1.1017060863731549</v>
      </c>
      <c r="IF237" s="21" t="s">
        <v>207</v>
      </c>
    </row>
    <row r="238" spans="1:241" x14ac:dyDescent="0.2">
      <c r="A238" t="s">
        <v>200</v>
      </c>
      <c r="B238" s="1">
        <f>B237+1</f>
        <v>1950</v>
      </c>
      <c r="C238" s="42">
        <f>'Annual Data_MER_July-2014'!C14</f>
        <v>246.34800000000001</v>
      </c>
      <c r="D238" s="42">
        <f>'Annual Data_MER_July-2014'!G14</f>
        <v>225.09399999999999</v>
      </c>
      <c r="E238" s="42">
        <f>AER11_Table2.1d!W13*0.001</f>
        <v>499.78500000000003</v>
      </c>
      <c r="F238" s="42">
        <f>AER11_Table2.1e!N10*0.001</f>
        <v>23.178000000000001</v>
      </c>
      <c r="G238" s="42"/>
      <c r="H238" s="42">
        <f t="shared" ref="H238:H293" si="1096">SUM(C238:F238)</f>
        <v>994.40500000000009</v>
      </c>
      <c r="I238" s="27">
        <f t="shared" ref="I238:I297" si="1097">H238/3.412</f>
        <v>291.44343493552174</v>
      </c>
      <c r="J238" s="1"/>
      <c r="K238" s="27"/>
      <c r="L238" s="42">
        <f>[10]Commercial_Total!D164</f>
        <v>225.09399999999999</v>
      </c>
      <c r="M238" s="27"/>
      <c r="N238" s="27">
        <f t="shared" ref="N238:N293" si="1098">F238</f>
        <v>23.178000000000001</v>
      </c>
      <c r="O238" s="27"/>
      <c r="P238" s="27">
        <f t="shared" ref="P238:P297" si="1099">SUM(K238:O238)</f>
        <v>248.27199999999999</v>
      </c>
      <c r="Q238" s="27">
        <f t="shared" ref="Q238:Q297" si="1100">P238/3.412</f>
        <v>72.764361078546301</v>
      </c>
      <c r="R238" s="27"/>
      <c r="S238" s="1"/>
      <c r="T238" s="1"/>
      <c r="U238" s="1"/>
      <c r="V238" s="1"/>
      <c r="W238" s="1"/>
      <c r="X238" s="1"/>
      <c r="Z238" s="23">
        <f t="shared" si="1041"/>
        <v>0</v>
      </c>
      <c r="AA238" s="23">
        <f t="shared" si="1041"/>
        <v>27788.637079656914</v>
      </c>
      <c r="AB238" s="23"/>
      <c r="AC238" s="58">
        <f t="shared" si="1042"/>
        <v>0</v>
      </c>
      <c r="AD238" s="27">
        <f t="shared" si="1043"/>
        <v>248.27199999999999</v>
      </c>
      <c r="AE238" s="27"/>
      <c r="AH238" s="267" t="e">
        <f t="shared" ref="AH238:AH297" si="1101">K238/Z238*1000</f>
        <v>#DIV/0!</v>
      </c>
      <c r="AI238" s="267">
        <f t="shared" ref="AI238:AI297" si="1102">L238/AA238*1000</f>
        <v>8.1002173426052408</v>
      </c>
      <c r="AJ238" s="267" t="e">
        <f t="shared" ref="AJ238:AJ297" si="1103">M238/AB238*1000</f>
        <v>#DIV/0!</v>
      </c>
      <c r="AK238" s="51" t="e">
        <f t="shared" ref="AK238:AK299" si="1104">N238/AC238*0.001</f>
        <v>#DIV/0!</v>
      </c>
      <c r="AL238" s="15"/>
      <c r="AM238" s="79"/>
      <c r="AN238" s="34" t="e">
        <f t="shared" ref="AN238:AN297" si="1105">P238/AE238</f>
        <v>#DIV/0!</v>
      </c>
      <c r="AO238" s="34" t="e">
        <f t="shared" ref="AO238:AO297" si="1106">H238/AE238</f>
        <v>#DIV/0!</v>
      </c>
      <c r="AQ238" s="26" t="e">
        <f t="shared" si="1044"/>
        <v>#DIV/0!</v>
      </c>
      <c r="AR238" s="26">
        <f t="shared" si="1045"/>
        <v>0.19962022287312903</v>
      </c>
      <c r="AS238" s="26" t="e">
        <f t="shared" si="1046"/>
        <v>#DIV/0!</v>
      </c>
      <c r="AT238" s="26" t="e">
        <f t="shared" si="1047"/>
        <v>#DIV/0!</v>
      </c>
      <c r="AV238" s="26" t="e">
        <f t="shared" si="1048"/>
        <v>#DIV/0!</v>
      </c>
      <c r="AY238" s="34" t="e">
        <f t="shared" si="1049"/>
        <v>#DIV/0!</v>
      </c>
      <c r="AZ238" s="34" t="e">
        <f t="shared" si="1050"/>
        <v>#DIV/0!</v>
      </c>
      <c r="BA238" s="34" t="e">
        <f t="shared" si="1051"/>
        <v>#DIV/0!</v>
      </c>
      <c r="BB238" t="e">
        <f t="shared" si="1052"/>
        <v>#DIV/0!</v>
      </c>
      <c r="BD238" s="34"/>
      <c r="BH238" s="51"/>
      <c r="BI238" s="258">
        <f>[10]Commercial_Total!Y164</f>
        <v>0.19858432853360383</v>
      </c>
      <c r="BJ238" s="1"/>
      <c r="BK238" s="51"/>
      <c r="BL238" s="1"/>
      <c r="BM238" s="1"/>
      <c r="BN238" s="1"/>
      <c r="BO238" s="258">
        <f>[10]Commercial_Total!X164</f>
        <v>1.0052163952068849</v>
      </c>
      <c r="BP238" s="1"/>
      <c r="BQ238" s="51"/>
      <c r="BZ238" s="83">
        <f>IF(FV238&gt;0,FV238,"NA")</f>
        <v>0.28763331004389842</v>
      </c>
      <c r="CA238" s="83" t="str">
        <f t="shared" si="1053"/>
        <v xml:space="preserve">NA </v>
      </c>
      <c r="CB238" s="83" t="str">
        <f t="shared" si="1054"/>
        <v xml:space="preserve">NA </v>
      </c>
      <c r="CC238" s="83" t="str">
        <f t="shared" si="1055"/>
        <v>NA</v>
      </c>
      <c r="CD238" s="83" t="str">
        <f t="shared" si="1056"/>
        <v>NA</v>
      </c>
      <c r="CE238" s="83" t="str">
        <f t="shared" si="1057"/>
        <v>NA</v>
      </c>
      <c r="CF238" s="84" t="str">
        <f t="shared" ref="CF238:CF297" si="1107">IF(ISERR(CQ238),"NA ", CQ238)</f>
        <v xml:space="preserve">NA </v>
      </c>
      <c r="CG238" s="84">
        <f t="shared" si="1058"/>
        <v>3.2293318824239109E-2</v>
      </c>
      <c r="CH238" s="9"/>
      <c r="CI238" s="84" t="str">
        <f t="shared" ref="CI238:CI297" si="1108">IF(ISERR(CR238),"NA ", CR238)</f>
        <v xml:space="preserve">NA </v>
      </c>
      <c r="CK238" s="87" t="e">
        <f t="shared" si="1059"/>
        <v>#DIV/0!</v>
      </c>
      <c r="CL238" s="87" t="e">
        <f t="shared" ref="CL238:CL298" si="1109">AY238*AZ238*BA238*BB238</f>
        <v>#DIV/0!</v>
      </c>
      <c r="CM238" s="92">
        <f t="shared" ref="CM238:CM298" si="1110">IF(ISERR(CK238),0,IF(CK238&lt;0.0001,0,1))</f>
        <v>0</v>
      </c>
      <c r="CN238" s="92">
        <f t="shared" ref="CN238:CN298" si="1111">IF(ISERR(CL238),0,IF(CL238&lt;0.0001,0,1))</f>
        <v>0</v>
      </c>
      <c r="CO238" s="5">
        <f t="shared" ref="CO238:CO298" si="1112">IF(BH238*BI238*BJ238*BK238&gt;0,1,0)</f>
        <v>0</v>
      </c>
      <c r="CP238" s="91">
        <f t="shared" ref="CP238:CP298" si="1113">IF(BN238*BO238*BP238*BQ238&gt;0,1,0)</f>
        <v>0</v>
      </c>
      <c r="CQ238" s="37" t="e">
        <f t="shared" si="1060"/>
        <v>#VALUE!</v>
      </c>
      <c r="CR238" t="e">
        <f t="shared" si="1061"/>
        <v>#VALUE!</v>
      </c>
      <c r="CS238" s="84" t="str">
        <f t="shared" si="1062"/>
        <v xml:space="preserve">NA </v>
      </c>
      <c r="CT238" s="205"/>
      <c r="CU238" s="244"/>
      <c r="CV238" s="5"/>
      <c r="CW238" s="26">
        <f t="shared" ref="CW238:CW298" si="1114">K238/$P238</f>
        <v>0</v>
      </c>
      <c r="CX238" s="26">
        <f t="shared" ref="CX238:CX298" si="1115">L238/$P238</f>
        <v>0.90664271444222466</v>
      </c>
      <c r="CY238" s="26">
        <f t="shared" ref="CY238:CY298" si="1116">M238/$P238</f>
        <v>0</v>
      </c>
      <c r="CZ238" s="26">
        <f t="shared" ref="CZ238:CZ298" si="1117">N238/$P238</f>
        <v>9.3357285557775352E-2</v>
      </c>
      <c r="DA238" s="26">
        <f t="shared" ref="DA238:DA298" si="1118">O238/$P238</f>
        <v>0</v>
      </c>
      <c r="DB238" s="26">
        <f t="shared" ref="DB238:DB303" si="1119">SUM(CW238:DA238)</f>
        <v>1</v>
      </c>
      <c r="DD238" s="26" t="e">
        <f>(CW238-CW237)/LN(CW238/CW237)</f>
        <v>#DIV/0!</v>
      </c>
      <c r="DE238" s="26">
        <f>(CX238-CX237)/LN(CX238/CX237)</f>
        <v>0.90356041491603423</v>
      </c>
      <c r="DF238" s="26" t="e">
        <f>(CY238-CY237)/LN(CY238/CY237)</f>
        <v>#DIV/0!</v>
      </c>
      <c r="DG238" s="26">
        <f>(CZ238-CZ237)/LN(CZ238/CZ237)</f>
        <v>9.6403314812349622E-2</v>
      </c>
      <c r="DH238" s="26" t="e">
        <f>(DA238-DA237)/LN(DA238/DA237)</f>
        <v>#DIV/0!</v>
      </c>
      <c r="DI238" s="26" t="e">
        <f>SUM(DD238:DG238)</f>
        <v>#DIV/0!</v>
      </c>
      <c r="DJ238" s="26"/>
      <c r="DK238" s="26" t="e">
        <f>DD238/$DI238</f>
        <v>#DIV/0!</v>
      </c>
      <c r="DL238" s="26" t="e">
        <f>DE238/$DI238</f>
        <v>#DIV/0!</v>
      </c>
      <c r="DM238" s="26" t="e">
        <f>DF238/$DI238</f>
        <v>#DIV/0!</v>
      </c>
      <c r="DN238" s="26" t="e">
        <f>DG238/$DI238</f>
        <v>#DIV/0!</v>
      </c>
      <c r="DO238" s="26" t="e">
        <f>DH238/$DI238</f>
        <v>#DIV/0!</v>
      </c>
      <c r="DP238" s="26" t="e">
        <f>SUM(DK238:DN238)</f>
        <v>#DIV/0!</v>
      </c>
      <c r="DQ238" s="26"/>
      <c r="DR238" s="26"/>
      <c r="DS238" s="26" t="e">
        <f>LN(AQ238/AQ237)</f>
        <v>#DIV/0!</v>
      </c>
      <c r="DT238" s="26">
        <f>LN(AR238/AR237)</f>
        <v>9.7562034137888248E-2</v>
      </c>
      <c r="DU238" s="26" t="e">
        <f>LN(AS238/AS237)</f>
        <v>#DIV/0!</v>
      </c>
      <c r="DV238" s="26" t="e">
        <f>LN(AT238/AT237)</f>
        <v>#DIV/0!</v>
      </c>
      <c r="DW238" s="26" t="e">
        <f>LN(AU238/AU237)</f>
        <v>#DIV/0!</v>
      </c>
      <c r="DY238" s="26" t="e">
        <f>EXP(SUMPRODUCT($DK238:$DN238,DS238:DV238))</f>
        <v>#DIV/0!</v>
      </c>
      <c r="DZ238" s="26">
        <f>IF(ISERR(DY238),DZ237,DY238*DZ237)</f>
        <v>1</v>
      </c>
      <c r="EA238" s="26">
        <f t="shared" si="1063"/>
        <v>0.81763443050936158</v>
      </c>
      <c r="EC238" s="26" t="e">
        <f t="shared" ref="EC238:EC269" si="1120">LN(AY238/AY237)</f>
        <v>#DIV/0!</v>
      </c>
      <c r="ED238" s="26" t="e">
        <f t="shared" ref="ED238:ED269" si="1121">LN(AZ238/AZ237)</f>
        <v>#DIV/0!</v>
      </c>
      <c r="EE238" s="26" t="e">
        <f t="shared" ref="EE238:EE269" si="1122">LN(BA238/BA237)</f>
        <v>#DIV/0!</v>
      </c>
      <c r="EF238" s="26" t="e">
        <f t="shared" ref="EF238:EF269" si="1123">LN(BB238/BB237)</f>
        <v>#DIV/0!</v>
      </c>
      <c r="EG238" s="26" t="e">
        <f t="shared" ref="EG238:EG269" si="1124">LN(BC238/BC237)</f>
        <v>#DIV/0!</v>
      </c>
      <c r="EI238" s="26" t="e">
        <f t="shared" ref="EI238:EI269" si="1125">EXP(SUMPRODUCT($DK238:$DN238,EC238:EF238))</f>
        <v>#DIV/0!</v>
      </c>
      <c r="EJ238" s="26">
        <f>IF(ISERR(EI238),EJ237,EI238*EJ237)</f>
        <v>1</v>
      </c>
      <c r="EK238" s="26">
        <f t="shared" si="1064"/>
        <v>1.233253860685962</v>
      </c>
      <c r="EN238" s="26" t="e">
        <f>LN(BH238/BH237)</f>
        <v>#DIV/0!</v>
      </c>
      <c r="EO238" s="26">
        <f>LN(BI238/BI237)</f>
        <v>0.12050130294655427</v>
      </c>
      <c r="EP238" s="26" t="e">
        <f>LN(BJ238/BJ237)</f>
        <v>#DIV/0!</v>
      </c>
      <c r="EQ238" s="26" t="e">
        <f>LN(BK238/BK237)</f>
        <v>#DIV/0!</v>
      </c>
      <c r="ER238" s="26"/>
      <c r="ET238" s="26" t="e">
        <f>EXP(SUMPRODUCT($DK238:$DN238,EN238:EQ238))</f>
        <v>#DIV/0!</v>
      </c>
      <c r="EU238" s="26">
        <f>IF(ISERR(ET238),EU237,ET238*EU237)</f>
        <v>1</v>
      </c>
      <c r="EV238" s="26">
        <f t="shared" si="1065"/>
        <v>0.82279402494696274</v>
      </c>
      <c r="EW238" s="26"/>
      <c r="EX238" s="26" t="e">
        <f t="shared" ref="EX238:EX269" si="1126">LN(BN238/BN237)</f>
        <v>#DIV/0!</v>
      </c>
      <c r="EY238" s="26">
        <f t="shared" ref="EY238:EY269" si="1127">LN(BO238/BO237)</f>
        <v>-2.2939268808666247E-2</v>
      </c>
      <c r="EZ238" s="26" t="e">
        <f t="shared" ref="EZ238:EZ269" si="1128">LN(BP238/BP237)</f>
        <v>#DIV/0!</v>
      </c>
      <c r="FA238" s="26" t="e">
        <f t="shared" ref="FA238:FA269" si="1129">LN(BQ238/BQ237)</f>
        <v>#DIV/0!</v>
      </c>
      <c r="FB238" s="26"/>
      <c r="FC238" s="26"/>
      <c r="FD238" s="26" t="e">
        <f>EXP(SUMPRODUCT($DK238:$DN238,EX238:FA238))</f>
        <v>#DIV/0!</v>
      </c>
      <c r="FE238" s="26">
        <f>IF(ISERR(FD238),FE237,FD238*FE237)</f>
        <v>1</v>
      </c>
      <c r="FF238" s="26">
        <f t="shared" si="1066"/>
        <v>0.9937282332682944</v>
      </c>
      <c r="FV238" s="26">
        <f t="shared" si="1067"/>
        <v>0.28763331004389842</v>
      </c>
      <c r="FX238" s="8">
        <f>FX237+1</f>
        <v>1</v>
      </c>
      <c r="FY238" t="b">
        <f t="shared" ref="FY238:FY298" si="1130">(FX238+Begin_year_chart1&lt;=End_year_chart1)</f>
        <v>1</v>
      </c>
      <c r="GA238" t="s">
        <v>104</v>
      </c>
      <c r="GB238" s="13">
        <f ca="1">OFFSET(L237,$FY$5,0)</f>
        <v>4393.3471203399995</v>
      </c>
      <c r="GC238" s="20">
        <f ca="1">OFFSET(CX237,$FY$7,0)</f>
        <v>0.30703514949878891</v>
      </c>
      <c r="GD238" s="13">
        <f ca="1">OFFSET(AR237,$FY$5,0)</f>
        <v>1.2765103009964627</v>
      </c>
      <c r="GE238" s="11"/>
      <c r="GF238" s="17">
        <f t="shared" ca="1" si="1068"/>
        <v>1986</v>
      </c>
      <c r="GG238" s="18">
        <f t="shared" ca="1" si="1069"/>
        <v>1.0351187102047275</v>
      </c>
      <c r="GH238" s="18">
        <f t="shared" ca="1" si="1070"/>
        <v>0.99175606879156619</v>
      </c>
      <c r="GI238" s="18">
        <f t="shared" ca="1" si="1071"/>
        <v>0.99565074871389825</v>
      </c>
      <c r="GJ238" s="94">
        <f t="shared" ref="GJ238:GJ256" ca="1" si="1131">GG238*GH238*GI238</f>
        <v>1.0221203854908623</v>
      </c>
      <c r="GL238">
        <f t="shared" ref="GL238:GL262" ca="1" si="1132">GF238</f>
        <v>1986</v>
      </c>
      <c r="GM238" s="18">
        <f t="shared" ca="1" si="1072"/>
        <v>0.99362833683402374</v>
      </c>
      <c r="GN238" s="18">
        <f t="shared" ca="1" si="1073"/>
        <v>0.99724287823504698</v>
      </c>
      <c r="GO238" s="18">
        <f t="shared" ca="1" si="1074"/>
        <v>0.99604103292628665</v>
      </c>
      <c r="GP238" s="18">
        <f t="shared" ca="1" si="1075"/>
        <v>1.046989759016741</v>
      </c>
      <c r="GQ238" s="21" t="s">
        <v>207</v>
      </c>
      <c r="GX238" s="14"/>
      <c r="GZ238">
        <f t="shared" si="1076"/>
        <v>0.20682496800796249</v>
      </c>
      <c r="HA238" t="e">
        <f t="shared" si="1077"/>
        <v>#VALUE!</v>
      </c>
      <c r="HB238" t="e">
        <f t="shared" si="1078"/>
        <v>#VALUE!</v>
      </c>
      <c r="HC238" t="e">
        <f t="shared" si="1079"/>
        <v>#VALUE!</v>
      </c>
      <c r="HD238" t="e">
        <f t="shared" si="1080"/>
        <v>#VALUE!</v>
      </c>
      <c r="HE238">
        <f t="shared" si="1081"/>
        <v>2.4132999313845913E-2</v>
      </c>
      <c r="HG238" t="e">
        <f t="shared" si="1082"/>
        <v>#VALUE!</v>
      </c>
      <c r="HI238" t="e">
        <f t="shared" si="1083"/>
        <v>#DIV/0!</v>
      </c>
      <c r="HJ238">
        <f t="shared" si="1084"/>
        <v>0.16800607423559219</v>
      </c>
      <c r="HK238" t="e">
        <f t="shared" si="1085"/>
        <v>#DIV/0!</v>
      </c>
      <c r="HL238" t="e">
        <f t="shared" si="1086"/>
        <v>#DIV/0!</v>
      </c>
      <c r="HM238" t="e">
        <f t="shared" si="1087"/>
        <v>#DIV/0!</v>
      </c>
      <c r="HO238" s="8">
        <f>HO237+1</f>
        <v>1</v>
      </c>
      <c r="HP238" t="b">
        <f t="shared" ref="HP238:HP298" si="1133">(HO238+Begin_year_chart1&lt;=End_year_chart1)</f>
        <v>1</v>
      </c>
      <c r="HR238" t="s">
        <v>104</v>
      </c>
      <c r="HS238" s="13">
        <f ca="1">OFFSET(CX237,$HP$7,0)</f>
        <v>0.32109649460298478</v>
      </c>
      <c r="HT238" s="12">
        <f ca="1">OFFSET(HJ237,$HP$5,0)</f>
        <v>0</v>
      </c>
      <c r="HU238" s="11"/>
      <c r="HV238" s="17">
        <f t="shared" ca="1" si="1088"/>
        <v>1986</v>
      </c>
      <c r="HW238" s="18">
        <f t="shared" ca="1" si="1089"/>
        <v>0.74431015687947311</v>
      </c>
      <c r="HX238" s="18">
        <f t="shared" ca="1" si="1090"/>
        <v>1.091604234742297</v>
      </c>
      <c r="HY238" s="18">
        <f t="shared" ca="1" si="1091"/>
        <v>0.94011558587497235</v>
      </c>
      <c r="IB238" s="18">
        <f t="shared" ca="1" si="1092"/>
        <v>0.85277290531957661</v>
      </c>
      <c r="IC238" s="18">
        <f t="shared" ca="1" si="1093"/>
        <v>0.8533951181890197</v>
      </c>
      <c r="ID238" s="18">
        <f t="shared" ca="1" si="1094"/>
        <v>1.0042066906021399</v>
      </c>
      <c r="IE238" s="18">
        <f t="shared" ca="1" si="1095"/>
        <v>1.1534749898791063</v>
      </c>
      <c r="IF238" s="21" t="s">
        <v>207</v>
      </c>
    </row>
    <row r="239" spans="1:241" x14ac:dyDescent="0.2">
      <c r="A239" t="s">
        <v>200</v>
      </c>
      <c r="B239" s="1">
        <f t="shared" ref="B239:B301" si="1134">B238+1</f>
        <v>1951</v>
      </c>
      <c r="C239" s="42">
        <f>'Annual Data_MER_July-2014'!C15</f>
        <v>283.51299999999998</v>
      </c>
      <c r="D239" s="42">
        <f>'Annual Data_MER_July-2014'!G15</f>
        <v>252.36</v>
      </c>
      <c r="E239" s="42">
        <f>AER11_Table2.1d!W14*0.001</f>
        <v>566.96500000000003</v>
      </c>
      <c r="F239" s="42">
        <f>AER11_Table2.1e!N11*0.001</f>
        <v>24.093</v>
      </c>
      <c r="G239" s="42"/>
      <c r="H239" s="42">
        <f t="shared" si="1096"/>
        <v>1126.9310000000003</v>
      </c>
      <c r="I239" s="27">
        <f t="shared" si="1097"/>
        <v>330.28458382180548</v>
      </c>
      <c r="J239" s="1"/>
      <c r="K239" s="27"/>
      <c r="L239" s="42">
        <f>[10]Commercial_Total!D165</f>
        <v>252.36</v>
      </c>
      <c r="M239" s="27"/>
      <c r="N239" s="27">
        <f t="shared" si="1098"/>
        <v>24.093</v>
      </c>
      <c r="O239" s="27"/>
      <c r="P239" s="27">
        <f t="shared" si="1099"/>
        <v>276.45300000000003</v>
      </c>
      <c r="Q239" s="27">
        <f t="shared" si="1100"/>
        <v>81.023739742086761</v>
      </c>
      <c r="R239" s="27"/>
      <c r="S239" s="1"/>
      <c r="T239" s="1"/>
      <c r="U239" s="1"/>
      <c r="V239" s="1"/>
      <c r="W239" s="1"/>
      <c r="X239" s="1"/>
      <c r="Z239" s="23">
        <f t="shared" si="1041"/>
        <v>0</v>
      </c>
      <c r="AA239" s="23">
        <f t="shared" si="1041"/>
        <v>28246.642791733044</v>
      </c>
      <c r="AB239" s="23"/>
      <c r="AC239" s="58">
        <f t="shared" si="1042"/>
        <v>0</v>
      </c>
      <c r="AD239" s="27">
        <f t="shared" si="1043"/>
        <v>276.45300000000003</v>
      </c>
      <c r="AE239" s="27"/>
      <c r="AH239" s="267" t="e">
        <f t="shared" si="1101"/>
        <v>#DIV/0!</v>
      </c>
      <c r="AI239" s="267">
        <f t="shared" si="1102"/>
        <v>8.9341590737239169</v>
      </c>
      <c r="AJ239" s="267" t="e">
        <f t="shared" si="1103"/>
        <v>#DIV/0!</v>
      </c>
      <c r="AK239" s="51" t="e">
        <f t="shared" si="1104"/>
        <v>#DIV/0!</v>
      </c>
      <c r="AL239" s="15"/>
      <c r="AM239" s="15"/>
      <c r="AN239" s="34" t="e">
        <f t="shared" si="1105"/>
        <v>#DIV/0!</v>
      </c>
      <c r="AO239" s="34" t="e">
        <f t="shared" si="1106"/>
        <v>#DIV/0!</v>
      </c>
      <c r="AQ239" s="26" t="e">
        <f t="shared" si="1044"/>
        <v>#DIV/0!</v>
      </c>
      <c r="AR239" s="26">
        <f t="shared" si="1045"/>
        <v>0.22017172503511565</v>
      </c>
      <c r="AS239" s="26" t="e">
        <f t="shared" si="1046"/>
        <v>#DIV/0!</v>
      </c>
      <c r="AT239" s="26" t="e">
        <f t="shared" si="1047"/>
        <v>#DIV/0!</v>
      </c>
      <c r="AV239" s="26" t="e">
        <f t="shared" si="1048"/>
        <v>#DIV/0!</v>
      </c>
      <c r="AY239" s="34" t="e">
        <f t="shared" si="1049"/>
        <v>#DIV/0!</v>
      </c>
      <c r="AZ239" s="34" t="e">
        <f t="shared" si="1050"/>
        <v>#DIV/0!</v>
      </c>
      <c r="BA239" s="34" t="e">
        <f t="shared" si="1051"/>
        <v>#DIV/0!</v>
      </c>
      <c r="BB239" t="e">
        <f t="shared" si="1052"/>
        <v>#DIV/0!</v>
      </c>
      <c r="BD239" s="34"/>
      <c r="BH239" s="51"/>
      <c r="BI239" s="258">
        <f>[10]Commercial_Total!Y165</f>
        <v>0.21668439120839453</v>
      </c>
      <c r="BJ239" s="1"/>
      <c r="BK239" s="51"/>
      <c r="BL239" s="1"/>
      <c r="BM239" s="1"/>
      <c r="BN239" s="1"/>
      <c r="BO239" s="258">
        <f>[10]Commercial_Total!X165</f>
        <v>1.0160940703078476</v>
      </c>
      <c r="BP239" s="1"/>
      <c r="BQ239" s="51"/>
      <c r="BZ239" s="83">
        <f t="shared" ref="BZ239:BZ297" si="1135">IF(FV239&gt;0,FV239,"NA")</f>
        <v>0.31080849493125223</v>
      </c>
      <c r="CA239" s="83" t="str">
        <f t="shared" si="1053"/>
        <v xml:space="preserve">NA </v>
      </c>
      <c r="CB239" s="83" t="str">
        <f t="shared" si="1054"/>
        <v xml:space="preserve">NA </v>
      </c>
      <c r="CC239" s="83" t="str">
        <f t="shared" si="1055"/>
        <v>NA</v>
      </c>
      <c r="CD239" s="83" t="str">
        <f t="shared" si="1056"/>
        <v>NA</v>
      </c>
      <c r="CE239" s="83" t="str">
        <f t="shared" si="1057"/>
        <v>NA</v>
      </c>
      <c r="CF239" s="84" t="str">
        <f t="shared" si="1107"/>
        <v xml:space="preserve">NA </v>
      </c>
      <c r="CG239" s="84">
        <f t="shared" si="1058"/>
        <v>3.5958887304719724E-2</v>
      </c>
      <c r="CH239" s="9"/>
      <c r="CI239" s="84" t="str">
        <f t="shared" si="1108"/>
        <v xml:space="preserve">NA </v>
      </c>
      <c r="CK239" s="87" t="e">
        <f t="shared" si="1059"/>
        <v>#DIV/0!</v>
      </c>
      <c r="CL239" s="87" t="e">
        <f t="shared" si="1109"/>
        <v>#DIV/0!</v>
      </c>
      <c r="CM239" s="92">
        <f t="shared" si="1110"/>
        <v>0</v>
      </c>
      <c r="CN239" s="92">
        <f t="shared" si="1111"/>
        <v>0</v>
      </c>
      <c r="CO239" s="5">
        <f t="shared" si="1112"/>
        <v>0</v>
      </c>
      <c r="CP239" s="91">
        <f t="shared" si="1113"/>
        <v>0</v>
      </c>
      <c r="CQ239" s="37" t="e">
        <f t="shared" si="1060"/>
        <v>#VALUE!</v>
      </c>
      <c r="CR239" t="e">
        <f t="shared" si="1061"/>
        <v>#VALUE!</v>
      </c>
      <c r="CS239" s="84" t="str">
        <f t="shared" si="1062"/>
        <v xml:space="preserve">NA </v>
      </c>
      <c r="CT239" s="205"/>
      <c r="CU239" s="244"/>
      <c r="CV239" s="5"/>
      <c r="CW239" s="26">
        <f t="shared" si="1114"/>
        <v>0</v>
      </c>
      <c r="CX239" s="26">
        <f t="shared" si="1115"/>
        <v>0.91284956213171853</v>
      </c>
      <c r="CY239" s="26">
        <f t="shared" si="1116"/>
        <v>0</v>
      </c>
      <c r="CZ239" s="26">
        <f t="shared" si="1117"/>
        <v>8.7150437868281402E-2</v>
      </c>
      <c r="DA239" s="26">
        <f t="shared" si="1118"/>
        <v>0</v>
      </c>
      <c r="DB239" s="26">
        <f t="shared" si="1119"/>
        <v>0.99999999999999989</v>
      </c>
      <c r="DD239" s="26" t="e">
        <f t="shared" ref="DD239:DD298" si="1136">(CW239-CW238)/LN(CW239/CW238)</f>
        <v>#DIV/0!</v>
      </c>
      <c r="DE239" s="26">
        <f t="shared" ref="DE239:DE298" si="1137">(CX239-CX238)/LN(CX239/CX238)</f>
        <v>0.90974260936497353</v>
      </c>
      <c r="DF239" s="26" t="e">
        <f t="shared" ref="DF239:DF298" si="1138">(CY239-CY238)/LN(CY239/CY238)</f>
        <v>#DIV/0!</v>
      </c>
      <c r="DG239" s="26">
        <f t="shared" ref="DG239:DG298" si="1139">(CZ239-CZ238)/LN(CZ239/CZ238)</f>
        <v>9.0218279567449031E-2</v>
      </c>
      <c r="DH239" s="26" t="e">
        <f t="shared" ref="DH239:DH298" si="1140">(DA239-DA238)/LN(DA239/DA238)</f>
        <v>#DIV/0!</v>
      </c>
      <c r="DI239" s="26" t="e">
        <f t="shared" ref="DI239:DI298" si="1141">SUM(DD239:DG239)</f>
        <v>#DIV/0!</v>
      </c>
      <c r="DJ239" s="26"/>
      <c r="DK239" s="26" t="e">
        <f t="shared" ref="DK239:DK298" si="1142">DD239/$DI239</f>
        <v>#DIV/0!</v>
      </c>
      <c r="DL239" s="26" t="e">
        <f t="shared" ref="DL239:DL298" si="1143">DE239/$DI239</f>
        <v>#DIV/0!</v>
      </c>
      <c r="DM239" s="26" t="e">
        <f t="shared" ref="DM239:DM298" si="1144">DF239/$DI239</f>
        <v>#DIV/0!</v>
      </c>
      <c r="DN239" s="26" t="e">
        <f t="shared" ref="DN239:DN298" si="1145">DG239/$DI239</f>
        <v>#DIV/0!</v>
      </c>
      <c r="DO239" s="26" t="e">
        <f t="shared" ref="DO239:DO298" si="1146">DH239/$DI239</f>
        <v>#DIV/0!</v>
      </c>
      <c r="DP239" s="26" t="e">
        <f t="shared" ref="DP239:DP298" si="1147">SUM(DK239:DN239)</f>
        <v>#DIV/0!</v>
      </c>
      <c r="DQ239" s="26"/>
      <c r="DR239" s="26"/>
      <c r="DS239" s="26" t="e">
        <f t="shared" ref="DS239:DS298" si="1148">LN(AQ239/AQ238)</f>
        <v>#DIV/0!</v>
      </c>
      <c r="DT239" s="26">
        <f t="shared" ref="DT239:DT298" si="1149">LN(AR239/AR238)</f>
        <v>9.7991134463978335E-2</v>
      </c>
      <c r="DU239" s="26" t="e">
        <f t="shared" ref="DU239:DU298" si="1150">LN(AS239/AS238)</f>
        <v>#DIV/0!</v>
      </c>
      <c r="DV239" s="26" t="e">
        <f t="shared" ref="DV239:DV298" si="1151">LN(AT239/AT238)</f>
        <v>#DIV/0!</v>
      </c>
      <c r="DW239" s="26" t="e">
        <f t="shared" ref="DW239:DW298" si="1152">LN(AU239/AU238)</f>
        <v>#DIV/0!</v>
      </c>
      <c r="DY239" s="26" t="e">
        <f t="shared" ref="DY239:DY298" si="1153">EXP(SUMPRODUCT($DK239:$DN239,DS239:DV239))</f>
        <v>#DIV/0!</v>
      </c>
      <c r="DZ239" s="26">
        <f t="shared" ref="DZ239:DZ298" si="1154">IF(ISERR(DY239),DZ238,DY239*DZ238)</f>
        <v>1</v>
      </c>
      <c r="EA239" s="26">
        <f t="shared" si="1063"/>
        <v>0.81763443050936158</v>
      </c>
      <c r="EC239" s="26" t="e">
        <f t="shared" si="1120"/>
        <v>#DIV/0!</v>
      </c>
      <c r="ED239" s="26" t="e">
        <f t="shared" si="1121"/>
        <v>#DIV/0!</v>
      </c>
      <c r="EE239" s="26" t="e">
        <f t="shared" si="1122"/>
        <v>#DIV/0!</v>
      </c>
      <c r="EF239" s="26" t="e">
        <f t="shared" si="1123"/>
        <v>#DIV/0!</v>
      </c>
      <c r="EG239" s="26" t="e">
        <f t="shared" si="1124"/>
        <v>#DIV/0!</v>
      </c>
      <c r="EI239" s="26" t="e">
        <f t="shared" si="1125"/>
        <v>#DIV/0!</v>
      </c>
      <c r="EJ239" s="26">
        <f t="shared" ref="EJ239:EJ298" si="1155">IF(ISERR(EI239),EJ238,EI239*EJ238)</f>
        <v>1</v>
      </c>
      <c r="EK239" s="26">
        <f t="shared" si="1064"/>
        <v>1.233253860685962</v>
      </c>
      <c r="EN239" s="26" t="e">
        <f t="shared" ref="EN239:EN298" si="1156">LN(BH239/BH238)</f>
        <v>#DIV/0!</v>
      </c>
      <c r="EO239" s="26">
        <f t="shared" ref="EO239:EO298" si="1157">LN(BI239/BI238)</f>
        <v>8.7228037655226756E-2</v>
      </c>
      <c r="EP239" s="26" t="e">
        <f t="shared" ref="EP239:EP298" si="1158">LN(BJ239/BJ238)</f>
        <v>#DIV/0!</v>
      </c>
      <c r="EQ239" s="26" t="e">
        <f t="shared" ref="EQ239:EQ298" si="1159">LN(BK239/BK238)</f>
        <v>#DIV/0!</v>
      </c>
      <c r="ER239" s="26"/>
      <c r="ET239" s="26" t="e">
        <f t="shared" ref="ET239:ET298" si="1160">EXP(SUMPRODUCT($DK239:$DN239,EN239:EQ239))</f>
        <v>#DIV/0!</v>
      </c>
      <c r="EU239" s="26">
        <f t="shared" ref="EU239:EU298" si="1161">IF(ISERR(ET239),EU238,ET239*EU238)</f>
        <v>1</v>
      </c>
      <c r="EV239" s="26">
        <f t="shared" si="1065"/>
        <v>0.82279402494696274</v>
      </c>
      <c r="EW239" s="26"/>
      <c r="EX239" s="26" t="e">
        <f t="shared" si="1126"/>
        <v>#DIV/0!</v>
      </c>
      <c r="EY239" s="26">
        <f t="shared" si="1127"/>
        <v>1.0763096808751463E-2</v>
      </c>
      <c r="EZ239" s="26" t="e">
        <f t="shared" si="1128"/>
        <v>#DIV/0!</v>
      </c>
      <c r="FA239" s="26" t="e">
        <f t="shared" si="1129"/>
        <v>#DIV/0!</v>
      </c>
      <c r="FB239" s="26"/>
      <c r="FC239" s="26"/>
      <c r="FD239" s="26" t="e">
        <f t="shared" ref="FD239:FD298" si="1162">EXP(SUMPRODUCT($DK239:$DN239,EX239:FA239))</f>
        <v>#DIV/0!</v>
      </c>
      <c r="FE239" s="26">
        <f t="shared" ref="FE239:FE298" si="1163">IF(ISERR(FD239),FE238,FD239*FE238)</f>
        <v>1</v>
      </c>
      <c r="FF239" s="26">
        <f t="shared" si="1066"/>
        <v>0.9937282332682944</v>
      </c>
      <c r="FV239" s="26">
        <f t="shared" si="1067"/>
        <v>0.31080849493125223</v>
      </c>
      <c r="FX239" s="8">
        <f t="shared" ref="FX239:FX298" si="1164">FX238+1</f>
        <v>2</v>
      </c>
      <c r="FY239" t="b">
        <f t="shared" si="1130"/>
        <v>1</v>
      </c>
      <c r="GA239" t="s">
        <v>105</v>
      </c>
      <c r="GB239" s="13">
        <f ca="1">OFFSET(M237,$FY$5,0)</f>
        <v>3326.1658253557325</v>
      </c>
      <c r="GC239" s="20">
        <f ca="1">OFFSET(CY237,$FY$7,0)</f>
        <v>0.33877137792136197</v>
      </c>
      <c r="GD239" s="13">
        <f ca="1">OFFSET(AS237,$FY$5,0)</f>
        <v>0.91135974058787106</v>
      </c>
      <c r="GE239" s="11"/>
      <c r="GF239" s="17">
        <f t="shared" ca="1" si="1068"/>
        <v>1987</v>
      </c>
      <c r="GG239" s="18">
        <f t="shared" ca="1" si="1069"/>
        <v>1.0709492861568477</v>
      </c>
      <c r="GH239" s="18">
        <f t="shared" ca="1" si="1070"/>
        <v>1.0016947085055901</v>
      </c>
      <c r="GI239" s="18">
        <f t="shared" ca="1" si="1071"/>
        <v>0.99533061915953447</v>
      </c>
      <c r="GJ239" s="94">
        <f t="shared" ca="1" si="1131"/>
        <v>1.0677550882651476</v>
      </c>
      <c r="GL239">
        <f t="shared" ca="1" si="1132"/>
        <v>1987</v>
      </c>
      <c r="GM239" s="18">
        <f t="shared" ca="1" si="1072"/>
        <v>0.99483910093860073</v>
      </c>
      <c r="GN239" s="18">
        <f t="shared" ca="1" si="1073"/>
        <v>1.0109618550448947</v>
      </c>
      <c r="GO239" s="18">
        <f t="shared" ca="1" si="1074"/>
        <v>0.98121321211317447</v>
      </c>
      <c r="GP239" s="18">
        <f t="shared" ca="1" si="1075"/>
        <v>1.0395703894973582</v>
      </c>
      <c r="GQ239" s="21" t="s">
        <v>207</v>
      </c>
      <c r="GX239" s="14"/>
      <c r="GZ239">
        <f t="shared" si="1076"/>
        <v>0.22348926489407081</v>
      </c>
      <c r="HA239" t="e">
        <f t="shared" si="1077"/>
        <v>#VALUE!</v>
      </c>
      <c r="HB239" t="e">
        <f t="shared" si="1078"/>
        <v>#VALUE!</v>
      </c>
      <c r="HC239" t="e">
        <f t="shared" si="1079"/>
        <v>#VALUE!</v>
      </c>
      <c r="HD239" t="e">
        <f t="shared" si="1080"/>
        <v>#VALUE!</v>
      </c>
      <c r="HE239">
        <f t="shared" si="1081"/>
        <v>2.6872301585803657E-2</v>
      </c>
      <c r="HG239" t="e">
        <f t="shared" si="1082"/>
        <v>#VALUE!</v>
      </c>
      <c r="HI239" t="e">
        <f t="shared" si="1083"/>
        <v>#DIV/0!</v>
      </c>
      <c r="HJ239">
        <f t="shared" si="1084"/>
        <v>0.18530280473806293</v>
      </c>
      <c r="HK239" t="e">
        <f t="shared" si="1085"/>
        <v>#DIV/0!</v>
      </c>
      <c r="HL239" t="e">
        <f t="shared" si="1086"/>
        <v>#DIV/0!</v>
      </c>
      <c r="HM239" t="e">
        <f t="shared" si="1087"/>
        <v>#DIV/0!</v>
      </c>
      <c r="HO239" s="8">
        <f t="shared" ref="HO239:HO298" si="1165">HO238+1</f>
        <v>2</v>
      </c>
      <c r="HP239" t="b">
        <f t="shared" si="1133"/>
        <v>1</v>
      </c>
      <c r="HR239" t="s">
        <v>105</v>
      </c>
      <c r="HS239" s="13">
        <f ca="1">OFFSET(CY237,$HP$7,0)</f>
        <v>0.31824536051904267</v>
      </c>
      <c r="HT239" s="12">
        <f ca="1">OFFSET(HK237,$HP$5,0)</f>
        <v>0</v>
      </c>
      <c r="HU239" s="11"/>
      <c r="HV239" s="17">
        <f t="shared" ca="1" si="1088"/>
        <v>1987</v>
      </c>
      <c r="HW239" s="18">
        <f t="shared" ca="1" si="1089"/>
        <v>0.77007441110953123</v>
      </c>
      <c r="HX239" s="18">
        <f t="shared" ca="1" si="1090"/>
        <v>1.102543478313174</v>
      </c>
      <c r="HY239" s="18">
        <f t="shared" ca="1" si="1091"/>
        <v>0.93981331242823885</v>
      </c>
      <c r="IB239" s="18">
        <f t="shared" ca="1" si="1092"/>
        <v>0.87321827775826932</v>
      </c>
      <c r="IC239" s="18">
        <f t="shared" ca="1" si="1093"/>
        <v>0.86972089701413124</v>
      </c>
      <c r="ID239" s="18">
        <f t="shared" ca="1" si="1094"/>
        <v>1.0088825923602656</v>
      </c>
      <c r="IE239" s="18">
        <f t="shared" ca="1" si="1095"/>
        <v>1.1453010253225508</v>
      </c>
      <c r="IF239" s="21" t="s">
        <v>207</v>
      </c>
    </row>
    <row r="240" spans="1:241" x14ac:dyDescent="0.2">
      <c r="A240" t="s">
        <v>200</v>
      </c>
      <c r="B240" s="1">
        <f t="shared" si="1134"/>
        <v>1952</v>
      </c>
      <c r="C240" s="42">
        <f>'Annual Data_MER_July-2014'!C16</f>
        <v>319.17500000000001</v>
      </c>
      <c r="D240" s="42">
        <f>'Annual Data_MER_July-2014'!G16</f>
        <v>273.28699999999998</v>
      </c>
      <c r="E240" s="42">
        <f>AER11_Table2.1d!W15*0.001</f>
        <v>600.947</v>
      </c>
      <c r="F240" s="42">
        <f>AER11_Table2.1e!N12*0.001</f>
        <v>21.823</v>
      </c>
      <c r="G240" s="42"/>
      <c r="H240" s="42">
        <f t="shared" si="1096"/>
        <v>1215.2320000000002</v>
      </c>
      <c r="I240" s="27">
        <f t="shared" si="1097"/>
        <v>356.16412661195784</v>
      </c>
      <c r="J240" s="1"/>
      <c r="K240" s="27"/>
      <c r="L240" s="42">
        <f>[10]Commercial_Total!D166</f>
        <v>273.28699999999998</v>
      </c>
      <c r="M240" s="27"/>
      <c r="N240" s="27">
        <f t="shared" si="1098"/>
        <v>21.823</v>
      </c>
      <c r="O240" s="27"/>
      <c r="P240" s="27">
        <f t="shared" si="1099"/>
        <v>295.10999999999996</v>
      </c>
      <c r="Q240" s="27">
        <f t="shared" si="1100"/>
        <v>86.491793669402099</v>
      </c>
      <c r="R240" s="27"/>
      <c r="S240" s="1"/>
      <c r="T240" s="1"/>
      <c r="U240" s="1"/>
      <c r="V240" s="1"/>
      <c r="W240" s="1"/>
      <c r="X240" s="1"/>
      <c r="Z240" s="23">
        <f t="shared" si="1041"/>
        <v>0</v>
      </c>
      <c r="AA240" s="23">
        <f t="shared" si="1041"/>
        <v>28701.498970601177</v>
      </c>
      <c r="AB240" s="23"/>
      <c r="AC240" s="58">
        <f t="shared" si="1042"/>
        <v>0</v>
      </c>
      <c r="AD240" s="27">
        <f t="shared" si="1043"/>
        <v>295.10999999999996</v>
      </c>
      <c r="AE240" s="27"/>
      <c r="AH240" s="267" t="e">
        <f t="shared" si="1101"/>
        <v>#DIV/0!</v>
      </c>
      <c r="AI240" s="267">
        <f t="shared" si="1102"/>
        <v>9.521697813759717</v>
      </c>
      <c r="AJ240" s="267" t="e">
        <f t="shared" si="1103"/>
        <v>#DIV/0!</v>
      </c>
      <c r="AK240" s="51" t="e">
        <f t="shared" si="1104"/>
        <v>#DIV/0!</v>
      </c>
      <c r="AL240" s="15"/>
      <c r="AM240" s="15"/>
      <c r="AN240" s="34" t="e">
        <f t="shared" si="1105"/>
        <v>#DIV/0!</v>
      </c>
      <c r="AO240" s="34" t="e">
        <f t="shared" si="1106"/>
        <v>#DIV/0!</v>
      </c>
      <c r="AQ240" s="26" t="e">
        <f t="shared" si="1044"/>
        <v>#DIV/0!</v>
      </c>
      <c r="AR240" s="26">
        <f t="shared" si="1045"/>
        <v>0.23465091852732656</v>
      </c>
      <c r="AS240" s="26" t="e">
        <f t="shared" si="1046"/>
        <v>#DIV/0!</v>
      </c>
      <c r="AT240" s="26" t="e">
        <f t="shared" si="1047"/>
        <v>#DIV/0!</v>
      </c>
      <c r="AV240" s="26" t="e">
        <f t="shared" si="1048"/>
        <v>#DIV/0!</v>
      </c>
      <c r="AY240" s="34" t="e">
        <f t="shared" si="1049"/>
        <v>#DIV/0!</v>
      </c>
      <c r="AZ240" s="34" t="e">
        <f t="shared" si="1050"/>
        <v>#DIV/0!</v>
      </c>
      <c r="BA240" s="34" t="e">
        <f t="shared" si="1051"/>
        <v>#DIV/0!</v>
      </c>
      <c r="BB240" t="e">
        <f t="shared" si="1052"/>
        <v>#DIV/0!</v>
      </c>
      <c r="BD240" s="34"/>
      <c r="BH240" s="51"/>
      <c r="BI240" s="258">
        <f>[10]Commercial_Total!Y166</f>
        <v>0.22742603101649617</v>
      </c>
      <c r="BJ240" s="1"/>
      <c r="BK240" s="51"/>
      <c r="BL240" s="1"/>
      <c r="BM240" s="1"/>
      <c r="BN240" s="1"/>
      <c r="BO240" s="258">
        <f>[10]Commercial_Total!X166</f>
        <v>1.0317680763215111</v>
      </c>
      <c r="BP240" s="1"/>
      <c r="BQ240" s="51"/>
      <c r="BZ240" s="83">
        <f t="shared" si="1135"/>
        <v>0.32346388599601883</v>
      </c>
      <c r="CA240" s="83" t="str">
        <f t="shared" si="1053"/>
        <v xml:space="preserve">NA </v>
      </c>
      <c r="CB240" s="83" t="str">
        <f t="shared" si="1054"/>
        <v xml:space="preserve">NA </v>
      </c>
      <c r="CC240" s="83" t="str">
        <f t="shared" si="1055"/>
        <v>NA</v>
      </c>
      <c r="CD240" s="83" t="str">
        <f t="shared" si="1056"/>
        <v>NA</v>
      </c>
      <c r="CE240" s="83" t="str">
        <f t="shared" si="1057"/>
        <v>NA</v>
      </c>
      <c r="CF240" s="84" t="str">
        <f t="shared" si="1107"/>
        <v xml:space="preserve">NA </v>
      </c>
      <c r="CG240" s="84">
        <f t="shared" si="1058"/>
        <v>3.8385646864008839E-2</v>
      </c>
      <c r="CH240" s="9"/>
      <c r="CI240" s="84" t="str">
        <f t="shared" si="1108"/>
        <v xml:space="preserve">NA </v>
      </c>
      <c r="CK240" s="87" t="e">
        <f t="shared" si="1059"/>
        <v>#DIV/0!</v>
      </c>
      <c r="CL240" s="87" t="e">
        <f t="shared" si="1109"/>
        <v>#DIV/0!</v>
      </c>
      <c r="CM240" s="92">
        <f t="shared" si="1110"/>
        <v>0</v>
      </c>
      <c r="CN240" s="92">
        <f t="shared" si="1111"/>
        <v>0</v>
      </c>
      <c r="CO240" s="5">
        <f t="shared" si="1112"/>
        <v>0</v>
      </c>
      <c r="CP240" s="91">
        <f t="shared" si="1113"/>
        <v>0</v>
      </c>
      <c r="CQ240" s="37" t="e">
        <f t="shared" si="1060"/>
        <v>#VALUE!</v>
      </c>
      <c r="CR240" t="e">
        <f t="shared" si="1061"/>
        <v>#VALUE!</v>
      </c>
      <c r="CS240" s="84" t="str">
        <f t="shared" si="1062"/>
        <v xml:space="preserve">NA </v>
      </c>
      <c r="CT240" s="205"/>
      <c r="CU240" s="244"/>
      <c r="CV240" s="5"/>
      <c r="CW240" s="26">
        <f t="shared" si="1114"/>
        <v>0</v>
      </c>
      <c r="CX240" s="26">
        <f t="shared" si="1115"/>
        <v>0.92605130290400195</v>
      </c>
      <c r="CY240" s="26">
        <f t="shared" si="1116"/>
        <v>0</v>
      </c>
      <c r="CZ240" s="26">
        <f t="shared" si="1117"/>
        <v>7.394869709599812E-2</v>
      </c>
      <c r="DA240" s="26">
        <f t="shared" si="1118"/>
        <v>0</v>
      </c>
      <c r="DB240" s="26">
        <f t="shared" si="1119"/>
        <v>1</v>
      </c>
      <c r="DD240" s="26" t="e">
        <f t="shared" si="1136"/>
        <v>#DIV/0!</v>
      </c>
      <c r="DE240" s="26">
        <f t="shared" si="1137"/>
        <v>0.91943463609309894</v>
      </c>
      <c r="DF240" s="26" t="e">
        <f t="shared" si="1138"/>
        <v>#DIV/0!</v>
      </c>
      <c r="DG240" s="26">
        <f t="shared" si="1139"/>
        <v>8.0368934222025748E-2</v>
      </c>
      <c r="DH240" s="26" t="e">
        <f t="shared" si="1140"/>
        <v>#DIV/0!</v>
      </c>
      <c r="DI240" s="26" t="e">
        <f t="shared" si="1141"/>
        <v>#DIV/0!</v>
      </c>
      <c r="DJ240" s="26"/>
      <c r="DK240" s="26" t="e">
        <f t="shared" si="1142"/>
        <v>#DIV/0!</v>
      </c>
      <c r="DL240" s="26" t="e">
        <f t="shared" si="1143"/>
        <v>#DIV/0!</v>
      </c>
      <c r="DM240" s="26" t="e">
        <f t="shared" si="1144"/>
        <v>#DIV/0!</v>
      </c>
      <c r="DN240" s="26" t="e">
        <f t="shared" si="1145"/>
        <v>#DIV/0!</v>
      </c>
      <c r="DO240" s="26" t="e">
        <f t="shared" si="1146"/>
        <v>#DIV/0!</v>
      </c>
      <c r="DP240" s="26" t="e">
        <f t="shared" si="1147"/>
        <v>#DIV/0!</v>
      </c>
      <c r="DQ240" s="26"/>
      <c r="DR240" s="26"/>
      <c r="DS240" s="26" t="e">
        <f t="shared" si="1148"/>
        <v>#DIV/0!</v>
      </c>
      <c r="DT240" s="26">
        <f t="shared" si="1149"/>
        <v>6.3691146480963204E-2</v>
      </c>
      <c r="DU240" s="26" t="e">
        <f t="shared" si="1150"/>
        <v>#DIV/0!</v>
      </c>
      <c r="DV240" s="26" t="e">
        <f t="shared" si="1151"/>
        <v>#DIV/0!</v>
      </c>
      <c r="DW240" s="26" t="e">
        <f t="shared" si="1152"/>
        <v>#DIV/0!</v>
      </c>
      <c r="DY240" s="26" t="e">
        <f t="shared" si="1153"/>
        <v>#DIV/0!</v>
      </c>
      <c r="DZ240" s="26">
        <f t="shared" si="1154"/>
        <v>1</v>
      </c>
      <c r="EA240" s="26">
        <f t="shared" si="1063"/>
        <v>0.81763443050936158</v>
      </c>
      <c r="EC240" s="26" t="e">
        <f t="shared" si="1120"/>
        <v>#DIV/0!</v>
      </c>
      <c r="ED240" s="26" t="e">
        <f t="shared" si="1121"/>
        <v>#DIV/0!</v>
      </c>
      <c r="EE240" s="26" t="e">
        <f t="shared" si="1122"/>
        <v>#DIV/0!</v>
      </c>
      <c r="EF240" s="26" t="e">
        <f t="shared" si="1123"/>
        <v>#DIV/0!</v>
      </c>
      <c r="EG240" s="26" t="e">
        <f t="shared" si="1124"/>
        <v>#DIV/0!</v>
      </c>
      <c r="EI240" s="26" t="e">
        <f t="shared" si="1125"/>
        <v>#DIV/0!</v>
      </c>
      <c r="EJ240" s="26">
        <f t="shared" si="1155"/>
        <v>1</v>
      </c>
      <c r="EK240" s="26">
        <f t="shared" si="1064"/>
        <v>1.233253860685962</v>
      </c>
      <c r="EN240" s="26" t="e">
        <f t="shared" si="1156"/>
        <v>#DIV/0!</v>
      </c>
      <c r="EO240" s="26">
        <f t="shared" si="1157"/>
        <v>4.8383170680146269E-2</v>
      </c>
      <c r="EP240" s="26" t="e">
        <f t="shared" si="1158"/>
        <v>#DIV/0!</v>
      </c>
      <c r="EQ240" s="26" t="e">
        <f t="shared" si="1159"/>
        <v>#DIV/0!</v>
      </c>
      <c r="ER240" s="26"/>
      <c r="ET240" s="26" t="e">
        <f t="shared" si="1160"/>
        <v>#DIV/0!</v>
      </c>
      <c r="EU240" s="26">
        <f t="shared" si="1161"/>
        <v>1</v>
      </c>
      <c r="EV240" s="26">
        <f t="shared" si="1065"/>
        <v>0.82279402494696274</v>
      </c>
      <c r="EW240" s="26"/>
      <c r="EX240" s="26" t="e">
        <f t="shared" si="1126"/>
        <v>#DIV/0!</v>
      </c>
      <c r="EY240" s="26">
        <f t="shared" si="1127"/>
        <v>1.5307975800817419E-2</v>
      </c>
      <c r="EZ240" s="26" t="e">
        <f t="shared" si="1128"/>
        <v>#DIV/0!</v>
      </c>
      <c r="FA240" s="26" t="e">
        <f t="shared" si="1129"/>
        <v>#DIV/0!</v>
      </c>
      <c r="FB240" s="26"/>
      <c r="FC240" s="26"/>
      <c r="FD240" s="26" t="e">
        <f t="shared" si="1162"/>
        <v>#DIV/0!</v>
      </c>
      <c r="FE240" s="26">
        <f t="shared" si="1163"/>
        <v>1</v>
      </c>
      <c r="FF240" s="26">
        <f t="shared" si="1066"/>
        <v>0.9937282332682944</v>
      </c>
      <c r="FV240" s="26">
        <f t="shared" si="1067"/>
        <v>0.32346388599601883</v>
      </c>
      <c r="FX240" s="8">
        <f t="shared" si="1164"/>
        <v>3</v>
      </c>
      <c r="FY240" t="b">
        <f t="shared" si="1130"/>
        <v>1</v>
      </c>
      <c r="GA240" t="s">
        <v>106</v>
      </c>
      <c r="GB240" s="13">
        <f ca="1">OFFSET(N237,$FY$5,0)</f>
        <v>26.177</v>
      </c>
      <c r="GC240" s="20">
        <f ca="1">OFFSET(CZ237,$FY$7,0)</f>
        <v>1.8402633995188136E-3</v>
      </c>
      <c r="GD240" s="13">
        <f ca="1">OFFSET(AT237,$FY$5,0)</f>
        <v>1.1726948741030381</v>
      </c>
      <c r="GE240" s="11"/>
      <c r="GF240" s="17">
        <f t="shared" ca="1" si="1068"/>
        <v>1988</v>
      </c>
      <c r="GG240" s="18">
        <f t="shared" ca="1" si="1069"/>
        <v>1.1159682033299498</v>
      </c>
      <c r="GH240" s="18">
        <f t="shared" ca="1" si="1070"/>
        <v>0.99637647611119184</v>
      </c>
      <c r="GI240" s="18">
        <f t="shared" ca="1" si="1071"/>
        <v>1.0090788311073715</v>
      </c>
      <c r="GJ240" s="94">
        <f t="shared" ca="1" si="1131"/>
        <v>1.1220194403159671</v>
      </c>
      <c r="GL240">
        <f t="shared" ca="1" si="1132"/>
        <v>1988</v>
      </c>
      <c r="GM240" s="18">
        <f t="shared" ca="1" si="1072"/>
        <v>1.0092734364679059</v>
      </c>
      <c r="GN240" s="18">
        <f t="shared" ca="1" si="1073"/>
        <v>1.0393330779597547</v>
      </c>
      <c r="GO240" s="18">
        <f t="shared" ca="1" si="1074"/>
        <v>0.98137330424036451</v>
      </c>
      <c r="GP240" s="18">
        <f t="shared" ca="1" si="1075"/>
        <v>1.0243957736113833</v>
      </c>
      <c r="GQ240" s="21" t="s">
        <v>207</v>
      </c>
      <c r="GX240" s="14"/>
      <c r="GZ240">
        <f t="shared" si="1076"/>
        <v>0.23258922223802078</v>
      </c>
      <c r="HA240" t="e">
        <f t="shared" si="1077"/>
        <v>#VALUE!</v>
      </c>
      <c r="HB240" t="e">
        <f t="shared" si="1078"/>
        <v>#VALUE!</v>
      </c>
      <c r="HC240" t="e">
        <f t="shared" si="1079"/>
        <v>#VALUE!</v>
      </c>
      <c r="HD240" t="e">
        <f t="shared" si="1080"/>
        <v>#VALUE!</v>
      </c>
      <c r="HE240">
        <f t="shared" si="1081"/>
        <v>2.8685834195999012E-2</v>
      </c>
      <c r="HG240" t="e">
        <f t="shared" si="1082"/>
        <v>#VALUE!</v>
      </c>
      <c r="HI240" t="e">
        <f t="shared" si="1083"/>
        <v>#DIV/0!</v>
      </c>
      <c r="HJ240">
        <f t="shared" si="1084"/>
        <v>0.19748890703627522</v>
      </c>
      <c r="HK240" t="e">
        <f t="shared" si="1085"/>
        <v>#DIV/0!</v>
      </c>
      <c r="HL240" t="e">
        <f t="shared" si="1086"/>
        <v>#DIV/0!</v>
      </c>
      <c r="HM240" t="e">
        <f t="shared" si="1087"/>
        <v>#DIV/0!</v>
      </c>
      <c r="HO240" s="8">
        <f t="shared" si="1165"/>
        <v>3</v>
      </c>
      <c r="HP240" t="b">
        <f t="shared" si="1133"/>
        <v>1</v>
      </c>
      <c r="HR240" t="s">
        <v>106</v>
      </c>
      <c r="HS240" s="13">
        <f ca="1">OFFSET(CZ237,$HP$7,0)</f>
        <v>1.6327334112371506E-3</v>
      </c>
      <c r="HT240" s="12">
        <f ca="1">OFFSET(HL237,$HP$5,0)</f>
        <v>0</v>
      </c>
      <c r="HU240" s="11"/>
      <c r="HV240" s="17">
        <f t="shared" ca="1" si="1088"/>
        <v>1988</v>
      </c>
      <c r="HW240" s="18">
        <f t="shared" ca="1" si="1089"/>
        <v>0.8024456135361866</v>
      </c>
      <c r="HX240" s="18">
        <f t="shared" ca="1" si="1090"/>
        <v>1.0966898161216811</v>
      </c>
      <c r="HY240" s="18">
        <f t="shared" ca="1" si="1091"/>
        <v>0.95279467998786693</v>
      </c>
      <c r="IB240" s="18">
        <f t="shared" ca="1" si="1092"/>
        <v>0.90314455280631134</v>
      </c>
      <c r="IC240" s="18">
        <f t="shared" ca="1" si="1093"/>
        <v>0.89798057666743869</v>
      </c>
      <c r="ID240" s="18">
        <f t="shared" ca="1" si="1094"/>
        <v>0.97899713319956305</v>
      </c>
      <c r="IE240" s="18">
        <f t="shared" ca="1" si="1095"/>
        <v>1.1285830586425976</v>
      </c>
      <c r="IF240" s="21" t="s">
        <v>207</v>
      </c>
    </row>
    <row r="241" spans="1:240" x14ac:dyDescent="0.2">
      <c r="A241" t="s">
        <v>200</v>
      </c>
      <c r="B241" s="1">
        <f t="shared" si="1134"/>
        <v>1953</v>
      </c>
      <c r="C241" s="42">
        <f>'Annual Data_MER_July-2014'!C17</f>
        <v>355.34699999999998</v>
      </c>
      <c r="D241" s="42">
        <f>'Annual Data_MER_July-2014'!G17</f>
        <v>296.928</v>
      </c>
      <c r="E241" s="42">
        <f>AER11_Table2.1d!W16*0.001</f>
        <v>677.68500000000006</v>
      </c>
      <c r="F241" s="42">
        <f>AER11_Table2.1e!N13*0.001</f>
        <v>21.932000000000002</v>
      </c>
      <c r="G241" s="42"/>
      <c r="H241" s="42">
        <f t="shared" si="1096"/>
        <v>1351.8920000000001</v>
      </c>
      <c r="I241" s="27">
        <f t="shared" si="1097"/>
        <v>396.21688159437281</v>
      </c>
      <c r="J241" s="1"/>
      <c r="K241" s="27"/>
      <c r="L241" s="42">
        <f>[10]Commercial_Total!D167</f>
        <v>296.928</v>
      </c>
      <c r="M241" s="27"/>
      <c r="N241" s="27">
        <f t="shared" si="1098"/>
        <v>21.932000000000002</v>
      </c>
      <c r="O241" s="27"/>
      <c r="P241" s="27">
        <f t="shared" si="1099"/>
        <v>318.86</v>
      </c>
      <c r="Q241" s="27">
        <f t="shared" si="1100"/>
        <v>93.452520515826507</v>
      </c>
      <c r="R241" s="27"/>
      <c r="S241" s="1"/>
      <c r="T241" s="1"/>
      <c r="U241" s="1"/>
      <c r="V241" s="1"/>
      <c r="W241" s="1"/>
      <c r="X241" s="1"/>
      <c r="Z241" s="23">
        <f t="shared" si="1041"/>
        <v>0</v>
      </c>
      <c r="AA241" s="23">
        <f t="shared" si="1041"/>
        <v>29253.228242721685</v>
      </c>
      <c r="AB241" s="23"/>
      <c r="AC241" s="58">
        <f t="shared" si="1042"/>
        <v>0</v>
      </c>
      <c r="AD241" s="27">
        <f t="shared" si="1043"/>
        <v>318.86</v>
      </c>
      <c r="AE241" s="27"/>
      <c r="AH241" s="267" t="e">
        <f t="shared" si="1101"/>
        <v>#DIV/0!</v>
      </c>
      <c r="AI241" s="267">
        <f t="shared" si="1102"/>
        <v>10.150264358391857</v>
      </c>
      <c r="AJ241" s="267" t="e">
        <f t="shared" si="1103"/>
        <v>#DIV/0!</v>
      </c>
      <c r="AK241" s="51" t="e">
        <f t="shared" si="1104"/>
        <v>#DIV/0!</v>
      </c>
      <c r="AL241" s="15"/>
      <c r="AM241" s="15"/>
      <c r="AN241" s="34" t="e">
        <f t="shared" si="1105"/>
        <v>#DIV/0!</v>
      </c>
      <c r="AO241" s="34" t="e">
        <f t="shared" si="1106"/>
        <v>#DIV/0!</v>
      </c>
      <c r="AQ241" s="26" t="e">
        <f t="shared" si="1044"/>
        <v>#DIV/0!</v>
      </c>
      <c r="AR241" s="26">
        <f t="shared" si="1045"/>
        <v>0.25014119346971525</v>
      </c>
      <c r="AS241" s="26" t="e">
        <f t="shared" si="1046"/>
        <v>#DIV/0!</v>
      </c>
      <c r="AT241" s="26" t="e">
        <f t="shared" si="1047"/>
        <v>#DIV/0!</v>
      </c>
      <c r="AV241" s="26" t="e">
        <f t="shared" si="1048"/>
        <v>#DIV/0!</v>
      </c>
      <c r="AY241" s="34" t="e">
        <f t="shared" si="1049"/>
        <v>#DIV/0!</v>
      </c>
      <c r="AZ241" s="34" t="e">
        <f t="shared" si="1050"/>
        <v>#DIV/0!</v>
      </c>
      <c r="BA241" s="34" t="e">
        <f t="shared" si="1051"/>
        <v>#DIV/0!</v>
      </c>
      <c r="BB241" t="e">
        <f t="shared" si="1052"/>
        <v>#DIV/0!</v>
      </c>
      <c r="BD241" s="34"/>
      <c r="BH241" s="51"/>
      <c r="BI241" s="258">
        <f>[10]Commercial_Total!Y167</f>
        <v>0.24373223394485666</v>
      </c>
      <c r="BJ241" s="1"/>
      <c r="BK241" s="51"/>
      <c r="BL241" s="1"/>
      <c r="BM241" s="1"/>
      <c r="BN241" s="1"/>
      <c r="BO241" s="258">
        <f>[10]Commercial_Total!X167</f>
        <v>1.0262950838349454</v>
      </c>
      <c r="BP241" s="1"/>
      <c r="BQ241" s="51"/>
      <c r="BZ241" s="83">
        <f t="shared" si="1135"/>
        <v>0.33865035527373877</v>
      </c>
      <c r="CA241" s="83" t="str">
        <f t="shared" si="1053"/>
        <v xml:space="preserve">NA </v>
      </c>
      <c r="CB241" s="83" t="str">
        <f t="shared" si="1054"/>
        <v xml:space="preserve">NA </v>
      </c>
      <c r="CC241" s="83" t="str">
        <f t="shared" si="1055"/>
        <v>NA</v>
      </c>
      <c r="CD241" s="83" t="str">
        <f t="shared" si="1056"/>
        <v>NA</v>
      </c>
      <c r="CE241" s="83" t="str">
        <f t="shared" si="1057"/>
        <v>NA</v>
      </c>
      <c r="CF241" s="84" t="str">
        <f t="shared" si="1107"/>
        <v xml:space="preserve">NA </v>
      </c>
      <c r="CG241" s="84">
        <f t="shared" si="1058"/>
        <v>4.1474864826870864E-2</v>
      </c>
      <c r="CH241" s="9"/>
      <c r="CI241" s="84" t="str">
        <f t="shared" si="1108"/>
        <v xml:space="preserve">NA </v>
      </c>
      <c r="CK241" s="87" t="e">
        <f t="shared" si="1059"/>
        <v>#DIV/0!</v>
      </c>
      <c r="CL241" s="87" t="e">
        <f t="shared" si="1109"/>
        <v>#DIV/0!</v>
      </c>
      <c r="CM241" s="92">
        <f t="shared" si="1110"/>
        <v>0</v>
      </c>
      <c r="CN241" s="92">
        <f t="shared" si="1111"/>
        <v>0</v>
      </c>
      <c r="CO241" s="5">
        <f t="shared" si="1112"/>
        <v>0</v>
      </c>
      <c r="CP241" s="91">
        <f t="shared" si="1113"/>
        <v>0</v>
      </c>
      <c r="CQ241" s="37" t="e">
        <f t="shared" si="1060"/>
        <v>#VALUE!</v>
      </c>
      <c r="CR241" t="e">
        <f t="shared" si="1061"/>
        <v>#VALUE!</v>
      </c>
      <c r="CS241" s="84" t="str">
        <f t="shared" si="1062"/>
        <v xml:space="preserve">NA </v>
      </c>
      <c r="CT241" s="205"/>
      <c r="CU241" s="244"/>
      <c r="CV241" s="5"/>
      <c r="CW241" s="26">
        <f t="shared" si="1114"/>
        <v>0</v>
      </c>
      <c r="CX241" s="26">
        <f t="shared" si="1115"/>
        <v>0.93121746220911994</v>
      </c>
      <c r="CY241" s="26">
        <f t="shared" si="1116"/>
        <v>0</v>
      </c>
      <c r="CZ241" s="26">
        <f t="shared" si="1117"/>
        <v>6.8782537790880019E-2</v>
      </c>
      <c r="DA241" s="26">
        <f t="shared" si="1118"/>
        <v>0</v>
      </c>
      <c r="DB241" s="26">
        <f t="shared" si="1119"/>
        <v>1</v>
      </c>
      <c r="DD241" s="26" t="e">
        <f t="shared" si="1136"/>
        <v>#DIV/0!</v>
      </c>
      <c r="DE241" s="26">
        <f t="shared" si="1137"/>
        <v>0.92863198752920018</v>
      </c>
      <c r="DF241" s="26" t="e">
        <f t="shared" si="1138"/>
        <v>#DIV/0!</v>
      </c>
      <c r="DG241" s="26">
        <f t="shared" si="1139"/>
        <v>7.133444167874374E-2</v>
      </c>
      <c r="DH241" s="26" t="e">
        <f t="shared" si="1140"/>
        <v>#DIV/0!</v>
      </c>
      <c r="DI241" s="26" t="e">
        <f t="shared" si="1141"/>
        <v>#DIV/0!</v>
      </c>
      <c r="DJ241" s="26"/>
      <c r="DK241" s="26" t="e">
        <f t="shared" si="1142"/>
        <v>#DIV/0!</v>
      </c>
      <c r="DL241" s="26" t="e">
        <f t="shared" si="1143"/>
        <v>#DIV/0!</v>
      </c>
      <c r="DM241" s="26" t="e">
        <f t="shared" si="1144"/>
        <v>#DIV/0!</v>
      </c>
      <c r="DN241" s="26" t="e">
        <f t="shared" si="1145"/>
        <v>#DIV/0!</v>
      </c>
      <c r="DO241" s="26" t="e">
        <f t="shared" si="1146"/>
        <v>#DIV/0!</v>
      </c>
      <c r="DP241" s="26" t="e">
        <f t="shared" si="1147"/>
        <v>#DIV/0!</v>
      </c>
      <c r="DQ241" s="26"/>
      <c r="DR241" s="26"/>
      <c r="DS241" s="26" t="e">
        <f t="shared" si="1148"/>
        <v>#DIV/0!</v>
      </c>
      <c r="DT241" s="26">
        <f t="shared" si="1149"/>
        <v>6.3926575626634369E-2</v>
      </c>
      <c r="DU241" s="26" t="e">
        <f t="shared" si="1150"/>
        <v>#DIV/0!</v>
      </c>
      <c r="DV241" s="26" t="e">
        <f t="shared" si="1151"/>
        <v>#DIV/0!</v>
      </c>
      <c r="DW241" s="26" t="e">
        <f t="shared" si="1152"/>
        <v>#DIV/0!</v>
      </c>
      <c r="DY241" s="26" t="e">
        <f t="shared" si="1153"/>
        <v>#DIV/0!</v>
      </c>
      <c r="DZ241" s="26">
        <f t="shared" si="1154"/>
        <v>1</v>
      </c>
      <c r="EA241" s="26">
        <f t="shared" si="1063"/>
        <v>0.81763443050936158</v>
      </c>
      <c r="EC241" s="26" t="e">
        <f t="shared" si="1120"/>
        <v>#DIV/0!</v>
      </c>
      <c r="ED241" s="26" t="e">
        <f t="shared" si="1121"/>
        <v>#DIV/0!</v>
      </c>
      <c r="EE241" s="26" t="e">
        <f t="shared" si="1122"/>
        <v>#DIV/0!</v>
      </c>
      <c r="EF241" s="26" t="e">
        <f t="shared" si="1123"/>
        <v>#DIV/0!</v>
      </c>
      <c r="EG241" s="26" t="e">
        <f t="shared" si="1124"/>
        <v>#DIV/0!</v>
      </c>
      <c r="EI241" s="26" t="e">
        <f t="shared" si="1125"/>
        <v>#DIV/0!</v>
      </c>
      <c r="EJ241" s="26">
        <f t="shared" si="1155"/>
        <v>1</v>
      </c>
      <c r="EK241" s="26">
        <f t="shared" si="1064"/>
        <v>1.233253860685962</v>
      </c>
      <c r="EN241" s="26" t="e">
        <f t="shared" si="1156"/>
        <v>#DIV/0!</v>
      </c>
      <c r="EO241" s="26">
        <f t="shared" si="1157"/>
        <v>6.9245173708508925E-2</v>
      </c>
      <c r="EP241" s="26" t="e">
        <f t="shared" si="1158"/>
        <v>#DIV/0!</v>
      </c>
      <c r="EQ241" s="26" t="e">
        <f t="shared" si="1159"/>
        <v>#DIV/0!</v>
      </c>
      <c r="ER241" s="26"/>
      <c r="ET241" s="26" t="e">
        <f t="shared" si="1160"/>
        <v>#DIV/0!</v>
      </c>
      <c r="EU241" s="26">
        <f t="shared" si="1161"/>
        <v>1</v>
      </c>
      <c r="EV241" s="26">
        <f t="shared" si="1065"/>
        <v>0.82279402494696274</v>
      </c>
      <c r="EW241" s="26"/>
      <c r="EX241" s="26" t="e">
        <f t="shared" si="1126"/>
        <v>#DIV/0!</v>
      </c>
      <c r="EY241" s="26">
        <f t="shared" si="1127"/>
        <v>-5.3185980818748479E-3</v>
      </c>
      <c r="EZ241" s="26" t="e">
        <f t="shared" si="1128"/>
        <v>#DIV/0!</v>
      </c>
      <c r="FA241" s="26" t="e">
        <f t="shared" si="1129"/>
        <v>#DIV/0!</v>
      </c>
      <c r="FB241" s="26"/>
      <c r="FC241" s="26"/>
      <c r="FD241" s="26" t="e">
        <f t="shared" si="1162"/>
        <v>#DIV/0!</v>
      </c>
      <c r="FE241" s="26">
        <f t="shared" si="1163"/>
        <v>1</v>
      </c>
      <c r="FF241" s="26">
        <f t="shared" si="1066"/>
        <v>0.9937282332682944</v>
      </c>
      <c r="FV241" s="26">
        <f t="shared" si="1067"/>
        <v>0.33865035527373877</v>
      </c>
      <c r="FX241" s="8">
        <f t="shared" si="1164"/>
        <v>4</v>
      </c>
      <c r="FY241" t="b">
        <f t="shared" si="1130"/>
        <v>1</v>
      </c>
      <c r="GB241" s="13"/>
      <c r="GC241" s="20"/>
      <c r="GD241" s="12"/>
      <c r="GF241" s="17">
        <f t="shared" ca="1" si="1068"/>
        <v>1989</v>
      </c>
      <c r="GG241" s="18">
        <f t="shared" ca="1" si="1069"/>
        <v>1.1570454934943382</v>
      </c>
      <c r="GH241" s="18">
        <f t="shared" ca="1" si="1070"/>
        <v>0.97038824193873596</v>
      </c>
      <c r="GI241" s="18">
        <f t="shared" ca="1" si="1071"/>
        <v>1.0202245472957716</v>
      </c>
      <c r="GJ241" s="94">
        <f t="shared" ca="1" si="1131"/>
        <v>1.1454911270838553</v>
      </c>
      <c r="GL241">
        <f t="shared" ca="1" si="1132"/>
        <v>1989</v>
      </c>
      <c r="GM241" s="18">
        <f t="shared" ca="1" si="1072"/>
        <v>1.0128778939301317</v>
      </c>
      <c r="GN241" s="18">
        <f t="shared" ca="1" si="1073"/>
        <v>1.0647262044640744</v>
      </c>
      <c r="GO241" s="18">
        <f t="shared" ca="1" si="1074"/>
        <v>0.98774070116684032</v>
      </c>
      <c r="GP241" s="18">
        <f t="shared" ca="1" si="1075"/>
        <v>1.0336970103604395</v>
      </c>
      <c r="GQ241" s="21" t="s">
        <v>207</v>
      </c>
      <c r="GX241" s="14"/>
      <c r="GZ241">
        <f t="shared" si="1076"/>
        <v>0.24350917105076073</v>
      </c>
      <c r="HA241" t="e">
        <f t="shared" si="1077"/>
        <v>#VALUE!</v>
      </c>
      <c r="HB241" t="e">
        <f t="shared" si="1078"/>
        <v>#VALUE!</v>
      </c>
      <c r="HC241" t="e">
        <f t="shared" si="1079"/>
        <v>#VALUE!</v>
      </c>
      <c r="HD241" t="e">
        <f t="shared" si="1080"/>
        <v>#VALUE!</v>
      </c>
      <c r="HE241">
        <f t="shared" si="1081"/>
        <v>3.0994426118180499E-2</v>
      </c>
      <c r="HG241" t="e">
        <f t="shared" si="1082"/>
        <v>#VALUE!</v>
      </c>
      <c r="HI241" t="e">
        <f t="shared" si="1083"/>
        <v>#DIV/0!</v>
      </c>
      <c r="HJ241">
        <f t="shared" si="1084"/>
        <v>0.21052596432658149</v>
      </c>
      <c r="HK241" t="e">
        <f t="shared" si="1085"/>
        <v>#DIV/0!</v>
      </c>
      <c r="HL241" t="e">
        <f t="shared" si="1086"/>
        <v>#DIV/0!</v>
      </c>
      <c r="HM241" t="e">
        <f t="shared" si="1087"/>
        <v>#DIV/0!</v>
      </c>
      <c r="HO241" s="8">
        <f t="shared" si="1165"/>
        <v>4</v>
      </c>
      <c r="HP241" t="b">
        <f t="shared" si="1133"/>
        <v>1</v>
      </c>
      <c r="HS241" s="13"/>
      <c r="HT241" s="12"/>
      <c r="HU241" s="11"/>
      <c r="HV241" s="17">
        <f t="shared" ca="1" si="1088"/>
        <v>1989</v>
      </c>
      <c r="HW241" s="18">
        <f t="shared" ca="1" si="1089"/>
        <v>0.83198255841509094</v>
      </c>
      <c r="HX241" s="18">
        <f t="shared" ca="1" si="1090"/>
        <v>1.0680851346190066</v>
      </c>
      <c r="HY241" s="18">
        <f t="shared" ca="1" si="1091"/>
        <v>0.96331871315711726</v>
      </c>
      <c r="IB241" s="18">
        <f t="shared" ca="1" si="1092"/>
        <v>0.90335946006869583</v>
      </c>
      <c r="IC241" s="18">
        <f t="shared" ca="1" si="1093"/>
        <v>0.91122283766940915</v>
      </c>
      <c r="ID241" s="18">
        <f t="shared" ca="1" si="1094"/>
        <v>0.99049363374504185</v>
      </c>
      <c r="IE241" s="18">
        <f t="shared" ca="1" si="1095"/>
        <v>1.1388302877798304</v>
      </c>
      <c r="IF241" s="21" t="s">
        <v>207</v>
      </c>
    </row>
    <row r="242" spans="1:240" x14ac:dyDescent="0.2">
      <c r="A242" t="s">
        <v>200</v>
      </c>
      <c r="B242" s="1">
        <f t="shared" si="1134"/>
        <v>1954</v>
      </c>
      <c r="C242" s="42">
        <f>'Annual Data_MER_July-2014'!C18</f>
        <v>396.57100000000003</v>
      </c>
      <c r="D242" s="42">
        <f>'Annual Data_MER_July-2014'!G18</f>
        <v>319.346</v>
      </c>
      <c r="E242" s="42">
        <f>AER11_Table2.1d!W17*0.001</f>
        <v>711.28200000000004</v>
      </c>
      <c r="F242" s="42">
        <f>AER11_Table2.1e!N14*0.001</f>
        <v>20.048000000000002</v>
      </c>
      <c r="G242" s="42"/>
      <c r="H242" s="42">
        <f t="shared" si="1096"/>
        <v>1447.2470000000001</v>
      </c>
      <c r="I242" s="27">
        <f t="shared" si="1097"/>
        <v>424.16383352872219</v>
      </c>
      <c r="J242" s="1"/>
      <c r="K242" s="27"/>
      <c r="L242" s="42">
        <f>[10]Commercial_Total!D168</f>
        <v>319.346</v>
      </c>
      <c r="M242" s="27"/>
      <c r="N242" s="27">
        <f t="shared" si="1098"/>
        <v>20.048000000000002</v>
      </c>
      <c r="O242" s="27"/>
      <c r="P242" s="27">
        <f t="shared" si="1099"/>
        <v>339.39400000000001</v>
      </c>
      <c r="Q242" s="27">
        <f t="shared" si="1100"/>
        <v>99.470691676436118</v>
      </c>
      <c r="R242" s="27"/>
      <c r="S242" s="1"/>
      <c r="T242" s="1"/>
      <c r="U242" s="1"/>
      <c r="V242" s="1"/>
      <c r="W242" s="1"/>
      <c r="X242" s="1"/>
      <c r="Z242" s="23">
        <f t="shared" si="1041"/>
        <v>0</v>
      </c>
      <c r="AA242" s="23">
        <f t="shared" si="1041"/>
        <v>29913.833099802614</v>
      </c>
      <c r="AB242" s="23"/>
      <c r="AC242" s="58">
        <f t="shared" si="1042"/>
        <v>0</v>
      </c>
      <c r="AD242" s="27">
        <f t="shared" si="1043"/>
        <v>339.39400000000001</v>
      </c>
      <c r="AE242" s="27"/>
      <c r="AH242" s="267" t="e">
        <f t="shared" si="1101"/>
        <v>#DIV/0!</v>
      </c>
      <c r="AI242" s="267">
        <f t="shared" si="1102"/>
        <v>10.675529242091921</v>
      </c>
      <c r="AJ242" s="267" t="e">
        <f t="shared" si="1103"/>
        <v>#DIV/0!</v>
      </c>
      <c r="AK242" s="51" t="e">
        <f t="shared" si="1104"/>
        <v>#DIV/0!</v>
      </c>
      <c r="AL242" s="15"/>
      <c r="AM242" s="15"/>
      <c r="AN242" s="34" t="e">
        <f t="shared" si="1105"/>
        <v>#DIV/0!</v>
      </c>
      <c r="AO242" s="34" t="e">
        <f t="shared" si="1106"/>
        <v>#DIV/0!</v>
      </c>
      <c r="AQ242" s="26" t="e">
        <f t="shared" si="1044"/>
        <v>#DIV/0!</v>
      </c>
      <c r="AR242" s="26">
        <f t="shared" si="1045"/>
        <v>0.26308572183442103</v>
      </c>
      <c r="AS242" s="26" t="e">
        <f t="shared" si="1046"/>
        <v>#DIV/0!</v>
      </c>
      <c r="AT242" s="26" t="e">
        <f t="shared" si="1047"/>
        <v>#DIV/0!</v>
      </c>
      <c r="AV242" s="26" t="e">
        <f t="shared" si="1048"/>
        <v>#DIV/0!</v>
      </c>
      <c r="AY242" s="34" t="e">
        <f t="shared" si="1049"/>
        <v>#DIV/0!</v>
      </c>
      <c r="AZ242" s="34" t="e">
        <f t="shared" si="1050"/>
        <v>#DIV/0!</v>
      </c>
      <c r="BA242" s="34" t="e">
        <f t="shared" si="1051"/>
        <v>#DIV/0!</v>
      </c>
      <c r="BB242" t="e">
        <f t="shared" si="1052"/>
        <v>#DIV/0!</v>
      </c>
      <c r="BD242" s="34"/>
      <c r="BH242" s="51"/>
      <c r="BI242" s="258">
        <f>[10]Commercial_Total!Y168</f>
        <v>0.25653727264382825</v>
      </c>
      <c r="BJ242" s="1"/>
      <c r="BK242" s="51"/>
      <c r="BL242" s="1"/>
      <c r="BM242" s="1"/>
      <c r="BN242" s="1"/>
      <c r="BO242" s="258">
        <f>[10]Commercial_Total!X168</f>
        <v>1.0255263070473366</v>
      </c>
      <c r="BP242" s="1"/>
      <c r="BQ242" s="51"/>
      <c r="BZ242" s="83">
        <f t="shared" si="1135"/>
        <v>0.33673886391499797</v>
      </c>
      <c r="CA242" s="83" t="str">
        <f t="shared" si="1053"/>
        <v xml:space="preserve">NA </v>
      </c>
      <c r="CB242" s="83" t="str">
        <f t="shared" si="1054"/>
        <v xml:space="preserve">NA </v>
      </c>
      <c r="CC242" s="83" t="str">
        <f t="shared" si="1055"/>
        <v>NA</v>
      </c>
      <c r="CD242" s="83" t="str">
        <f t="shared" si="1056"/>
        <v>NA</v>
      </c>
      <c r="CE242" s="83" t="str">
        <f t="shared" si="1057"/>
        <v>NA</v>
      </c>
      <c r="CF242" s="84" t="str">
        <f t="shared" si="1107"/>
        <v xml:space="preserve">NA </v>
      </c>
      <c r="CG242" s="84">
        <f t="shared" si="1058"/>
        <v>4.4145770159477543E-2</v>
      </c>
      <c r="CH242" s="9"/>
      <c r="CI242" s="84" t="str">
        <f t="shared" si="1108"/>
        <v xml:space="preserve">NA </v>
      </c>
      <c r="CK242" s="87" t="e">
        <f t="shared" si="1059"/>
        <v>#DIV/0!</v>
      </c>
      <c r="CL242" s="87" t="e">
        <f t="shared" si="1109"/>
        <v>#DIV/0!</v>
      </c>
      <c r="CM242" s="92">
        <f t="shared" si="1110"/>
        <v>0</v>
      </c>
      <c r="CN242" s="92">
        <f t="shared" si="1111"/>
        <v>0</v>
      </c>
      <c r="CO242" s="5">
        <f t="shared" si="1112"/>
        <v>0</v>
      </c>
      <c r="CP242" s="91">
        <f t="shared" si="1113"/>
        <v>0</v>
      </c>
      <c r="CQ242" s="37" t="e">
        <f t="shared" si="1060"/>
        <v>#VALUE!</v>
      </c>
      <c r="CR242" t="e">
        <f t="shared" si="1061"/>
        <v>#VALUE!</v>
      </c>
      <c r="CS242" s="84" t="str">
        <f t="shared" si="1062"/>
        <v xml:space="preserve">NA </v>
      </c>
      <c r="CT242" s="205"/>
      <c r="CU242" s="244"/>
      <c r="CV242" s="5"/>
      <c r="CW242" s="26">
        <f t="shared" si="1114"/>
        <v>0</v>
      </c>
      <c r="CX242" s="26">
        <f t="shared" si="1115"/>
        <v>0.94093001054821235</v>
      </c>
      <c r="CY242" s="26">
        <f t="shared" si="1116"/>
        <v>0</v>
      </c>
      <c r="CZ242" s="26">
        <f t="shared" si="1117"/>
        <v>5.9069989451787604E-2</v>
      </c>
      <c r="DA242" s="26">
        <f t="shared" si="1118"/>
        <v>0</v>
      </c>
      <c r="DB242" s="26">
        <f t="shared" si="1119"/>
        <v>1</v>
      </c>
      <c r="DD242" s="26" t="e">
        <f t="shared" si="1136"/>
        <v>#DIV/0!</v>
      </c>
      <c r="DE242" s="26">
        <f t="shared" si="1137"/>
        <v>0.93606533833366212</v>
      </c>
      <c r="DF242" s="26" t="e">
        <f t="shared" si="1138"/>
        <v>#DIV/0!</v>
      </c>
      <c r="DG242" s="26">
        <f t="shared" si="1139"/>
        <v>6.3803101921199715E-2</v>
      </c>
      <c r="DH242" s="26" t="e">
        <f t="shared" si="1140"/>
        <v>#DIV/0!</v>
      </c>
      <c r="DI242" s="26" t="e">
        <f t="shared" si="1141"/>
        <v>#DIV/0!</v>
      </c>
      <c r="DJ242" s="26"/>
      <c r="DK242" s="26" t="e">
        <f t="shared" si="1142"/>
        <v>#DIV/0!</v>
      </c>
      <c r="DL242" s="26" t="e">
        <f t="shared" si="1143"/>
        <v>#DIV/0!</v>
      </c>
      <c r="DM242" s="26" t="e">
        <f t="shared" si="1144"/>
        <v>#DIV/0!</v>
      </c>
      <c r="DN242" s="26" t="e">
        <f t="shared" si="1145"/>
        <v>#DIV/0!</v>
      </c>
      <c r="DO242" s="26" t="e">
        <f t="shared" si="1146"/>
        <v>#DIV/0!</v>
      </c>
      <c r="DP242" s="26" t="e">
        <f t="shared" si="1147"/>
        <v>#DIV/0!</v>
      </c>
      <c r="DQ242" s="26"/>
      <c r="DR242" s="26"/>
      <c r="DS242" s="26" t="e">
        <f t="shared" si="1148"/>
        <v>#DIV/0!</v>
      </c>
      <c r="DT242" s="26">
        <f t="shared" si="1149"/>
        <v>5.0454385288896821E-2</v>
      </c>
      <c r="DU242" s="26" t="e">
        <f t="shared" si="1150"/>
        <v>#DIV/0!</v>
      </c>
      <c r="DV242" s="26" t="e">
        <f t="shared" si="1151"/>
        <v>#DIV/0!</v>
      </c>
      <c r="DW242" s="26" t="e">
        <f t="shared" si="1152"/>
        <v>#DIV/0!</v>
      </c>
      <c r="DY242" s="26" t="e">
        <f t="shared" si="1153"/>
        <v>#DIV/0!</v>
      </c>
      <c r="DZ242" s="26">
        <f t="shared" si="1154"/>
        <v>1</v>
      </c>
      <c r="EA242" s="26">
        <f t="shared" si="1063"/>
        <v>0.81763443050936158</v>
      </c>
      <c r="EC242" s="26" t="e">
        <f t="shared" si="1120"/>
        <v>#DIV/0!</v>
      </c>
      <c r="ED242" s="26" t="e">
        <f t="shared" si="1121"/>
        <v>#DIV/0!</v>
      </c>
      <c r="EE242" s="26" t="e">
        <f t="shared" si="1122"/>
        <v>#DIV/0!</v>
      </c>
      <c r="EF242" s="26" t="e">
        <f t="shared" si="1123"/>
        <v>#DIV/0!</v>
      </c>
      <c r="EG242" s="26" t="e">
        <f t="shared" si="1124"/>
        <v>#DIV/0!</v>
      </c>
      <c r="EI242" s="26" t="e">
        <f t="shared" si="1125"/>
        <v>#DIV/0!</v>
      </c>
      <c r="EJ242" s="26">
        <f t="shared" si="1155"/>
        <v>1</v>
      </c>
      <c r="EK242" s="26">
        <f t="shared" si="1064"/>
        <v>1.233253860685962</v>
      </c>
      <c r="EN242" s="26" t="e">
        <f t="shared" si="1156"/>
        <v>#DIV/0!</v>
      </c>
      <c r="EO242" s="26">
        <f t="shared" si="1157"/>
        <v>5.1203745664024809E-2</v>
      </c>
      <c r="EP242" s="26" t="e">
        <f t="shared" si="1158"/>
        <v>#DIV/0!</v>
      </c>
      <c r="EQ242" s="26" t="e">
        <f t="shared" si="1159"/>
        <v>#DIV/0!</v>
      </c>
      <c r="ER242" s="26"/>
      <c r="ET242" s="26" t="e">
        <f t="shared" si="1160"/>
        <v>#DIV/0!</v>
      </c>
      <c r="EU242" s="26">
        <f t="shared" si="1161"/>
        <v>1</v>
      </c>
      <c r="EV242" s="26">
        <f t="shared" si="1065"/>
        <v>0.82279402494696274</v>
      </c>
      <c r="EW242" s="26"/>
      <c r="EX242" s="26" t="e">
        <f t="shared" si="1126"/>
        <v>#DIV/0!</v>
      </c>
      <c r="EY242" s="26">
        <f t="shared" si="1127"/>
        <v>-7.4936037512818277E-4</v>
      </c>
      <c r="EZ242" s="26" t="e">
        <f t="shared" si="1128"/>
        <v>#DIV/0!</v>
      </c>
      <c r="FA242" s="26" t="e">
        <f t="shared" si="1129"/>
        <v>#DIV/0!</v>
      </c>
      <c r="FB242" s="26"/>
      <c r="FC242" s="26"/>
      <c r="FD242" s="26" t="e">
        <f t="shared" si="1162"/>
        <v>#DIV/0!</v>
      </c>
      <c r="FE242" s="26">
        <f t="shared" si="1163"/>
        <v>1</v>
      </c>
      <c r="FF242" s="26">
        <f t="shared" si="1066"/>
        <v>0.9937282332682944</v>
      </c>
      <c r="FV242" s="26">
        <f t="shared" si="1067"/>
        <v>0.33673886391499797</v>
      </c>
      <c r="FX242" s="8">
        <f t="shared" si="1164"/>
        <v>5</v>
      </c>
      <c r="FY242" t="b">
        <f t="shared" si="1130"/>
        <v>1</v>
      </c>
      <c r="GA242" t="s">
        <v>189</v>
      </c>
      <c r="GC242" s="20">
        <f ca="1">SUM(GC237:GC241)</f>
        <v>0.99999999999999989</v>
      </c>
      <c r="GD242" s="11"/>
      <c r="GE242" s="11"/>
      <c r="GF242" s="17">
        <f t="shared" ca="1" si="1068"/>
        <v>1990</v>
      </c>
      <c r="GG242" s="18">
        <f t="shared" ca="1" si="1069"/>
        <v>1.1792451586537827</v>
      </c>
      <c r="GH242" s="18">
        <f t="shared" ca="1" si="1070"/>
        <v>0.96014798860294714</v>
      </c>
      <c r="GI242" s="18">
        <f t="shared" ca="1" si="1071"/>
        <v>1.0373259269538344</v>
      </c>
      <c r="GJ242" s="94">
        <f t="shared" ca="1" si="1131"/>
        <v>1.1745121429859668</v>
      </c>
      <c r="GL242">
        <f t="shared" ca="1" si="1132"/>
        <v>1990</v>
      </c>
      <c r="GM242" s="18">
        <f t="shared" ca="1" si="1072"/>
        <v>1.0292275491292138</v>
      </c>
      <c r="GN242" s="18">
        <f t="shared" ca="1" si="1073"/>
        <v>1.0772401601629971</v>
      </c>
      <c r="GO242" s="18">
        <f t="shared" ca="1" si="1074"/>
        <v>1.009881457877472</v>
      </c>
      <c r="GP242" s="18">
        <f t="shared" ca="1" si="1075"/>
        <v>1.0156311469565165</v>
      </c>
      <c r="GQ242" s="21" t="s">
        <v>207</v>
      </c>
      <c r="GX242" s="14"/>
      <c r="GZ242">
        <f t="shared" si="1076"/>
        <v>0.24213469832693493</v>
      </c>
      <c r="HA242" t="e">
        <f t="shared" si="1077"/>
        <v>#VALUE!</v>
      </c>
      <c r="HB242" t="e">
        <f t="shared" si="1078"/>
        <v>#VALUE!</v>
      </c>
      <c r="HC242" t="e">
        <f t="shared" si="1079"/>
        <v>#VALUE!</v>
      </c>
      <c r="HD242" t="e">
        <f t="shared" si="1080"/>
        <v>#VALUE!</v>
      </c>
      <c r="HE242">
        <f t="shared" si="1081"/>
        <v>3.2990410393131005E-2</v>
      </c>
      <c r="HG242" t="e">
        <f t="shared" si="1082"/>
        <v>#VALUE!</v>
      </c>
      <c r="HI242" t="e">
        <f t="shared" si="1083"/>
        <v>#DIV/0!</v>
      </c>
      <c r="HJ242">
        <f t="shared" si="1084"/>
        <v>0.22142044867332866</v>
      </c>
      <c r="HK242" t="e">
        <f t="shared" si="1085"/>
        <v>#DIV/0!</v>
      </c>
      <c r="HL242" t="e">
        <f t="shared" si="1086"/>
        <v>#DIV/0!</v>
      </c>
      <c r="HM242" t="e">
        <f t="shared" si="1087"/>
        <v>#DIV/0!</v>
      </c>
      <c r="HO242" s="8">
        <f t="shared" si="1165"/>
        <v>5</v>
      </c>
      <c r="HP242" t="b">
        <f t="shared" si="1133"/>
        <v>1</v>
      </c>
      <c r="HR242" t="s">
        <v>189</v>
      </c>
      <c r="HS242" s="12">
        <f ca="1">SUM(HS237:HS241)</f>
        <v>1</v>
      </c>
      <c r="HT242" s="11"/>
      <c r="HU242" s="11"/>
      <c r="HV242" s="17">
        <f t="shared" ca="1" si="1088"/>
        <v>1990</v>
      </c>
      <c r="HW242" s="18">
        <f t="shared" ca="1" si="1089"/>
        <v>0.84794540025593623</v>
      </c>
      <c r="HX242" s="18">
        <f t="shared" ca="1" si="1090"/>
        <v>1.0568139115250037</v>
      </c>
      <c r="HY242" s="18">
        <f t="shared" ca="1" si="1091"/>
        <v>0.9794662162622747</v>
      </c>
      <c r="IB242" s="18">
        <f t="shared" ca="1" si="1092"/>
        <v>0.91679289173683576</v>
      </c>
      <c r="IC242" s="18">
        <f t="shared" ca="1" si="1093"/>
        <v>0.92729500053999825</v>
      </c>
      <c r="ID242" s="18">
        <f t="shared" ca="1" si="1094"/>
        <v>1.0247750382468115</v>
      </c>
      <c r="IE242" s="18">
        <f t="shared" ca="1" si="1095"/>
        <v>1.1189270161121423</v>
      </c>
      <c r="IF242" s="21" t="s">
        <v>207</v>
      </c>
    </row>
    <row r="243" spans="1:240" x14ac:dyDescent="0.2">
      <c r="A243" t="s">
        <v>200</v>
      </c>
      <c r="B243" s="1">
        <f t="shared" si="1134"/>
        <v>1955</v>
      </c>
      <c r="C243" s="42">
        <f>'Annual Data_MER_July-2014'!C19</f>
        <v>438.10300000000001</v>
      </c>
      <c r="D243" s="42">
        <f>'Annual Data_MER_July-2014'!G19</f>
        <v>349.89100000000002</v>
      </c>
      <c r="E243" s="42">
        <f>AER11_Table2.1d!W18*0.001</f>
        <v>887.03300000000002</v>
      </c>
      <c r="F243" s="42">
        <f>AER11_Table2.1e!N15*0.001</f>
        <v>19.876999999999999</v>
      </c>
      <c r="G243" s="42"/>
      <c r="H243" s="42">
        <f t="shared" si="1096"/>
        <v>1694.904</v>
      </c>
      <c r="I243" s="27">
        <f t="shared" si="1097"/>
        <v>496.74794841735053</v>
      </c>
      <c r="J243" s="1"/>
      <c r="K243" s="27"/>
      <c r="L243" s="42">
        <f>[10]Commercial_Total!D169</f>
        <v>349.89100000000002</v>
      </c>
      <c r="M243" s="27"/>
      <c r="N243" s="27">
        <f t="shared" si="1098"/>
        <v>19.876999999999999</v>
      </c>
      <c r="O243" s="27"/>
      <c r="P243" s="27">
        <f t="shared" si="1099"/>
        <v>369.76800000000003</v>
      </c>
      <c r="Q243" s="27">
        <f t="shared" si="1100"/>
        <v>108.37280187573272</v>
      </c>
      <c r="R243" s="27"/>
      <c r="S243" s="1"/>
      <c r="T243" s="1"/>
      <c r="U243" s="1"/>
      <c r="V243" s="1"/>
      <c r="W243" s="1"/>
      <c r="X243" s="1"/>
      <c r="Z243" s="23">
        <f t="shared" si="1041"/>
        <v>0</v>
      </c>
      <c r="AA243" s="23">
        <f t="shared" si="1041"/>
        <v>30679.715723217607</v>
      </c>
      <c r="AB243" s="23"/>
      <c r="AC243" s="58">
        <f t="shared" si="1042"/>
        <v>0</v>
      </c>
      <c r="AD243" s="27">
        <f t="shared" si="1043"/>
        <v>369.76800000000003</v>
      </c>
      <c r="AE243" s="27"/>
      <c r="AH243" s="267" t="e">
        <f t="shared" si="1101"/>
        <v>#DIV/0!</v>
      </c>
      <c r="AI243" s="267">
        <f t="shared" si="1102"/>
        <v>11.404636312689549</v>
      </c>
      <c r="AJ243" s="267" t="e">
        <f t="shared" si="1103"/>
        <v>#DIV/0!</v>
      </c>
      <c r="AK243" s="51" t="e">
        <f t="shared" si="1104"/>
        <v>#DIV/0!</v>
      </c>
      <c r="AL243" s="15"/>
      <c r="AM243" s="15"/>
      <c r="AN243" s="34" t="e">
        <f t="shared" si="1105"/>
        <v>#DIV/0!</v>
      </c>
      <c r="AO243" s="34" t="e">
        <f t="shared" si="1106"/>
        <v>#DIV/0!</v>
      </c>
      <c r="AQ243" s="26" t="e">
        <f t="shared" si="1044"/>
        <v>#DIV/0!</v>
      </c>
      <c r="AR243" s="26">
        <f t="shared" si="1045"/>
        <v>0.28105369846704081</v>
      </c>
      <c r="AS243" s="26" t="e">
        <f t="shared" si="1046"/>
        <v>#DIV/0!</v>
      </c>
      <c r="AT243" s="26" t="e">
        <f t="shared" si="1047"/>
        <v>#DIV/0!</v>
      </c>
      <c r="AV243" s="26" t="e">
        <f t="shared" si="1048"/>
        <v>#DIV/0!</v>
      </c>
      <c r="AY243" s="34" t="e">
        <f t="shared" si="1049"/>
        <v>#DIV/0!</v>
      </c>
      <c r="AZ243" s="34" t="e">
        <f t="shared" si="1050"/>
        <v>#DIV/0!</v>
      </c>
      <c r="BA243" s="34" t="e">
        <f t="shared" si="1051"/>
        <v>#DIV/0!</v>
      </c>
      <c r="BB243" t="e">
        <f t="shared" si="1052"/>
        <v>#DIV/0!</v>
      </c>
      <c r="BD243" s="34"/>
      <c r="BH243" s="51"/>
      <c r="BI243" s="258">
        <f>[10]Commercial_Total!Y169</f>
        <v>0.27248225888969746</v>
      </c>
      <c r="BJ243" s="1"/>
      <c r="BK243" s="51"/>
      <c r="BL243" s="1"/>
      <c r="BM243" s="1"/>
      <c r="BN243" s="1"/>
      <c r="BO243" s="258">
        <f>[10]Commercial_Total!X169</f>
        <v>1.0314568721364463</v>
      </c>
      <c r="BP243" s="1"/>
      <c r="BQ243" s="51"/>
      <c r="BZ243" s="83">
        <f t="shared" si="1135"/>
        <v>0.36073137614195133</v>
      </c>
      <c r="CA243" s="83" t="str">
        <f t="shared" si="1053"/>
        <v xml:space="preserve">NA </v>
      </c>
      <c r="CB243" s="83" t="str">
        <f t="shared" si="1054"/>
        <v xml:space="preserve">NA </v>
      </c>
      <c r="CC243" s="83" t="str">
        <f t="shared" si="1055"/>
        <v>NA</v>
      </c>
      <c r="CD243" s="83" t="str">
        <f t="shared" si="1056"/>
        <v>NA</v>
      </c>
      <c r="CE243" s="83" t="str">
        <f t="shared" si="1057"/>
        <v>NA</v>
      </c>
      <c r="CF243" s="84" t="str">
        <f t="shared" si="1107"/>
        <v xml:space="preserve">NA </v>
      </c>
      <c r="CG243" s="84">
        <f t="shared" si="1058"/>
        <v>4.8096587271223692E-2</v>
      </c>
      <c r="CH243" s="9"/>
      <c r="CI243" s="84" t="str">
        <f t="shared" si="1108"/>
        <v xml:space="preserve">NA </v>
      </c>
      <c r="CK243" s="87" t="e">
        <f t="shared" si="1059"/>
        <v>#DIV/0!</v>
      </c>
      <c r="CL243" s="87" t="e">
        <f t="shared" si="1109"/>
        <v>#DIV/0!</v>
      </c>
      <c r="CM243" s="92">
        <f t="shared" si="1110"/>
        <v>0</v>
      </c>
      <c r="CN243" s="92">
        <f t="shared" si="1111"/>
        <v>0</v>
      </c>
      <c r="CO243" s="5">
        <f t="shared" si="1112"/>
        <v>0</v>
      </c>
      <c r="CP243" s="91">
        <f t="shared" si="1113"/>
        <v>0</v>
      </c>
      <c r="CQ243" s="37" t="e">
        <f t="shared" si="1060"/>
        <v>#VALUE!</v>
      </c>
      <c r="CR243" t="e">
        <f t="shared" si="1061"/>
        <v>#VALUE!</v>
      </c>
      <c r="CS243" s="84" t="str">
        <f t="shared" si="1062"/>
        <v xml:space="preserve">NA </v>
      </c>
      <c r="CT243" s="205"/>
      <c r="CU243" s="244"/>
      <c r="CV243" s="5"/>
      <c r="CW243" s="26">
        <f t="shared" si="1114"/>
        <v>0</v>
      </c>
      <c r="CX243" s="26">
        <f t="shared" si="1115"/>
        <v>0.9462446723350858</v>
      </c>
      <c r="CY243" s="26">
        <f t="shared" si="1116"/>
        <v>0</v>
      </c>
      <c r="CZ243" s="26">
        <f t="shared" si="1117"/>
        <v>5.3755327664914213E-2</v>
      </c>
      <c r="DA243" s="26">
        <f t="shared" si="1118"/>
        <v>0</v>
      </c>
      <c r="DB243" s="26">
        <f t="shared" si="1119"/>
        <v>1</v>
      </c>
      <c r="DD243" s="26" t="e">
        <f t="shared" si="1136"/>
        <v>#DIV/0!</v>
      </c>
      <c r="DE243" s="26">
        <f t="shared" si="1137"/>
        <v>0.94358484691106626</v>
      </c>
      <c r="DF243" s="26" t="e">
        <f t="shared" si="1138"/>
        <v>#DIV/0!</v>
      </c>
      <c r="DG243" s="26">
        <f t="shared" si="1139"/>
        <v>5.6370909118851953E-2</v>
      </c>
      <c r="DH243" s="26" t="e">
        <f t="shared" si="1140"/>
        <v>#DIV/0!</v>
      </c>
      <c r="DI243" s="26" t="e">
        <f t="shared" si="1141"/>
        <v>#DIV/0!</v>
      </c>
      <c r="DJ243" s="26"/>
      <c r="DK243" s="26" t="e">
        <f t="shared" si="1142"/>
        <v>#DIV/0!</v>
      </c>
      <c r="DL243" s="26" t="e">
        <f t="shared" si="1143"/>
        <v>#DIV/0!</v>
      </c>
      <c r="DM243" s="26" t="e">
        <f t="shared" si="1144"/>
        <v>#DIV/0!</v>
      </c>
      <c r="DN243" s="26" t="e">
        <f t="shared" si="1145"/>
        <v>#DIV/0!</v>
      </c>
      <c r="DO243" s="26" t="e">
        <f t="shared" si="1146"/>
        <v>#DIV/0!</v>
      </c>
      <c r="DP243" s="26" t="e">
        <f t="shared" si="1147"/>
        <v>#DIV/0!</v>
      </c>
      <c r="DQ243" s="26"/>
      <c r="DR243" s="26"/>
      <c r="DS243" s="26" t="e">
        <f t="shared" si="1148"/>
        <v>#DIV/0!</v>
      </c>
      <c r="DT243" s="26">
        <f t="shared" si="1149"/>
        <v>6.6065831219113025E-2</v>
      </c>
      <c r="DU243" s="26" t="e">
        <f t="shared" si="1150"/>
        <v>#DIV/0!</v>
      </c>
      <c r="DV243" s="26" t="e">
        <f t="shared" si="1151"/>
        <v>#DIV/0!</v>
      </c>
      <c r="DW243" s="26" t="e">
        <f t="shared" si="1152"/>
        <v>#DIV/0!</v>
      </c>
      <c r="DY243" s="26" t="e">
        <f t="shared" si="1153"/>
        <v>#DIV/0!</v>
      </c>
      <c r="DZ243" s="26">
        <f t="shared" si="1154"/>
        <v>1</v>
      </c>
      <c r="EA243" s="26">
        <f t="shared" si="1063"/>
        <v>0.81763443050936158</v>
      </c>
      <c r="EC243" s="26" t="e">
        <f t="shared" si="1120"/>
        <v>#DIV/0!</v>
      </c>
      <c r="ED243" s="26" t="e">
        <f t="shared" si="1121"/>
        <v>#DIV/0!</v>
      </c>
      <c r="EE243" s="26" t="e">
        <f t="shared" si="1122"/>
        <v>#DIV/0!</v>
      </c>
      <c r="EF243" s="26" t="e">
        <f t="shared" si="1123"/>
        <v>#DIV/0!</v>
      </c>
      <c r="EG243" s="26" t="e">
        <f t="shared" si="1124"/>
        <v>#DIV/0!</v>
      </c>
      <c r="EI243" s="26" t="e">
        <f t="shared" si="1125"/>
        <v>#DIV/0!</v>
      </c>
      <c r="EJ243" s="26">
        <f t="shared" si="1155"/>
        <v>1</v>
      </c>
      <c r="EK243" s="26">
        <f t="shared" si="1064"/>
        <v>1.233253860685962</v>
      </c>
      <c r="EN243" s="26" t="e">
        <f t="shared" si="1156"/>
        <v>#DIV/0!</v>
      </c>
      <c r="EO243" s="26">
        <f t="shared" si="1157"/>
        <v>6.0299540486376042E-2</v>
      </c>
      <c r="EP243" s="26" t="e">
        <f t="shared" si="1158"/>
        <v>#DIV/0!</v>
      </c>
      <c r="EQ243" s="26" t="e">
        <f t="shared" si="1159"/>
        <v>#DIV/0!</v>
      </c>
      <c r="ER243" s="26"/>
      <c r="ET243" s="26" t="e">
        <f t="shared" si="1160"/>
        <v>#DIV/0!</v>
      </c>
      <c r="EU243" s="26">
        <f t="shared" si="1161"/>
        <v>1</v>
      </c>
      <c r="EV243" s="26">
        <f t="shared" si="1065"/>
        <v>0.82279402494696274</v>
      </c>
      <c r="EW243" s="26"/>
      <c r="EX243" s="26" t="e">
        <f t="shared" si="1126"/>
        <v>#DIV/0!</v>
      </c>
      <c r="EY243" s="26">
        <f t="shared" si="1127"/>
        <v>5.766290732737215E-3</v>
      </c>
      <c r="EZ243" s="26" t="e">
        <f t="shared" si="1128"/>
        <v>#DIV/0!</v>
      </c>
      <c r="FA243" s="26" t="e">
        <f t="shared" si="1129"/>
        <v>#DIV/0!</v>
      </c>
      <c r="FB243" s="26"/>
      <c r="FC243" s="26"/>
      <c r="FD243" s="26" t="e">
        <f t="shared" si="1162"/>
        <v>#DIV/0!</v>
      </c>
      <c r="FE243" s="26">
        <f t="shared" si="1163"/>
        <v>1</v>
      </c>
      <c r="FF243" s="26">
        <f t="shared" si="1066"/>
        <v>0.9937282332682944</v>
      </c>
      <c r="FV243" s="26">
        <f t="shared" si="1067"/>
        <v>0.36073137614195133</v>
      </c>
      <c r="FX243" s="8">
        <f t="shared" si="1164"/>
        <v>6</v>
      </c>
      <c r="FY243" t="b">
        <f t="shared" si="1130"/>
        <v>1</v>
      </c>
      <c r="GC243" s="11"/>
      <c r="GD243" s="11"/>
      <c r="GE243" s="11"/>
      <c r="GF243" s="17">
        <f t="shared" ca="1" si="1068"/>
        <v>1991</v>
      </c>
      <c r="GG243" s="18">
        <f t="shared" ca="1" si="1069"/>
        <v>1.1783882832171058</v>
      </c>
      <c r="GH243" s="18">
        <f t="shared" ca="1" si="1070"/>
        <v>0.972690453244338</v>
      </c>
      <c r="GI243" s="18">
        <f t="shared" ca="1" si="1071"/>
        <v>1.0416606292849468</v>
      </c>
      <c r="GJ243" s="94">
        <f t="shared" ca="1" si="1131"/>
        <v>1.1939587395983848</v>
      </c>
      <c r="GL243">
        <f t="shared" ca="1" si="1132"/>
        <v>1991</v>
      </c>
      <c r="GM243" s="18">
        <f t="shared" ca="1" si="1072"/>
        <v>1.02761804331939</v>
      </c>
      <c r="GN243" s="18">
        <f t="shared" ca="1" si="1073"/>
        <v>1.0783185056672908</v>
      </c>
      <c r="GO243" s="18">
        <f t="shared" ca="1" si="1074"/>
        <v>1.0235828258627107</v>
      </c>
      <c r="GP243" s="18">
        <f t="shared" ca="1" si="1075"/>
        <v>1.0077644452144334</v>
      </c>
      <c r="GQ243" s="21" t="s">
        <v>207</v>
      </c>
      <c r="GX243" s="14"/>
      <c r="GZ243">
        <f t="shared" si="1076"/>
        <v>0.25938670079150672</v>
      </c>
      <c r="HA243" t="e">
        <f t="shared" si="1077"/>
        <v>#VALUE!</v>
      </c>
      <c r="HB243" t="e">
        <f t="shared" si="1078"/>
        <v>#VALUE!</v>
      </c>
      <c r="HC243" t="e">
        <f t="shared" si="1079"/>
        <v>#VALUE!</v>
      </c>
      <c r="HD243" t="e">
        <f t="shared" si="1080"/>
        <v>#VALUE!</v>
      </c>
      <c r="HE243">
        <f t="shared" si="1081"/>
        <v>3.5942880752892703E-2</v>
      </c>
      <c r="HG243" t="e">
        <f t="shared" si="1082"/>
        <v>#VALUE!</v>
      </c>
      <c r="HI243" t="e">
        <f t="shared" si="1083"/>
        <v>#DIV/0!</v>
      </c>
      <c r="HJ243">
        <f t="shared" si="1084"/>
        <v>0.23654281038876415</v>
      </c>
      <c r="HK243" t="e">
        <f t="shared" si="1085"/>
        <v>#DIV/0!</v>
      </c>
      <c r="HL243" t="e">
        <f t="shared" si="1086"/>
        <v>#DIV/0!</v>
      </c>
      <c r="HM243" t="e">
        <f t="shared" si="1087"/>
        <v>#DIV/0!</v>
      </c>
      <c r="HO243" s="8">
        <f t="shared" si="1165"/>
        <v>6</v>
      </c>
      <c r="HP243" t="b">
        <f t="shared" si="1133"/>
        <v>1</v>
      </c>
      <c r="HS243" s="11"/>
      <c r="HT243" s="11"/>
      <c r="HU243" s="11"/>
      <c r="HV243" s="17">
        <f t="shared" ca="1" si="1088"/>
        <v>1991</v>
      </c>
      <c r="HW243" s="18">
        <f t="shared" ca="1" si="1089"/>
        <v>0.84732925731077302</v>
      </c>
      <c r="HX243" s="18">
        <f t="shared" ca="1" si="1090"/>
        <v>1.0706191282990543</v>
      </c>
      <c r="HY243" s="18">
        <f t="shared" ca="1" si="1091"/>
        <v>0.98355913863176148</v>
      </c>
      <c r="IB243" s="18">
        <f t="shared" ca="1" si="1092"/>
        <v>0.94414551635239896</v>
      </c>
      <c r="IC243" s="18">
        <f t="shared" ca="1" si="1093"/>
        <v>0.93469884830801575</v>
      </c>
      <c r="ID243" s="18">
        <f t="shared" ca="1" si="1094"/>
        <v>1.0450201371234493</v>
      </c>
      <c r="IE243" s="18">
        <f t="shared" ca="1" si="1095"/>
        <v>1.1102602229232073</v>
      </c>
      <c r="IF243" s="21" t="s">
        <v>207</v>
      </c>
    </row>
    <row r="244" spans="1:240" x14ac:dyDescent="0.2">
      <c r="A244" t="s">
        <v>200</v>
      </c>
      <c r="B244" s="1">
        <f t="shared" si="1134"/>
        <v>1956</v>
      </c>
      <c r="C244" s="42">
        <f>'Annual Data_MER_July-2014'!C20</f>
        <v>489.54199999999997</v>
      </c>
      <c r="D244" s="42">
        <f>'Annual Data_MER_July-2014'!G20</f>
        <v>380.17700000000002</v>
      </c>
      <c r="E244" s="42">
        <f>AER11_Table2.1d!W19*0.001</f>
        <v>975.65300000000002</v>
      </c>
      <c r="F244" s="42">
        <f>AER11_Table2.1e!N16*0.001</f>
        <v>18.536999999999999</v>
      </c>
      <c r="G244" s="42"/>
      <c r="H244" s="42">
        <f t="shared" si="1096"/>
        <v>1863.9090000000001</v>
      </c>
      <c r="I244" s="27">
        <f t="shared" si="1097"/>
        <v>546.28048065650648</v>
      </c>
      <c r="J244" s="1"/>
      <c r="K244" s="27"/>
      <c r="L244" s="42">
        <f>[10]Commercial_Total!D170</f>
        <v>380.17700000000002</v>
      </c>
      <c r="M244" s="27"/>
      <c r="N244" s="27">
        <f t="shared" si="1098"/>
        <v>18.536999999999999</v>
      </c>
      <c r="O244" s="27"/>
      <c r="P244" s="27">
        <f t="shared" si="1099"/>
        <v>398.714</v>
      </c>
      <c r="Q244" s="27">
        <f t="shared" si="1100"/>
        <v>116.85638921453693</v>
      </c>
      <c r="R244" s="27"/>
      <c r="S244" s="1"/>
      <c r="T244" s="1"/>
      <c r="U244" s="1"/>
      <c r="V244" s="1"/>
      <c r="W244" s="1"/>
      <c r="X244" s="1"/>
      <c r="Z244" s="23">
        <f t="shared" si="1041"/>
        <v>0</v>
      </c>
      <c r="AA244" s="23">
        <f t="shared" si="1041"/>
        <v>31512.619132312589</v>
      </c>
      <c r="AB244" s="23"/>
      <c r="AC244" s="58">
        <f t="shared" si="1042"/>
        <v>0</v>
      </c>
      <c r="AD244" s="27">
        <f t="shared" si="1043"/>
        <v>398.714</v>
      </c>
      <c r="AE244" s="27"/>
      <c r="AH244" s="267" t="e">
        <f t="shared" si="1101"/>
        <v>#DIV/0!</v>
      </c>
      <c r="AI244" s="267">
        <f t="shared" si="1102"/>
        <v>12.064278072341247</v>
      </c>
      <c r="AJ244" s="267" t="e">
        <f t="shared" si="1103"/>
        <v>#DIV/0!</v>
      </c>
      <c r="AK244" s="51" t="e">
        <f t="shared" si="1104"/>
        <v>#DIV/0!</v>
      </c>
      <c r="AL244" s="15"/>
      <c r="AM244" s="15"/>
      <c r="AN244" s="34" t="e">
        <f t="shared" si="1105"/>
        <v>#DIV/0!</v>
      </c>
      <c r="AO244" s="34" t="e">
        <f t="shared" si="1106"/>
        <v>#DIV/0!</v>
      </c>
      <c r="AQ244" s="26" t="e">
        <f t="shared" si="1044"/>
        <v>#DIV/0!</v>
      </c>
      <c r="AR244" s="26">
        <f t="shared" si="1045"/>
        <v>0.29730978512603706</v>
      </c>
      <c r="AS244" s="26" t="e">
        <f t="shared" si="1046"/>
        <v>#DIV/0!</v>
      </c>
      <c r="AT244" s="26" t="e">
        <f t="shared" si="1047"/>
        <v>#DIV/0!</v>
      </c>
      <c r="AV244" s="26" t="e">
        <f t="shared" si="1048"/>
        <v>#DIV/0!</v>
      </c>
      <c r="AY244" s="34" t="e">
        <f t="shared" si="1049"/>
        <v>#DIV/0!</v>
      </c>
      <c r="AZ244" s="34" t="e">
        <f t="shared" si="1050"/>
        <v>#DIV/0!</v>
      </c>
      <c r="BA244" s="34" t="e">
        <f t="shared" si="1051"/>
        <v>#DIV/0!</v>
      </c>
      <c r="BB244" t="e">
        <f t="shared" si="1052"/>
        <v>#DIV/0!</v>
      </c>
      <c r="BD244" s="34"/>
      <c r="BH244" s="51"/>
      <c r="BI244" s="258">
        <f>[10]Commercial_Total!Y170</f>
        <v>0.29291791026184522</v>
      </c>
      <c r="BJ244" s="1"/>
      <c r="BK244" s="51"/>
      <c r="BL244" s="1"/>
      <c r="BM244" s="1"/>
      <c r="BN244" s="1"/>
      <c r="BO244" s="258">
        <f>[10]Commercial_Total!X170</f>
        <v>1.0149935347424328</v>
      </c>
      <c r="BP244" s="1"/>
      <c r="BQ244" s="51"/>
      <c r="BZ244" s="83">
        <f t="shared" si="1135"/>
        <v>0.36841688967399183</v>
      </c>
      <c r="CA244" s="83" t="str">
        <f t="shared" si="1053"/>
        <v xml:space="preserve">NA </v>
      </c>
      <c r="CB244" s="83" t="str">
        <f t="shared" si="1054"/>
        <v xml:space="preserve">NA </v>
      </c>
      <c r="CC244" s="83" t="str">
        <f t="shared" si="1055"/>
        <v>NA</v>
      </c>
      <c r="CD244" s="83" t="str">
        <f t="shared" si="1056"/>
        <v>NA</v>
      </c>
      <c r="CE244" s="83" t="str">
        <f t="shared" si="1057"/>
        <v>NA</v>
      </c>
      <c r="CF244" s="84" t="str">
        <f t="shared" si="1107"/>
        <v xml:space="preserve">NA </v>
      </c>
      <c r="CG244" s="84">
        <f t="shared" si="1058"/>
        <v>5.1861661088192276E-2</v>
      </c>
      <c r="CH244" s="9"/>
      <c r="CI244" s="84" t="str">
        <f t="shared" si="1108"/>
        <v xml:space="preserve">NA </v>
      </c>
      <c r="CK244" s="87" t="e">
        <f t="shared" si="1059"/>
        <v>#DIV/0!</v>
      </c>
      <c r="CL244" s="87" t="e">
        <f t="shared" si="1109"/>
        <v>#DIV/0!</v>
      </c>
      <c r="CM244" s="92">
        <f t="shared" si="1110"/>
        <v>0</v>
      </c>
      <c r="CN244" s="92">
        <f t="shared" si="1111"/>
        <v>0</v>
      </c>
      <c r="CO244" s="5">
        <f t="shared" si="1112"/>
        <v>0</v>
      </c>
      <c r="CP244" s="91">
        <f t="shared" si="1113"/>
        <v>0</v>
      </c>
      <c r="CQ244" s="37" t="e">
        <f t="shared" si="1060"/>
        <v>#VALUE!</v>
      </c>
      <c r="CR244" t="e">
        <f t="shared" si="1061"/>
        <v>#VALUE!</v>
      </c>
      <c r="CS244" s="84" t="str">
        <f t="shared" si="1062"/>
        <v xml:space="preserve">NA </v>
      </c>
      <c r="CT244" s="205"/>
      <c r="CU244" s="244"/>
      <c r="CV244" s="5"/>
      <c r="CW244" s="26">
        <f t="shared" si="1114"/>
        <v>0</v>
      </c>
      <c r="CX244" s="26">
        <f t="shared" si="1115"/>
        <v>0.95350802831102</v>
      </c>
      <c r="CY244" s="26">
        <f t="shared" si="1116"/>
        <v>0</v>
      </c>
      <c r="CZ244" s="26">
        <f t="shared" si="1117"/>
        <v>4.6491971688980067E-2</v>
      </c>
      <c r="DA244" s="26">
        <f t="shared" si="1118"/>
        <v>0</v>
      </c>
      <c r="DB244" s="26">
        <f t="shared" si="1119"/>
        <v>1</v>
      </c>
      <c r="DD244" s="26" t="e">
        <f t="shared" si="1136"/>
        <v>#DIV/0!</v>
      </c>
      <c r="DE244" s="26">
        <f t="shared" si="1137"/>
        <v>0.94987172195347869</v>
      </c>
      <c r="DF244" s="26" t="e">
        <f t="shared" si="1138"/>
        <v>#DIV/0!</v>
      </c>
      <c r="DG244" s="26">
        <f t="shared" si="1139"/>
        <v>5.003581622586438E-2</v>
      </c>
      <c r="DH244" s="26" t="e">
        <f t="shared" si="1140"/>
        <v>#DIV/0!</v>
      </c>
      <c r="DI244" s="26" t="e">
        <f t="shared" si="1141"/>
        <v>#DIV/0!</v>
      </c>
      <c r="DJ244" s="26"/>
      <c r="DK244" s="26" t="e">
        <f t="shared" si="1142"/>
        <v>#DIV/0!</v>
      </c>
      <c r="DL244" s="26" t="e">
        <f t="shared" si="1143"/>
        <v>#DIV/0!</v>
      </c>
      <c r="DM244" s="26" t="e">
        <f t="shared" si="1144"/>
        <v>#DIV/0!</v>
      </c>
      <c r="DN244" s="26" t="e">
        <f t="shared" si="1145"/>
        <v>#DIV/0!</v>
      </c>
      <c r="DO244" s="26" t="e">
        <f t="shared" si="1146"/>
        <v>#DIV/0!</v>
      </c>
      <c r="DP244" s="26" t="e">
        <f t="shared" si="1147"/>
        <v>#DIV/0!</v>
      </c>
      <c r="DQ244" s="26"/>
      <c r="DR244" s="26"/>
      <c r="DS244" s="26" t="e">
        <f t="shared" si="1148"/>
        <v>#DIV/0!</v>
      </c>
      <c r="DT244" s="26">
        <f t="shared" si="1149"/>
        <v>5.6228893944596882E-2</v>
      </c>
      <c r="DU244" s="26" t="e">
        <f t="shared" si="1150"/>
        <v>#DIV/0!</v>
      </c>
      <c r="DV244" s="26" t="e">
        <f t="shared" si="1151"/>
        <v>#DIV/0!</v>
      </c>
      <c r="DW244" s="26" t="e">
        <f t="shared" si="1152"/>
        <v>#DIV/0!</v>
      </c>
      <c r="DY244" s="26" t="e">
        <f t="shared" si="1153"/>
        <v>#DIV/0!</v>
      </c>
      <c r="DZ244" s="26">
        <f t="shared" si="1154"/>
        <v>1</v>
      </c>
      <c r="EA244" s="26">
        <f t="shared" si="1063"/>
        <v>0.81763443050936158</v>
      </c>
      <c r="EC244" s="26" t="e">
        <f t="shared" si="1120"/>
        <v>#DIV/0!</v>
      </c>
      <c r="ED244" s="26" t="e">
        <f t="shared" si="1121"/>
        <v>#DIV/0!</v>
      </c>
      <c r="EE244" s="26" t="e">
        <f t="shared" si="1122"/>
        <v>#DIV/0!</v>
      </c>
      <c r="EF244" s="26" t="e">
        <f t="shared" si="1123"/>
        <v>#DIV/0!</v>
      </c>
      <c r="EG244" s="26" t="e">
        <f t="shared" si="1124"/>
        <v>#DIV/0!</v>
      </c>
      <c r="EI244" s="26" t="e">
        <f t="shared" si="1125"/>
        <v>#DIV/0!</v>
      </c>
      <c r="EJ244" s="26">
        <f t="shared" si="1155"/>
        <v>1</v>
      </c>
      <c r="EK244" s="26">
        <f t="shared" si="1064"/>
        <v>1.233253860685962</v>
      </c>
      <c r="EN244" s="26" t="e">
        <f t="shared" si="1156"/>
        <v>#DIV/0!</v>
      </c>
      <c r="EO244" s="26">
        <f t="shared" si="1157"/>
        <v>7.2318893015453981E-2</v>
      </c>
      <c r="EP244" s="26" t="e">
        <f t="shared" si="1158"/>
        <v>#DIV/0!</v>
      </c>
      <c r="EQ244" s="26" t="e">
        <f t="shared" si="1159"/>
        <v>#DIV/0!</v>
      </c>
      <c r="ER244" s="26"/>
      <c r="ET244" s="26" t="e">
        <f t="shared" si="1160"/>
        <v>#DIV/0!</v>
      </c>
      <c r="EU244" s="26">
        <f t="shared" si="1161"/>
        <v>1</v>
      </c>
      <c r="EV244" s="26">
        <f t="shared" si="1065"/>
        <v>0.82279402494696274</v>
      </c>
      <c r="EW244" s="26"/>
      <c r="EX244" s="26" t="e">
        <f t="shared" si="1126"/>
        <v>#DIV/0!</v>
      </c>
      <c r="EY244" s="26">
        <f t="shared" si="1127"/>
        <v>-1.6089999070857019E-2</v>
      </c>
      <c r="EZ244" s="26" t="e">
        <f t="shared" si="1128"/>
        <v>#DIV/0!</v>
      </c>
      <c r="FA244" s="26" t="e">
        <f t="shared" si="1129"/>
        <v>#DIV/0!</v>
      </c>
      <c r="FB244" s="26"/>
      <c r="FC244" s="26"/>
      <c r="FD244" s="26" t="e">
        <f t="shared" si="1162"/>
        <v>#DIV/0!</v>
      </c>
      <c r="FE244" s="26">
        <f t="shared" si="1163"/>
        <v>1</v>
      </c>
      <c r="FF244" s="26">
        <f t="shared" si="1066"/>
        <v>0.9937282332682944</v>
      </c>
      <c r="FV244" s="26">
        <f t="shared" si="1067"/>
        <v>0.36841688967399183</v>
      </c>
      <c r="FX244" s="8">
        <f t="shared" si="1164"/>
        <v>7</v>
      </c>
      <c r="FY244" t="b">
        <f t="shared" si="1130"/>
        <v>1</v>
      </c>
      <c r="GC244" s="11"/>
      <c r="GD244" s="11"/>
      <c r="GE244" s="11"/>
      <c r="GF244" s="17">
        <f t="shared" ca="1" si="1068"/>
        <v>1992</v>
      </c>
      <c r="GG244" s="18">
        <f t="shared" ca="1" si="1069"/>
        <v>1.2202829007210938</v>
      </c>
      <c r="GH244" s="18">
        <f t="shared" ca="1" si="1070"/>
        <v>0.94012084085251435</v>
      </c>
      <c r="GI244" s="18">
        <f t="shared" ca="1" si="1071"/>
        <v>1.0357179430609977</v>
      </c>
      <c r="GJ244" s="94">
        <f t="shared" ca="1" si="1131"/>
        <v>1.1881894891289628</v>
      </c>
      <c r="GL244">
        <f t="shared" ca="1" si="1132"/>
        <v>1992</v>
      </c>
      <c r="GM244" s="18">
        <f t="shared" ca="1" si="1072"/>
        <v>1.0183650221628171</v>
      </c>
      <c r="GN244" s="18">
        <f t="shared" ca="1" si="1073"/>
        <v>1.0963849314152352</v>
      </c>
      <c r="GO244" s="18">
        <f t="shared" ca="1" si="1074"/>
        <v>0.99946467356149682</v>
      </c>
      <c r="GP244" s="18">
        <f t="shared" ca="1" si="1075"/>
        <v>0.96636823678477202</v>
      </c>
      <c r="GQ244" s="21" t="s">
        <v>207</v>
      </c>
      <c r="GX244" s="14"/>
      <c r="GZ244">
        <f t="shared" si="1076"/>
        <v>0.26491302905350966</v>
      </c>
      <c r="HA244" t="e">
        <f t="shared" si="1077"/>
        <v>#VALUE!</v>
      </c>
      <c r="HB244" t="e">
        <f t="shared" si="1078"/>
        <v>#VALUE!</v>
      </c>
      <c r="HC244" t="e">
        <f t="shared" si="1079"/>
        <v>#VALUE!</v>
      </c>
      <c r="HD244" t="e">
        <f t="shared" si="1080"/>
        <v>#VALUE!</v>
      </c>
      <c r="HE244">
        <f t="shared" si="1081"/>
        <v>3.8756543985712287E-2</v>
      </c>
      <c r="HG244" t="e">
        <f t="shared" si="1082"/>
        <v>#VALUE!</v>
      </c>
      <c r="HI244" t="e">
        <f t="shared" si="1083"/>
        <v>#DIV/0!</v>
      </c>
      <c r="HJ244">
        <f t="shared" si="1084"/>
        <v>0.25022439666645979</v>
      </c>
      <c r="HK244" t="e">
        <f t="shared" si="1085"/>
        <v>#DIV/0!</v>
      </c>
      <c r="HL244" t="e">
        <f t="shared" si="1086"/>
        <v>#DIV/0!</v>
      </c>
      <c r="HM244" t="e">
        <f t="shared" si="1087"/>
        <v>#DIV/0!</v>
      </c>
      <c r="HO244" s="8">
        <f t="shared" si="1165"/>
        <v>7</v>
      </c>
      <c r="HP244" t="b">
        <f t="shared" si="1133"/>
        <v>1</v>
      </c>
      <c r="HS244" s="11"/>
      <c r="HT244" s="11"/>
      <c r="HU244" s="11"/>
      <c r="HV244" s="17">
        <f t="shared" ca="1" si="1088"/>
        <v>1992</v>
      </c>
      <c r="HW244" s="18">
        <f t="shared" ca="1" si="1089"/>
        <v>0.87745390776814081</v>
      </c>
      <c r="HX244" s="18">
        <f t="shared" ca="1" si="1090"/>
        <v>1.0347704675954696</v>
      </c>
      <c r="HY244" s="18">
        <f t="shared" ca="1" si="1091"/>
        <v>0.97794792209994486</v>
      </c>
      <c r="IB244" s="18">
        <f t="shared" ca="1" si="1092"/>
        <v>0.91021097734114476</v>
      </c>
      <c r="IC244" s="18">
        <f t="shared" ca="1" si="1093"/>
        <v>0.92683184032757659</v>
      </c>
      <c r="ID244" s="18">
        <f t="shared" ca="1" si="1094"/>
        <v>1.0367982247578897</v>
      </c>
      <c r="IE244" s="18">
        <f t="shared" ca="1" si="1095"/>
        <v>1.0646537681434776</v>
      </c>
      <c r="IF244" s="21" t="s">
        <v>207</v>
      </c>
    </row>
    <row r="245" spans="1:240" x14ac:dyDescent="0.2">
      <c r="A245" t="s">
        <v>200</v>
      </c>
      <c r="B245" s="1">
        <f t="shared" si="1134"/>
        <v>1957</v>
      </c>
      <c r="C245" s="42">
        <f>'Annual Data_MER_July-2014'!C21</f>
        <v>534.74</v>
      </c>
      <c r="D245" s="42">
        <f>'Annual Data_MER_July-2014'!G21</f>
        <v>410.67899999999997</v>
      </c>
      <c r="E245" s="42">
        <f>AER11_Table2.1d!W20*0.001</f>
        <v>1003.0930000000001</v>
      </c>
      <c r="F245" s="42">
        <f>AER11_Table2.1e!N17*0.001</f>
        <v>16.187000000000001</v>
      </c>
      <c r="G245" s="42"/>
      <c r="H245" s="42">
        <f t="shared" si="1096"/>
        <v>1964.6990000000001</v>
      </c>
      <c r="I245" s="27">
        <f t="shared" si="1097"/>
        <v>575.82033997655333</v>
      </c>
      <c r="J245" s="1"/>
      <c r="K245" s="27"/>
      <c r="L245" s="42">
        <f>[10]Commercial_Total!D171</f>
        <v>410.67900000000003</v>
      </c>
      <c r="M245" s="27"/>
      <c r="N245" s="27">
        <f t="shared" si="1098"/>
        <v>16.187000000000001</v>
      </c>
      <c r="O245" s="27"/>
      <c r="P245" s="27">
        <f t="shared" si="1099"/>
        <v>426.86600000000004</v>
      </c>
      <c r="Q245" s="27">
        <f t="shared" si="1100"/>
        <v>125.10726846424386</v>
      </c>
      <c r="R245" s="27"/>
      <c r="S245" s="1"/>
      <c r="T245" s="1"/>
      <c r="U245" s="1"/>
      <c r="V245" s="1"/>
      <c r="W245" s="1"/>
      <c r="X245" s="1"/>
      <c r="Z245" s="23">
        <f t="shared" si="1041"/>
        <v>0</v>
      </c>
      <c r="AA245" s="23">
        <f t="shared" si="1041"/>
        <v>32345.382764320952</v>
      </c>
      <c r="AB245" s="23"/>
      <c r="AC245" s="58">
        <f t="shared" si="1042"/>
        <v>0</v>
      </c>
      <c r="AD245" s="27">
        <f t="shared" si="1043"/>
        <v>426.86600000000004</v>
      </c>
      <c r="AE245" s="27"/>
      <c r="AH245" s="267" t="e">
        <f t="shared" si="1101"/>
        <v>#DIV/0!</v>
      </c>
      <c r="AI245" s="267">
        <f t="shared" si="1102"/>
        <v>12.696680790341597</v>
      </c>
      <c r="AJ245" s="267" t="e">
        <f t="shared" si="1103"/>
        <v>#DIV/0!</v>
      </c>
      <c r="AK245" s="51" t="e">
        <f t="shared" si="1104"/>
        <v>#DIV/0!</v>
      </c>
      <c r="AL245" s="15"/>
      <c r="AM245" s="15"/>
      <c r="AN245" s="34" t="e">
        <f t="shared" si="1105"/>
        <v>#DIV/0!</v>
      </c>
      <c r="AO245" s="34" t="e">
        <f t="shared" si="1106"/>
        <v>#DIV/0!</v>
      </c>
      <c r="AQ245" s="26" t="e">
        <f t="shared" si="1044"/>
        <v>#DIV/0!</v>
      </c>
      <c r="AR245" s="26">
        <f t="shared" si="1045"/>
        <v>0.31289459799874947</v>
      </c>
      <c r="AS245" s="26" t="e">
        <f t="shared" si="1046"/>
        <v>#DIV/0!</v>
      </c>
      <c r="AT245" s="26" t="e">
        <f t="shared" si="1047"/>
        <v>#DIV/0!</v>
      </c>
      <c r="AV245" s="26" t="e">
        <f t="shared" si="1048"/>
        <v>#DIV/0!</v>
      </c>
      <c r="AY245" s="34" t="e">
        <f t="shared" si="1049"/>
        <v>#DIV/0!</v>
      </c>
      <c r="AZ245" s="34" t="e">
        <f t="shared" si="1050"/>
        <v>#DIV/0!</v>
      </c>
      <c r="BA245" s="34" t="e">
        <f t="shared" si="1051"/>
        <v>#DIV/0!</v>
      </c>
      <c r="BB245" t="e">
        <f t="shared" si="1052"/>
        <v>#DIV/0!</v>
      </c>
      <c r="BD245" s="34"/>
      <c r="BH245" s="51"/>
      <c r="BI245" s="258">
        <f>[10]Commercial_Total!Y171</f>
        <v>0.30636674534788128</v>
      </c>
      <c r="BJ245" s="1"/>
      <c r="BK245" s="51"/>
      <c r="BL245" s="1"/>
      <c r="BM245" s="1"/>
      <c r="BN245" s="1"/>
      <c r="BO245" s="258">
        <f>[10]Commercial_Total!X171</f>
        <v>1.0213073146808274</v>
      </c>
      <c r="BP245" s="1"/>
      <c r="BQ245" s="51"/>
      <c r="BZ245" s="83">
        <f t="shared" si="1135"/>
        <v>0.37616831670116141</v>
      </c>
      <c r="CA245" s="83" t="str">
        <f t="shared" si="1053"/>
        <v xml:space="preserve">NA </v>
      </c>
      <c r="CB245" s="83" t="str">
        <f t="shared" si="1054"/>
        <v xml:space="preserve">NA </v>
      </c>
      <c r="CC245" s="83" t="str">
        <f t="shared" si="1055"/>
        <v>NA</v>
      </c>
      <c r="CD245" s="83" t="str">
        <f t="shared" si="1056"/>
        <v>NA</v>
      </c>
      <c r="CE245" s="83" t="str">
        <f t="shared" si="1057"/>
        <v>NA</v>
      </c>
      <c r="CF245" s="84" t="str">
        <f t="shared" si="1107"/>
        <v xml:space="preserve">NA </v>
      </c>
      <c r="CG245" s="84">
        <f t="shared" si="1058"/>
        <v>5.5523457470949819E-2</v>
      </c>
      <c r="CH245" s="9"/>
      <c r="CI245" s="84" t="str">
        <f t="shared" si="1108"/>
        <v xml:space="preserve">NA </v>
      </c>
      <c r="CK245" s="87" t="e">
        <f t="shared" si="1059"/>
        <v>#DIV/0!</v>
      </c>
      <c r="CL245" s="87" t="e">
        <f t="shared" si="1109"/>
        <v>#DIV/0!</v>
      </c>
      <c r="CM245" s="92">
        <f t="shared" si="1110"/>
        <v>0</v>
      </c>
      <c r="CN245" s="92">
        <f t="shared" si="1111"/>
        <v>0</v>
      </c>
      <c r="CO245" s="5">
        <f t="shared" si="1112"/>
        <v>0</v>
      </c>
      <c r="CP245" s="91">
        <f t="shared" si="1113"/>
        <v>0</v>
      </c>
      <c r="CQ245" s="37" t="e">
        <f t="shared" si="1060"/>
        <v>#VALUE!</v>
      </c>
      <c r="CR245" t="e">
        <f t="shared" si="1061"/>
        <v>#VALUE!</v>
      </c>
      <c r="CS245" s="84" t="str">
        <f t="shared" si="1062"/>
        <v xml:space="preserve">NA </v>
      </c>
      <c r="CT245" s="205"/>
      <c r="CU245" s="244"/>
      <c r="CV245" s="5"/>
      <c r="CW245" s="26">
        <f t="shared" si="1114"/>
        <v>0</v>
      </c>
      <c r="CX245" s="26">
        <f t="shared" si="1115"/>
        <v>0.9620794347640711</v>
      </c>
      <c r="CY245" s="26">
        <f t="shared" si="1116"/>
        <v>0</v>
      </c>
      <c r="CZ245" s="26">
        <f t="shared" si="1117"/>
        <v>3.7920565235928835E-2</v>
      </c>
      <c r="DA245" s="26">
        <f t="shared" si="1118"/>
        <v>0</v>
      </c>
      <c r="DB245" s="26">
        <f t="shared" si="1119"/>
        <v>0.99999999999999989</v>
      </c>
      <c r="DD245" s="26" t="e">
        <f t="shared" si="1136"/>
        <v>#DIV/0!</v>
      </c>
      <c r="DE245" s="26">
        <f t="shared" si="1137"/>
        <v>0.95778733929476212</v>
      </c>
      <c r="DF245" s="26" t="e">
        <f t="shared" si="1138"/>
        <v>#DIV/0!</v>
      </c>
      <c r="DG245" s="26">
        <f t="shared" si="1139"/>
        <v>4.2060808014835874E-2</v>
      </c>
      <c r="DH245" s="26" t="e">
        <f t="shared" si="1140"/>
        <v>#DIV/0!</v>
      </c>
      <c r="DI245" s="26" t="e">
        <f t="shared" si="1141"/>
        <v>#DIV/0!</v>
      </c>
      <c r="DJ245" s="26"/>
      <c r="DK245" s="26" t="e">
        <f t="shared" si="1142"/>
        <v>#DIV/0!</v>
      </c>
      <c r="DL245" s="26" t="e">
        <f t="shared" si="1143"/>
        <v>#DIV/0!</v>
      </c>
      <c r="DM245" s="26" t="e">
        <f t="shared" si="1144"/>
        <v>#DIV/0!</v>
      </c>
      <c r="DN245" s="26" t="e">
        <f t="shared" si="1145"/>
        <v>#DIV/0!</v>
      </c>
      <c r="DO245" s="26" t="e">
        <f t="shared" si="1146"/>
        <v>#DIV/0!</v>
      </c>
      <c r="DP245" s="26" t="e">
        <f t="shared" si="1147"/>
        <v>#DIV/0!</v>
      </c>
      <c r="DQ245" s="26"/>
      <c r="DR245" s="26"/>
      <c r="DS245" s="26" t="e">
        <f t="shared" si="1148"/>
        <v>#DIV/0!</v>
      </c>
      <c r="DT245" s="26">
        <f t="shared" si="1149"/>
        <v>5.1091743451145942E-2</v>
      </c>
      <c r="DU245" s="26" t="e">
        <f t="shared" si="1150"/>
        <v>#DIV/0!</v>
      </c>
      <c r="DV245" s="26" t="e">
        <f t="shared" si="1151"/>
        <v>#DIV/0!</v>
      </c>
      <c r="DW245" s="26" t="e">
        <f t="shared" si="1152"/>
        <v>#DIV/0!</v>
      </c>
      <c r="DY245" s="26" t="e">
        <f t="shared" si="1153"/>
        <v>#DIV/0!</v>
      </c>
      <c r="DZ245" s="26">
        <f t="shared" si="1154"/>
        <v>1</v>
      </c>
      <c r="EA245" s="26">
        <f t="shared" si="1063"/>
        <v>0.81763443050936158</v>
      </c>
      <c r="EC245" s="26" t="e">
        <f t="shared" si="1120"/>
        <v>#DIV/0!</v>
      </c>
      <c r="ED245" s="26" t="e">
        <f t="shared" si="1121"/>
        <v>#DIV/0!</v>
      </c>
      <c r="EE245" s="26" t="e">
        <f t="shared" si="1122"/>
        <v>#DIV/0!</v>
      </c>
      <c r="EF245" s="26" t="e">
        <f t="shared" si="1123"/>
        <v>#DIV/0!</v>
      </c>
      <c r="EG245" s="26" t="e">
        <f t="shared" si="1124"/>
        <v>#DIV/0!</v>
      </c>
      <c r="EI245" s="26" t="e">
        <f t="shared" si="1125"/>
        <v>#DIV/0!</v>
      </c>
      <c r="EJ245" s="26">
        <f t="shared" si="1155"/>
        <v>1</v>
      </c>
      <c r="EK245" s="26">
        <f t="shared" si="1064"/>
        <v>1.233253860685962</v>
      </c>
      <c r="EN245" s="26" t="e">
        <f t="shared" si="1156"/>
        <v>#DIV/0!</v>
      </c>
      <c r="EO245" s="26">
        <f t="shared" si="1157"/>
        <v>4.4890498508941751E-2</v>
      </c>
      <c r="EP245" s="26" t="e">
        <f t="shared" si="1158"/>
        <v>#DIV/0!</v>
      </c>
      <c r="EQ245" s="26" t="e">
        <f t="shared" si="1159"/>
        <v>#DIV/0!</v>
      </c>
      <c r="ER245" s="26"/>
      <c r="ET245" s="26" t="e">
        <f t="shared" si="1160"/>
        <v>#DIV/0!</v>
      </c>
      <c r="EU245" s="26">
        <f t="shared" si="1161"/>
        <v>1</v>
      </c>
      <c r="EV245" s="26">
        <f t="shared" si="1065"/>
        <v>0.82279402494696274</v>
      </c>
      <c r="EW245" s="26"/>
      <c r="EX245" s="26" t="e">
        <f t="shared" si="1126"/>
        <v>#DIV/0!</v>
      </c>
      <c r="EY245" s="26">
        <f t="shared" si="1127"/>
        <v>6.2012449422046709E-3</v>
      </c>
      <c r="EZ245" s="26" t="e">
        <f t="shared" si="1128"/>
        <v>#DIV/0!</v>
      </c>
      <c r="FA245" s="26" t="e">
        <f t="shared" si="1129"/>
        <v>#DIV/0!</v>
      </c>
      <c r="FB245" s="26"/>
      <c r="FC245" s="26"/>
      <c r="FD245" s="26" t="e">
        <f t="shared" si="1162"/>
        <v>#DIV/0!</v>
      </c>
      <c r="FE245" s="26">
        <f t="shared" si="1163"/>
        <v>1</v>
      </c>
      <c r="FF245" s="26">
        <f t="shared" si="1066"/>
        <v>0.9937282332682944</v>
      </c>
      <c r="FV245" s="26">
        <f t="shared" si="1067"/>
        <v>0.37616831670116141</v>
      </c>
      <c r="FX245" s="8">
        <f t="shared" si="1164"/>
        <v>8</v>
      </c>
      <c r="FY245" t="b">
        <f t="shared" si="1130"/>
        <v>1</v>
      </c>
      <c r="GC245" s="11"/>
      <c r="GD245" s="11"/>
      <c r="GE245" s="11"/>
      <c r="GF245" s="17">
        <f t="shared" ca="1" si="1068"/>
        <v>1993</v>
      </c>
      <c r="GG245" s="18">
        <f t="shared" ca="1" si="1069"/>
        <v>1.2537801389456478</v>
      </c>
      <c r="GH245" s="18">
        <f t="shared" ca="1" si="1070"/>
        <v>0.95137309560706262</v>
      </c>
      <c r="GI245" s="18">
        <f t="shared" ca="1" si="1071"/>
        <v>1.036228284925963</v>
      </c>
      <c r="GJ245" s="94">
        <f t="shared" ca="1" si="1131"/>
        <v>1.2360262500684323</v>
      </c>
      <c r="GL245">
        <f t="shared" ca="1" si="1132"/>
        <v>1993</v>
      </c>
      <c r="GM245" s="18">
        <f t="shared" ca="1" si="1072"/>
        <v>1.0140544085268519</v>
      </c>
      <c r="GN245" s="18">
        <f t="shared" ca="1" si="1073"/>
        <v>1.105540165056091</v>
      </c>
      <c r="GO245" s="18">
        <f t="shared" ca="1" si="1074"/>
        <v>0.9974254025623811</v>
      </c>
      <c r="GP245" s="18">
        <f t="shared" ca="1" si="1075"/>
        <v>0.96451054977088713</v>
      </c>
      <c r="GQ245" s="21" t="s">
        <v>207</v>
      </c>
      <c r="GX245" s="14"/>
      <c r="GZ245">
        <f t="shared" si="1076"/>
        <v>0.27048675292667901</v>
      </c>
      <c r="HA245" t="e">
        <f t="shared" si="1077"/>
        <v>#VALUE!</v>
      </c>
      <c r="HB245" t="e">
        <f t="shared" si="1078"/>
        <v>#VALUE!</v>
      </c>
      <c r="HC245" t="e">
        <f t="shared" si="1079"/>
        <v>#VALUE!</v>
      </c>
      <c r="HD245" t="e">
        <f t="shared" si="1080"/>
        <v>#VALUE!</v>
      </c>
      <c r="HE245">
        <f t="shared" si="1081"/>
        <v>4.1493027345428209E-2</v>
      </c>
      <c r="HG245" t="e">
        <f t="shared" si="1082"/>
        <v>#VALUE!</v>
      </c>
      <c r="HI245" t="e">
        <f t="shared" si="1083"/>
        <v>#DIV/0!</v>
      </c>
      <c r="HJ245">
        <f t="shared" si="1084"/>
        <v>0.26334101977585711</v>
      </c>
      <c r="HK245" t="e">
        <f t="shared" si="1085"/>
        <v>#DIV/0!</v>
      </c>
      <c r="HL245" t="e">
        <f t="shared" si="1086"/>
        <v>#DIV/0!</v>
      </c>
      <c r="HM245" t="e">
        <f t="shared" si="1087"/>
        <v>#DIV/0!</v>
      </c>
      <c r="HO245" s="8">
        <f t="shared" si="1165"/>
        <v>8</v>
      </c>
      <c r="HP245" t="b">
        <f t="shared" si="1133"/>
        <v>1</v>
      </c>
      <c r="HS245" s="11"/>
      <c r="HT245" s="11"/>
      <c r="HU245" s="11"/>
      <c r="HV245" s="17">
        <f t="shared" ca="1" si="1088"/>
        <v>1993</v>
      </c>
      <c r="HW245" s="18">
        <f t="shared" ca="1" si="1089"/>
        <v>0.90154035736290827</v>
      </c>
      <c r="HX245" s="18">
        <f t="shared" ca="1" si="1090"/>
        <v>1.0471555785385573</v>
      </c>
      <c r="HY245" s="18">
        <f t="shared" ca="1" si="1091"/>
        <v>0.97842979824175269</v>
      </c>
      <c r="IB245" s="18">
        <f t="shared" ca="1" si="1092"/>
        <v>0.95138790175671095</v>
      </c>
      <c r="IC245" s="18">
        <f t="shared" ca="1" si="1093"/>
        <v>0.94967569795568541</v>
      </c>
      <c r="ID245" s="18">
        <f t="shared" ca="1" si="1094"/>
        <v>1.03145953683767</v>
      </c>
      <c r="IE245" s="18">
        <f t="shared" ca="1" si="1095"/>
        <v>1.0626071430537041</v>
      </c>
      <c r="IF245" s="21" t="s">
        <v>207</v>
      </c>
    </row>
    <row r="246" spans="1:240" x14ac:dyDescent="0.2">
      <c r="A246" t="s">
        <v>200</v>
      </c>
      <c r="B246" s="1">
        <f t="shared" si="1134"/>
        <v>1958</v>
      </c>
      <c r="C246" s="42">
        <f>'Annual Data_MER_July-2014'!C22</f>
        <v>578.30799999999999</v>
      </c>
      <c r="D246" s="42">
        <f>'Annual Data_MER_July-2014'!G22</f>
        <v>435.25599999999997</v>
      </c>
      <c r="E246" s="42">
        <f>AER11_Table2.1d!W21*0.001</f>
        <v>977.70799999999997</v>
      </c>
      <c r="F246" s="42">
        <f>AER11_Table2.1e!N18*0.001</f>
        <v>14.516999999999999</v>
      </c>
      <c r="G246" s="42"/>
      <c r="H246" s="42">
        <f t="shared" si="1096"/>
        <v>2005.789</v>
      </c>
      <c r="I246" s="27">
        <f t="shared" si="1097"/>
        <v>587.86313012895664</v>
      </c>
      <c r="J246" s="1"/>
      <c r="K246" s="27"/>
      <c r="L246" s="42">
        <f>[10]Commercial_Total!D172</f>
        <v>435.25600000000003</v>
      </c>
      <c r="M246" s="27"/>
      <c r="N246" s="27">
        <f t="shared" si="1098"/>
        <v>14.516999999999999</v>
      </c>
      <c r="O246" s="27"/>
      <c r="P246" s="27">
        <f t="shared" si="1099"/>
        <v>449.77300000000002</v>
      </c>
      <c r="Q246" s="27">
        <f t="shared" si="1100"/>
        <v>131.82092614302462</v>
      </c>
      <c r="R246" s="27"/>
      <c r="S246" s="1"/>
      <c r="T246" s="1"/>
      <c r="U246" s="1"/>
      <c r="V246" s="1"/>
      <c r="W246" s="1"/>
      <c r="X246" s="1"/>
      <c r="Z246" s="23">
        <f t="shared" si="1041"/>
        <v>0</v>
      </c>
      <c r="AA246" s="23">
        <f t="shared" si="1041"/>
        <v>33206.848339272772</v>
      </c>
      <c r="AB246" s="23"/>
      <c r="AC246" s="58">
        <f t="shared" si="1042"/>
        <v>0</v>
      </c>
      <c r="AD246" s="27">
        <f t="shared" si="1043"/>
        <v>449.77300000000002</v>
      </c>
      <c r="AE246" s="27"/>
      <c r="AH246" s="267" t="e">
        <f t="shared" si="1101"/>
        <v>#DIV/0!</v>
      </c>
      <c r="AI246" s="267">
        <f t="shared" si="1102"/>
        <v>13.107416745877549</v>
      </c>
      <c r="AJ246" s="267" t="e">
        <f t="shared" si="1103"/>
        <v>#DIV/0!</v>
      </c>
      <c r="AK246" s="51" t="e">
        <f t="shared" si="1104"/>
        <v>#DIV/0!</v>
      </c>
      <c r="AL246" s="15"/>
      <c r="AM246" s="15"/>
      <c r="AN246" s="34" t="e">
        <f t="shared" si="1105"/>
        <v>#DIV/0!</v>
      </c>
      <c r="AO246" s="34" t="e">
        <f t="shared" si="1106"/>
        <v>#DIV/0!</v>
      </c>
      <c r="AQ246" s="26" t="e">
        <f t="shared" si="1044"/>
        <v>#DIV/0!</v>
      </c>
      <c r="AR246" s="26">
        <f t="shared" si="1045"/>
        <v>0.32301669713735404</v>
      </c>
      <c r="AS246" s="26" t="e">
        <f t="shared" si="1046"/>
        <v>#DIV/0!</v>
      </c>
      <c r="AT246" s="26" t="e">
        <f t="shared" si="1047"/>
        <v>#DIV/0!</v>
      </c>
      <c r="AV246" s="26" t="e">
        <f t="shared" si="1048"/>
        <v>#DIV/0!</v>
      </c>
      <c r="AY246" s="34" t="e">
        <f t="shared" si="1049"/>
        <v>#DIV/0!</v>
      </c>
      <c r="AZ246" s="34" t="e">
        <f t="shared" si="1050"/>
        <v>#DIV/0!</v>
      </c>
      <c r="BA246" s="34" t="e">
        <f t="shared" si="1051"/>
        <v>#DIV/0!</v>
      </c>
      <c r="BB246" t="e">
        <f t="shared" si="1052"/>
        <v>#DIV/0!</v>
      </c>
      <c r="BD246" s="34"/>
      <c r="BH246" s="51"/>
      <c r="BI246" s="258">
        <f>[10]Commercial_Total!Y172</f>
        <v>0.3172633388487956</v>
      </c>
      <c r="BJ246" s="1"/>
      <c r="BK246" s="51"/>
      <c r="BL246" s="1"/>
      <c r="BM246" s="1"/>
      <c r="BN246" s="1"/>
      <c r="BO246" s="258">
        <f>[10]Commercial_Total!X172</f>
        <v>1.0181343306460644</v>
      </c>
      <c r="BP246" s="1"/>
      <c r="BQ246" s="51"/>
      <c r="BZ246" s="83">
        <f t="shared" si="1135"/>
        <v>0.37341313260476949</v>
      </c>
      <c r="CA246" s="83" t="str">
        <f t="shared" si="1053"/>
        <v xml:space="preserve">NA </v>
      </c>
      <c r="CB246" s="83" t="str">
        <f t="shared" si="1054"/>
        <v xml:space="preserve">NA </v>
      </c>
      <c r="CC246" s="83" t="str">
        <f t="shared" si="1055"/>
        <v>NA</v>
      </c>
      <c r="CD246" s="83" t="str">
        <f t="shared" si="1056"/>
        <v>NA</v>
      </c>
      <c r="CE246" s="83" t="str">
        <f t="shared" si="1057"/>
        <v>NA</v>
      </c>
      <c r="CF246" s="84" t="str">
        <f t="shared" si="1107"/>
        <v xml:space="preserve">NA </v>
      </c>
      <c r="CG246" s="84">
        <f t="shared" si="1058"/>
        <v>5.8503024455172137E-2</v>
      </c>
      <c r="CH246" s="9"/>
      <c r="CI246" s="84" t="str">
        <f t="shared" si="1108"/>
        <v xml:space="preserve">NA </v>
      </c>
      <c r="CK246" s="87" t="e">
        <f t="shared" si="1059"/>
        <v>#DIV/0!</v>
      </c>
      <c r="CL246" s="87" t="e">
        <f t="shared" si="1109"/>
        <v>#DIV/0!</v>
      </c>
      <c r="CM246" s="92">
        <f t="shared" si="1110"/>
        <v>0</v>
      </c>
      <c r="CN246" s="92">
        <f t="shared" si="1111"/>
        <v>0</v>
      </c>
      <c r="CO246" s="5">
        <f t="shared" si="1112"/>
        <v>0</v>
      </c>
      <c r="CP246" s="91">
        <f t="shared" si="1113"/>
        <v>0</v>
      </c>
      <c r="CQ246" s="37" t="e">
        <f t="shared" si="1060"/>
        <v>#VALUE!</v>
      </c>
      <c r="CR246" t="e">
        <f t="shared" si="1061"/>
        <v>#VALUE!</v>
      </c>
      <c r="CS246" s="84" t="str">
        <f t="shared" si="1062"/>
        <v xml:space="preserve">NA </v>
      </c>
      <c r="CT246" s="205"/>
      <c r="CU246" s="244"/>
      <c r="CV246" s="5"/>
      <c r="CW246" s="26">
        <f t="shared" si="1114"/>
        <v>0</v>
      </c>
      <c r="CX246" s="26">
        <f t="shared" si="1115"/>
        <v>0.96772371840906413</v>
      </c>
      <c r="CY246" s="26">
        <f t="shared" si="1116"/>
        <v>0</v>
      </c>
      <c r="CZ246" s="26">
        <f t="shared" si="1117"/>
        <v>3.2276281590935867E-2</v>
      </c>
      <c r="DA246" s="26">
        <f t="shared" si="1118"/>
        <v>0</v>
      </c>
      <c r="DB246" s="26">
        <f t="shared" si="1119"/>
        <v>1</v>
      </c>
      <c r="DD246" s="26" t="e">
        <f t="shared" si="1136"/>
        <v>#DIV/0!</v>
      </c>
      <c r="DE246" s="26">
        <f t="shared" si="1137"/>
        <v>0.96489882518239345</v>
      </c>
      <c r="DF246" s="26" t="e">
        <f t="shared" si="1138"/>
        <v>#DIV/0!</v>
      </c>
      <c r="DG246" s="26">
        <f t="shared" si="1139"/>
        <v>3.502265303593468E-2</v>
      </c>
      <c r="DH246" s="26" t="e">
        <f t="shared" si="1140"/>
        <v>#DIV/0!</v>
      </c>
      <c r="DI246" s="26" t="e">
        <f t="shared" si="1141"/>
        <v>#DIV/0!</v>
      </c>
      <c r="DJ246" s="26"/>
      <c r="DK246" s="26" t="e">
        <f t="shared" si="1142"/>
        <v>#DIV/0!</v>
      </c>
      <c r="DL246" s="26" t="e">
        <f t="shared" si="1143"/>
        <v>#DIV/0!</v>
      </c>
      <c r="DM246" s="26" t="e">
        <f t="shared" si="1144"/>
        <v>#DIV/0!</v>
      </c>
      <c r="DN246" s="26" t="e">
        <f t="shared" si="1145"/>
        <v>#DIV/0!</v>
      </c>
      <c r="DO246" s="26" t="e">
        <f t="shared" si="1146"/>
        <v>#DIV/0!</v>
      </c>
      <c r="DP246" s="26" t="e">
        <f t="shared" si="1147"/>
        <v>#DIV/0!</v>
      </c>
      <c r="DQ246" s="26"/>
      <c r="DR246" s="26"/>
      <c r="DS246" s="26" t="e">
        <f t="shared" si="1148"/>
        <v>#DIV/0!</v>
      </c>
      <c r="DT246" s="26">
        <f t="shared" si="1149"/>
        <v>3.183762959015219E-2</v>
      </c>
      <c r="DU246" s="26" t="e">
        <f t="shared" si="1150"/>
        <v>#DIV/0!</v>
      </c>
      <c r="DV246" s="26" t="e">
        <f t="shared" si="1151"/>
        <v>#DIV/0!</v>
      </c>
      <c r="DW246" s="26" t="e">
        <f t="shared" si="1152"/>
        <v>#DIV/0!</v>
      </c>
      <c r="DY246" s="26" t="e">
        <f t="shared" si="1153"/>
        <v>#DIV/0!</v>
      </c>
      <c r="DZ246" s="26">
        <f t="shared" si="1154"/>
        <v>1</v>
      </c>
      <c r="EA246" s="26">
        <f t="shared" si="1063"/>
        <v>0.81763443050936158</v>
      </c>
      <c r="EC246" s="26" t="e">
        <f t="shared" si="1120"/>
        <v>#DIV/0!</v>
      </c>
      <c r="ED246" s="26" t="e">
        <f t="shared" si="1121"/>
        <v>#DIV/0!</v>
      </c>
      <c r="EE246" s="26" t="e">
        <f t="shared" si="1122"/>
        <v>#DIV/0!</v>
      </c>
      <c r="EF246" s="26" t="e">
        <f t="shared" si="1123"/>
        <v>#DIV/0!</v>
      </c>
      <c r="EG246" s="26" t="e">
        <f t="shared" si="1124"/>
        <v>#DIV/0!</v>
      </c>
      <c r="EI246" s="26" t="e">
        <f t="shared" si="1125"/>
        <v>#DIV/0!</v>
      </c>
      <c r="EJ246" s="26">
        <f t="shared" si="1155"/>
        <v>1</v>
      </c>
      <c r="EK246" s="26">
        <f t="shared" si="1064"/>
        <v>1.233253860685962</v>
      </c>
      <c r="EN246" s="26" t="e">
        <f t="shared" si="1156"/>
        <v>#DIV/0!</v>
      </c>
      <c r="EO246" s="26">
        <f t="shared" si="1157"/>
        <v>3.4949252422954644E-2</v>
      </c>
      <c r="EP246" s="26" t="e">
        <f t="shared" si="1158"/>
        <v>#DIV/0!</v>
      </c>
      <c r="EQ246" s="26" t="e">
        <f t="shared" si="1159"/>
        <v>#DIV/0!</v>
      </c>
      <c r="ER246" s="26"/>
      <c r="ET246" s="26" t="e">
        <f t="shared" si="1160"/>
        <v>#DIV/0!</v>
      </c>
      <c r="EU246" s="26">
        <f t="shared" si="1161"/>
        <v>1</v>
      </c>
      <c r="EV246" s="26">
        <f t="shared" si="1065"/>
        <v>0.82279402494696274</v>
      </c>
      <c r="EW246" s="26"/>
      <c r="EX246" s="26" t="e">
        <f t="shared" si="1126"/>
        <v>#DIV/0!</v>
      </c>
      <c r="EY246" s="26">
        <f t="shared" si="1127"/>
        <v>-3.1116228328025974E-3</v>
      </c>
      <c r="EZ246" s="26" t="e">
        <f t="shared" si="1128"/>
        <v>#DIV/0!</v>
      </c>
      <c r="FA246" s="26" t="e">
        <f t="shared" si="1129"/>
        <v>#DIV/0!</v>
      </c>
      <c r="FB246" s="26"/>
      <c r="FC246" s="26"/>
      <c r="FD246" s="26" t="e">
        <f t="shared" si="1162"/>
        <v>#DIV/0!</v>
      </c>
      <c r="FE246" s="26">
        <f t="shared" si="1163"/>
        <v>1</v>
      </c>
      <c r="FF246" s="26">
        <f t="shared" si="1066"/>
        <v>0.9937282332682944</v>
      </c>
      <c r="FV246" s="26">
        <f t="shared" si="1067"/>
        <v>0.37341313260476949</v>
      </c>
      <c r="FX246" s="8">
        <f t="shared" si="1164"/>
        <v>9</v>
      </c>
      <c r="FY246" t="b">
        <f t="shared" si="1130"/>
        <v>1</v>
      </c>
      <c r="GC246" s="11"/>
      <c r="GD246" s="11"/>
      <c r="GE246" s="11"/>
      <c r="GF246" s="17">
        <f t="shared" ca="1" si="1068"/>
        <v>1994</v>
      </c>
      <c r="GG246" s="18">
        <f t="shared" ca="1" si="1069"/>
        <v>1.3043885205056884</v>
      </c>
      <c r="GH246" s="18">
        <f t="shared" ca="1" si="1070"/>
        <v>0.93689782891694606</v>
      </c>
      <c r="GI246" s="18">
        <f t="shared" ca="1" si="1071"/>
        <v>1.0347180564200624</v>
      </c>
      <c r="GJ246" s="94">
        <f t="shared" ca="1" si="1131"/>
        <v>1.2645069727141711</v>
      </c>
      <c r="GL246">
        <f t="shared" ca="1" si="1132"/>
        <v>1994</v>
      </c>
      <c r="GM246" s="18">
        <f t="shared" ca="1" si="1072"/>
        <v>1.0167543987717536</v>
      </c>
      <c r="GN246" s="18">
        <f t="shared" ca="1" si="1073"/>
        <v>1.1262393927190311</v>
      </c>
      <c r="GO246" s="18">
        <f t="shared" ca="1" si="1074"/>
        <v>0.97196106991335041</v>
      </c>
      <c r="GP246" s="18">
        <f t="shared" ca="1" si="1075"/>
        <v>0.97507743481439835</v>
      </c>
      <c r="GQ246" s="21" t="s">
        <v>207</v>
      </c>
      <c r="GX246" s="14"/>
      <c r="GZ246">
        <f t="shared" si="1076"/>
        <v>0.26850561637992321</v>
      </c>
      <c r="HA246" t="e">
        <f t="shared" si="1077"/>
        <v>#VALUE!</v>
      </c>
      <c r="HB246" t="e">
        <f t="shared" si="1078"/>
        <v>#VALUE!</v>
      </c>
      <c r="HC246" t="e">
        <f t="shared" si="1079"/>
        <v>#VALUE!</v>
      </c>
      <c r="HD246" t="e">
        <f t="shared" si="1080"/>
        <v>#VALUE!</v>
      </c>
      <c r="HE246">
        <f t="shared" si="1081"/>
        <v>4.3719676404856037E-2</v>
      </c>
      <c r="HG246" t="e">
        <f t="shared" si="1082"/>
        <v>#VALUE!</v>
      </c>
      <c r="HI246" t="e">
        <f t="shared" si="1083"/>
        <v>#DIV/0!</v>
      </c>
      <c r="HJ246">
        <f t="shared" si="1084"/>
        <v>0.27186006716907263</v>
      </c>
      <c r="HK246" t="e">
        <f t="shared" si="1085"/>
        <v>#DIV/0!</v>
      </c>
      <c r="HL246" t="e">
        <f t="shared" si="1086"/>
        <v>#DIV/0!</v>
      </c>
      <c r="HM246" t="e">
        <f t="shared" si="1087"/>
        <v>#DIV/0!</v>
      </c>
      <c r="HO246" s="8">
        <f t="shared" si="1165"/>
        <v>9</v>
      </c>
      <c r="HP246" t="b">
        <f t="shared" si="1133"/>
        <v>1</v>
      </c>
      <c r="HS246" s="11"/>
      <c r="HT246" s="11"/>
      <c r="HU246" s="11"/>
      <c r="HV246" s="17">
        <f t="shared" ca="1" si="1088"/>
        <v>1994</v>
      </c>
      <c r="HW246" s="18">
        <f t="shared" ca="1" si="1089"/>
        <v>0.93793070761647479</v>
      </c>
      <c r="HX246" s="18">
        <f t="shared" ca="1" si="1090"/>
        <v>1.0312229687817964</v>
      </c>
      <c r="HY246" s="18">
        <f t="shared" ca="1" si="1091"/>
        <v>0.97700380689040411</v>
      </c>
      <c r="IB246" s="18">
        <f t="shared" ca="1" si="1092"/>
        <v>0.95167599307686657</v>
      </c>
      <c r="IC246" s="18">
        <f t="shared" ca="1" si="1093"/>
        <v>0.96771134054763652</v>
      </c>
      <c r="ID246" s="18">
        <f t="shared" ca="1" si="1094"/>
        <v>0.98702569122159223</v>
      </c>
      <c r="IE246" s="18">
        <f t="shared" ca="1" si="1095"/>
        <v>1.0742487446201459</v>
      </c>
      <c r="IF246" s="21" t="s">
        <v>207</v>
      </c>
    </row>
    <row r="247" spans="1:240" x14ac:dyDescent="0.2">
      <c r="A247" t="s">
        <v>200</v>
      </c>
      <c r="B247" s="1">
        <f t="shared" si="1134"/>
        <v>1959</v>
      </c>
      <c r="C247" s="42">
        <f>'Annual Data_MER_July-2014'!C23</f>
        <v>629.66399999999999</v>
      </c>
      <c r="D247" s="42">
        <f>'Annual Data_MER_July-2014'!G23</f>
        <v>487.86</v>
      </c>
      <c r="E247" s="42">
        <f>AER11_Table2.1d!W22*0.001</f>
        <v>1075.239</v>
      </c>
      <c r="F247" s="42">
        <f>AER11_Table2.1e!N19*0.001</f>
        <v>14.418000000000001</v>
      </c>
      <c r="G247" s="42"/>
      <c r="H247" s="42">
        <f t="shared" si="1096"/>
        <v>2207.181</v>
      </c>
      <c r="I247" s="27">
        <f t="shared" si="1097"/>
        <v>646.8877491207503</v>
      </c>
      <c r="J247" s="1"/>
      <c r="K247" s="27"/>
      <c r="L247" s="42">
        <f>[10]Commercial_Total!D173</f>
        <v>487.86</v>
      </c>
      <c r="M247" s="27"/>
      <c r="N247" s="27">
        <f t="shared" si="1098"/>
        <v>14.418000000000001</v>
      </c>
      <c r="O247" s="27"/>
      <c r="P247" s="27">
        <f t="shared" si="1099"/>
        <v>502.27800000000002</v>
      </c>
      <c r="Q247" s="27">
        <f t="shared" si="1100"/>
        <v>147.20926143024619</v>
      </c>
      <c r="R247" s="27"/>
      <c r="S247" s="1"/>
      <c r="T247" s="1"/>
      <c r="U247" s="1"/>
      <c r="V247" s="1"/>
      <c r="W247" s="1"/>
      <c r="X247" s="1"/>
      <c r="Z247" s="23">
        <f t="shared" si="1041"/>
        <v>0</v>
      </c>
      <c r="AA247" s="23">
        <f t="shared" si="1041"/>
        <v>34088.664024781632</v>
      </c>
      <c r="AB247" s="23"/>
      <c r="AC247" s="58">
        <f t="shared" si="1042"/>
        <v>0</v>
      </c>
      <c r="AD247" s="27">
        <f t="shared" si="1043"/>
        <v>502.27800000000002</v>
      </c>
      <c r="AE247" s="27"/>
      <c r="AH247" s="267" t="e">
        <f t="shared" si="1101"/>
        <v>#DIV/0!</v>
      </c>
      <c r="AI247" s="267">
        <f t="shared" si="1102"/>
        <v>14.311502487904413</v>
      </c>
      <c r="AJ247" s="267" t="e">
        <f t="shared" si="1103"/>
        <v>#DIV/0!</v>
      </c>
      <c r="AK247" s="51" t="e">
        <f t="shared" si="1104"/>
        <v>#DIV/0!</v>
      </c>
      <c r="AL247" s="15"/>
      <c r="AM247" s="15"/>
      <c r="AN247" s="34" t="e">
        <f t="shared" si="1105"/>
        <v>#DIV/0!</v>
      </c>
      <c r="AO247" s="34" t="e">
        <f t="shared" si="1106"/>
        <v>#DIV/0!</v>
      </c>
      <c r="AQ247" s="26" t="e">
        <f t="shared" si="1044"/>
        <v>#DIV/0!</v>
      </c>
      <c r="AR247" s="26">
        <f t="shared" si="1045"/>
        <v>0.35268995823832761</v>
      </c>
      <c r="AS247" s="26" t="e">
        <f t="shared" si="1046"/>
        <v>#DIV/0!</v>
      </c>
      <c r="AT247" s="26" t="e">
        <f t="shared" si="1047"/>
        <v>#DIV/0!</v>
      </c>
      <c r="AV247" s="26" t="e">
        <f t="shared" si="1048"/>
        <v>#DIV/0!</v>
      </c>
      <c r="AY247" s="34" t="e">
        <f t="shared" si="1049"/>
        <v>#DIV/0!</v>
      </c>
      <c r="AZ247" s="34" t="e">
        <f t="shared" si="1050"/>
        <v>#DIV/0!</v>
      </c>
      <c r="BA247" s="34" t="e">
        <f t="shared" si="1051"/>
        <v>#DIV/0!</v>
      </c>
      <c r="BB247" t="e">
        <f t="shared" si="1052"/>
        <v>#DIV/0!</v>
      </c>
      <c r="BD247" s="34"/>
      <c r="BH247" s="51"/>
      <c r="BI247" s="258">
        <f>[10]Commercial_Total!Y173</f>
        <v>0.34087936230833593</v>
      </c>
      <c r="BJ247" s="1"/>
      <c r="BK247" s="51"/>
      <c r="BL247" s="1"/>
      <c r="BM247" s="1"/>
      <c r="BN247" s="1"/>
      <c r="BO247" s="258">
        <f>[10]Commercial_Total!X173</f>
        <v>1.0346474361193758</v>
      </c>
      <c r="BP247" s="1"/>
      <c r="BQ247" s="51"/>
      <c r="BZ247" s="83">
        <f t="shared" si="1135"/>
        <v>0.39918530920020567</v>
      </c>
      <c r="CA247" s="83" t="str">
        <f t="shared" si="1053"/>
        <v xml:space="preserve">NA </v>
      </c>
      <c r="CB247" s="83" t="str">
        <f t="shared" si="1054"/>
        <v xml:space="preserve">NA </v>
      </c>
      <c r="CC247" s="83" t="str">
        <f t="shared" si="1055"/>
        <v>NA</v>
      </c>
      <c r="CD247" s="83" t="str">
        <f t="shared" si="1056"/>
        <v>NA</v>
      </c>
      <c r="CE247" s="83" t="str">
        <f t="shared" si="1057"/>
        <v>NA</v>
      </c>
      <c r="CF247" s="84" t="str">
        <f t="shared" si="1107"/>
        <v xml:space="preserve">NA </v>
      </c>
      <c r="CG247" s="84">
        <f t="shared" si="1058"/>
        <v>6.5332472418964574E-2</v>
      </c>
      <c r="CH247" s="9"/>
      <c r="CI247" s="84" t="str">
        <f t="shared" si="1108"/>
        <v xml:space="preserve">NA </v>
      </c>
      <c r="CK247" s="87" t="e">
        <f t="shared" si="1059"/>
        <v>#DIV/0!</v>
      </c>
      <c r="CL247" s="87" t="e">
        <f t="shared" si="1109"/>
        <v>#DIV/0!</v>
      </c>
      <c r="CM247" s="92">
        <f t="shared" si="1110"/>
        <v>0</v>
      </c>
      <c r="CN247" s="92">
        <f t="shared" si="1111"/>
        <v>0</v>
      </c>
      <c r="CO247" s="5">
        <f t="shared" si="1112"/>
        <v>0</v>
      </c>
      <c r="CP247" s="91">
        <f t="shared" si="1113"/>
        <v>0</v>
      </c>
      <c r="CQ247" s="37" t="e">
        <f t="shared" si="1060"/>
        <v>#VALUE!</v>
      </c>
      <c r="CR247" t="e">
        <f t="shared" si="1061"/>
        <v>#VALUE!</v>
      </c>
      <c r="CS247" s="84" t="str">
        <f t="shared" si="1062"/>
        <v xml:space="preserve">NA </v>
      </c>
      <c r="CT247" s="205"/>
      <c r="CU247" s="244"/>
      <c r="CV247" s="5"/>
      <c r="CW247" s="26">
        <f t="shared" si="1114"/>
        <v>0</v>
      </c>
      <c r="CX247" s="26">
        <f t="shared" si="1115"/>
        <v>0.97129478097786481</v>
      </c>
      <c r="CY247" s="26">
        <f t="shared" si="1116"/>
        <v>0</v>
      </c>
      <c r="CZ247" s="26">
        <f t="shared" si="1117"/>
        <v>2.8705219022135152E-2</v>
      </c>
      <c r="DA247" s="26">
        <f t="shared" si="1118"/>
        <v>0</v>
      </c>
      <c r="DB247" s="26">
        <f t="shared" si="1119"/>
        <v>1</v>
      </c>
      <c r="DD247" s="26" t="e">
        <f t="shared" si="1136"/>
        <v>#DIV/0!</v>
      </c>
      <c r="DE247" s="26">
        <f t="shared" si="1137"/>
        <v>0.96950815356336517</v>
      </c>
      <c r="DF247" s="26" t="e">
        <f t="shared" si="1138"/>
        <v>#DIV/0!</v>
      </c>
      <c r="DG247" s="26">
        <f t="shared" si="1139"/>
        <v>3.0455864943899676E-2</v>
      </c>
      <c r="DH247" s="26" t="e">
        <f t="shared" si="1140"/>
        <v>#DIV/0!</v>
      </c>
      <c r="DI247" s="26" t="e">
        <f t="shared" si="1141"/>
        <v>#DIV/0!</v>
      </c>
      <c r="DJ247" s="26"/>
      <c r="DK247" s="26" t="e">
        <f t="shared" si="1142"/>
        <v>#DIV/0!</v>
      </c>
      <c r="DL247" s="26" t="e">
        <f t="shared" si="1143"/>
        <v>#DIV/0!</v>
      </c>
      <c r="DM247" s="26" t="e">
        <f t="shared" si="1144"/>
        <v>#DIV/0!</v>
      </c>
      <c r="DN247" s="26" t="e">
        <f t="shared" si="1145"/>
        <v>#DIV/0!</v>
      </c>
      <c r="DO247" s="26" t="e">
        <f t="shared" si="1146"/>
        <v>#DIV/0!</v>
      </c>
      <c r="DP247" s="26" t="e">
        <f t="shared" si="1147"/>
        <v>#DIV/0!</v>
      </c>
      <c r="DQ247" s="26"/>
      <c r="DR247" s="26"/>
      <c r="DS247" s="26" t="e">
        <f t="shared" si="1148"/>
        <v>#DIV/0!</v>
      </c>
      <c r="DT247" s="26">
        <f t="shared" si="1149"/>
        <v>8.7885349913095448E-2</v>
      </c>
      <c r="DU247" s="26" t="e">
        <f t="shared" si="1150"/>
        <v>#DIV/0!</v>
      </c>
      <c r="DV247" s="26" t="e">
        <f t="shared" si="1151"/>
        <v>#DIV/0!</v>
      </c>
      <c r="DW247" s="26" t="e">
        <f t="shared" si="1152"/>
        <v>#DIV/0!</v>
      </c>
      <c r="DY247" s="26" t="e">
        <f t="shared" si="1153"/>
        <v>#DIV/0!</v>
      </c>
      <c r="DZ247" s="26">
        <f t="shared" si="1154"/>
        <v>1</v>
      </c>
      <c r="EA247" s="26">
        <f t="shared" si="1063"/>
        <v>0.81763443050936158</v>
      </c>
      <c r="EC247" s="26" t="e">
        <f t="shared" si="1120"/>
        <v>#DIV/0!</v>
      </c>
      <c r="ED247" s="26" t="e">
        <f t="shared" si="1121"/>
        <v>#DIV/0!</v>
      </c>
      <c r="EE247" s="26" t="e">
        <f t="shared" si="1122"/>
        <v>#DIV/0!</v>
      </c>
      <c r="EF247" s="26" t="e">
        <f t="shared" si="1123"/>
        <v>#DIV/0!</v>
      </c>
      <c r="EG247" s="26" t="e">
        <f t="shared" si="1124"/>
        <v>#DIV/0!</v>
      </c>
      <c r="EI247" s="26" t="e">
        <f t="shared" si="1125"/>
        <v>#DIV/0!</v>
      </c>
      <c r="EJ247" s="26">
        <f t="shared" si="1155"/>
        <v>1</v>
      </c>
      <c r="EK247" s="26">
        <f t="shared" si="1064"/>
        <v>1.233253860685962</v>
      </c>
      <c r="EN247" s="26" t="e">
        <f t="shared" si="1156"/>
        <v>#DIV/0!</v>
      </c>
      <c r="EO247" s="26">
        <f t="shared" si="1157"/>
        <v>7.179648752876594E-2</v>
      </c>
      <c r="EP247" s="26" t="e">
        <f t="shared" si="1158"/>
        <v>#DIV/0!</v>
      </c>
      <c r="EQ247" s="26" t="e">
        <f t="shared" si="1159"/>
        <v>#DIV/0!</v>
      </c>
      <c r="ER247" s="26"/>
      <c r="ET247" s="26" t="e">
        <f t="shared" si="1160"/>
        <v>#DIV/0!</v>
      </c>
      <c r="EU247" s="26">
        <f t="shared" si="1161"/>
        <v>1</v>
      </c>
      <c r="EV247" s="26">
        <f t="shared" si="1065"/>
        <v>0.82279402494696274</v>
      </c>
      <c r="EW247" s="26"/>
      <c r="EX247" s="26" t="e">
        <f t="shared" si="1126"/>
        <v>#DIV/0!</v>
      </c>
      <c r="EY247" s="26">
        <f t="shared" si="1127"/>
        <v>1.6088862384329553E-2</v>
      </c>
      <c r="EZ247" s="26" t="e">
        <f t="shared" si="1128"/>
        <v>#DIV/0!</v>
      </c>
      <c r="FA247" s="26" t="e">
        <f t="shared" si="1129"/>
        <v>#DIV/0!</v>
      </c>
      <c r="FB247" s="26"/>
      <c r="FC247" s="26"/>
      <c r="FD247" s="26" t="e">
        <f t="shared" si="1162"/>
        <v>#DIV/0!</v>
      </c>
      <c r="FE247" s="26">
        <f t="shared" si="1163"/>
        <v>1</v>
      </c>
      <c r="FF247" s="26">
        <f t="shared" si="1066"/>
        <v>0.9937282332682944</v>
      </c>
      <c r="FV247" s="26">
        <f t="shared" si="1067"/>
        <v>0.39918530920020567</v>
      </c>
      <c r="FX247" s="8">
        <f t="shared" si="1164"/>
        <v>10</v>
      </c>
      <c r="FY247" t="b">
        <f t="shared" si="1130"/>
        <v>1</v>
      </c>
      <c r="GC247" s="11"/>
      <c r="GD247" s="11"/>
      <c r="GE247" s="11"/>
      <c r="GF247" s="17">
        <f t="shared" ca="1" si="1068"/>
        <v>1995</v>
      </c>
      <c r="GG247" s="18">
        <f t="shared" ca="1" si="1069"/>
        <v>1.3398499808850866</v>
      </c>
      <c r="GH247" s="18">
        <f t="shared" ca="1" si="1070"/>
        <v>0.935259271137307</v>
      </c>
      <c r="GI247" s="18">
        <f t="shared" ca="1" si="1071"/>
        <v>1.0364879470971664</v>
      </c>
      <c r="GJ247" s="94">
        <f t="shared" ca="1" si="1131"/>
        <v>1.2988304227318959</v>
      </c>
      <c r="GL247">
        <f t="shared" ca="1" si="1132"/>
        <v>1995</v>
      </c>
      <c r="GM247" s="18">
        <f t="shared" ca="1" si="1072"/>
        <v>1.0128438638862685</v>
      </c>
      <c r="GN247" s="18">
        <f t="shared" ca="1" si="1073"/>
        <v>1.1424816675236094</v>
      </c>
      <c r="GO247" s="18">
        <f t="shared" ca="1" si="1074"/>
        <v>0.96755873162551242</v>
      </c>
      <c r="GP247" s="18">
        <f t="shared" ca="1" si="1075"/>
        <v>0.94244020232963588</v>
      </c>
      <c r="GQ247" s="21" t="s">
        <v>207</v>
      </c>
      <c r="GX247" s="14"/>
      <c r="GZ247">
        <f t="shared" si="1076"/>
        <v>0.28703730034598801</v>
      </c>
      <c r="HA247" t="e">
        <f t="shared" si="1077"/>
        <v>#VALUE!</v>
      </c>
      <c r="HB247" t="e">
        <f t="shared" si="1078"/>
        <v>#VALUE!</v>
      </c>
      <c r="HC247" t="e">
        <f t="shared" si="1079"/>
        <v>#VALUE!</v>
      </c>
      <c r="HD247" t="e">
        <f t="shared" si="1080"/>
        <v>#VALUE!</v>
      </c>
      <c r="HE247">
        <f t="shared" si="1081"/>
        <v>4.8823365620609245E-2</v>
      </c>
      <c r="HG247" t="e">
        <f t="shared" si="1082"/>
        <v>#VALUE!</v>
      </c>
      <c r="HI247" t="e">
        <f t="shared" si="1083"/>
        <v>#DIV/0!</v>
      </c>
      <c r="HJ247">
        <f t="shared" si="1084"/>
        <v>0.29683393021555732</v>
      </c>
      <c r="HK247" t="e">
        <f t="shared" si="1085"/>
        <v>#DIV/0!</v>
      </c>
      <c r="HL247" t="e">
        <f t="shared" si="1086"/>
        <v>#DIV/0!</v>
      </c>
      <c r="HM247" t="e">
        <f t="shared" si="1087"/>
        <v>#DIV/0!</v>
      </c>
      <c r="HO247" s="8">
        <f t="shared" si="1165"/>
        <v>10</v>
      </c>
      <c r="HP247" t="b">
        <f t="shared" si="1133"/>
        <v>1</v>
      </c>
      <c r="HS247" s="11"/>
      <c r="HT247" s="11"/>
      <c r="HU247" s="11"/>
      <c r="HV247" s="17">
        <f t="shared" ca="1" si="1088"/>
        <v>1995</v>
      </c>
      <c r="HW247" s="18">
        <f t="shared" ca="1" si="1089"/>
        <v>0.96342954642400125</v>
      </c>
      <c r="HX247" s="18">
        <f t="shared" ca="1" si="1090"/>
        <v>1.0294194440367415</v>
      </c>
      <c r="HY247" s="18">
        <f t="shared" ca="1" si="1091"/>
        <v>0.97867497704016748</v>
      </c>
      <c r="IB247" s="18">
        <f t="shared" ca="1" si="1092"/>
        <v>0.97033087125443951</v>
      </c>
      <c r="IC247" s="18">
        <f t="shared" ca="1" si="1093"/>
        <v>0.98504228970365226</v>
      </c>
      <c r="ID247" s="18">
        <f t="shared" ca="1" si="1094"/>
        <v>0.98724089435900642</v>
      </c>
      <c r="IE247" s="18">
        <f t="shared" ca="1" si="1095"/>
        <v>1.0382921069493074</v>
      </c>
      <c r="IF247" s="21" t="s">
        <v>207</v>
      </c>
    </row>
    <row r="248" spans="1:240" x14ac:dyDescent="0.2">
      <c r="A248" t="s">
        <v>200</v>
      </c>
      <c r="B248" s="1">
        <f t="shared" si="1134"/>
        <v>1960</v>
      </c>
      <c r="C248" s="42">
        <f>'Annual Data_MER_July-2014'!C24</f>
        <v>687.39300000000003</v>
      </c>
      <c r="D248" s="42">
        <f>'Annual Data_MER_July-2014'!G24</f>
        <v>542.99900000000002</v>
      </c>
      <c r="E248" s="42">
        <f>AER11_Table2.1d!W23*0.001</f>
        <v>1106.8589999999999</v>
      </c>
      <c r="F248" s="42">
        <f>AER11_Table2.1e!N20*0.001</f>
        <v>10.46</v>
      </c>
      <c r="G248" s="42"/>
      <c r="H248" s="42">
        <f t="shared" si="1096"/>
        <v>2347.7110000000002</v>
      </c>
      <c r="I248" s="27">
        <f t="shared" si="1097"/>
        <v>688.07473622508803</v>
      </c>
      <c r="J248" s="1"/>
      <c r="K248" s="27"/>
      <c r="L248" s="42">
        <f>[10]Commercial_Total!D174</f>
        <v>542.99900000000002</v>
      </c>
      <c r="M248" s="27"/>
      <c r="N248" s="27">
        <f t="shared" si="1098"/>
        <v>10.46</v>
      </c>
      <c r="O248" s="27"/>
      <c r="P248" s="27">
        <f t="shared" si="1099"/>
        <v>553.45900000000006</v>
      </c>
      <c r="Q248" s="27">
        <f t="shared" si="1100"/>
        <v>162.20955451348186</v>
      </c>
      <c r="R248" s="27"/>
      <c r="S248" s="1"/>
      <c r="T248" s="1"/>
      <c r="U248" s="1"/>
      <c r="V248" s="1"/>
      <c r="W248" s="1"/>
      <c r="X248" s="1"/>
      <c r="Z248" s="23">
        <f t="shared" si="1041"/>
        <v>0</v>
      </c>
      <c r="AA248" s="23">
        <f t="shared" si="1041"/>
        <v>34692.396596239487</v>
      </c>
      <c r="AB248" s="23"/>
      <c r="AC248" s="58">
        <f t="shared" si="1042"/>
        <v>0</v>
      </c>
      <c r="AD248" s="27">
        <f t="shared" si="1043"/>
        <v>553.45900000000006</v>
      </c>
      <c r="AE248" s="27"/>
      <c r="AH248" s="267" t="e">
        <f t="shared" si="1101"/>
        <v>#DIV/0!</v>
      </c>
      <c r="AI248" s="267">
        <f t="shared" si="1102"/>
        <v>15.651815765845907</v>
      </c>
      <c r="AJ248" s="267" t="e">
        <f t="shared" si="1103"/>
        <v>#DIV/0!</v>
      </c>
      <c r="AK248" s="51" t="e">
        <f t="shared" si="1104"/>
        <v>#DIV/0!</v>
      </c>
      <c r="AL248" s="15"/>
      <c r="AM248" s="15"/>
      <c r="AN248" s="34" t="e">
        <f t="shared" si="1105"/>
        <v>#DIV/0!</v>
      </c>
      <c r="AO248" s="34" t="e">
        <f t="shared" si="1106"/>
        <v>#DIV/0!</v>
      </c>
      <c r="AQ248" s="26" t="e">
        <f t="shared" si="1044"/>
        <v>#DIV/0!</v>
      </c>
      <c r="AR248" s="26">
        <f t="shared" si="1045"/>
        <v>0.38572038494740191</v>
      </c>
      <c r="AS248" s="26" t="e">
        <f t="shared" si="1046"/>
        <v>#DIV/0!</v>
      </c>
      <c r="AT248" s="26" t="e">
        <f t="shared" si="1047"/>
        <v>#DIV/0!</v>
      </c>
      <c r="AV248" s="26" t="e">
        <f t="shared" si="1048"/>
        <v>#DIV/0!</v>
      </c>
      <c r="AY248" s="34" t="e">
        <f t="shared" si="1049"/>
        <v>#DIV/0!</v>
      </c>
      <c r="AZ248" s="34" t="e">
        <f t="shared" si="1050"/>
        <v>#DIV/0!</v>
      </c>
      <c r="BA248" s="34" t="e">
        <f t="shared" si="1051"/>
        <v>#DIV/0!</v>
      </c>
      <c r="BB248" t="e">
        <f t="shared" si="1052"/>
        <v>#DIV/0!</v>
      </c>
      <c r="BD248" s="34"/>
      <c r="BH248" s="51"/>
      <c r="BI248" s="258">
        <f>[10]Commercial_Total!Y174</f>
        <v>0.37727425404187293</v>
      </c>
      <c r="BJ248" s="1"/>
      <c r="BK248" s="51"/>
      <c r="BL248" s="1"/>
      <c r="BM248" s="1"/>
      <c r="BN248" s="1"/>
      <c r="BO248" s="258">
        <f>[10]Commercial_Total!X174</f>
        <v>1.0223872443323192</v>
      </c>
      <c r="BP248" s="1"/>
      <c r="BQ248" s="51"/>
      <c r="BZ248" s="83">
        <f t="shared" si="1135"/>
        <v>0.40942826634325113</v>
      </c>
      <c r="CA248" s="83" t="str">
        <f t="shared" si="1053"/>
        <v xml:space="preserve">NA </v>
      </c>
      <c r="CB248" s="83" t="str">
        <f t="shared" si="1054"/>
        <v xml:space="preserve">NA </v>
      </c>
      <c r="CC248" s="83" t="str">
        <f t="shared" si="1055"/>
        <v>NA</v>
      </c>
      <c r="CD248" s="83" t="str">
        <f t="shared" si="1056"/>
        <v>NA</v>
      </c>
      <c r="CE248" s="83" t="str">
        <f t="shared" si="1057"/>
        <v>NA</v>
      </c>
      <c r="CF248" s="84" t="str">
        <f t="shared" si="1107"/>
        <v xml:space="preserve">NA </v>
      </c>
      <c r="CG248" s="84">
        <f t="shared" si="1058"/>
        <v>7.1989704610848401E-2</v>
      </c>
      <c r="CH248" s="9"/>
      <c r="CI248" s="84" t="str">
        <f t="shared" si="1108"/>
        <v xml:space="preserve">NA </v>
      </c>
      <c r="CK248" s="87" t="e">
        <f t="shared" si="1059"/>
        <v>#DIV/0!</v>
      </c>
      <c r="CL248" s="87" t="e">
        <f t="shared" si="1109"/>
        <v>#DIV/0!</v>
      </c>
      <c r="CM248" s="92">
        <f t="shared" si="1110"/>
        <v>0</v>
      </c>
      <c r="CN248" s="92">
        <f t="shared" si="1111"/>
        <v>0</v>
      </c>
      <c r="CO248" s="5">
        <f t="shared" si="1112"/>
        <v>0</v>
      </c>
      <c r="CP248" s="91">
        <f t="shared" si="1113"/>
        <v>0</v>
      </c>
      <c r="CQ248" s="37" t="e">
        <f t="shared" si="1060"/>
        <v>#VALUE!</v>
      </c>
      <c r="CR248" t="e">
        <f t="shared" si="1061"/>
        <v>#VALUE!</v>
      </c>
      <c r="CS248" s="84" t="str">
        <f t="shared" si="1062"/>
        <v xml:space="preserve">NA </v>
      </c>
      <c r="CT248" s="205"/>
      <c r="CU248" s="244"/>
      <c r="CV248" s="5"/>
      <c r="CW248" s="26">
        <f t="shared" si="1114"/>
        <v>0</v>
      </c>
      <c r="CX248" s="26">
        <f t="shared" si="1115"/>
        <v>0.98110067773764631</v>
      </c>
      <c r="CY248" s="26">
        <f t="shared" si="1116"/>
        <v>0</v>
      </c>
      <c r="CZ248" s="26">
        <f t="shared" si="1117"/>
        <v>1.889932226235367E-2</v>
      </c>
      <c r="DA248" s="26">
        <f t="shared" si="1118"/>
        <v>0</v>
      </c>
      <c r="DB248" s="26">
        <f t="shared" si="1119"/>
        <v>1</v>
      </c>
      <c r="DD248" s="26" t="e">
        <f t="shared" si="1136"/>
        <v>#DIV/0!</v>
      </c>
      <c r="DE248" s="26">
        <f t="shared" si="1137"/>
        <v>0.97618952095769662</v>
      </c>
      <c r="DF248" s="26" t="e">
        <f t="shared" si="1138"/>
        <v>#DIV/0!</v>
      </c>
      <c r="DG248" s="26">
        <f t="shared" si="1139"/>
        <v>2.346172729366925E-2</v>
      </c>
      <c r="DH248" s="26" t="e">
        <f t="shared" si="1140"/>
        <v>#DIV/0!</v>
      </c>
      <c r="DI248" s="26" t="e">
        <f t="shared" si="1141"/>
        <v>#DIV/0!</v>
      </c>
      <c r="DJ248" s="26"/>
      <c r="DK248" s="26" t="e">
        <f t="shared" si="1142"/>
        <v>#DIV/0!</v>
      </c>
      <c r="DL248" s="26" t="e">
        <f t="shared" si="1143"/>
        <v>#DIV/0!</v>
      </c>
      <c r="DM248" s="26" t="e">
        <f t="shared" si="1144"/>
        <v>#DIV/0!</v>
      </c>
      <c r="DN248" s="26" t="e">
        <f t="shared" si="1145"/>
        <v>#DIV/0!</v>
      </c>
      <c r="DO248" s="26" t="e">
        <f t="shared" si="1146"/>
        <v>#DIV/0!</v>
      </c>
      <c r="DP248" s="26" t="e">
        <f t="shared" si="1147"/>
        <v>#DIV/0!</v>
      </c>
      <c r="DQ248" s="26"/>
      <c r="DR248" s="26"/>
      <c r="DS248" s="26" t="e">
        <f t="shared" si="1148"/>
        <v>#DIV/0!</v>
      </c>
      <c r="DT248" s="26">
        <f t="shared" si="1149"/>
        <v>8.9523349915319406E-2</v>
      </c>
      <c r="DU248" s="26" t="e">
        <f t="shared" si="1150"/>
        <v>#DIV/0!</v>
      </c>
      <c r="DV248" s="26" t="e">
        <f t="shared" si="1151"/>
        <v>#DIV/0!</v>
      </c>
      <c r="DW248" s="26" t="e">
        <f t="shared" si="1152"/>
        <v>#DIV/0!</v>
      </c>
      <c r="DY248" s="26" t="e">
        <f t="shared" si="1153"/>
        <v>#DIV/0!</v>
      </c>
      <c r="DZ248" s="26">
        <f t="shared" si="1154"/>
        <v>1</v>
      </c>
      <c r="EA248" s="26">
        <f t="shared" si="1063"/>
        <v>0.81763443050936158</v>
      </c>
      <c r="EC248" s="26" t="e">
        <f t="shared" si="1120"/>
        <v>#DIV/0!</v>
      </c>
      <c r="ED248" s="26" t="e">
        <f t="shared" si="1121"/>
        <v>#DIV/0!</v>
      </c>
      <c r="EE248" s="26" t="e">
        <f t="shared" si="1122"/>
        <v>#DIV/0!</v>
      </c>
      <c r="EF248" s="26" t="e">
        <f t="shared" si="1123"/>
        <v>#DIV/0!</v>
      </c>
      <c r="EG248" s="26" t="e">
        <f t="shared" si="1124"/>
        <v>#DIV/0!</v>
      </c>
      <c r="EI248" s="26" t="e">
        <f t="shared" si="1125"/>
        <v>#DIV/0!</v>
      </c>
      <c r="EJ248" s="26">
        <f t="shared" si="1155"/>
        <v>1</v>
      </c>
      <c r="EK248" s="26">
        <f t="shared" si="1064"/>
        <v>1.233253860685962</v>
      </c>
      <c r="EN248" s="26" t="e">
        <f t="shared" si="1156"/>
        <v>#DIV/0!</v>
      </c>
      <c r="EO248" s="26">
        <f t="shared" si="1157"/>
        <v>0.10144374880810411</v>
      </c>
      <c r="EP248" s="26" t="e">
        <f t="shared" si="1158"/>
        <v>#DIV/0!</v>
      </c>
      <c r="EQ248" s="26" t="e">
        <f t="shared" si="1159"/>
        <v>#DIV/0!</v>
      </c>
      <c r="ER248" s="26"/>
      <c r="ET248" s="26" t="e">
        <f t="shared" si="1160"/>
        <v>#DIV/0!</v>
      </c>
      <c r="EU248" s="26">
        <f t="shared" si="1161"/>
        <v>1</v>
      </c>
      <c r="EV248" s="26">
        <f t="shared" si="1065"/>
        <v>0.82279402494696274</v>
      </c>
      <c r="EW248" s="26"/>
      <c r="EX248" s="26" t="e">
        <f t="shared" si="1126"/>
        <v>#DIV/0!</v>
      </c>
      <c r="EY248" s="26">
        <f t="shared" si="1127"/>
        <v>-1.192039889278493E-2</v>
      </c>
      <c r="EZ248" s="26" t="e">
        <f t="shared" si="1128"/>
        <v>#DIV/0!</v>
      </c>
      <c r="FA248" s="26" t="e">
        <f t="shared" si="1129"/>
        <v>#DIV/0!</v>
      </c>
      <c r="FB248" s="26"/>
      <c r="FC248" s="26"/>
      <c r="FD248" s="26" t="e">
        <f t="shared" si="1162"/>
        <v>#DIV/0!</v>
      </c>
      <c r="FE248" s="26">
        <f t="shared" si="1163"/>
        <v>1</v>
      </c>
      <c r="FF248" s="26">
        <f t="shared" si="1066"/>
        <v>0.9937282332682944</v>
      </c>
      <c r="FV248" s="26">
        <f t="shared" si="1067"/>
        <v>0.40942826634325113</v>
      </c>
      <c r="FX248" s="8">
        <f t="shared" si="1164"/>
        <v>11</v>
      </c>
      <c r="FY248" t="b">
        <f t="shared" si="1130"/>
        <v>1</v>
      </c>
      <c r="GC248" s="11"/>
      <c r="GD248" s="11"/>
      <c r="GE248" s="11"/>
      <c r="GF248" s="17">
        <f t="shared" ca="1" si="1068"/>
        <v>1996</v>
      </c>
      <c r="GG248" s="18">
        <f t="shared" ca="1" si="1069"/>
        <v>1.3907088337266171</v>
      </c>
      <c r="GH248" s="18">
        <f t="shared" ca="1" si="1070"/>
        <v>0.90853080010787735</v>
      </c>
      <c r="GI248" s="18">
        <f t="shared" ca="1" si="1071"/>
        <v>1.0590726966697812</v>
      </c>
      <c r="GJ248" s="94">
        <f t="shared" ca="1" si="1131"/>
        <v>1.3381402685524855</v>
      </c>
      <c r="GL248">
        <f t="shared" ca="1" si="1132"/>
        <v>1996</v>
      </c>
      <c r="GM248" s="18">
        <f t="shared" ca="1" si="1072"/>
        <v>1.0517383666460682</v>
      </c>
      <c r="GN248" s="18">
        <f t="shared" ca="1" si="1073"/>
        <v>1.1725514700700514</v>
      </c>
      <c r="GO248" s="18">
        <f t="shared" ca="1" si="1074"/>
        <v>0.96693399637693556</v>
      </c>
      <c r="GP248" s="18">
        <f t="shared" ca="1" si="1075"/>
        <v>0.90768310384126671</v>
      </c>
      <c r="GQ248" s="21" t="s">
        <v>207</v>
      </c>
      <c r="GX248" s="14"/>
      <c r="GZ248">
        <f t="shared" si="1076"/>
        <v>0.2944025783212475</v>
      </c>
      <c r="HA248" t="e">
        <f t="shared" si="1077"/>
        <v>#VALUE!</v>
      </c>
      <c r="HB248" t="e">
        <f t="shared" si="1078"/>
        <v>#VALUE!</v>
      </c>
      <c r="HC248" t="e">
        <f t="shared" si="1079"/>
        <v>#VALUE!</v>
      </c>
      <c r="HD248" t="e">
        <f t="shared" si="1080"/>
        <v>#VALUE!</v>
      </c>
      <c r="HE248">
        <f t="shared" si="1081"/>
        <v>5.3798356911942735E-2</v>
      </c>
      <c r="HG248" t="e">
        <f t="shared" si="1082"/>
        <v>#VALUE!</v>
      </c>
      <c r="HI248" t="e">
        <f t="shared" si="1083"/>
        <v>#DIV/0!</v>
      </c>
      <c r="HJ248">
        <f t="shared" si="1084"/>
        <v>0.32463327960935573</v>
      </c>
      <c r="HK248" t="e">
        <f t="shared" si="1085"/>
        <v>#DIV/0!</v>
      </c>
      <c r="HL248" t="e">
        <f t="shared" si="1086"/>
        <v>#DIV/0!</v>
      </c>
      <c r="HM248" t="e">
        <f t="shared" si="1087"/>
        <v>#DIV/0!</v>
      </c>
      <c r="HO248" s="8">
        <f t="shared" si="1165"/>
        <v>11</v>
      </c>
      <c r="HP248" t="b">
        <f t="shared" si="1133"/>
        <v>1</v>
      </c>
      <c r="HS248" s="11"/>
      <c r="HT248" s="11"/>
      <c r="HU248" s="11"/>
      <c r="HV248" s="17">
        <f t="shared" ca="1" si="1088"/>
        <v>1996</v>
      </c>
      <c r="HW248" s="18">
        <f t="shared" ca="1" si="1089"/>
        <v>1</v>
      </c>
      <c r="HX248" s="18">
        <f t="shared" ca="1" si="1090"/>
        <v>1</v>
      </c>
      <c r="HY248" s="18">
        <f t="shared" ca="1" si="1091"/>
        <v>1</v>
      </c>
      <c r="IB248" s="18">
        <f t="shared" ca="1" si="1092"/>
        <v>1</v>
      </c>
      <c r="IC248" s="18">
        <f t="shared" ca="1" si="1093"/>
        <v>1</v>
      </c>
      <c r="ID248" s="18">
        <f t="shared" ca="1" si="1094"/>
        <v>1</v>
      </c>
      <c r="IE248" s="18">
        <f t="shared" ca="1" si="1095"/>
        <v>1</v>
      </c>
      <c r="IF248" s="21" t="s">
        <v>207</v>
      </c>
    </row>
    <row r="249" spans="1:240" x14ac:dyDescent="0.2">
      <c r="A249" t="s">
        <v>200</v>
      </c>
      <c r="B249" s="1">
        <f t="shared" si="1134"/>
        <v>1961</v>
      </c>
      <c r="C249" s="42">
        <f>'Annual Data_MER_July-2014'!C25</f>
        <v>731.68600000000004</v>
      </c>
      <c r="D249" s="42">
        <f>'Annual Data_MER_July-2014'!G25</f>
        <v>572.04200000000003</v>
      </c>
      <c r="E249" s="42">
        <f>AER11_Table2.1d!W24*0.001</f>
        <v>1149.25</v>
      </c>
      <c r="F249" s="42">
        <f>AER11_Table2.1e!N21*0.001</f>
        <v>10.316000000000001</v>
      </c>
      <c r="G249" s="42"/>
      <c r="H249" s="42">
        <f t="shared" si="1096"/>
        <v>2463.2939999999999</v>
      </c>
      <c r="I249" s="27">
        <f t="shared" si="1097"/>
        <v>721.95017584994139</v>
      </c>
      <c r="J249" s="1"/>
      <c r="K249" s="27"/>
      <c r="L249" s="42">
        <f>[10]Commercial_Total!D175</f>
        <v>572.04200000000003</v>
      </c>
      <c r="M249" s="27"/>
      <c r="N249" s="27">
        <f t="shared" si="1098"/>
        <v>10.316000000000001</v>
      </c>
      <c r="O249" s="27"/>
      <c r="P249" s="27">
        <f t="shared" si="1099"/>
        <v>582.35800000000006</v>
      </c>
      <c r="Q249" s="27">
        <f t="shared" si="1100"/>
        <v>170.67936694021105</v>
      </c>
      <c r="R249" s="27"/>
      <c r="S249" s="1"/>
      <c r="T249" s="1"/>
      <c r="U249" s="1"/>
      <c r="V249" s="1"/>
      <c r="W249" s="1"/>
      <c r="X249" s="1"/>
      <c r="Z249" s="23">
        <f t="shared" si="1041"/>
        <v>0</v>
      </c>
      <c r="AA249" s="23">
        <f t="shared" si="1041"/>
        <v>35344.195837661653</v>
      </c>
      <c r="AB249" s="23"/>
      <c r="AC249" s="58">
        <f t="shared" si="1042"/>
        <v>0</v>
      </c>
      <c r="AD249" s="27">
        <f t="shared" si="1043"/>
        <v>582.35800000000006</v>
      </c>
      <c r="AE249" s="27"/>
      <c r="AH249" s="267" t="e">
        <f t="shared" si="1101"/>
        <v>#DIV/0!</v>
      </c>
      <c r="AI249" s="267">
        <f t="shared" si="1102"/>
        <v>16.184892213347524</v>
      </c>
      <c r="AJ249" s="267" t="e">
        <f t="shared" si="1103"/>
        <v>#DIV/0!</v>
      </c>
      <c r="AK249" s="51" t="e">
        <f t="shared" si="1104"/>
        <v>#DIV/0!</v>
      </c>
      <c r="AL249" s="15"/>
      <c r="AM249" s="15"/>
      <c r="AN249" s="34" t="e">
        <f t="shared" si="1105"/>
        <v>#DIV/0!</v>
      </c>
      <c r="AO249" s="34" t="e">
        <f t="shared" si="1106"/>
        <v>#DIV/0!</v>
      </c>
      <c r="AQ249" s="26" t="e">
        <f t="shared" si="1044"/>
        <v>#DIV/0!</v>
      </c>
      <c r="AR249" s="26">
        <f t="shared" si="1045"/>
        <v>0.39885742001175534</v>
      </c>
      <c r="AS249" s="26" t="e">
        <f t="shared" si="1046"/>
        <v>#DIV/0!</v>
      </c>
      <c r="AT249" s="26" t="e">
        <f t="shared" si="1047"/>
        <v>#DIV/0!</v>
      </c>
      <c r="AV249" s="26" t="e">
        <f t="shared" si="1048"/>
        <v>#DIV/0!</v>
      </c>
      <c r="AY249" s="34" t="e">
        <f t="shared" si="1049"/>
        <v>#DIV/0!</v>
      </c>
      <c r="AZ249" s="34" t="e">
        <f t="shared" si="1050"/>
        <v>#DIV/0!</v>
      </c>
      <c r="BA249" s="34" t="e">
        <f t="shared" si="1051"/>
        <v>#DIV/0!</v>
      </c>
      <c r="BB249" t="e">
        <f t="shared" si="1052"/>
        <v>#DIV/0!</v>
      </c>
      <c r="BD249" s="34"/>
      <c r="BH249" s="51"/>
      <c r="BI249" s="258">
        <f>[10]Commercial_Total!Y175</f>
        <v>0.39209141662093894</v>
      </c>
      <c r="BJ249" s="1"/>
      <c r="BK249" s="51"/>
      <c r="BL249" s="1"/>
      <c r="BM249" s="1"/>
      <c r="BN249" s="1"/>
      <c r="BO249" s="258">
        <f>[10]Commercial_Total!X175</f>
        <v>1.0172561884907505</v>
      </c>
      <c r="BP249" s="1"/>
      <c r="BQ249" s="51"/>
      <c r="BZ249" s="83">
        <f t="shared" si="1135"/>
        <v>0.41988214667070933</v>
      </c>
      <c r="CA249" s="83" t="str">
        <f t="shared" si="1053"/>
        <v xml:space="preserve">NA </v>
      </c>
      <c r="CB249" s="83" t="str">
        <f t="shared" si="1054"/>
        <v xml:space="preserve">NA </v>
      </c>
      <c r="CC249" s="83" t="str">
        <f t="shared" si="1055"/>
        <v>NA</v>
      </c>
      <c r="CD249" s="83" t="str">
        <f t="shared" si="1056"/>
        <v>NA</v>
      </c>
      <c r="CE249" s="83" t="str">
        <f t="shared" si="1057"/>
        <v>NA</v>
      </c>
      <c r="CF249" s="84" t="str">
        <f t="shared" si="1107"/>
        <v xml:space="preserve">NA </v>
      </c>
      <c r="CG249" s="84">
        <f t="shared" si="1058"/>
        <v>7.5748665028058909E-2</v>
      </c>
      <c r="CH249" s="9"/>
      <c r="CI249" s="84" t="str">
        <f t="shared" si="1108"/>
        <v xml:space="preserve">NA </v>
      </c>
      <c r="CK249" s="87" t="e">
        <f t="shared" si="1059"/>
        <v>#DIV/0!</v>
      </c>
      <c r="CL249" s="87" t="e">
        <f t="shared" si="1109"/>
        <v>#DIV/0!</v>
      </c>
      <c r="CM249" s="92">
        <f t="shared" si="1110"/>
        <v>0</v>
      </c>
      <c r="CN249" s="92">
        <f t="shared" si="1111"/>
        <v>0</v>
      </c>
      <c r="CO249" s="5">
        <f t="shared" si="1112"/>
        <v>0</v>
      </c>
      <c r="CP249" s="91">
        <f t="shared" si="1113"/>
        <v>0</v>
      </c>
      <c r="CQ249" s="37" t="e">
        <f t="shared" si="1060"/>
        <v>#VALUE!</v>
      </c>
      <c r="CR249" t="e">
        <f t="shared" si="1061"/>
        <v>#VALUE!</v>
      </c>
      <c r="CS249" s="84" t="str">
        <f t="shared" si="1062"/>
        <v xml:space="preserve">NA </v>
      </c>
      <c r="CT249" s="205"/>
      <c r="CU249" s="244"/>
      <c r="CV249" s="5"/>
      <c r="CW249" s="26">
        <f t="shared" si="1114"/>
        <v>0</v>
      </c>
      <c r="CX249" s="26">
        <f t="shared" si="1115"/>
        <v>0.9822858104464951</v>
      </c>
      <c r="CY249" s="26">
        <f t="shared" si="1116"/>
        <v>0</v>
      </c>
      <c r="CZ249" s="26">
        <f t="shared" si="1117"/>
        <v>1.7714189553504889E-2</v>
      </c>
      <c r="DA249" s="26">
        <f t="shared" si="1118"/>
        <v>0</v>
      </c>
      <c r="DB249" s="26">
        <f t="shared" si="1119"/>
        <v>1</v>
      </c>
      <c r="DD249" s="26" t="e">
        <f t="shared" si="1136"/>
        <v>#DIV/0!</v>
      </c>
      <c r="DE249" s="26">
        <f t="shared" si="1137"/>
        <v>0.98169312486445393</v>
      </c>
      <c r="DF249" s="26" t="e">
        <f t="shared" si="1138"/>
        <v>#DIV/0!</v>
      </c>
      <c r="DG249" s="26">
        <f t="shared" si="1139"/>
        <v>1.8300360581423144E-2</v>
      </c>
      <c r="DH249" s="26" t="e">
        <f t="shared" si="1140"/>
        <v>#DIV/0!</v>
      </c>
      <c r="DI249" s="26" t="e">
        <f t="shared" si="1141"/>
        <v>#DIV/0!</v>
      </c>
      <c r="DJ249" s="26"/>
      <c r="DK249" s="26" t="e">
        <f t="shared" si="1142"/>
        <v>#DIV/0!</v>
      </c>
      <c r="DL249" s="26" t="e">
        <f t="shared" si="1143"/>
        <v>#DIV/0!</v>
      </c>
      <c r="DM249" s="26" t="e">
        <f t="shared" si="1144"/>
        <v>#DIV/0!</v>
      </c>
      <c r="DN249" s="26" t="e">
        <f t="shared" si="1145"/>
        <v>#DIV/0!</v>
      </c>
      <c r="DO249" s="26" t="e">
        <f t="shared" si="1146"/>
        <v>#DIV/0!</v>
      </c>
      <c r="DP249" s="26" t="e">
        <f t="shared" si="1147"/>
        <v>#DIV/0!</v>
      </c>
      <c r="DQ249" s="26"/>
      <c r="DR249" s="26"/>
      <c r="DS249" s="26" t="e">
        <f t="shared" si="1148"/>
        <v>#DIV/0!</v>
      </c>
      <c r="DT249" s="26">
        <f t="shared" si="1149"/>
        <v>3.3491294059904489E-2</v>
      </c>
      <c r="DU249" s="26" t="e">
        <f t="shared" si="1150"/>
        <v>#DIV/0!</v>
      </c>
      <c r="DV249" s="26" t="e">
        <f t="shared" si="1151"/>
        <v>#DIV/0!</v>
      </c>
      <c r="DW249" s="26" t="e">
        <f t="shared" si="1152"/>
        <v>#DIV/0!</v>
      </c>
      <c r="DY249" s="26" t="e">
        <f t="shared" si="1153"/>
        <v>#DIV/0!</v>
      </c>
      <c r="DZ249" s="26">
        <f t="shared" si="1154"/>
        <v>1</v>
      </c>
      <c r="EA249" s="26">
        <f t="shared" si="1063"/>
        <v>0.81763443050936158</v>
      </c>
      <c r="EC249" s="26" t="e">
        <f t="shared" si="1120"/>
        <v>#DIV/0!</v>
      </c>
      <c r="ED249" s="26" t="e">
        <f t="shared" si="1121"/>
        <v>#DIV/0!</v>
      </c>
      <c r="EE249" s="26" t="e">
        <f t="shared" si="1122"/>
        <v>#DIV/0!</v>
      </c>
      <c r="EF249" s="26" t="e">
        <f t="shared" si="1123"/>
        <v>#DIV/0!</v>
      </c>
      <c r="EG249" s="26" t="e">
        <f t="shared" si="1124"/>
        <v>#DIV/0!</v>
      </c>
      <c r="EI249" s="26" t="e">
        <f t="shared" si="1125"/>
        <v>#DIV/0!</v>
      </c>
      <c r="EJ249" s="26">
        <f t="shared" si="1155"/>
        <v>1</v>
      </c>
      <c r="EK249" s="26">
        <f t="shared" si="1064"/>
        <v>1.233253860685962</v>
      </c>
      <c r="EN249" s="26" t="e">
        <f t="shared" si="1156"/>
        <v>#DIV/0!</v>
      </c>
      <c r="EO249" s="26">
        <f t="shared" si="1157"/>
        <v>3.8522630991747471E-2</v>
      </c>
      <c r="EP249" s="26" t="e">
        <f t="shared" si="1158"/>
        <v>#DIV/0!</v>
      </c>
      <c r="EQ249" s="26" t="e">
        <f t="shared" si="1159"/>
        <v>#DIV/0!</v>
      </c>
      <c r="ER249" s="26"/>
      <c r="ET249" s="26" t="e">
        <f t="shared" si="1160"/>
        <v>#DIV/0!</v>
      </c>
      <c r="EU249" s="26">
        <f t="shared" si="1161"/>
        <v>1</v>
      </c>
      <c r="EV249" s="26">
        <f t="shared" si="1065"/>
        <v>0.82279402494696274</v>
      </c>
      <c r="EW249" s="26"/>
      <c r="EX249" s="26" t="e">
        <f t="shared" si="1126"/>
        <v>#DIV/0!</v>
      </c>
      <c r="EY249" s="26">
        <f t="shared" si="1127"/>
        <v>-5.0313369318427592E-3</v>
      </c>
      <c r="EZ249" s="26" t="e">
        <f t="shared" si="1128"/>
        <v>#DIV/0!</v>
      </c>
      <c r="FA249" s="26" t="e">
        <f t="shared" si="1129"/>
        <v>#DIV/0!</v>
      </c>
      <c r="FB249" s="26"/>
      <c r="FC249" s="26"/>
      <c r="FD249" s="26" t="e">
        <f t="shared" si="1162"/>
        <v>#DIV/0!</v>
      </c>
      <c r="FE249" s="26">
        <f t="shared" si="1163"/>
        <v>1</v>
      </c>
      <c r="FF249" s="26">
        <f t="shared" si="1066"/>
        <v>0.9937282332682944</v>
      </c>
      <c r="FV249" s="26">
        <f t="shared" si="1067"/>
        <v>0.41988214667070933</v>
      </c>
      <c r="FX249" s="8">
        <f t="shared" si="1164"/>
        <v>12</v>
      </c>
      <c r="FY249" t="b">
        <f t="shared" si="1130"/>
        <v>1</v>
      </c>
      <c r="GC249" s="11"/>
      <c r="GD249" s="11"/>
      <c r="GE249" s="11"/>
      <c r="GF249" s="17">
        <f t="shared" ca="1" si="1068"/>
        <v>1997</v>
      </c>
      <c r="GG249" s="18">
        <f t="shared" ca="1" si="1069"/>
        <v>1.4531157309147475</v>
      </c>
      <c r="GH249" s="18">
        <f t="shared" ca="1" si="1070"/>
        <v>0.89057914934264015</v>
      </c>
      <c r="GI249" s="18">
        <f t="shared" ca="1" si="1071"/>
        <v>1.038085529136932</v>
      </c>
      <c r="GJ249" s="94">
        <f t="shared" ca="1" si="1131"/>
        <v>1.3434016097551686</v>
      </c>
      <c r="GL249">
        <f t="shared" ca="1" si="1132"/>
        <v>1997</v>
      </c>
      <c r="GM249" s="18">
        <f t="shared" ca="1" si="1072"/>
        <v>1.0349540716998018</v>
      </c>
      <c r="GN249" s="18">
        <f t="shared" ca="1" si="1073"/>
        <v>1.1854763101508063</v>
      </c>
      <c r="GO249" s="18">
        <f t="shared" ca="1" si="1074"/>
        <v>0.91413721437005213</v>
      </c>
      <c r="GP249" s="18">
        <f t="shared" ca="1" si="1075"/>
        <v>0.88488911512242374</v>
      </c>
      <c r="GQ249" s="21" t="s">
        <v>207</v>
      </c>
      <c r="GX249" s="14"/>
      <c r="GZ249">
        <f t="shared" si="1076"/>
        <v>0.30191952225223945</v>
      </c>
      <c r="HA249" t="e">
        <f t="shared" si="1077"/>
        <v>#VALUE!</v>
      </c>
      <c r="HB249" t="e">
        <f t="shared" si="1078"/>
        <v>#VALUE!</v>
      </c>
      <c r="HC249" t="e">
        <f t="shared" si="1079"/>
        <v>#VALUE!</v>
      </c>
      <c r="HD249" t="e">
        <f t="shared" si="1080"/>
        <v>#VALUE!</v>
      </c>
      <c r="HE249">
        <f t="shared" si="1081"/>
        <v>5.6607451562853163E-2</v>
      </c>
      <c r="HG249" t="e">
        <f t="shared" si="1082"/>
        <v>#VALUE!</v>
      </c>
      <c r="HI249" t="e">
        <f t="shared" si="1083"/>
        <v>#DIV/0!</v>
      </c>
      <c r="HJ249">
        <f t="shared" si="1084"/>
        <v>0.33568978308626091</v>
      </c>
      <c r="HK249" t="e">
        <f t="shared" si="1085"/>
        <v>#DIV/0!</v>
      </c>
      <c r="HL249" t="e">
        <f t="shared" si="1086"/>
        <v>#DIV/0!</v>
      </c>
      <c r="HM249" t="e">
        <f t="shared" si="1087"/>
        <v>#DIV/0!</v>
      </c>
      <c r="HO249" s="8">
        <f t="shared" si="1165"/>
        <v>12</v>
      </c>
      <c r="HP249" t="b">
        <f t="shared" si="1133"/>
        <v>1</v>
      </c>
      <c r="HS249" s="11"/>
      <c r="HT249" s="11"/>
      <c r="HU249" s="11"/>
      <c r="HV249" s="17">
        <f t="shared" ca="1" si="1088"/>
        <v>1997</v>
      </c>
      <c r="HW249" s="18">
        <f t="shared" ca="1" si="1089"/>
        <v>1.0448741646523534</v>
      </c>
      <c r="HX249" s="18">
        <f t="shared" ca="1" si="1090"/>
        <v>0.98024101025182009</v>
      </c>
      <c r="HY249" s="18">
        <f t="shared" ca="1" si="1091"/>
        <v>0.98018344954143122</v>
      </c>
      <c r="IB249" s="18">
        <f t="shared" ca="1" si="1092"/>
        <v>0.98629022164088498</v>
      </c>
      <c r="IC249" s="18">
        <f t="shared" ca="1" si="1093"/>
        <v>1.0099617303373998</v>
      </c>
      <c r="ID249" s="18">
        <f t="shared" ca="1" si="1094"/>
        <v>0.94838749965359881</v>
      </c>
      <c r="IE249" s="18">
        <f t="shared" ca="1" si="1095"/>
        <v>0.97488772389572964</v>
      </c>
      <c r="IF249" s="21" t="s">
        <v>207</v>
      </c>
    </row>
    <row r="250" spans="1:240" x14ac:dyDescent="0.2">
      <c r="A250" t="s">
        <v>200</v>
      </c>
      <c r="B250" s="1">
        <f t="shared" si="1134"/>
        <v>1962</v>
      </c>
      <c r="C250" s="42">
        <f>'Annual Data_MER_July-2014'!C26</f>
        <v>794.32</v>
      </c>
      <c r="D250" s="42">
        <f>'Annual Data_MER_July-2014'!G26</f>
        <v>620.86300000000006</v>
      </c>
      <c r="E250" s="42">
        <f>AER11_Table2.1d!W25*0.001</f>
        <v>1227.8209999999999</v>
      </c>
      <c r="F250" s="42">
        <f>AER11_Table2.1e!N22*0.001</f>
        <v>10.167</v>
      </c>
      <c r="G250" s="42"/>
      <c r="H250" s="42">
        <f t="shared" si="1096"/>
        <v>2653.1709999999998</v>
      </c>
      <c r="I250" s="27">
        <f t="shared" si="1097"/>
        <v>777.59994138335287</v>
      </c>
      <c r="J250" s="1"/>
      <c r="K250" s="27"/>
      <c r="L250" s="42">
        <f>[10]Commercial_Total!D176</f>
        <v>620.86300000000006</v>
      </c>
      <c r="M250" s="27"/>
      <c r="N250" s="27">
        <f t="shared" si="1098"/>
        <v>10.167</v>
      </c>
      <c r="O250" s="27"/>
      <c r="P250" s="27">
        <f t="shared" si="1099"/>
        <v>631.03000000000009</v>
      </c>
      <c r="Q250" s="27">
        <f t="shared" si="1100"/>
        <v>184.94431418522862</v>
      </c>
      <c r="R250" s="27"/>
      <c r="S250" s="1"/>
      <c r="T250" s="1"/>
      <c r="U250" s="1"/>
      <c r="V250" s="1"/>
      <c r="W250" s="1"/>
      <c r="X250" s="1"/>
      <c r="Z250" s="23">
        <f t="shared" si="1041"/>
        <v>0</v>
      </c>
      <c r="AA250" s="23">
        <f t="shared" si="1041"/>
        <v>36019.174273443197</v>
      </c>
      <c r="AB250" s="23"/>
      <c r="AC250" s="58">
        <f t="shared" si="1042"/>
        <v>0</v>
      </c>
      <c r="AD250" s="27">
        <f t="shared" si="1043"/>
        <v>631.03000000000009</v>
      </c>
      <c r="AE250" s="27"/>
      <c r="AH250" s="267" t="e">
        <f t="shared" si="1101"/>
        <v>#DIV/0!</v>
      </c>
      <c r="AI250" s="267">
        <f t="shared" si="1102"/>
        <v>17.23701368850535</v>
      </c>
      <c r="AJ250" s="267" t="e">
        <f t="shared" si="1103"/>
        <v>#DIV/0!</v>
      </c>
      <c r="AK250" s="51" t="e">
        <f t="shared" si="1104"/>
        <v>#DIV/0!</v>
      </c>
      <c r="AL250" s="15"/>
      <c r="AM250" s="15"/>
      <c r="AN250" s="34" t="e">
        <f t="shared" si="1105"/>
        <v>#DIV/0!</v>
      </c>
      <c r="AO250" s="34" t="e">
        <f t="shared" si="1106"/>
        <v>#DIV/0!</v>
      </c>
      <c r="AQ250" s="26" t="e">
        <f t="shared" si="1044"/>
        <v>#DIV/0!</v>
      </c>
      <c r="AR250" s="26">
        <f t="shared" si="1045"/>
        <v>0.42478570248584768</v>
      </c>
      <c r="AS250" s="26" t="e">
        <f t="shared" si="1046"/>
        <v>#DIV/0!</v>
      </c>
      <c r="AT250" s="26" t="e">
        <f t="shared" si="1047"/>
        <v>#DIV/0!</v>
      </c>
      <c r="AV250" s="26" t="e">
        <f t="shared" si="1048"/>
        <v>#DIV/0!</v>
      </c>
      <c r="AY250" s="34" t="e">
        <f t="shared" si="1049"/>
        <v>#DIV/0!</v>
      </c>
      <c r="AZ250" s="34" t="e">
        <f t="shared" si="1050"/>
        <v>#DIV/0!</v>
      </c>
      <c r="BA250" s="34" t="e">
        <f t="shared" si="1051"/>
        <v>#DIV/0!</v>
      </c>
      <c r="BB250" t="e">
        <f t="shared" si="1052"/>
        <v>#DIV/0!</v>
      </c>
      <c r="BD250" s="34"/>
      <c r="BH250" s="51"/>
      <c r="BI250" s="258">
        <f>[10]Commercial_Total!Y176</f>
        <v>0.41876881707721586</v>
      </c>
      <c r="BJ250" s="1"/>
      <c r="BK250" s="51"/>
      <c r="BL250" s="1"/>
      <c r="BM250" s="1"/>
      <c r="BN250" s="1"/>
      <c r="BO250" s="258">
        <f>[10]Commercial_Total!X176</f>
        <v>1.0143680359264244</v>
      </c>
      <c r="BP250" s="1"/>
      <c r="BQ250" s="51"/>
      <c r="BZ250" s="83">
        <f t="shared" si="1135"/>
        <v>0.44556204437296493</v>
      </c>
      <c r="CA250" s="83" t="str">
        <f t="shared" si="1053"/>
        <v xml:space="preserve">NA </v>
      </c>
      <c r="CB250" s="83" t="str">
        <f t="shared" si="1054"/>
        <v xml:space="preserve">NA </v>
      </c>
      <c r="CC250" s="83" t="str">
        <f t="shared" si="1055"/>
        <v>NA</v>
      </c>
      <c r="CD250" s="83" t="str">
        <f t="shared" si="1056"/>
        <v>NA</v>
      </c>
      <c r="CE250" s="83" t="str">
        <f t="shared" si="1057"/>
        <v>NA</v>
      </c>
      <c r="CF250" s="84" t="str">
        <f t="shared" si="1107"/>
        <v xml:space="preserve">NA </v>
      </c>
      <c r="CG250" s="84">
        <f t="shared" si="1058"/>
        <v>8.2079545730729231E-2</v>
      </c>
      <c r="CH250" s="9"/>
      <c r="CI250" s="84" t="str">
        <f t="shared" si="1108"/>
        <v xml:space="preserve">NA </v>
      </c>
      <c r="CK250" s="87" t="e">
        <f t="shared" si="1059"/>
        <v>#DIV/0!</v>
      </c>
      <c r="CL250" s="87" t="e">
        <f t="shared" si="1109"/>
        <v>#DIV/0!</v>
      </c>
      <c r="CM250" s="92">
        <f t="shared" si="1110"/>
        <v>0</v>
      </c>
      <c r="CN250" s="92">
        <f t="shared" si="1111"/>
        <v>0</v>
      </c>
      <c r="CO250" s="5">
        <f t="shared" si="1112"/>
        <v>0</v>
      </c>
      <c r="CP250" s="91">
        <f t="shared" si="1113"/>
        <v>0</v>
      </c>
      <c r="CQ250" s="37" t="e">
        <f t="shared" si="1060"/>
        <v>#VALUE!</v>
      </c>
      <c r="CR250" t="e">
        <f t="shared" si="1061"/>
        <v>#VALUE!</v>
      </c>
      <c r="CS250" s="84" t="str">
        <f t="shared" si="1062"/>
        <v xml:space="preserve">NA </v>
      </c>
      <c r="CT250" s="205"/>
      <c r="CU250" s="244"/>
      <c r="CV250" s="5"/>
      <c r="CW250" s="26">
        <f t="shared" si="1114"/>
        <v>0</v>
      </c>
      <c r="CX250" s="26">
        <f t="shared" si="1115"/>
        <v>0.98388824620065607</v>
      </c>
      <c r="CY250" s="26">
        <f t="shared" si="1116"/>
        <v>0</v>
      </c>
      <c r="CZ250" s="26">
        <f t="shared" si="1117"/>
        <v>1.6111753799343927E-2</v>
      </c>
      <c r="DA250" s="26">
        <f t="shared" si="1118"/>
        <v>0</v>
      </c>
      <c r="DB250" s="26">
        <f t="shared" si="1119"/>
        <v>1</v>
      </c>
      <c r="DD250" s="26" t="e">
        <f t="shared" si="1136"/>
        <v>#DIV/0!</v>
      </c>
      <c r="DE250" s="26">
        <f t="shared" si="1137"/>
        <v>0.98308681065878933</v>
      </c>
      <c r="DF250" s="26" t="e">
        <f t="shared" si="1138"/>
        <v>#DIV/0!</v>
      </c>
      <c r="DG250" s="26">
        <f t="shared" si="1139"/>
        <v>1.6900312069582216E-2</v>
      </c>
      <c r="DH250" s="26" t="e">
        <f t="shared" si="1140"/>
        <v>#DIV/0!</v>
      </c>
      <c r="DI250" s="26" t="e">
        <f t="shared" si="1141"/>
        <v>#DIV/0!</v>
      </c>
      <c r="DJ250" s="26"/>
      <c r="DK250" s="26" t="e">
        <f t="shared" si="1142"/>
        <v>#DIV/0!</v>
      </c>
      <c r="DL250" s="26" t="e">
        <f t="shared" si="1143"/>
        <v>#DIV/0!</v>
      </c>
      <c r="DM250" s="26" t="e">
        <f t="shared" si="1144"/>
        <v>#DIV/0!</v>
      </c>
      <c r="DN250" s="26" t="e">
        <f t="shared" si="1145"/>
        <v>#DIV/0!</v>
      </c>
      <c r="DO250" s="26" t="e">
        <f t="shared" si="1146"/>
        <v>#DIV/0!</v>
      </c>
      <c r="DP250" s="26" t="e">
        <f t="shared" si="1147"/>
        <v>#DIV/0!</v>
      </c>
      <c r="DQ250" s="26"/>
      <c r="DR250" s="26"/>
      <c r="DS250" s="26" t="e">
        <f t="shared" si="1148"/>
        <v>#DIV/0!</v>
      </c>
      <c r="DT250" s="26">
        <f t="shared" si="1149"/>
        <v>6.2980802614348894E-2</v>
      </c>
      <c r="DU250" s="26" t="e">
        <f t="shared" si="1150"/>
        <v>#DIV/0!</v>
      </c>
      <c r="DV250" s="26" t="e">
        <f t="shared" si="1151"/>
        <v>#DIV/0!</v>
      </c>
      <c r="DW250" s="26" t="e">
        <f t="shared" si="1152"/>
        <v>#DIV/0!</v>
      </c>
      <c r="DY250" s="26" t="e">
        <f t="shared" si="1153"/>
        <v>#DIV/0!</v>
      </c>
      <c r="DZ250" s="26">
        <f t="shared" si="1154"/>
        <v>1</v>
      </c>
      <c r="EA250" s="26">
        <f t="shared" si="1063"/>
        <v>0.81763443050936158</v>
      </c>
      <c r="EC250" s="26" t="e">
        <f t="shared" si="1120"/>
        <v>#DIV/0!</v>
      </c>
      <c r="ED250" s="26" t="e">
        <f t="shared" si="1121"/>
        <v>#DIV/0!</v>
      </c>
      <c r="EE250" s="26" t="e">
        <f t="shared" si="1122"/>
        <v>#DIV/0!</v>
      </c>
      <c r="EF250" s="26" t="e">
        <f t="shared" si="1123"/>
        <v>#DIV/0!</v>
      </c>
      <c r="EG250" s="26" t="e">
        <f t="shared" si="1124"/>
        <v>#DIV/0!</v>
      </c>
      <c r="EI250" s="26" t="e">
        <f t="shared" si="1125"/>
        <v>#DIV/0!</v>
      </c>
      <c r="EJ250" s="26">
        <f t="shared" si="1155"/>
        <v>1</v>
      </c>
      <c r="EK250" s="26">
        <f t="shared" si="1064"/>
        <v>1.233253860685962</v>
      </c>
      <c r="EN250" s="26" t="e">
        <f t="shared" si="1156"/>
        <v>#DIV/0!</v>
      </c>
      <c r="EO250" s="26">
        <f t="shared" si="1157"/>
        <v>6.5824000165561003E-2</v>
      </c>
      <c r="EP250" s="26" t="e">
        <f t="shared" si="1158"/>
        <v>#DIV/0!</v>
      </c>
      <c r="EQ250" s="26" t="e">
        <f t="shared" si="1159"/>
        <v>#DIV/0!</v>
      </c>
      <c r="ER250" s="26"/>
      <c r="ET250" s="26" t="e">
        <f t="shared" si="1160"/>
        <v>#DIV/0!</v>
      </c>
      <c r="EU250" s="26">
        <f t="shared" si="1161"/>
        <v>1</v>
      </c>
      <c r="EV250" s="26">
        <f t="shared" si="1065"/>
        <v>0.82279402494696274</v>
      </c>
      <c r="EW250" s="26"/>
      <c r="EX250" s="26" t="e">
        <f t="shared" si="1126"/>
        <v>#DIV/0!</v>
      </c>
      <c r="EY250" s="26">
        <f t="shared" si="1127"/>
        <v>-2.8431975512121354E-3</v>
      </c>
      <c r="EZ250" s="26" t="e">
        <f t="shared" si="1128"/>
        <v>#DIV/0!</v>
      </c>
      <c r="FA250" s="26" t="e">
        <f t="shared" si="1129"/>
        <v>#DIV/0!</v>
      </c>
      <c r="FB250" s="26"/>
      <c r="FC250" s="26"/>
      <c r="FD250" s="26" t="e">
        <f t="shared" si="1162"/>
        <v>#DIV/0!</v>
      </c>
      <c r="FE250" s="26">
        <f t="shared" si="1163"/>
        <v>1</v>
      </c>
      <c r="FF250" s="26">
        <f t="shared" si="1066"/>
        <v>0.9937282332682944</v>
      </c>
      <c r="FV250" s="26">
        <f t="shared" si="1067"/>
        <v>0.44556204437296493</v>
      </c>
      <c r="FX250" s="8">
        <f t="shared" si="1164"/>
        <v>13</v>
      </c>
      <c r="FY250" t="b">
        <f t="shared" si="1130"/>
        <v>1</v>
      </c>
      <c r="GC250" s="11"/>
      <c r="GD250" s="11"/>
      <c r="GE250" s="11"/>
      <c r="GF250" s="17">
        <f t="shared" ca="1" si="1068"/>
        <v>1998</v>
      </c>
      <c r="GG250" s="18">
        <f t="shared" ca="1" si="1069"/>
        <v>1.5177768696362892</v>
      </c>
      <c r="GH250" s="18">
        <f t="shared" ca="1" si="1070"/>
        <v>0.88630739792070035</v>
      </c>
      <c r="GI250" s="18">
        <f t="shared" ca="1" si="1071"/>
        <v>1.0352605529859242</v>
      </c>
      <c r="GJ250" s="94">
        <f t="shared" ca="1" si="1131"/>
        <v>1.3926499586015306</v>
      </c>
      <c r="GL250">
        <f t="shared" ca="1" si="1132"/>
        <v>1998</v>
      </c>
      <c r="GM250" s="18">
        <f t="shared" ca="1" si="1072"/>
        <v>1.0400357719526439</v>
      </c>
      <c r="GN250" s="18">
        <f t="shared" ca="1" si="1073"/>
        <v>1.1992058774922374</v>
      </c>
      <c r="GO250" s="18">
        <f t="shared" ca="1" si="1074"/>
        <v>0.89013340524730933</v>
      </c>
      <c r="GP250" s="18">
        <f t="shared" ca="1" si="1075"/>
        <v>0.87495581286586777</v>
      </c>
      <c r="GQ250" s="21" t="s">
        <v>207</v>
      </c>
      <c r="GX250" s="14"/>
      <c r="GZ250">
        <f t="shared" si="1076"/>
        <v>0.32038485236267122</v>
      </c>
      <c r="HA250" t="e">
        <f t="shared" si="1077"/>
        <v>#VALUE!</v>
      </c>
      <c r="HB250" t="e">
        <f t="shared" si="1078"/>
        <v>#VALUE!</v>
      </c>
      <c r="HC250" t="e">
        <f t="shared" si="1079"/>
        <v>#VALUE!</v>
      </c>
      <c r="HD250" t="e">
        <f t="shared" si="1080"/>
        <v>#VALUE!</v>
      </c>
      <c r="HE250">
        <f t="shared" si="1081"/>
        <v>6.1338558343333884E-2</v>
      </c>
      <c r="HG250" t="e">
        <f t="shared" si="1082"/>
        <v>#VALUE!</v>
      </c>
      <c r="HI250" t="e">
        <f t="shared" si="1083"/>
        <v>#DIV/0!</v>
      </c>
      <c r="HJ250">
        <f t="shared" si="1084"/>
        <v>0.357511765285491</v>
      </c>
      <c r="HK250" t="e">
        <f t="shared" si="1085"/>
        <v>#DIV/0!</v>
      </c>
      <c r="HL250" t="e">
        <f t="shared" si="1086"/>
        <v>#DIV/0!</v>
      </c>
      <c r="HM250" t="e">
        <f t="shared" si="1087"/>
        <v>#DIV/0!</v>
      </c>
      <c r="HO250" s="8">
        <f t="shared" si="1165"/>
        <v>13</v>
      </c>
      <c r="HP250" t="b">
        <f t="shared" si="1133"/>
        <v>1</v>
      </c>
      <c r="HS250" s="11"/>
      <c r="HT250" s="11"/>
      <c r="HU250" s="11"/>
      <c r="HV250" s="17">
        <f t="shared" ca="1" si="1088"/>
        <v>1998</v>
      </c>
      <c r="HW250" s="18">
        <f t="shared" ca="1" si="1089"/>
        <v>1.0913692592065973</v>
      </c>
      <c r="HX250" s="18">
        <f t="shared" ca="1" si="1090"/>
        <v>0.97553918680077967</v>
      </c>
      <c r="HY250" s="18">
        <f t="shared" ca="1" si="1091"/>
        <v>0.97751604421610205</v>
      </c>
      <c r="IB250" s="18">
        <f t="shared" ca="1" si="1092"/>
        <v>1.0243249294644416</v>
      </c>
      <c r="IC250" s="18">
        <f t="shared" ca="1" si="1093"/>
        <v>1.0430330825562788</v>
      </c>
      <c r="ID250" s="18">
        <f t="shared" ca="1" si="1094"/>
        <v>0.92443788016428619</v>
      </c>
      <c r="IE250" s="18">
        <f t="shared" ca="1" si="1095"/>
        <v>0.96394414434189779</v>
      </c>
      <c r="IF250" s="21" t="s">
        <v>207</v>
      </c>
    </row>
    <row r="251" spans="1:240" x14ac:dyDescent="0.2">
      <c r="A251" t="s">
        <v>200</v>
      </c>
      <c r="B251" s="1">
        <f t="shared" si="1134"/>
        <v>1963</v>
      </c>
      <c r="C251" s="42">
        <f>'Annual Data_MER_July-2014'!C27</f>
        <v>855.56799999999998</v>
      </c>
      <c r="D251" s="42">
        <f>'Annual Data_MER_July-2014'!G27</f>
        <v>687.56299999999999</v>
      </c>
      <c r="E251" s="42">
        <f>AER11_Table2.1d!W26*0.001</f>
        <v>1287.79</v>
      </c>
      <c r="F251" s="42">
        <f>AER11_Table2.1e!N23*0.001</f>
        <v>9.9550000000000001</v>
      </c>
      <c r="G251" s="42"/>
      <c r="H251" s="42">
        <f t="shared" si="1096"/>
        <v>2840.8759999999997</v>
      </c>
      <c r="I251" s="27">
        <f t="shared" si="1097"/>
        <v>832.61313012895653</v>
      </c>
      <c r="J251" s="1"/>
      <c r="K251" s="27"/>
      <c r="L251" s="42">
        <f>[10]Commercial_Total!D177</f>
        <v>687.56299999999999</v>
      </c>
      <c r="M251" s="27"/>
      <c r="N251" s="27">
        <f t="shared" si="1098"/>
        <v>9.9550000000000001</v>
      </c>
      <c r="O251" s="27"/>
      <c r="P251" s="27">
        <f t="shared" si="1099"/>
        <v>697.51800000000003</v>
      </c>
      <c r="Q251" s="27">
        <f t="shared" si="1100"/>
        <v>204.43083235638923</v>
      </c>
      <c r="R251" s="27"/>
      <c r="S251" s="1"/>
      <c r="T251" s="1"/>
      <c r="U251" s="1"/>
      <c r="V251" s="1"/>
      <c r="W251" s="1"/>
      <c r="X251" s="1"/>
      <c r="Z251" s="23">
        <f t="shared" si="1041"/>
        <v>0</v>
      </c>
      <c r="AA251" s="23">
        <f t="shared" si="1041"/>
        <v>36743.103932126673</v>
      </c>
      <c r="AB251" s="23"/>
      <c r="AC251" s="58">
        <f t="shared" si="1042"/>
        <v>0</v>
      </c>
      <c r="AD251" s="27">
        <f t="shared" si="1043"/>
        <v>697.51800000000003</v>
      </c>
      <c r="AE251" s="27"/>
      <c r="AH251" s="267" t="e">
        <f t="shared" si="1101"/>
        <v>#DIV/0!</v>
      </c>
      <c r="AI251" s="267">
        <f t="shared" si="1102"/>
        <v>18.712708683242816</v>
      </c>
      <c r="AJ251" s="267" t="e">
        <f t="shared" si="1103"/>
        <v>#DIV/0!</v>
      </c>
      <c r="AK251" s="51" t="e">
        <f t="shared" si="1104"/>
        <v>#DIV/0!</v>
      </c>
      <c r="AL251" s="15"/>
      <c r="AM251" s="15"/>
      <c r="AN251" s="34" t="e">
        <f t="shared" si="1105"/>
        <v>#DIV/0!</v>
      </c>
      <c r="AO251" s="34" t="e">
        <f t="shared" si="1106"/>
        <v>#DIV/0!</v>
      </c>
      <c r="AQ251" s="26" t="e">
        <f t="shared" si="1044"/>
        <v>#DIV/0!</v>
      </c>
      <c r="AR251" s="26">
        <f t="shared" si="1045"/>
        <v>0.46115245059677057</v>
      </c>
      <c r="AS251" s="26" t="e">
        <f t="shared" si="1046"/>
        <v>#DIV/0!</v>
      </c>
      <c r="AT251" s="26" t="e">
        <f t="shared" si="1047"/>
        <v>#DIV/0!</v>
      </c>
      <c r="AV251" s="26" t="e">
        <f t="shared" si="1048"/>
        <v>#DIV/0!</v>
      </c>
      <c r="AY251" s="34" t="e">
        <f t="shared" si="1049"/>
        <v>#DIV/0!</v>
      </c>
      <c r="AZ251" s="34" t="e">
        <f t="shared" si="1050"/>
        <v>#DIV/0!</v>
      </c>
      <c r="BA251" s="34" t="e">
        <f t="shared" si="1051"/>
        <v>#DIV/0!</v>
      </c>
      <c r="BB251" t="e">
        <f t="shared" si="1052"/>
        <v>#DIV/0!</v>
      </c>
      <c r="BD251" s="34"/>
      <c r="BH251" s="51"/>
      <c r="BI251" s="258">
        <f>[10]Commercial_Total!Y177</f>
        <v>0.45422263938221386</v>
      </c>
      <c r="BJ251" s="1"/>
      <c r="BK251" s="51"/>
      <c r="BL251" s="1"/>
      <c r="BM251" s="1"/>
      <c r="BN251" s="1"/>
      <c r="BO251" s="258">
        <f>[10]Commercial_Total!X177</f>
        <v>1.0152564196799656</v>
      </c>
      <c r="BP251" s="1"/>
      <c r="BQ251" s="51"/>
      <c r="BZ251" s="83">
        <f t="shared" si="1135"/>
        <v>0.46496697733894038</v>
      </c>
      <c r="CA251" s="83" t="str">
        <f t="shared" si="1053"/>
        <v xml:space="preserve">NA </v>
      </c>
      <c r="CB251" s="83" t="str">
        <f t="shared" si="1054"/>
        <v xml:space="preserve">NA </v>
      </c>
      <c r="CC251" s="83" t="str">
        <f t="shared" si="1055"/>
        <v>NA</v>
      </c>
      <c r="CD251" s="83" t="str">
        <f t="shared" si="1056"/>
        <v>NA</v>
      </c>
      <c r="CE251" s="83" t="str">
        <f t="shared" si="1057"/>
        <v>NA</v>
      </c>
      <c r="CF251" s="84" t="str">
        <f t="shared" si="1107"/>
        <v xml:space="preserve">NA </v>
      </c>
      <c r="CG251" s="84">
        <f t="shared" si="1058"/>
        <v>9.0727795158719537E-2</v>
      </c>
      <c r="CH251" s="9"/>
      <c r="CI251" s="84" t="str">
        <f t="shared" si="1108"/>
        <v xml:space="preserve">NA </v>
      </c>
      <c r="CK251" s="87" t="e">
        <f t="shared" si="1059"/>
        <v>#DIV/0!</v>
      </c>
      <c r="CL251" s="87" t="e">
        <f t="shared" si="1109"/>
        <v>#DIV/0!</v>
      </c>
      <c r="CM251" s="92">
        <f t="shared" si="1110"/>
        <v>0</v>
      </c>
      <c r="CN251" s="92">
        <f t="shared" si="1111"/>
        <v>0</v>
      </c>
      <c r="CO251" s="5">
        <f t="shared" si="1112"/>
        <v>0</v>
      </c>
      <c r="CP251" s="91">
        <f t="shared" si="1113"/>
        <v>0</v>
      </c>
      <c r="CQ251" s="37" t="e">
        <f t="shared" si="1060"/>
        <v>#VALUE!</v>
      </c>
      <c r="CR251" t="e">
        <f t="shared" si="1061"/>
        <v>#VALUE!</v>
      </c>
      <c r="CS251" s="84" t="str">
        <f t="shared" si="1062"/>
        <v xml:space="preserve">NA </v>
      </c>
      <c r="CT251" s="205"/>
      <c r="CU251" s="244"/>
      <c r="CV251" s="5"/>
      <c r="CW251" s="26">
        <f t="shared" si="1114"/>
        <v>0</v>
      </c>
      <c r="CX251" s="26">
        <f t="shared" si="1115"/>
        <v>0.98572796687684039</v>
      </c>
      <c r="CY251" s="26">
        <f t="shared" si="1116"/>
        <v>0</v>
      </c>
      <c r="CZ251" s="26">
        <f t="shared" si="1117"/>
        <v>1.4272033123159545E-2</v>
      </c>
      <c r="DA251" s="26">
        <f t="shared" si="1118"/>
        <v>0</v>
      </c>
      <c r="DB251" s="26">
        <f t="shared" si="1119"/>
        <v>0.99999999999999989</v>
      </c>
      <c r="DD251" s="26" t="e">
        <f t="shared" si="1136"/>
        <v>#DIV/0!</v>
      </c>
      <c r="DE251" s="26">
        <f t="shared" si="1137"/>
        <v>0.98480782014005896</v>
      </c>
      <c r="DF251" s="26" t="e">
        <f t="shared" si="1138"/>
        <v>#DIV/0!</v>
      </c>
      <c r="DG251" s="26">
        <f t="shared" si="1139"/>
        <v>1.5173309605372092E-2</v>
      </c>
      <c r="DH251" s="26" t="e">
        <f t="shared" si="1140"/>
        <v>#DIV/0!</v>
      </c>
      <c r="DI251" s="26" t="e">
        <f t="shared" si="1141"/>
        <v>#DIV/0!</v>
      </c>
      <c r="DJ251" s="26"/>
      <c r="DK251" s="26" t="e">
        <f t="shared" si="1142"/>
        <v>#DIV/0!</v>
      </c>
      <c r="DL251" s="26" t="e">
        <f t="shared" si="1143"/>
        <v>#DIV/0!</v>
      </c>
      <c r="DM251" s="26" t="e">
        <f t="shared" si="1144"/>
        <v>#DIV/0!</v>
      </c>
      <c r="DN251" s="26" t="e">
        <f t="shared" si="1145"/>
        <v>#DIV/0!</v>
      </c>
      <c r="DO251" s="26" t="e">
        <f t="shared" si="1146"/>
        <v>#DIV/0!</v>
      </c>
      <c r="DP251" s="26" t="e">
        <f t="shared" si="1147"/>
        <v>#DIV/0!</v>
      </c>
      <c r="DQ251" s="26"/>
      <c r="DR251" s="26"/>
      <c r="DS251" s="26" t="e">
        <f t="shared" si="1148"/>
        <v>#DIV/0!</v>
      </c>
      <c r="DT251" s="26">
        <f t="shared" si="1149"/>
        <v>8.2143871453707676E-2</v>
      </c>
      <c r="DU251" s="26" t="e">
        <f t="shared" si="1150"/>
        <v>#DIV/0!</v>
      </c>
      <c r="DV251" s="26" t="e">
        <f t="shared" si="1151"/>
        <v>#DIV/0!</v>
      </c>
      <c r="DW251" s="26" t="e">
        <f t="shared" si="1152"/>
        <v>#DIV/0!</v>
      </c>
      <c r="DY251" s="26" t="e">
        <f t="shared" si="1153"/>
        <v>#DIV/0!</v>
      </c>
      <c r="DZ251" s="26">
        <f t="shared" si="1154"/>
        <v>1</v>
      </c>
      <c r="EA251" s="26">
        <f t="shared" si="1063"/>
        <v>0.81763443050936158</v>
      </c>
      <c r="EC251" s="26" t="e">
        <f t="shared" si="1120"/>
        <v>#DIV/0!</v>
      </c>
      <c r="ED251" s="26" t="e">
        <f t="shared" si="1121"/>
        <v>#DIV/0!</v>
      </c>
      <c r="EE251" s="26" t="e">
        <f t="shared" si="1122"/>
        <v>#DIV/0!</v>
      </c>
      <c r="EF251" s="26" t="e">
        <f t="shared" si="1123"/>
        <v>#DIV/0!</v>
      </c>
      <c r="EG251" s="26" t="e">
        <f t="shared" si="1124"/>
        <v>#DIV/0!</v>
      </c>
      <c r="EI251" s="26" t="e">
        <f t="shared" si="1125"/>
        <v>#DIV/0!</v>
      </c>
      <c r="EJ251" s="26">
        <f t="shared" si="1155"/>
        <v>1</v>
      </c>
      <c r="EK251" s="26">
        <f t="shared" si="1064"/>
        <v>1.233253860685962</v>
      </c>
      <c r="EN251" s="26" t="e">
        <f t="shared" si="1156"/>
        <v>#DIV/0!</v>
      </c>
      <c r="EO251" s="26">
        <f t="shared" si="1157"/>
        <v>8.1268454518498998E-2</v>
      </c>
      <c r="EP251" s="26" t="e">
        <f t="shared" si="1158"/>
        <v>#DIV/0!</v>
      </c>
      <c r="EQ251" s="26" t="e">
        <f t="shared" si="1159"/>
        <v>#DIV/0!</v>
      </c>
      <c r="ER251" s="26"/>
      <c r="ET251" s="26" t="e">
        <f t="shared" si="1160"/>
        <v>#DIV/0!</v>
      </c>
      <c r="EU251" s="26">
        <f t="shared" si="1161"/>
        <v>1</v>
      </c>
      <c r="EV251" s="26">
        <f t="shared" si="1065"/>
        <v>0.82279402494696274</v>
      </c>
      <c r="EW251" s="26"/>
      <c r="EX251" s="26" t="e">
        <f t="shared" si="1126"/>
        <v>#DIV/0!</v>
      </c>
      <c r="EY251" s="26">
        <f t="shared" si="1127"/>
        <v>8.7541693520874254E-4</v>
      </c>
      <c r="EZ251" s="26" t="e">
        <f t="shared" si="1128"/>
        <v>#DIV/0!</v>
      </c>
      <c r="FA251" s="26" t="e">
        <f t="shared" si="1129"/>
        <v>#DIV/0!</v>
      </c>
      <c r="FB251" s="26"/>
      <c r="FC251" s="26"/>
      <c r="FD251" s="26" t="e">
        <f t="shared" si="1162"/>
        <v>#DIV/0!</v>
      </c>
      <c r="FE251" s="26">
        <f t="shared" si="1163"/>
        <v>1</v>
      </c>
      <c r="FF251" s="26">
        <f t="shared" si="1066"/>
        <v>0.9937282332682944</v>
      </c>
      <c r="FV251" s="26">
        <f t="shared" si="1067"/>
        <v>0.46496697733894038</v>
      </c>
      <c r="FX251" s="8">
        <f t="shared" si="1164"/>
        <v>14</v>
      </c>
      <c r="FY251" t="b">
        <f t="shared" si="1130"/>
        <v>1</v>
      </c>
      <c r="GC251" s="11"/>
      <c r="GD251" s="11"/>
      <c r="GE251" s="11"/>
      <c r="GF251" s="17">
        <f t="shared" ca="1" si="1068"/>
        <v>1999</v>
      </c>
      <c r="GG251" s="18">
        <f t="shared" ca="1" si="1069"/>
        <v>1.5913363302002452</v>
      </c>
      <c r="GH251" s="18">
        <f t="shared" ca="1" si="1070"/>
        <v>0.85769611865541751</v>
      </c>
      <c r="GI251" s="18">
        <f t="shared" ca="1" si="1071"/>
        <v>1.035642433115973</v>
      </c>
      <c r="GJ251" s="94">
        <f t="shared" ca="1" si="1131"/>
        <v>1.4135307447088921</v>
      </c>
      <c r="GL251">
        <f t="shared" ca="1" si="1132"/>
        <v>1999</v>
      </c>
      <c r="GM251" s="18">
        <f t="shared" ca="1" si="1072"/>
        <v>1.039998723974068</v>
      </c>
      <c r="GN251" s="18">
        <f t="shared" ca="1" si="1073"/>
        <v>1.2129772602985001</v>
      </c>
      <c r="GO251" s="18">
        <f t="shared" ca="1" si="1074"/>
        <v>0.88012302514807383</v>
      </c>
      <c r="GP251" s="18">
        <f t="shared" ca="1" si="1075"/>
        <v>0.88036717591339508</v>
      </c>
      <c r="GQ251" s="21" t="s">
        <v>207</v>
      </c>
      <c r="GX251" s="14"/>
      <c r="GZ251">
        <f t="shared" si="1076"/>
        <v>0.33433812029006116</v>
      </c>
      <c r="HA251" t="e">
        <f t="shared" si="1077"/>
        <v>#VALUE!</v>
      </c>
      <c r="HB251" t="e">
        <f t="shared" si="1078"/>
        <v>#VALUE!</v>
      </c>
      <c r="HC251" t="e">
        <f t="shared" si="1079"/>
        <v>#VALUE!</v>
      </c>
      <c r="HD251" t="e">
        <f t="shared" si="1080"/>
        <v>#VALUE!</v>
      </c>
      <c r="HE251">
        <f t="shared" si="1081"/>
        <v>6.7801449278997131E-2</v>
      </c>
      <c r="HG251" t="e">
        <f t="shared" si="1082"/>
        <v>#VALUE!</v>
      </c>
      <c r="HI251" t="e">
        <f t="shared" si="1083"/>
        <v>#DIV/0!</v>
      </c>
      <c r="HJ251">
        <f t="shared" si="1084"/>
        <v>0.38811905794798829</v>
      </c>
      <c r="HK251" t="e">
        <f t="shared" si="1085"/>
        <v>#DIV/0!</v>
      </c>
      <c r="HL251" t="e">
        <f t="shared" si="1086"/>
        <v>#DIV/0!</v>
      </c>
      <c r="HM251" t="e">
        <f t="shared" si="1087"/>
        <v>#DIV/0!</v>
      </c>
      <c r="HO251" s="8">
        <f t="shared" si="1165"/>
        <v>14</v>
      </c>
      <c r="HP251" t="b">
        <f t="shared" si="1133"/>
        <v>1</v>
      </c>
      <c r="HS251" s="11"/>
      <c r="HT251" s="11"/>
      <c r="HU251" s="11"/>
      <c r="HV251" s="17">
        <f t="shared" ca="1" si="1088"/>
        <v>1999</v>
      </c>
      <c r="HW251" s="18">
        <f t="shared" ca="1" si="1089"/>
        <v>1.1442627612683067</v>
      </c>
      <c r="HX251" s="18">
        <f t="shared" ca="1" si="1090"/>
        <v>0.94404737687877638</v>
      </c>
      <c r="HY251" s="18">
        <f t="shared" ca="1" si="1091"/>
        <v>0.97787662393008157</v>
      </c>
      <c r="IB251" s="18">
        <f t="shared" ca="1" si="1092"/>
        <v>1.0254242991292442</v>
      </c>
      <c r="IC251" s="18">
        <f t="shared" ca="1" si="1093"/>
        <v>1.0466658774513553</v>
      </c>
      <c r="ID251" s="18">
        <f t="shared" ca="1" si="1094"/>
        <v>0.91243760246560135</v>
      </c>
      <c r="IE251" s="18">
        <f t="shared" ca="1" si="1095"/>
        <v>0.96990587594693334</v>
      </c>
      <c r="IF251" s="21" t="s">
        <v>207</v>
      </c>
    </row>
    <row r="252" spans="1:240" x14ac:dyDescent="0.2">
      <c r="A252" t="s">
        <v>200</v>
      </c>
      <c r="B252" s="1">
        <f t="shared" si="1134"/>
        <v>1964</v>
      </c>
      <c r="C252" s="42">
        <f>'Annual Data_MER_July-2014'!C28</f>
        <v>927.52499999999998</v>
      </c>
      <c r="D252" s="42">
        <f>'Annual Data_MER_July-2014'!G28</f>
        <v>737.79</v>
      </c>
      <c r="E252" s="42">
        <f>AER11_Table2.1d!W27*0.001</f>
        <v>1382.027</v>
      </c>
      <c r="F252" s="42">
        <f>AER11_Table2.1e!N24*0.001</f>
        <v>10.011000000000001</v>
      </c>
      <c r="G252" s="42"/>
      <c r="H252" s="42">
        <f t="shared" si="1096"/>
        <v>3057.3530000000001</v>
      </c>
      <c r="I252" s="27">
        <f t="shared" si="1097"/>
        <v>896.05890973036344</v>
      </c>
      <c r="J252" s="1"/>
      <c r="K252" s="27"/>
      <c r="L252" s="42">
        <f>[10]Commercial_Total!D178</f>
        <v>737.79</v>
      </c>
      <c r="M252" s="27"/>
      <c r="N252" s="27">
        <f t="shared" si="1098"/>
        <v>10.011000000000001</v>
      </c>
      <c r="O252" s="27"/>
      <c r="P252" s="27">
        <f t="shared" si="1099"/>
        <v>747.80099999999993</v>
      </c>
      <c r="Q252" s="27">
        <f t="shared" si="1100"/>
        <v>219.16793669402108</v>
      </c>
      <c r="R252" s="27"/>
      <c r="S252" s="1"/>
      <c r="T252" s="1"/>
      <c r="U252" s="1"/>
      <c r="V252" s="1"/>
      <c r="W252" s="1"/>
      <c r="X252" s="1"/>
      <c r="Z252" s="23">
        <f t="shared" si="1041"/>
        <v>0</v>
      </c>
      <c r="AA252" s="23">
        <f t="shared" si="1041"/>
        <v>37509.906313800413</v>
      </c>
      <c r="AB252" s="23"/>
      <c r="AC252" s="58">
        <f t="shared" si="1042"/>
        <v>0</v>
      </c>
      <c r="AD252" s="27">
        <f t="shared" si="1043"/>
        <v>747.80099999999993</v>
      </c>
      <c r="AE252" s="27"/>
      <c r="AH252" s="267" t="e">
        <f t="shared" si="1101"/>
        <v>#DIV/0!</v>
      </c>
      <c r="AI252" s="267">
        <f t="shared" si="1102"/>
        <v>19.669204018474364</v>
      </c>
      <c r="AJ252" s="267" t="e">
        <f t="shared" si="1103"/>
        <v>#DIV/0!</v>
      </c>
      <c r="AK252" s="51" t="e">
        <f t="shared" si="1104"/>
        <v>#DIV/0!</v>
      </c>
      <c r="AL252" s="15"/>
      <c r="AM252" s="15"/>
      <c r="AN252" s="34" t="e">
        <f t="shared" si="1105"/>
        <v>#DIV/0!</v>
      </c>
      <c r="AO252" s="34" t="e">
        <f t="shared" si="1106"/>
        <v>#DIV/0!</v>
      </c>
      <c r="AQ252" s="26" t="e">
        <f t="shared" si="1044"/>
        <v>#DIV/0!</v>
      </c>
      <c r="AR252" s="26">
        <f t="shared" si="1045"/>
        <v>0.48472414057992108</v>
      </c>
      <c r="AS252" s="26" t="e">
        <f t="shared" si="1046"/>
        <v>#DIV/0!</v>
      </c>
      <c r="AT252" s="26" t="e">
        <f t="shared" si="1047"/>
        <v>#DIV/0!</v>
      </c>
      <c r="AV252" s="26" t="e">
        <f t="shared" si="1048"/>
        <v>#DIV/0!</v>
      </c>
      <c r="AY252" s="34" t="e">
        <f t="shared" si="1049"/>
        <v>#DIV/0!</v>
      </c>
      <c r="AZ252" s="34" t="e">
        <f t="shared" si="1050"/>
        <v>#DIV/0!</v>
      </c>
      <c r="BA252" s="34" t="e">
        <f t="shared" si="1051"/>
        <v>#DIV/0!</v>
      </c>
      <c r="BB252" t="e">
        <f t="shared" si="1052"/>
        <v>#DIV/0!</v>
      </c>
      <c r="BD252" s="34"/>
      <c r="BH252" s="51"/>
      <c r="BI252" s="258">
        <f>[10]Commercial_Total!Y178</f>
        <v>0.47772575134185169</v>
      </c>
      <c r="BJ252" s="1"/>
      <c r="BK252" s="51"/>
      <c r="BL252" s="1"/>
      <c r="BM252" s="1"/>
      <c r="BN252" s="1"/>
      <c r="BO252" s="258">
        <f>[10]Commercial_Total!X178</f>
        <v>1.0146493866374422</v>
      </c>
      <c r="BP252" s="1"/>
      <c r="BQ252" s="51"/>
      <c r="BZ252" s="83">
        <f t="shared" si="1135"/>
        <v>0.49178058715741463</v>
      </c>
      <c r="CA252" s="83" t="str">
        <f t="shared" si="1053"/>
        <v xml:space="preserve">NA </v>
      </c>
      <c r="CB252" s="83" t="str">
        <f t="shared" si="1054"/>
        <v xml:space="preserve">NA </v>
      </c>
      <c r="CC252" s="83" t="str">
        <f t="shared" si="1055"/>
        <v>NA</v>
      </c>
      <c r="CD252" s="83" t="str">
        <f t="shared" si="1056"/>
        <v>NA</v>
      </c>
      <c r="CE252" s="83" t="str">
        <f t="shared" si="1057"/>
        <v>NA</v>
      </c>
      <c r="CF252" s="84" t="str">
        <f t="shared" si="1107"/>
        <v xml:space="preserve">NA </v>
      </c>
      <c r="CG252" s="84">
        <f t="shared" si="1058"/>
        <v>9.726822239352334E-2</v>
      </c>
      <c r="CH252" s="9"/>
      <c r="CI252" s="84" t="str">
        <f t="shared" si="1108"/>
        <v xml:space="preserve">NA </v>
      </c>
      <c r="CK252" s="87" t="e">
        <f t="shared" si="1059"/>
        <v>#DIV/0!</v>
      </c>
      <c r="CL252" s="87" t="e">
        <f t="shared" si="1109"/>
        <v>#DIV/0!</v>
      </c>
      <c r="CM252" s="92">
        <f t="shared" si="1110"/>
        <v>0</v>
      </c>
      <c r="CN252" s="92">
        <f t="shared" si="1111"/>
        <v>0</v>
      </c>
      <c r="CO252" s="5">
        <f t="shared" si="1112"/>
        <v>0</v>
      </c>
      <c r="CP252" s="91">
        <f t="shared" si="1113"/>
        <v>0</v>
      </c>
      <c r="CQ252" s="37" t="e">
        <f t="shared" si="1060"/>
        <v>#VALUE!</v>
      </c>
      <c r="CR252" t="e">
        <f t="shared" si="1061"/>
        <v>#VALUE!</v>
      </c>
      <c r="CS252" s="84" t="str">
        <f t="shared" si="1062"/>
        <v xml:space="preserve">NA </v>
      </c>
      <c r="CT252" s="205"/>
      <c r="CU252" s="244"/>
      <c r="CV252" s="5"/>
      <c r="CW252" s="26">
        <f t="shared" si="1114"/>
        <v>0</v>
      </c>
      <c r="CX252" s="26">
        <f t="shared" si="1115"/>
        <v>0.98661274857883319</v>
      </c>
      <c r="CY252" s="26">
        <f t="shared" si="1116"/>
        <v>0</v>
      </c>
      <c r="CZ252" s="26">
        <f t="shared" si="1117"/>
        <v>1.3387251421166865E-2</v>
      </c>
      <c r="DA252" s="26">
        <f t="shared" si="1118"/>
        <v>0</v>
      </c>
      <c r="DB252" s="26">
        <f t="shared" si="1119"/>
        <v>1</v>
      </c>
      <c r="DD252" s="26" t="e">
        <f t="shared" si="1136"/>
        <v>#DIV/0!</v>
      </c>
      <c r="DE252" s="26">
        <f t="shared" si="1137"/>
        <v>0.9861702915763817</v>
      </c>
      <c r="DF252" s="26" t="e">
        <f t="shared" si="1138"/>
        <v>#DIV/0!</v>
      </c>
      <c r="DG252" s="26">
        <f t="shared" si="1139"/>
        <v>1.3824923830101326E-2</v>
      </c>
      <c r="DH252" s="26" t="e">
        <f t="shared" si="1140"/>
        <v>#DIV/0!</v>
      </c>
      <c r="DI252" s="26" t="e">
        <f t="shared" si="1141"/>
        <v>#DIV/0!</v>
      </c>
      <c r="DJ252" s="26"/>
      <c r="DK252" s="26" t="e">
        <f t="shared" si="1142"/>
        <v>#DIV/0!</v>
      </c>
      <c r="DL252" s="26" t="e">
        <f t="shared" si="1143"/>
        <v>#DIV/0!</v>
      </c>
      <c r="DM252" s="26" t="e">
        <f t="shared" si="1144"/>
        <v>#DIV/0!</v>
      </c>
      <c r="DN252" s="26" t="e">
        <f t="shared" si="1145"/>
        <v>#DIV/0!</v>
      </c>
      <c r="DO252" s="26" t="e">
        <f t="shared" si="1146"/>
        <v>#DIV/0!</v>
      </c>
      <c r="DP252" s="26" t="e">
        <f t="shared" si="1147"/>
        <v>#DIV/0!</v>
      </c>
      <c r="DQ252" s="26"/>
      <c r="DR252" s="26"/>
      <c r="DS252" s="26" t="e">
        <f t="shared" si="1148"/>
        <v>#DIV/0!</v>
      </c>
      <c r="DT252" s="26">
        <f t="shared" si="1149"/>
        <v>4.9851263043377572E-2</v>
      </c>
      <c r="DU252" s="26" t="e">
        <f t="shared" si="1150"/>
        <v>#DIV/0!</v>
      </c>
      <c r="DV252" s="26" t="e">
        <f t="shared" si="1151"/>
        <v>#DIV/0!</v>
      </c>
      <c r="DW252" s="26" t="e">
        <f t="shared" si="1152"/>
        <v>#DIV/0!</v>
      </c>
      <c r="DY252" s="26" t="e">
        <f t="shared" si="1153"/>
        <v>#DIV/0!</v>
      </c>
      <c r="DZ252" s="26">
        <f t="shared" si="1154"/>
        <v>1</v>
      </c>
      <c r="EA252" s="26">
        <f t="shared" si="1063"/>
        <v>0.81763443050936158</v>
      </c>
      <c r="EC252" s="26" t="e">
        <f t="shared" si="1120"/>
        <v>#DIV/0!</v>
      </c>
      <c r="ED252" s="26" t="e">
        <f t="shared" si="1121"/>
        <v>#DIV/0!</v>
      </c>
      <c r="EE252" s="26" t="e">
        <f t="shared" si="1122"/>
        <v>#DIV/0!</v>
      </c>
      <c r="EF252" s="26" t="e">
        <f t="shared" si="1123"/>
        <v>#DIV/0!</v>
      </c>
      <c r="EG252" s="26" t="e">
        <f t="shared" si="1124"/>
        <v>#DIV/0!</v>
      </c>
      <c r="EI252" s="26" t="e">
        <f t="shared" si="1125"/>
        <v>#DIV/0!</v>
      </c>
      <c r="EJ252" s="26">
        <f t="shared" si="1155"/>
        <v>1</v>
      </c>
      <c r="EK252" s="26">
        <f t="shared" si="1064"/>
        <v>1.233253860685962</v>
      </c>
      <c r="EN252" s="26" t="e">
        <f t="shared" si="1156"/>
        <v>#DIV/0!</v>
      </c>
      <c r="EO252" s="26">
        <f t="shared" si="1157"/>
        <v>5.0449352923932024E-2</v>
      </c>
      <c r="EP252" s="26" t="e">
        <f t="shared" si="1158"/>
        <v>#DIV/0!</v>
      </c>
      <c r="EQ252" s="26" t="e">
        <f t="shared" si="1159"/>
        <v>#DIV/0!</v>
      </c>
      <c r="ER252" s="26"/>
      <c r="ET252" s="26" t="e">
        <f t="shared" si="1160"/>
        <v>#DIV/0!</v>
      </c>
      <c r="EU252" s="26">
        <f t="shared" si="1161"/>
        <v>1</v>
      </c>
      <c r="EV252" s="26">
        <f t="shared" si="1065"/>
        <v>0.82279402494696274</v>
      </c>
      <c r="EW252" s="26"/>
      <c r="EX252" s="26" t="e">
        <f t="shared" si="1126"/>
        <v>#DIV/0!</v>
      </c>
      <c r="EY252" s="26">
        <f t="shared" si="1127"/>
        <v>-5.9808988055448501E-4</v>
      </c>
      <c r="EZ252" s="26" t="e">
        <f t="shared" si="1128"/>
        <v>#DIV/0!</v>
      </c>
      <c r="FA252" s="26" t="e">
        <f t="shared" si="1129"/>
        <v>#DIV/0!</v>
      </c>
      <c r="FB252" s="26"/>
      <c r="FC252" s="26"/>
      <c r="FD252" s="26" t="e">
        <f t="shared" si="1162"/>
        <v>#DIV/0!</v>
      </c>
      <c r="FE252" s="26">
        <f t="shared" si="1163"/>
        <v>1</v>
      </c>
      <c r="FF252" s="26">
        <f t="shared" si="1066"/>
        <v>0.9937282332682944</v>
      </c>
      <c r="FV252" s="26">
        <f t="shared" si="1067"/>
        <v>0.49178058715741463</v>
      </c>
      <c r="FX252" s="8">
        <f t="shared" si="1164"/>
        <v>15</v>
      </c>
      <c r="FY252" t="b">
        <f t="shared" si="1130"/>
        <v>1</v>
      </c>
      <c r="GC252" s="11"/>
      <c r="GD252" s="11"/>
      <c r="GE252" s="11"/>
      <c r="GF252" s="17">
        <f t="shared" ca="1" si="1068"/>
        <v>2000</v>
      </c>
      <c r="GG252" s="18">
        <f t="shared" ca="1" si="1069"/>
        <v>1.6564324979896385</v>
      </c>
      <c r="GH252" s="18">
        <f t="shared" ca="1" si="1070"/>
        <v>0.83335803552148802</v>
      </c>
      <c r="GI252" s="18">
        <f t="shared" ca="1" si="1071"/>
        <v>1.0677963606105847</v>
      </c>
      <c r="GJ252" s="94">
        <f t="shared" ca="1" si="1131"/>
        <v>1.4739875190240028</v>
      </c>
      <c r="GL252">
        <f t="shared" ca="1" si="1132"/>
        <v>2000</v>
      </c>
      <c r="GM252" s="18">
        <f t="shared" ca="1" si="1072"/>
        <v>1.0622679869659686</v>
      </c>
      <c r="GN252" s="18">
        <f t="shared" ca="1" si="1073"/>
        <v>1.2588267925412189</v>
      </c>
      <c r="GO252" s="18">
        <f t="shared" ca="1" si="1074"/>
        <v>0.91101197972635861</v>
      </c>
      <c r="GP252" s="18">
        <f t="shared" ca="1" si="1075"/>
        <v>0.90126442890520853</v>
      </c>
      <c r="GQ252" s="21" t="s">
        <v>207</v>
      </c>
      <c r="GX252" s="14"/>
      <c r="GZ252">
        <f t="shared" si="1076"/>
        <v>0.35361865491255512</v>
      </c>
      <c r="HA252" t="e">
        <f t="shared" si="1077"/>
        <v>#VALUE!</v>
      </c>
      <c r="HB252" t="e">
        <f t="shared" si="1078"/>
        <v>#VALUE!</v>
      </c>
      <c r="HC252" t="e">
        <f t="shared" si="1079"/>
        <v>#VALUE!</v>
      </c>
      <c r="HD252" t="e">
        <f t="shared" si="1080"/>
        <v>#VALUE!</v>
      </c>
      <c r="HE252">
        <f t="shared" si="1081"/>
        <v>7.2689151494704535E-2</v>
      </c>
      <c r="HG252" t="e">
        <f t="shared" si="1082"/>
        <v>#VALUE!</v>
      </c>
      <c r="HI252" t="e">
        <f t="shared" si="1083"/>
        <v>#DIV/0!</v>
      </c>
      <c r="HJ252">
        <f t="shared" si="1084"/>
        <v>0.40795766467915345</v>
      </c>
      <c r="HK252" t="e">
        <f t="shared" si="1085"/>
        <v>#DIV/0!</v>
      </c>
      <c r="HL252" t="e">
        <f t="shared" si="1086"/>
        <v>#DIV/0!</v>
      </c>
      <c r="HM252" t="e">
        <f t="shared" si="1087"/>
        <v>#DIV/0!</v>
      </c>
      <c r="HO252" s="8">
        <f t="shared" si="1165"/>
        <v>15</v>
      </c>
      <c r="HP252" t="b">
        <f t="shared" si="1133"/>
        <v>1</v>
      </c>
      <c r="HS252" s="11"/>
      <c r="HT252" s="11"/>
      <c r="HU252" s="11"/>
      <c r="HV252" s="17">
        <f t="shared" ca="1" si="1088"/>
        <v>2000</v>
      </c>
      <c r="HW252" s="18">
        <f t="shared" ca="1" si="1089"/>
        <v>1.1910706668562492</v>
      </c>
      <c r="HX252" s="18">
        <f t="shared" ca="1" si="1090"/>
        <v>0.91725898056789767</v>
      </c>
      <c r="HY252" s="18">
        <f t="shared" ca="1" si="1091"/>
        <v>1.0082370775568426</v>
      </c>
      <c r="IB252" s="18">
        <f t="shared" ca="1" si="1092"/>
        <v>1.0562680626984795</v>
      </c>
      <c r="IC252" s="18">
        <f t="shared" ca="1" si="1093"/>
        <v>1.0776068813340001</v>
      </c>
      <c r="ID252" s="18">
        <f t="shared" ca="1" si="1094"/>
        <v>0.92209605950800044</v>
      </c>
      <c r="IE252" s="18">
        <f t="shared" ca="1" si="1095"/>
        <v>0.99292850675649391</v>
      </c>
      <c r="IF252" s="21" t="s">
        <v>207</v>
      </c>
    </row>
    <row r="253" spans="1:240" x14ac:dyDescent="0.2">
      <c r="A253" t="s">
        <v>200</v>
      </c>
      <c r="B253" s="1">
        <f t="shared" si="1134"/>
        <v>1965</v>
      </c>
      <c r="C253" s="42">
        <f>'Annual Data_MER_July-2014'!C29</f>
        <v>992.93499999999995</v>
      </c>
      <c r="D253" s="42">
        <f>'Annual Data_MER_July-2014'!G29</f>
        <v>788.60299999999995</v>
      </c>
      <c r="E253" s="42">
        <f>AER11_Table2.1d!W28*0.001</f>
        <v>1462.817</v>
      </c>
      <c r="F253" s="42">
        <f>AER11_Table2.1e!N25*0.001</f>
        <v>9.9740000000000002</v>
      </c>
      <c r="G253" s="42"/>
      <c r="H253" s="42">
        <f t="shared" si="1096"/>
        <v>3254.3290000000002</v>
      </c>
      <c r="I253" s="27">
        <f t="shared" si="1097"/>
        <v>953.78927315357566</v>
      </c>
      <c r="J253" s="1"/>
      <c r="K253" s="27"/>
      <c r="L253" s="42">
        <f>[10]Commercial_Total!D179</f>
        <v>788.60300000000007</v>
      </c>
      <c r="M253" s="27"/>
      <c r="N253" s="27">
        <f t="shared" si="1098"/>
        <v>9.9740000000000002</v>
      </c>
      <c r="O253" s="27"/>
      <c r="P253" s="27">
        <f t="shared" si="1099"/>
        <v>798.57700000000011</v>
      </c>
      <c r="Q253" s="27">
        <f t="shared" si="1100"/>
        <v>234.04953106682302</v>
      </c>
      <c r="R253" s="27"/>
      <c r="S253" s="1"/>
      <c r="T253" s="1"/>
      <c r="U253" s="1"/>
      <c r="V253" s="1"/>
      <c r="W253" s="1"/>
      <c r="X253" s="1"/>
      <c r="Z253" s="23">
        <f t="shared" si="1041"/>
        <v>0</v>
      </c>
      <c r="AA253" s="23">
        <f t="shared" si="1041"/>
        <v>38329.005933125394</v>
      </c>
      <c r="AB253" s="23"/>
      <c r="AC253" s="58">
        <f t="shared" si="1042"/>
        <v>0</v>
      </c>
      <c r="AD253" s="27">
        <f t="shared" si="1043"/>
        <v>798.57700000000011</v>
      </c>
      <c r="AE253" s="27"/>
      <c r="AH253" s="267" t="e">
        <f t="shared" si="1101"/>
        <v>#DIV/0!</v>
      </c>
      <c r="AI253" s="267">
        <f t="shared" si="1102"/>
        <v>20.574574810938657</v>
      </c>
      <c r="AJ253" s="267" t="e">
        <f t="shared" si="1103"/>
        <v>#DIV/0!</v>
      </c>
      <c r="AK253" s="51" t="e">
        <f t="shared" si="1104"/>
        <v>#DIV/0!</v>
      </c>
      <c r="AL253" s="15"/>
      <c r="AM253" s="15"/>
      <c r="AN253" s="34" t="e">
        <f t="shared" si="1105"/>
        <v>#DIV/0!</v>
      </c>
      <c r="AO253" s="34" t="e">
        <f t="shared" si="1106"/>
        <v>#DIV/0!</v>
      </c>
      <c r="AQ253" s="26" t="e">
        <f t="shared" si="1044"/>
        <v>#DIV/0!</v>
      </c>
      <c r="AR253" s="26">
        <f t="shared" si="1045"/>
        <v>0.50703592700865607</v>
      </c>
      <c r="AS253" s="26" t="e">
        <f t="shared" si="1046"/>
        <v>#DIV/0!</v>
      </c>
      <c r="AT253" s="26" t="e">
        <f t="shared" si="1047"/>
        <v>#DIV/0!</v>
      </c>
      <c r="AV253" s="26" t="e">
        <f t="shared" si="1048"/>
        <v>#DIV/0!</v>
      </c>
      <c r="AY253" s="34" t="e">
        <f t="shared" si="1049"/>
        <v>#DIV/0!</v>
      </c>
      <c r="AZ253" s="34" t="e">
        <f t="shared" si="1050"/>
        <v>#DIV/0!</v>
      </c>
      <c r="BA253" s="34" t="e">
        <f t="shared" si="1051"/>
        <v>#DIV/0!</v>
      </c>
      <c r="BB253" t="e">
        <f t="shared" si="1052"/>
        <v>#DIV/0!</v>
      </c>
      <c r="BD253" s="34"/>
      <c r="BH253" s="51"/>
      <c r="BI253" s="258">
        <f>[10]Commercial_Total!Y179</f>
        <v>0.50192860161600228</v>
      </c>
      <c r="BJ253" s="1"/>
      <c r="BK253" s="51"/>
      <c r="BL253" s="1"/>
      <c r="BM253" s="1"/>
      <c r="BN253" s="1"/>
      <c r="BO253" s="258">
        <f>[10]Commercial_Total!X179</f>
        <v>1.0101754021910889</v>
      </c>
      <c r="BP253" s="1"/>
      <c r="BQ253" s="51"/>
      <c r="BZ253" s="83">
        <f t="shared" si="1135"/>
        <v>0.52373544959595031</v>
      </c>
      <c r="CA253" s="83" t="str">
        <f t="shared" si="1053"/>
        <v xml:space="preserve">NA </v>
      </c>
      <c r="CB253" s="83" t="str">
        <f t="shared" si="1054"/>
        <v xml:space="preserve">NA </v>
      </c>
      <c r="CC253" s="83" t="str">
        <f t="shared" si="1055"/>
        <v>NA</v>
      </c>
      <c r="CD253" s="83" t="str">
        <f t="shared" si="1056"/>
        <v>NA</v>
      </c>
      <c r="CE253" s="83" t="str">
        <f t="shared" si="1057"/>
        <v>NA</v>
      </c>
      <c r="CF253" s="84" t="str">
        <f t="shared" si="1107"/>
        <v xml:space="preserve">NA </v>
      </c>
      <c r="CG253" s="84">
        <f t="shared" si="1058"/>
        <v>0.10387277528961944</v>
      </c>
      <c r="CH253" s="9"/>
      <c r="CI253" s="84" t="str">
        <f t="shared" si="1108"/>
        <v xml:space="preserve">NA </v>
      </c>
      <c r="CK253" s="87" t="e">
        <f t="shared" si="1059"/>
        <v>#DIV/0!</v>
      </c>
      <c r="CL253" s="87" t="e">
        <f t="shared" si="1109"/>
        <v>#DIV/0!</v>
      </c>
      <c r="CM253" s="92">
        <f t="shared" si="1110"/>
        <v>0</v>
      </c>
      <c r="CN253" s="92">
        <f t="shared" si="1111"/>
        <v>0</v>
      </c>
      <c r="CO253" s="5">
        <f t="shared" si="1112"/>
        <v>0</v>
      </c>
      <c r="CP253" s="91">
        <f t="shared" si="1113"/>
        <v>0</v>
      </c>
      <c r="CQ253" s="37" t="e">
        <f t="shared" si="1060"/>
        <v>#VALUE!</v>
      </c>
      <c r="CR253" t="e">
        <f t="shared" si="1061"/>
        <v>#VALUE!</v>
      </c>
      <c r="CS253" s="84" t="str">
        <f t="shared" si="1062"/>
        <v xml:space="preserve">NA </v>
      </c>
      <c r="CT253" s="205"/>
      <c r="CU253" s="244"/>
      <c r="CV253" s="5"/>
      <c r="CW253" s="26">
        <f t="shared" si="1114"/>
        <v>0</v>
      </c>
      <c r="CX253" s="26">
        <f t="shared" si="1115"/>
        <v>0.98751028391751827</v>
      </c>
      <c r="CY253" s="26">
        <f t="shared" si="1116"/>
        <v>0</v>
      </c>
      <c r="CZ253" s="26">
        <f t="shared" si="1117"/>
        <v>1.2489716082481712E-2</v>
      </c>
      <c r="DA253" s="26">
        <f t="shared" si="1118"/>
        <v>0</v>
      </c>
      <c r="DB253" s="26">
        <f t="shared" si="1119"/>
        <v>1</v>
      </c>
      <c r="DD253" s="26" t="e">
        <f t="shared" si="1136"/>
        <v>#DIV/0!</v>
      </c>
      <c r="DE253" s="26">
        <f t="shared" si="1137"/>
        <v>0.98706144823750441</v>
      </c>
      <c r="DF253" s="26" t="e">
        <f t="shared" si="1138"/>
        <v>#DIV/0!</v>
      </c>
      <c r="DG253" s="26">
        <f t="shared" si="1139"/>
        <v>1.2933293626151129E-2</v>
      </c>
      <c r="DH253" s="26" t="e">
        <f t="shared" si="1140"/>
        <v>#DIV/0!</v>
      </c>
      <c r="DI253" s="26" t="e">
        <f t="shared" si="1141"/>
        <v>#DIV/0!</v>
      </c>
      <c r="DJ253" s="26"/>
      <c r="DK253" s="26" t="e">
        <f t="shared" si="1142"/>
        <v>#DIV/0!</v>
      </c>
      <c r="DL253" s="26" t="e">
        <f t="shared" si="1143"/>
        <v>#DIV/0!</v>
      </c>
      <c r="DM253" s="26" t="e">
        <f t="shared" si="1144"/>
        <v>#DIV/0!</v>
      </c>
      <c r="DN253" s="26" t="e">
        <f t="shared" si="1145"/>
        <v>#DIV/0!</v>
      </c>
      <c r="DO253" s="26" t="e">
        <f t="shared" si="1146"/>
        <v>#DIV/0!</v>
      </c>
      <c r="DP253" s="26" t="e">
        <f t="shared" si="1147"/>
        <v>#DIV/0!</v>
      </c>
      <c r="DQ253" s="26"/>
      <c r="DR253" s="26"/>
      <c r="DS253" s="26" t="e">
        <f t="shared" si="1148"/>
        <v>#DIV/0!</v>
      </c>
      <c r="DT253" s="26">
        <f t="shared" si="1149"/>
        <v>4.5001916220583749E-2</v>
      </c>
      <c r="DU253" s="26" t="e">
        <f t="shared" si="1150"/>
        <v>#DIV/0!</v>
      </c>
      <c r="DV253" s="26" t="e">
        <f t="shared" si="1151"/>
        <v>#DIV/0!</v>
      </c>
      <c r="DW253" s="26" t="e">
        <f t="shared" si="1152"/>
        <v>#DIV/0!</v>
      </c>
      <c r="DY253" s="26" t="e">
        <f t="shared" si="1153"/>
        <v>#DIV/0!</v>
      </c>
      <c r="DZ253" s="26">
        <f t="shared" si="1154"/>
        <v>1</v>
      </c>
      <c r="EA253" s="26">
        <f t="shared" si="1063"/>
        <v>0.81763443050936158</v>
      </c>
      <c r="EC253" s="26" t="e">
        <f t="shared" si="1120"/>
        <v>#DIV/0!</v>
      </c>
      <c r="ED253" s="26" t="e">
        <f t="shared" si="1121"/>
        <v>#DIV/0!</v>
      </c>
      <c r="EE253" s="26" t="e">
        <f t="shared" si="1122"/>
        <v>#DIV/0!</v>
      </c>
      <c r="EF253" s="26" t="e">
        <f t="shared" si="1123"/>
        <v>#DIV/0!</v>
      </c>
      <c r="EG253" s="26" t="e">
        <f t="shared" si="1124"/>
        <v>#DIV/0!</v>
      </c>
      <c r="EI253" s="26" t="e">
        <f t="shared" si="1125"/>
        <v>#DIV/0!</v>
      </c>
      <c r="EJ253" s="26">
        <f t="shared" si="1155"/>
        <v>1</v>
      </c>
      <c r="EK253" s="26">
        <f t="shared" si="1064"/>
        <v>1.233253860685962</v>
      </c>
      <c r="EN253" s="26" t="e">
        <f t="shared" si="1156"/>
        <v>#DIV/0!</v>
      </c>
      <c r="EO253" s="26">
        <f t="shared" si="1157"/>
        <v>4.942105584391851E-2</v>
      </c>
      <c r="EP253" s="26" t="e">
        <f t="shared" si="1158"/>
        <v>#DIV/0!</v>
      </c>
      <c r="EQ253" s="26" t="e">
        <f t="shared" si="1159"/>
        <v>#DIV/0!</v>
      </c>
      <c r="ER253" s="26"/>
      <c r="ET253" s="26" t="e">
        <f t="shared" si="1160"/>
        <v>#DIV/0!</v>
      </c>
      <c r="EU253" s="26">
        <f t="shared" si="1161"/>
        <v>1</v>
      </c>
      <c r="EV253" s="26">
        <f t="shared" si="1065"/>
        <v>0.82279402494696274</v>
      </c>
      <c r="EW253" s="26"/>
      <c r="EX253" s="26" t="e">
        <f t="shared" si="1126"/>
        <v>#DIV/0!</v>
      </c>
      <c r="EY253" s="26">
        <f t="shared" si="1127"/>
        <v>-4.4191396233348446E-3</v>
      </c>
      <c r="EZ253" s="26" t="e">
        <f t="shared" si="1128"/>
        <v>#DIV/0!</v>
      </c>
      <c r="FA253" s="26" t="e">
        <f t="shared" si="1129"/>
        <v>#DIV/0!</v>
      </c>
      <c r="FB253" s="26"/>
      <c r="FC253" s="26"/>
      <c r="FD253" s="26" t="e">
        <f t="shared" si="1162"/>
        <v>#DIV/0!</v>
      </c>
      <c r="FE253" s="26">
        <f t="shared" si="1163"/>
        <v>1</v>
      </c>
      <c r="FF253" s="26">
        <f t="shared" si="1066"/>
        <v>0.9937282332682944</v>
      </c>
      <c r="FV253" s="26">
        <f t="shared" si="1067"/>
        <v>0.52373544959595031</v>
      </c>
      <c r="FX253" s="8">
        <f t="shared" si="1164"/>
        <v>16</v>
      </c>
      <c r="FY253" t="b">
        <f t="shared" si="1130"/>
        <v>1</v>
      </c>
      <c r="GC253" s="11"/>
      <c r="GD253" s="11"/>
      <c r="GE253" s="11"/>
      <c r="GF253" s="17">
        <f t="shared" ca="1" si="1068"/>
        <v>2001</v>
      </c>
      <c r="GG253" s="18">
        <f t="shared" ca="1" si="1069"/>
        <v>1.6721462752283902</v>
      </c>
      <c r="GH253" s="18">
        <f t="shared" ca="1" si="1070"/>
        <v>0.82552095432905892</v>
      </c>
      <c r="GI253" s="18">
        <f t="shared" ca="1" si="1071"/>
        <v>1.0714773092800527</v>
      </c>
      <c r="GJ253" s="94">
        <f t="shared" ca="1" si="1131"/>
        <v>1.4790584797274813</v>
      </c>
      <c r="GL253">
        <f t="shared" ca="1" si="1132"/>
        <v>2001</v>
      </c>
      <c r="GM253" s="18">
        <f t="shared" ca="1" si="1072"/>
        <v>1.0530809707872644</v>
      </c>
      <c r="GN253" s="18">
        <f t="shared" ca="1" si="1073"/>
        <v>1.2511969944594354</v>
      </c>
      <c r="GO253" s="18">
        <f t="shared" ca="1" si="1074"/>
        <v>0.93755423100809965</v>
      </c>
      <c r="GP253" s="18">
        <f t="shared" ca="1" si="1075"/>
        <v>0.95023195646266456</v>
      </c>
      <c r="GQ253" s="21" t="s">
        <v>207</v>
      </c>
      <c r="GX253" s="14"/>
      <c r="GZ253">
        <f t="shared" si="1076"/>
        <v>0.37659604720602874</v>
      </c>
      <c r="HA253" t="e">
        <f t="shared" si="1077"/>
        <v>#VALUE!</v>
      </c>
      <c r="HB253" t="e">
        <f t="shared" si="1078"/>
        <v>#VALUE!</v>
      </c>
      <c r="HC253" t="e">
        <f t="shared" si="1079"/>
        <v>#VALUE!</v>
      </c>
      <c r="HD253" t="e">
        <f t="shared" si="1080"/>
        <v>#VALUE!</v>
      </c>
      <c r="HE253">
        <f t="shared" si="1081"/>
        <v>7.7624775218522957E-2</v>
      </c>
      <c r="HG253" t="e">
        <f t="shared" si="1082"/>
        <v>#VALUE!</v>
      </c>
      <c r="HI253" t="e">
        <f t="shared" si="1083"/>
        <v>#DIV/0!</v>
      </c>
      <c r="HJ253">
        <f t="shared" si="1084"/>
        <v>0.42673590063702599</v>
      </c>
      <c r="HK253" t="e">
        <f t="shared" si="1085"/>
        <v>#DIV/0!</v>
      </c>
      <c r="HL253" t="e">
        <f t="shared" si="1086"/>
        <v>#DIV/0!</v>
      </c>
      <c r="HM253" t="e">
        <f t="shared" si="1087"/>
        <v>#DIV/0!</v>
      </c>
      <c r="HO253" s="8">
        <f t="shared" si="1165"/>
        <v>16</v>
      </c>
      <c r="HP253" t="b">
        <f t="shared" si="1133"/>
        <v>1</v>
      </c>
      <c r="HS253" s="11"/>
      <c r="HT253" s="11"/>
      <c r="HU253" s="11"/>
      <c r="HV253" s="17">
        <f t="shared" ca="1" si="1088"/>
        <v>2001</v>
      </c>
      <c r="HW253" s="18">
        <f t="shared" ca="1" si="1089"/>
        <v>1.2023697805583202</v>
      </c>
      <c r="HX253" s="18">
        <f t="shared" ca="1" si="1090"/>
        <v>0.90863287654203695</v>
      </c>
      <c r="HY253" s="18">
        <f t="shared" ca="1" si="1091"/>
        <v>1.0117127111758026</v>
      </c>
      <c r="IB253" s="18">
        <f t="shared" ca="1" si="1092"/>
        <v>1.0534470271174126</v>
      </c>
      <c r="IC253" s="18">
        <f t="shared" ca="1" si="1093"/>
        <v>1.0728253523813731</v>
      </c>
      <c r="ID253" s="18">
        <f t="shared" ca="1" si="1094"/>
        <v>0.92875545224779688</v>
      </c>
      <c r="IE253" s="18">
        <f t="shared" ca="1" si="1095"/>
        <v>1.0468763299011883</v>
      </c>
      <c r="IF253" s="21" t="s">
        <v>207</v>
      </c>
    </row>
    <row r="254" spans="1:240" x14ac:dyDescent="0.2">
      <c r="A254" t="s">
        <v>200</v>
      </c>
      <c r="B254" s="1">
        <f t="shared" si="1134"/>
        <v>1966</v>
      </c>
      <c r="C254" s="42">
        <f>'Annual Data_MER_July-2014'!C30</f>
        <v>1081.223</v>
      </c>
      <c r="D254" s="42">
        <f>'Annual Data_MER_July-2014'!G30</f>
        <v>859.23299999999995</v>
      </c>
      <c r="E254" s="42">
        <f>AER11_Table2.1d!W29*0.001</f>
        <v>1581.8150000000001</v>
      </c>
      <c r="F254" s="42">
        <f>AER11_Table2.1e!N26*0.001</f>
        <v>9.6419999999999995</v>
      </c>
      <c r="G254" s="42"/>
      <c r="H254" s="42">
        <f t="shared" si="1096"/>
        <v>3531.9129999999996</v>
      </c>
      <c r="I254" s="27">
        <f t="shared" si="1097"/>
        <v>1035.1444900351698</v>
      </c>
      <c r="J254" s="1"/>
      <c r="K254" s="27"/>
      <c r="L254" s="42">
        <f>[10]Commercial_Total!D180</f>
        <v>859.23300000000006</v>
      </c>
      <c r="M254" s="27"/>
      <c r="N254" s="27">
        <f t="shared" si="1098"/>
        <v>9.6419999999999995</v>
      </c>
      <c r="O254" s="27"/>
      <c r="P254" s="27">
        <f t="shared" si="1099"/>
        <v>868.87500000000011</v>
      </c>
      <c r="Q254" s="27">
        <f t="shared" si="1100"/>
        <v>254.65269636576792</v>
      </c>
      <c r="R254" s="27"/>
      <c r="S254" s="1"/>
      <c r="T254" s="1"/>
      <c r="U254" s="1"/>
      <c r="V254" s="1"/>
      <c r="W254" s="1"/>
      <c r="X254" s="1"/>
      <c r="Z254" s="23">
        <f t="shared" si="1041"/>
        <v>0</v>
      </c>
      <c r="AA254" s="23">
        <f t="shared" si="1041"/>
        <v>39236.168078555282</v>
      </c>
      <c r="AB254" s="23"/>
      <c r="AC254" s="58">
        <f t="shared" si="1042"/>
        <v>0</v>
      </c>
      <c r="AD254" s="27">
        <f t="shared" si="1043"/>
        <v>868.87500000000011</v>
      </c>
      <c r="AE254" s="27"/>
      <c r="AH254" s="267" t="e">
        <f t="shared" si="1101"/>
        <v>#DIV/0!</v>
      </c>
      <c r="AI254" s="267">
        <f t="shared" si="1102"/>
        <v>21.899003956750253</v>
      </c>
      <c r="AJ254" s="267" t="e">
        <f t="shared" si="1103"/>
        <v>#DIV/0!</v>
      </c>
      <c r="AK254" s="51" t="e">
        <f t="shared" si="1104"/>
        <v>#DIV/0!</v>
      </c>
      <c r="AL254" s="15"/>
      <c r="AM254" s="15"/>
      <c r="AN254" s="34" t="e">
        <f t="shared" si="1105"/>
        <v>#DIV/0!</v>
      </c>
      <c r="AO254" s="34" t="e">
        <f t="shared" si="1106"/>
        <v>#DIV/0!</v>
      </c>
      <c r="AQ254" s="26" t="e">
        <f t="shared" si="1044"/>
        <v>#DIV/0!</v>
      </c>
      <c r="AR254" s="26">
        <f t="shared" si="1045"/>
        <v>0.53967490817228325</v>
      </c>
      <c r="AS254" s="26" t="e">
        <f t="shared" si="1046"/>
        <v>#DIV/0!</v>
      </c>
      <c r="AT254" s="26" t="e">
        <f t="shared" si="1047"/>
        <v>#DIV/0!</v>
      </c>
      <c r="AV254" s="26" t="e">
        <f t="shared" si="1048"/>
        <v>#DIV/0!</v>
      </c>
      <c r="AY254" s="34" t="e">
        <f t="shared" si="1049"/>
        <v>#DIV/0!</v>
      </c>
      <c r="AZ254" s="34" t="e">
        <f t="shared" si="1050"/>
        <v>#DIV/0!</v>
      </c>
      <c r="BA254" s="34" t="e">
        <f t="shared" si="1051"/>
        <v>#DIV/0!</v>
      </c>
      <c r="BB254" t="e">
        <f t="shared" si="1052"/>
        <v>#DIV/0!</v>
      </c>
      <c r="BD254" s="34"/>
      <c r="BH254" s="51"/>
      <c r="BI254" s="258">
        <f>[10]Commercial_Total!Y180</f>
        <v>0.53140624672567915</v>
      </c>
      <c r="BJ254" s="1"/>
      <c r="BK254" s="51"/>
      <c r="BL254" s="1"/>
      <c r="BM254" s="1"/>
      <c r="BN254" s="1"/>
      <c r="BO254" s="258">
        <f>[10]Commercial_Total!X180</f>
        <v>1.0155599628298546</v>
      </c>
      <c r="BP254" s="1"/>
      <c r="BQ254" s="51"/>
      <c r="BZ254" s="83">
        <f t="shared" si="1135"/>
        <v>0.55827412104354246</v>
      </c>
      <c r="CA254" s="83" t="str">
        <f t="shared" si="1053"/>
        <v xml:space="preserve">NA </v>
      </c>
      <c r="CB254" s="83" t="str">
        <f t="shared" si="1054"/>
        <v xml:space="preserve">NA </v>
      </c>
      <c r="CC254" s="83" t="str">
        <f t="shared" si="1055"/>
        <v>NA</v>
      </c>
      <c r="CD254" s="83" t="str">
        <f t="shared" si="1056"/>
        <v>NA</v>
      </c>
      <c r="CE254" s="83" t="str">
        <f t="shared" si="1057"/>
        <v>NA</v>
      </c>
      <c r="CF254" s="84" t="str">
        <f t="shared" si="1107"/>
        <v xml:space="preserve">NA </v>
      </c>
      <c r="CG254" s="84">
        <f t="shared" si="1058"/>
        <v>0.11301660031502046</v>
      </c>
      <c r="CH254" s="9"/>
      <c r="CI254" s="84" t="str">
        <f t="shared" si="1108"/>
        <v xml:space="preserve">NA </v>
      </c>
      <c r="CK254" s="87" t="e">
        <f t="shared" si="1059"/>
        <v>#DIV/0!</v>
      </c>
      <c r="CL254" s="87" t="e">
        <f t="shared" si="1109"/>
        <v>#DIV/0!</v>
      </c>
      <c r="CM254" s="92">
        <f t="shared" si="1110"/>
        <v>0</v>
      </c>
      <c r="CN254" s="92">
        <f t="shared" si="1111"/>
        <v>0</v>
      </c>
      <c r="CO254" s="5">
        <f t="shared" si="1112"/>
        <v>0</v>
      </c>
      <c r="CP254" s="91">
        <f t="shared" si="1113"/>
        <v>0</v>
      </c>
      <c r="CQ254" s="37" t="e">
        <f t="shared" si="1060"/>
        <v>#VALUE!</v>
      </c>
      <c r="CR254" t="e">
        <f t="shared" si="1061"/>
        <v>#VALUE!</v>
      </c>
      <c r="CS254" s="84" t="str">
        <f t="shared" si="1062"/>
        <v xml:space="preserve">NA </v>
      </c>
      <c r="CT254" s="205"/>
      <c r="CU254" s="244"/>
      <c r="CV254" s="5"/>
      <c r="CW254" s="26">
        <f t="shared" si="1114"/>
        <v>0</v>
      </c>
      <c r="CX254" s="26">
        <f t="shared" si="1115"/>
        <v>0.98890289167026324</v>
      </c>
      <c r="CY254" s="26">
        <f t="shared" si="1116"/>
        <v>0</v>
      </c>
      <c r="CZ254" s="26">
        <f t="shared" si="1117"/>
        <v>1.1097108329736727E-2</v>
      </c>
      <c r="DA254" s="26">
        <f t="shared" si="1118"/>
        <v>0</v>
      </c>
      <c r="DB254" s="26">
        <f t="shared" si="1119"/>
        <v>1</v>
      </c>
      <c r="DD254" s="26" t="e">
        <f t="shared" si="1136"/>
        <v>#DIV/0!</v>
      </c>
      <c r="DE254" s="26">
        <f t="shared" si="1137"/>
        <v>0.98820642425218408</v>
      </c>
      <c r="DF254" s="26" t="e">
        <f t="shared" si="1138"/>
        <v>#DIV/0!</v>
      </c>
      <c r="DG254" s="26">
        <f t="shared" si="1139"/>
        <v>1.1779695774088647E-2</v>
      </c>
      <c r="DH254" s="26" t="e">
        <f t="shared" si="1140"/>
        <v>#DIV/0!</v>
      </c>
      <c r="DI254" s="26" t="e">
        <f t="shared" si="1141"/>
        <v>#DIV/0!</v>
      </c>
      <c r="DJ254" s="26"/>
      <c r="DK254" s="26" t="e">
        <f t="shared" si="1142"/>
        <v>#DIV/0!</v>
      </c>
      <c r="DL254" s="26" t="e">
        <f t="shared" si="1143"/>
        <v>#DIV/0!</v>
      </c>
      <c r="DM254" s="26" t="e">
        <f t="shared" si="1144"/>
        <v>#DIV/0!</v>
      </c>
      <c r="DN254" s="26" t="e">
        <f t="shared" si="1145"/>
        <v>#DIV/0!</v>
      </c>
      <c r="DO254" s="26" t="e">
        <f t="shared" si="1146"/>
        <v>#DIV/0!</v>
      </c>
      <c r="DP254" s="26" t="e">
        <f t="shared" si="1147"/>
        <v>#DIV/0!</v>
      </c>
      <c r="DQ254" s="26"/>
      <c r="DR254" s="26"/>
      <c r="DS254" s="26" t="e">
        <f t="shared" si="1148"/>
        <v>#DIV/0!</v>
      </c>
      <c r="DT254" s="26">
        <f t="shared" si="1149"/>
        <v>6.2385073336585939E-2</v>
      </c>
      <c r="DU254" s="26" t="e">
        <f t="shared" si="1150"/>
        <v>#DIV/0!</v>
      </c>
      <c r="DV254" s="26" t="e">
        <f t="shared" si="1151"/>
        <v>#DIV/0!</v>
      </c>
      <c r="DW254" s="26" t="e">
        <f t="shared" si="1152"/>
        <v>#DIV/0!</v>
      </c>
      <c r="DY254" s="26" t="e">
        <f t="shared" si="1153"/>
        <v>#DIV/0!</v>
      </c>
      <c r="DZ254" s="26">
        <f t="shared" si="1154"/>
        <v>1</v>
      </c>
      <c r="EA254" s="26">
        <f t="shared" si="1063"/>
        <v>0.81763443050936158</v>
      </c>
      <c r="EC254" s="26" t="e">
        <f t="shared" si="1120"/>
        <v>#DIV/0!</v>
      </c>
      <c r="ED254" s="26" t="e">
        <f t="shared" si="1121"/>
        <v>#DIV/0!</v>
      </c>
      <c r="EE254" s="26" t="e">
        <f t="shared" si="1122"/>
        <v>#DIV/0!</v>
      </c>
      <c r="EF254" s="26" t="e">
        <f t="shared" si="1123"/>
        <v>#DIV/0!</v>
      </c>
      <c r="EG254" s="26" t="e">
        <f t="shared" si="1124"/>
        <v>#DIV/0!</v>
      </c>
      <c r="EI254" s="26" t="e">
        <f t="shared" si="1125"/>
        <v>#DIV/0!</v>
      </c>
      <c r="EJ254" s="26">
        <f t="shared" si="1155"/>
        <v>1</v>
      </c>
      <c r="EK254" s="26">
        <f t="shared" si="1064"/>
        <v>1.233253860685962</v>
      </c>
      <c r="EN254" s="26" t="e">
        <f t="shared" si="1156"/>
        <v>#DIV/0!</v>
      </c>
      <c r="EO254" s="26">
        <f t="shared" si="1157"/>
        <v>5.7068906760134715E-2</v>
      </c>
      <c r="EP254" s="26" t="e">
        <f t="shared" si="1158"/>
        <v>#DIV/0!</v>
      </c>
      <c r="EQ254" s="26" t="e">
        <f t="shared" si="1159"/>
        <v>#DIV/0!</v>
      </c>
      <c r="ER254" s="26"/>
      <c r="ET254" s="26" t="e">
        <f t="shared" si="1160"/>
        <v>#DIV/0!</v>
      </c>
      <c r="EU254" s="26">
        <f t="shared" si="1161"/>
        <v>1</v>
      </c>
      <c r="EV254" s="26">
        <f t="shared" si="1065"/>
        <v>0.82279402494696274</v>
      </c>
      <c r="EW254" s="26"/>
      <c r="EX254" s="26" t="e">
        <f t="shared" si="1126"/>
        <v>#DIV/0!</v>
      </c>
      <c r="EY254" s="26">
        <f t="shared" si="1127"/>
        <v>5.3161665764515365E-3</v>
      </c>
      <c r="EZ254" s="26" t="e">
        <f t="shared" si="1128"/>
        <v>#DIV/0!</v>
      </c>
      <c r="FA254" s="26" t="e">
        <f t="shared" si="1129"/>
        <v>#DIV/0!</v>
      </c>
      <c r="FB254" s="26"/>
      <c r="FC254" s="26"/>
      <c r="FD254" s="26" t="e">
        <f t="shared" si="1162"/>
        <v>#DIV/0!</v>
      </c>
      <c r="FE254" s="26">
        <f t="shared" si="1163"/>
        <v>1</v>
      </c>
      <c r="FF254" s="26">
        <f t="shared" si="1066"/>
        <v>0.9937282332682944</v>
      </c>
      <c r="FV254" s="26">
        <f t="shared" si="1067"/>
        <v>0.55827412104354246</v>
      </c>
      <c r="FX254" s="8">
        <f t="shared" si="1164"/>
        <v>17</v>
      </c>
      <c r="FY254" t="b">
        <f t="shared" si="1130"/>
        <v>1</v>
      </c>
      <c r="GC254" s="11"/>
      <c r="GD254" s="11"/>
      <c r="GE254" s="11"/>
      <c r="GF254" s="17">
        <f t="shared" ca="1" si="1068"/>
        <v>2002</v>
      </c>
      <c r="GG254" s="18">
        <f t="shared" ca="1" si="1069"/>
        <v>1.7018468961335145</v>
      </c>
      <c r="GH254" s="18">
        <f t="shared" ca="1" si="1070"/>
        <v>0.83569955016082376</v>
      </c>
      <c r="GI254" s="18">
        <f t="shared" ca="1" si="1071"/>
        <v>1.0569373229944288</v>
      </c>
      <c r="GJ254" s="94">
        <f t="shared" ca="1" si="1131"/>
        <v>1.5032108073312753</v>
      </c>
      <c r="GL254">
        <f t="shared" ca="1" si="1132"/>
        <v>2002</v>
      </c>
      <c r="GM254" s="18">
        <f t="shared" ca="1" si="1072"/>
        <v>1.0575572712072381</v>
      </c>
      <c r="GN254" s="18">
        <f t="shared" ca="1" si="1073"/>
        <v>1.2357812899161951</v>
      </c>
      <c r="GO254" s="18">
        <f t="shared" ca="1" si="1074"/>
        <v>0.90280638977872885</v>
      </c>
      <c r="GP254" s="18">
        <f t="shared" ca="1" si="1075"/>
        <v>0.90024055358005384</v>
      </c>
      <c r="GQ254" s="21" t="s">
        <v>207</v>
      </c>
      <c r="GX254" s="14"/>
      <c r="GZ254">
        <f t="shared" si="1076"/>
        <v>0.40143134745722547</v>
      </c>
      <c r="HA254" t="e">
        <f t="shared" si="1077"/>
        <v>#VALUE!</v>
      </c>
      <c r="HB254" t="e">
        <f t="shared" si="1078"/>
        <v>#VALUE!</v>
      </c>
      <c r="HC254" t="e">
        <f t="shared" si="1079"/>
        <v>#VALUE!</v>
      </c>
      <c r="HD254" t="e">
        <f t="shared" si="1080"/>
        <v>#VALUE!</v>
      </c>
      <c r="HE254">
        <f t="shared" si="1081"/>
        <v>8.4458012900439319E-2</v>
      </c>
      <c r="HG254" t="e">
        <f t="shared" si="1082"/>
        <v>#VALUE!</v>
      </c>
      <c r="HI254" t="e">
        <f t="shared" si="1083"/>
        <v>#DIV/0!</v>
      </c>
      <c r="HJ254">
        <f t="shared" si="1084"/>
        <v>0.45420579829281399</v>
      </c>
      <c r="HK254" t="e">
        <f t="shared" si="1085"/>
        <v>#DIV/0!</v>
      </c>
      <c r="HL254" t="e">
        <f t="shared" si="1086"/>
        <v>#DIV/0!</v>
      </c>
      <c r="HM254" t="e">
        <f t="shared" si="1087"/>
        <v>#DIV/0!</v>
      </c>
      <c r="HO254" s="8">
        <f t="shared" si="1165"/>
        <v>17</v>
      </c>
      <c r="HP254" t="b">
        <f t="shared" si="1133"/>
        <v>1</v>
      </c>
      <c r="HS254" s="11"/>
      <c r="HT254" s="11"/>
      <c r="HU254" s="11"/>
      <c r="HV254" s="17">
        <f t="shared" ca="1" si="1088"/>
        <v>2002</v>
      </c>
      <c r="HW254" s="18">
        <f t="shared" ca="1" si="1089"/>
        <v>1.223726242949903</v>
      </c>
      <c r="HX254" s="18">
        <f t="shared" ca="1" si="1090"/>
        <v>0.91983623456859609</v>
      </c>
      <c r="HY254" s="18">
        <f t="shared" ca="1" si="1091"/>
        <v>0.99798373267286844</v>
      </c>
      <c r="IB254" s="18">
        <f t="shared" ca="1" si="1092"/>
        <v>1.1010006797692737</v>
      </c>
      <c r="IC254" s="18">
        <f t="shared" ca="1" si="1093"/>
        <v>1.0750033405617063</v>
      </c>
      <c r="ID254" s="18">
        <f t="shared" ca="1" si="1094"/>
        <v>0.89320153318759021</v>
      </c>
      <c r="IE254" s="18">
        <f t="shared" ca="1" si="1095"/>
        <v>0.99180049707908369</v>
      </c>
      <c r="IF254" s="21" t="s">
        <v>207</v>
      </c>
    </row>
    <row r="255" spans="1:240" x14ac:dyDescent="0.2">
      <c r="A255" t="s">
        <v>200</v>
      </c>
      <c r="B255" s="1">
        <f t="shared" si="1134"/>
        <v>1967</v>
      </c>
      <c r="C255" s="42">
        <f>'Annual Data_MER_July-2014'!C31</f>
        <v>1160.4690000000001</v>
      </c>
      <c r="D255" s="42">
        <f>'Annual Data_MER_July-2014'!G31</f>
        <v>925.178</v>
      </c>
      <c r="E255" s="42">
        <f>AER11_Table2.1d!W30*0.001</f>
        <v>1654.8720000000001</v>
      </c>
      <c r="F255" s="42">
        <f>AER11_Table2.1e!N27*0.001</f>
        <v>10.01</v>
      </c>
      <c r="G255" s="42"/>
      <c r="H255" s="42">
        <f t="shared" si="1096"/>
        <v>3750.5290000000005</v>
      </c>
      <c r="I255" s="27">
        <f t="shared" si="1097"/>
        <v>1099.2171746776087</v>
      </c>
      <c r="J255" s="1"/>
      <c r="K255" s="27"/>
      <c r="L255" s="42">
        <f>[10]Commercial_Total!D181</f>
        <v>925.178</v>
      </c>
      <c r="M255" s="27"/>
      <c r="N255" s="27">
        <f t="shared" si="1098"/>
        <v>10.01</v>
      </c>
      <c r="O255" s="27"/>
      <c r="P255" s="27">
        <f t="shared" si="1099"/>
        <v>935.18799999999999</v>
      </c>
      <c r="Q255" s="27">
        <f t="shared" si="1100"/>
        <v>274.08792497069169</v>
      </c>
      <c r="R255" s="27"/>
      <c r="S255" s="1"/>
      <c r="T255" s="1"/>
      <c r="U255" s="1"/>
      <c r="V255" s="1"/>
      <c r="W255" s="1"/>
      <c r="X255" s="1"/>
      <c r="Z255" s="23">
        <f t="shared" si="1041"/>
        <v>0</v>
      </c>
      <c r="AA255" s="23">
        <f t="shared" si="1041"/>
        <v>40166.88589064408</v>
      </c>
      <c r="AB255" s="23"/>
      <c r="AC255" s="58">
        <f t="shared" si="1042"/>
        <v>0</v>
      </c>
      <c r="AD255" s="27">
        <f t="shared" si="1043"/>
        <v>935.18799999999999</v>
      </c>
      <c r="AE255" s="27"/>
      <c r="AH255" s="267" t="e">
        <f t="shared" si="1101"/>
        <v>#DIV/0!</v>
      </c>
      <c r="AI255" s="267">
        <f t="shared" si="1102"/>
        <v>23.033351465653407</v>
      </c>
      <c r="AJ255" s="267" t="e">
        <f t="shared" si="1103"/>
        <v>#DIV/0!</v>
      </c>
      <c r="AK255" s="51" t="e">
        <f t="shared" si="1104"/>
        <v>#DIV/0!</v>
      </c>
      <c r="AL255" s="15"/>
      <c r="AM255" s="15"/>
      <c r="AN255" s="34" t="e">
        <f t="shared" si="1105"/>
        <v>#DIV/0!</v>
      </c>
      <c r="AO255" s="34" t="e">
        <f t="shared" si="1106"/>
        <v>#DIV/0!</v>
      </c>
      <c r="AQ255" s="26" t="e">
        <f t="shared" si="1044"/>
        <v>#DIV/0!</v>
      </c>
      <c r="AR255" s="26">
        <f t="shared" si="1045"/>
        <v>0.56762955345714639</v>
      </c>
      <c r="AS255" s="26" t="e">
        <f t="shared" si="1046"/>
        <v>#DIV/0!</v>
      </c>
      <c r="AT255" s="26" t="e">
        <f t="shared" si="1047"/>
        <v>#DIV/0!</v>
      </c>
      <c r="AV255" s="26" t="e">
        <f t="shared" si="1048"/>
        <v>#DIV/0!</v>
      </c>
      <c r="AY255" s="34" t="e">
        <f t="shared" si="1049"/>
        <v>#DIV/0!</v>
      </c>
      <c r="AZ255" s="34" t="e">
        <f t="shared" si="1050"/>
        <v>#DIV/0!</v>
      </c>
      <c r="BA255" s="34" t="e">
        <f t="shared" si="1051"/>
        <v>#DIV/0!</v>
      </c>
      <c r="BB255" t="e">
        <f t="shared" si="1052"/>
        <v>#DIV/0!</v>
      </c>
      <c r="BD255" s="34"/>
      <c r="BH255" s="51"/>
      <c r="BI255" s="258">
        <f>[10]Commercial_Total!Y181</f>
        <v>0.56772025809213111</v>
      </c>
      <c r="BJ255" s="1"/>
      <c r="BK255" s="51"/>
      <c r="BL255" s="1"/>
      <c r="BM255" s="1"/>
      <c r="BN255" s="1"/>
      <c r="BO255" s="258">
        <f>[10]Commercial_Total!X181</f>
        <v>0.99984023005398892</v>
      </c>
      <c r="BP255" s="1"/>
      <c r="BQ255" s="51"/>
      <c r="BZ255" s="83">
        <f t="shared" si="1135"/>
        <v>0.57360560001054617</v>
      </c>
      <c r="CA255" s="83" t="str">
        <f t="shared" si="1053"/>
        <v xml:space="preserve">NA </v>
      </c>
      <c r="CB255" s="83" t="str">
        <f t="shared" si="1054"/>
        <v xml:space="preserve">NA </v>
      </c>
      <c r="CC255" s="83" t="str">
        <f t="shared" si="1055"/>
        <v>NA</v>
      </c>
      <c r="CD255" s="83" t="str">
        <f t="shared" si="1056"/>
        <v>NA</v>
      </c>
      <c r="CE255" s="83" t="str">
        <f t="shared" si="1057"/>
        <v>NA</v>
      </c>
      <c r="CF255" s="84" t="str">
        <f t="shared" si="1107"/>
        <v xml:space="preserve">NA </v>
      </c>
      <c r="CG255" s="84">
        <f t="shared" si="1058"/>
        <v>0.12164208708433703</v>
      </c>
      <c r="CH255" s="9"/>
      <c r="CI255" s="84" t="str">
        <f t="shared" si="1108"/>
        <v xml:space="preserve">NA </v>
      </c>
      <c r="CK255" s="87" t="e">
        <f t="shared" si="1059"/>
        <v>#DIV/0!</v>
      </c>
      <c r="CL255" s="87" t="e">
        <f t="shared" si="1109"/>
        <v>#DIV/0!</v>
      </c>
      <c r="CM255" s="92">
        <f t="shared" si="1110"/>
        <v>0</v>
      </c>
      <c r="CN255" s="92">
        <f t="shared" si="1111"/>
        <v>0</v>
      </c>
      <c r="CO255" s="5">
        <f t="shared" si="1112"/>
        <v>0</v>
      </c>
      <c r="CP255" s="91">
        <f t="shared" si="1113"/>
        <v>0</v>
      </c>
      <c r="CQ255" s="37" t="e">
        <f t="shared" si="1060"/>
        <v>#VALUE!</v>
      </c>
      <c r="CR255" t="e">
        <f t="shared" si="1061"/>
        <v>#VALUE!</v>
      </c>
      <c r="CS255" s="84" t="str">
        <f t="shared" si="1062"/>
        <v xml:space="preserve">NA </v>
      </c>
      <c r="CT255" s="205"/>
      <c r="CU255" s="244"/>
      <c r="CV255" s="5"/>
      <c r="CW255" s="26">
        <f t="shared" si="1114"/>
        <v>0</v>
      </c>
      <c r="CX255" s="26">
        <f t="shared" si="1115"/>
        <v>0.98929626984093044</v>
      </c>
      <c r="CY255" s="26">
        <f t="shared" si="1116"/>
        <v>0</v>
      </c>
      <c r="CZ255" s="26">
        <f t="shared" si="1117"/>
        <v>1.070373015906962E-2</v>
      </c>
      <c r="DA255" s="26">
        <f t="shared" si="1118"/>
        <v>0</v>
      </c>
      <c r="DB255" s="26">
        <f t="shared" si="1119"/>
        <v>1</v>
      </c>
      <c r="DD255" s="26" t="e">
        <f t="shared" si="1136"/>
        <v>#DIV/0!</v>
      </c>
      <c r="DE255" s="26">
        <f t="shared" si="1137"/>
        <v>0.98909956771814256</v>
      </c>
      <c r="DF255" s="26" t="e">
        <f t="shared" si="1138"/>
        <v>#DIV/0!</v>
      </c>
      <c r="DG255" s="26">
        <f t="shared" si="1139"/>
        <v>1.0899236110832988E-2</v>
      </c>
      <c r="DH255" s="26" t="e">
        <f t="shared" si="1140"/>
        <v>#DIV/0!</v>
      </c>
      <c r="DI255" s="26" t="e">
        <f t="shared" si="1141"/>
        <v>#DIV/0!</v>
      </c>
      <c r="DJ255" s="26"/>
      <c r="DK255" s="26" t="e">
        <f t="shared" si="1142"/>
        <v>#DIV/0!</v>
      </c>
      <c r="DL255" s="26" t="e">
        <f t="shared" si="1143"/>
        <v>#DIV/0!</v>
      </c>
      <c r="DM255" s="26" t="e">
        <f t="shared" si="1144"/>
        <v>#DIV/0!</v>
      </c>
      <c r="DN255" s="26" t="e">
        <f t="shared" si="1145"/>
        <v>#DIV/0!</v>
      </c>
      <c r="DO255" s="26" t="e">
        <f t="shared" si="1146"/>
        <v>#DIV/0!</v>
      </c>
      <c r="DP255" s="26" t="e">
        <f t="shared" si="1147"/>
        <v>#DIV/0!</v>
      </c>
      <c r="DQ255" s="26"/>
      <c r="DR255" s="26"/>
      <c r="DS255" s="26" t="e">
        <f t="shared" si="1148"/>
        <v>#DIV/0!</v>
      </c>
      <c r="DT255" s="26">
        <f t="shared" si="1149"/>
        <v>5.0502074964832576E-2</v>
      </c>
      <c r="DU255" s="26" t="e">
        <f t="shared" si="1150"/>
        <v>#DIV/0!</v>
      </c>
      <c r="DV255" s="26" t="e">
        <f t="shared" si="1151"/>
        <v>#DIV/0!</v>
      </c>
      <c r="DW255" s="26" t="e">
        <f t="shared" si="1152"/>
        <v>#DIV/0!</v>
      </c>
      <c r="DY255" s="26" t="e">
        <f t="shared" si="1153"/>
        <v>#DIV/0!</v>
      </c>
      <c r="DZ255" s="26">
        <f t="shared" si="1154"/>
        <v>1</v>
      </c>
      <c r="EA255" s="26">
        <f t="shared" si="1063"/>
        <v>0.81763443050936158</v>
      </c>
      <c r="EC255" s="26" t="e">
        <f t="shared" si="1120"/>
        <v>#DIV/0!</v>
      </c>
      <c r="ED255" s="26" t="e">
        <f t="shared" si="1121"/>
        <v>#DIV/0!</v>
      </c>
      <c r="EE255" s="26" t="e">
        <f t="shared" si="1122"/>
        <v>#DIV/0!</v>
      </c>
      <c r="EF255" s="26" t="e">
        <f t="shared" si="1123"/>
        <v>#DIV/0!</v>
      </c>
      <c r="EG255" s="26" t="e">
        <f t="shared" si="1124"/>
        <v>#DIV/0!</v>
      </c>
      <c r="EI255" s="26" t="e">
        <f t="shared" si="1125"/>
        <v>#DIV/0!</v>
      </c>
      <c r="EJ255" s="26">
        <f t="shared" si="1155"/>
        <v>1</v>
      </c>
      <c r="EK255" s="26">
        <f t="shared" si="1064"/>
        <v>1.233253860685962</v>
      </c>
      <c r="EN255" s="26" t="e">
        <f t="shared" si="1156"/>
        <v>#DIV/0!</v>
      </c>
      <c r="EO255" s="26">
        <f t="shared" si="1157"/>
        <v>6.6102005562658814E-2</v>
      </c>
      <c r="EP255" s="26" t="e">
        <f t="shared" si="1158"/>
        <v>#DIV/0!</v>
      </c>
      <c r="EQ255" s="26" t="e">
        <f t="shared" si="1159"/>
        <v>#DIV/0!</v>
      </c>
      <c r="ER255" s="26"/>
      <c r="ET255" s="26" t="e">
        <f t="shared" si="1160"/>
        <v>#DIV/0!</v>
      </c>
      <c r="EU255" s="26">
        <f t="shared" si="1161"/>
        <v>1</v>
      </c>
      <c r="EV255" s="26">
        <f t="shared" si="1065"/>
        <v>0.82279402494696274</v>
      </c>
      <c r="EW255" s="26"/>
      <c r="EX255" s="26" t="e">
        <f t="shared" si="1126"/>
        <v>#DIV/0!</v>
      </c>
      <c r="EY255" s="26">
        <f t="shared" si="1127"/>
        <v>-1.5599930597826243E-2</v>
      </c>
      <c r="EZ255" s="26" t="e">
        <f t="shared" si="1128"/>
        <v>#DIV/0!</v>
      </c>
      <c r="FA255" s="26" t="e">
        <f t="shared" si="1129"/>
        <v>#DIV/0!</v>
      </c>
      <c r="FB255" s="26"/>
      <c r="FC255" s="26"/>
      <c r="FD255" s="26" t="e">
        <f t="shared" si="1162"/>
        <v>#DIV/0!</v>
      </c>
      <c r="FE255" s="26">
        <f t="shared" si="1163"/>
        <v>1</v>
      </c>
      <c r="FF255" s="26">
        <f t="shared" si="1066"/>
        <v>0.9937282332682944</v>
      </c>
      <c r="FV255" s="26">
        <f t="shared" si="1067"/>
        <v>0.57360560001054617</v>
      </c>
      <c r="FX255" s="8">
        <f t="shared" si="1164"/>
        <v>18</v>
      </c>
      <c r="FY255" t="b">
        <f t="shared" si="1130"/>
        <v>1</v>
      </c>
      <c r="GC255" s="11"/>
      <c r="GD255" s="11"/>
      <c r="GE255" s="11"/>
      <c r="GF255" s="17">
        <f t="shared" ca="1" si="1068"/>
        <v>2003</v>
      </c>
      <c r="GG255" s="18">
        <f t="shared" ca="1" si="1069"/>
        <v>1.7493441607234665</v>
      </c>
      <c r="GH255" s="18">
        <f t="shared" ca="1" si="1070"/>
        <v>0.81158821972095974</v>
      </c>
      <c r="GI255" s="18">
        <f t="shared" ca="1" si="1071"/>
        <v>1.0677438424779617</v>
      </c>
      <c r="GJ255" s="94">
        <f t="shared" ca="1" si="1131"/>
        <v>1.5159262378679021</v>
      </c>
      <c r="GL255">
        <f t="shared" ca="1" si="1132"/>
        <v>2003</v>
      </c>
      <c r="GM255" s="18">
        <f t="shared" ca="1" si="1072"/>
        <v>1.0658362098406378</v>
      </c>
      <c r="GN255" s="18">
        <f t="shared" ca="1" si="1073"/>
        <v>1.2386600969267993</v>
      </c>
      <c r="GO255" s="18">
        <f t="shared" ca="1" si="1074"/>
        <v>0.92258841882173204</v>
      </c>
      <c r="GP255" s="18">
        <f t="shared" ca="1" si="1075"/>
        <v>1.0934600765676166</v>
      </c>
      <c r="GQ255" s="21" t="s">
        <v>207</v>
      </c>
      <c r="GX255" s="14"/>
      <c r="GZ255">
        <f t="shared" si="1076"/>
        <v>0.41245556661453153</v>
      </c>
      <c r="HA255" t="e">
        <f t="shared" si="1077"/>
        <v>#VALUE!</v>
      </c>
      <c r="HB255" t="e">
        <f t="shared" si="1078"/>
        <v>#VALUE!</v>
      </c>
      <c r="HC255" t="e">
        <f t="shared" si="1079"/>
        <v>#VALUE!</v>
      </c>
      <c r="HD255" t="e">
        <f t="shared" si="1080"/>
        <v>#VALUE!</v>
      </c>
      <c r="HE255">
        <f t="shared" si="1081"/>
        <v>9.0903893158781224E-2</v>
      </c>
      <c r="HG255" t="e">
        <f t="shared" si="1082"/>
        <v>#VALUE!</v>
      </c>
      <c r="HI255" t="e">
        <f t="shared" si="1083"/>
        <v>#DIV/0!</v>
      </c>
      <c r="HJ255">
        <f t="shared" si="1084"/>
        <v>0.47773322524065037</v>
      </c>
      <c r="HK255" t="e">
        <f t="shared" si="1085"/>
        <v>#DIV/0!</v>
      </c>
      <c r="HL255" t="e">
        <f t="shared" si="1086"/>
        <v>#DIV/0!</v>
      </c>
      <c r="HM255" t="e">
        <f t="shared" si="1087"/>
        <v>#DIV/0!</v>
      </c>
      <c r="HO255" s="8">
        <f t="shared" si="1165"/>
        <v>18</v>
      </c>
      <c r="HP255" t="b">
        <f t="shared" si="1133"/>
        <v>1</v>
      </c>
      <c r="HS255" s="11"/>
      <c r="HT255" s="11"/>
      <c r="HU255" s="11"/>
      <c r="HV255" s="17">
        <f t="shared" ca="1" si="1088"/>
        <v>2003</v>
      </c>
      <c r="HW255" s="18">
        <f t="shared" ca="1" si="1089"/>
        <v>1.257879520356415</v>
      </c>
      <c r="HX255" s="18">
        <f t="shared" ca="1" si="1090"/>
        <v>0.89329741999345891</v>
      </c>
      <c r="HY255" s="18">
        <f t="shared" ca="1" si="1091"/>
        <v>1.0081874887677178</v>
      </c>
      <c r="IB255" s="18">
        <f t="shared" ca="1" si="1092"/>
        <v>1.101929680379341</v>
      </c>
      <c r="IC255" s="18">
        <f t="shared" ca="1" si="1093"/>
        <v>1.061815950316586</v>
      </c>
      <c r="ID255" s="18">
        <f t="shared" ca="1" si="1094"/>
        <v>0.90167646999368234</v>
      </c>
      <c r="IE255" s="18">
        <f t="shared" ca="1" si="1095"/>
        <v>1.2046716215605993</v>
      </c>
      <c r="IF255" s="21" t="s">
        <v>207</v>
      </c>
    </row>
    <row r="256" spans="1:240" x14ac:dyDescent="0.2">
      <c r="A256" t="s">
        <v>200</v>
      </c>
      <c r="B256" s="1">
        <f t="shared" si="1134"/>
        <v>1968</v>
      </c>
      <c r="C256" s="42">
        <f>'Annual Data_MER_July-2014'!C32</f>
        <v>1301.9159999999999</v>
      </c>
      <c r="D256" s="42">
        <f>'Annual Data_MER_July-2014'!G32</f>
        <v>1013.9589999999999</v>
      </c>
      <c r="E256" s="42">
        <f>AER11_Table2.1d!W31*0.001</f>
        <v>1778.105</v>
      </c>
      <c r="F256" s="42">
        <f>AER11_Table2.1e!N28*0.001</f>
        <v>10.215</v>
      </c>
      <c r="G256" s="42"/>
      <c r="H256" s="42">
        <f t="shared" si="1096"/>
        <v>4104.1949999999997</v>
      </c>
      <c r="I256" s="27">
        <f t="shared" si="1097"/>
        <v>1202.8707502930831</v>
      </c>
      <c r="J256" s="1"/>
      <c r="K256" s="27"/>
      <c r="L256" s="42">
        <f>[10]Commercial_Total!D182</f>
        <v>1013.9590000000001</v>
      </c>
      <c r="M256" s="27"/>
      <c r="N256" s="27">
        <f t="shared" si="1098"/>
        <v>10.215</v>
      </c>
      <c r="O256" s="27"/>
      <c r="P256" s="27">
        <f t="shared" si="1099"/>
        <v>1024.174</v>
      </c>
      <c r="Q256" s="27">
        <f t="shared" si="1100"/>
        <v>300.16822977725673</v>
      </c>
      <c r="R256" s="27"/>
      <c r="S256" s="1"/>
      <c r="T256" s="1"/>
      <c r="U256" s="1"/>
      <c r="V256" s="1"/>
      <c r="W256" s="1"/>
      <c r="X256" s="1"/>
      <c r="Z256" s="23">
        <f t="shared" si="1041"/>
        <v>0</v>
      </c>
      <c r="AA256" s="23">
        <f t="shared" si="1041"/>
        <v>41119.338763690568</v>
      </c>
      <c r="AB256" s="23"/>
      <c r="AC256" s="58">
        <f t="shared" si="1042"/>
        <v>0</v>
      </c>
      <c r="AD256" s="27">
        <f t="shared" si="1043"/>
        <v>1024.174</v>
      </c>
      <c r="AE256" s="27"/>
      <c r="AH256" s="267" t="e">
        <f t="shared" si="1101"/>
        <v>#DIV/0!</v>
      </c>
      <c r="AI256" s="267">
        <f t="shared" si="1102"/>
        <v>24.658932523870057</v>
      </c>
      <c r="AJ256" s="267" t="e">
        <f t="shared" si="1103"/>
        <v>#DIV/0!</v>
      </c>
      <c r="AK256" s="51" t="e">
        <f t="shared" si="1104"/>
        <v>#DIV/0!</v>
      </c>
      <c r="AL256" s="15"/>
      <c r="AM256" s="15"/>
      <c r="AN256" s="34" t="e">
        <f t="shared" si="1105"/>
        <v>#DIV/0!</v>
      </c>
      <c r="AO256" s="34" t="e">
        <f t="shared" si="1106"/>
        <v>#DIV/0!</v>
      </c>
      <c r="AQ256" s="26" t="e">
        <f t="shared" si="1044"/>
        <v>#DIV/0!</v>
      </c>
      <c r="AR256" s="26">
        <f t="shared" si="1045"/>
        <v>0.60769006534400116</v>
      </c>
      <c r="AS256" s="26" t="e">
        <f t="shared" si="1046"/>
        <v>#DIV/0!</v>
      </c>
      <c r="AT256" s="26" t="e">
        <f t="shared" si="1047"/>
        <v>#DIV/0!</v>
      </c>
      <c r="AV256" s="26" t="e">
        <f t="shared" si="1048"/>
        <v>#DIV/0!</v>
      </c>
      <c r="AY256" s="34" t="e">
        <f t="shared" si="1049"/>
        <v>#DIV/0!</v>
      </c>
      <c r="AZ256" s="34" t="e">
        <f t="shared" si="1050"/>
        <v>#DIV/0!</v>
      </c>
      <c r="BA256" s="34" t="e">
        <f t="shared" si="1051"/>
        <v>#DIV/0!</v>
      </c>
      <c r="BB256" t="e">
        <f t="shared" si="1052"/>
        <v>#DIV/0!</v>
      </c>
      <c r="BD256" s="34"/>
      <c r="BH256" s="51"/>
      <c r="BI256" s="258">
        <f>[10]Commercial_Total!Y182</f>
        <v>0.59896540012972499</v>
      </c>
      <c r="BJ256" s="1"/>
      <c r="BK256" s="51"/>
      <c r="BL256" s="1"/>
      <c r="BM256" s="1"/>
      <c r="BN256" s="1"/>
      <c r="BO256" s="258">
        <f>[10]Commercial_Total!X182</f>
        <v>1.0145662257158534</v>
      </c>
      <c r="BP256" s="1"/>
      <c r="BQ256" s="51"/>
      <c r="BZ256" s="83">
        <f t="shared" si="1135"/>
        <v>0.60175066243062603</v>
      </c>
      <c r="CA256" s="83" t="str">
        <f t="shared" si="1053"/>
        <v xml:space="preserve">NA </v>
      </c>
      <c r="CB256" s="83" t="str">
        <f t="shared" si="1054"/>
        <v xml:space="preserve">NA </v>
      </c>
      <c r="CC256" s="83" t="str">
        <f t="shared" si="1055"/>
        <v>NA</v>
      </c>
      <c r="CD256" s="83" t="str">
        <f t="shared" si="1056"/>
        <v>NA</v>
      </c>
      <c r="CE256" s="83" t="str">
        <f t="shared" si="1057"/>
        <v>NA</v>
      </c>
      <c r="CF256" s="84" t="str">
        <f t="shared" si="1107"/>
        <v xml:space="preserve">NA </v>
      </c>
      <c r="CG256" s="84">
        <f t="shared" si="1058"/>
        <v>0.13321670391142079</v>
      </c>
      <c r="CH256" s="9"/>
      <c r="CI256" s="84" t="str">
        <f t="shared" si="1108"/>
        <v xml:space="preserve">NA </v>
      </c>
      <c r="CK256" s="87" t="e">
        <f t="shared" si="1059"/>
        <v>#DIV/0!</v>
      </c>
      <c r="CL256" s="87" t="e">
        <f t="shared" si="1109"/>
        <v>#DIV/0!</v>
      </c>
      <c r="CM256" s="92">
        <f t="shared" si="1110"/>
        <v>0</v>
      </c>
      <c r="CN256" s="92">
        <f t="shared" si="1111"/>
        <v>0</v>
      </c>
      <c r="CO256" s="5">
        <f t="shared" si="1112"/>
        <v>0</v>
      </c>
      <c r="CP256" s="91">
        <f t="shared" si="1113"/>
        <v>0</v>
      </c>
      <c r="CQ256" s="37" t="e">
        <f t="shared" si="1060"/>
        <v>#VALUE!</v>
      </c>
      <c r="CR256" t="e">
        <f t="shared" si="1061"/>
        <v>#VALUE!</v>
      </c>
      <c r="CS256" s="84" t="str">
        <f t="shared" si="1062"/>
        <v xml:space="preserve">NA </v>
      </c>
      <c r="CT256" s="205"/>
      <c r="CU256" s="244"/>
      <c r="CV256" s="5"/>
      <c r="CW256" s="26">
        <f t="shared" si="1114"/>
        <v>0</v>
      </c>
      <c r="CX256" s="26">
        <f t="shared" si="1115"/>
        <v>0.99002610884478626</v>
      </c>
      <c r="CY256" s="26">
        <f t="shared" si="1116"/>
        <v>0</v>
      </c>
      <c r="CZ256" s="26">
        <f t="shared" si="1117"/>
        <v>9.9738911552138595E-3</v>
      </c>
      <c r="DA256" s="26">
        <f t="shared" si="1118"/>
        <v>0</v>
      </c>
      <c r="DB256" s="26">
        <f t="shared" si="1119"/>
        <v>1.0000000000000002</v>
      </c>
      <c r="DD256" s="26" t="e">
        <f t="shared" si="1136"/>
        <v>#DIV/0!</v>
      </c>
      <c r="DE256" s="26">
        <f t="shared" si="1137"/>
        <v>0.98966114449036791</v>
      </c>
      <c r="DF256" s="26" t="e">
        <f t="shared" si="1138"/>
        <v>#DIV/0!</v>
      </c>
      <c r="DG256" s="26">
        <f t="shared" si="1139"/>
        <v>1.0334515820392671E-2</v>
      </c>
      <c r="DH256" s="26" t="e">
        <f t="shared" si="1140"/>
        <v>#DIV/0!</v>
      </c>
      <c r="DI256" s="26" t="e">
        <f t="shared" si="1141"/>
        <v>#DIV/0!</v>
      </c>
      <c r="DJ256" s="26"/>
      <c r="DK256" s="26" t="e">
        <f t="shared" si="1142"/>
        <v>#DIV/0!</v>
      </c>
      <c r="DL256" s="26" t="e">
        <f t="shared" si="1143"/>
        <v>#DIV/0!</v>
      </c>
      <c r="DM256" s="26" t="e">
        <f t="shared" si="1144"/>
        <v>#DIV/0!</v>
      </c>
      <c r="DN256" s="26" t="e">
        <f t="shared" si="1145"/>
        <v>#DIV/0!</v>
      </c>
      <c r="DO256" s="26" t="e">
        <f t="shared" si="1146"/>
        <v>#DIV/0!</v>
      </c>
      <c r="DP256" s="26" t="e">
        <f t="shared" si="1147"/>
        <v>#DIV/0!</v>
      </c>
      <c r="DQ256" s="26"/>
      <c r="DR256" s="26"/>
      <c r="DS256" s="26" t="e">
        <f t="shared" si="1148"/>
        <v>#DIV/0!</v>
      </c>
      <c r="DT256" s="26">
        <f t="shared" si="1149"/>
        <v>6.8195979714492747E-2</v>
      </c>
      <c r="DU256" s="26" t="e">
        <f t="shared" si="1150"/>
        <v>#DIV/0!</v>
      </c>
      <c r="DV256" s="26" t="e">
        <f t="shared" si="1151"/>
        <v>#DIV/0!</v>
      </c>
      <c r="DW256" s="26" t="e">
        <f t="shared" si="1152"/>
        <v>#DIV/0!</v>
      </c>
      <c r="DY256" s="26" t="e">
        <f t="shared" si="1153"/>
        <v>#DIV/0!</v>
      </c>
      <c r="DZ256" s="26">
        <f t="shared" si="1154"/>
        <v>1</v>
      </c>
      <c r="EA256" s="26">
        <f t="shared" si="1063"/>
        <v>0.81763443050936158</v>
      </c>
      <c r="EC256" s="26" t="e">
        <f t="shared" si="1120"/>
        <v>#DIV/0!</v>
      </c>
      <c r="ED256" s="26" t="e">
        <f t="shared" si="1121"/>
        <v>#DIV/0!</v>
      </c>
      <c r="EE256" s="26" t="e">
        <f t="shared" si="1122"/>
        <v>#DIV/0!</v>
      </c>
      <c r="EF256" s="26" t="e">
        <f t="shared" si="1123"/>
        <v>#DIV/0!</v>
      </c>
      <c r="EG256" s="26" t="e">
        <f t="shared" si="1124"/>
        <v>#DIV/0!</v>
      </c>
      <c r="EI256" s="26" t="e">
        <f t="shared" si="1125"/>
        <v>#DIV/0!</v>
      </c>
      <c r="EJ256" s="26">
        <f t="shared" si="1155"/>
        <v>1</v>
      </c>
      <c r="EK256" s="26">
        <f t="shared" si="1064"/>
        <v>1.233253860685962</v>
      </c>
      <c r="EN256" s="26" t="e">
        <f t="shared" si="1156"/>
        <v>#DIV/0!</v>
      </c>
      <c r="EO256" s="26">
        <f t="shared" si="1157"/>
        <v>5.3575039682845153E-2</v>
      </c>
      <c r="EP256" s="26" t="e">
        <f t="shared" si="1158"/>
        <v>#DIV/0!</v>
      </c>
      <c r="EQ256" s="26" t="e">
        <f t="shared" si="1159"/>
        <v>#DIV/0!</v>
      </c>
      <c r="ER256" s="26"/>
      <c r="ET256" s="26" t="e">
        <f t="shared" si="1160"/>
        <v>#DIV/0!</v>
      </c>
      <c r="EU256" s="26">
        <f t="shared" si="1161"/>
        <v>1</v>
      </c>
      <c r="EV256" s="26">
        <f t="shared" si="1065"/>
        <v>0.82279402494696274</v>
      </c>
      <c r="EW256" s="26"/>
      <c r="EX256" s="26" t="e">
        <f t="shared" si="1126"/>
        <v>#DIV/0!</v>
      </c>
      <c r="EY256" s="26">
        <f t="shared" si="1127"/>
        <v>1.4620940031647321E-2</v>
      </c>
      <c r="EZ256" s="26" t="e">
        <f t="shared" si="1128"/>
        <v>#DIV/0!</v>
      </c>
      <c r="FA256" s="26" t="e">
        <f t="shared" si="1129"/>
        <v>#DIV/0!</v>
      </c>
      <c r="FB256" s="26"/>
      <c r="FC256" s="26"/>
      <c r="FD256" s="26" t="e">
        <f t="shared" si="1162"/>
        <v>#DIV/0!</v>
      </c>
      <c r="FE256" s="26">
        <f t="shared" si="1163"/>
        <v>1</v>
      </c>
      <c r="FF256" s="26">
        <f t="shared" si="1066"/>
        <v>0.9937282332682944</v>
      </c>
      <c r="FV256" s="26">
        <f t="shared" si="1067"/>
        <v>0.60175066243062603</v>
      </c>
      <c r="FX256" s="8">
        <f t="shared" si="1164"/>
        <v>19</v>
      </c>
      <c r="FY256" t="b">
        <f t="shared" si="1130"/>
        <v>1</v>
      </c>
      <c r="GC256" s="11"/>
      <c r="GD256" s="11"/>
      <c r="GE256" s="11"/>
      <c r="GF256" s="17">
        <f t="shared" ca="1" si="1068"/>
        <v>2004</v>
      </c>
      <c r="GG256" s="18">
        <f t="shared" ca="1" si="1069"/>
        <v>1.8157849638134913</v>
      </c>
      <c r="GH256" s="18">
        <f t="shared" ca="1" si="1070"/>
        <v>0.79634533886873893</v>
      </c>
      <c r="GI256" s="18">
        <f t="shared" ca="1" si="1071"/>
        <v>1.0811299056353612</v>
      </c>
      <c r="GJ256" s="94">
        <f t="shared" ca="1" si="1131"/>
        <v>1.5633050780943005</v>
      </c>
      <c r="GL256">
        <f t="shared" ca="1" si="1132"/>
        <v>2004</v>
      </c>
      <c r="GM256" s="18">
        <f t="shared" ca="1" si="1072"/>
        <v>1.0638676982619564</v>
      </c>
      <c r="GN256" s="18">
        <f t="shared" ca="1" si="1073"/>
        <v>1.2511737596017871</v>
      </c>
      <c r="GO256" s="18">
        <f t="shared" ca="1" si="1074"/>
        <v>0.95418530236534971</v>
      </c>
      <c r="GP256" s="18">
        <f t="shared" ca="1" si="1075"/>
        <v>1.1143536476365596</v>
      </c>
      <c r="GQ256" s="21" t="s">
        <v>207</v>
      </c>
      <c r="GX256" s="14"/>
      <c r="GZ256">
        <f t="shared" si="1076"/>
        <v>0.43269349258258688</v>
      </c>
      <c r="HA256" t="e">
        <f t="shared" si="1077"/>
        <v>#VALUE!</v>
      </c>
      <c r="HB256" t="e">
        <f t="shared" si="1078"/>
        <v>#VALUE!</v>
      </c>
      <c r="HC256" t="e">
        <f t="shared" si="1079"/>
        <v>#VALUE!</v>
      </c>
      <c r="HD256" t="e">
        <f t="shared" si="1080"/>
        <v>#VALUE!</v>
      </c>
      <c r="HE256">
        <f t="shared" si="1081"/>
        <v>9.9553676770875579E-2</v>
      </c>
      <c r="HG256" t="e">
        <f t="shared" si="1082"/>
        <v>#VALUE!</v>
      </c>
      <c r="HI256" t="e">
        <f t="shared" si="1083"/>
        <v>#DIV/0!</v>
      </c>
      <c r="HJ256">
        <f t="shared" si="1084"/>
        <v>0.51144929487081181</v>
      </c>
      <c r="HK256" t="e">
        <f t="shared" si="1085"/>
        <v>#DIV/0!</v>
      </c>
      <c r="HL256" t="e">
        <f t="shared" si="1086"/>
        <v>#DIV/0!</v>
      </c>
      <c r="HM256" t="e">
        <f t="shared" si="1087"/>
        <v>#DIV/0!</v>
      </c>
      <c r="HO256" s="8">
        <f t="shared" si="1165"/>
        <v>19</v>
      </c>
      <c r="HP256" t="b">
        <f t="shared" si="1133"/>
        <v>1</v>
      </c>
      <c r="HS256" s="11"/>
      <c r="HT256" s="11"/>
      <c r="HU256" s="11"/>
      <c r="HV256" s="17">
        <f t="shared" ca="1" si="1088"/>
        <v>2004</v>
      </c>
      <c r="HW256" s="18">
        <f t="shared" ca="1" si="1089"/>
        <v>1.3056542964121525</v>
      </c>
      <c r="HX256" s="18">
        <f t="shared" ca="1" si="1090"/>
        <v>0.87651991410107644</v>
      </c>
      <c r="HY256" s="18">
        <f t="shared" ca="1" si="1091"/>
        <v>1.0208269073831646</v>
      </c>
      <c r="IB256" s="18">
        <f t="shared" ca="1" si="1092"/>
        <v>1.1033941820339594</v>
      </c>
      <c r="IC256" s="18">
        <f t="shared" ca="1" si="1093"/>
        <v>1.0712344157146538</v>
      </c>
      <c r="ID256" s="18">
        <f t="shared" ca="1" si="1094"/>
        <v>0.91556620541844125</v>
      </c>
      <c r="IE256" s="18">
        <f t="shared" ca="1" si="1095"/>
        <v>1.227690195973324</v>
      </c>
      <c r="IF256" s="21" t="s">
        <v>207</v>
      </c>
    </row>
    <row r="257" spans="1:240" x14ac:dyDescent="0.2">
      <c r="A257" t="s">
        <v>200</v>
      </c>
      <c r="B257" s="1">
        <f t="shared" si="1134"/>
        <v>1969</v>
      </c>
      <c r="C257" s="42">
        <f>'Annual Data_MER_July-2014'!C33</f>
        <v>1456.0239999999999</v>
      </c>
      <c r="D257" s="42">
        <f>'Annual Data_MER_July-2014'!G33</f>
        <v>1107.7329999999999</v>
      </c>
      <c r="E257" s="42">
        <f>AER11_Table2.1d!W32*0.001</f>
        <v>1908.623</v>
      </c>
      <c r="F257" s="42">
        <f>AER11_Table2.1e!N29*0.001</f>
        <v>10.42</v>
      </c>
      <c r="G257" s="42"/>
      <c r="H257" s="42">
        <f t="shared" si="1096"/>
        <v>4482.7999999999993</v>
      </c>
      <c r="I257" s="27">
        <f t="shared" si="1097"/>
        <v>1313.8335287221569</v>
      </c>
      <c r="J257" s="1"/>
      <c r="K257" s="27"/>
      <c r="L257" s="42">
        <f>[10]Commercial_Total!D183</f>
        <v>1107.7329999999999</v>
      </c>
      <c r="M257" s="27"/>
      <c r="N257" s="27">
        <f t="shared" si="1098"/>
        <v>10.42</v>
      </c>
      <c r="O257" s="27"/>
      <c r="P257" s="27">
        <f t="shared" si="1099"/>
        <v>1118.153</v>
      </c>
      <c r="Q257" s="27">
        <f t="shared" si="1100"/>
        <v>327.71189917936698</v>
      </c>
      <c r="R257" s="27"/>
      <c r="S257" s="51">
        <f t="shared" ref="S257:X257" si="1166">K257/C257</f>
        <v>0</v>
      </c>
      <c r="T257" s="51">
        <f t="shared" si="1166"/>
        <v>1</v>
      </c>
      <c r="U257" s="51">
        <f t="shared" si="1166"/>
        <v>0</v>
      </c>
      <c r="V257" s="51">
        <f t="shared" si="1166"/>
        <v>1</v>
      </c>
      <c r="W257" s="51" t="e">
        <f t="shared" si="1166"/>
        <v>#DIV/0!</v>
      </c>
      <c r="X257" s="51">
        <f t="shared" si="1166"/>
        <v>0.24943182832158478</v>
      </c>
      <c r="Z257" s="23">
        <f t="shared" ref="Z257:AA276" si="1167">Z104</f>
        <v>0</v>
      </c>
      <c r="AA257" s="23">
        <f t="shared" si="1167"/>
        <v>42169.102376586241</v>
      </c>
      <c r="AB257" s="23"/>
      <c r="AC257" s="58">
        <f t="shared" si="1042"/>
        <v>0</v>
      </c>
      <c r="AD257" s="27">
        <f t="shared" si="1043"/>
        <v>1118.153</v>
      </c>
      <c r="AE257" s="27"/>
      <c r="AH257" s="267" t="e">
        <f t="shared" si="1101"/>
        <v>#DIV/0!</v>
      </c>
      <c r="AI257" s="267">
        <f t="shared" si="1102"/>
        <v>26.268830436738249</v>
      </c>
      <c r="AJ257" s="267" t="e">
        <f t="shared" si="1103"/>
        <v>#DIV/0!</v>
      </c>
      <c r="AK257" s="51" t="e">
        <f t="shared" si="1104"/>
        <v>#DIV/0!</v>
      </c>
      <c r="AL257" s="15"/>
      <c r="AM257" s="15"/>
      <c r="AN257" s="34" t="e">
        <f t="shared" si="1105"/>
        <v>#DIV/0!</v>
      </c>
      <c r="AO257" s="34" t="e">
        <f t="shared" si="1106"/>
        <v>#DIV/0!</v>
      </c>
      <c r="AQ257" s="26" t="e">
        <f t="shared" si="1044"/>
        <v>#DIV/0!</v>
      </c>
      <c r="AR257" s="26">
        <f t="shared" si="1045"/>
        <v>0.64736408476560514</v>
      </c>
      <c r="AS257" s="26" t="e">
        <f t="shared" si="1046"/>
        <v>#DIV/0!</v>
      </c>
      <c r="AT257" s="26" t="e">
        <f t="shared" si="1047"/>
        <v>#DIV/0!</v>
      </c>
      <c r="AV257" s="26" t="e">
        <f t="shared" si="1048"/>
        <v>#DIV/0!</v>
      </c>
      <c r="AY257" s="34" t="e">
        <f t="shared" si="1049"/>
        <v>#DIV/0!</v>
      </c>
      <c r="AZ257" s="34" t="e">
        <f t="shared" si="1050"/>
        <v>#DIV/0!</v>
      </c>
      <c r="BA257" s="34" t="e">
        <f t="shared" si="1051"/>
        <v>#DIV/0!</v>
      </c>
      <c r="BB257" t="e">
        <f t="shared" si="1052"/>
        <v>#DIV/0!</v>
      </c>
      <c r="BD257" s="34"/>
      <c r="BH257" s="51"/>
      <c r="BI257" s="258">
        <f>[10]Commercial_Total!Y183</f>
        <v>0.63462607432084939</v>
      </c>
      <c r="BJ257" s="1"/>
      <c r="BK257" s="51"/>
      <c r="BL257" s="1"/>
      <c r="BM257" s="1"/>
      <c r="BN257" s="1"/>
      <c r="BO257" s="258">
        <f>[10]Commercial_Total!X183</f>
        <v>1.0200716783633377</v>
      </c>
      <c r="BP257" s="1"/>
      <c r="BQ257" s="51"/>
      <c r="BZ257" s="83">
        <f t="shared" si="1135"/>
        <v>0.62062828743556953</v>
      </c>
      <c r="CA257" s="83" t="str">
        <f t="shared" si="1053"/>
        <v xml:space="preserve">NA </v>
      </c>
      <c r="CB257" s="83" t="str">
        <f t="shared" si="1054"/>
        <v xml:space="preserve">NA </v>
      </c>
      <c r="CC257" s="83" t="str">
        <f t="shared" si="1055"/>
        <v>NA</v>
      </c>
      <c r="CD257" s="83" t="str">
        <f t="shared" si="1056"/>
        <v>NA</v>
      </c>
      <c r="CE257" s="83" t="str">
        <f t="shared" si="1057"/>
        <v>NA</v>
      </c>
      <c r="CF257" s="84" t="str">
        <f t="shared" si="1107"/>
        <v xml:space="preserve">NA </v>
      </c>
      <c r="CG257" s="84">
        <f t="shared" si="1058"/>
        <v>0.14544077190854962</v>
      </c>
      <c r="CH257" s="9"/>
      <c r="CI257" s="84" t="str">
        <f t="shared" si="1108"/>
        <v xml:space="preserve">NA </v>
      </c>
      <c r="CK257" s="87" t="e">
        <f t="shared" si="1059"/>
        <v>#DIV/0!</v>
      </c>
      <c r="CL257" s="87" t="e">
        <f t="shared" si="1109"/>
        <v>#DIV/0!</v>
      </c>
      <c r="CM257" s="92">
        <f t="shared" si="1110"/>
        <v>0</v>
      </c>
      <c r="CN257" s="92">
        <f t="shared" si="1111"/>
        <v>0</v>
      </c>
      <c r="CO257" s="5">
        <f t="shared" si="1112"/>
        <v>0</v>
      </c>
      <c r="CP257" s="91">
        <f t="shared" si="1113"/>
        <v>0</v>
      </c>
      <c r="CQ257" s="37" t="e">
        <f t="shared" si="1060"/>
        <v>#VALUE!</v>
      </c>
      <c r="CR257" t="e">
        <f t="shared" si="1061"/>
        <v>#VALUE!</v>
      </c>
      <c r="CS257" s="84" t="str">
        <f t="shared" si="1062"/>
        <v xml:space="preserve">NA </v>
      </c>
      <c r="CT257" s="205"/>
      <c r="CU257" s="244"/>
      <c r="CV257" s="5"/>
      <c r="CW257" s="26">
        <f t="shared" si="1114"/>
        <v>0</v>
      </c>
      <c r="CX257" s="26">
        <f t="shared" si="1115"/>
        <v>0.99068106064196937</v>
      </c>
      <c r="CY257" s="26">
        <f t="shared" si="1116"/>
        <v>0</v>
      </c>
      <c r="CZ257" s="26">
        <f t="shared" si="1117"/>
        <v>9.3189393580306087E-3</v>
      </c>
      <c r="DA257" s="26">
        <f t="shared" si="1118"/>
        <v>0</v>
      </c>
      <c r="DB257" s="26">
        <f t="shared" si="1119"/>
        <v>1</v>
      </c>
      <c r="DD257" s="26" t="e">
        <f t="shared" si="1136"/>
        <v>#DIV/0!</v>
      </c>
      <c r="DE257" s="26">
        <f t="shared" si="1137"/>
        <v>0.99035354864836178</v>
      </c>
      <c r="DF257" s="26" t="e">
        <f t="shared" si="1138"/>
        <v>#DIV/0!</v>
      </c>
      <c r="DG257" s="26">
        <f t="shared" si="1139"/>
        <v>9.6427084066781528E-3</v>
      </c>
      <c r="DH257" s="26" t="e">
        <f t="shared" si="1140"/>
        <v>#DIV/0!</v>
      </c>
      <c r="DI257" s="26" t="e">
        <f t="shared" si="1141"/>
        <v>#DIV/0!</v>
      </c>
      <c r="DJ257" s="26"/>
      <c r="DK257" s="26" t="e">
        <f t="shared" si="1142"/>
        <v>#DIV/0!</v>
      </c>
      <c r="DL257" s="26" t="e">
        <f t="shared" si="1143"/>
        <v>#DIV/0!</v>
      </c>
      <c r="DM257" s="26" t="e">
        <f t="shared" si="1144"/>
        <v>#DIV/0!</v>
      </c>
      <c r="DN257" s="26" t="e">
        <f t="shared" si="1145"/>
        <v>#DIV/0!</v>
      </c>
      <c r="DO257" s="26" t="e">
        <f t="shared" si="1146"/>
        <v>#DIV/0!</v>
      </c>
      <c r="DP257" s="26" t="e">
        <f t="shared" si="1147"/>
        <v>#DIV/0!</v>
      </c>
      <c r="DQ257" s="26"/>
      <c r="DR257" s="26"/>
      <c r="DS257" s="26" t="e">
        <f t="shared" si="1148"/>
        <v>#DIV/0!</v>
      </c>
      <c r="DT257" s="26">
        <f t="shared" si="1149"/>
        <v>6.324387279556444E-2</v>
      </c>
      <c r="DU257" s="26" t="e">
        <f t="shared" si="1150"/>
        <v>#DIV/0!</v>
      </c>
      <c r="DV257" s="26" t="e">
        <f t="shared" si="1151"/>
        <v>#DIV/0!</v>
      </c>
      <c r="DW257" s="26" t="e">
        <f t="shared" si="1152"/>
        <v>#DIV/0!</v>
      </c>
      <c r="DY257" s="26" t="e">
        <f t="shared" si="1153"/>
        <v>#DIV/0!</v>
      </c>
      <c r="DZ257" s="26">
        <f t="shared" si="1154"/>
        <v>1</v>
      </c>
      <c r="EA257" s="26">
        <f t="shared" si="1063"/>
        <v>0.81763443050936158</v>
      </c>
      <c r="EC257" s="26" t="e">
        <f t="shared" si="1120"/>
        <v>#DIV/0!</v>
      </c>
      <c r="ED257" s="26" t="e">
        <f t="shared" si="1121"/>
        <v>#DIV/0!</v>
      </c>
      <c r="EE257" s="26" t="e">
        <f t="shared" si="1122"/>
        <v>#DIV/0!</v>
      </c>
      <c r="EF257" s="26" t="e">
        <f t="shared" si="1123"/>
        <v>#DIV/0!</v>
      </c>
      <c r="EG257" s="26" t="e">
        <f t="shared" si="1124"/>
        <v>#DIV/0!</v>
      </c>
      <c r="EI257" s="26" t="e">
        <f t="shared" si="1125"/>
        <v>#DIV/0!</v>
      </c>
      <c r="EJ257" s="26">
        <f t="shared" si="1155"/>
        <v>1</v>
      </c>
      <c r="EK257" s="26">
        <f t="shared" si="1064"/>
        <v>1.233253860685962</v>
      </c>
      <c r="EN257" s="26" t="e">
        <f t="shared" si="1156"/>
        <v>#DIV/0!</v>
      </c>
      <c r="EO257" s="26">
        <f t="shared" si="1157"/>
        <v>5.783213238423561E-2</v>
      </c>
      <c r="EP257" s="26" t="e">
        <f t="shared" si="1158"/>
        <v>#DIV/0!</v>
      </c>
      <c r="EQ257" s="26" t="e">
        <f t="shared" si="1159"/>
        <v>#DIV/0!</v>
      </c>
      <c r="ER257" s="26"/>
      <c r="ET257" s="26" t="e">
        <f t="shared" si="1160"/>
        <v>#DIV/0!</v>
      </c>
      <c r="EU257" s="26">
        <f t="shared" si="1161"/>
        <v>1</v>
      </c>
      <c r="EV257" s="26">
        <f t="shared" si="1065"/>
        <v>0.82279402494696274</v>
      </c>
      <c r="EW257" s="26"/>
      <c r="EX257" s="26" t="e">
        <f t="shared" si="1126"/>
        <v>#DIV/0!</v>
      </c>
      <c r="EY257" s="26">
        <f t="shared" si="1127"/>
        <v>5.4117404113289587E-3</v>
      </c>
      <c r="EZ257" s="26" t="e">
        <f t="shared" si="1128"/>
        <v>#DIV/0!</v>
      </c>
      <c r="FA257" s="26" t="e">
        <f t="shared" si="1129"/>
        <v>#DIV/0!</v>
      </c>
      <c r="FB257" s="26"/>
      <c r="FC257" s="26"/>
      <c r="FD257" s="26" t="e">
        <f t="shared" si="1162"/>
        <v>#DIV/0!</v>
      </c>
      <c r="FE257" s="26">
        <f t="shared" si="1163"/>
        <v>1</v>
      </c>
      <c r="FF257" s="26">
        <f t="shared" si="1066"/>
        <v>0.9937282332682944</v>
      </c>
      <c r="FV257" s="26">
        <f t="shared" si="1067"/>
        <v>0.62062828743556953</v>
      </c>
      <c r="FX257" s="8">
        <f t="shared" si="1164"/>
        <v>20</v>
      </c>
      <c r="FY257" t="b">
        <f t="shared" si="1130"/>
        <v>1</v>
      </c>
      <c r="GC257" s="11"/>
      <c r="GD257" s="11"/>
      <c r="GE257" s="11"/>
      <c r="GF257" s="17">
        <f t="shared" ref="GF257:GF263" ca="1" si="1168">IF(FY257,OFFSET(B$10,$FY$4+$FX257,0),"")</f>
        <v>2005</v>
      </c>
      <c r="GG257" s="18">
        <f t="shared" ca="1" si="1069"/>
        <v>1.8766363025165773</v>
      </c>
      <c r="GH257" s="18">
        <f t="shared" ca="1" si="1070"/>
        <v>0.79663865336473538</v>
      </c>
      <c r="GI257" s="18">
        <f t="shared" ca="1" si="1071"/>
        <v>1.0890192190256602</v>
      </c>
      <c r="GJ257" s="94">
        <f t="shared" ref="GJ257:GJ262" ca="1" si="1169">GG257*GH257*GI257</f>
        <v>1.6280848398584924</v>
      </c>
      <c r="GL257">
        <f t="shared" ca="1" si="1132"/>
        <v>2005</v>
      </c>
      <c r="GM257" s="18">
        <f t="shared" ca="1" si="1072"/>
        <v>1.067100114393758</v>
      </c>
      <c r="GN257" s="18">
        <f t="shared" ca="1" si="1073"/>
        <v>1.2637928901394213</v>
      </c>
      <c r="GO257" s="18">
        <f t="shared" ca="1" si="1074"/>
        <v>0.96310764310333774</v>
      </c>
      <c r="GP257" s="18">
        <f t="shared" ca="1" si="1075"/>
        <v>1.1413850167102724</v>
      </c>
      <c r="GQ257" s="21" t="s">
        <v>207</v>
      </c>
      <c r="GX257" s="14"/>
      <c r="GZ257">
        <f t="shared" si="1076"/>
        <v>0.4462675956206455</v>
      </c>
      <c r="HA257" t="e">
        <f t="shared" si="1077"/>
        <v>#VALUE!</v>
      </c>
      <c r="HB257" t="e">
        <f t="shared" si="1078"/>
        <v>#VALUE!</v>
      </c>
      <c r="HC257" t="e">
        <f t="shared" si="1079"/>
        <v>#VALUE!</v>
      </c>
      <c r="HD257" t="e">
        <f t="shared" si="1080"/>
        <v>#VALUE!</v>
      </c>
      <c r="HE257">
        <f t="shared" si="1081"/>
        <v>0.10868879930791531</v>
      </c>
      <c r="HG257" t="e">
        <f t="shared" si="1082"/>
        <v>#VALUE!</v>
      </c>
      <c r="HI257" t="e">
        <f t="shared" si="1083"/>
        <v>#DIV/0!</v>
      </c>
      <c r="HJ257">
        <f t="shared" si="1084"/>
        <v>0.54484008141655493</v>
      </c>
      <c r="HK257" t="e">
        <f t="shared" si="1085"/>
        <v>#DIV/0!</v>
      </c>
      <c r="HL257" t="e">
        <f t="shared" si="1086"/>
        <v>#DIV/0!</v>
      </c>
      <c r="HM257" t="e">
        <f t="shared" si="1087"/>
        <v>#DIV/0!</v>
      </c>
      <c r="HO257" s="8">
        <f t="shared" si="1165"/>
        <v>20</v>
      </c>
      <c r="HP257" t="b">
        <f t="shared" si="1133"/>
        <v>1</v>
      </c>
      <c r="HS257" s="11"/>
      <c r="HT257" s="11"/>
      <c r="HU257" s="11"/>
      <c r="HV257" s="17">
        <f t="shared" ca="1" si="1088"/>
        <v>2005</v>
      </c>
      <c r="HW257" s="18">
        <f t="shared" ca="1" si="1089"/>
        <v>1.3494099246409783</v>
      </c>
      <c r="HX257" s="18">
        <f t="shared" ca="1" si="1090"/>
        <v>0.87684275895780739</v>
      </c>
      <c r="HY257" s="18">
        <f t="shared" ca="1" si="1091"/>
        <v>1.0282761725895162</v>
      </c>
      <c r="IB257" s="18">
        <f t="shared" ca="1" si="1092"/>
        <v>1.1469973155058344</v>
      </c>
      <c r="IC257" s="18">
        <f t="shared" ca="1" si="1093"/>
        <v>1.0955286442512355</v>
      </c>
      <c r="ID257" s="18">
        <f t="shared" ca="1" si="1094"/>
        <v>0.94273546095767236</v>
      </c>
      <c r="IE257" s="18">
        <f t="shared" ca="1" si="1095"/>
        <v>1.2574708198048323</v>
      </c>
      <c r="IF257" s="21" t="s">
        <v>207</v>
      </c>
    </row>
    <row r="258" spans="1:240" x14ac:dyDescent="0.2">
      <c r="A258" t="s">
        <v>200</v>
      </c>
      <c r="B258" s="1">
        <f t="shared" si="1134"/>
        <v>1970</v>
      </c>
      <c r="C258" s="42">
        <f>'Annual Data_MER_July-2014'!C34</f>
        <v>1590.9829999999999</v>
      </c>
      <c r="D258" s="42">
        <f>'Annual Data_MER_July-2014'!G34</f>
        <v>1201.163</v>
      </c>
      <c r="E258" s="42">
        <f>AER11_Table2.1d!W33*0.001</f>
        <v>1947.7550000000001</v>
      </c>
      <c r="F258" s="42">
        <f>AER11_Table2.1e!N30*0.001</f>
        <v>10.627000000000001</v>
      </c>
      <c r="G258" s="42"/>
      <c r="H258" s="42">
        <f t="shared" si="1096"/>
        <v>4750.5280000000002</v>
      </c>
      <c r="I258" s="27">
        <f t="shared" si="1097"/>
        <v>1392.3001172332943</v>
      </c>
      <c r="J258" s="1"/>
      <c r="K258" s="27">
        <f>[2]National!H184</f>
        <v>1590.9830000000002</v>
      </c>
      <c r="L258" s="42">
        <f>[10]Commercial_Total!D184</f>
        <v>1201.163</v>
      </c>
      <c r="M258" s="42">
        <f>[11]Total_Industrial!F187</f>
        <v>2018.4961266420937</v>
      </c>
      <c r="N258" s="27">
        <f t="shared" si="1098"/>
        <v>10.627000000000001</v>
      </c>
      <c r="O258" s="27"/>
      <c r="P258" s="27">
        <f t="shared" si="1099"/>
        <v>4821.2691266420943</v>
      </c>
      <c r="Q258" s="27">
        <f t="shared" si="1100"/>
        <v>1413.033155522302</v>
      </c>
      <c r="R258" s="27"/>
      <c r="S258" s="51">
        <f t="shared" ref="S258:S297" si="1170">K258/C258</f>
        <v>1.0000000000000002</v>
      </c>
      <c r="T258" s="51">
        <f t="shared" ref="T258:T297" si="1171">L258/D258</f>
        <v>1</v>
      </c>
      <c r="U258" s="51">
        <f t="shared" ref="U258:U297" si="1172">M258/E258</f>
        <v>1.0363193146171328</v>
      </c>
      <c r="V258" s="51">
        <f t="shared" ref="V258:V297" si="1173">N258/F258</f>
        <v>1</v>
      </c>
      <c r="W258" s="51" t="e">
        <f t="shared" ref="W258:W297" si="1174">O258/G258</f>
        <v>#DIV/0!</v>
      </c>
      <c r="X258" s="51">
        <f t="shared" ref="X258:X297" si="1175">P258/H258</f>
        <v>1.014891213490815</v>
      </c>
      <c r="Z258" s="23">
        <f t="shared" si="1167"/>
        <v>63443</v>
      </c>
      <c r="AA258" s="23">
        <f t="shared" si="1167"/>
        <v>43217.587378911085</v>
      </c>
      <c r="AB258" s="27">
        <f>AB105</f>
        <v>1373.1050998283695</v>
      </c>
      <c r="AC258" s="58">
        <f t="shared" si="1042"/>
        <v>0.68193706832566803</v>
      </c>
      <c r="AD258" s="27">
        <f t="shared" si="1043"/>
        <v>4821.2691266420943</v>
      </c>
      <c r="AE258" s="27">
        <f t="shared" ref="AE258:AE299" si="1176">AE105</f>
        <v>4717.7</v>
      </c>
      <c r="AH258" s="267">
        <f t="shared" si="1101"/>
        <v>25.077360780543167</v>
      </c>
      <c r="AI258" s="267">
        <f t="shared" si="1102"/>
        <v>27.793383963541942</v>
      </c>
      <c r="AJ258" s="267">
        <f t="shared" si="1103"/>
        <v>1470.0230353047225</v>
      </c>
      <c r="AK258" s="51">
        <f t="shared" si="1104"/>
        <v>1.5583549411813081E-2</v>
      </c>
      <c r="AL258" s="15"/>
      <c r="AM258" s="15"/>
      <c r="AN258" s="34">
        <f t="shared" si="1105"/>
        <v>1.0219533091638076</v>
      </c>
      <c r="AO258" s="34">
        <f t="shared" si="1106"/>
        <v>1.0069584755283296</v>
      </c>
      <c r="AQ258" s="26">
        <f t="shared" si="1044"/>
        <v>0.80881378308381646</v>
      </c>
      <c r="AR258" s="26">
        <f t="shared" si="1045"/>
        <v>0.68493489329216839</v>
      </c>
      <c r="AS258" s="26">
        <f t="shared" si="1046"/>
        <v>0.9485517027586382</v>
      </c>
      <c r="AT258" s="26">
        <f t="shared" si="1047"/>
        <v>1.101466596820263</v>
      </c>
      <c r="AV258" s="26">
        <f t="shared" si="1048"/>
        <v>1.0083508180554384</v>
      </c>
      <c r="AY258" s="34">
        <f t="shared" si="1049"/>
        <v>13.447866545138522</v>
      </c>
      <c r="AZ258" s="34">
        <f t="shared" si="1050"/>
        <v>9.160732428707016</v>
      </c>
      <c r="BA258" s="34">
        <f t="shared" si="1051"/>
        <v>0.2910539245455136</v>
      </c>
      <c r="BB258">
        <f t="shared" si="1052"/>
        <v>1.4454862927394029E-4</v>
      </c>
      <c r="BD258" s="34"/>
      <c r="BH258" s="258">
        <f>[2]National!CQ184</f>
        <v>0.83686880971490818</v>
      </c>
      <c r="BI258" s="258">
        <f>[10]Commercial_Total!Y184</f>
        <v>0.668218825939356</v>
      </c>
      <c r="BJ258" s="258">
        <f>[11]Total_Industrial!Z187</f>
        <v>0.94042572335550245</v>
      </c>
      <c r="BK258" s="51">
        <f t="shared" ref="BK258:BK296" si="1177">AT258</f>
        <v>1.101466596820263</v>
      </c>
      <c r="BL258" s="1"/>
      <c r="BM258" s="1"/>
      <c r="BN258" s="258">
        <f>[2]National!CU184</f>
        <v>0.96647619518685479</v>
      </c>
      <c r="BO258" s="258">
        <f>[10]Commercial_Total!X184</f>
        <v>1.025015858134966</v>
      </c>
      <c r="BP258" s="258">
        <f>[11]Total_Industrial!AD187</f>
        <v>1.0086381947564813</v>
      </c>
      <c r="BQ258" s="51">
        <v>1</v>
      </c>
      <c r="BZ258" s="83">
        <f t="shared" si="1135"/>
        <v>0.62192019194009784</v>
      </c>
      <c r="CA258" s="83">
        <f t="shared" si="1053"/>
        <v>0.9633120834412966</v>
      </c>
      <c r="CB258" s="83">
        <f t="shared" si="1054"/>
        <v>1.0083508180554384</v>
      </c>
      <c r="CC258" s="83">
        <f t="shared" si="1055"/>
        <v>1.233253860685962</v>
      </c>
      <c r="CD258" s="83">
        <f t="shared" si="1056"/>
        <v>0.9937282332682944</v>
      </c>
      <c r="CE258" s="83">
        <f t="shared" si="1057"/>
        <v>0.82279402494696274</v>
      </c>
      <c r="CF258" s="473">
        <f t="shared" si="1107"/>
        <v>0.6271131377811201</v>
      </c>
      <c r="CG258" s="473">
        <f t="shared" si="1058"/>
        <v>0.62711373430799278</v>
      </c>
      <c r="CH258" s="9"/>
      <c r="CI258" s="84">
        <f t="shared" si="1108"/>
        <v>1.2255191801507643</v>
      </c>
      <c r="CK258" s="87">
        <f t="shared" si="1059"/>
        <v>0.5788022013168137</v>
      </c>
      <c r="CL258" s="87">
        <f t="shared" si="1109"/>
        <v>5.1828784781950358E-3</v>
      </c>
      <c r="CM258" s="92">
        <f t="shared" si="1110"/>
        <v>1</v>
      </c>
      <c r="CN258" s="92">
        <f t="shared" si="1111"/>
        <v>1</v>
      </c>
      <c r="CO258" s="5">
        <f t="shared" si="1112"/>
        <v>1</v>
      </c>
      <c r="CP258" s="91">
        <f t="shared" si="1113"/>
        <v>1</v>
      </c>
      <c r="CQ258" s="37">
        <f t="shared" si="1060"/>
        <v>0.6271131377811201</v>
      </c>
      <c r="CR258">
        <f t="shared" si="1061"/>
        <v>1.2255191801507643</v>
      </c>
      <c r="CS258" s="84">
        <f t="shared" si="1062"/>
        <v>0.81763443050936158</v>
      </c>
      <c r="CT258" s="205"/>
      <c r="CU258" s="244"/>
      <c r="CV258" s="5"/>
      <c r="CW258" s="26">
        <f t="shared" si="1114"/>
        <v>0.32999257212344918</v>
      </c>
      <c r="CX258" s="26">
        <f t="shared" si="1115"/>
        <v>0.24913834271611862</v>
      </c>
      <c r="CY258" s="26">
        <f t="shared" si="1116"/>
        <v>0.41866489374923799</v>
      </c>
      <c r="CZ258" s="26">
        <f t="shared" si="1117"/>
        <v>2.204191411194145E-3</v>
      </c>
      <c r="DA258" s="26">
        <f t="shared" si="1118"/>
        <v>0</v>
      </c>
      <c r="DB258" s="26">
        <f t="shared" si="1119"/>
        <v>0.99999999999999989</v>
      </c>
      <c r="DD258" s="26" t="e">
        <f t="shared" si="1136"/>
        <v>#DIV/0!</v>
      </c>
      <c r="DE258" s="26">
        <f t="shared" si="1137"/>
        <v>0.53720019265094754</v>
      </c>
      <c r="DF258" s="26" t="e">
        <f t="shared" si="1138"/>
        <v>#DIV/0!</v>
      </c>
      <c r="DG258" s="26">
        <f t="shared" si="1139"/>
        <v>4.9350119642304173E-3</v>
      </c>
      <c r="DH258" s="26" t="e">
        <f t="shared" si="1140"/>
        <v>#DIV/0!</v>
      </c>
      <c r="DI258" s="26" t="e">
        <f t="shared" si="1141"/>
        <v>#DIV/0!</v>
      </c>
      <c r="DJ258" s="26"/>
      <c r="DK258" s="26" t="e">
        <f t="shared" si="1142"/>
        <v>#DIV/0!</v>
      </c>
      <c r="DL258" s="26" t="e">
        <f t="shared" si="1143"/>
        <v>#DIV/0!</v>
      </c>
      <c r="DM258" s="26" t="e">
        <f t="shared" si="1144"/>
        <v>#DIV/0!</v>
      </c>
      <c r="DN258" s="26" t="e">
        <f t="shared" si="1145"/>
        <v>#DIV/0!</v>
      </c>
      <c r="DO258" s="26" t="e">
        <f t="shared" si="1146"/>
        <v>#DIV/0!</v>
      </c>
      <c r="DP258" s="26" t="e">
        <f t="shared" si="1147"/>
        <v>#DIV/0!</v>
      </c>
      <c r="DQ258" s="26"/>
      <c r="DR258" s="26"/>
      <c r="DS258" s="26" t="e">
        <f t="shared" si="1148"/>
        <v>#DIV/0!</v>
      </c>
      <c r="DT258" s="26">
        <f t="shared" si="1149"/>
        <v>5.6414923614153879E-2</v>
      </c>
      <c r="DU258" s="26" t="e">
        <f t="shared" si="1150"/>
        <v>#DIV/0!</v>
      </c>
      <c r="DV258" s="26" t="e">
        <f t="shared" si="1151"/>
        <v>#DIV/0!</v>
      </c>
      <c r="DW258" s="26" t="e">
        <f t="shared" si="1152"/>
        <v>#DIV/0!</v>
      </c>
      <c r="DY258" s="26" t="e">
        <f t="shared" si="1153"/>
        <v>#DIV/0!</v>
      </c>
      <c r="DZ258" s="26">
        <f t="shared" si="1154"/>
        <v>1</v>
      </c>
      <c r="EA258" s="26">
        <f t="shared" si="1063"/>
        <v>0.81763443050936158</v>
      </c>
      <c r="EC258" s="26" t="e">
        <f t="shared" si="1120"/>
        <v>#DIV/0!</v>
      </c>
      <c r="ED258" s="26" t="e">
        <f t="shared" si="1121"/>
        <v>#DIV/0!</v>
      </c>
      <c r="EE258" s="26" t="e">
        <f t="shared" si="1122"/>
        <v>#DIV/0!</v>
      </c>
      <c r="EF258" s="26" t="e">
        <f t="shared" si="1123"/>
        <v>#DIV/0!</v>
      </c>
      <c r="EG258" s="26" t="e">
        <f t="shared" si="1124"/>
        <v>#DIV/0!</v>
      </c>
      <c r="EI258" s="26" t="e">
        <f t="shared" si="1125"/>
        <v>#DIV/0!</v>
      </c>
      <c r="EJ258" s="26">
        <f t="shared" si="1155"/>
        <v>1</v>
      </c>
      <c r="EK258" s="26">
        <f t="shared" si="1064"/>
        <v>1.233253860685962</v>
      </c>
      <c r="EN258" s="26" t="e">
        <f t="shared" si="1156"/>
        <v>#DIV/0!</v>
      </c>
      <c r="EO258" s="26">
        <f t="shared" si="1157"/>
        <v>5.1579737524663966E-2</v>
      </c>
      <c r="EP258" s="26" t="e">
        <f t="shared" si="1158"/>
        <v>#DIV/0!</v>
      </c>
      <c r="EQ258" s="26" t="e">
        <f t="shared" si="1159"/>
        <v>#DIV/0!</v>
      </c>
      <c r="ER258" s="26"/>
      <c r="ET258" s="26" t="e">
        <f t="shared" si="1160"/>
        <v>#DIV/0!</v>
      </c>
      <c r="EU258" s="26">
        <f t="shared" si="1161"/>
        <v>1</v>
      </c>
      <c r="EV258" s="26">
        <f t="shared" si="1065"/>
        <v>0.82279402494696274</v>
      </c>
      <c r="EW258" s="26"/>
      <c r="EX258" s="26" t="e">
        <f t="shared" si="1126"/>
        <v>#DIV/0!</v>
      </c>
      <c r="EY258" s="26">
        <f t="shared" si="1127"/>
        <v>4.8351860894900092E-3</v>
      </c>
      <c r="EZ258" s="26" t="e">
        <f t="shared" si="1128"/>
        <v>#DIV/0!</v>
      </c>
      <c r="FA258" s="26" t="e">
        <f t="shared" si="1129"/>
        <v>#DIV/0!</v>
      </c>
      <c r="FB258" s="26"/>
      <c r="FC258" s="26"/>
      <c r="FD258" s="26" t="e">
        <f t="shared" si="1162"/>
        <v>#DIV/0!</v>
      </c>
      <c r="FE258" s="26">
        <f t="shared" si="1163"/>
        <v>1</v>
      </c>
      <c r="FF258" s="26">
        <f t="shared" si="1066"/>
        <v>0.9937282332682944</v>
      </c>
      <c r="FV258" s="26">
        <f t="shared" si="1067"/>
        <v>0.62192019194009784</v>
      </c>
      <c r="FX258" s="8">
        <f t="shared" si="1164"/>
        <v>21</v>
      </c>
      <c r="FY258" t="b">
        <f t="shared" si="1130"/>
        <v>1</v>
      </c>
      <c r="GC258" s="11"/>
      <c r="GD258" s="11"/>
      <c r="GE258" s="11"/>
      <c r="GF258" s="17">
        <f t="shared" ca="1" si="1168"/>
        <v>2006</v>
      </c>
      <c r="GG258" s="18">
        <f t="shared" ca="1" si="1069"/>
        <v>1.9266778280185086</v>
      </c>
      <c r="GH258" s="18">
        <f t="shared" ca="1" si="1070"/>
        <v>0.78102757416077995</v>
      </c>
      <c r="GI258" s="18">
        <f t="shared" ca="1" si="1071"/>
        <v>1.0819442695638637</v>
      </c>
      <c r="GJ258" s="94">
        <f t="shared" ca="1" si="1169"/>
        <v>1.6280973055236354</v>
      </c>
      <c r="GL258">
        <f t="shared" ca="1" si="1132"/>
        <v>2006</v>
      </c>
      <c r="GM258" s="18">
        <f t="shared" ca="1" si="1072"/>
        <v>1.0562139534189157</v>
      </c>
      <c r="GN258" s="18">
        <f t="shared" ca="1" si="1073"/>
        <v>1.2646145105381159</v>
      </c>
      <c r="GO258" s="18">
        <f t="shared" ca="1" si="1074"/>
        <v>0.95355448797729991</v>
      </c>
      <c r="GP258" s="18">
        <f t="shared" ca="1" si="1075"/>
        <v>1.1040218955899574</v>
      </c>
      <c r="GQ258" s="21" t="s">
        <v>207</v>
      </c>
      <c r="GX258" s="14"/>
      <c r="GZ258">
        <f t="shared" si="1076"/>
        <v>0.44719654959950711</v>
      </c>
      <c r="HA258">
        <f t="shared" si="1077"/>
        <v>1.4420708130427973</v>
      </c>
      <c r="HB258">
        <f t="shared" si="1078"/>
        <v>0.93539247269898962</v>
      </c>
      <c r="HC258">
        <f t="shared" si="1079"/>
        <v>0.77690042197689646</v>
      </c>
      <c r="HD258">
        <f t="shared" si="1080"/>
        <v>0.46864529266389304</v>
      </c>
      <c r="HE258">
        <f t="shared" si="1081"/>
        <v>0.46864601938647993</v>
      </c>
      <c r="HG258">
        <f t="shared" si="1082"/>
        <v>1.3489021836191446</v>
      </c>
      <c r="HI258">
        <f t="shared" si="1083"/>
        <v>0.67813886235191823</v>
      </c>
      <c r="HJ258">
        <f t="shared" si="1084"/>
        <v>0.57646074567368655</v>
      </c>
      <c r="HK258">
        <f t="shared" si="1085"/>
        <v>0.9456254821647222</v>
      </c>
      <c r="HL258">
        <f t="shared" si="1086"/>
        <v>1.2134924536536098</v>
      </c>
      <c r="HM258" t="e">
        <f t="shared" si="1087"/>
        <v>#DIV/0!</v>
      </c>
      <c r="HO258" s="8">
        <f t="shared" si="1165"/>
        <v>21</v>
      </c>
      <c r="HP258" t="b">
        <f t="shared" si="1133"/>
        <v>1</v>
      </c>
      <c r="HS258" s="11"/>
      <c r="HT258" s="11"/>
      <c r="HU258" s="11"/>
      <c r="HV258" s="11" t="e">
        <f t="shared" ref="HV258:HV298" ca="1" si="1178">IF(HP258,OFFSET(BO$10,$FY$4+$FX258,0),"")</f>
        <v>#DIV/0!</v>
      </c>
      <c r="HW258" s="12">
        <f t="shared" ref="HW258:HW298" ca="1" si="1179">IF($HP258,OFFSET(GZ$160,$FY$4+$FX258,0),"")</f>
        <v>1.3853926726385137</v>
      </c>
      <c r="HX258" s="12">
        <f t="shared" ref="HX258:HX298" ca="1" si="1180">IF($HP258,OFFSET(HG$160,$FY$4+$FX258,0),"")</f>
        <v>0.85520413193551303</v>
      </c>
      <c r="HY258" s="12">
        <f t="shared" ref="HY258:HY298" ca="1" si="1181">IF($HP258,OFFSET(HC$160,$FY$4+$FX258,0),"")</f>
        <v>0.90734991058066439</v>
      </c>
      <c r="IB258" s="12">
        <f t="shared" ref="IB258:IB298" ca="1" si="1182">IF($HP258,OFFSET(HI$160,$FY$4+$FX258,0),"")</f>
        <v>0.84091439259618062</v>
      </c>
      <c r="IC258" s="12">
        <f t="shared" ref="IC258:IC298" ca="1" si="1183">IF($HP258,OFFSET(HJ$160,$FY$4+$FX258,0),"")</f>
        <v>0.88812598744191229</v>
      </c>
      <c r="ID258" s="12">
        <f t="shared" ref="ID258:ID298" ca="1" si="1184">IF($HP258,OFFSET(HK$160,$FY$4+$FX258,0),"")</f>
        <v>0.77030034071858944</v>
      </c>
      <c r="IE258" s="12">
        <f t="shared" ref="IE258:IE298" ca="1" si="1185">IF($HP258,OFFSET(HL$160,$FY$4+$FX258,0),"")</f>
        <v>1.0342533370899016</v>
      </c>
      <c r="IF258" s="12">
        <f t="shared" ref="IF258:IF298" ca="1" si="1186">IF($HP258,OFFSET(HM$160,$FY$4+$FX258,0),"")</f>
        <v>0.95077516596020983</v>
      </c>
    </row>
    <row r="259" spans="1:240" x14ac:dyDescent="0.2">
      <c r="A259" t="s">
        <v>200</v>
      </c>
      <c r="B259" s="1">
        <f t="shared" si="1134"/>
        <v>1971</v>
      </c>
      <c r="C259" s="42">
        <f>'Annual Data_MER_July-2014'!C35</f>
        <v>1704.403</v>
      </c>
      <c r="D259" s="42">
        <f>'Annual Data_MER_July-2014'!G35</f>
        <v>1288.009</v>
      </c>
      <c r="E259" s="42">
        <f>AER11_Table2.1d!W34*0.001</f>
        <v>2011.1970000000001</v>
      </c>
      <c r="F259" s="42">
        <f>AER11_Table2.1e!N31*0.001</f>
        <v>10.462</v>
      </c>
      <c r="G259" s="374"/>
      <c r="H259" s="42">
        <f t="shared" si="1096"/>
        <v>5014.0710000000008</v>
      </c>
      <c r="I259" s="27">
        <f t="shared" si="1097"/>
        <v>1469.5401524032827</v>
      </c>
      <c r="J259" s="1"/>
      <c r="K259" s="27">
        <f>[2]National!H185</f>
        <v>1704.4029999999998</v>
      </c>
      <c r="L259" s="42">
        <f>[10]Commercial_Total!D185</f>
        <v>1288.009</v>
      </c>
      <c r="M259" s="42">
        <f>[11]Total_Industrial!F188</f>
        <v>2067.703002664864</v>
      </c>
      <c r="N259" s="27">
        <f t="shared" si="1098"/>
        <v>10.462</v>
      </c>
      <c r="O259" s="27"/>
      <c r="P259" s="27">
        <f t="shared" si="1099"/>
        <v>5070.5770026648643</v>
      </c>
      <c r="Q259" s="27">
        <f t="shared" si="1100"/>
        <v>1486.1011144973224</v>
      </c>
      <c r="R259" s="27"/>
      <c r="S259" s="51">
        <f t="shared" si="1170"/>
        <v>0.99999999999999989</v>
      </c>
      <c r="T259" s="51">
        <f t="shared" si="1171"/>
        <v>1</v>
      </c>
      <c r="U259" s="51">
        <f t="shared" si="1172"/>
        <v>1.0280957075139152</v>
      </c>
      <c r="V259" s="51">
        <f t="shared" si="1173"/>
        <v>1</v>
      </c>
      <c r="W259" s="51" t="e">
        <f t="shared" si="1174"/>
        <v>#DIV/0!</v>
      </c>
      <c r="X259" s="51">
        <f t="shared" si="1175"/>
        <v>1.0112694859456246</v>
      </c>
      <c r="Z259" s="23">
        <f t="shared" si="1167"/>
        <v>65211.199999999997</v>
      </c>
      <c r="AA259" s="23">
        <f t="shared" si="1167"/>
        <v>44196.531411053329</v>
      </c>
      <c r="AB259" s="27">
        <f t="shared" ref="AB259" si="1187">AB106</f>
        <v>1330.8485709901611</v>
      </c>
      <c r="AC259" s="58">
        <f t="shared" si="1042"/>
        <v>0.71329863032904883</v>
      </c>
      <c r="AD259" s="27">
        <f t="shared" si="1043"/>
        <v>5070.5770026648643</v>
      </c>
      <c r="AE259" s="27">
        <f t="shared" si="1176"/>
        <v>4873</v>
      </c>
      <c r="AH259" s="267">
        <f t="shared" si="1101"/>
        <v>26.136660573643788</v>
      </c>
      <c r="AI259" s="267">
        <f t="shared" si="1102"/>
        <v>29.142762087385787</v>
      </c>
      <c r="AJ259" s="267">
        <f t="shared" si="1103"/>
        <v>1553.6726324366698</v>
      </c>
      <c r="AK259" s="51">
        <f t="shared" si="1104"/>
        <v>1.4667068679458727E-2</v>
      </c>
      <c r="AL259" s="15"/>
      <c r="AM259" s="15"/>
      <c r="AN259" s="34">
        <f t="shared" si="1105"/>
        <v>1.0405452498799228</v>
      </c>
      <c r="AO259" s="34">
        <f t="shared" si="1106"/>
        <v>1.0289495177508723</v>
      </c>
      <c r="AQ259" s="26">
        <f t="shared" si="1044"/>
        <v>0.84297911174720463</v>
      </c>
      <c r="AR259" s="26">
        <f t="shared" si="1045"/>
        <v>0.7181887123477444</v>
      </c>
      <c r="AS259" s="26">
        <f t="shared" si="1046"/>
        <v>1.0025277057796624</v>
      </c>
      <c r="AT259" s="26">
        <f t="shared" si="1047"/>
        <v>1.0366884845532038</v>
      </c>
      <c r="AV259" s="26">
        <f t="shared" si="1048"/>
        <v>1.0266952947181467</v>
      </c>
      <c r="AY259" s="34">
        <f t="shared" si="1049"/>
        <v>13.382146521649908</v>
      </c>
      <c r="AZ259" s="34">
        <f t="shared" si="1050"/>
        <v>9.0696760539818033</v>
      </c>
      <c r="BA259" s="34">
        <f t="shared" si="1051"/>
        <v>0.27310662240717443</v>
      </c>
      <c r="BB259">
        <f t="shared" si="1052"/>
        <v>1.4637772015781836E-4</v>
      </c>
      <c r="BD259" s="34"/>
      <c r="BH259" s="258">
        <f>[2]National!CQ185</f>
        <v>0.87855914160418158</v>
      </c>
      <c r="BI259" s="258">
        <f>[10]Commercial_Total!Y185</f>
        <v>0.7013270507472803</v>
      </c>
      <c r="BJ259" s="258">
        <f>[11]Total_Industrial!Z188</f>
        <v>0.95553820156432745</v>
      </c>
      <c r="BK259" s="51">
        <f t="shared" si="1177"/>
        <v>1.0366884845532038</v>
      </c>
      <c r="BL259" s="1"/>
      <c r="BM259" s="1"/>
      <c r="BN259" s="258">
        <f>[2]National!CU185</f>
        <v>0.95950183866733163</v>
      </c>
      <c r="BO259" s="258">
        <f>[10]Commercial_Total!X185</f>
        <v>1.0240425085307883</v>
      </c>
      <c r="BP259" s="258">
        <f>[11]Total_Industrial!AD188</f>
        <v>1.0491734887554105</v>
      </c>
      <c r="BQ259" s="51">
        <v>1</v>
      </c>
      <c r="BZ259" s="83">
        <f t="shared" si="1135"/>
        <v>0.64239292352716293</v>
      </c>
      <c r="CA259" s="83">
        <f t="shared" si="1053"/>
        <v>0.98434992880957572</v>
      </c>
      <c r="CB259" s="83">
        <f t="shared" si="1054"/>
        <v>1.0266952947181467</v>
      </c>
      <c r="CC259" s="83">
        <f t="shared" si="1055"/>
        <v>1.196305702648506</v>
      </c>
      <c r="CD259" s="83">
        <f t="shared" si="1056"/>
        <v>1.0073656940655853</v>
      </c>
      <c r="CE259" s="83">
        <f t="shared" si="1057"/>
        <v>0.85194559288680261</v>
      </c>
      <c r="CF259" s="473">
        <f t="shared" ref="CF259:CF294" si="1188">IF(ISERR(CQ259),"NA ", CQ259)</f>
        <v>0.65954121300163848</v>
      </c>
      <c r="CG259" s="473">
        <f t="shared" si="1058"/>
        <v>0.6595417919455725</v>
      </c>
      <c r="CH259" s="9"/>
      <c r="CI259" s="84">
        <f t="shared" si="1108"/>
        <v>1.2051173244631299</v>
      </c>
      <c r="CK259" s="87">
        <f t="shared" si="1059"/>
        <v>0.62921641864506206</v>
      </c>
      <c r="CL259" s="87">
        <f t="shared" si="1109"/>
        <v>4.8520443966358056E-3</v>
      </c>
      <c r="CM259" s="92">
        <f t="shared" si="1110"/>
        <v>1</v>
      </c>
      <c r="CN259" s="92">
        <f t="shared" si="1111"/>
        <v>1</v>
      </c>
      <c r="CO259" s="5">
        <f t="shared" si="1112"/>
        <v>1</v>
      </c>
      <c r="CP259" s="91">
        <f t="shared" si="1113"/>
        <v>1</v>
      </c>
      <c r="CQ259" s="37">
        <f t="shared" si="1060"/>
        <v>0.65954121300163848</v>
      </c>
      <c r="CR259">
        <f t="shared" si="1061"/>
        <v>1.2051173244631299</v>
      </c>
      <c r="CS259" s="84">
        <f t="shared" si="1062"/>
        <v>0.85822151682896908</v>
      </c>
      <c r="CT259" s="205"/>
      <c r="CU259" s="244"/>
      <c r="CV259" s="5"/>
      <c r="CW259" s="26">
        <f t="shared" si="1114"/>
        <v>0.3361359070386355</v>
      </c>
      <c r="CX259" s="26">
        <f t="shared" si="1115"/>
        <v>0.25401625876563577</v>
      </c>
      <c r="CY259" s="26">
        <f t="shared" si="1116"/>
        <v>0.40778455816333598</v>
      </c>
      <c r="CZ259" s="26">
        <f t="shared" si="1117"/>
        <v>2.0632760323926942E-3</v>
      </c>
      <c r="DA259" s="26">
        <f t="shared" si="1118"/>
        <v>0</v>
      </c>
      <c r="DB259" s="26">
        <f t="shared" si="1119"/>
        <v>0.99999999999999978</v>
      </c>
      <c r="DD259" s="26">
        <f t="shared" si="1136"/>
        <v>0.33305479660292531</v>
      </c>
      <c r="DE259" s="26">
        <f t="shared" si="1137"/>
        <v>0.25156941891512724</v>
      </c>
      <c r="DF259" s="26">
        <f t="shared" si="1138"/>
        <v>0.41320085130104411</v>
      </c>
      <c r="DG259" s="26">
        <f t="shared" si="1139"/>
        <v>2.1329579720328917E-3</v>
      </c>
      <c r="DH259" s="26" t="e">
        <f t="shared" si="1140"/>
        <v>#DIV/0!</v>
      </c>
      <c r="DI259" s="26">
        <f t="shared" si="1141"/>
        <v>0.99995802479112961</v>
      </c>
      <c r="DJ259" s="26"/>
      <c r="DK259" s="26">
        <f t="shared" si="1142"/>
        <v>0.33306877723441791</v>
      </c>
      <c r="DL259" s="26">
        <f t="shared" si="1143"/>
        <v>0.25157997903729495</v>
      </c>
      <c r="DM259" s="26">
        <f t="shared" si="1144"/>
        <v>0.41321819622113953</v>
      </c>
      <c r="DN259" s="26">
        <f t="shared" si="1145"/>
        <v>2.1330475071475348E-3</v>
      </c>
      <c r="DO259" s="26" t="e">
        <f t="shared" si="1146"/>
        <v>#DIV/0!</v>
      </c>
      <c r="DP259" s="26">
        <f t="shared" si="1147"/>
        <v>0.99999999999999989</v>
      </c>
      <c r="DQ259" s="26"/>
      <c r="DR259" s="26"/>
      <c r="DS259" s="26">
        <f t="shared" si="1148"/>
        <v>4.1373470261360977E-2</v>
      </c>
      <c r="DT259" s="26">
        <f t="shared" si="1149"/>
        <v>4.7408577625975161E-2</v>
      </c>
      <c r="DU259" s="26">
        <f t="shared" si="1150"/>
        <v>5.5343497572407516E-2</v>
      </c>
      <c r="DV259" s="26">
        <f t="shared" si="1151"/>
        <v>-6.0611078131554308E-2</v>
      </c>
      <c r="DW259" s="26" t="e">
        <f t="shared" si="1152"/>
        <v>#DIV/0!</v>
      </c>
      <c r="DY259" s="26">
        <f t="shared" si="1153"/>
        <v>1.0496396492186892</v>
      </c>
      <c r="DZ259" s="26">
        <f t="shared" si="1154"/>
        <v>1.0496396492186892</v>
      </c>
      <c r="EA259" s="26">
        <f t="shared" si="1063"/>
        <v>0.85822151682896908</v>
      </c>
      <c r="EC259" s="26">
        <f t="shared" si="1120"/>
        <v>-4.8990028268910968E-3</v>
      </c>
      <c r="ED259" s="26">
        <f t="shared" si="1121"/>
        <v>-9.9895876753594084E-3</v>
      </c>
      <c r="EE259" s="26">
        <f t="shared" si="1122"/>
        <v>-6.3646280515710196E-2</v>
      </c>
      <c r="EF259" s="26">
        <f t="shared" si="1123"/>
        <v>1.257441952647079E-2</v>
      </c>
      <c r="EG259" s="26" t="e">
        <f t="shared" si="1124"/>
        <v>#DIV/0!</v>
      </c>
      <c r="EI259" s="26">
        <f t="shared" si="1125"/>
        <v>0.97004010348939462</v>
      </c>
      <c r="EJ259" s="26">
        <f t="shared" si="1155"/>
        <v>0.97004010348939462</v>
      </c>
      <c r="EK259" s="26">
        <f t="shared" si="1064"/>
        <v>1.196305702648506</v>
      </c>
      <c r="EN259" s="26">
        <f t="shared" si="1156"/>
        <v>4.8615906968667834E-2</v>
      </c>
      <c r="EO259" s="26">
        <f t="shared" si="1157"/>
        <v>4.835862345504801E-2</v>
      </c>
      <c r="EP259" s="26">
        <f t="shared" si="1158"/>
        <v>1.5942073663074749E-2</v>
      </c>
      <c r="EQ259" s="26">
        <f t="shared" si="1159"/>
        <v>-6.0611078131554308E-2</v>
      </c>
      <c r="ER259" s="26"/>
      <c r="ET259" s="26">
        <f t="shared" si="1160"/>
        <v>1.0354299703886631</v>
      </c>
      <c r="EU259" s="26">
        <f t="shared" si="1161"/>
        <v>1.0354299703886631</v>
      </c>
      <c r="EV259" s="26">
        <f t="shared" si="1065"/>
        <v>0.85194559288680261</v>
      </c>
      <c r="EW259" s="26">
        <f>LN(ET259)</f>
        <v>3.4816770777255979E-2</v>
      </c>
      <c r="EX259" s="26">
        <f t="shared" si="1126"/>
        <v>-7.2424367073064787E-3</v>
      </c>
      <c r="EY259" s="26">
        <f t="shared" si="1127"/>
        <v>-9.5004582907280222E-4</v>
      </c>
      <c r="EZ259" s="26">
        <f t="shared" si="1128"/>
        <v>3.9401601609270365E-2</v>
      </c>
      <c r="FA259" s="26">
        <f t="shared" si="1129"/>
        <v>0</v>
      </c>
      <c r="FB259" s="26"/>
      <c r="FC259" s="26"/>
      <c r="FD259" s="26">
        <f t="shared" si="1162"/>
        <v>1.0137235315861344</v>
      </c>
      <c r="FE259" s="26">
        <f t="shared" si="1163"/>
        <v>1.0137235315861344</v>
      </c>
      <c r="FF259" s="26">
        <f t="shared" si="1066"/>
        <v>1.0073656940655853</v>
      </c>
      <c r="FV259" s="26">
        <f t="shared" si="1067"/>
        <v>0.64239292352716293</v>
      </c>
      <c r="FX259" s="8">
        <f t="shared" si="1164"/>
        <v>22</v>
      </c>
      <c r="FY259" t="b">
        <f t="shared" si="1130"/>
        <v>1</v>
      </c>
      <c r="GC259" s="11"/>
      <c r="GD259" s="11"/>
      <c r="GE259" s="11"/>
      <c r="GF259" s="17">
        <f t="shared" ca="1" si="1168"/>
        <v>2007</v>
      </c>
      <c r="GG259" s="18">
        <f t="shared" ca="1" si="1069"/>
        <v>1.9611637686699974</v>
      </c>
      <c r="GH259" s="18">
        <f t="shared" ca="1" si="1070"/>
        <v>0.78929552530842784</v>
      </c>
      <c r="GI259" s="18">
        <f t="shared" ca="1" si="1071"/>
        <v>1.0743598071926497</v>
      </c>
      <c r="GJ259" s="94">
        <f t="shared" ca="1" si="1169"/>
        <v>1.6630421423963913</v>
      </c>
      <c r="GL259">
        <f t="shared" ca="1" si="1132"/>
        <v>2007</v>
      </c>
      <c r="GM259" s="18">
        <f t="shared" ca="1" si="1072"/>
        <v>1.0484133270692515</v>
      </c>
      <c r="GN259" s="18">
        <f t="shared" ca="1" si="1073"/>
        <v>1.2648290736994989</v>
      </c>
      <c r="GO259" s="18">
        <f t="shared" ca="1" si="1074"/>
        <v>0.93849629670256174</v>
      </c>
      <c r="GP259" s="18">
        <f t="shared" ca="1" si="1075"/>
        <v>1.2107772623021764</v>
      </c>
      <c r="GQ259" s="21" t="s">
        <v>207</v>
      </c>
      <c r="GX259" s="14"/>
      <c r="GZ259">
        <f t="shared" si="1076"/>
        <v>0.46191762642779277</v>
      </c>
      <c r="HA259">
        <f t="shared" si="1077"/>
        <v>1.3988665207230704</v>
      </c>
      <c r="HB259">
        <f t="shared" si="1078"/>
        <v>0.94822936084350651</v>
      </c>
      <c r="HC259">
        <f t="shared" si="1079"/>
        <v>0.80442598092247786</v>
      </c>
      <c r="HD259">
        <f t="shared" si="1080"/>
        <v>0.49287898174911654</v>
      </c>
      <c r="HE259">
        <f t="shared" si="1081"/>
        <v>0.49287970985900159</v>
      </c>
      <c r="HG259">
        <f t="shared" si="1082"/>
        <v>1.3264463068506169</v>
      </c>
      <c r="HI259">
        <f t="shared" si="1083"/>
        <v>0.70678431523148233</v>
      </c>
      <c r="HJ259">
        <f t="shared" si="1084"/>
        <v>0.60444810843912555</v>
      </c>
      <c r="HK259">
        <f t="shared" si="1085"/>
        <v>0.99943497271082493</v>
      </c>
      <c r="HL259">
        <f t="shared" si="1086"/>
        <v>1.1421260131052271</v>
      </c>
      <c r="HM259" t="e">
        <f t="shared" si="1087"/>
        <v>#DIV/0!</v>
      </c>
      <c r="HO259" s="8">
        <f t="shared" si="1165"/>
        <v>22</v>
      </c>
      <c r="HP259" t="b">
        <f t="shared" si="1133"/>
        <v>1</v>
      </c>
      <c r="HS259" s="11"/>
      <c r="HT259" s="11"/>
      <c r="HU259" s="11"/>
      <c r="HV259" s="11" t="e">
        <f t="shared" ca="1" si="1178"/>
        <v>#DIV/0!</v>
      </c>
      <c r="HW259" s="12">
        <f t="shared" ca="1" si="1179"/>
        <v>1.4101900564007772</v>
      </c>
      <c r="HX259" s="12">
        <f t="shared" ca="1" si="1180"/>
        <v>0.86046898913153302</v>
      </c>
      <c r="HY259" s="12">
        <f t="shared" ca="1" si="1181"/>
        <v>0.90261133524519477</v>
      </c>
      <c r="IB259" s="12">
        <f t="shared" ca="1" si="1182"/>
        <v>0.88173076788980786</v>
      </c>
      <c r="IC259" s="12">
        <f t="shared" ca="1" si="1183"/>
        <v>0.90683267922271571</v>
      </c>
      <c r="ID259" s="12">
        <f t="shared" ca="1" si="1184"/>
        <v>0.76887261716367872</v>
      </c>
      <c r="IE259" s="12">
        <f t="shared" ca="1" si="1185"/>
        <v>1.0283419654043637</v>
      </c>
      <c r="IF259" s="12">
        <f t="shared" ca="1" si="1186"/>
        <v>0.94829698798732776</v>
      </c>
    </row>
    <row r="260" spans="1:240" x14ac:dyDescent="0.2">
      <c r="A260" t="s">
        <v>200</v>
      </c>
      <c r="B260" s="1">
        <f t="shared" si="1134"/>
        <v>1972</v>
      </c>
      <c r="C260" s="42">
        <f>'Annual Data_MER_July-2014'!C36</f>
        <v>1837.7349999999999</v>
      </c>
      <c r="D260" s="42">
        <f>'Annual Data_MER_July-2014'!G36</f>
        <v>1407.566</v>
      </c>
      <c r="E260" s="42">
        <f>AER11_Table2.1d!W35*0.001</f>
        <v>2187.0169999999998</v>
      </c>
      <c r="F260" s="42">
        <f>AER11_Table2.1e!N32*0.001</f>
        <v>10.371</v>
      </c>
      <c r="G260" s="42"/>
      <c r="H260" s="42">
        <f t="shared" si="1096"/>
        <v>5442.6889999999994</v>
      </c>
      <c r="I260" s="27">
        <f t="shared" si="1097"/>
        <v>1595.1609026963656</v>
      </c>
      <c r="J260" s="1"/>
      <c r="K260" s="27">
        <f>[2]National!H186</f>
        <v>1837.7350000000001</v>
      </c>
      <c r="L260" s="42">
        <f>[10]Commercial_Total!D186</f>
        <v>1407.566</v>
      </c>
      <c r="M260" s="42">
        <f>[11]Total_Industrial!F189</f>
        <v>2221.9460564032256</v>
      </c>
      <c r="N260" s="27">
        <f t="shared" si="1098"/>
        <v>10.371</v>
      </c>
      <c r="O260" s="27"/>
      <c r="P260" s="27">
        <f t="shared" si="1099"/>
        <v>5477.6180564032265</v>
      </c>
      <c r="Q260" s="27">
        <f t="shared" si="1100"/>
        <v>1605.3980235648378</v>
      </c>
      <c r="R260" s="27"/>
      <c r="S260" s="51">
        <f t="shared" si="1170"/>
        <v>1.0000000000000002</v>
      </c>
      <c r="T260" s="51">
        <f t="shared" si="1171"/>
        <v>1</v>
      </c>
      <c r="U260" s="51">
        <f t="shared" si="1172"/>
        <v>1.0159710950592638</v>
      </c>
      <c r="V260" s="51">
        <f t="shared" si="1173"/>
        <v>1</v>
      </c>
      <c r="W260" s="51" t="e">
        <f t="shared" si="1174"/>
        <v>#DIV/0!</v>
      </c>
      <c r="X260" s="51">
        <f t="shared" si="1175"/>
        <v>1.0064176101929079</v>
      </c>
      <c r="Z260" s="23">
        <f t="shared" si="1167"/>
        <v>67274.100000000006</v>
      </c>
      <c r="AA260" s="23">
        <f t="shared" si="1167"/>
        <v>45237.158093969592</v>
      </c>
      <c r="AB260" s="27">
        <f t="shared" ref="AB260" si="1189">AB107</f>
        <v>1387.1972804939919</v>
      </c>
      <c r="AC260" s="58">
        <f t="shared" si="1042"/>
        <v>0.75758347402363191</v>
      </c>
      <c r="AD260" s="27">
        <f t="shared" si="1043"/>
        <v>5477.6180564032265</v>
      </c>
      <c r="AE260" s="27">
        <f t="shared" si="1176"/>
        <v>5128.8</v>
      </c>
      <c r="AH260" s="267">
        <f t="shared" si="1101"/>
        <v>27.317125015421979</v>
      </c>
      <c r="AI260" s="267">
        <f t="shared" si="1102"/>
        <v>31.115261420182755</v>
      </c>
      <c r="AJ260" s="267">
        <f t="shared" si="1103"/>
        <v>1601.7520273770815</v>
      </c>
      <c r="AK260" s="51">
        <f t="shared" si="1104"/>
        <v>1.3689580561886029E-2</v>
      </c>
      <c r="AL260" s="15"/>
      <c r="AM260" s="15"/>
      <c r="AN260" s="34">
        <f t="shared" si="1105"/>
        <v>1.0680116316493578</v>
      </c>
      <c r="AO260" s="34">
        <f t="shared" si="1106"/>
        <v>1.061201255654344</v>
      </c>
      <c r="AQ260" s="26">
        <f t="shared" si="1044"/>
        <v>0.88105233321998921</v>
      </c>
      <c r="AR260" s="26">
        <f t="shared" si="1045"/>
        <v>0.76679861252400161</v>
      </c>
      <c r="AS260" s="26">
        <f t="shared" si="1046"/>
        <v>1.0335515678845708</v>
      </c>
      <c r="AT260" s="26">
        <f t="shared" si="1047"/>
        <v>0.96759828681693738</v>
      </c>
      <c r="AV260" s="26">
        <f t="shared" si="1048"/>
        <v>1.0537960910831923</v>
      </c>
      <c r="AY260" s="34">
        <f t="shared" si="1049"/>
        <v>13.116927936359383</v>
      </c>
      <c r="AZ260" s="34">
        <f t="shared" si="1050"/>
        <v>8.8202226824929006</v>
      </c>
      <c r="BA260" s="34">
        <f t="shared" si="1051"/>
        <v>0.27047209493331614</v>
      </c>
      <c r="BB260">
        <f t="shared" si="1052"/>
        <v>1.4771164288403366E-4</v>
      </c>
      <c r="BD260" s="34"/>
      <c r="BH260" s="258">
        <f>[2]National!CQ186</f>
        <v>0.9170152821671953</v>
      </c>
      <c r="BI260" s="258">
        <f>[10]Commercial_Total!Y186</f>
        <v>0.75160860247525774</v>
      </c>
      <c r="BJ260" s="258">
        <f>[11]Total_Industrial!Z189</f>
        <v>0.9493680790881982</v>
      </c>
      <c r="BK260" s="51">
        <f t="shared" si="1177"/>
        <v>0.96759828681693738</v>
      </c>
      <c r="BL260" s="1"/>
      <c r="BM260" s="1"/>
      <c r="BN260" s="258">
        <f>[2]National!CU186</f>
        <v>0.96078260673888205</v>
      </c>
      <c r="BO260" s="258">
        <f>[10]Commercial_Total!X186</f>
        <v>1.0202100002564085</v>
      </c>
      <c r="BP260" s="258">
        <f>[11]Total_Industrial!AD189</f>
        <v>1.0886710387029543</v>
      </c>
      <c r="BQ260" s="51">
        <v>1</v>
      </c>
      <c r="BZ260" s="83">
        <f t="shared" si="1135"/>
        <v>0.6761142676351557</v>
      </c>
      <c r="CA260" s="83">
        <f t="shared" si="1053"/>
        <v>1.0152037222771713</v>
      </c>
      <c r="CB260" s="83">
        <f t="shared" si="1054"/>
        <v>1.0537960910831923</v>
      </c>
      <c r="CC260" s="83">
        <f t="shared" si="1055"/>
        <v>1.1752323754239635</v>
      </c>
      <c r="CD260" s="83">
        <f t="shared" si="1056"/>
        <v>1.0220994624329891</v>
      </c>
      <c r="CE260" s="83">
        <f t="shared" si="1057"/>
        <v>0.87728229114548417</v>
      </c>
      <c r="CF260" s="473">
        <f t="shared" si="1188"/>
        <v>0.71248605769835538</v>
      </c>
      <c r="CG260" s="473">
        <f t="shared" si="1058"/>
        <v>0.7124865723595023</v>
      </c>
      <c r="CH260" s="9"/>
      <c r="CI260" s="84">
        <f t="shared" si="1108"/>
        <v>1.201204379154678</v>
      </c>
      <c r="CK260" s="87">
        <f t="shared" si="1059"/>
        <v>0.67563208399920927</v>
      </c>
      <c r="CL260" s="87">
        <f t="shared" si="1109"/>
        <v>4.622201516638425E-3</v>
      </c>
      <c r="CM260" s="92">
        <f t="shared" si="1110"/>
        <v>1</v>
      </c>
      <c r="CN260" s="92">
        <f t="shared" si="1111"/>
        <v>1</v>
      </c>
      <c r="CO260" s="5">
        <f t="shared" si="1112"/>
        <v>1</v>
      </c>
      <c r="CP260" s="91">
        <f t="shared" si="1113"/>
        <v>1</v>
      </c>
      <c r="CQ260" s="37">
        <f t="shared" si="1060"/>
        <v>0.71248605769835538</v>
      </c>
      <c r="CR260">
        <f t="shared" si="1061"/>
        <v>1.201204379154678</v>
      </c>
      <c r="CS260" s="84">
        <f t="shared" si="1062"/>
        <v>0.89667040588720714</v>
      </c>
      <c r="CT260" s="205"/>
      <c r="CU260" s="244"/>
      <c r="CV260" s="5"/>
      <c r="CW260" s="26">
        <f t="shared" si="1114"/>
        <v>0.33549893057105806</v>
      </c>
      <c r="CX260" s="26">
        <f t="shared" si="1115"/>
        <v>0.256966802998355</v>
      </c>
      <c r="CY260" s="26">
        <f t="shared" si="1116"/>
        <v>0.40564092522037293</v>
      </c>
      <c r="CZ260" s="26">
        <f t="shared" si="1117"/>
        <v>1.893341210213901E-3</v>
      </c>
      <c r="DA260" s="26">
        <f t="shared" si="1118"/>
        <v>0</v>
      </c>
      <c r="DB260" s="26">
        <f t="shared" si="1119"/>
        <v>0.99999999999999989</v>
      </c>
      <c r="DD260" s="26">
        <f t="shared" si="1136"/>
        <v>0.3358173181204</v>
      </c>
      <c r="DE260" s="26">
        <f t="shared" si="1137"/>
        <v>0.25548869132646457</v>
      </c>
      <c r="DF260" s="26">
        <f t="shared" si="1138"/>
        <v>0.40671180016518377</v>
      </c>
      <c r="DG260" s="26">
        <f t="shared" si="1139"/>
        <v>1.9770915857629115E-3</v>
      </c>
      <c r="DH260" s="26" t="e">
        <f t="shared" si="1140"/>
        <v>#DIV/0!</v>
      </c>
      <c r="DI260" s="26">
        <f t="shared" si="1141"/>
        <v>0.99999490119781109</v>
      </c>
      <c r="DJ260" s="26"/>
      <c r="DK260" s="26">
        <f t="shared" si="1142"/>
        <v>0.33581903039520727</v>
      </c>
      <c r="DL260" s="26">
        <f t="shared" si="1143"/>
        <v>0.25548999401940531</v>
      </c>
      <c r="DM260" s="26">
        <f t="shared" si="1144"/>
        <v>0.40671387391877434</v>
      </c>
      <c r="DN260" s="26">
        <f t="shared" si="1145"/>
        <v>1.9771016666132171E-3</v>
      </c>
      <c r="DO260" s="26" t="e">
        <f t="shared" si="1146"/>
        <v>#DIV/0!</v>
      </c>
      <c r="DP260" s="26">
        <f t="shared" si="1147"/>
        <v>1.0000000000000002</v>
      </c>
      <c r="DQ260" s="26"/>
      <c r="DR260" s="26"/>
      <c r="DS260" s="26">
        <f t="shared" si="1148"/>
        <v>4.4174847015971616E-2</v>
      </c>
      <c r="DT260" s="26">
        <f t="shared" si="1149"/>
        <v>6.5491836651024204E-2</v>
      </c>
      <c r="DU260" s="26">
        <f t="shared" si="1150"/>
        <v>3.0476478746884455E-2</v>
      </c>
      <c r="DV260" s="26">
        <f t="shared" si="1151"/>
        <v>-6.8969754291043628E-2</v>
      </c>
      <c r="DW260" s="26" t="e">
        <f t="shared" si="1152"/>
        <v>#DIV/0!</v>
      </c>
      <c r="DY260" s="26">
        <f t="shared" si="1153"/>
        <v>1.0448006584597207</v>
      </c>
      <c r="DZ260" s="26">
        <f t="shared" si="1154"/>
        <v>1.0966641966491169</v>
      </c>
      <c r="EA260" s="26">
        <f t="shared" si="1063"/>
        <v>0.89667040588720714</v>
      </c>
      <c r="EC260" s="26">
        <f t="shared" si="1120"/>
        <v>-2.0017864553842732E-2</v>
      </c>
      <c r="ED260" s="26">
        <f t="shared" si="1121"/>
        <v>-2.7889430131760103E-2</v>
      </c>
      <c r="EE260" s="26">
        <f t="shared" si="1122"/>
        <v>-9.6933452997310654E-3</v>
      </c>
      <c r="EF260" s="26">
        <f t="shared" si="1123"/>
        <v>9.0716091206800749E-3</v>
      </c>
      <c r="EG260" s="26" t="e">
        <f t="shared" si="1124"/>
        <v>#DIV/0!</v>
      </c>
      <c r="EI260" s="26">
        <f t="shared" si="1125"/>
        <v>0.98238466373779865</v>
      </c>
      <c r="EJ260" s="26">
        <f t="shared" si="1155"/>
        <v>0.95295252087860838</v>
      </c>
      <c r="EK260" s="26">
        <f t="shared" si="1064"/>
        <v>1.1752323754239635</v>
      </c>
      <c r="EN260" s="26">
        <f t="shared" si="1156"/>
        <v>4.2840911031092492E-2</v>
      </c>
      <c r="EO260" s="26">
        <f t="shared" si="1157"/>
        <v>6.9241385934242214E-2</v>
      </c>
      <c r="EP260" s="26">
        <f t="shared" si="1158"/>
        <v>-6.4781602297359344E-3</v>
      </c>
      <c r="EQ260" s="26">
        <f t="shared" si="1159"/>
        <v>-6.8969754291043628E-2</v>
      </c>
      <c r="ER260" s="26"/>
      <c r="ES260" s="26">
        <f>LN(EV260/EV259)</f>
        <v>2.9306156622886506E-2</v>
      </c>
      <c r="ET260" s="26">
        <f t="shared" si="1160"/>
        <v>1.0297398078823656</v>
      </c>
      <c r="EU260" s="26">
        <f t="shared" si="1161"/>
        <v>1.0662234587836654</v>
      </c>
      <c r="EV260" s="26">
        <f t="shared" si="1065"/>
        <v>0.87728229114548417</v>
      </c>
      <c r="EW260" s="26">
        <f t="shared" ref="EW260:EW273" si="1190">LN(ET260)</f>
        <v>2.9306156622886506E-2</v>
      </c>
      <c r="EX260" s="26">
        <f t="shared" si="1126"/>
        <v>1.3339359848789467E-3</v>
      </c>
      <c r="EY260" s="26">
        <f t="shared" si="1127"/>
        <v>-3.7495492832179309E-3</v>
      </c>
      <c r="EZ260" s="26">
        <f t="shared" si="1128"/>
        <v>3.6955021191933023E-2</v>
      </c>
      <c r="FA260" s="26">
        <f t="shared" si="1129"/>
        <v>0</v>
      </c>
      <c r="FB260" s="26"/>
      <c r="FC260" s="26"/>
      <c r="FD260" s="26">
        <f t="shared" si="1162"/>
        <v>1.0146260374501541</v>
      </c>
      <c r="FE260" s="26">
        <f t="shared" si="1163"/>
        <v>1.0285502899232157</v>
      </c>
      <c r="FF260" s="26">
        <f t="shared" si="1066"/>
        <v>1.0220994624329891</v>
      </c>
      <c r="FV260" s="26">
        <f t="shared" si="1067"/>
        <v>0.6761142676351557</v>
      </c>
      <c r="FX260" s="8">
        <f t="shared" si="1164"/>
        <v>23</v>
      </c>
      <c r="FY260" t="b">
        <f t="shared" si="1130"/>
        <v>1</v>
      </c>
      <c r="GC260" s="11"/>
      <c r="GD260" s="11"/>
      <c r="GE260" s="11"/>
      <c r="GF260" s="17">
        <f t="shared" ca="1" si="1168"/>
        <v>2008</v>
      </c>
      <c r="GG260" s="18">
        <f t="shared" ca="1" si="1069"/>
        <v>1.9554688426908526</v>
      </c>
      <c r="GH260" s="18">
        <f t="shared" ca="1" si="1070"/>
        <v>0.77523372300873916</v>
      </c>
      <c r="GI260" s="18">
        <f t="shared" ca="1" si="1071"/>
        <v>1.0891062570311816</v>
      </c>
      <c r="GJ260" s="94">
        <f t="shared" ca="1" si="1169"/>
        <v>1.6510256108155839</v>
      </c>
      <c r="GL260">
        <f t="shared" ca="1" si="1132"/>
        <v>2008</v>
      </c>
      <c r="GM260" s="18">
        <f t="shared" ca="1" si="1072"/>
        <v>1.0491881868986808</v>
      </c>
      <c r="GN260" s="18">
        <f t="shared" ca="1" si="1073"/>
        <v>1.2676225806490824</v>
      </c>
      <c r="GO260" s="18">
        <f t="shared" ca="1" si="1074"/>
        <v>0.98174314317723832</v>
      </c>
      <c r="GP260" s="18">
        <f t="shared" ca="1" si="1075"/>
        <v>1.1602117599391801</v>
      </c>
      <c r="GQ260" s="21" t="s">
        <v>207</v>
      </c>
      <c r="GX260" s="14"/>
      <c r="GZ260">
        <f t="shared" si="1076"/>
        <v>0.48616522110052618</v>
      </c>
      <c r="HA260">
        <f t="shared" si="1077"/>
        <v>1.3742250165745979</v>
      </c>
      <c r="HB260">
        <f t="shared" si="1078"/>
        <v>0.96209819898653948</v>
      </c>
      <c r="HC260">
        <f t="shared" si="1079"/>
        <v>0.8283494550506959</v>
      </c>
      <c r="HD260">
        <f t="shared" si="1080"/>
        <v>0.5324449719079728</v>
      </c>
      <c r="HE260">
        <f t="shared" si="1081"/>
        <v>0.53244567569717505</v>
      </c>
      <c r="HG260">
        <f t="shared" si="1082"/>
        <v>1.3221394134486681</v>
      </c>
      <c r="HI260">
        <f t="shared" si="1083"/>
        <v>0.73870628742783295</v>
      </c>
      <c r="HJ260">
        <f t="shared" si="1084"/>
        <v>0.64535958714630781</v>
      </c>
      <c r="HK260">
        <f t="shared" si="1085"/>
        <v>1.0303631282096197</v>
      </c>
      <c r="HL260">
        <f t="shared" si="1086"/>
        <v>1.0660089217504576</v>
      </c>
      <c r="HM260" t="e">
        <f t="shared" si="1087"/>
        <v>#DIV/0!</v>
      </c>
      <c r="HO260" s="8">
        <f t="shared" si="1165"/>
        <v>23</v>
      </c>
      <c r="HP260" t="b">
        <f t="shared" si="1133"/>
        <v>1</v>
      </c>
      <c r="HS260" s="11"/>
      <c r="HT260" s="11"/>
      <c r="HU260" s="11"/>
      <c r="HV260" s="11" t="e">
        <f t="shared" ca="1" si="1178"/>
        <v>#DIV/0!</v>
      </c>
      <c r="HW260" s="12">
        <f t="shared" ca="1" si="1179"/>
        <v>1.406095075596</v>
      </c>
      <c r="HX260" s="12">
        <f t="shared" ca="1" si="1180"/>
        <v>0.85357396236021943</v>
      </c>
      <c r="HY260" s="12">
        <f t="shared" ca="1" si="1181"/>
        <v>0.90049588402453196</v>
      </c>
      <c r="IB260" s="12">
        <f t="shared" ca="1" si="1182"/>
        <v>0.89819246041373946</v>
      </c>
      <c r="IC260" s="12">
        <f t="shared" ca="1" si="1183"/>
        <v>0.91281478601735333</v>
      </c>
      <c r="ID260" s="12">
        <f t="shared" ca="1" si="1184"/>
        <v>0.77238060772186123</v>
      </c>
      <c r="IE260" s="12">
        <f t="shared" ca="1" si="1185"/>
        <v>1.0261112416067686</v>
      </c>
      <c r="IF260" s="12">
        <f t="shared" ca="1" si="1186"/>
        <v>0.94629066645259996</v>
      </c>
    </row>
    <row r="261" spans="1:240" x14ac:dyDescent="0.2">
      <c r="A261" t="s">
        <v>200</v>
      </c>
      <c r="B261" s="1">
        <f t="shared" si="1134"/>
        <v>1973</v>
      </c>
      <c r="C261" s="42">
        <f>'Annual Data_MER_July-2014'!C37</f>
        <v>1976.337</v>
      </c>
      <c r="D261" s="42">
        <f>'Annual Data_MER_July-2014'!G37</f>
        <v>1516.653</v>
      </c>
      <c r="E261" s="42">
        <f>AER11_Table2.1d!W36*0.001</f>
        <v>2340.9230000000002</v>
      </c>
      <c r="F261" s="42">
        <f>AER11_Table2.1e!N33*0.001</f>
        <v>10.532</v>
      </c>
      <c r="G261" s="42"/>
      <c r="H261" s="42">
        <f t="shared" si="1096"/>
        <v>5844.4450000000006</v>
      </c>
      <c r="I261" s="27">
        <f t="shared" si="1097"/>
        <v>1712.9088511137165</v>
      </c>
      <c r="J261" s="1"/>
      <c r="K261" s="27">
        <f>[2]National!H187</f>
        <v>1976.3370000000002</v>
      </c>
      <c r="L261" s="42">
        <f>[10]Commercial_Total!D187</f>
        <v>1516.653</v>
      </c>
      <c r="M261" s="42">
        <f>[11]Total_Industrial!F190</f>
        <v>2399.7272630293587</v>
      </c>
      <c r="N261" s="27">
        <f t="shared" si="1098"/>
        <v>10.532</v>
      </c>
      <c r="O261" s="27"/>
      <c r="P261" s="27">
        <f t="shared" si="1099"/>
        <v>5903.2492630293591</v>
      </c>
      <c r="Q261" s="27">
        <f t="shared" si="1100"/>
        <v>1730.143394791723</v>
      </c>
      <c r="R261" s="27"/>
      <c r="S261" s="51">
        <f t="shared" si="1170"/>
        <v>1.0000000000000002</v>
      </c>
      <c r="T261" s="51">
        <f t="shared" si="1171"/>
        <v>1</v>
      </c>
      <c r="U261" s="51">
        <f t="shared" si="1172"/>
        <v>1.0251201184444592</v>
      </c>
      <c r="V261" s="51">
        <f t="shared" si="1173"/>
        <v>1</v>
      </c>
      <c r="W261" s="51" t="e">
        <f t="shared" si="1174"/>
        <v>#DIV/0!</v>
      </c>
      <c r="X261" s="51">
        <f t="shared" si="1175"/>
        <v>1.0100615649611484</v>
      </c>
      <c r="Z261" s="23">
        <f t="shared" si="1167"/>
        <v>69263.55687920819</v>
      </c>
      <c r="AA261" s="23">
        <f t="shared" si="1167"/>
        <v>46382.587898653008</v>
      </c>
      <c r="AB261" s="27">
        <f t="shared" ref="AB261" si="1191">AB108</f>
        <v>1465.2159176013483</v>
      </c>
      <c r="AC261" s="58">
        <f t="shared" si="1042"/>
        <v>0.78563192137415572</v>
      </c>
      <c r="AD261" s="27">
        <f t="shared" si="1043"/>
        <v>5903.2492630293591</v>
      </c>
      <c r="AE261" s="27">
        <f t="shared" si="1176"/>
        <v>5418.2</v>
      </c>
      <c r="AH261" s="267">
        <f t="shared" si="1101"/>
        <v>28.53357651624248</v>
      </c>
      <c r="AI261" s="267">
        <f t="shared" si="1102"/>
        <v>32.698757631073128</v>
      </c>
      <c r="AJ261" s="267">
        <f t="shared" si="1103"/>
        <v>1637.7977021692918</v>
      </c>
      <c r="AK261" s="51">
        <f t="shared" si="1104"/>
        <v>1.3405768927487552E-2</v>
      </c>
      <c r="AL261" s="15"/>
      <c r="AM261" s="15"/>
      <c r="AN261" s="34">
        <f t="shared" si="1105"/>
        <v>1.0895222145785242</v>
      </c>
      <c r="AO261" s="34">
        <f t="shared" si="1106"/>
        <v>1.0786691152043115</v>
      </c>
      <c r="AQ261" s="26">
        <f t="shared" si="1044"/>
        <v>0.92028623621826577</v>
      </c>
      <c r="AR261" s="26">
        <f t="shared" si="1045"/>
        <v>0.80582199339973337</v>
      </c>
      <c r="AS261" s="26">
        <f t="shared" si="1046"/>
        <v>1.0568105137514616</v>
      </c>
      <c r="AT261" s="26">
        <f t="shared" si="1047"/>
        <v>0.9475380921322839</v>
      </c>
      <c r="AV261" s="26">
        <f t="shared" si="1048"/>
        <v>1.0750203619955512</v>
      </c>
      <c r="AY261" s="34">
        <f t="shared" si="1049"/>
        <v>12.78349947938581</v>
      </c>
      <c r="AZ261" s="34">
        <f t="shared" si="1050"/>
        <v>8.5605160198318639</v>
      </c>
      <c r="BA261" s="34">
        <f t="shared" si="1051"/>
        <v>0.27042484913833903</v>
      </c>
      <c r="BB261">
        <f t="shared" si="1052"/>
        <v>1.4499869354659401E-4</v>
      </c>
      <c r="BD261" s="34"/>
      <c r="BH261" s="258">
        <f>[2]National!CQ187</f>
        <v>0.94730214112609967</v>
      </c>
      <c r="BI261" s="258">
        <f>[10]Commercial_Total!Y187</f>
        <v>0.78772638191385247</v>
      </c>
      <c r="BJ261" s="258">
        <f>[11]Total_Industrial!Z190</f>
        <v>0.94555544714018569</v>
      </c>
      <c r="BK261" s="51">
        <f t="shared" si="1177"/>
        <v>0.9475380921322839</v>
      </c>
      <c r="BL261" s="1"/>
      <c r="BM261" s="1"/>
      <c r="BN261" s="258">
        <f>[2]National!CU187</f>
        <v>0.97148121625090089</v>
      </c>
      <c r="BO261" s="258">
        <f>[10]Commercial_Total!X187</f>
        <v>1.0229719505419077</v>
      </c>
      <c r="BP261" s="258">
        <f>[11]Total_Industrial!AD190</f>
        <v>1.1176601909903832</v>
      </c>
      <c r="BQ261" s="51">
        <v>1</v>
      </c>
      <c r="BZ261" s="83">
        <f t="shared" si="1135"/>
        <v>0.7142649986158166</v>
      </c>
      <c r="CA261" s="83">
        <f t="shared" si="1053"/>
        <v>1.0319144413239625</v>
      </c>
      <c r="CB261" s="83">
        <f t="shared" si="1054"/>
        <v>1.0750203619955512</v>
      </c>
      <c r="CC261" s="83">
        <f t="shared" si="1055"/>
        <v>1.1561000570630164</v>
      </c>
      <c r="CD261" s="83">
        <f t="shared" si="1056"/>
        <v>1.0376269227221144</v>
      </c>
      <c r="CE261" s="83">
        <f t="shared" si="1057"/>
        <v>0.89614839387387601</v>
      </c>
      <c r="CF261" s="473">
        <f t="shared" si="1188"/>
        <v>0.76784923117121839</v>
      </c>
      <c r="CG261" s="473">
        <f t="shared" si="1058"/>
        <v>0.76784941737272694</v>
      </c>
      <c r="CH261" s="9"/>
      <c r="CI261" s="84">
        <f t="shared" si="1108"/>
        <v>1.1996005445691587</v>
      </c>
      <c r="CK261" s="87">
        <f t="shared" si="1059"/>
        <v>0.74260154185784621</v>
      </c>
      <c r="CL261" s="87">
        <f t="shared" si="1109"/>
        <v>4.2910185079895026E-3</v>
      </c>
      <c r="CM261" s="92">
        <f t="shared" si="1110"/>
        <v>1</v>
      </c>
      <c r="CN261" s="92">
        <f t="shared" si="1111"/>
        <v>1</v>
      </c>
      <c r="CO261" s="5">
        <f t="shared" si="1112"/>
        <v>1</v>
      </c>
      <c r="CP261" s="91">
        <f t="shared" si="1113"/>
        <v>1</v>
      </c>
      <c r="CQ261" s="37">
        <f t="shared" si="1060"/>
        <v>0.76784923117121839</v>
      </c>
      <c r="CR261">
        <f t="shared" si="1061"/>
        <v>1.1996005445691587</v>
      </c>
      <c r="CS261" s="84">
        <f t="shared" si="1062"/>
        <v>0.92986792572829546</v>
      </c>
      <c r="CT261" s="205"/>
      <c r="CU261" s="244"/>
      <c r="CV261" s="5"/>
      <c r="CW261" s="26">
        <f t="shared" si="1114"/>
        <v>0.33478799758250544</v>
      </c>
      <c r="CX261" s="26">
        <f t="shared" si="1115"/>
        <v>0.25691833978592699</v>
      </c>
      <c r="CY261" s="26">
        <f t="shared" si="1116"/>
        <v>0.40650956043111336</v>
      </c>
      <c r="CZ261" s="26">
        <f t="shared" si="1117"/>
        <v>1.7841022004541469E-3</v>
      </c>
      <c r="DA261" s="26">
        <f t="shared" si="1118"/>
        <v>0</v>
      </c>
      <c r="DB261" s="26">
        <f t="shared" si="1119"/>
        <v>0.99999999999999978</v>
      </c>
      <c r="DD261" s="26">
        <f t="shared" si="1136"/>
        <v>0.33514333840278215</v>
      </c>
      <c r="DE261" s="26">
        <f t="shared" si="1137"/>
        <v>0.25694257063035758</v>
      </c>
      <c r="DF261" s="26">
        <f t="shared" si="1138"/>
        <v>0.40607508798430564</v>
      </c>
      <c r="DG261" s="26">
        <f t="shared" si="1139"/>
        <v>1.838180751145722E-3</v>
      </c>
      <c r="DH261" s="26" t="e">
        <f t="shared" si="1140"/>
        <v>#DIV/0!</v>
      </c>
      <c r="DI261" s="26">
        <f t="shared" si="1141"/>
        <v>0.99999917776859115</v>
      </c>
      <c r="DJ261" s="26"/>
      <c r="DK261" s="26">
        <f t="shared" si="1142"/>
        <v>0.33514361396838804</v>
      </c>
      <c r="DL261" s="26">
        <f t="shared" si="1143"/>
        <v>0.25694278189678316</v>
      </c>
      <c r="DM261" s="26">
        <f t="shared" si="1144"/>
        <v>0.40607542187227186</v>
      </c>
      <c r="DN261" s="26">
        <f t="shared" si="1145"/>
        <v>1.8381822625569135E-3</v>
      </c>
      <c r="DO261" s="26" t="e">
        <f t="shared" si="1146"/>
        <v>#DIV/0!</v>
      </c>
      <c r="DP261" s="26">
        <f t="shared" si="1147"/>
        <v>1</v>
      </c>
      <c r="DQ261" s="26"/>
      <c r="DR261" s="26"/>
      <c r="DS261" s="26">
        <f t="shared" si="1148"/>
        <v>4.3567721739760937E-2</v>
      </c>
      <c r="DT261" s="26">
        <f t="shared" si="1149"/>
        <v>4.9638664520656919E-2</v>
      </c>
      <c r="DU261" s="26">
        <f t="shared" si="1150"/>
        <v>2.2254427592129474E-2</v>
      </c>
      <c r="DV261" s="26">
        <f t="shared" si="1151"/>
        <v>-2.0949869258852134E-2</v>
      </c>
      <c r="DW261" s="26" t="e">
        <f t="shared" si="1152"/>
        <v>#DIV/0!</v>
      </c>
      <c r="DY261" s="26">
        <f t="shared" si="1153"/>
        <v>1.0370231019370391</v>
      </c>
      <c r="DZ261" s="26">
        <f t="shared" si="1154"/>
        <v>1.1372661069923582</v>
      </c>
      <c r="EA261" s="26">
        <f t="shared" si="1063"/>
        <v>0.92986792572829546</v>
      </c>
      <c r="EC261" s="26">
        <f t="shared" si="1120"/>
        <v>-2.5748368761822526E-2</v>
      </c>
      <c r="ED261" s="26">
        <f t="shared" si="1121"/>
        <v>-2.9886646120802506E-2</v>
      </c>
      <c r="EE261" s="26">
        <f t="shared" si="1122"/>
        <v>-1.7469425780673774E-4</v>
      </c>
      <c r="EF261" s="26">
        <f t="shared" si="1123"/>
        <v>-1.8537281995772707E-2</v>
      </c>
      <c r="EG261" s="26" t="e">
        <f t="shared" si="1124"/>
        <v>#DIV/0!</v>
      </c>
      <c r="EI261" s="26">
        <f t="shared" si="1125"/>
        <v>0.98372039542048428</v>
      </c>
      <c r="EJ261" s="26">
        <f t="shared" si="1155"/>
        <v>0.93743883065565192</v>
      </c>
      <c r="EK261" s="26">
        <f t="shared" si="1064"/>
        <v>1.1561000570630164</v>
      </c>
      <c r="EN261" s="26">
        <f t="shared" si="1156"/>
        <v>3.2493955607146491E-2</v>
      </c>
      <c r="EO261" s="26">
        <f t="shared" si="1157"/>
        <v>4.6935085461772004E-2</v>
      </c>
      <c r="EP261" s="26">
        <f t="shared" si="1158"/>
        <v>-4.0240537837762545E-3</v>
      </c>
      <c r="EQ261" s="26">
        <f t="shared" si="1159"/>
        <v>-2.0949869258852134E-2</v>
      </c>
      <c r="ER261" s="26"/>
      <c r="ES261" s="26">
        <f t="shared" ref="ES261:ES263" si="1192">LN(EV261/EV260)</f>
        <v>2.1277194125460003E-2</v>
      </c>
      <c r="ET261" s="26">
        <f t="shared" si="1160"/>
        <v>1.0215051676282649</v>
      </c>
      <c r="EU261" s="26">
        <f t="shared" si="1161"/>
        <v>1.0891527729939965</v>
      </c>
      <c r="EV261" s="26">
        <f t="shared" si="1065"/>
        <v>0.89614839387387601</v>
      </c>
      <c r="EW261" s="26">
        <f t="shared" si="1190"/>
        <v>2.1277194125460221E-2</v>
      </c>
      <c r="EX261" s="26">
        <f t="shared" si="1126"/>
        <v>1.1073766132614554E-2</v>
      </c>
      <c r="EY261" s="26">
        <f t="shared" si="1127"/>
        <v>2.7035790588850247E-3</v>
      </c>
      <c r="EZ261" s="26">
        <f t="shared" si="1128"/>
        <v>2.6279663047647672E-2</v>
      </c>
      <c r="FA261" s="26">
        <f t="shared" si="1129"/>
        <v>0</v>
      </c>
      <c r="FB261" s="26"/>
      <c r="FC261" s="26"/>
      <c r="FD261" s="26">
        <f t="shared" si="1162"/>
        <v>1.0151917311962615</v>
      </c>
      <c r="FE261" s="26">
        <f t="shared" si="1163"/>
        <v>1.044175749449566</v>
      </c>
      <c r="FF261" s="26">
        <f t="shared" si="1066"/>
        <v>1.0376269227221144</v>
      </c>
      <c r="FV261" s="26">
        <f t="shared" si="1067"/>
        <v>0.7142649986158166</v>
      </c>
      <c r="FX261" s="8">
        <f t="shared" si="1164"/>
        <v>24</v>
      </c>
      <c r="FY261" t="b">
        <f t="shared" si="1130"/>
        <v>1</v>
      </c>
      <c r="GC261" s="11"/>
      <c r="GD261" s="11"/>
      <c r="GE261" s="11"/>
      <c r="GF261" s="17">
        <f t="shared" ca="1" si="1168"/>
        <v>2009</v>
      </c>
      <c r="GG261" s="18">
        <f t="shared" ca="1" si="1069"/>
        <v>1.900668362840608</v>
      </c>
      <c r="GH261" s="18">
        <f t="shared" ca="1" si="1070"/>
        <v>0.7685206768211853</v>
      </c>
      <c r="GI261" s="18">
        <f t="shared" ca="1" si="1071"/>
        <v>1.0726714649190341</v>
      </c>
      <c r="GJ261" s="94">
        <f t="shared" ca="1" si="1169"/>
        <v>1.566854358838798</v>
      </c>
      <c r="GL261">
        <f t="shared" ca="1" si="1132"/>
        <v>2009</v>
      </c>
      <c r="GM261" s="18">
        <f t="shared" ca="1" si="1072"/>
        <v>1.0353738170824511</v>
      </c>
      <c r="GN261" s="18">
        <f t="shared" ca="1" si="1073"/>
        <v>1.2426245402449327</v>
      </c>
      <c r="GO261" s="18">
        <f t="shared" ca="1" si="1074"/>
        <v>0.96981146527297535</v>
      </c>
      <c r="GP261" s="18">
        <f t="shared" ca="1" si="1075"/>
        <v>1.2138569528124581</v>
      </c>
      <c r="GQ261" s="21" t="s">
        <v>207</v>
      </c>
      <c r="GX261" s="14"/>
      <c r="GZ261">
        <f t="shared" si="1076"/>
        <v>0.51359780084364193</v>
      </c>
      <c r="HA261">
        <f t="shared" si="1077"/>
        <v>1.351853176701485</v>
      </c>
      <c r="HB261">
        <f t="shared" si="1078"/>
        <v>0.97671413620995018</v>
      </c>
      <c r="HC261">
        <f t="shared" si="1079"/>
        <v>0.84616324893634287</v>
      </c>
      <c r="HD261">
        <f t="shared" si="1080"/>
        <v>0.57381819321664118</v>
      </c>
      <c r="HE261">
        <f t="shared" si="1081"/>
        <v>0.57381867634750972</v>
      </c>
      <c r="HG261">
        <f t="shared" si="1082"/>
        <v>1.3203741077646682</v>
      </c>
      <c r="HI261">
        <f t="shared" si="1083"/>
        <v>0.77160141718617392</v>
      </c>
      <c r="HJ261">
        <f t="shared" si="1084"/>
        <v>0.67820277773075488</v>
      </c>
      <c r="HK261">
        <f t="shared" si="1085"/>
        <v>1.0535503217342919</v>
      </c>
      <c r="HL261">
        <f t="shared" si="1086"/>
        <v>1.0439084831725445</v>
      </c>
      <c r="HM261" t="e">
        <f t="shared" si="1087"/>
        <v>#DIV/0!</v>
      </c>
      <c r="HO261" s="8">
        <f t="shared" si="1165"/>
        <v>24</v>
      </c>
      <c r="HP261" t="b">
        <f t="shared" si="1133"/>
        <v>1</v>
      </c>
      <c r="HS261" s="11"/>
      <c r="HT261" s="11"/>
      <c r="HU261" s="11"/>
      <c r="HV261" s="11" t="e">
        <f t="shared" ca="1" si="1178"/>
        <v>#DIV/0!</v>
      </c>
      <c r="HW261" s="12">
        <f t="shared" ca="1" si="1179"/>
        <v>1.3666903644722499</v>
      </c>
      <c r="HX261" s="12">
        <f t="shared" ca="1" si="1180"/>
        <v>0.84064390358310093</v>
      </c>
      <c r="HY261" s="12">
        <f t="shared" ca="1" si="1181"/>
        <v>0.89554967565936028</v>
      </c>
      <c r="IB261" s="12">
        <f t="shared" ca="1" si="1182"/>
        <v>0.87303113517312914</v>
      </c>
      <c r="IC261" s="12">
        <f t="shared" ca="1" si="1183"/>
        <v>0.8926663125029467</v>
      </c>
      <c r="ID261" s="12">
        <f t="shared" ca="1" si="1184"/>
        <v>0.7550249755380839</v>
      </c>
      <c r="IE261" s="12">
        <f t="shared" ca="1" si="1185"/>
        <v>1.0308873807246111</v>
      </c>
      <c r="IF261" s="12">
        <f t="shared" ca="1" si="1186"/>
        <v>0.93016437611818037</v>
      </c>
    </row>
    <row r="262" spans="1:240" x14ac:dyDescent="0.2">
      <c r="A262" t="s">
        <v>200</v>
      </c>
      <c r="B262" s="1">
        <f t="shared" si="1134"/>
        <v>1974</v>
      </c>
      <c r="C262" s="42">
        <f>'Annual Data_MER_July-2014'!C38</f>
        <v>1972.7629999999999</v>
      </c>
      <c r="D262" s="42">
        <f>'Annual Data_MER_July-2014'!G38</f>
        <v>1501.3340000000001</v>
      </c>
      <c r="E262" s="42">
        <f>AER11_Table2.1d!W37*0.001</f>
        <v>2336.7939999999999</v>
      </c>
      <c r="F262" s="42">
        <f>AER11_Table2.1e!N34*0.001</f>
        <v>9.7210000000000001</v>
      </c>
      <c r="G262" s="42"/>
      <c r="H262" s="42">
        <f t="shared" si="1096"/>
        <v>5820.6119999999992</v>
      </c>
      <c r="I262" s="27">
        <f t="shared" si="1097"/>
        <v>1705.9237983587336</v>
      </c>
      <c r="J262" s="1"/>
      <c r="K262" s="27">
        <f>[2]National!H188</f>
        <v>1972.7629999999999</v>
      </c>
      <c r="L262" s="42">
        <f>[10]Commercial_Total!D188</f>
        <v>1501.3340000000001</v>
      </c>
      <c r="M262" s="42">
        <f>[11]Total_Industrial!F191</f>
        <v>2425.6858432979602</v>
      </c>
      <c r="N262" s="27">
        <f t="shared" si="1098"/>
        <v>9.7210000000000001</v>
      </c>
      <c r="O262" s="27"/>
      <c r="P262" s="27">
        <f t="shared" si="1099"/>
        <v>5909.50384329796</v>
      </c>
      <c r="Q262" s="27">
        <f t="shared" si="1100"/>
        <v>1731.9765074144079</v>
      </c>
      <c r="R262" s="27"/>
      <c r="S262" s="51">
        <f t="shared" si="1170"/>
        <v>1</v>
      </c>
      <c r="T262" s="51">
        <f t="shared" si="1171"/>
        <v>1</v>
      </c>
      <c r="U262" s="51">
        <f t="shared" si="1172"/>
        <v>1.0380400853896237</v>
      </c>
      <c r="V262" s="51">
        <f t="shared" si="1173"/>
        <v>1</v>
      </c>
      <c r="W262" s="51" t="e">
        <f t="shared" si="1174"/>
        <v>#DIV/0!</v>
      </c>
      <c r="X262" s="51">
        <f t="shared" si="1175"/>
        <v>1.0152719066823146</v>
      </c>
      <c r="Z262" s="23">
        <f t="shared" si="1167"/>
        <v>70809.498826130162</v>
      </c>
      <c r="AA262" s="23">
        <f t="shared" si="1167"/>
        <v>47542.368755172327</v>
      </c>
      <c r="AB262" s="27">
        <f t="shared" ref="AB262" si="1193">AB109</f>
        <v>1413.1475535661289</v>
      </c>
      <c r="AC262" s="58">
        <f t="shared" si="1042"/>
        <v>0.77065445171387126</v>
      </c>
      <c r="AD262" s="27">
        <f t="shared" si="1043"/>
        <v>5909.50384329796</v>
      </c>
      <c r="AE262" s="27">
        <f t="shared" si="1176"/>
        <v>5390.2</v>
      </c>
      <c r="AH262" s="267">
        <f t="shared" si="1101"/>
        <v>27.860146346241471</v>
      </c>
      <c r="AI262" s="267">
        <f t="shared" si="1102"/>
        <v>31.578864059790117</v>
      </c>
      <c r="AJ262" s="267">
        <f t="shared" si="1103"/>
        <v>1716.5127853610575</v>
      </c>
      <c r="AK262" s="51">
        <f t="shared" si="1104"/>
        <v>1.2613954254570653E-2</v>
      </c>
      <c r="AL262" s="15"/>
      <c r="AM262" s="15"/>
      <c r="AN262" s="34">
        <f t="shared" si="1105"/>
        <v>1.0963422216797076</v>
      </c>
      <c r="AO262" s="34">
        <f t="shared" si="1106"/>
        <v>1.0798508404140847</v>
      </c>
      <c r="AQ262" s="26">
        <f t="shared" si="1044"/>
        <v>0.89856626304374043</v>
      </c>
      <c r="AR262" s="26">
        <f t="shared" si="1045"/>
        <v>0.77822354821754536</v>
      </c>
      <c r="AS262" s="26">
        <f t="shared" si="1046"/>
        <v>1.1076024567354432</v>
      </c>
      <c r="AT262" s="26">
        <f t="shared" si="1047"/>
        <v>0.8915715475382141</v>
      </c>
      <c r="AV262" s="26">
        <f t="shared" si="1048"/>
        <v>1.0817495928497955</v>
      </c>
      <c r="AY262" s="34">
        <f t="shared" si="1049"/>
        <v>13.136710850456414</v>
      </c>
      <c r="AZ262" s="34">
        <f t="shared" si="1050"/>
        <v>8.8201492996869</v>
      </c>
      <c r="BA262" s="34">
        <f t="shared" si="1051"/>
        <v>0.26216978100369726</v>
      </c>
      <c r="BB262">
        <f t="shared" si="1052"/>
        <v>1.4297325733996351E-4</v>
      </c>
      <c r="BD262" s="34"/>
      <c r="BH262" s="258">
        <f>[2]National!CQ188</f>
        <v>0.93639041702523917</v>
      </c>
      <c r="BI262" s="258">
        <f>[10]Commercial_Total!Y188</f>
        <v>0.76592839906652999</v>
      </c>
      <c r="BJ262" s="258">
        <f>[11]Total_Industrial!Z191</f>
        <v>0.96288728102208521</v>
      </c>
      <c r="BK262" s="51">
        <f t="shared" si="1177"/>
        <v>0.8915715475382141</v>
      </c>
      <c r="BL262" s="1"/>
      <c r="BM262" s="1"/>
      <c r="BN262" s="258">
        <f>[2]National!CU188</f>
        <v>0.95960642773165095</v>
      </c>
      <c r="BO262" s="258">
        <f>[10]Commercial_Total!X188</f>
        <v>1.0160526090506632</v>
      </c>
      <c r="BP262" s="258">
        <f>[11]Total_Industrial!AD191</f>
        <v>1.1502920626465158</v>
      </c>
      <c r="BQ262" s="51">
        <v>1</v>
      </c>
      <c r="BZ262" s="83">
        <f t="shared" si="1135"/>
        <v>0.71057384288859304</v>
      </c>
      <c r="CA262" s="83">
        <f t="shared" si="1053"/>
        <v>1.0330449449162626</v>
      </c>
      <c r="CB262" s="83">
        <f t="shared" si="1054"/>
        <v>1.0817495928497955</v>
      </c>
      <c r="CC262" s="83">
        <f t="shared" si="1055"/>
        <v>1.1608000649047618</v>
      </c>
      <c r="CD262" s="83">
        <f t="shared" si="1056"/>
        <v>1.0437776520790951</v>
      </c>
      <c r="CE262" s="83">
        <f t="shared" si="1057"/>
        <v>0.8928144676399663</v>
      </c>
      <c r="CF262" s="473">
        <f t="shared" si="1188"/>
        <v>0.76866278222297957</v>
      </c>
      <c r="CG262" s="473">
        <f t="shared" si="1058"/>
        <v>0.76866296523444999</v>
      </c>
      <c r="CH262" s="9"/>
      <c r="CI262" s="84">
        <f t="shared" si="1108"/>
        <v>1.2116171662795536</v>
      </c>
      <c r="CK262" s="87">
        <f t="shared" si="1059"/>
        <v>0.69054913831629872</v>
      </c>
      <c r="CL262" s="87">
        <f t="shared" si="1109"/>
        <v>4.3431019133212019E-3</v>
      </c>
      <c r="CM262" s="92">
        <f t="shared" si="1110"/>
        <v>1</v>
      </c>
      <c r="CN262" s="92">
        <f t="shared" si="1111"/>
        <v>1</v>
      </c>
      <c r="CO262" s="5">
        <f t="shared" si="1112"/>
        <v>1</v>
      </c>
      <c r="CP262" s="91">
        <f t="shared" si="1113"/>
        <v>1</v>
      </c>
      <c r="CQ262" s="37">
        <f t="shared" si="1060"/>
        <v>0.76866278222297957</v>
      </c>
      <c r="CR262">
        <f t="shared" si="1061"/>
        <v>1.2116171662795536</v>
      </c>
      <c r="CS262" s="84">
        <f t="shared" si="1062"/>
        <v>0.93190001065217731</v>
      </c>
      <c r="CT262" s="205"/>
      <c r="CU262" s="244"/>
      <c r="CV262" s="5"/>
      <c r="CW262" s="26">
        <f t="shared" si="1114"/>
        <v>0.33382887164670083</v>
      </c>
      <c r="CX262" s="26">
        <f t="shared" si="1115"/>
        <v>0.25405415408988713</v>
      </c>
      <c r="CY262" s="26">
        <f t="shared" si="1116"/>
        <v>0.4104719969086677</v>
      </c>
      <c r="CZ262" s="26">
        <f t="shared" si="1117"/>
        <v>1.6449773547443757E-3</v>
      </c>
      <c r="DA262" s="26">
        <f t="shared" si="1118"/>
        <v>0</v>
      </c>
      <c r="DB262" s="26">
        <f t="shared" si="1119"/>
        <v>0.99999999999999989</v>
      </c>
      <c r="DD262" s="26">
        <f t="shared" si="1136"/>
        <v>0.33430820530463379</v>
      </c>
      <c r="DE262" s="26">
        <f t="shared" si="1137"/>
        <v>0.25548357111597492</v>
      </c>
      <c r="DF262" s="26">
        <f t="shared" si="1138"/>
        <v>0.40848757561894028</v>
      </c>
      <c r="DG262" s="26">
        <f t="shared" si="1139"/>
        <v>1.7135986005250769E-3</v>
      </c>
      <c r="DH262" s="26" t="e">
        <f t="shared" si="1140"/>
        <v>#DIV/0!</v>
      </c>
      <c r="DI262" s="26">
        <f t="shared" si="1141"/>
        <v>0.9999929506400741</v>
      </c>
      <c r="DJ262" s="26"/>
      <c r="DK262" s="26">
        <f t="shared" si="1142"/>
        <v>0.33431056198011222</v>
      </c>
      <c r="DL262" s="26">
        <f t="shared" si="1143"/>
        <v>0.25548537212431882</v>
      </c>
      <c r="DM262" s="26">
        <f t="shared" si="1144"/>
        <v>0.4084904552151854</v>
      </c>
      <c r="DN262" s="26">
        <f t="shared" si="1145"/>
        <v>1.7136106803835357E-3</v>
      </c>
      <c r="DO262" s="26" t="e">
        <f t="shared" si="1146"/>
        <v>#DIV/0!</v>
      </c>
      <c r="DP262" s="26">
        <f t="shared" si="1147"/>
        <v>0.99999999999999989</v>
      </c>
      <c r="DQ262" s="26"/>
      <c r="DR262" s="26"/>
      <c r="DS262" s="26">
        <f t="shared" si="1148"/>
        <v>-2.3884295954850955E-2</v>
      </c>
      <c r="DT262" s="26">
        <f t="shared" si="1149"/>
        <v>-3.4849046308334679E-2</v>
      </c>
      <c r="DU262" s="26">
        <f t="shared" si="1150"/>
        <v>4.6942307539555597E-2</v>
      </c>
      <c r="DV262" s="26">
        <f t="shared" si="1151"/>
        <v>-6.0881449612940577E-2</v>
      </c>
      <c r="DW262" s="26" t="e">
        <f t="shared" si="1152"/>
        <v>#DIV/0!</v>
      </c>
      <c r="DY262" s="26">
        <f t="shared" si="1153"/>
        <v>1.0021853479054998</v>
      </c>
      <c r="DZ262" s="26">
        <f t="shared" si="1154"/>
        <v>1.1397514290972699</v>
      </c>
      <c r="EA262" s="26">
        <f t="shared" si="1063"/>
        <v>0.93190001065217731</v>
      </c>
      <c r="EC262" s="26">
        <f t="shared" si="1120"/>
        <v>2.7255429783113364E-2</v>
      </c>
      <c r="ED262" s="26">
        <f t="shared" si="1121"/>
        <v>2.9878326250215369E-2</v>
      </c>
      <c r="EE262" s="26">
        <f t="shared" si="1122"/>
        <v>-3.1001924661966471E-2</v>
      </c>
      <c r="EF262" s="26">
        <f t="shared" si="1123"/>
        <v>-1.4067131194085114E-2</v>
      </c>
      <c r="EG262" s="26" t="e">
        <f t="shared" si="1124"/>
        <v>#DIV/0!</v>
      </c>
      <c r="EI262" s="26">
        <f t="shared" si="1125"/>
        <v>1.0040653988493742</v>
      </c>
      <c r="EJ262" s="26">
        <f t="shared" si="1155"/>
        <v>0.9412498933991581</v>
      </c>
      <c r="EK262" s="26">
        <f t="shared" si="1064"/>
        <v>1.1608000649047618</v>
      </c>
      <c r="EN262" s="26">
        <f t="shared" si="1156"/>
        <v>-1.1585591402793383E-2</v>
      </c>
      <c r="EO262" s="26">
        <f t="shared" si="1157"/>
        <v>-2.8062106917262394E-2</v>
      </c>
      <c r="EP262" s="26">
        <f t="shared" si="1158"/>
        <v>1.8163825552616687E-2</v>
      </c>
      <c r="EQ262" s="26">
        <f t="shared" si="1159"/>
        <v>-6.0881449612940577E-2</v>
      </c>
      <c r="ER262" s="26"/>
      <c r="ES262" s="26">
        <f t="shared" si="1192"/>
        <v>-3.7272211349454196E-3</v>
      </c>
      <c r="ET262" s="26">
        <f t="shared" si="1160"/>
        <v>0.99627971633191481</v>
      </c>
      <c r="EU262" s="26">
        <f t="shared" si="1161"/>
        <v>1.0851008157205773</v>
      </c>
      <c r="EV262" s="26">
        <f t="shared" si="1065"/>
        <v>0.8928144676399663</v>
      </c>
      <c r="EW262" s="26">
        <f t="shared" si="1190"/>
        <v>-3.7272211349454196E-3</v>
      </c>
      <c r="EX262" s="26">
        <f t="shared" si="1126"/>
        <v>-1.2298704552057449E-2</v>
      </c>
      <c r="EY262" s="26">
        <f t="shared" si="1127"/>
        <v>-6.7869393910723799E-3</v>
      </c>
      <c r="EZ262" s="26">
        <f t="shared" si="1128"/>
        <v>2.8778492774880822E-2</v>
      </c>
      <c r="FA262" s="26">
        <f t="shared" si="1129"/>
        <v>0</v>
      </c>
      <c r="FB262" s="26"/>
      <c r="FC262" s="26"/>
      <c r="FD262" s="26">
        <f t="shared" si="1162"/>
        <v>1.0059276886733477</v>
      </c>
      <c r="FE262" s="26">
        <f t="shared" si="1163"/>
        <v>1.0503652982125626</v>
      </c>
      <c r="FF262" s="26">
        <f t="shared" si="1066"/>
        <v>1.0437776520790951</v>
      </c>
      <c r="FV262" s="26">
        <f t="shared" si="1067"/>
        <v>0.71057384288859304</v>
      </c>
      <c r="FX262" s="8">
        <f t="shared" si="1164"/>
        <v>25</v>
      </c>
      <c r="FY262" t="b">
        <f t="shared" si="1130"/>
        <v>1</v>
      </c>
      <c r="GC262" s="11"/>
      <c r="GD262" s="11"/>
      <c r="GE262" s="11"/>
      <c r="GF262" s="17">
        <f t="shared" ca="1" si="1168"/>
        <v>2010</v>
      </c>
      <c r="GG262" s="18">
        <f t="shared" ca="1" si="1069"/>
        <v>1.9483238198188697</v>
      </c>
      <c r="GH262" s="18">
        <f t="shared" ca="1" si="1070"/>
        <v>0.7838711120055204</v>
      </c>
      <c r="GI262" s="18">
        <f t="shared" ca="1" si="1071"/>
        <v>1.0671726896275604</v>
      </c>
      <c r="GJ262" s="94">
        <f t="shared" ca="1" si="1169"/>
        <v>1.6298232256556355</v>
      </c>
      <c r="GL262">
        <f t="shared" ca="1" si="1132"/>
        <v>2010</v>
      </c>
      <c r="GM262" s="18">
        <f t="shared" ca="1" si="1072"/>
        <v>1.039901619320132</v>
      </c>
      <c r="GN262" s="18">
        <f t="shared" ca="1" si="1073"/>
        <v>1.2316604894869723</v>
      </c>
      <c r="GO262" s="18">
        <f t="shared" ca="1" si="1074"/>
        <v>0.95599631488257664</v>
      </c>
      <c r="GP262" s="18">
        <f t="shared" ca="1" si="1075"/>
        <v>1.1757091813233964</v>
      </c>
      <c r="GQ262" s="21" t="s">
        <v>207</v>
      </c>
      <c r="GX262" s="14"/>
      <c r="GZ262">
        <f t="shared" si="1076"/>
        <v>0.51094364661832314</v>
      </c>
      <c r="HA262">
        <f t="shared" si="1077"/>
        <v>1.35734899905057</v>
      </c>
      <c r="HB262">
        <f t="shared" si="1078"/>
        <v>0.98250379353226069</v>
      </c>
      <c r="HC262">
        <f t="shared" si="1079"/>
        <v>0.84301528162079109</v>
      </c>
      <c r="HD262">
        <f t="shared" si="1080"/>
        <v>0.57442616464600504</v>
      </c>
      <c r="HE262">
        <f t="shared" si="1081"/>
        <v>0.57442664575739288</v>
      </c>
      <c r="HG262">
        <f t="shared" si="1082"/>
        <v>1.333600540714402</v>
      </c>
      <c r="HI262">
        <f t="shared" si="1083"/>
        <v>0.75339060252531587</v>
      </c>
      <c r="HJ262">
        <f t="shared" si="1084"/>
        <v>0.65497513895082771</v>
      </c>
      <c r="HK262">
        <f t="shared" si="1085"/>
        <v>1.1041855748624307</v>
      </c>
      <c r="HL262">
        <f t="shared" si="1086"/>
        <v>0.98224980035998322</v>
      </c>
      <c r="HM262" t="e">
        <f t="shared" si="1087"/>
        <v>#DIV/0!</v>
      </c>
      <c r="HO262" s="8">
        <f t="shared" si="1165"/>
        <v>25</v>
      </c>
      <c r="HP262" t="b">
        <f t="shared" si="1133"/>
        <v>1</v>
      </c>
      <c r="HS262" s="11"/>
      <c r="HT262" s="11"/>
      <c r="HU262" s="11"/>
      <c r="HV262" s="11" t="e">
        <f t="shared" ca="1" si="1178"/>
        <v>#DIV/0!</v>
      </c>
      <c r="HW262" s="12">
        <f t="shared" ca="1" si="1179"/>
        <v>1.4009573913455615</v>
      </c>
      <c r="HX262" s="12">
        <f t="shared" ca="1" si="1180"/>
        <v>0.8406226289577462</v>
      </c>
      <c r="HY262" s="12">
        <f t="shared" ca="1" si="1181"/>
        <v>0.89371955273064507</v>
      </c>
      <c r="IB262" s="12">
        <f t="shared" ca="1" si="1182"/>
        <v>0.88054970937832977</v>
      </c>
      <c r="IC262" s="12">
        <f t="shared" ca="1" si="1183"/>
        <v>0.89474151208736363</v>
      </c>
      <c r="ID262" s="12">
        <f t="shared" ca="1" si="1184"/>
        <v>0.75892328998245817</v>
      </c>
      <c r="IE262" s="12">
        <f t="shared" ca="1" si="1185"/>
        <v>1.0214125128798441</v>
      </c>
      <c r="IF262" s="12">
        <f t="shared" ca="1" si="1186"/>
        <v>0.92616066998234592</v>
      </c>
    </row>
    <row r="263" spans="1:240" x14ac:dyDescent="0.2">
      <c r="A263" t="s">
        <v>200</v>
      </c>
      <c r="B263" s="1">
        <f t="shared" si="1134"/>
        <v>1975</v>
      </c>
      <c r="C263" s="42">
        <f>'Annual Data_MER_July-2014'!C39</f>
        <v>2006.7349999999999</v>
      </c>
      <c r="D263" s="42">
        <f>'Annual Data_MER_July-2014'!G39</f>
        <v>1597.826</v>
      </c>
      <c r="E263" s="42">
        <f>AER11_Table2.1d!W38*0.001</f>
        <v>2346.3629999999998</v>
      </c>
      <c r="F263" s="42">
        <f>AER11_Table2.1e!N35*0.001</f>
        <v>10.149000000000001</v>
      </c>
      <c r="G263" s="42"/>
      <c r="H263" s="42">
        <f t="shared" si="1096"/>
        <v>5961.0729999999994</v>
      </c>
      <c r="I263" s="27">
        <f t="shared" si="1097"/>
        <v>1747.0905627198124</v>
      </c>
      <c r="J263" s="1"/>
      <c r="K263" s="27">
        <f>[2]National!H189</f>
        <v>2006.7350000000001</v>
      </c>
      <c r="L263" s="42">
        <f>[10]Commercial_Total!D189</f>
        <v>1597.8260000000002</v>
      </c>
      <c r="M263" s="42">
        <f>[11]Total_Industrial!F192</f>
        <v>2329.3277510159028</v>
      </c>
      <c r="N263" s="27">
        <f t="shared" si="1098"/>
        <v>10.149000000000001</v>
      </c>
      <c r="O263" s="27"/>
      <c r="P263" s="27">
        <f t="shared" si="1099"/>
        <v>5944.0377510159042</v>
      </c>
      <c r="Q263" s="27">
        <f t="shared" si="1100"/>
        <v>1742.097816827639</v>
      </c>
      <c r="R263" s="27"/>
      <c r="S263" s="51">
        <f t="shared" si="1170"/>
        <v>1.0000000000000002</v>
      </c>
      <c r="T263" s="51">
        <f t="shared" si="1171"/>
        <v>1.0000000000000002</v>
      </c>
      <c r="U263" s="51">
        <f t="shared" si="1172"/>
        <v>0.99273972143948019</v>
      </c>
      <c r="V263" s="51">
        <f t="shared" si="1173"/>
        <v>1</v>
      </c>
      <c r="W263" s="51" t="e">
        <f t="shared" si="1174"/>
        <v>#DIV/0!</v>
      </c>
      <c r="X263" s="51">
        <f t="shared" si="1175"/>
        <v>0.9971422512383098</v>
      </c>
      <c r="Z263" s="23">
        <f t="shared" si="1167"/>
        <v>72520.665866179261</v>
      </c>
      <c r="AA263" s="23">
        <f t="shared" si="1167"/>
        <v>48478.406456760917</v>
      </c>
      <c r="AB263" s="27">
        <f t="shared" ref="AB263" si="1194">AB110</f>
        <v>1321.9853760683663</v>
      </c>
      <c r="AC263" s="58">
        <f t="shared" si="1042"/>
        <v>0.77452140459660235</v>
      </c>
      <c r="AD263" s="27">
        <f t="shared" si="1043"/>
        <v>5944.0377510159042</v>
      </c>
      <c r="AE263" s="27">
        <f t="shared" si="1176"/>
        <v>5379.5</v>
      </c>
      <c r="AH263" s="267">
        <f t="shared" si="1101"/>
        <v>27.671215866977597</v>
      </c>
      <c r="AI263" s="267">
        <f t="shared" si="1102"/>
        <v>32.959540479638925</v>
      </c>
      <c r="AJ263" s="267">
        <f t="shared" si="1103"/>
        <v>1761.9920713067265</v>
      </c>
      <c r="AK263" s="51">
        <f t="shared" si="1104"/>
        <v>1.3103575885402357E-2</v>
      </c>
      <c r="AL263" s="15"/>
      <c r="AM263" s="15"/>
      <c r="AN263" s="34">
        <f t="shared" si="1105"/>
        <v>1.1049424204881317</v>
      </c>
      <c r="AO263" s="34">
        <f t="shared" si="1106"/>
        <v>1.1081091179477645</v>
      </c>
      <c r="AQ263" s="26">
        <f t="shared" si="1044"/>
        <v>0.89247273601709198</v>
      </c>
      <c r="AR263" s="26">
        <f t="shared" si="1045"/>
        <v>0.81224867655530542</v>
      </c>
      <c r="AS263" s="26">
        <f t="shared" si="1046"/>
        <v>1.1369485643051584</v>
      </c>
      <c r="AT263" s="26">
        <f t="shared" si="1047"/>
        <v>0.92617867439937496</v>
      </c>
      <c r="AV263" s="26">
        <f t="shared" si="1048"/>
        <v>1.0902353205500264</v>
      </c>
      <c r="AY263" s="34">
        <f t="shared" si="1049"/>
        <v>13.480930544879499</v>
      </c>
      <c r="AZ263" s="34">
        <f t="shared" si="1050"/>
        <v>9.0116937367340668</v>
      </c>
      <c r="BA263" s="34">
        <f t="shared" si="1051"/>
        <v>0.24574502761750466</v>
      </c>
      <c r="BB263">
        <f t="shared" si="1052"/>
        <v>1.4397646706879865E-4</v>
      </c>
      <c r="BD263" s="34"/>
      <c r="BH263" s="258">
        <f>[2]National!CQ189</f>
        <v>0.91278520748351399</v>
      </c>
      <c r="BI263" s="258">
        <f>[10]Commercial_Total!Y189</f>
        <v>0.79300674632350776</v>
      </c>
      <c r="BJ263" s="258">
        <f>[11]Total_Industrial!Z192</f>
        <v>1.0413186781616011</v>
      </c>
      <c r="BK263" s="51">
        <f t="shared" si="1177"/>
        <v>0.92617867439937496</v>
      </c>
      <c r="BL263" s="1"/>
      <c r="BM263" s="1"/>
      <c r="BN263" s="258">
        <f>[2]National!CU189</f>
        <v>0.97774671269879354</v>
      </c>
      <c r="BO263" s="258">
        <f>[10]Commercial_Total!X189</f>
        <v>1.0242645227433511</v>
      </c>
      <c r="BP263" s="258">
        <f>[11]Total_Industrial!AD192</f>
        <v>1.0918336200708612</v>
      </c>
      <c r="BQ263" s="51">
        <v>1</v>
      </c>
      <c r="BZ263" s="83">
        <f t="shared" si="1135"/>
        <v>0.70916329409283263</v>
      </c>
      <c r="CA263" s="83">
        <f t="shared" si="1053"/>
        <v>1.0600783736692694</v>
      </c>
      <c r="CB263" s="83">
        <f t="shared" si="1054"/>
        <v>1.0902353205500264</v>
      </c>
      <c r="CC263" s="83">
        <f t="shared" si="1055"/>
        <v>1.1473645894554729</v>
      </c>
      <c r="CD263" s="83">
        <f t="shared" si="1056"/>
        <v>1.0307793493244082</v>
      </c>
      <c r="CE263" s="83">
        <f t="shared" si="1057"/>
        <v>0.92183426892837184</v>
      </c>
      <c r="CF263" s="473">
        <f t="shared" si="1188"/>
        <v>0.77315443092529679</v>
      </c>
      <c r="CG263" s="473">
        <f t="shared" si="1058"/>
        <v>0.77315487125761184</v>
      </c>
      <c r="CH263" s="9"/>
      <c r="CI263" s="84">
        <f t="shared" si="1108"/>
        <v>1.1826797249567791</v>
      </c>
      <c r="CK263" s="87">
        <f t="shared" si="1059"/>
        <v>0.76334271420003741</v>
      </c>
      <c r="CL263" s="87">
        <f t="shared" si="1109"/>
        <v>4.2983576295368819E-3</v>
      </c>
      <c r="CM263" s="92">
        <f t="shared" si="1110"/>
        <v>1</v>
      </c>
      <c r="CN263" s="92">
        <f t="shared" si="1111"/>
        <v>1</v>
      </c>
      <c r="CO263" s="5">
        <f t="shared" si="1112"/>
        <v>1</v>
      </c>
      <c r="CP263" s="91">
        <f t="shared" si="1113"/>
        <v>1</v>
      </c>
      <c r="CQ263" s="37">
        <f t="shared" si="1060"/>
        <v>0.77315443092529679</v>
      </c>
      <c r="CR263">
        <f t="shared" si="1061"/>
        <v>1.1826797249567791</v>
      </c>
      <c r="CS263" s="84">
        <f t="shared" si="1062"/>
        <v>0.95020826907987477</v>
      </c>
      <c r="CT263" s="205"/>
      <c r="CU263" s="244"/>
      <c r="CV263" s="5"/>
      <c r="CW263" s="26">
        <f t="shared" si="1114"/>
        <v>0.33760468625170259</v>
      </c>
      <c r="CX263" s="26">
        <f t="shared" si="1115"/>
        <v>0.26881154981340982</v>
      </c>
      <c r="CY263" s="26">
        <f t="shared" si="1116"/>
        <v>0.3918763387089515</v>
      </c>
      <c r="CZ263" s="26">
        <f t="shared" si="1117"/>
        <v>1.7074252259359256E-3</v>
      </c>
      <c r="DA263" s="26">
        <f t="shared" si="1118"/>
        <v>0</v>
      </c>
      <c r="DB263" s="26">
        <f t="shared" si="1119"/>
        <v>0.99999999999999978</v>
      </c>
      <c r="DD263" s="26">
        <f t="shared" si="1136"/>
        <v>0.33571324002962877</v>
      </c>
      <c r="DE263" s="26">
        <f t="shared" si="1137"/>
        <v>0.2613634182492221</v>
      </c>
      <c r="DF263" s="26">
        <f t="shared" si="1138"/>
        <v>0.40110232701455745</v>
      </c>
      <c r="DG263" s="26">
        <f t="shared" si="1139"/>
        <v>1.6760073946967347E-3</v>
      </c>
      <c r="DH263" s="26" t="e">
        <f t="shared" si="1140"/>
        <v>#DIV/0!</v>
      </c>
      <c r="DI263" s="26">
        <f t="shared" si="1141"/>
        <v>0.99985499268810518</v>
      </c>
      <c r="DJ263" s="26"/>
      <c r="DK263" s="26">
        <f t="shared" si="1142"/>
        <v>0.33576192796423948</v>
      </c>
      <c r="DL263" s="26">
        <f t="shared" si="1143"/>
        <v>0.2614013233524472</v>
      </c>
      <c r="DM263" s="26">
        <f t="shared" si="1144"/>
        <v>0.40116049822004274</v>
      </c>
      <c r="DN263" s="26">
        <f t="shared" si="1145"/>
        <v>1.676250463270476E-3</v>
      </c>
      <c r="DO263" s="26" t="e">
        <f t="shared" si="1146"/>
        <v>#DIV/0!</v>
      </c>
      <c r="DP263" s="26">
        <f t="shared" si="1147"/>
        <v>0.99999999999999989</v>
      </c>
      <c r="DQ263" s="26"/>
      <c r="DR263" s="26"/>
      <c r="DS263" s="26">
        <f t="shared" si="1148"/>
        <v>-6.8044867154895394E-3</v>
      </c>
      <c r="DT263" s="26">
        <f t="shared" si="1149"/>
        <v>4.2792725245976104E-2</v>
      </c>
      <c r="DU263" s="26">
        <f t="shared" si="1150"/>
        <v>2.615024528377638E-2</v>
      </c>
      <c r="DV263" s="26">
        <f t="shared" si="1151"/>
        <v>3.8081479634584817E-2</v>
      </c>
      <c r="DW263" s="26" t="e">
        <f t="shared" si="1152"/>
        <v>#DIV/0!</v>
      </c>
      <c r="DY263" s="26">
        <f t="shared" si="1153"/>
        <v>1.0196461618397072</v>
      </c>
      <c r="DZ263" s="26">
        <f t="shared" si="1154"/>
        <v>1.1621431701303524</v>
      </c>
      <c r="EA263" s="26">
        <f t="shared" si="1063"/>
        <v>0.95020826907987477</v>
      </c>
      <c r="EC263" s="26">
        <f t="shared" si="1120"/>
        <v>2.5865468693402588E-2</v>
      </c>
      <c r="ED263" s="26">
        <f t="shared" si="1121"/>
        <v>2.1484240775104413E-2</v>
      </c>
      <c r="EE263" s="26">
        <f t="shared" si="1122"/>
        <v>-6.4697787662361866E-2</v>
      </c>
      <c r="EF263" s="26">
        <f t="shared" si="1123"/>
        <v>6.9922619252334598E-3</v>
      </c>
      <c r="EG263" s="26" t="e">
        <f t="shared" si="1124"/>
        <v>#DIV/0!</v>
      </c>
      <c r="EI263" s="26">
        <f t="shared" si="1125"/>
        <v>0.98842567651786684</v>
      </c>
      <c r="EJ263" s="26">
        <f t="shared" si="1155"/>
        <v>0.93035556265543284</v>
      </c>
      <c r="EK263" s="26">
        <f t="shared" si="1064"/>
        <v>1.1473645894554729</v>
      </c>
      <c r="EN263" s="26">
        <f t="shared" si="1156"/>
        <v>-2.5531908949463725E-2</v>
      </c>
      <c r="EO263" s="26">
        <f t="shared" si="1157"/>
        <v>3.4743037374144983E-2</v>
      </c>
      <c r="EP263" s="26">
        <f t="shared" si="1158"/>
        <v>7.8306793598104329E-2</v>
      </c>
      <c r="EQ263" s="26">
        <f t="shared" si="1159"/>
        <v>3.8081479634584817E-2</v>
      </c>
      <c r="ER263" s="26"/>
      <c r="ES263" s="26">
        <f t="shared" si="1192"/>
        <v>3.1986659405114699E-2</v>
      </c>
      <c r="ET263" s="26">
        <f t="shared" si="1160"/>
        <v>1.0325037309992471</v>
      </c>
      <c r="EU263" s="26">
        <f t="shared" si="1161"/>
        <v>1.1203706407418226</v>
      </c>
      <c r="EV263" s="26">
        <f t="shared" si="1065"/>
        <v>0.92183426892837184</v>
      </c>
      <c r="EW263" s="26">
        <f t="shared" si="1190"/>
        <v>3.1986659405114699E-2</v>
      </c>
      <c r="EX263" s="26">
        <f t="shared" si="1126"/>
        <v>1.8727422233973882E-2</v>
      </c>
      <c r="EY263" s="26">
        <f t="shared" si="1127"/>
        <v>8.0496878718313448E-3</v>
      </c>
      <c r="EZ263" s="26">
        <f t="shared" si="1128"/>
        <v>-5.2157374507691139E-2</v>
      </c>
      <c r="FA263" s="26">
        <f t="shared" si="1129"/>
        <v>0</v>
      </c>
      <c r="FB263" s="26"/>
      <c r="FC263" s="26"/>
      <c r="FD263" s="26">
        <f t="shared" si="1162"/>
        <v>0.98754686620393184</v>
      </c>
      <c r="FE263" s="26">
        <f t="shared" si="1163"/>
        <v>1.0372849586191746</v>
      </c>
      <c r="FF263" s="26">
        <f t="shared" si="1066"/>
        <v>1.0307793493244082</v>
      </c>
      <c r="FV263" s="26">
        <f t="shared" si="1067"/>
        <v>0.70916329409283263</v>
      </c>
      <c r="FX263" s="8">
        <f t="shared" si="1164"/>
        <v>26</v>
      </c>
      <c r="FY263" t="b">
        <f t="shared" si="1130"/>
        <v>1</v>
      </c>
      <c r="GC263" s="11"/>
      <c r="GD263" s="11"/>
      <c r="GE263" s="11"/>
      <c r="GF263" s="17">
        <f t="shared" ca="1" si="1168"/>
        <v>2011</v>
      </c>
      <c r="GG263" s="20">
        <f t="shared" ca="1" si="1069"/>
        <v>1.9843125881592998</v>
      </c>
      <c r="GH263" s="20">
        <f t="shared" ca="1" si="1070"/>
        <v>0.77438237726217118</v>
      </c>
      <c r="GI263" s="20">
        <f t="shared" ca="1" si="1071"/>
        <v>1.0665984118093226</v>
      </c>
      <c r="GM263" s="12">
        <f t="shared" ref="GM263:GM298" ca="1" si="1195">IF($FY263,OFFSET(AQ$160,$FY$4+$FX263,0),"")</f>
        <v>0.88686905771547087</v>
      </c>
      <c r="GN263" s="12">
        <f t="shared" ref="GN263:GN298" ca="1" si="1196">IF($FY263,OFFSET(AR$160,$FY$4+$FX263,0),"")</f>
        <v>0.95098515221820923</v>
      </c>
      <c r="GO263" s="12">
        <f t="shared" ref="GO263:GO298" ca="1" si="1197">IF($FY263,OFFSET(AS$160,$FY$4+$FX263,0),"")</f>
        <v>0.72625376388813467</v>
      </c>
      <c r="GP263" s="12">
        <f t="shared" ref="GP263:GP298" ca="1" si="1198">IF($FY263,OFFSET(AT$160,$FY$4+$FX263,0),"")</f>
        <v>0.88126910812865444</v>
      </c>
      <c r="GQ263" s="12">
        <f t="shared" ref="GQ263:GQ298" ca="1" si="1199">IF($FY263,OFFSET(AU$160,$FY$4+$FX263,0),"")</f>
        <v>0.90727527883086956</v>
      </c>
      <c r="GX263" s="14"/>
      <c r="GZ263">
        <f t="shared" si="1076"/>
        <v>0.5099293805393621</v>
      </c>
      <c r="HA263">
        <f t="shared" si="1077"/>
        <v>1.341638602657409</v>
      </c>
      <c r="HB263">
        <f t="shared" si="1078"/>
        <v>0.97026854233625881</v>
      </c>
      <c r="HC263">
        <f t="shared" si="1079"/>
        <v>0.87041642356284787</v>
      </c>
      <c r="HD263">
        <f t="shared" si="1080"/>
        <v>0.57778279982684155</v>
      </c>
      <c r="HE263">
        <f t="shared" si="1081"/>
        <v>0.57778347524787743</v>
      </c>
      <c r="HG263">
        <f t="shared" si="1082"/>
        <v>1.3017497313424595</v>
      </c>
      <c r="HI263">
        <f t="shared" si="1083"/>
        <v>0.74828156807018242</v>
      </c>
      <c r="HJ263">
        <f t="shared" si="1084"/>
        <v>0.68361165761167708</v>
      </c>
      <c r="HK263">
        <f t="shared" si="1085"/>
        <v>1.1334411515901559</v>
      </c>
      <c r="HL263">
        <f t="shared" si="1086"/>
        <v>1.020376682654812</v>
      </c>
      <c r="HM263" t="e">
        <f t="shared" si="1087"/>
        <v>#DIV/0!</v>
      </c>
      <c r="HO263" s="8">
        <f t="shared" si="1165"/>
        <v>26</v>
      </c>
      <c r="HP263" t="b">
        <f t="shared" si="1133"/>
        <v>1</v>
      </c>
      <c r="HS263" s="11"/>
      <c r="HT263" s="11"/>
      <c r="HU263" s="11"/>
      <c r="HV263" s="11">
        <f t="shared" ca="1" si="1178"/>
        <v>0</v>
      </c>
      <c r="HW263" s="12">
        <f t="shared" ca="1" si="1179"/>
        <v>0</v>
      </c>
      <c r="HX263" s="12">
        <f t="shared" ca="1" si="1180"/>
        <v>0</v>
      </c>
      <c r="HY263" s="12">
        <f t="shared" ca="1" si="1181"/>
        <v>0</v>
      </c>
      <c r="IB263" s="12">
        <f t="shared" ca="1" si="1182"/>
        <v>0</v>
      </c>
      <c r="IC263" s="12">
        <f t="shared" ca="1" si="1183"/>
        <v>0</v>
      </c>
      <c r="ID263" s="12">
        <f t="shared" ca="1" si="1184"/>
        <v>0</v>
      </c>
      <c r="IE263" s="12">
        <f t="shared" ca="1" si="1185"/>
        <v>0</v>
      </c>
      <c r="IF263" s="12">
        <f t="shared" ca="1" si="1186"/>
        <v>0</v>
      </c>
    </row>
    <row r="264" spans="1:240" x14ac:dyDescent="0.2">
      <c r="A264" t="s">
        <v>200</v>
      </c>
      <c r="B264" s="1">
        <f t="shared" si="1134"/>
        <v>1976</v>
      </c>
      <c r="C264" s="42">
        <f>'Annual Data_MER_July-2014'!C40</f>
        <v>2069.2150000000001</v>
      </c>
      <c r="D264" s="42">
        <f>'Annual Data_MER_July-2014'!G40</f>
        <v>1677.943</v>
      </c>
      <c r="E264" s="42">
        <f>AER11_Table2.1d!W39*0.001</f>
        <v>2572.8830000000003</v>
      </c>
      <c r="F264" s="42">
        <f>AER11_Table2.1e!N36*0.001</f>
        <v>10.059000000000001</v>
      </c>
      <c r="G264" s="42"/>
      <c r="H264" s="42">
        <f t="shared" si="1096"/>
        <v>6330.1000000000013</v>
      </c>
      <c r="I264" s="27">
        <f t="shared" si="1097"/>
        <v>1855.246189917937</v>
      </c>
      <c r="J264" s="1"/>
      <c r="K264" s="27">
        <f>[2]National!H190</f>
        <v>2069.2150000000001</v>
      </c>
      <c r="L264" s="42">
        <f>[10]Commercial_Total!D190</f>
        <v>1677.943</v>
      </c>
      <c r="M264" s="42">
        <f>[11]Total_Industrial!F193</f>
        <v>2496.8219062899061</v>
      </c>
      <c r="N264" s="27">
        <f t="shared" si="1098"/>
        <v>10.059000000000001</v>
      </c>
      <c r="O264" s="27"/>
      <c r="P264" s="27">
        <f t="shared" si="1099"/>
        <v>6254.0389062899067</v>
      </c>
      <c r="Q264" s="27">
        <f t="shared" si="1100"/>
        <v>1832.9539584671475</v>
      </c>
      <c r="R264" s="27"/>
      <c r="S264" s="51">
        <f t="shared" si="1170"/>
        <v>1</v>
      </c>
      <c r="T264" s="51">
        <f t="shared" si="1171"/>
        <v>1</v>
      </c>
      <c r="U264" s="51">
        <f t="shared" si="1172"/>
        <v>0.9704374067106456</v>
      </c>
      <c r="V264" s="51">
        <f t="shared" si="1173"/>
        <v>1</v>
      </c>
      <c r="W264" s="51" t="e">
        <f t="shared" si="1174"/>
        <v>#DIV/0!</v>
      </c>
      <c r="X264" s="51">
        <f t="shared" si="1175"/>
        <v>0.98798421925244551</v>
      </c>
      <c r="Z264" s="23">
        <f t="shared" si="1167"/>
        <v>74047.725476823762</v>
      </c>
      <c r="AA264" s="23">
        <f t="shared" si="1167"/>
        <v>49218.818000569161</v>
      </c>
      <c r="AB264" s="27">
        <f t="shared" ref="AB264" si="1200">AB111</f>
        <v>1414.4739095075224</v>
      </c>
      <c r="AC264" s="58">
        <f t="shared" si="1042"/>
        <v>0.82042491580161059</v>
      </c>
      <c r="AD264" s="27">
        <f t="shared" si="1043"/>
        <v>6254.0389062899067</v>
      </c>
      <c r="AE264" s="27">
        <f t="shared" si="1176"/>
        <v>5669.3</v>
      </c>
      <c r="AH264" s="267">
        <f t="shared" si="1101"/>
        <v>27.944342472040478</v>
      </c>
      <c r="AI264" s="267">
        <f t="shared" si="1102"/>
        <v>34.091493216691966</v>
      </c>
      <c r="AJ264" s="267">
        <f t="shared" si="1103"/>
        <v>1765.1947409614822</v>
      </c>
      <c r="AK264" s="51">
        <f t="shared" si="1104"/>
        <v>1.2260719788320516E-2</v>
      </c>
      <c r="AL264" s="15"/>
      <c r="AM264" s="15"/>
      <c r="AN264" s="34">
        <f t="shared" si="1105"/>
        <v>1.1031412883936123</v>
      </c>
      <c r="AO264" s="34">
        <f t="shared" si="1106"/>
        <v>1.1165575997036674</v>
      </c>
      <c r="AQ264" s="26">
        <f t="shared" si="1044"/>
        <v>0.90128181942243768</v>
      </c>
      <c r="AR264" s="26">
        <f t="shared" si="1045"/>
        <v>0.84014430553600894</v>
      </c>
      <c r="AS264" s="26">
        <f t="shared" si="1046"/>
        <v>1.1390151290333514</v>
      </c>
      <c r="AT264" s="26">
        <f t="shared" si="1047"/>
        <v>0.86660445210068682</v>
      </c>
      <c r="AV264" s="26">
        <f t="shared" si="1048"/>
        <v>1.0884581620393106</v>
      </c>
      <c r="AY264" s="34">
        <f t="shared" si="1049"/>
        <v>13.061176067031866</v>
      </c>
      <c r="AZ264" s="34">
        <f t="shared" si="1050"/>
        <v>8.6816393559291551</v>
      </c>
      <c r="BA264" s="34">
        <f t="shared" si="1051"/>
        <v>0.24949710008422951</v>
      </c>
      <c r="BB264">
        <f t="shared" si="1052"/>
        <v>1.4471361822475625E-4</v>
      </c>
      <c r="BD264" s="34"/>
      <c r="BH264" s="258">
        <f>[2]National!CQ190</f>
        <v>0.93083458475053571</v>
      </c>
      <c r="BI264" s="258">
        <f>[10]Commercial_Total!Y190</f>
        <v>0.82645926985696216</v>
      </c>
      <c r="BJ264" s="258">
        <f>[11]Total_Industrial!Z193</f>
        <v>1.0295052154998989</v>
      </c>
      <c r="BK264" s="51">
        <f t="shared" si="1177"/>
        <v>0.86660445210068682</v>
      </c>
      <c r="BL264" s="1"/>
      <c r="BM264" s="1"/>
      <c r="BN264" s="258">
        <f>[2]National!CU190</f>
        <v>0.96825132433597982</v>
      </c>
      <c r="BO264" s="258">
        <f>[10]Commercial_Total!X190</f>
        <v>1.0165586329274463</v>
      </c>
      <c r="BP264" s="258">
        <f>[11]Total_Industrial!AD193</f>
        <v>1.1063701611808858</v>
      </c>
      <c r="BQ264" s="51">
        <v>1</v>
      </c>
      <c r="BZ264" s="83">
        <f t="shared" si="1135"/>
        <v>0.74736675586959678</v>
      </c>
      <c r="CA264" s="83">
        <f t="shared" si="1053"/>
        <v>1.0681606578547465</v>
      </c>
      <c r="CB264" s="83">
        <f t="shared" si="1054"/>
        <v>1.0884581620393106</v>
      </c>
      <c r="CC264" s="83">
        <f t="shared" si="1055"/>
        <v>1.1307451011666054</v>
      </c>
      <c r="CD264" s="83">
        <f t="shared" si="1056"/>
        <v>1.0307193078745474</v>
      </c>
      <c r="CE264" s="83">
        <f t="shared" si="1057"/>
        <v>0.93391306117023043</v>
      </c>
      <c r="CF264" s="473">
        <f t="shared" si="1188"/>
        <v>0.8134771369114947</v>
      </c>
      <c r="CG264" s="473">
        <f t="shared" si="1058"/>
        <v>0.81347744546310341</v>
      </c>
      <c r="CH264" s="9"/>
      <c r="CI264" s="84">
        <f t="shared" si="1108"/>
        <v>1.1654808080569785</v>
      </c>
      <c r="CK264" s="87">
        <f t="shared" si="1059"/>
        <v>0.74742033109837669</v>
      </c>
      <c r="CL264" s="87">
        <f t="shared" si="1109"/>
        <v>4.094104551155664E-3</v>
      </c>
      <c r="CM264" s="92">
        <f t="shared" si="1110"/>
        <v>1</v>
      </c>
      <c r="CN264" s="92">
        <f t="shared" si="1111"/>
        <v>1</v>
      </c>
      <c r="CO264" s="5">
        <f t="shared" si="1112"/>
        <v>1</v>
      </c>
      <c r="CP264" s="91">
        <f t="shared" si="1113"/>
        <v>1</v>
      </c>
      <c r="CQ264" s="37">
        <f t="shared" si="1060"/>
        <v>0.8134771369114947</v>
      </c>
      <c r="CR264">
        <f t="shared" si="1061"/>
        <v>1.1654808080569785</v>
      </c>
      <c r="CS264" s="84">
        <f t="shared" si="1062"/>
        <v>0.9626025891390847</v>
      </c>
      <c r="CT264" s="205"/>
      <c r="CU264" s="244"/>
      <c r="CV264" s="5"/>
      <c r="CW264" s="26">
        <f t="shared" si="1114"/>
        <v>0.33086058961336456</v>
      </c>
      <c r="CX264" s="26">
        <f t="shared" si="1115"/>
        <v>0.26829749944670694</v>
      </c>
      <c r="CY264" s="26">
        <f t="shared" si="1116"/>
        <v>0.39923351032862375</v>
      </c>
      <c r="CZ264" s="26">
        <f t="shared" si="1117"/>
        <v>1.6084006113046901E-3</v>
      </c>
      <c r="DA264" s="26">
        <f t="shared" si="1118"/>
        <v>0</v>
      </c>
      <c r="DB264" s="26">
        <f t="shared" si="1119"/>
        <v>1</v>
      </c>
      <c r="DD264" s="26">
        <f t="shared" si="1136"/>
        <v>0.33422129750949892</v>
      </c>
      <c r="DE264" s="26">
        <f t="shared" si="1137"/>
        <v>0.26855444263310146</v>
      </c>
      <c r="DF264" s="26">
        <f t="shared" si="1138"/>
        <v>0.39554352087222838</v>
      </c>
      <c r="DG264" s="26">
        <f t="shared" si="1139"/>
        <v>1.6574199188854834E-3</v>
      </c>
      <c r="DH264" s="26" t="e">
        <f t="shared" si="1140"/>
        <v>#DIV/0!</v>
      </c>
      <c r="DI264" s="26">
        <f t="shared" si="1141"/>
        <v>0.99997668093371428</v>
      </c>
      <c r="DJ264" s="26"/>
      <c r="DK264" s="26">
        <f t="shared" si="1142"/>
        <v>0.33422909141983637</v>
      </c>
      <c r="DL264" s="26">
        <f t="shared" si="1143"/>
        <v>0.26856070521798819</v>
      </c>
      <c r="DM264" s="26">
        <f t="shared" si="1144"/>
        <v>0.3955527447929037</v>
      </c>
      <c r="DN264" s="26">
        <f t="shared" si="1145"/>
        <v>1.657458569271726E-3</v>
      </c>
      <c r="DO264" s="26" t="e">
        <f t="shared" si="1146"/>
        <v>#DIV/0!</v>
      </c>
      <c r="DP264" s="26">
        <f t="shared" si="1147"/>
        <v>1</v>
      </c>
      <c r="DQ264" s="26"/>
      <c r="DR264" s="26"/>
      <c r="DS264" s="26">
        <f t="shared" si="1148"/>
        <v>9.822028546609898E-3</v>
      </c>
      <c r="DT264" s="26">
        <f t="shared" si="1149"/>
        <v>3.37671241959904E-2</v>
      </c>
      <c r="DU264" s="26">
        <f t="shared" si="1150"/>
        <v>1.8159914432485822E-3</v>
      </c>
      <c r="DV264" s="26">
        <f t="shared" si="1151"/>
        <v>-6.6484522221197953E-2</v>
      </c>
      <c r="DW264" s="26" t="e">
        <f t="shared" si="1152"/>
        <v>#DIV/0!</v>
      </c>
      <c r="DY264" s="26">
        <f t="shared" si="1153"/>
        <v>1.013043793095183</v>
      </c>
      <c r="DZ264" s="26">
        <f t="shared" si="1154"/>
        <v>1.1773019251885128</v>
      </c>
      <c r="EA264" s="26">
        <f t="shared" si="1063"/>
        <v>0.9626025891390847</v>
      </c>
      <c r="EC264" s="26">
        <f t="shared" si="1120"/>
        <v>-3.1631963752500096E-2</v>
      </c>
      <c r="ED264" s="26">
        <f t="shared" si="1121"/>
        <v>-3.7312661322882773E-2</v>
      </c>
      <c r="EE264" s="26">
        <f t="shared" si="1122"/>
        <v>1.5152766892023578E-2</v>
      </c>
      <c r="EF264" s="26">
        <f t="shared" si="1123"/>
        <v>5.1068796304244461E-3</v>
      </c>
      <c r="EG264" s="26" t="e">
        <f t="shared" si="1124"/>
        <v>#DIV/0!</v>
      </c>
      <c r="EI264" s="26">
        <f t="shared" si="1125"/>
        <v>0.98551507651394832</v>
      </c>
      <c r="EJ264" s="26">
        <f t="shared" si="1155"/>
        <v>0.91687943351554635</v>
      </c>
      <c r="EK264" s="26">
        <f t="shared" si="1064"/>
        <v>1.1307451011666054</v>
      </c>
      <c r="EN264" s="26">
        <f t="shared" si="1156"/>
        <v>1.9580993912106635E-2</v>
      </c>
      <c r="EO264" s="26">
        <f t="shared" si="1157"/>
        <v>4.1318906834605831E-2</v>
      </c>
      <c r="EP264" s="26">
        <f t="shared" si="1158"/>
        <v>-1.1409556217666976E-2</v>
      </c>
      <c r="EQ264" s="26">
        <f t="shared" si="1159"/>
        <v>-6.6484522221197953E-2</v>
      </c>
      <c r="ER264" s="26"/>
      <c r="ET264" s="26">
        <f t="shared" si="1160"/>
        <v>1.0131029976309083</v>
      </c>
      <c r="EU264" s="26">
        <f t="shared" si="1161"/>
        <v>1.1350508545932019</v>
      </c>
      <c r="EV264" s="26">
        <f t="shared" si="1065"/>
        <v>0.93391306117023043</v>
      </c>
      <c r="EW264" s="26">
        <f t="shared" si="1190"/>
        <v>1.3017895942832215E-2</v>
      </c>
      <c r="EX264" s="26">
        <f t="shared" si="1126"/>
        <v>-9.7589653654962163E-3</v>
      </c>
      <c r="EY264" s="26">
        <f t="shared" si="1127"/>
        <v>-7.5517826386154348E-3</v>
      </c>
      <c r="EZ264" s="26">
        <f t="shared" si="1128"/>
        <v>1.322602857586808E-2</v>
      </c>
      <c r="FA264" s="26">
        <f t="shared" si="1129"/>
        <v>0</v>
      </c>
      <c r="FB264" s="26"/>
      <c r="FC264" s="26"/>
      <c r="FD264" s="26">
        <f t="shared" si="1162"/>
        <v>0.99994175140402242</v>
      </c>
      <c r="FE264" s="26">
        <f t="shared" si="1163"/>
        <v>1.0372245382267062</v>
      </c>
      <c r="FF264" s="26">
        <f t="shared" si="1066"/>
        <v>1.0307193078745474</v>
      </c>
      <c r="FV264" s="26">
        <f t="shared" si="1067"/>
        <v>0.74736675586959678</v>
      </c>
      <c r="FX264" s="8">
        <f t="shared" si="1164"/>
        <v>27</v>
      </c>
      <c r="FY264" t="b">
        <f t="shared" si="1130"/>
        <v>0</v>
      </c>
      <c r="GC264" s="11"/>
      <c r="GD264" s="11"/>
      <c r="GE264" s="11"/>
      <c r="GF264" s="11" t="str">
        <f t="shared" ca="1" si="1068"/>
        <v/>
      </c>
      <c r="GG264" s="20" t="str">
        <f t="shared" ca="1" si="1069"/>
        <v/>
      </c>
      <c r="GH264" s="20" t="str">
        <f t="shared" ca="1" si="1070"/>
        <v/>
      </c>
      <c r="GI264" s="20" t="str">
        <f t="shared" ca="1" si="1071"/>
        <v/>
      </c>
      <c r="GM264" s="12" t="str">
        <f t="shared" ca="1" si="1195"/>
        <v/>
      </c>
      <c r="GN264" s="12" t="str">
        <f t="shared" ca="1" si="1196"/>
        <v/>
      </c>
      <c r="GO264" s="12" t="str">
        <f t="shared" ca="1" si="1197"/>
        <v/>
      </c>
      <c r="GP264" s="12" t="str">
        <f t="shared" ca="1" si="1198"/>
        <v/>
      </c>
      <c r="GQ264" s="12" t="str">
        <f t="shared" ca="1" si="1199"/>
        <v/>
      </c>
      <c r="GX264" s="14"/>
      <c r="GZ264">
        <f t="shared" si="1076"/>
        <v>0.53739987677141099</v>
      </c>
      <c r="HA264">
        <f t="shared" si="1077"/>
        <v>1.3222050701519834</v>
      </c>
      <c r="HB264">
        <f t="shared" si="1078"/>
        <v>0.97021202555594654</v>
      </c>
      <c r="HC264">
        <f t="shared" si="1079"/>
        <v>0.88182148789869563</v>
      </c>
      <c r="HD264">
        <f t="shared" si="1080"/>
        <v>0.60791619236708427</v>
      </c>
      <c r="HE264">
        <f t="shared" si="1081"/>
        <v>0.60791678737135069</v>
      </c>
      <c r="HG264">
        <f t="shared" si="1082"/>
        <v>1.2828192593124981</v>
      </c>
      <c r="HI264">
        <f t="shared" si="1083"/>
        <v>0.75566742365746942</v>
      </c>
      <c r="HJ264">
        <f t="shared" si="1084"/>
        <v>0.70708941475434528</v>
      </c>
      <c r="HK264">
        <f t="shared" si="1085"/>
        <v>1.1355013410999515</v>
      </c>
      <c r="HL264">
        <f t="shared" si="1086"/>
        <v>0.95474339935739994</v>
      </c>
      <c r="HM264" t="e">
        <f t="shared" si="1087"/>
        <v>#DIV/0!</v>
      </c>
      <c r="HO264" s="8">
        <f t="shared" si="1165"/>
        <v>27</v>
      </c>
      <c r="HP264" t="b">
        <f t="shared" si="1133"/>
        <v>0</v>
      </c>
      <c r="HS264" s="11"/>
      <c r="HT264" s="11"/>
      <c r="HU264" s="11"/>
      <c r="HV264" s="11" t="str">
        <f t="shared" ca="1" si="1178"/>
        <v/>
      </c>
      <c r="HW264" s="12" t="str">
        <f t="shared" ca="1" si="1179"/>
        <v/>
      </c>
      <c r="HX264" s="12" t="str">
        <f t="shared" ca="1" si="1180"/>
        <v/>
      </c>
      <c r="HY264" s="12" t="str">
        <f t="shared" ca="1" si="1181"/>
        <v/>
      </c>
      <c r="IB264" s="12" t="str">
        <f t="shared" ca="1" si="1182"/>
        <v/>
      </c>
      <c r="IC264" s="12" t="str">
        <f t="shared" ca="1" si="1183"/>
        <v/>
      </c>
      <c r="ID264" s="12" t="str">
        <f t="shared" ca="1" si="1184"/>
        <v/>
      </c>
      <c r="IE264" s="12" t="str">
        <f t="shared" ca="1" si="1185"/>
        <v/>
      </c>
      <c r="IF264" s="12" t="str">
        <f t="shared" ca="1" si="1186"/>
        <v/>
      </c>
    </row>
    <row r="265" spans="1:240" x14ac:dyDescent="0.2">
      <c r="A265" t="s">
        <v>200</v>
      </c>
      <c r="B265" s="1">
        <f t="shared" si="1134"/>
        <v>1977</v>
      </c>
      <c r="C265" s="42">
        <f>'Annual Data_MER_July-2014'!C41</f>
        <v>2201.5549999999998</v>
      </c>
      <c r="D265" s="42">
        <f>'Annual Data_MER_July-2014'!G41</f>
        <v>1753.866</v>
      </c>
      <c r="E265" s="42">
        <f>AER11_Table2.1d!W40*0.001</f>
        <v>2681.9589999999998</v>
      </c>
      <c r="F265" s="42">
        <f>AER11_Table2.1e!N37*0.001</f>
        <v>10.429</v>
      </c>
      <c r="G265" s="42"/>
      <c r="H265" s="42">
        <f t="shared" si="1096"/>
        <v>6647.8089999999993</v>
      </c>
      <c r="I265" s="27">
        <f t="shared" si="1097"/>
        <v>1948.3613716295426</v>
      </c>
      <c r="J265" s="1"/>
      <c r="K265" s="27">
        <f>[2]National!H191</f>
        <v>2201.5549999999998</v>
      </c>
      <c r="L265" s="42">
        <f>[10]Commercial_Total!D191</f>
        <v>1763.0794031279995</v>
      </c>
      <c r="M265" s="42">
        <f>[11]Total_Industrial!F194</f>
        <v>2612.1213572629031</v>
      </c>
      <c r="N265" s="27">
        <f t="shared" si="1098"/>
        <v>10.429</v>
      </c>
      <c r="O265" s="27"/>
      <c r="P265" s="27">
        <f t="shared" si="1099"/>
        <v>6587.1847603909027</v>
      </c>
      <c r="Q265" s="27">
        <f t="shared" si="1100"/>
        <v>1930.5934233267594</v>
      </c>
      <c r="R265" s="27"/>
      <c r="S265" s="51">
        <f t="shared" si="1170"/>
        <v>1</v>
      </c>
      <c r="T265" s="51">
        <f t="shared" si="1171"/>
        <v>1.0052531967254053</v>
      </c>
      <c r="U265" s="51">
        <f t="shared" si="1172"/>
        <v>0.97396021239060826</v>
      </c>
      <c r="V265" s="51">
        <f t="shared" si="1173"/>
        <v>1</v>
      </c>
      <c r="W265" s="51" t="e">
        <f t="shared" si="1174"/>
        <v>#DIV/0!</v>
      </c>
      <c r="X265" s="51">
        <f t="shared" si="1175"/>
        <v>0.99088056837837901</v>
      </c>
      <c r="Z265" s="23">
        <f t="shared" si="1167"/>
        <v>75365.9499935403</v>
      </c>
      <c r="AA265" s="23">
        <f t="shared" si="1167"/>
        <v>50022.048157018362</v>
      </c>
      <c r="AB265" s="27">
        <f t="shared" ref="AB265" si="1201">AB112</f>
        <v>1478.0526387581642</v>
      </c>
      <c r="AC265" s="58">
        <f t="shared" si="1042"/>
        <v>0.85681885206776398</v>
      </c>
      <c r="AD265" s="27">
        <f t="shared" si="1043"/>
        <v>6587.1847603909027</v>
      </c>
      <c r="AE265" s="27">
        <f t="shared" si="1176"/>
        <v>5930.6</v>
      </c>
      <c r="AH265" s="267">
        <f t="shared" si="1101"/>
        <v>29.211533858309988</v>
      </c>
      <c r="AI265" s="267">
        <f t="shared" si="1102"/>
        <v>35.246045855494025</v>
      </c>
      <c r="AJ265" s="267">
        <f t="shared" si="1103"/>
        <v>1767.2722126172482</v>
      </c>
      <c r="AK265" s="51">
        <f t="shared" si="1104"/>
        <v>1.2171767666913091E-2</v>
      </c>
      <c r="AL265" s="15"/>
      <c r="AM265" s="15"/>
      <c r="AN265" s="34">
        <f t="shared" si="1105"/>
        <v>1.1107113547349177</v>
      </c>
      <c r="AO265" s="34">
        <f t="shared" si="1106"/>
        <v>1.1209336323474857</v>
      </c>
      <c r="AQ265" s="26">
        <f t="shared" si="1044"/>
        <v>0.94215222312995528</v>
      </c>
      <c r="AR265" s="26">
        <f t="shared" si="1045"/>
        <v>0.86859688221740217</v>
      </c>
      <c r="AS265" s="26">
        <f t="shared" si="1046"/>
        <v>1.1403556449498935</v>
      </c>
      <c r="AT265" s="26">
        <f t="shared" si="1047"/>
        <v>0.86031719443830168</v>
      </c>
      <c r="AV265" s="26">
        <f t="shared" si="1048"/>
        <v>1.095927468630465</v>
      </c>
      <c r="AY265" s="34">
        <f t="shared" si="1049"/>
        <v>12.7079806416788</v>
      </c>
      <c r="AZ265" s="34">
        <f t="shared" si="1050"/>
        <v>8.4345678610964079</v>
      </c>
      <c r="BA265" s="34">
        <f t="shared" si="1051"/>
        <v>0.24922480672413652</v>
      </c>
      <c r="BB265">
        <f t="shared" si="1052"/>
        <v>1.4447422723969986E-4</v>
      </c>
      <c r="BD265" s="34"/>
      <c r="BH265" s="258">
        <f>[2]National!CQ191</f>
        <v>0.9373454861174757</v>
      </c>
      <c r="BI265" s="258">
        <f>[10]Commercial_Total!Y191</f>
        <v>0.8515601557418585</v>
      </c>
      <c r="BJ265" s="258">
        <f>[11]Total_Industrial!Z194</f>
        <v>1.0107301378059665</v>
      </c>
      <c r="BK265" s="51">
        <f t="shared" si="1177"/>
        <v>0.86031719443830168</v>
      </c>
      <c r="BL265" s="1"/>
      <c r="BM265" s="1"/>
      <c r="BN265" s="258">
        <f>[2]National!CU191</f>
        <v>1.0051280313221429</v>
      </c>
      <c r="BO265" s="258">
        <f>[10]Commercial_Total!X191</f>
        <v>1.0200064861662079</v>
      </c>
      <c r="BP265" s="258">
        <f>[11]Total_Industrial!AD194</f>
        <v>1.1282483861226014</v>
      </c>
      <c r="BQ265" s="51">
        <v>1</v>
      </c>
      <c r="BZ265" s="83">
        <f t="shared" si="1135"/>
        <v>0.7818131484240084</v>
      </c>
      <c r="CA265" s="83">
        <f t="shared" si="1053"/>
        <v>1.0723470123328811</v>
      </c>
      <c r="CB265" s="83">
        <f t="shared" si="1054"/>
        <v>1.095927468630465</v>
      </c>
      <c r="CC265" s="83">
        <f t="shared" si="1055"/>
        <v>1.1113622364860201</v>
      </c>
      <c r="CD265" s="83">
        <f t="shared" si="1056"/>
        <v>1.0527285865719112</v>
      </c>
      <c r="CE265" s="83">
        <f t="shared" si="1057"/>
        <v>0.93671966651008687</v>
      </c>
      <c r="CF265" s="473">
        <f t="shared" si="1188"/>
        <v>0.85681026376204628</v>
      </c>
      <c r="CG265" s="473">
        <f t="shared" si="1058"/>
        <v>0.85681050469433739</v>
      </c>
      <c r="CH265" s="9"/>
      <c r="CI265" s="84">
        <f t="shared" si="1108"/>
        <v>1.1699627963853259</v>
      </c>
      <c r="CK265" s="87">
        <f t="shared" si="1059"/>
        <v>0.80285711962302109</v>
      </c>
      <c r="CL265" s="87">
        <f t="shared" si="1109"/>
        <v>3.8594109917031022E-3</v>
      </c>
      <c r="CM265" s="92">
        <f t="shared" si="1110"/>
        <v>1</v>
      </c>
      <c r="CN265" s="92">
        <f t="shared" si="1111"/>
        <v>1</v>
      </c>
      <c r="CO265" s="5">
        <f t="shared" si="1112"/>
        <v>1</v>
      </c>
      <c r="CP265" s="91">
        <f t="shared" si="1113"/>
        <v>1</v>
      </c>
      <c r="CQ265" s="37">
        <f t="shared" si="1060"/>
        <v>0.85681026376204628</v>
      </c>
      <c r="CR265">
        <f t="shared" si="1061"/>
        <v>1.1699627963853259</v>
      </c>
      <c r="CS265" s="84">
        <f t="shared" si="1062"/>
        <v>0.98611184783067851</v>
      </c>
      <c r="CT265" s="205"/>
      <c r="CU265" s="244"/>
      <c r="CV265" s="5"/>
      <c r="CW265" s="26">
        <f t="shared" si="1114"/>
        <v>0.33421789126639789</v>
      </c>
      <c r="CX265" s="26">
        <f t="shared" si="1115"/>
        <v>0.267652945417516</v>
      </c>
      <c r="CY265" s="26">
        <f t="shared" si="1116"/>
        <v>0.3965459376469489</v>
      </c>
      <c r="CZ265" s="26">
        <f t="shared" si="1117"/>
        <v>1.5832256691371616E-3</v>
      </c>
      <c r="DA265" s="26">
        <f t="shared" si="1118"/>
        <v>0</v>
      </c>
      <c r="DB265" s="26">
        <f t="shared" si="1119"/>
        <v>0.99999999999999989</v>
      </c>
      <c r="DD265" s="26">
        <f t="shared" si="1136"/>
        <v>0.33253641582311327</v>
      </c>
      <c r="DE265" s="26">
        <f t="shared" si="1137"/>
        <v>0.26797509323793267</v>
      </c>
      <c r="DF265" s="26">
        <f t="shared" si="1138"/>
        <v>0.39788821120077172</v>
      </c>
      <c r="DG265" s="26">
        <f t="shared" si="1139"/>
        <v>1.5957800438110804E-3</v>
      </c>
      <c r="DH265" s="26" t="e">
        <f t="shared" si="1140"/>
        <v>#DIV/0!</v>
      </c>
      <c r="DI265" s="26">
        <f t="shared" si="1141"/>
        <v>0.99999550030562889</v>
      </c>
      <c r="DJ265" s="26"/>
      <c r="DK265" s="26">
        <f t="shared" si="1142"/>
        <v>0.33253791214208472</v>
      </c>
      <c r="DL265" s="26">
        <f t="shared" si="1143"/>
        <v>0.26797629904937709</v>
      </c>
      <c r="DM265" s="26">
        <f t="shared" si="1144"/>
        <v>0.39789000158417215</v>
      </c>
      <c r="DN265" s="26">
        <f t="shared" si="1145"/>
        <v>1.5957872243658714E-3</v>
      </c>
      <c r="DO265" s="26" t="e">
        <f t="shared" si="1146"/>
        <v>#DIV/0!</v>
      </c>
      <c r="DP265" s="26">
        <f t="shared" si="1147"/>
        <v>0.99999999999999989</v>
      </c>
      <c r="DQ265" s="26"/>
      <c r="DR265" s="26"/>
      <c r="DS265" s="26">
        <f t="shared" si="1148"/>
        <v>4.4348863346746488E-2</v>
      </c>
      <c r="DT265" s="26">
        <f t="shared" si="1149"/>
        <v>3.3305461272496346E-2</v>
      </c>
      <c r="DU265" s="26">
        <f t="shared" si="1150"/>
        <v>1.1762158981690938E-3</v>
      </c>
      <c r="DV265" s="26">
        <f t="shared" si="1151"/>
        <v>-7.2814947386271416E-3</v>
      </c>
      <c r="DW265" s="26" t="e">
        <f t="shared" si="1152"/>
        <v>#DIV/0!</v>
      </c>
      <c r="DY265" s="26">
        <f t="shared" si="1153"/>
        <v>1.0244226007252064</v>
      </c>
      <c r="DZ265" s="26">
        <f t="shared" si="1154"/>
        <v>1.2060547000404087</v>
      </c>
      <c r="EA265" s="26">
        <f t="shared" si="1063"/>
        <v>0.98611184783067851</v>
      </c>
      <c r="EC265" s="26">
        <f t="shared" si="1120"/>
        <v>-2.7413977779926078E-2</v>
      </c>
      <c r="ED265" s="26">
        <f t="shared" si="1121"/>
        <v>-2.8871893686645139E-2</v>
      </c>
      <c r="EE265" s="26">
        <f t="shared" si="1122"/>
        <v>-1.0919648141873633E-3</v>
      </c>
      <c r="EF265" s="26">
        <f t="shared" si="1123"/>
        <v>-1.6556092760651375E-3</v>
      </c>
      <c r="EG265" s="26" t="e">
        <f t="shared" si="1124"/>
        <v>#DIV/0!</v>
      </c>
      <c r="EI265" s="26">
        <f t="shared" si="1125"/>
        <v>0.98285832531081707</v>
      </c>
      <c r="EJ265" s="26">
        <f t="shared" si="1155"/>
        <v>0.90116258453702047</v>
      </c>
      <c r="EK265" s="26">
        <f t="shared" si="1064"/>
        <v>1.1113622364860201</v>
      </c>
      <c r="EN265" s="26">
        <f t="shared" si="1156"/>
        <v>6.9703427735137826E-3</v>
      </c>
      <c r="EO265" s="26">
        <f t="shared" si="1157"/>
        <v>2.9919508620671473E-2</v>
      </c>
      <c r="EP265" s="26">
        <f t="shared" si="1158"/>
        <v>-1.8405335124957047E-2</v>
      </c>
      <c r="EQ265" s="26">
        <f t="shared" si="1159"/>
        <v>-7.2814947386271416E-3</v>
      </c>
      <c r="ER265" s="26"/>
      <c r="ET265" s="26">
        <f t="shared" si="1160"/>
        <v>1.0030052105025062</v>
      </c>
      <c r="EU265" s="26">
        <f t="shared" si="1161"/>
        <v>1.138461921342304</v>
      </c>
      <c r="EV265" s="26">
        <f t="shared" si="1065"/>
        <v>0.93671966651008687</v>
      </c>
      <c r="EW265" s="26">
        <f t="shared" si="1190"/>
        <v>3.0007038840579206E-3</v>
      </c>
      <c r="EX265" s="26">
        <f t="shared" si="1126"/>
        <v>3.7378520573232474E-2</v>
      </c>
      <c r="EY265" s="26">
        <f t="shared" si="1127"/>
        <v>3.3859526518243859E-3</v>
      </c>
      <c r="EZ265" s="26">
        <f t="shared" si="1128"/>
        <v>1.958179758084868E-2</v>
      </c>
      <c r="FA265" s="26">
        <f t="shared" si="1129"/>
        <v>0</v>
      </c>
      <c r="FB265" s="26"/>
      <c r="FC265" s="26"/>
      <c r="FD265" s="26">
        <f t="shared" si="1162"/>
        <v>1.0213533195014552</v>
      </c>
      <c r="FE265" s="26">
        <f t="shared" si="1163"/>
        <v>1.0593727251862104</v>
      </c>
      <c r="FF265" s="26">
        <f t="shared" si="1066"/>
        <v>1.0527285865719112</v>
      </c>
      <c r="FV265" s="26">
        <f t="shared" si="1067"/>
        <v>0.7818131484240084</v>
      </c>
      <c r="FX265" s="8">
        <f t="shared" si="1164"/>
        <v>28</v>
      </c>
      <c r="FY265" t="b">
        <f t="shared" si="1130"/>
        <v>0</v>
      </c>
      <c r="GC265" s="11"/>
      <c r="GD265" s="11"/>
      <c r="GE265" s="11"/>
      <c r="GF265" s="11" t="str">
        <f t="shared" ca="1" si="1068"/>
        <v/>
      </c>
      <c r="GG265" s="20" t="str">
        <f t="shared" ca="1" si="1069"/>
        <v/>
      </c>
      <c r="GH265" s="20" t="str">
        <f t="shared" ca="1" si="1070"/>
        <v/>
      </c>
      <c r="GI265" s="20" t="str">
        <f t="shared" ca="1" si="1071"/>
        <v/>
      </c>
      <c r="GM265" s="12" t="str">
        <f t="shared" ca="1" si="1195"/>
        <v/>
      </c>
      <c r="GN265" s="12" t="str">
        <f t="shared" ca="1" si="1196"/>
        <v/>
      </c>
      <c r="GO265" s="12" t="str">
        <f t="shared" ca="1" si="1197"/>
        <v/>
      </c>
      <c r="GP265" s="12" t="str">
        <f t="shared" ca="1" si="1198"/>
        <v/>
      </c>
      <c r="GQ265" s="12" t="str">
        <f t="shared" ca="1" si="1199"/>
        <v/>
      </c>
      <c r="GX265" s="14"/>
      <c r="GZ265">
        <f t="shared" si="1076"/>
        <v>0.56216882316697481</v>
      </c>
      <c r="HA265">
        <f t="shared" si="1077"/>
        <v>1.2995402609670494</v>
      </c>
      <c r="HB265">
        <f t="shared" si="1078"/>
        <v>0.99092927292179656</v>
      </c>
      <c r="HC265">
        <f t="shared" si="1079"/>
        <v>0.88447154709546438</v>
      </c>
      <c r="HD265">
        <f t="shared" si="1080"/>
        <v>0.64029928991591345</v>
      </c>
      <c r="HE265">
        <f t="shared" si="1081"/>
        <v>0.64029985380022691</v>
      </c>
      <c r="HG265">
        <f t="shared" si="1082"/>
        <v>1.2877524859326801</v>
      </c>
      <c r="HI265">
        <f t="shared" si="1083"/>
        <v>0.78993465506938443</v>
      </c>
      <c r="HJ265">
        <f t="shared" si="1084"/>
        <v>0.73103591497023845</v>
      </c>
      <c r="HK265">
        <f t="shared" si="1085"/>
        <v>1.1368377216116758</v>
      </c>
      <c r="HL265">
        <f t="shared" si="1086"/>
        <v>0.94781668932415397</v>
      </c>
      <c r="HM265" t="e">
        <f t="shared" si="1087"/>
        <v>#DIV/0!</v>
      </c>
      <c r="HO265" s="8">
        <f t="shared" si="1165"/>
        <v>28</v>
      </c>
      <c r="HP265" t="b">
        <f t="shared" si="1133"/>
        <v>0</v>
      </c>
      <c r="HS265" s="11"/>
      <c r="HT265" s="11"/>
      <c r="HU265" s="11"/>
      <c r="HV265" s="11" t="str">
        <f t="shared" ca="1" si="1178"/>
        <v/>
      </c>
      <c r="HW265" s="12" t="str">
        <f t="shared" ca="1" si="1179"/>
        <v/>
      </c>
      <c r="HX265" s="12" t="str">
        <f t="shared" ca="1" si="1180"/>
        <v/>
      </c>
      <c r="HY265" s="12" t="str">
        <f t="shared" ca="1" si="1181"/>
        <v/>
      </c>
      <c r="IB265" s="12" t="str">
        <f t="shared" ca="1" si="1182"/>
        <v/>
      </c>
      <c r="IC265" s="12" t="str">
        <f t="shared" ca="1" si="1183"/>
        <v/>
      </c>
      <c r="ID265" s="12" t="str">
        <f t="shared" ca="1" si="1184"/>
        <v/>
      </c>
      <c r="IE265" s="12" t="str">
        <f t="shared" ca="1" si="1185"/>
        <v/>
      </c>
      <c r="IF265" s="12" t="str">
        <f t="shared" ca="1" si="1186"/>
        <v/>
      </c>
    </row>
    <row r="266" spans="1:240" x14ac:dyDescent="0.2">
      <c r="A266" t="s">
        <v>200</v>
      </c>
      <c r="B266" s="1">
        <f t="shared" si="1134"/>
        <v>1978</v>
      </c>
      <c r="C266" s="42">
        <f>'Annual Data_MER_July-2014'!C42</f>
        <v>2301.2779999999998</v>
      </c>
      <c r="D266" s="42">
        <f>'Annual Data_MER_July-2014'!G42</f>
        <v>1813.27</v>
      </c>
      <c r="E266" s="42">
        <f>AER11_Table2.1d!W41*0.001</f>
        <v>2760.5740000000001</v>
      </c>
      <c r="F266" s="42">
        <f>AER11_Table2.1e!N38*0.001</f>
        <v>10.027000000000001</v>
      </c>
      <c r="G266" s="42"/>
      <c r="H266" s="42">
        <f t="shared" si="1096"/>
        <v>6885.1489999999994</v>
      </c>
      <c r="I266" s="27">
        <f t="shared" si="1097"/>
        <v>2017.9217467760843</v>
      </c>
      <c r="J266" s="1"/>
      <c r="K266" s="27">
        <f>[2]National!H192</f>
        <v>2301.2779999999993</v>
      </c>
      <c r="L266" s="42">
        <f>[10]Commercial_Total!D192</f>
        <v>1822.4834031279997</v>
      </c>
      <c r="M266" s="42">
        <f>[11]Total_Industrial!F195</f>
        <v>2665.8222140577254</v>
      </c>
      <c r="N266" s="27">
        <f t="shared" si="1098"/>
        <v>10.027000000000001</v>
      </c>
      <c r="O266" s="27"/>
      <c r="P266" s="27">
        <f t="shared" si="1099"/>
        <v>6799.6106171857245</v>
      </c>
      <c r="Q266" s="27">
        <f t="shared" si="1100"/>
        <v>1992.8518807695559</v>
      </c>
      <c r="R266" s="27"/>
      <c r="S266" s="51">
        <f t="shared" si="1170"/>
        <v>0.99999999999999978</v>
      </c>
      <c r="T266" s="51">
        <f t="shared" si="1171"/>
        <v>1.0050810983074776</v>
      </c>
      <c r="U266" s="51">
        <f t="shared" si="1172"/>
        <v>0.96567678100921239</v>
      </c>
      <c r="V266" s="51">
        <f t="shared" si="1173"/>
        <v>1</v>
      </c>
      <c r="W266" s="51" t="e">
        <f t="shared" si="1174"/>
        <v>#DIV/0!</v>
      </c>
      <c r="X266" s="51">
        <f t="shared" si="1175"/>
        <v>0.98757639336283431</v>
      </c>
      <c r="Z266" s="23">
        <f t="shared" si="1167"/>
        <v>77278.879497356</v>
      </c>
      <c r="AA266" s="23">
        <f t="shared" si="1167"/>
        <v>51004.508012970276</v>
      </c>
      <c r="AB266" s="27">
        <f t="shared" ref="AB266:AB296" si="1202">AB113</f>
        <v>1551.804716356143</v>
      </c>
      <c r="AC266" s="58">
        <f t="shared" si="1042"/>
        <v>0.91602019497620724</v>
      </c>
      <c r="AD266" s="27">
        <f t="shared" si="1043"/>
        <v>6799.6106171857245</v>
      </c>
      <c r="AE266" s="27">
        <f t="shared" si="1176"/>
        <v>6260.4</v>
      </c>
      <c r="AH266" s="267">
        <f t="shared" si="1101"/>
        <v>29.778873800554198</v>
      </c>
      <c r="AI266" s="267">
        <f t="shared" si="1102"/>
        <v>35.731810267918839</v>
      </c>
      <c r="AJ266" s="267">
        <f t="shared" si="1103"/>
        <v>1717.8851088411775</v>
      </c>
      <c r="AK266" s="51">
        <f t="shared" si="1104"/>
        <v>1.0946265218814791E-2</v>
      </c>
      <c r="AL266" s="15"/>
      <c r="AM266" s="15"/>
      <c r="AN266" s="34">
        <f t="shared" si="1105"/>
        <v>1.0861303778010549</v>
      </c>
      <c r="AO266" s="34">
        <f t="shared" si="1106"/>
        <v>1.099793783144847</v>
      </c>
      <c r="AQ266" s="26">
        <f t="shared" si="1044"/>
        <v>0.96045049498546564</v>
      </c>
      <c r="AR266" s="26">
        <f t="shared" si="1045"/>
        <v>0.88056796844518082</v>
      </c>
      <c r="AS266" s="26">
        <f t="shared" si="1046"/>
        <v>1.1084879665149099</v>
      </c>
      <c r="AT266" s="26">
        <f t="shared" si="1047"/>
        <v>0.77369700443983547</v>
      </c>
      <c r="AV266" s="26">
        <f t="shared" si="1048"/>
        <v>1.0716736715366004</v>
      </c>
      <c r="AY266" s="34">
        <f t="shared" si="1049"/>
        <v>12.344080170173791</v>
      </c>
      <c r="AZ266" s="34">
        <f t="shared" si="1050"/>
        <v>8.147164400512791</v>
      </c>
      <c r="BA266" s="34">
        <f t="shared" si="1051"/>
        <v>0.24787628847296389</v>
      </c>
      <c r="BB266">
        <f t="shared" si="1052"/>
        <v>1.4631975512366738E-4</v>
      </c>
      <c r="BD266" s="34"/>
      <c r="BH266" s="258">
        <f>[2]National!CQ192</f>
        <v>0.95025158189127557</v>
      </c>
      <c r="BI266" s="258">
        <f>[10]Commercial_Total!Y192</f>
        <v>0.86189537587772902</v>
      </c>
      <c r="BJ266" s="258">
        <f>[11]Total_Industrial!Z195</f>
        <v>0.98144197814661549</v>
      </c>
      <c r="BK266" s="51">
        <f t="shared" si="1177"/>
        <v>0.77369700443983547</v>
      </c>
      <c r="BL266" s="1"/>
      <c r="BM266" s="1"/>
      <c r="BN266" s="258">
        <f>[2]National!CU192</f>
        <v>1.0107328556863768</v>
      </c>
      <c r="BO266" s="258">
        <f>[10]Commercial_Total!X192</f>
        <v>1.0216645698422919</v>
      </c>
      <c r="BP266" s="258">
        <f>[11]Total_Industrial!AD195</f>
        <v>1.1294472549877239</v>
      </c>
      <c r="BQ266" s="51">
        <v>1</v>
      </c>
      <c r="BZ266" s="83">
        <f t="shared" si="1135"/>
        <v>0.82528968981109185</v>
      </c>
      <c r="CA266" s="83">
        <f t="shared" si="1053"/>
        <v>1.0521234652115918</v>
      </c>
      <c r="CB266" s="83">
        <f t="shared" si="1054"/>
        <v>1.0716736715366004</v>
      </c>
      <c r="CC266" s="83">
        <f t="shared" si="1055"/>
        <v>1.0880741852003981</v>
      </c>
      <c r="CD266" s="83">
        <f t="shared" si="1056"/>
        <v>1.0556001679108671</v>
      </c>
      <c r="CE266" s="83">
        <f t="shared" si="1057"/>
        <v>0.93304904863817706</v>
      </c>
      <c r="CF266" s="473">
        <f t="shared" si="1188"/>
        <v>0.88444096812773587</v>
      </c>
      <c r="CG266" s="473">
        <f t="shared" si="1058"/>
        <v>0.88444123196115498</v>
      </c>
      <c r="CH266" s="9"/>
      <c r="CI266" s="84">
        <f t="shared" si="1108"/>
        <v>1.1485712925970202</v>
      </c>
      <c r="CK266" s="87">
        <f t="shared" si="1059"/>
        <v>0.7253368910138499</v>
      </c>
      <c r="CL266" s="87">
        <f t="shared" si="1109"/>
        <v>3.6475660427400958E-3</v>
      </c>
      <c r="CM266" s="92">
        <f t="shared" si="1110"/>
        <v>1</v>
      </c>
      <c r="CN266" s="92">
        <f t="shared" si="1111"/>
        <v>1</v>
      </c>
      <c r="CO266" s="5">
        <f t="shared" si="1112"/>
        <v>1</v>
      </c>
      <c r="CP266" s="91">
        <f t="shared" si="1113"/>
        <v>1</v>
      </c>
      <c r="CQ266" s="37">
        <f t="shared" si="1060"/>
        <v>0.88444096812773587</v>
      </c>
      <c r="CR266">
        <f t="shared" si="1061"/>
        <v>1.1485712925970202</v>
      </c>
      <c r="CS266" s="84">
        <f t="shared" si="1062"/>
        <v>0.98492702622038841</v>
      </c>
      <c r="CT266" s="205"/>
      <c r="CU266" s="244"/>
      <c r="CV266" s="5"/>
      <c r="CW266" s="26">
        <f t="shared" si="1114"/>
        <v>0.338442615255588</v>
      </c>
      <c r="CX266" s="26">
        <f t="shared" si="1115"/>
        <v>0.26802761301092021</v>
      </c>
      <c r="CY266" s="26">
        <f t="shared" si="1116"/>
        <v>0.39205512846867641</v>
      </c>
      <c r="CZ266" s="26">
        <f t="shared" si="1117"/>
        <v>1.4746432648153687E-3</v>
      </c>
      <c r="DA266" s="26">
        <f t="shared" si="1118"/>
        <v>0</v>
      </c>
      <c r="DB266" s="26">
        <f t="shared" si="1119"/>
        <v>1</v>
      </c>
      <c r="DD266" s="26">
        <f t="shared" si="1136"/>
        <v>0.33632583090123164</v>
      </c>
      <c r="DE266" s="26">
        <f t="shared" si="1137"/>
        <v>0.26784023553897202</v>
      </c>
      <c r="DF266" s="26">
        <f t="shared" si="1138"/>
        <v>0.39429627075453072</v>
      </c>
      <c r="DG266" s="26">
        <f t="shared" si="1139"/>
        <v>1.5282916388212916E-3</v>
      </c>
      <c r="DH266" s="26" t="e">
        <f t="shared" si="1140"/>
        <v>#DIV/0!</v>
      </c>
      <c r="DI266" s="26">
        <f t="shared" si="1141"/>
        <v>0.99999062883355561</v>
      </c>
      <c r="DJ266" s="26"/>
      <c r="DK266" s="26">
        <f t="shared" si="1142"/>
        <v>0.33632898269610856</v>
      </c>
      <c r="DL266" s="26">
        <f t="shared" si="1143"/>
        <v>0.26784274553792137</v>
      </c>
      <c r="DM266" s="26">
        <f t="shared" si="1144"/>
        <v>0.39429996580513932</v>
      </c>
      <c r="DN266" s="26">
        <f t="shared" si="1145"/>
        <v>1.5283059608308285E-3</v>
      </c>
      <c r="DO266" s="26" t="e">
        <f t="shared" si="1146"/>
        <v>#DIV/0!</v>
      </c>
      <c r="DP266" s="26">
        <f t="shared" si="1147"/>
        <v>1.0000000000000002</v>
      </c>
      <c r="DQ266" s="26"/>
      <c r="DR266" s="26"/>
      <c r="DS266" s="26">
        <f t="shared" si="1148"/>
        <v>1.9235582800523413E-2</v>
      </c>
      <c r="DT266" s="26">
        <f t="shared" si="1149"/>
        <v>1.3687987306872748E-2</v>
      </c>
      <c r="DU266" s="26">
        <f t="shared" si="1150"/>
        <v>-2.8343288640453487E-2</v>
      </c>
      <c r="DV266" s="26">
        <f t="shared" si="1151"/>
        <v>-0.10612082217395558</v>
      </c>
      <c r="DW266" s="26" t="e">
        <f t="shared" si="1152"/>
        <v>#DIV/0!</v>
      </c>
      <c r="DY266" s="26">
        <f t="shared" si="1153"/>
        <v>0.998798491659038</v>
      </c>
      <c r="DZ266" s="26">
        <f t="shared" si="1154"/>
        <v>1.2046056152586537</v>
      </c>
      <c r="EA266" s="26">
        <f t="shared" si="1063"/>
        <v>0.98492702622038841</v>
      </c>
      <c r="EC266" s="26">
        <f t="shared" si="1120"/>
        <v>-2.9053583381298535E-2</v>
      </c>
      <c r="ED266" s="26">
        <f t="shared" si="1121"/>
        <v>-3.4668542648233963E-2</v>
      </c>
      <c r="EE266" s="26">
        <f t="shared" si="1122"/>
        <v>-5.425542498992326E-3</v>
      </c>
      <c r="EF266" s="26">
        <f t="shared" si="1123"/>
        <v>1.2693197072145107E-2</v>
      </c>
      <c r="EG266" s="26" t="e">
        <f t="shared" si="1124"/>
        <v>#DIV/0!</v>
      </c>
      <c r="EI266" s="26">
        <f t="shared" si="1125"/>
        <v>0.97904548983124018</v>
      </c>
      <c r="EJ266" s="26">
        <f t="shared" si="1155"/>
        <v>0.88227916399563355</v>
      </c>
      <c r="EK266" s="26">
        <f t="shared" si="1064"/>
        <v>1.0880741852003981</v>
      </c>
      <c r="EN266" s="26">
        <f t="shared" si="1156"/>
        <v>1.3674843125514835E-2</v>
      </c>
      <c r="EO266" s="26">
        <f t="shared" si="1157"/>
        <v>1.2063745208001159E-2</v>
      </c>
      <c r="EP266" s="26">
        <f t="shared" si="1158"/>
        <v>-2.9405360902260022E-2</v>
      </c>
      <c r="EQ266" s="26">
        <f t="shared" si="1159"/>
        <v>-0.10612082217395558</v>
      </c>
      <c r="ER266" s="26"/>
      <c r="ET266" s="26">
        <f t="shared" si="1160"/>
        <v>0.99608141261132566</v>
      </c>
      <c r="EU266" s="26">
        <f t="shared" si="1161"/>
        <v>1.134000758814846</v>
      </c>
      <c r="EV266" s="26">
        <f t="shared" si="1065"/>
        <v>0.93304904863817706</v>
      </c>
      <c r="EW266" s="26">
        <f t="shared" si="1190"/>
        <v>-3.926285168431333E-3</v>
      </c>
      <c r="EX266" s="26">
        <f t="shared" si="1126"/>
        <v>5.5607396750086942E-3</v>
      </c>
      <c r="EY266" s="26">
        <f t="shared" si="1127"/>
        <v>1.6242420988718579E-3</v>
      </c>
      <c r="EZ266" s="26">
        <f t="shared" si="1128"/>
        <v>1.0620288722506561E-3</v>
      </c>
      <c r="FA266" s="26">
        <f t="shared" si="1129"/>
        <v>0</v>
      </c>
      <c r="FB266" s="26"/>
      <c r="FC266" s="26"/>
      <c r="FD266" s="26">
        <f t="shared" si="1162"/>
        <v>1.0027277508900054</v>
      </c>
      <c r="FE266" s="26">
        <f t="shared" si="1163"/>
        <v>1.0622624300801846</v>
      </c>
      <c r="FF266" s="26">
        <f t="shared" si="1066"/>
        <v>1.0556001679108671</v>
      </c>
      <c r="FV266" s="26">
        <f t="shared" si="1067"/>
        <v>0.82528968981109185</v>
      </c>
      <c r="FX266" s="8">
        <f t="shared" si="1164"/>
        <v>29</v>
      </c>
      <c r="FY266" t="b">
        <f t="shared" si="1130"/>
        <v>0</v>
      </c>
      <c r="GC266" s="11"/>
      <c r="GD266" s="11"/>
      <c r="GE266" s="11"/>
      <c r="GF266" s="11" t="str">
        <f t="shared" ca="1" si="1068"/>
        <v/>
      </c>
      <c r="GG266" s="20" t="str">
        <f t="shared" ca="1" si="1069"/>
        <v/>
      </c>
      <c r="GH266" s="20" t="str">
        <f t="shared" ca="1" si="1070"/>
        <v/>
      </c>
      <c r="GI266" s="20" t="str">
        <f t="shared" ca="1" si="1071"/>
        <v/>
      </c>
      <c r="GM266" s="12" t="str">
        <f t="shared" ca="1" si="1195"/>
        <v/>
      </c>
      <c r="GN266" s="12" t="str">
        <f t="shared" ca="1" si="1196"/>
        <v/>
      </c>
      <c r="GO266" s="12" t="str">
        <f t="shared" ca="1" si="1197"/>
        <v/>
      </c>
      <c r="GP266" s="12" t="str">
        <f t="shared" ca="1" si="1198"/>
        <v/>
      </c>
      <c r="GQ266" s="12" t="str">
        <f t="shared" ca="1" si="1199"/>
        <v/>
      </c>
      <c r="GX266" s="14"/>
      <c r="GZ266">
        <f t="shared" si="1076"/>
        <v>0.5934309682923361</v>
      </c>
      <c r="HA266">
        <f t="shared" si="1077"/>
        <v>1.2723090313539027</v>
      </c>
      <c r="HB266">
        <f t="shared" si="1078"/>
        <v>0.99363228112794166</v>
      </c>
      <c r="HC266">
        <f t="shared" si="1079"/>
        <v>0.88100566804537472</v>
      </c>
      <c r="HD266">
        <f t="shared" si="1080"/>
        <v>0.66094787587886239</v>
      </c>
      <c r="HE266">
        <f t="shared" si="1081"/>
        <v>0.6609484692553429</v>
      </c>
      <c r="HG266">
        <f t="shared" si="1082"/>
        <v>1.2642073251238601</v>
      </c>
      <c r="HI266">
        <f t="shared" si="1083"/>
        <v>0.80527659102377702</v>
      </c>
      <c r="HJ266">
        <f t="shared" si="1084"/>
        <v>0.74111112264467882</v>
      </c>
      <c r="HK266">
        <f t="shared" si="1085"/>
        <v>1.1050683529015555</v>
      </c>
      <c r="HL266">
        <f t="shared" si="1086"/>
        <v>0.8523866988000447</v>
      </c>
      <c r="HM266" t="e">
        <f t="shared" si="1087"/>
        <v>#DIV/0!</v>
      </c>
      <c r="HO266" s="8">
        <f t="shared" si="1165"/>
        <v>29</v>
      </c>
      <c r="HP266" t="b">
        <f t="shared" si="1133"/>
        <v>0</v>
      </c>
      <c r="HS266" s="11"/>
      <c r="HT266" s="11"/>
      <c r="HU266" s="11"/>
      <c r="HV266" s="11" t="str">
        <f t="shared" ca="1" si="1178"/>
        <v/>
      </c>
      <c r="HW266" s="12" t="str">
        <f t="shared" ca="1" si="1179"/>
        <v/>
      </c>
      <c r="HX266" s="12" t="str">
        <f t="shared" ca="1" si="1180"/>
        <v/>
      </c>
      <c r="HY266" s="12" t="str">
        <f t="shared" ca="1" si="1181"/>
        <v/>
      </c>
      <c r="IB266" s="12" t="str">
        <f t="shared" ca="1" si="1182"/>
        <v/>
      </c>
      <c r="IC266" s="12" t="str">
        <f t="shared" ca="1" si="1183"/>
        <v/>
      </c>
      <c r="ID266" s="12" t="str">
        <f t="shared" ca="1" si="1184"/>
        <v/>
      </c>
      <c r="IE266" s="12" t="str">
        <f t="shared" ca="1" si="1185"/>
        <v/>
      </c>
      <c r="IF266" s="12" t="str">
        <f t="shared" ca="1" si="1186"/>
        <v/>
      </c>
    </row>
    <row r="267" spans="1:240" x14ac:dyDescent="0.2">
      <c r="A267" t="s">
        <v>200</v>
      </c>
      <c r="B267" s="1">
        <f t="shared" si="1134"/>
        <v>1979</v>
      </c>
      <c r="C267" s="42">
        <f>'Annual Data_MER_July-2014'!C43</f>
        <v>2329.7779999999998</v>
      </c>
      <c r="D267" s="42">
        <f>'Annual Data_MER_July-2014'!G43</f>
        <v>1854.1210000000001</v>
      </c>
      <c r="E267" s="42">
        <f>AER11_Table2.1d!W42*0.001</f>
        <v>2872.5729999999999</v>
      </c>
      <c r="F267" s="42">
        <f>AER11_Table2.1e!N39*0.001</f>
        <v>10.117000000000001</v>
      </c>
      <c r="G267" s="374"/>
      <c r="H267" s="42">
        <f t="shared" si="1096"/>
        <v>7066.5889999999999</v>
      </c>
      <c r="I267" s="27">
        <f t="shared" si="1097"/>
        <v>2071.0987690504103</v>
      </c>
      <c r="J267" s="1"/>
      <c r="K267" s="27">
        <f>[2]National!H193</f>
        <v>2329.7780000000002</v>
      </c>
      <c r="L267" s="42">
        <f>[10]Commercial_Total!D193</f>
        <v>1863.3344031279998</v>
      </c>
      <c r="M267" s="42">
        <f>[11]Total_Industrial!F196</f>
        <v>2700.2423228613038</v>
      </c>
      <c r="N267" s="27">
        <f t="shared" si="1098"/>
        <v>10.117000000000001</v>
      </c>
      <c r="O267" s="27"/>
      <c r="P267" s="27">
        <f t="shared" si="1099"/>
        <v>6903.4717259893041</v>
      </c>
      <c r="Q267" s="27">
        <f t="shared" si="1100"/>
        <v>2023.2918305947551</v>
      </c>
      <c r="R267" s="27"/>
      <c r="S267" s="51">
        <f t="shared" si="1170"/>
        <v>1.0000000000000002</v>
      </c>
      <c r="T267" s="51">
        <f t="shared" si="1171"/>
        <v>1.0049691487923387</v>
      </c>
      <c r="U267" s="51">
        <f t="shared" si="1172"/>
        <v>0.94000825143914668</v>
      </c>
      <c r="V267" s="51">
        <f t="shared" si="1173"/>
        <v>1</v>
      </c>
      <c r="W267" s="51" t="e">
        <f t="shared" si="1174"/>
        <v>#DIV/0!</v>
      </c>
      <c r="X267" s="51">
        <f t="shared" si="1175"/>
        <v>0.97691711319128705</v>
      </c>
      <c r="Z267" s="23">
        <f t="shared" si="1167"/>
        <v>78688.399457564272</v>
      </c>
      <c r="AA267" s="23">
        <f t="shared" si="1167"/>
        <v>52144.920365325939</v>
      </c>
      <c r="AB267" s="27">
        <f t="shared" si="1202"/>
        <v>1596.7637525646142</v>
      </c>
      <c r="AC267" s="58">
        <f t="shared" si="1042"/>
        <v>0.92015382081904729</v>
      </c>
      <c r="AD267" s="27">
        <f t="shared" si="1043"/>
        <v>6903.4717259893041</v>
      </c>
      <c r="AE267" s="27">
        <f t="shared" si="1176"/>
        <v>6459.2</v>
      </c>
      <c r="AH267" s="267">
        <f t="shared" si="1101"/>
        <v>29.607642499532883</v>
      </c>
      <c r="AI267" s="267">
        <f t="shared" si="1102"/>
        <v>35.733766397062801</v>
      </c>
      <c r="AJ267" s="267">
        <f t="shared" si="1103"/>
        <v>1691.0719062380747</v>
      </c>
      <c r="AK267" s="51">
        <f t="shared" si="1104"/>
        <v>1.0994900821033007E-2</v>
      </c>
      <c r="AL267" s="15"/>
      <c r="AM267" s="15"/>
      <c r="AN267" s="34">
        <f t="shared" si="1105"/>
        <v>1.0687812308009204</v>
      </c>
      <c r="AO267" s="34">
        <f t="shared" si="1106"/>
        <v>1.0940347101808274</v>
      </c>
      <c r="AQ267" s="26">
        <f t="shared" si="1044"/>
        <v>0.95492781508412339</v>
      </c>
      <c r="AR267" s="26">
        <f t="shared" si="1045"/>
        <v>0.88061617492152222</v>
      </c>
      <c r="AS267" s="26">
        <f t="shared" si="1046"/>
        <v>1.0911863947879652</v>
      </c>
      <c r="AT267" s="26">
        <f t="shared" si="1047"/>
        <v>0.77713463535715355</v>
      </c>
      <c r="AV267" s="26">
        <f t="shared" si="1048"/>
        <v>1.0545554466497278</v>
      </c>
      <c r="AY267" s="34">
        <f t="shared" si="1049"/>
        <v>12.182375442402197</v>
      </c>
      <c r="AZ267" s="34">
        <f t="shared" si="1050"/>
        <v>8.0729688452634907</v>
      </c>
      <c r="BA267" s="34">
        <f t="shared" si="1051"/>
        <v>0.24720766543296605</v>
      </c>
      <c r="BB267">
        <f t="shared" si="1052"/>
        <v>1.4245631360215619E-4</v>
      </c>
      <c r="BD267" s="34"/>
      <c r="BH267" s="258">
        <f>[2]National!CQ193</f>
        <v>0.95988841539614267</v>
      </c>
      <c r="BI267" s="258">
        <f>[10]Commercial_Total!Y193</f>
        <v>0.86563622894235948</v>
      </c>
      <c r="BJ267" s="258">
        <f>[11]Total_Industrial!Z196</f>
        <v>0.96590048111590399</v>
      </c>
      <c r="BK267" s="51">
        <f t="shared" si="1177"/>
        <v>0.77713463535715355</v>
      </c>
      <c r="BL267" s="1"/>
      <c r="BM267" s="1"/>
      <c r="BN267" s="258">
        <f>[2]National!CU193</f>
        <v>0.99483210732367078</v>
      </c>
      <c r="BO267" s="258">
        <f>[10]Commercial_Total!X193</f>
        <v>1.0173051282724908</v>
      </c>
      <c r="BP267" s="258">
        <f>[11]Total_Industrial!AD196</f>
        <v>1.1297077917211953</v>
      </c>
      <c r="BQ267" s="51">
        <v>1</v>
      </c>
      <c r="BZ267" s="83">
        <f t="shared" si="1135"/>
        <v>0.85149689547437946</v>
      </c>
      <c r="CA267" s="83">
        <f t="shared" si="1053"/>
        <v>1.0466140179896006</v>
      </c>
      <c r="CB267" s="83">
        <f t="shared" si="1054"/>
        <v>1.0545554466497278</v>
      </c>
      <c r="CC267" s="83">
        <f t="shared" si="1055"/>
        <v>1.0793889447915954</v>
      </c>
      <c r="CD267" s="83">
        <f t="shared" si="1056"/>
        <v>1.0488461154331021</v>
      </c>
      <c r="CE267" s="83">
        <f t="shared" si="1057"/>
        <v>0.93149287080545695</v>
      </c>
      <c r="CF267" s="473">
        <f t="shared" si="1188"/>
        <v>0.89795039116866016</v>
      </c>
      <c r="CG267" s="473">
        <f t="shared" si="1058"/>
        <v>0.89795068892784058</v>
      </c>
      <c r="CH267" s="9"/>
      <c r="CI267" s="84">
        <f t="shared" si="1108"/>
        <v>1.1321129017861</v>
      </c>
      <c r="CK267" s="87">
        <f t="shared" si="1059"/>
        <v>0.71310323940161435</v>
      </c>
      <c r="CL267" s="87">
        <f t="shared" si="1109"/>
        <v>3.4634497513530245E-3</v>
      </c>
      <c r="CM267" s="92">
        <f t="shared" si="1110"/>
        <v>1</v>
      </c>
      <c r="CN267" s="92">
        <f t="shared" si="1111"/>
        <v>1</v>
      </c>
      <c r="CO267" s="5">
        <f t="shared" si="1112"/>
        <v>1</v>
      </c>
      <c r="CP267" s="91">
        <f t="shared" si="1113"/>
        <v>1</v>
      </c>
      <c r="CQ267" s="37">
        <f t="shared" si="1060"/>
        <v>0.89795039116866016</v>
      </c>
      <c r="CR267">
        <f t="shared" si="1061"/>
        <v>1.1321129017861</v>
      </c>
      <c r="CS267" s="84">
        <f t="shared" si="1062"/>
        <v>0.97699300306743198</v>
      </c>
      <c r="CT267" s="205"/>
      <c r="CU267" s="244"/>
      <c r="CV267" s="5"/>
      <c r="CW267" s="26">
        <f t="shared" si="1114"/>
        <v>0.33747918329688398</v>
      </c>
      <c r="CX267" s="26">
        <f t="shared" si="1115"/>
        <v>0.26991265802004488</v>
      </c>
      <c r="CY267" s="26">
        <f t="shared" si="1116"/>
        <v>0.39114266416066834</v>
      </c>
      <c r="CZ267" s="26">
        <f t="shared" si="1117"/>
        <v>1.4654945224028104E-3</v>
      </c>
      <c r="DA267" s="26">
        <f t="shared" si="1118"/>
        <v>0</v>
      </c>
      <c r="DB267" s="26">
        <f t="shared" si="1119"/>
        <v>1</v>
      </c>
      <c r="DD267" s="26">
        <f t="shared" si="1136"/>
        <v>0.33796067040320121</v>
      </c>
      <c r="DE267" s="26">
        <f t="shared" si="1137"/>
        <v>0.26896903458584875</v>
      </c>
      <c r="DF267" s="26">
        <f t="shared" si="1138"/>
        <v>0.39159871913690547</v>
      </c>
      <c r="DG267" s="26">
        <f t="shared" si="1139"/>
        <v>1.4700641489502723E-3</v>
      </c>
      <c r="DH267" s="26" t="e">
        <f t="shared" si="1140"/>
        <v>#DIV/0!</v>
      </c>
      <c r="DI267" s="26">
        <f t="shared" si="1141"/>
        <v>0.99999848827490567</v>
      </c>
      <c r="DJ267" s="26"/>
      <c r="DK267" s="26">
        <f t="shared" si="1142"/>
        <v>0.33796118130759989</v>
      </c>
      <c r="DL267" s="26">
        <f t="shared" si="1143"/>
        <v>0.26896944119370264</v>
      </c>
      <c r="DM267" s="26">
        <f t="shared" si="1144"/>
        <v>0.39159931112741103</v>
      </c>
      <c r="DN267" s="26">
        <f t="shared" si="1145"/>
        <v>1.4700663712864962E-3</v>
      </c>
      <c r="DO267" s="26" t="e">
        <f t="shared" si="1146"/>
        <v>#DIV/0!</v>
      </c>
      <c r="DP267" s="26">
        <f t="shared" si="1147"/>
        <v>1</v>
      </c>
      <c r="DQ267" s="26"/>
      <c r="DR267" s="26"/>
      <c r="DS267" s="26">
        <f t="shared" si="1148"/>
        <v>-5.7666886764744865E-3</v>
      </c>
      <c r="DT267" s="26">
        <f t="shared" si="1149"/>
        <v>5.4743255025346592E-5</v>
      </c>
      <c r="DU267" s="26">
        <f t="shared" si="1150"/>
        <v>-1.5731354458154163E-2</v>
      </c>
      <c r="DV267" s="26">
        <f t="shared" si="1151"/>
        <v>4.4332814205779733E-3</v>
      </c>
      <c r="DW267" s="26" t="e">
        <f t="shared" si="1152"/>
        <v>#DIV/0!</v>
      </c>
      <c r="DY267" s="26">
        <f t="shared" si="1153"/>
        <v>0.99194455737152132</v>
      </c>
      <c r="DZ267" s="26">
        <f t="shared" si="1154"/>
        <v>1.1949019838349944</v>
      </c>
      <c r="EA267" s="26">
        <f t="shared" si="1063"/>
        <v>0.97699300306743198</v>
      </c>
      <c r="EC267" s="26">
        <f t="shared" si="1120"/>
        <v>-1.3186338329041343E-2</v>
      </c>
      <c r="ED267" s="26">
        <f t="shared" si="1121"/>
        <v>-9.1486391170113937E-3</v>
      </c>
      <c r="EE267" s="26">
        <f t="shared" si="1122"/>
        <v>-2.7010507661476709E-3</v>
      </c>
      <c r="EF267" s="26">
        <f t="shared" si="1123"/>
        <v>-2.675894902094186E-2</v>
      </c>
      <c r="EG267" s="26" t="e">
        <f t="shared" si="1124"/>
        <v>#DIV/0!</v>
      </c>
      <c r="EI267" s="26">
        <f t="shared" si="1125"/>
        <v>0.99201778653796202</v>
      </c>
      <c r="EJ267" s="26">
        <f t="shared" si="1155"/>
        <v>0.875236623375512</v>
      </c>
      <c r="EK267" s="26">
        <f t="shared" si="1064"/>
        <v>1.0793889447915954</v>
      </c>
      <c r="EN267" s="26">
        <f t="shared" si="1156"/>
        <v>1.0090271165238191E-2</v>
      </c>
      <c r="EO267" s="26">
        <f t="shared" si="1157"/>
        <v>4.3308717493615208E-3</v>
      </c>
      <c r="EP267" s="26">
        <f t="shared" si="1158"/>
        <v>-1.5962089192898283E-2</v>
      </c>
      <c r="EQ267" s="26">
        <f t="shared" si="1159"/>
        <v>4.4332814205779733E-3</v>
      </c>
      <c r="ER267" s="26"/>
      <c r="ET267" s="26">
        <f t="shared" si="1160"/>
        <v>0.99833215859874513</v>
      </c>
      <c r="EU267" s="26">
        <f t="shared" si="1161"/>
        <v>1.1321094254002402</v>
      </c>
      <c r="EV267" s="26">
        <f t="shared" si="1065"/>
        <v>0.93149287080545695</v>
      </c>
      <c r="EW267" s="26">
        <f t="shared" si="1190"/>
        <v>-1.6692337971371059E-3</v>
      </c>
      <c r="EX267" s="26">
        <f t="shared" si="1126"/>
        <v>-1.5856959841712648E-2</v>
      </c>
      <c r="EY267" s="26">
        <f t="shared" si="1127"/>
        <v>-4.2761284943360145E-3</v>
      </c>
      <c r="EZ267" s="26">
        <f t="shared" si="1128"/>
        <v>2.3064971570317888E-4</v>
      </c>
      <c r="FA267" s="26">
        <f t="shared" si="1129"/>
        <v>0</v>
      </c>
      <c r="FB267" s="26"/>
      <c r="FC267" s="26"/>
      <c r="FD267" s="26">
        <f t="shared" si="1162"/>
        <v>0.99360169438857537</v>
      </c>
      <c r="FE267" s="26">
        <f t="shared" si="1163"/>
        <v>1.055465750412997</v>
      </c>
      <c r="FF267" s="26">
        <f t="shared" si="1066"/>
        <v>1.0488461154331021</v>
      </c>
      <c r="FV267" s="26">
        <f t="shared" si="1067"/>
        <v>0.85149689547437946</v>
      </c>
      <c r="FX267" s="8">
        <f t="shared" si="1164"/>
        <v>30</v>
      </c>
      <c r="FY267" t="b">
        <f t="shared" si="1130"/>
        <v>0</v>
      </c>
      <c r="GC267" s="11"/>
      <c r="GD267" s="11"/>
      <c r="GE267" s="11"/>
      <c r="GF267" s="11" t="str">
        <f t="shared" ca="1" si="1068"/>
        <v/>
      </c>
      <c r="GG267" s="20" t="str">
        <f t="shared" ca="1" si="1069"/>
        <v/>
      </c>
      <c r="GH267" s="20" t="str">
        <f t="shared" ca="1" si="1070"/>
        <v/>
      </c>
      <c r="GI267" s="20" t="str">
        <f t="shared" ca="1" si="1071"/>
        <v/>
      </c>
      <c r="GM267" s="12" t="str">
        <f t="shared" ca="1" si="1195"/>
        <v/>
      </c>
      <c r="GN267" s="12" t="str">
        <f t="shared" ca="1" si="1196"/>
        <v/>
      </c>
      <c r="GO267" s="12" t="str">
        <f t="shared" ca="1" si="1197"/>
        <v/>
      </c>
      <c r="GP267" s="12" t="str">
        <f t="shared" ca="1" si="1198"/>
        <v/>
      </c>
      <c r="GQ267" s="12" t="str">
        <f t="shared" ca="1" si="1199"/>
        <v/>
      </c>
      <c r="GX267" s="14"/>
      <c r="GZ267">
        <f t="shared" si="1076"/>
        <v>0.61227546329209925</v>
      </c>
      <c r="HA267">
        <f t="shared" si="1077"/>
        <v>1.262153189075957</v>
      </c>
      <c r="HB267">
        <f t="shared" si="1078"/>
        <v>0.98727471812790801</v>
      </c>
      <c r="HC267">
        <f t="shared" si="1079"/>
        <v>0.87953629031746849</v>
      </c>
      <c r="HD267">
        <f t="shared" si="1080"/>
        <v>0.67104354623451046</v>
      </c>
      <c r="HE267">
        <f t="shared" si="1081"/>
        <v>0.67104417101587988</v>
      </c>
      <c r="HG267">
        <f t="shared" si="1082"/>
        <v>1.2460919339792056</v>
      </c>
      <c r="HI267">
        <f t="shared" si="1083"/>
        <v>0.80064617553907713</v>
      </c>
      <c r="HJ267">
        <f t="shared" si="1084"/>
        <v>0.74115169459037789</v>
      </c>
      <c r="HK267">
        <f t="shared" si="1085"/>
        <v>1.0878201554032871</v>
      </c>
      <c r="HL267">
        <f t="shared" si="1086"/>
        <v>0.85617395770435856</v>
      </c>
      <c r="HM267" t="e">
        <f t="shared" si="1087"/>
        <v>#DIV/0!</v>
      </c>
      <c r="HO267" s="8">
        <f t="shared" si="1165"/>
        <v>30</v>
      </c>
      <c r="HP267" t="b">
        <f t="shared" si="1133"/>
        <v>0</v>
      </c>
      <c r="HS267" s="11"/>
      <c r="HT267" s="11"/>
      <c r="HU267" s="11"/>
      <c r="HV267" s="11" t="str">
        <f t="shared" ca="1" si="1178"/>
        <v/>
      </c>
      <c r="HW267" s="12" t="str">
        <f t="shared" ca="1" si="1179"/>
        <v/>
      </c>
      <c r="HX267" s="12" t="str">
        <f t="shared" ca="1" si="1180"/>
        <v/>
      </c>
      <c r="HY267" s="12" t="str">
        <f t="shared" ca="1" si="1181"/>
        <v/>
      </c>
      <c r="IB267" s="12" t="str">
        <f t="shared" ca="1" si="1182"/>
        <v/>
      </c>
      <c r="IC267" s="12" t="str">
        <f t="shared" ca="1" si="1183"/>
        <v/>
      </c>
      <c r="ID267" s="12" t="str">
        <f t="shared" ca="1" si="1184"/>
        <v/>
      </c>
      <c r="IE267" s="12" t="str">
        <f t="shared" ca="1" si="1185"/>
        <v/>
      </c>
      <c r="IF267" s="12" t="str">
        <f t="shared" ca="1" si="1186"/>
        <v/>
      </c>
    </row>
    <row r="268" spans="1:240" x14ac:dyDescent="0.2">
      <c r="A268" t="s">
        <v>200</v>
      </c>
      <c r="B268" s="1">
        <f t="shared" si="1134"/>
        <v>1980</v>
      </c>
      <c r="C268" s="42">
        <f>'Annual Data_MER_July-2014'!C44</f>
        <v>2448.0929999999998</v>
      </c>
      <c r="D268" s="42">
        <f>'Annual Data_MER_July-2014'!G44</f>
        <v>1906.0889999999999</v>
      </c>
      <c r="E268" s="42">
        <f>AER11_Table2.1d!W43*0.001</f>
        <v>2781.009</v>
      </c>
      <c r="F268" s="42">
        <f>AER11_Table2.1e!N40*0.001</f>
        <v>11.069000000000001</v>
      </c>
      <c r="G268" s="42"/>
      <c r="H268" s="42">
        <f t="shared" si="1096"/>
        <v>7146.26</v>
      </c>
      <c r="I268" s="27">
        <f t="shared" si="1097"/>
        <v>2094.4490035169988</v>
      </c>
      <c r="J268" s="1"/>
      <c r="K268" s="27">
        <f>[2]National!H194</f>
        <v>2448.0930000000003</v>
      </c>
      <c r="L268" s="42">
        <f>[10]Commercial_Total!D194</f>
        <v>1915.3024031279997</v>
      </c>
      <c r="M268" s="42">
        <f>[11]Total_Industrial!F197</f>
        <v>2609.6355135265635</v>
      </c>
      <c r="N268" s="27">
        <f t="shared" si="1098"/>
        <v>11.069000000000001</v>
      </c>
      <c r="O268" s="27"/>
      <c r="P268" s="27">
        <f t="shared" si="1099"/>
        <v>6984.0999166545635</v>
      </c>
      <c r="Q268" s="27">
        <f t="shared" si="1100"/>
        <v>2046.9226015986412</v>
      </c>
      <c r="R268" s="27"/>
      <c r="S268" s="51">
        <f t="shared" si="1170"/>
        <v>1.0000000000000002</v>
      </c>
      <c r="T268" s="51">
        <f t="shared" si="1171"/>
        <v>1.0048336689042325</v>
      </c>
      <c r="U268" s="51">
        <f t="shared" si="1172"/>
        <v>0.93837722694409242</v>
      </c>
      <c r="V268" s="51">
        <f t="shared" si="1173"/>
        <v>1</v>
      </c>
      <c r="W268" s="51" t="e">
        <f t="shared" si="1174"/>
        <v>#DIV/0!</v>
      </c>
      <c r="X268" s="51">
        <f t="shared" si="1175"/>
        <v>0.97730839861054075</v>
      </c>
      <c r="Z268" s="23">
        <f t="shared" si="1167"/>
        <v>80226.208855010162</v>
      </c>
      <c r="AA268" s="23">
        <f t="shared" si="1167"/>
        <v>53249.557142872116</v>
      </c>
      <c r="AB268" s="27">
        <f t="shared" si="1202"/>
        <v>1552.6903037742604</v>
      </c>
      <c r="AC268" s="58">
        <f t="shared" si="1042"/>
        <v>0.91829096619781136</v>
      </c>
      <c r="AD268" s="27">
        <f t="shared" si="1043"/>
        <v>6984.0999166545635</v>
      </c>
      <c r="AE268" s="27">
        <f t="shared" si="1176"/>
        <v>6443.4</v>
      </c>
      <c r="AH268" s="267">
        <f t="shared" si="1101"/>
        <v>30.514878303976044</v>
      </c>
      <c r="AI268" s="267">
        <f t="shared" si="1102"/>
        <v>35.968419380261054</v>
      </c>
      <c r="AJ268" s="267">
        <f t="shared" si="1103"/>
        <v>1680.7186257189176</v>
      </c>
      <c r="AK268" s="51">
        <f t="shared" si="1104"/>
        <v>1.2053913636797774E-2</v>
      </c>
      <c r="AL268" s="15"/>
      <c r="AM268" s="15"/>
      <c r="AN268" s="34">
        <f t="shared" si="1105"/>
        <v>1.0839153112727076</v>
      </c>
      <c r="AO268" s="34">
        <f t="shared" si="1106"/>
        <v>1.1090821615917064</v>
      </c>
      <c r="AQ268" s="26">
        <f t="shared" si="1044"/>
        <v>0.98418866233046065</v>
      </c>
      <c r="AR268" s="26">
        <f t="shared" si="1045"/>
        <v>0.88639891862118869</v>
      </c>
      <c r="AS268" s="26">
        <f t="shared" si="1046"/>
        <v>1.0845058043280011</v>
      </c>
      <c r="AT268" s="26">
        <f t="shared" si="1047"/>
        <v>0.8519871103193225</v>
      </c>
      <c r="AV268" s="26">
        <f t="shared" si="1048"/>
        <v>1.0694880881778717</v>
      </c>
      <c r="AY268" s="34">
        <f t="shared" si="1049"/>
        <v>12.450912383991398</v>
      </c>
      <c r="AZ268" s="34">
        <f t="shared" si="1050"/>
        <v>8.2642016858913188</v>
      </c>
      <c r="BA268" s="34">
        <f t="shared" si="1051"/>
        <v>0.24097375667726054</v>
      </c>
      <c r="BB268">
        <f t="shared" si="1052"/>
        <v>1.4251652329481506E-4</v>
      </c>
      <c r="BD268" s="34"/>
      <c r="BH268" s="258">
        <f>[2]National!CQ194</f>
        <v>0.95682912950184629</v>
      </c>
      <c r="BI268" s="258">
        <f>[10]Commercial_Total!Y194</f>
        <v>0.86630889992304994</v>
      </c>
      <c r="BJ268" s="258">
        <f>[11]Total_Industrial!Z197</f>
        <v>1.005460557172108</v>
      </c>
      <c r="BK268" s="51">
        <f t="shared" si="1177"/>
        <v>0.8519871103193225</v>
      </c>
      <c r="BL268" s="1"/>
      <c r="BM268" s="1"/>
      <c r="BN268" s="258">
        <f>[2]National!CU194</f>
        <v>1.0285939589264583</v>
      </c>
      <c r="BO268" s="258">
        <f>[10]Commercial_Total!X194</f>
        <v>1.0231903639682369</v>
      </c>
      <c r="BP268" s="258">
        <f>[11]Total_Industrial!AD197</f>
        <v>1.0786141000174232</v>
      </c>
      <c r="BQ268" s="51">
        <v>1</v>
      </c>
      <c r="BZ268" s="83">
        <f t="shared" si="1135"/>
        <v>0.84941402902830321</v>
      </c>
      <c r="CA268" s="83">
        <f t="shared" si="1053"/>
        <v>1.0610092409519873</v>
      </c>
      <c r="CB268" s="83">
        <f t="shared" si="1054"/>
        <v>1.0694880881778717</v>
      </c>
      <c r="CC268" s="83">
        <f t="shared" si="1055"/>
        <v>1.0838292945955383</v>
      </c>
      <c r="CD268" s="83">
        <f t="shared" si="1056"/>
        <v>1.0439836026624447</v>
      </c>
      <c r="CE268" s="83">
        <f t="shared" si="1057"/>
        <v>0.94519436829519388</v>
      </c>
      <c r="CF268" s="473">
        <f t="shared" si="1188"/>
        <v>0.90843763432753966</v>
      </c>
      <c r="CG268" s="473">
        <f t="shared" si="1058"/>
        <v>0.90843818597694304</v>
      </c>
      <c r="CH268" s="9"/>
      <c r="CI268" s="84">
        <f t="shared" si="1108"/>
        <v>1.1315000116429463</v>
      </c>
      <c r="CK268" s="87">
        <f t="shared" si="1059"/>
        <v>0.8060694846835128</v>
      </c>
      <c r="CL268" s="87">
        <f t="shared" si="1109"/>
        <v>3.5337600111568909E-3</v>
      </c>
      <c r="CM268" s="92">
        <f t="shared" si="1110"/>
        <v>1</v>
      </c>
      <c r="CN268" s="92">
        <f t="shared" si="1111"/>
        <v>1</v>
      </c>
      <c r="CO268" s="5">
        <f t="shared" si="1112"/>
        <v>1</v>
      </c>
      <c r="CP268" s="91">
        <f t="shared" si="1113"/>
        <v>1</v>
      </c>
      <c r="CQ268" s="37">
        <f t="shared" si="1060"/>
        <v>0.90843763432753966</v>
      </c>
      <c r="CR268">
        <f t="shared" si="1061"/>
        <v>1.1315000116429463</v>
      </c>
      <c r="CS268" s="84">
        <f t="shared" si="1062"/>
        <v>0.98676802104429318</v>
      </c>
      <c r="CT268" s="205"/>
      <c r="CU268" s="244"/>
      <c r="CV268" s="5"/>
      <c r="CW268" s="26">
        <f t="shared" si="1114"/>
        <v>0.35052376529754109</v>
      </c>
      <c r="CX268" s="26">
        <f t="shared" si="1115"/>
        <v>0.27423754327464489</v>
      </c>
      <c r="CY268" s="26">
        <f t="shared" si="1116"/>
        <v>0.37365380574002421</v>
      </c>
      <c r="CZ268" s="26">
        <f t="shared" si="1117"/>
        <v>1.5848856877898356E-3</v>
      </c>
      <c r="DA268" s="26">
        <f t="shared" si="1118"/>
        <v>0</v>
      </c>
      <c r="DB268" s="26">
        <f t="shared" si="1119"/>
        <v>1</v>
      </c>
      <c r="DD268" s="26">
        <f t="shared" si="1136"/>
        <v>0.34396024932013647</v>
      </c>
      <c r="DE268" s="26">
        <f t="shared" si="1137"/>
        <v>0.27206937154671584</v>
      </c>
      <c r="DF268" s="26">
        <f t="shared" si="1138"/>
        <v>0.38233157171750054</v>
      </c>
      <c r="DG268" s="26">
        <f t="shared" si="1139"/>
        <v>1.5244109629837525E-3</v>
      </c>
      <c r="DH268" s="26" t="e">
        <f t="shared" si="1140"/>
        <v>#DIV/0!</v>
      </c>
      <c r="DI268" s="26">
        <f t="shared" si="1141"/>
        <v>0.99988560354733658</v>
      </c>
      <c r="DJ268" s="26"/>
      <c r="DK268" s="26">
        <f t="shared" si="1142"/>
        <v>0.34399960165428334</v>
      </c>
      <c r="DL268" s="26">
        <f t="shared" si="1143"/>
        <v>0.27210049887855547</v>
      </c>
      <c r="DM268" s="26">
        <f t="shared" si="1144"/>
        <v>0.3823753140970193</v>
      </c>
      <c r="DN268" s="26">
        <f t="shared" si="1145"/>
        <v>1.5245853701418793E-3</v>
      </c>
      <c r="DO268" s="26" t="e">
        <f t="shared" si="1146"/>
        <v>#DIV/0!</v>
      </c>
      <c r="DP268" s="26">
        <f t="shared" si="1147"/>
        <v>1</v>
      </c>
      <c r="DQ268" s="26"/>
      <c r="DR268" s="26"/>
      <c r="DS268" s="26">
        <f t="shared" si="1148"/>
        <v>3.0181857360439948E-2</v>
      </c>
      <c r="DT268" s="26">
        <f t="shared" si="1149"/>
        <v>6.545234803286574E-3</v>
      </c>
      <c r="DU268" s="26">
        <f t="shared" si="1150"/>
        <v>-6.1411365618737673E-3</v>
      </c>
      <c r="DV268" s="26">
        <f t="shared" si="1151"/>
        <v>9.195778674663671E-2</v>
      </c>
      <c r="DW268" s="26" t="e">
        <f t="shared" si="1152"/>
        <v>#DIV/0!</v>
      </c>
      <c r="DY268" s="26">
        <f t="shared" si="1153"/>
        <v>1.0100052077611312</v>
      </c>
      <c r="DZ268" s="26">
        <f t="shared" si="1154"/>
        <v>1.2068572264374513</v>
      </c>
      <c r="EA268" s="26">
        <f t="shared" si="1063"/>
        <v>0.98676802104429318</v>
      </c>
      <c r="EC268" s="26">
        <f t="shared" si="1120"/>
        <v>2.1803632702236852E-2</v>
      </c>
      <c r="ED268" s="26">
        <f t="shared" si="1121"/>
        <v>2.3411835601174238E-2</v>
      </c>
      <c r="EE268" s="26">
        <f t="shared" si="1122"/>
        <v>-2.5540700029818023E-2</v>
      </c>
      <c r="EF268" s="26">
        <f t="shared" si="1123"/>
        <v>4.2256443954750403E-4</v>
      </c>
      <c r="EG268" s="26" t="e">
        <f t="shared" si="1124"/>
        <v>#DIV/0!</v>
      </c>
      <c r="EI268" s="26">
        <f t="shared" si="1125"/>
        <v>1.0041137625370067</v>
      </c>
      <c r="EJ268" s="26">
        <f t="shared" si="1155"/>
        <v>0.87883713900777038</v>
      </c>
      <c r="EK268" s="26">
        <f t="shared" si="1064"/>
        <v>1.0838292945955383</v>
      </c>
      <c r="EN268" s="26">
        <f t="shared" si="1156"/>
        <v>-3.1922162974355271E-3</v>
      </c>
      <c r="EO268" s="26">
        <f t="shared" si="1157"/>
        <v>7.7678097683690588E-4</v>
      </c>
      <c r="EP268" s="26">
        <f t="shared" si="1158"/>
        <v>4.0140174078067664E-2</v>
      </c>
      <c r="EQ268" s="26">
        <f t="shared" si="1159"/>
        <v>9.195778674663671E-2</v>
      </c>
      <c r="ER268" s="26"/>
      <c r="ET268" s="26">
        <f t="shared" si="1160"/>
        <v>1.0147091812714457</v>
      </c>
      <c r="EU268" s="26">
        <f t="shared" si="1161"/>
        <v>1.1487618281575647</v>
      </c>
      <c r="EV268" s="26">
        <f t="shared" si="1065"/>
        <v>0.94519436829519388</v>
      </c>
      <c r="EW268" s="26">
        <f t="shared" si="1190"/>
        <v>1.4602050523959272E-2</v>
      </c>
      <c r="EX268" s="26">
        <f t="shared" si="1126"/>
        <v>3.3374073657875515E-2</v>
      </c>
      <c r="EY268" s="26">
        <f t="shared" si="1127"/>
        <v>5.7684538264495865E-3</v>
      </c>
      <c r="EZ268" s="26">
        <f t="shared" si="1128"/>
        <v>-4.6282031533467285E-2</v>
      </c>
      <c r="FA268" s="26">
        <f t="shared" si="1129"/>
        <v>0</v>
      </c>
      <c r="FB268" s="26"/>
      <c r="FC268" s="26"/>
      <c r="FD268" s="26">
        <f t="shared" si="1162"/>
        <v>0.99536394071627055</v>
      </c>
      <c r="FE268" s="26">
        <f t="shared" si="1163"/>
        <v>1.0505725486221362</v>
      </c>
      <c r="FF268" s="26">
        <f t="shared" si="1066"/>
        <v>1.0439836026624447</v>
      </c>
      <c r="FV268" s="26">
        <f t="shared" si="1067"/>
        <v>0.84941402902830321</v>
      </c>
      <c r="FX268" s="8">
        <f t="shared" si="1164"/>
        <v>31</v>
      </c>
      <c r="FY268" t="b">
        <f t="shared" si="1130"/>
        <v>0</v>
      </c>
      <c r="GC268" s="11"/>
      <c r="GD268" s="11"/>
      <c r="GE268" s="11"/>
      <c r="GF268" s="11" t="str">
        <f t="shared" ca="1" si="1068"/>
        <v/>
      </c>
      <c r="GG268" s="20" t="str">
        <f t="shared" ca="1" si="1069"/>
        <v/>
      </c>
      <c r="GH268" s="20" t="str">
        <f t="shared" ca="1" si="1070"/>
        <v/>
      </c>
      <c r="GI268" s="20" t="str">
        <f t="shared" ca="1" si="1071"/>
        <v/>
      </c>
      <c r="GM268" s="12" t="str">
        <f t="shared" ca="1" si="1195"/>
        <v/>
      </c>
      <c r="GN268" s="12" t="str">
        <f t="shared" ca="1" si="1196"/>
        <v/>
      </c>
      <c r="GO268" s="12" t="str">
        <f t="shared" ca="1" si="1197"/>
        <v/>
      </c>
      <c r="GP268" s="12" t="str">
        <f t="shared" ca="1" si="1198"/>
        <v/>
      </c>
      <c r="GQ268" s="12" t="str">
        <f t="shared" ca="1" si="1199"/>
        <v/>
      </c>
      <c r="GX268" s="14"/>
      <c r="GZ268">
        <f t="shared" si="1076"/>
        <v>0.61077776197924072</v>
      </c>
      <c r="HA268">
        <f t="shared" si="1077"/>
        <v>1.2673453875811413</v>
      </c>
      <c r="HB268">
        <f t="shared" si="1078"/>
        <v>0.98269765400533948</v>
      </c>
      <c r="HC268">
        <f t="shared" si="1079"/>
        <v>0.89247354904656317</v>
      </c>
      <c r="HD268">
        <f t="shared" si="1080"/>
        <v>0.67888072399930777</v>
      </c>
      <c r="HE268">
        <f t="shared" si="1081"/>
        <v>0.67888154321250838</v>
      </c>
      <c r="HG268">
        <f t="shared" si="1082"/>
        <v>1.2454173391904755</v>
      </c>
      <c r="HI268">
        <f t="shared" si="1083"/>
        <v>0.82517953300416391</v>
      </c>
      <c r="HJ268">
        <f t="shared" si="1084"/>
        <v>0.74601861665522828</v>
      </c>
      <c r="HK268">
        <f t="shared" si="1085"/>
        <v>1.0811601741323917</v>
      </c>
      <c r="HL268">
        <f t="shared" si="1086"/>
        <v>0.93863938495027421</v>
      </c>
      <c r="HM268" t="e">
        <f t="shared" si="1087"/>
        <v>#DIV/0!</v>
      </c>
      <c r="HO268" s="8">
        <f t="shared" si="1165"/>
        <v>31</v>
      </c>
      <c r="HP268" t="b">
        <f t="shared" si="1133"/>
        <v>0</v>
      </c>
      <c r="HS268" s="11"/>
      <c r="HT268" s="11"/>
      <c r="HU268" s="11"/>
      <c r="HV268" s="11" t="str">
        <f t="shared" ca="1" si="1178"/>
        <v/>
      </c>
      <c r="HW268" s="12" t="str">
        <f t="shared" ca="1" si="1179"/>
        <v/>
      </c>
      <c r="HX268" s="12" t="str">
        <f t="shared" ca="1" si="1180"/>
        <v/>
      </c>
      <c r="HY268" s="12" t="str">
        <f t="shared" ca="1" si="1181"/>
        <v/>
      </c>
      <c r="IB268" s="12" t="str">
        <f t="shared" ca="1" si="1182"/>
        <v/>
      </c>
      <c r="IC268" s="12" t="str">
        <f t="shared" ca="1" si="1183"/>
        <v/>
      </c>
      <c r="ID268" s="12" t="str">
        <f t="shared" ca="1" si="1184"/>
        <v/>
      </c>
      <c r="IE268" s="12" t="str">
        <f t="shared" ca="1" si="1185"/>
        <v/>
      </c>
      <c r="IF268" s="12" t="str">
        <f t="shared" ca="1" si="1186"/>
        <v/>
      </c>
    </row>
    <row r="269" spans="1:240" x14ac:dyDescent="0.2">
      <c r="A269" t="s">
        <v>200</v>
      </c>
      <c r="B269" s="1">
        <f t="shared" si="1134"/>
        <v>1981</v>
      </c>
      <c r="C269" s="42">
        <f>'Annual Data_MER_July-2014'!C45</f>
        <v>2464.3679999999999</v>
      </c>
      <c r="D269" s="42">
        <f>'Annual Data_MER_July-2014'!G45</f>
        <v>2033.239</v>
      </c>
      <c r="E269" s="42">
        <f>AER11_Table2.1d!W44*0.001</f>
        <v>2817.4369999999999</v>
      </c>
      <c r="F269" s="42">
        <f>AER11_Table2.1e!N41*0.001</f>
        <v>10.871</v>
      </c>
      <c r="G269" s="42"/>
      <c r="H269" s="42">
        <f t="shared" si="1096"/>
        <v>7325.915</v>
      </c>
      <c r="I269" s="27">
        <f t="shared" si="1097"/>
        <v>2147.1028722157093</v>
      </c>
      <c r="J269" s="1"/>
      <c r="K269" s="27">
        <f>[2]National!H195</f>
        <v>2464.3680000000004</v>
      </c>
      <c r="L269" s="42">
        <f>[10]Commercial_Total!D195</f>
        <v>2042.4524031279996</v>
      </c>
      <c r="M269" s="42">
        <f>[11]Total_Industrial!F198</f>
        <v>2634.6982164356914</v>
      </c>
      <c r="N269" s="27">
        <f t="shared" si="1098"/>
        <v>10.871</v>
      </c>
      <c r="O269" s="27"/>
      <c r="P269" s="27">
        <f t="shared" si="1099"/>
        <v>7152.3896195636917</v>
      </c>
      <c r="Q269" s="27">
        <f t="shared" si="1100"/>
        <v>2096.2454922519614</v>
      </c>
      <c r="R269" s="27"/>
      <c r="S269" s="51">
        <f t="shared" si="1170"/>
        <v>1.0000000000000002</v>
      </c>
      <c r="T269" s="51">
        <f t="shared" si="1171"/>
        <v>1.0045313920931083</v>
      </c>
      <c r="U269" s="51">
        <f t="shared" si="1172"/>
        <v>0.93514006397860594</v>
      </c>
      <c r="V269" s="51">
        <f t="shared" si="1173"/>
        <v>1</v>
      </c>
      <c r="W269" s="51" t="e">
        <f t="shared" si="1174"/>
        <v>#DIV/0!</v>
      </c>
      <c r="X269" s="51">
        <f t="shared" si="1175"/>
        <v>0.97631348706116461</v>
      </c>
      <c r="Z269" s="23">
        <f t="shared" si="1167"/>
        <v>83391.453556010398</v>
      </c>
      <c r="AA269" s="23">
        <f t="shared" si="1167"/>
        <v>54225.356492580366</v>
      </c>
      <c r="AB269" s="27">
        <f t="shared" si="1202"/>
        <v>1563.5705796242562</v>
      </c>
      <c r="AC269" s="58">
        <f t="shared" ref="AC269:AC296" si="1203">AC116</f>
        <v>0.92139324235246656</v>
      </c>
      <c r="AD269" s="27">
        <f t="shared" ref="AD269:AD299" si="1204">AD192</f>
        <v>7152.3896195636917</v>
      </c>
      <c r="AE269" s="27">
        <f t="shared" si="1176"/>
        <v>6610.6</v>
      </c>
      <c r="AH269" s="267">
        <f t="shared" si="1101"/>
        <v>29.55180530993853</v>
      </c>
      <c r="AI269" s="267">
        <f t="shared" si="1102"/>
        <v>37.6660023140183</v>
      </c>
      <c r="AJ269" s="267">
        <f t="shared" si="1103"/>
        <v>1685.0523096110182</v>
      </c>
      <c r="AK269" s="51">
        <f t="shared" si="1104"/>
        <v>1.1798436867460165E-2</v>
      </c>
      <c r="AL269" s="15"/>
      <c r="AM269" s="15"/>
      <c r="AN269" s="34">
        <f t="shared" si="1105"/>
        <v>1.0819577072525477</v>
      </c>
      <c r="AO269" s="34">
        <f t="shared" si="1106"/>
        <v>1.1082072731673371</v>
      </c>
      <c r="AQ269" s="26">
        <f t="shared" ref="AQ269:AQ297" si="1205">AH269/AH$303</f>
        <v>0.95312691231178637</v>
      </c>
      <c r="AR269" s="26">
        <f t="shared" ref="AR269:AR297" si="1206">AI269/AI$303</f>
        <v>0.92823383109938307</v>
      </c>
      <c r="AS269" s="26">
        <f t="shared" ref="AS269:AS297" si="1207">AJ269/AJ$303</f>
        <v>1.0873021708721604</v>
      </c>
      <c r="AT269" s="26">
        <f t="shared" ref="AT269:AT297" si="1208">AK269/AK$303</f>
        <v>0.83392966267035384</v>
      </c>
      <c r="AV269" s="26">
        <f t="shared" ref="AV269:AV297" si="1209">AN269/AN$303</f>
        <v>1.0675565404276401</v>
      </c>
      <c r="AY269" s="34">
        <f t="shared" ref="AY269:AY297" si="1210">Z269/$AE269</f>
        <v>12.614808573504734</v>
      </c>
      <c r="AZ269" s="34">
        <f t="shared" ref="AZ269:AZ298" si="1211">AA269/$AE269</f>
        <v>8.2027889287780784</v>
      </c>
      <c r="BA269" s="34">
        <f t="shared" ref="BA269:BA297" si="1212">AB269/$AE269</f>
        <v>0.23652476017672466</v>
      </c>
      <c r="BB269">
        <f t="shared" ref="BB269:BB297" si="1213">AC269/$AE269</f>
        <v>1.393811820942829E-4</v>
      </c>
      <c r="BD269" s="34"/>
      <c r="BH269" s="258">
        <f>[2]National!CQ195</f>
        <v>0.95584744507422104</v>
      </c>
      <c r="BI269" s="258">
        <f>[10]Commercial_Total!Y195</f>
        <v>0.91482483347050725</v>
      </c>
      <c r="BJ269" s="258">
        <f>[11]Total_Industrial!Z198</f>
        <v>1.0116368660859445</v>
      </c>
      <c r="BK269" s="51">
        <f t="shared" si="1177"/>
        <v>0.83392966267035384</v>
      </c>
      <c r="BL269" s="1"/>
      <c r="BM269" s="1"/>
      <c r="BN269" s="258">
        <f>[2]National!CU195</f>
        <v>0.99715380024662537</v>
      </c>
      <c r="BO269" s="258">
        <f>[10]Commercial_Total!X195</f>
        <v>1.0146574482220898</v>
      </c>
      <c r="BP269" s="258">
        <f>[11]Total_Industrial!AD198</f>
        <v>1.0747936548716805</v>
      </c>
      <c r="BQ269" s="51">
        <v>1</v>
      </c>
      <c r="BZ269" s="83">
        <f t="shared" si="1135"/>
        <v>0.87145550179943854</v>
      </c>
      <c r="CA269" s="83">
        <f t="shared" ref="CA269:CA297" si="1214">IF(ISERR(AO269),"NA ", AO269/AO$303)</f>
        <v>1.0601722743725903</v>
      </c>
      <c r="CB269" s="83">
        <f t="shared" ref="CB269:CB297" si="1215">IF(ISERR(AN269),"NA ",IF(AN269&gt;0, AN269/AN$303,"NA"))</f>
        <v>1.0675565404276401</v>
      </c>
      <c r="CC269" s="83">
        <f t="shared" ref="CC269:CC298" si="1216">IF(CM269=1,EK269,"NA")</f>
        <v>1.0789725939637698</v>
      </c>
      <c r="CD269" s="83">
        <f t="shared" ref="CD269:CD297" si="1217">IF(CP269&gt;0, FF269,"NA")</f>
        <v>1.0290072758226181</v>
      </c>
      <c r="CE269" s="83">
        <f t="shared" ref="CE269:CE297" si="1218">IF(CO269&gt;0,EV269, "NA")</f>
        <v>0.96152781045095526</v>
      </c>
      <c r="CF269" s="473">
        <f t="shared" si="1188"/>
        <v>0.93032764268046797</v>
      </c>
      <c r="CG269" s="473">
        <f t="shared" ref="CG269:CG297" si="1219">IF(P269&gt;0,P269/P$303,"NA")</f>
        <v>0.93032802063764164</v>
      </c>
      <c r="CH269" s="9"/>
      <c r="CI269" s="84">
        <f t="shared" si="1108"/>
        <v>1.1102706496019226</v>
      </c>
      <c r="CK269" s="87">
        <f t="shared" si="1059"/>
        <v>0.80220950302551186</v>
      </c>
      <c r="CL269" s="87">
        <f t="shared" si="1109"/>
        <v>3.4113238880621503E-3</v>
      </c>
      <c r="CM269" s="92">
        <f t="shared" si="1110"/>
        <v>1</v>
      </c>
      <c r="CN269" s="92">
        <f t="shared" si="1111"/>
        <v>1</v>
      </c>
      <c r="CO269" s="5">
        <f t="shared" si="1112"/>
        <v>1</v>
      </c>
      <c r="CP269" s="91">
        <f t="shared" si="1113"/>
        <v>1</v>
      </c>
      <c r="CQ269" s="37">
        <f t="shared" ref="CQ269:CQ296" si="1220">BZ269*CC269*CD269*CE269</f>
        <v>0.93032764268046797</v>
      </c>
      <c r="CR269">
        <f t="shared" ref="CR269:CR296" si="1221">CC269*CD269</f>
        <v>1.1102706496019226</v>
      </c>
      <c r="CS269" s="84">
        <f t="shared" ref="CS269:CS296" si="1222">IF(CN269=1,EA269,"NA ")</f>
        <v>0.98941951482364232</v>
      </c>
      <c r="CT269" s="205"/>
      <c r="CU269" s="244"/>
      <c r="CV269" s="5"/>
      <c r="CW269" s="26">
        <f t="shared" si="1114"/>
        <v>0.3445516996528401</v>
      </c>
      <c r="CX269" s="26">
        <f t="shared" si="1115"/>
        <v>0.2855622402813946</v>
      </c>
      <c r="CY269" s="26">
        <f t="shared" si="1116"/>
        <v>0.36836614845884369</v>
      </c>
      <c r="CZ269" s="26">
        <f t="shared" si="1117"/>
        <v>1.5199116069215411E-3</v>
      </c>
      <c r="DA269" s="26">
        <f t="shared" si="1118"/>
        <v>0</v>
      </c>
      <c r="DB269" s="26">
        <f t="shared" si="1119"/>
        <v>1</v>
      </c>
      <c r="DD269" s="26">
        <f t="shared" si="1136"/>
        <v>0.34752918034140728</v>
      </c>
      <c r="DE269" s="26">
        <f t="shared" si="1137"/>
        <v>0.27986170468409627</v>
      </c>
      <c r="DF269" s="26">
        <f t="shared" si="1138"/>
        <v>0.37100369701267466</v>
      </c>
      <c r="DG269" s="26">
        <f t="shared" si="1139"/>
        <v>1.5521720021614341E-3</v>
      </c>
      <c r="DH269" s="26" t="e">
        <f t="shared" si="1140"/>
        <v>#DIV/0!</v>
      </c>
      <c r="DI269" s="26">
        <f t="shared" si="1141"/>
        <v>0.99994675404033961</v>
      </c>
      <c r="DJ269" s="26"/>
      <c r="DK269" s="26">
        <f t="shared" si="1142"/>
        <v>0.34754768585146817</v>
      </c>
      <c r="DL269" s="26">
        <f t="shared" si="1143"/>
        <v>0.27987660698262157</v>
      </c>
      <c r="DM269" s="26">
        <f t="shared" si="1144"/>
        <v>0.37102345251246022</v>
      </c>
      <c r="DN269" s="26">
        <f t="shared" si="1145"/>
        <v>1.5522546534500943E-3</v>
      </c>
      <c r="DO269" s="26" t="e">
        <f t="shared" si="1146"/>
        <v>#DIV/0!</v>
      </c>
      <c r="DP269" s="26">
        <f t="shared" si="1147"/>
        <v>1</v>
      </c>
      <c r="DQ269" s="26"/>
      <c r="DR269" s="26"/>
      <c r="DS269" s="26">
        <f t="shared" si="1148"/>
        <v>-3.206954253136398E-2</v>
      </c>
      <c r="DT269" s="26">
        <f t="shared" si="1149"/>
        <v>4.6116578188527699E-2</v>
      </c>
      <c r="DU269" s="26">
        <f t="shared" si="1150"/>
        <v>2.575152243118683E-3</v>
      </c>
      <c r="DV269" s="26">
        <f t="shared" si="1151"/>
        <v>-2.1422336505246071E-2</v>
      </c>
      <c r="DW269" s="26" t="e">
        <f t="shared" si="1152"/>
        <v>#DIV/0!</v>
      </c>
      <c r="DY269" s="26">
        <f t="shared" si="1153"/>
        <v>1.0026870487518871</v>
      </c>
      <c r="DZ269" s="26">
        <f t="shared" si="1154"/>
        <v>1.210100110641456</v>
      </c>
      <c r="EA269" s="26">
        <f t="shared" ref="EA269:EA298" si="1223">DZ269/DZ$303</f>
        <v>0.98941951482364232</v>
      </c>
      <c r="EC269" s="26">
        <f t="shared" si="1120"/>
        <v>1.3077503383478345E-2</v>
      </c>
      <c r="ED269" s="26">
        <f t="shared" si="1121"/>
        <v>-7.4589271686601021E-3</v>
      </c>
      <c r="EE269" s="26">
        <f t="shared" si="1122"/>
        <v>-1.8635137460709713E-2</v>
      </c>
      <c r="EF269" s="26">
        <f t="shared" si="1123"/>
        <v>-2.2245448868640372E-2</v>
      </c>
      <c r="EG269" s="26" t="e">
        <f t="shared" si="1124"/>
        <v>#DIV/0!</v>
      </c>
      <c r="EI269" s="26">
        <f t="shared" si="1125"/>
        <v>0.99551894319890943</v>
      </c>
      <c r="EJ269" s="26">
        <f t="shared" si="1155"/>
        <v>0.87489901986896867</v>
      </c>
      <c r="EK269" s="26">
        <f t="shared" ref="EK269:EK298" si="1224">EJ269/EJ$303</f>
        <v>1.0789725939637698</v>
      </c>
      <c r="EN269" s="26">
        <f t="shared" si="1156"/>
        <v>-1.0265034108483573E-3</v>
      </c>
      <c r="EO269" s="26">
        <f t="shared" si="1157"/>
        <v>5.4491065786943425E-2</v>
      </c>
      <c r="EP269" s="26">
        <f t="shared" si="1158"/>
        <v>6.1239761105842533E-3</v>
      </c>
      <c r="EQ269" s="26">
        <f t="shared" si="1159"/>
        <v>-2.1422336505246071E-2</v>
      </c>
      <c r="ER269" s="26"/>
      <c r="ET269" s="26">
        <f t="shared" si="1160"/>
        <v>1.0172805115049737</v>
      </c>
      <c r="EU269" s="26">
        <f t="shared" si="1161"/>
        <v>1.168613020145516</v>
      </c>
      <c r="EV269" s="26">
        <f t="shared" ref="EV269:EV298" si="1225">EU269/EU$303</f>
        <v>0.96152781045095526</v>
      </c>
      <c r="EW269" s="26">
        <f t="shared" si="1190"/>
        <v>1.7132901556482293E-2</v>
      </c>
      <c r="EX269" s="26">
        <f t="shared" si="1126"/>
        <v>-3.1043039120515242E-2</v>
      </c>
      <c r="EY269" s="26">
        <f t="shared" si="1127"/>
        <v>-8.3744875984155288E-3</v>
      </c>
      <c r="EZ269" s="26">
        <f t="shared" si="1128"/>
        <v>-3.5482821545980104E-3</v>
      </c>
      <c r="FA269" s="26">
        <f t="shared" si="1129"/>
        <v>0</v>
      </c>
      <c r="FB269" s="26"/>
      <c r="FC269" s="26"/>
      <c r="FD269" s="26">
        <f t="shared" si="1162"/>
        <v>0.98565463403674836</v>
      </c>
      <c r="FE269" s="26">
        <f t="shared" si="1163"/>
        <v>1.0355017009412057</v>
      </c>
      <c r="FF269" s="26">
        <f t="shared" ref="FF269:FF298" si="1226">FE269/FE$303</f>
        <v>1.0290072758226181</v>
      </c>
      <c r="FV269" s="26">
        <f t="shared" ref="FV269:FV299" si="1227">FV116</f>
        <v>0.87145550179943854</v>
      </c>
      <c r="FX269" s="8">
        <f t="shared" si="1164"/>
        <v>32</v>
      </c>
      <c r="FY269" t="b">
        <f t="shared" si="1130"/>
        <v>0</v>
      </c>
      <c r="GC269" s="11"/>
      <c r="GD269" s="11"/>
      <c r="GE269" s="11"/>
      <c r="GF269" s="11" t="str">
        <f t="shared" ref="GF269:GF298" ca="1" si="1228">IF(FY269,OFFSET(B$10,$FY$4+$FX269,0),"")</f>
        <v/>
      </c>
      <c r="GG269" s="20" t="str">
        <f t="shared" ref="GG269:GG298" ca="1" si="1229">IF($FY269,OFFSET(BZ$237,$FY$4+$FX269,0),"")</f>
        <v/>
      </c>
      <c r="GH269" s="20" t="str">
        <f t="shared" ref="GH269:GH298" ca="1" si="1230">IF($FY269,OFFSET(CI$237,$FY$4+$FX269,0),"")</f>
        <v/>
      </c>
      <c r="GI269" s="20" t="str">
        <f t="shared" ref="GI269:GI298" ca="1" si="1231">IF($FY269,OFFSET(CE$237,$FY$4+$FX269,0),"")</f>
        <v/>
      </c>
      <c r="GM269" s="12" t="str">
        <f t="shared" ca="1" si="1195"/>
        <v/>
      </c>
      <c r="GN269" s="12" t="str">
        <f t="shared" ca="1" si="1196"/>
        <v/>
      </c>
      <c r="GO269" s="12" t="str">
        <f t="shared" ca="1" si="1197"/>
        <v/>
      </c>
      <c r="GP269" s="12" t="str">
        <f t="shared" ca="1" si="1198"/>
        <v/>
      </c>
      <c r="GQ269" s="12" t="str">
        <f t="shared" ca="1" si="1199"/>
        <v/>
      </c>
      <c r="GX269" s="14"/>
      <c r="GZ269">
        <f t="shared" si="1076"/>
        <v>0.62662685435328702</v>
      </c>
      <c r="HA269">
        <f t="shared" ref="HA269:HA298" si="1232">CC269/CC$304</f>
        <v>1.26166634091279</v>
      </c>
      <c r="HB269">
        <f t="shared" ref="HB269:HB298" si="1233">CD269/CD$304</f>
        <v>0.9686004965274041</v>
      </c>
      <c r="HC269">
        <f t="shared" ref="HC269:HC298" si="1234">CE269/CE$304</f>
        <v>0.90789594847874688</v>
      </c>
      <c r="HD269">
        <f t="shared" ref="HD269:HD298" si="1235">CF269/CF$304</f>
        <v>0.69523925446682566</v>
      </c>
      <c r="HE269">
        <f t="shared" ref="HE269:HE298" si="1236">CG269/CG$304</f>
        <v>0.69523995368502778</v>
      </c>
      <c r="HG269">
        <f t="shared" ref="HG269:HG298" si="1237">CI269/CI$304</f>
        <v>1.2220506442600416</v>
      </c>
      <c r="HI269">
        <f t="shared" ref="HI269:HI298" si="1238">AQ269/AQ$304</f>
        <v>0.79913623322258653</v>
      </c>
      <c r="HJ269">
        <f t="shared" ref="HJ269:HJ298" si="1239">AR269/AR$304</f>
        <v>0.78122807244227088</v>
      </c>
      <c r="HK269">
        <f t="shared" ref="HK269:HK298" si="1240">AS269/AS$304</f>
        <v>1.0839479140667987</v>
      </c>
      <c r="HL269">
        <f t="shared" ref="HL269:HL298" si="1241">AT269/AT$304</f>
        <v>0.91874538497104086</v>
      </c>
      <c r="HM269" t="e">
        <f t="shared" ref="HM269:HM298" si="1242">AU269/AU$304</f>
        <v>#DIV/0!</v>
      </c>
      <c r="HO269" s="8">
        <f t="shared" si="1165"/>
        <v>32</v>
      </c>
      <c r="HP269" t="b">
        <f t="shared" si="1133"/>
        <v>0</v>
      </c>
      <c r="HS269" s="11"/>
      <c r="HT269" s="11"/>
      <c r="HU269" s="11"/>
      <c r="HV269" s="11" t="str">
        <f t="shared" ca="1" si="1178"/>
        <v/>
      </c>
      <c r="HW269" s="12" t="str">
        <f t="shared" ca="1" si="1179"/>
        <v/>
      </c>
      <c r="HX269" s="12" t="str">
        <f t="shared" ca="1" si="1180"/>
        <v/>
      </c>
      <c r="HY269" s="12" t="str">
        <f t="shared" ca="1" si="1181"/>
        <v/>
      </c>
      <c r="IB269" s="12" t="str">
        <f t="shared" ca="1" si="1182"/>
        <v/>
      </c>
      <c r="IC269" s="12" t="str">
        <f t="shared" ca="1" si="1183"/>
        <v/>
      </c>
      <c r="ID269" s="12" t="str">
        <f t="shared" ca="1" si="1184"/>
        <v/>
      </c>
      <c r="IE269" s="12" t="str">
        <f t="shared" ca="1" si="1185"/>
        <v/>
      </c>
      <c r="IF269" s="12" t="str">
        <f t="shared" ca="1" si="1186"/>
        <v/>
      </c>
    </row>
    <row r="270" spans="1:240" x14ac:dyDescent="0.2">
      <c r="A270" t="s">
        <v>200</v>
      </c>
      <c r="B270" s="1">
        <f t="shared" si="1134"/>
        <v>1982</v>
      </c>
      <c r="C270" s="42">
        <f>'Annual Data_MER_July-2014'!C46</f>
        <v>2489.1210000000001</v>
      </c>
      <c r="D270" s="42">
        <f>'Annual Data_MER_July-2014'!G46</f>
        <v>2077.0479999999998</v>
      </c>
      <c r="E270" s="42">
        <f>AER11_Table2.1d!W45*0.001</f>
        <v>2541.7660000000001</v>
      </c>
      <c r="F270" s="42">
        <f>AER11_Table2.1e!N42*0.001</f>
        <v>11.002000000000001</v>
      </c>
      <c r="G270" s="42"/>
      <c r="H270" s="42">
        <f t="shared" si="1096"/>
        <v>7118.9369999999999</v>
      </c>
      <c r="I270" s="27">
        <f t="shared" si="1097"/>
        <v>2086.4410902696368</v>
      </c>
      <c r="J270" s="1"/>
      <c r="K270" s="27">
        <f>[2]National!H196</f>
        <v>2489.1210000000001</v>
      </c>
      <c r="L270" s="42">
        <f>[10]Commercial_Total!D196</f>
        <v>2086.2614031279995</v>
      </c>
      <c r="M270" s="42">
        <f>[11]Total_Industrial!F199</f>
        <v>2443.702512958776</v>
      </c>
      <c r="N270" s="27">
        <f t="shared" si="1098"/>
        <v>11.002000000000001</v>
      </c>
      <c r="O270" s="27"/>
      <c r="P270" s="27">
        <f t="shared" si="1099"/>
        <v>7030.0869160867769</v>
      </c>
      <c r="Q270" s="27">
        <f t="shared" si="1100"/>
        <v>2060.4006201895595</v>
      </c>
      <c r="R270" s="27"/>
      <c r="S270" s="51">
        <f t="shared" si="1170"/>
        <v>1</v>
      </c>
      <c r="T270" s="51">
        <f t="shared" si="1171"/>
        <v>1.0044358161814266</v>
      </c>
      <c r="U270" s="51">
        <f t="shared" si="1172"/>
        <v>0.96141915225822361</v>
      </c>
      <c r="V270" s="51">
        <f t="shared" si="1173"/>
        <v>1</v>
      </c>
      <c r="W270" s="51" t="e">
        <f t="shared" si="1174"/>
        <v>#DIV/0!</v>
      </c>
      <c r="X270" s="51">
        <f t="shared" si="1175"/>
        <v>0.98751919227361851</v>
      </c>
      <c r="Z270" s="23">
        <f t="shared" si="1167"/>
        <v>84072.928486251054</v>
      </c>
      <c r="AA270" s="23">
        <f t="shared" si="1167"/>
        <v>55124.436870888363</v>
      </c>
      <c r="AB270" s="27">
        <f t="shared" si="1202"/>
        <v>1444.5501895484374</v>
      </c>
      <c r="AC270" s="58">
        <f t="shared" si="1203"/>
        <v>0.91880064372129211</v>
      </c>
      <c r="AD270" s="27">
        <f t="shared" si="1204"/>
        <v>7030.0869160867769</v>
      </c>
      <c r="AE270" s="27">
        <f t="shared" si="1176"/>
        <v>6484.3</v>
      </c>
      <c r="AH270" s="267">
        <f t="shared" si="1101"/>
        <v>29.606688440822669</v>
      </c>
      <c r="AI270" s="267">
        <f t="shared" si="1102"/>
        <v>37.846398467786798</v>
      </c>
      <c r="AJ270" s="267">
        <f t="shared" si="1103"/>
        <v>1691.6702033888287</v>
      </c>
      <c r="AK270" s="51">
        <f t="shared" si="1104"/>
        <v>1.1974305933700819E-2</v>
      </c>
      <c r="AL270" s="15"/>
      <c r="AM270" s="15"/>
      <c r="AN270" s="34">
        <f t="shared" si="1105"/>
        <v>1.0841705220435169</v>
      </c>
      <c r="AO270" s="34">
        <f t="shared" si="1106"/>
        <v>1.0978728621439477</v>
      </c>
      <c r="AQ270" s="26">
        <f t="shared" si="1205"/>
        <v>0.95489704406952403</v>
      </c>
      <c r="AR270" s="26">
        <f t="shared" si="1206"/>
        <v>0.93267947976504473</v>
      </c>
      <c r="AS270" s="26">
        <f t="shared" si="1207"/>
        <v>1.091572453895526</v>
      </c>
      <c r="AT270" s="26">
        <f t="shared" si="1208"/>
        <v>0.84636032892994206</v>
      </c>
      <c r="AV270" s="26">
        <f t="shared" si="1209"/>
        <v>1.06973990202026</v>
      </c>
      <c r="AY270" s="34">
        <f t="shared" si="1210"/>
        <v>12.965613633892795</v>
      </c>
      <c r="AZ270" s="34">
        <f t="shared" si="1211"/>
        <v>8.5012163025906204</v>
      </c>
      <c r="BA270" s="34">
        <f t="shared" si="1212"/>
        <v>0.22277658182817534</v>
      </c>
      <c r="BB270">
        <f t="shared" si="1213"/>
        <v>1.4169619599976746E-4</v>
      </c>
      <c r="BD270" s="34"/>
      <c r="BH270" s="258">
        <f>[2]National!CQ196</f>
        <v>0.95217775477088751</v>
      </c>
      <c r="BI270" s="258">
        <f>[10]Commercial_Total!Y196</f>
        <v>0.91468806961437954</v>
      </c>
      <c r="BJ270" s="258">
        <f>[11]Total_Industrial!Z199</f>
        <v>1.0331188463488756</v>
      </c>
      <c r="BK270" s="51">
        <f t="shared" si="1177"/>
        <v>0.84636032892994206</v>
      </c>
      <c r="BL270" s="1"/>
      <c r="BM270" s="1"/>
      <c r="BN270" s="258">
        <f>[2]National!CU196</f>
        <v>1.0028558630833497</v>
      </c>
      <c r="BO270" s="258">
        <f>[10]Commercial_Total!X196</f>
        <v>1.0196694487971731</v>
      </c>
      <c r="BP270" s="258">
        <f>[11]Total_Industrial!AD199</f>
        <v>1.0565781068482085</v>
      </c>
      <c r="BQ270" s="51">
        <v>1</v>
      </c>
      <c r="BZ270" s="83">
        <f t="shared" si="1135"/>
        <v>0.85480575292985495</v>
      </c>
      <c r="CA270" s="83">
        <f t="shared" si="1214"/>
        <v>1.0502858061060052</v>
      </c>
      <c r="CB270" s="83">
        <f t="shared" si="1215"/>
        <v>1.06973990202026</v>
      </c>
      <c r="CC270" s="83">
        <f t="shared" si="1216"/>
        <v>1.0774392305080973</v>
      </c>
      <c r="CD270" s="83">
        <f t="shared" si="1217"/>
        <v>1.0262412408262198</v>
      </c>
      <c r="CE270" s="83">
        <f t="shared" si="1218"/>
        <v>0.96746600395302607</v>
      </c>
      <c r="CF270" s="473">
        <f t="shared" si="1188"/>
        <v>0.91441932859641928</v>
      </c>
      <c r="CG270" s="473">
        <f t="shared" si="1219"/>
        <v>0.91441982238553754</v>
      </c>
      <c r="CH270" s="9"/>
      <c r="CI270" s="84">
        <f t="shared" si="1108"/>
        <v>1.1057125728314772</v>
      </c>
      <c r="CK270" s="87">
        <f t="shared" si="1059"/>
        <v>0.82280483876370059</v>
      </c>
      <c r="CL270" s="87">
        <f t="shared" si="1109"/>
        <v>3.4793800541115627E-3</v>
      </c>
      <c r="CM270" s="92">
        <f t="shared" si="1110"/>
        <v>1</v>
      </c>
      <c r="CN270" s="92">
        <f t="shared" si="1111"/>
        <v>1</v>
      </c>
      <c r="CO270" s="5">
        <f t="shared" si="1112"/>
        <v>1</v>
      </c>
      <c r="CP270" s="91">
        <f t="shared" si="1113"/>
        <v>1</v>
      </c>
      <c r="CQ270" s="37">
        <f t="shared" si="1220"/>
        <v>0.91441932859641928</v>
      </c>
      <c r="CR270">
        <f t="shared" si="1221"/>
        <v>1.1057125728314772</v>
      </c>
      <c r="CS270" s="84">
        <f t="shared" si="1222"/>
        <v>0.99285404849774528</v>
      </c>
      <c r="CT270" s="205"/>
      <c r="CU270" s="244"/>
      <c r="CV270" s="5"/>
      <c r="CW270" s="26">
        <f t="shared" si="1114"/>
        <v>0.35406688846253165</v>
      </c>
      <c r="CX270" s="26">
        <f t="shared" si="1115"/>
        <v>0.29676182215529345</v>
      </c>
      <c r="CY270" s="26">
        <f t="shared" si="1116"/>
        <v>0.34760630161867712</v>
      </c>
      <c r="CZ270" s="26">
        <f t="shared" si="1117"/>
        <v>1.5649877634975452E-3</v>
      </c>
      <c r="DA270" s="26">
        <f t="shared" si="1118"/>
        <v>0</v>
      </c>
      <c r="DB270" s="26">
        <f t="shared" si="1119"/>
        <v>0.99999999999999978</v>
      </c>
      <c r="DD270" s="26">
        <f t="shared" si="1136"/>
        <v>0.34928769350224054</v>
      </c>
      <c r="DE270" s="26">
        <f t="shared" si="1137"/>
        <v>0.29112612824013862</v>
      </c>
      <c r="DF270" s="26">
        <f t="shared" si="1138"/>
        <v>0.35788587948668099</v>
      </c>
      <c r="DG270" s="26">
        <f t="shared" si="1139"/>
        <v>1.5423399044493088E-3</v>
      </c>
      <c r="DH270" s="26" t="e">
        <f t="shared" si="1140"/>
        <v>#DIV/0!</v>
      </c>
      <c r="DI270" s="26">
        <f t="shared" si="1141"/>
        <v>0.9998420411335095</v>
      </c>
      <c r="DJ270" s="26"/>
      <c r="DK270" s="26">
        <f t="shared" si="1142"/>
        <v>0.34934287530684055</v>
      </c>
      <c r="DL270" s="26">
        <f t="shared" si="1143"/>
        <v>0.29117212145839783</v>
      </c>
      <c r="DM270" s="26">
        <f t="shared" si="1144"/>
        <v>0.35794241966556023</v>
      </c>
      <c r="DN270" s="26">
        <f t="shared" si="1145"/>
        <v>1.5425835692013667E-3</v>
      </c>
      <c r="DO270" s="26" t="e">
        <f t="shared" si="1146"/>
        <v>#DIV/0!</v>
      </c>
      <c r="DP270" s="26">
        <f t="shared" si="1147"/>
        <v>1</v>
      </c>
      <c r="DQ270" s="26"/>
      <c r="DR270" s="26"/>
      <c r="DS270" s="26">
        <f t="shared" si="1148"/>
        <v>1.8554612583965764E-3</v>
      </c>
      <c r="DT270" s="26">
        <f t="shared" si="1149"/>
        <v>4.777930381859842E-3</v>
      </c>
      <c r="DU270" s="26">
        <f t="shared" si="1150"/>
        <v>3.9197193287578225E-3</v>
      </c>
      <c r="DV270" s="26">
        <f t="shared" si="1151"/>
        <v>1.4796128172271904E-2</v>
      </c>
      <c r="DW270" s="26" t="e">
        <f t="shared" si="1152"/>
        <v>#DIV/0!</v>
      </c>
      <c r="DY270" s="26">
        <f t="shared" si="1153"/>
        <v>1.0034712613028611</v>
      </c>
      <c r="DZ270" s="26">
        <f t="shared" si="1154"/>
        <v>1.2143006843281137</v>
      </c>
      <c r="EA270" s="26">
        <f t="shared" si="1223"/>
        <v>0.99285404849774528</v>
      </c>
      <c r="EC270" s="26">
        <f t="shared" ref="EC270:EC298" si="1243">LN(AY270/AY269)</f>
        <v>2.742934044095479E-2</v>
      </c>
      <c r="ED270" s="26">
        <f t="shared" ref="ED270:ED298" si="1244">LN(AZ270/AZ269)</f>
        <v>3.5735037971245394E-2</v>
      </c>
      <c r="EE270" s="26">
        <f t="shared" ref="EE270:EE298" si="1245">LN(BA270/BA269)</f>
        <v>-5.9883502607561687E-2</v>
      </c>
      <c r="EF270" s="26">
        <f t="shared" ref="EF270:EF298" si="1246">LN(BB270/BB269)</f>
        <v>1.6472803822405974E-2</v>
      </c>
      <c r="EG270" s="26" t="e">
        <f t="shared" ref="EG270:EG298" si="1247">LN(BC270/BC269)</f>
        <v>#DIV/0!</v>
      </c>
      <c r="EI270" s="26">
        <f t="shared" ref="EI270:EI298" si="1248">EXP(SUMPRODUCT($DK270:$DN270,EC270:EF270))</f>
        <v>0.99857886709611454</v>
      </c>
      <c r="EJ270" s="26">
        <f t="shared" si="1155"/>
        <v>0.87365567208425576</v>
      </c>
      <c r="EK270" s="26">
        <f t="shared" si="1224"/>
        <v>1.0774392305080973</v>
      </c>
      <c r="EN270" s="26">
        <f t="shared" si="1156"/>
        <v>-3.8465894773665921E-3</v>
      </c>
      <c r="EO270" s="26">
        <f t="shared" si="1157"/>
        <v>-1.4950849065003928E-4</v>
      </c>
      <c r="EP270" s="26">
        <f t="shared" si="1158"/>
        <v>2.1012554735492316E-2</v>
      </c>
      <c r="EQ270" s="26">
        <f t="shared" si="1159"/>
        <v>1.4796128172271904E-2</v>
      </c>
      <c r="ER270" s="26"/>
      <c r="ET270" s="26">
        <f t="shared" si="1160"/>
        <v>1.0061757896521848</v>
      </c>
      <c r="EU270" s="26">
        <f t="shared" si="1161"/>
        <v>1.175830128342739</v>
      </c>
      <c r="EV270" s="26">
        <f t="shared" si="1225"/>
        <v>0.96746600395302607</v>
      </c>
      <c r="EW270" s="26">
        <f t="shared" si="1190"/>
        <v>6.1567976170364839E-3</v>
      </c>
      <c r="EX270" s="26">
        <f t="shared" ref="EX270:EX298" si="1249">LN(BN270/BN269)</f>
        <v>5.7020507357630661E-3</v>
      </c>
      <c r="EY270" s="26">
        <f t="shared" ref="EY270:EY298" si="1250">LN(BO270/BO269)</f>
        <v>4.9274388725098726E-3</v>
      </c>
      <c r="EZ270" s="26">
        <f t="shared" ref="EZ270:EZ298" si="1251">LN(BP270/BP269)</f>
        <v>-1.7093209043458249E-2</v>
      </c>
      <c r="FA270" s="26">
        <f t="shared" ref="FA270:FA298" si="1252">LN(BQ270/BQ269)</f>
        <v>0</v>
      </c>
      <c r="FB270" s="26"/>
      <c r="FC270" s="26"/>
      <c r="FD270" s="26">
        <f t="shared" si="1162"/>
        <v>0.99731193834933085</v>
      </c>
      <c r="FE270" s="26">
        <f t="shared" si="1163"/>
        <v>1.0327182085297031</v>
      </c>
      <c r="FF270" s="26">
        <f t="shared" si="1226"/>
        <v>1.0262412408262198</v>
      </c>
      <c r="FV270" s="26">
        <f t="shared" si="1227"/>
        <v>0.85480575292985495</v>
      </c>
      <c r="FX270" s="8">
        <f t="shared" si="1164"/>
        <v>33</v>
      </c>
      <c r="FY270" t="b">
        <f t="shared" si="1130"/>
        <v>0</v>
      </c>
      <c r="GC270" s="11"/>
      <c r="GD270" s="11"/>
      <c r="GE270" s="11"/>
      <c r="GF270" s="11" t="str">
        <f t="shared" ca="1" si="1228"/>
        <v/>
      </c>
      <c r="GG270" s="20" t="str">
        <f t="shared" ca="1" si="1229"/>
        <v/>
      </c>
      <c r="GH270" s="20" t="str">
        <f t="shared" ca="1" si="1230"/>
        <v/>
      </c>
      <c r="GI270" s="20" t="str">
        <f t="shared" ca="1" si="1231"/>
        <v/>
      </c>
      <c r="GM270" s="12" t="str">
        <f t="shared" ca="1" si="1195"/>
        <v/>
      </c>
      <c r="GN270" s="12" t="str">
        <f t="shared" ca="1" si="1196"/>
        <v/>
      </c>
      <c r="GO270" s="12" t="str">
        <f t="shared" ca="1" si="1197"/>
        <v/>
      </c>
      <c r="GP270" s="12" t="str">
        <f t="shared" ca="1" si="1198"/>
        <v/>
      </c>
      <c r="GQ270" s="12" t="str">
        <f t="shared" ca="1" si="1199"/>
        <v/>
      </c>
      <c r="GX270" s="14"/>
      <c r="GZ270">
        <f t="shared" si="1076"/>
        <v>0.61465472297265278</v>
      </c>
      <c r="HA270">
        <f t="shared" si="1232"/>
        <v>1.2598733453619941</v>
      </c>
      <c r="HB270">
        <f t="shared" si="1233"/>
        <v>0.96599683867786978</v>
      </c>
      <c r="HC270">
        <f t="shared" si="1234"/>
        <v>0.91350292288262236</v>
      </c>
      <c r="HD270">
        <f t="shared" si="1235"/>
        <v>0.68335087889222512</v>
      </c>
      <c r="HE270">
        <f t="shared" si="1236"/>
        <v>0.68335165754575355</v>
      </c>
      <c r="HG270">
        <f t="shared" si="1237"/>
        <v>1.2170336687541983</v>
      </c>
      <c r="HI270">
        <f t="shared" si="1238"/>
        <v>0.80062037600243441</v>
      </c>
      <c r="HJ270">
        <f t="shared" si="1239"/>
        <v>0.78496965718252643</v>
      </c>
      <c r="HK270">
        <f t="shared" si="1240"/>
        <v>1.0882050235434946</v>
      </c>
      <c r="HL270">
        <f t="shared" si="1241"/>
        <v>0.9324403256469026</v>
      </c>
      <c r="HM270" t="e">
        <f t="shared" si="1242"/>
        <v>#DIV/0!</v>
      </c>
      <c r="HO270" s="8">
        <f t="shared" si="1165"/>
        <v>33</v>
      </c>
      <c r="HP270" t="b">
        <f t="shared" si="1133"/>
        <v>0</v>
      </c>
      <c r="HS270" s="11"/>
      <c r="HT270" s="11"/>
      <c r="HU270" s="11"/>
      <c r="HV270" s="11" t="str">
        <f t="shared" ca="1" si="1178"/>
        <v/>
      </c>
      <c r="HW270" s="12" t="str">
        <f t="shared" ca="1" si="1179"/>
        <v/>
      </c>
      <c r="HX270" s="12" t="str">
        <f t="shared" ca="1" si="1180"/>
        <v/>
      </c>
      <c r="HY270" s="12" t="str">
        <f t="shared" ca="1" si="1181"/>
        <v/>
      </c>
      <c r="IB270" s="12" t="str">
        <f t="shared" ca="1" si="1182"/>
        <v/>
      </c>
      <c r="IC270" s="12" t="str">
        <f t="shared" ca="1" si="1183"/>
        <v/>
      </c>
      <c r="ID270" s="12" t="str">
        <f t="shared" ca="1" si="1184"/>
        <v/>
      </c>
      <c r="IE270" s="12" t="str">
        <f t="shared" ca="1" si="1185"/>
        <v/>
      </c>
      <c r="IF270" s="12" t="str">
        <f t="shared" ca="1" si="1186"/>
        <v/>
      </c>
    </row>
    <row r="271" spans="1:240" x14ac:dyDescent="0.2">
      <c r="A271" t="s">
        <v>200</v>
      </c>
      <c r="B271" s="1">
        <f t="shared" si="1134"/>
        <v>1983</v>
      </c>
      <c r="C271" s="42">
        <f>'Annual Data_MER_July-2014'!C47</f>
        <v>2562.2350000000001</v>
      </c>
      <c r="D271" s="42">
        <f>'Annual Data_MER_July-2014'!G47</f>
        <v>2116.4369999999999</v>
      </c>
      <c r="E271" s="42">
        <f>AER11_Table2.1d!W46*0.001</f>
        <v>2647.71</v>
      </c>
      <c r="F271" s="42">
        <f>AER11_Table2.1e!N43*0.001</f>
        <v>12.675000000000001</v>
      </c>
      <c r="G271" s="42"/>
      <c r="H271" s="42">
        <f t="shared" si="1096"/>
        <v>7339.0570000000007</v>
      </c>
      <c r="I271" s="27">
        <f t="shared" si="1097"/>
        <v>2150.9545720984761</v>
      </c>
      <c r="J271" s="1"/>
      <c r="K271" s="27">
        <f>[2]National!H197</f>
        <v>2562.2350000000001</v>
      </c>
      <c r="L271" s="42">
        <f>[10]Commercial_Total!D197</f>
        <v>2125.6504031279997</v>
      </c>
      <c r="M271" s="42">
        <f>[11]Total_Industrial!F200</f>
        <v>2457.0480398378299</v>
      </c>
      <c r="N271" s="27">
        <f t="shared" si="1098"/>
        <v>12.675000000000001</v>
      </c>
      <c r="O271" s="27"/>
      <c r="P271" s="27">
        <f t="shared" si="1099"/>
        <v>7157.6084429658304</v>
      </c>
      <c r="Q271" s="27">
        <f t="shared" si="1100"/>
        <v>2097.775041900888</v>
      </c>
      <c r="R271" s="27"/>
      <c r="S271" s="51">
        <f t="shared" si="1170"/>
        <v>1</v>
      </c>
      <c r="T271" s="51">
        <f t="shared" si="1171"/>
        <v>1.0043532612253518</v>
      </c>
      <c r="U271" s="51">
        <f t="shared" si="1172"/>
        <v>0.92798986287691243</v>
      </c>
      <c r="V271" s="51">
        <f t="shared" si="1173"/>
        <v>1</v>
      </c>
      <c r="W271" s="51" t="e">
        <f t="shared" si="1174"/>
        <v>#DIV/0!</v>
      </c>
      <c r="X271" s="51">
        <f t="shared" si="1175"/>
        <v>0.97527631178853491</v>
      </c>
      <c r="Z271" s="23">
        <f t="shared" si="1167"/>
        <v>84941.020785206041</v>
      </c>
      <c r="AA271" s="23">
        <f t="shared" si="1167"/>
        <v>55948.968379792685</v>
      </c>
      <c r="AB271" s="27">
        <f t="shared" si="1202"/>
        <v>1466.9064303155935</v>
      </c>
      <c r="AC271" s="58">
        <f t="shared" si="1203"/>
        <v>0.95430002937887426</v>
      </c>
      <c r="AD271" s="27">
        <f t="shared" si="1204"/>
        <v>7157.6084429658304</v>
      </c>
      <c r="AE271" s="27">
        <f t="shared" si="1176"/>
        <v>6784.7</v>
      </c>
      <c r="AH271" s="267">
        <f t="shared" si="1101"/>
        <v>30.164871770015953</v>
      </c>
      <c r="AI271" s="267">
        <f t="shared" si="1102"/>
        <v>37.99266482803872</v>
      </c>
      <c r="AJ271" s="267">
        <f t="shared" si="1103"/>
        <v>1674.9862084313143</v>
      </c>
      <c r="AK271" s="51">
        <f t="shared" si="1104"/>
        <v>1.328198638770847E-2</v>
      </c>
      <c r="AL271" s="15"/>
      <c r="AM271" s="15"/>
      <c r="AN271" s="34">
        <f t="shared" si="1105"/>
        <v>1.0549631439806963</v>
      </c>
      <c r="AO271" s="34">
        <f t="shared" si="1106"/>
        <v>1.0817069288251508</v>
      </c>
      <c r="AQ271" s="26">
        <f t="shared" si="1205"/>
        <v>0.97289998999712812</v>
      </c>
      <c r="AR271" s="26">
        <f t="shared" si="1206"/>
        <v>0.93628404025983003</v>
      </c>
      <c r="AS271" s="26">
        <f t="shared" si="1207"/>
        <v>1.0808068866590328</v>
      </c>
      <c r="AT271" s="26">
        <f t="shared" si="1208"/>
        <v>0.93878897283774887</v>
      </c>
      <c r="AV271" s="26">
        <f t="shared" si="1209"/>
        <v>1.040921282520904</v>
      </c>
      <c r="AY271" s="34">
        <f t="shared" si="1210"/>
        <v>12.519495450824067</v>
      </c>
      <c r="AZ271" s="34">
        <f t="shared" si="1211"/>
        <v>8.2463437410338969</v>
      </c>
      <c r="BA271" s="34">
        <f t="shared" si="1212"/>
        <v>0.21620800187415709</v>
      </c>
      <c r="BB271">
        <f t="shared" si="1213"/>
        <v>1.4065471271815618E-4</v>
      </c>
      <c r="BD271" s="34"/>
      <c r="BH271" s="258">
        <f>[2]National!CQ197</f>
        <v>0.95406963844914117</v>
      </c>
      <c r="BI271" s="258">
        <f>[10]Commercial_Total!Y197</f>
        <v>0.91818698256946463</v>
      </c>
      <c r="BJ271" s="258">
        <f>[11]Total_Industrial!Z200</f>
        <v>1.0049840005095314</v>
      </c>
      <c r="BK271" s="51">
        <f t="shared" si="1177"/>
        <v>0.93878897283774887</v>
      </c>
      <c r="BL271" s="1"/>
      <c r="BM271" s="1"/>
      <c r="BN271" s="258">
        <f>[2]National!CU197</f>
        <v>1.0197368732733145</v>
      </c>
      <c r="BO271" s="258">
        <f>[10]Commercial_Total!X197</f>
        <v>1.0197095559335008</v>
      </c>
      <c r="BP271" s="258">
        <f>[11]Total_Industrial!AD200</f>
        <v>1.0754452388530567</v>
      </c>
      <c r="BQ271" s="51">
        <v>1</v>
      </c>
      <c r="BZ271" s="83">
        <f t="shared" si="1135"/>
        <v>0.89440658080335367</v>
      </c>
      <c r="CA271" s="83">
        <f t="shared" si="1214"/>
        <v>1.0348205815862626</v>
      </c>
      <c r="CB271" s="83">
        <f t="shared" si="1215"/>
        <v>1.040921282520904</v>
      </c>
      <c r="CC271" s="83">
        <f t="shared" si="1216"/>
        <v>1.0436603874235182</v>
      </c>
      <c r="CD271" s="83">
        <f t="shared" si="1217"/>
        <v>1.038701696785663</v>
      </c>
      <c r="CE271" s="83">
        <f t="shared" si="1218"/>
        <v>0.96021308552924334</v>
      </c>
      <c r="CF271" s="473">
        <f t="shared" si="1188"/>
        <v>0.93100635854485625</v>
      </c>
      <c r="CG271" s="473">
        <f t="shared" si="1219"/>
        <v>0.93100684518496335</v>
      </c>
      <c r="CH271" s="9"/>
      <c r="CI271" s="84">
        <f t="shared" si="1108"/>
        <v>1.0840518152847909</v>
      </c>
      <c r="CK271" s="87">
        <f t="shared" si="1059"/>
        <v>0.92425519940741496</v>
      </c>
      <c r="CL271" s="87">
        <f t="shared" si="1109"/>
        <v>3.1395999385312326E-3</v>
      </c>
      <c r="CM271" s="92">
        <f t="shared" si="1110"/>
        <v>1</v>
      </c>
      <c r="CN271" s="92">
        <f t="shared" si="1111"/>
        <v>1</v>
      </c>
      <c r="CO271" s="5">
        <f t="shared" si="1112"/>
        <v>1</v>
      </c>
      <c r="CP271" s="91">
        <f t="shared" si="1113"/>
        <v>1</v>
      </c>
      <c r="CQ271" s="37">
        <f t="shared" si="1220"/>
        <v>0.93100635854485625</v>
      </c>
      <c r="CR271">
        <f t="shared" si="1221"/>
        <v>1.0840518152847909</v>
      </c>
      <c r="CS271" s="84">
        <f t="shared" si="1222"/>
        <v>0.99737548254621755</v>
      </c>
      <c r="CT271" s="205"/>
      <c r="CU271" s="244"/>
      <c r="CV271" s="5"/>
      <c r="CW271" s="26">
        <f t="shared" si="1114"/>
        <v>0.35797361931945959</v>
      </c>
      <c r="CX271" s="26">
        <f t="shared" si="1115"/>
        <v>0.29697774334344756</v>
      </c>
      <c r="CY271" s="26">
        <f t="shared" si="1116"/>
        <v>0.34327779444997503</v>
      </c>
      <c r="CZ271" s="26">
        <f t="shared" si="1117"/>
        <v>1.7708428871177509E-3</v>
      </c>
      <c r="DA271" s="26">
        <f t="shared" si="1118"/>
        <v>0</v>
      </c>
      <c r="DB271" s="26">
        <f t="shared" si="1119"/>
        <v>0.99999999999999978</v>
      </c>
      <c r="DD271" s="26">
        <f t="shared" si="1136"/>
        <v>0.35601668137221876</v>
      </c>
      <c r="DE271" s="26">
        <f t="shared" si="1137"/>
        <v>0.29686976966229789</v>
      </c>
      <c r="DF271" s="26">
        <f t="shared" si="1138"/>
        <v>0.34543752818057738</v>
      </c>
      <c r="DG271" s="26">
        <f t="shared" si="1139"/>
        <v>1.6657959405628189E-3</v>
      </c>
      <c r="DH271" s="26" t="e">
        <f t="shared" si="1140"/>
        <v>#DIV/0!</v>
      </c>
      <c r="DI271" s="26">
        <f t="shared" si="1141"/>
        <v>0.9999897751556569</v>
      </c>
      <c r="DJ271" s="26"/>
      <c r="DK271" s="26">
        <f t="shared" si="1142"/>
        <v>0.35602032162459035</v>
      </c>
      <c r="DL271" s="26">
        <f t="shared" si="1143"/>
        <v>0.29687280514052017</v>
      </c>
      <c r="DM271" s="26">
        <f t="shared" si="1144"/>
        <v>0.34544106026164828</v>
      </c>
      <c r="DN271" s="26">
        <f t="shared" si="1145"/>
        <v>1.665812973241175E-3</v>
      </c>
      <c r="DO271" s="26" t="e">
        <f t="shared" si="1146"/>
        <v>#DIV/0!</v>
      </c>
      <c r="DP271" s="26">
        <f t="shared" si="1147"/>
        <v>1</v>
      </c>
      <c r="DQ271" s="26"/>
      <c r="DR271" s="26"/>
      <c r="DS271" s="26">
        <f t="shared" si="1148"/>
        <v>1.8677764287814157E-2</v>
      </c>
      <c r="DT271" s="26">
        <f t="shared" si="1149"/>
        <v>3.8572876628337476E-3</v>
      </c>
      <c r="DU271" s="26">
        <f t="shared" si="1150"/>
        <v>-9.9113954599727161E-3</v>
      </c>
      <c r="DV271" s="26">
        <f t="shared" si="1151"/>
        <v>0.10364552824058304</v>
      </c>
      <c r="DW271" s="26" t="e">
        <f t="shared" si="1152"/>
        <v>#DIV/0!</v>
      </c>
      <c r="DY271" s="26">
        <f t="shared" si="1153"/>
        <v>1.0045539765439981</v>
      </c>
      <c r="DZ271" s="26">
        <f t="shared" si="1154"/>
        <v>1.2198305811619048</v>
      </c>
      <c r="EA271" s="26">
        <f t="shared" si="1223"/>
        <v>0.99737548254621755</v>
      </c>
      <c r="EC271" s="26">
        <f t="shared" si="1243"/>
        <v>-3.5013682499789235E-2</v>
      </c>
      <c r="ED271" s="26">
        <f t="shared" si="1244"/>
        <v>-3.0439328474627606E-2</v>
      </c>
      <c r="EE271" s="26">
        <f t="shared" si="1245"/>
        <v>-2.9928478073674238E-2</v>
      </c>
      <c r="EF271" s="26">
        <f t="shared" si="1246"/>
        <v>-7.3772598062933079E-3</v>
      </c>
      <c r="EG271" s="26" t="e">
        <f t="shared" si="1247"/>
        <v>#DIV/0!</v>
      </c>
      <c r="EI271" s="26">
        <f t="shared" si="1248"/>
        <v>0.9686489575206485</v>
      </c>
      <c r="EJ271" s="26">
        <f t="shared" si="1155"/>
        <v>0.8462656559964159</v>
      </c>
      <c r="EK271" s="26">
        <f t="shared" si="1224"/>
        <v>1.0436603874235182</v>
      </c>
      <c r="EN271" s="26">
        <f t="shared" si="1156"/>
        <v>1.9849305039240598E-3</v>
      </c>
      <c r="EO271" s="26">
        <f t="shared" si="1157"/>
        <v>3.8179549676946719E-3</v>
      </c>
      <c r="EP271" s="26">
        <f t="shared" si="1158"/>
        <v>-2.7610611734983869E-2</v>
      </c>
      <c r="EQ271" s="26">
        <f t="shared" si="1159"/>
        <v>0.10364552824058304</v>
      </c>
      <c r="ER271" s="26"/>
      <c r="ET271" s="26">
        <f t="shared" si="1160"/>
        <v>0.99250318006612359</v>
      </c>
      <c r="EU271" s="26">
        <f t="shared" si="1161"/>
        <v>1.1670151415977268</v>
      </c>
      <c r="EV271" s="26">
        <f t="shared" si="1225"/>
        <v>0.96021308552924334</v>
      </c>
      <c r="EW271" s="26">
        <f t="shared" si="1190"/>
        <v>-7.5250623290747153E-3</v>
      </c>
      <c r="EX271" s="26">
        <f t="shared" si="1249"/>
        <v>1.6692833783890269E-2</v>
      </c>
      <c r="EY271" s="26">
        <f t="shared" si="1250"/>
        <v>3.9332695138863635E-5</v>
      </c>
      <c r="EZ271" s="26">
        <f t="shared" si="1251"/>
        <v>1.7699266354784721E-2</v>
      </c>
      <c r="FA271" s="26">
        <f t="shared" si="1252"/>
        <v>0</v>
      </c>
      <c r="FB271" s="26"/>
      <c r="FC271" s="26"/>
      <c r="FD271" s="26">
        <f t="shared" si="1162"/>
        <v>1.0121418390371948</v>
      </c>
      <c r="FE271" s="26">
        <f t="shared" si="1163"/>
        <v>1.045257306788451</v>
      </c>
      <c r="FF271" s="26">
        <f t="shared" si="1226"/>
        <v>1.038701696785663</v>
      </c>
      <c r="FV271" s="26">
        <f t="shared" si="1227"/>
        <v>0.89440658080335367</v>
      </c>
      <c r="FX271" s="8">
        <f t="shared" si="1164"/>
        <v>34</v>
      </c>
      <c r="FY271" t="b">
        <f t="shared" si="1130"/>
        <v>0</v>
      </c>
      <c r="GC271" s="11"/>
      <c r="GD271" s="11"/>
      <c r="GE271" s="11"/>
      <c r="GF271" s="11" t="str">
        <f t="shared" ca="1" si="1228"/>
        <v/>
      </c>
      <c r="GG271" s="20" t="str">
        <f t="shared" ca="1" si="1229"/>
        <v/>
      </c>
      <c r="GH271" s="20" t="str">
        <f t="shared" ca="1" si="1230"/>
        <v/>
      </c>
      <c r="GI271" s="20" t="str">
        <f t="shared" ca="1" si="1231"/>
        <v/>
      </c>
      <c r="GM271" s="12" t="str">
        <f t="shared" ca="1" si="1195"/>
        <v/>
      </c>
      <c r="GN271" s="12" t="str">
        <f t="shared" ca="1" si="1196"/>
        <v/>
      </c>
      <c r="GO271" s="12" t="str">
        <f t="shared" ca="1" si="1197"/>
        <v/>
      </c>
      <c r="GP271" s="12" t="str">
        <f t="shared" ca="1" si="1198"/>
        <v/>
      </c>
      <c r="GQ271" s="12" t="str">
        <f t="shared" ca="1" si="1199"/>
        <v/>
      </c>
      <c r="GX271" s="14"/>
      <c r="GZ271">
        <f t="shared" si="1076"/>
        <v>0.64313000616142946</v>
      </c>
      <c r="HA271">
        <f t="shared" si="1232"/>
        <v>1.2203750025929476</v>
      </c>
      <c r="HB271">
        <f t="shared" si="1233"/>
        <v>0.97772581680353565</v>
      </c>
      <c r="HC271">
        <f t="shared" si="1234"/>
        <v>0.90665455596070166</v>
      </c>
      <c r="HD271">
        <f t="shared" si="1235"/>
        <v>0.69574646277699959</v>
      </c>
      <c r="HE271">
        <f t="shared" si="1236"/>
        <v>0.69574724351868955</v>
      </c>
      <c r="HG271">
        <f t="shared" si="1237"/>
        <v>1.1931921462168069</v>
      </c>
      <c r="HI271">
        <f t="shared" si="1238"/>
        <v>0.81571469996879953</v>
      </c>
      <c r="HJ271">
        <f t="shared" si="1239"/>
        <v>0.78800335812403111</v>
      </c>
      <c r="HK271">
        <f t="shared" si="1240"/>
        <v>1.0774726673849648</v>
      </c>
      <c r="HL271">
        <f t="shared" si="1241"/>
        <v>1.0342695251953504</v>
      </c>
      <c r="HM271" t="e">
        <f t="shared" si="1242"/>
        <v>#DIV/0!</v>
      </c>
      <c r="HO271" s="8">
        <f t="shared" si="1165"/>
        <v>34</v>
      </c>
      <c r="HP271" t="b">
        <f t="shared" si="1133"/>
        <v>0</v>
      </c>
      <c r="HS271" s="11"/>
      <c r="HT271" s="11"/>
      <c r="HU271" s="11"/>
      <c r="HV271" s="11" t="str">
        <f t="shared" ca="1" si="1178"/>
        <v/>
      </c>
      <c r="HW271" s="12" t="str">
        <f t="shared" ca="1" si="1179"/>
        <v/>
      </c>
      <c r="HX271" s="12" t="str">
        <f t="shared" ca="1" si="1180"/>
        <v/>
      </c>
      <c r="HY271" s="12" t="str">
        <f t="shared" ca="1" si="1181"/>
        <v/>
      </c>
      <c r="IB271" s="12" t="str">
        <f t="shared" ca="1" si="1182"/>
        <v/>
      </c>
      <c r="IC271" s="12" t="str">
        <f t="shared" ca="1" si="1183"/>
        <v/>
      </c>
      <c r="ID271" s="12" t="str">
        <f t="shared" ca="1" si="1184"/>
        <v/>
      </c>
      <c r="IE271" s="12" t="str">
        <f t="shared" ca="1" si="1185"/>
        <v/>
      </c>
      <c r="IF271" s="12" t="str">
        <f t="shared" ca="1" si="1186"/>
        <v/>
      </c>
    </row>
    <row r="272" spans="1:240" x14ac:dyDescent="0.2">
      <c r="A272" t="s">
        <v>200</v>
      </c>
      <c r="B272" s="1">
        <f t="shared" si="1134"/>
        <v>1984</v>
      </c>
      <c r="C272" s="42">
        <f>'Annual Data_MER_July-2014'!C48</f>
        <v>2661.6729999999998</v>
      </c>
      <c r="D272" s="42">
        <f>'Annual Data_MER_July-2014'!G48</f>
        <v>2264.4749999999999</v>
      </c>
      <c r="E272" s="42">
        <f>AER11_Table2.1d!W47*0.001</f>
        <v>2858.6970000000001</v>
      </c>
      <c r="F272" s="42">
        <f>AER11_Table2.1e!N44*0.001</f>
        <v>14.293000000000001</v>
      </c>
      <c r="G272" s="42"/>
      <c r="H272" s="42">
        <f t="shared" si="1096"/>
        <v>7799.137999999999</v>
      </c>
      <c r="I272" s="27">
        <f t="shared" si="1097"/>
        <v>2285.7966002344665</v>
      </c>
      <c r="J272" s="1"/>
      <c r="K272" s="27">
        <f>[2]National!H198</f>
        <v>2661.6729999999993</v>
      </c>
      <c r="L272" s="42">
        <f>[10]Commercial_Total!D198</f>
        <v>2273.6884031279997</v>
      </c>
      <c r="M272" s="42">
        <f>[11]Total_Industrial!F201</f>
        <v>2683.2816405739777</v>
      </c>
      <c r="N272" s="27">
        <f t="shared" si="1098"/>
        <v>14.293000000000001</v>
      </c>
      <c r="O272" s="27"/>
      <c r="P272" s="27">
        <f t="shared" si="1099"/>
        <v>7632.9360437019768</v>
      </c>
      <c r="Q272" s="27">
        <f t="shared" si="1100"/>
        <v>2237.0855931131232</v>
      </c>
      <c r="R272" s="27"/>
      <c r="S272" s="51">
        <f t="shared" si="1170"/>
        <v>0.99999999999999978</v>
      </c>
      <c r="T272" s="51">
        <f t="shared" si="1171"/>
        <v>1.0040686707197031</v>
      </c>
      <c r="U272" s="51">
        <f t="shared" si="1172"/>
        <v>0.93863800205967185</v>
      </c>
      <c r="V272" s="51">
        <f t="shared" si="1173"/>
        <v>1</v>
      </c>
      <c r="W272" s="51" t="e">
        <f t="shared" si="1174"/>
        <v>#DIV/0!</v>
      </c>
      <c r="X272" s="51">
        <f t="shared" si="1175"/>
        <v>0.97868970182371151</v>
      </c>
      <c r="Z272" s="23">
        <f t="shared" si="1167"/>
        <v>86136.082150429764</v>
      </c>
      <c r="AA272" s="23">
        <f t="shared" si="1167"/>
        <v>56945.76865771367</v>
      </c>
      <c r="AB272" s="27">
        <f t="shared" si="1202"/>
        <v>1621.6780333764768</v>
      </c>
      <c r="AC272" s="58">
        <f t="shared" si="1203"/>
        <v>0.9856623894086658</v>
      </c>
      <c r="AD272" s="27">
        <f t="shared" si="1204"/>
        <v>7632.9360437019768</v>
      </c>
      <c r="AE272" s="27">
        <f t="shared" si="1176"/>
        <v>7277.2</v>
      </c>
      <c r="AH272" s="267">
        <f t="shared" si="1101"/>
        <v>30.90079016307708</v>
      </c>
      <c r="AI272" s="267">
        <f t="shared" si="1102"/>
        <v>39.927258104013916</v>
      </c>
      <c r="AJ272" s="267">
        <f t="shared" si="1103"/>
        <v>1654.6327848982135</v>
      </c>
      <c r="AK272" s="51">
        <f t="shared" si="1104"/>
        <v>1.4500908377537753E-2</v>
      </c>
      <c r="AL272" s="15"/>
      <c r="AM272" s="15"/>
      <c r="AN272" s="34">
        <f t="shared" si="1105"/>
        <v>1.0488836425688419</v>
      </c>
      <c r="AO272" s="34">
        <f t="shared" si="1106"/>
        <v>1.0717223657450667</v>
      </c>
      <c r="AQ272" s="26">
        <f t="shared" si="1205"/>
        <v>0.99663538004640917</v>
      </c>
      <c r="AR272" s="26">
        <f t="shared" si="1206"/>
        <v>0.98395979074713968</v>
      </c>
      <c r="AS272" s="26">
        <f t="shared" si="1207"/>
        <v>1.0676735723601256</v>
      </c>
      <c r="AT272" s="26">
        <f t="shared" si="1208"/>
        <v>1.0249440470411191</v>
      </c>
      <c r="AV272" s="26">
        <f t="shared" si="1209"/>
        <v>1.0349227010132727</v>
      </c>
      <c r="AY272" s="34">
        <f t="shared" si="1210"/>
        <v>11.836431890071699</v>
      </c>
      <c r="AZ272" s="34">
        <f t="shared" si="1211"/>
        <v>7.825230673571383</v>
      </c>
      <c r="BA272" s="34">
        <f t="shared" si="1212"/>
        <v>0.2228436807256193</v>
      </c>
      <c r="BB272">
        <f t="shared" si="1213"/>
        <v>1.3544527969667811E-4</v>
      </c>
      <c r="BD272" s="34"/>
      <c r="BH272" s="258">
        <f>[2]National!CQ198</f>
        <v>0.99256419637290338</v>
      </c>
      <c r="BI272" s="258">
        <f>[10]Commercial_Total!Y198</f>
        <v>0.96670420996113127</v>
      </c>
      <c r="BJ272" s="258">
        <f>[11]Total_Industrial!Z201</f>
        <v>1.0282089845058184</v>
      </c>
      <c r="BK272" s="51">
        <f t="shared" si="1177"/>
        <v>1.0249440470411191</v>
      </c>
      <c r="BL272" s="1"/>
      <c r="BM272" s="1"/>
      <c r="BN272" s="258">
        <f>[2]National!CU198</f>
        <v>1.0041016829827063</v>
      </c>
      <c r="BO272" s="258">
        <f>[10]Commercial_Total!X198</f>
        <v>1.0178499075603511</v>
      </c>
      <c r="BP272" s="258">
        <f>[11]Total_Industrial!AD201</f>
        <v>1.0383815772458627</v>
      </c>
      <c r="BQ272" s="51">
        <v>1</v>
      </c>
      <c r="BZ272" s="83">
        <f t="shared" si="1135"/>
        <v>0.95933137350541153</v>
      </c>
      <c r="CA272" s="83">
        <f t="shared" si="1214"/>
        <v>1.025268797181369</v>
      </c>
      <c r="CB272" s="83">
        <f t="shared" si="1215"/>
        <v>1.0349227010132727</v>
      </c>
      <c r="CC272" s="83">
        <f t="shared" si="1216"/>
        <v>1.0179113202279979</v>
      </c>
      <c r="CD272" s="83">
        <f t="shared" si="1217"/>
        <v>1.0199821630610986</v>
      </c>
      <c r="CE272" s="83">
        <f t="shared" si="1218"/>
        <v>0.99679384842227958</v>
      </c>
      <c r="CF272" s="473">
        <f t="shared" si="1188"/>
        <v>0.99283371825317046</v>
      </c>
      <c r="CG272" s="473">
        <f t="shared" si="1219"/>
        <v>0.99283381623499323</v>
      </c>
      <c r="CH272" s="9"/>
      <c r="CI272" s="84">
        <f t="shared" si="1108"/>
        <v>1.0382513902105319</v>
      </c>
      <c r="CK272" s="87">
        <f t="shared" si="1059"/>
        <v>1.0731299163160157</v>
      </c>
      <c r="CL272" s="87">
        <f t="shared" si="1109"/>
        <v>2.795645817743051E-3</v>
      </c>
      <c r="CM272" s="92">
        <f t="shared" si="1110"/>
        <v>1</v>
      </c>
      <c r="CN272" s="92">
        <f t="shared" si="1111"/>
        <v>1</v>
      </c>
      <c r="CO272" s="5">
        <f t="shared" si="1112"/>
        <v>1</v>
      </c>
      <c r="CP272" s="91">
        <f t="shared" si="1113"/>
        <v>1</v>
      </c>
      <c r="CQ272" s="37">
        <f t="shared" si="1220"/>
        <v>0.99283371825317046</v>
      </c>
      <c r="CR272">
        <f t="shared" si="1221"/>
        <v>1.0382513902105319</v>
      </c>
      <c r="CS272" s="84">
        <f t="shared" si="1222"/>
        <v>1.0167120459780961</v>
      </c>
      <c r="CT272" s="205"/>
      <c r="CU272" s="244"/>
      <c r="CV272" s="5"/>
      <c r="CW272" s="26">
        <f t="shared" si="1114"/>
        <v>0.34870893516737589</v>
      </c>
      <c r="CX272" s="26">
        <f t="shared" si="1115"/>
        <v>0.29787861317193221</v>
      </c>
      <c r="CY272" s="26">
        <f t="shared" si="1116"/>
        <v>0.35153990878621133</v>
      </c>
      <c r="CZ272" s="26">
        <f t="shared" si="1117"/>
        <v>1.8725428744805637E-3</v>
      </c>
      <c r="DA272" s="26">
        <f t="shared" si="1118"/>
        <v>0</v>
      </c>
      <c r="DB272" s="26">
        <f t="shared" si="1119"/>
        <v>1</v>
      </c>
      <c r="DD272" s="26">
        <f t="shared" si="1136"/>
        <v>0.3533210328148737</v>
      </c>
      <c r="DE272" s="26">
        <f t="shared" si="1137"/>
        <v>0.29742795087311202</v>
      </c>
      <c r="DF272" s="26">
        <f t="shared" si="1138"/>
        <v>0.34739247679366653</v>
      </c>
      <c r="DG272" s="26">
        <f t="shared" si="1139"/>
        <v>1.8212196471088617E-3</v>
      </c>
      <c r="DH272" s="26" t="e">
        <f t="shared" si="1140"/>
        <v>#DIV/0!</v>
      </c>
      <c r="DI272" s="26">
        <f t="shared" si="1141"/>
        <v>0.99996268012876122</v>
      </c>
      <c r="DJ272" s="26"/>
      <c r="DK272" s="26">
        <f t="shared" si="1142"/>
        <v>0.35333421920243857</v>
      </c>
      <c r="DL272" s="26">
        <f t="shared" si="1143"/>
        <v>0.29743905126020642</v>
      </c>
      <c r="DM272" s="26">
        <f t="shared" si="1144"/>
        <v>0.34740544192002665</v>
      </c>
      <c r="DN272" s="26">
        <f t="shared" si="1145"/>
        <v>1.8212876173282291E-3</v>
      </c>
      <c r="DO272" s="26" t="e">
        <f t="shared" si="1146"/>
        <v>#DIV/0!</v>
      </c>
      <c r="DP272" s="26">
        <f t="shared" si="1147"/>
        <v>0.99999999999999989</v>
      </c>
      <c r="DQ272" s="26"/>
      <c r="DR272" s="26"/>
      <c r="DS272" s="26">
        <f t="shared" si="1148"/>
        <v>2.4103694266241784E-2</v>
      </c>
      <c r="DT272" s="26">
        <f t="shared" si="1149"/>
        <v>4.9666140897059854E-2</v>
      </c>
      <c r="DU272" s="26">
        <f t="shared" si="1150"/>
        <v>-1.2225829497990488E-2</v>
      </c>
      <c r="DV272" s="26">
        <f t="shared" si="1151"/>
        <v>8.7802583940654294E-2</v>
      </c>
      <c r="DW272" s="26" t="e">
        <f t="shared" si="1152"/>
        <v>#DIV/0!</v>
      </c>
      <c r="DY272" s="26">
        <f t="shared" si="1153"/>
        <v>1.0193874461226116</v>
      </c>
      <c r="DZ272" s="26">
        <f t="shared" si="1154"/>
        <v>1.2434799808328951</v>
      </c>
      <c r="EA272" s="26">
        <f t="shared" si="1223"/>
        <v>1.0167120459780961</v>
      </c>
      <c r="EC272" s="26">
        <f t="shared" si="1243"/>
        <v>-5.6104842003178987E-2</v>
      </c>
      <c r="ED272" s="26">
        <f t="shared" si="1244"/>
        <v>-5.2416704164664554E-2</v>
      </c>
      <c r="EE272" s="26">
        <f t="shared" si="1245"/>
        <v>3.0229626399230745E-2</v>
      </c>
      <c r="EF272" s="26">
        <f t="shared" si="1246"/>
        <v>-3.7740322202667112E-2</v>
      </c>
      <c r="EG272" s="26" t="e">
        <f t="shared" si="1247"/>
        <v>#DIV/0!</v>
      </c>
      <c r="EI272" s="26">
        <f t="shared" si="1248"/>
        <v>0.97532811678415154</v>
      </c>
      <c r="EJ272" s="26">
        <f t="shared" si="1155"/>
        <v>0.82538668856208897</v>
      </c>
      <c r="EK272" s="26">
        <f t="shared" si="1224"/>
        <v>1.0179113202279979</v>
      </c>
      <c r="EN272" s="26">
        <f t="shared" si="1156"/>
        <v>3.9555026891508561E-2</v>
      </c>
      <c r="EO272" s="26">
        <f t="shared" si="1157"/>
        <v>5.1491509847342382E-2</v>
      </c>
      <c r="EP272" s="26">
        <f t="shared" si="1158"/>
        <v>2.2846817199422029E-2</v>
      </c>
      <c r="EQ272" s="26">
        <f t="shared" si="1159"/>
        <v>8.7802583940654294E-2</v>
      </c>
      <c r="ER272" s="26"/>
      <c r="ET272" s="26">
        <f t="shared" si="1160"/>
        <v>1.038096505290671</v>
      </c>
      <c r="EU272" s="26">
        <f t="shared" si="1161"/>
        <v>1.2114743401138977</v>
      </c>
      <c r="EV272" s="26">
        <f t="shared" si="1225"/>
        <v>0.99679384842227958</v>
      </c>
      <c r="EW272" s="26">
        <f t="shared" si="1190"/>
        <v>3.7388752763723485E-2</v>
      </c>
      <c r="EX272" s="26">
        <f t="shared" si="1249"/>
        <v>-1.5451332625266998E-2</v>
      </c>
      <c r="EY272" s="26">
        <f t="shared" si="1250"/>
        <v>-1.8253689502822216E-3</v>
      </c>
      <c r="EZ272" s="26">
        <f t="shared" si="1251"/>
        <v>-3.5071426180768202E-2</v>
      </c>
      <c r="FA272" s="26">
        <f t="shared" si="1252"/>
        <v>0</v>
      </c>
      <c r="FB272" s="26"/>
      <c r="FC272" s="26"/>
      <c r="FD272" s="26">
        <f t="shared" si="1162"/>
        <v>0.98197795018291267</v>
      </c>
      <c r="FE272" s="26">
        <f t="shared" si="1163"/>
        <v>1.0264196275338349</v>
      </c>
      <c r="FF272" s="26">
        <f t="shared" si="1226"/>
        <v>1.0199821630610986</v>
      </c>
      <c r="FV272" s="26">
        <f t="shared" si="1227"/>
        <v>0.95933137350541153</v>
      </c>
      <c r="FX272" s="8">
        <f t="shared" si="1164"/>
        <v>35</v>
      </c>
      <c r="FY272" t="b">
        <f t="shared" si="1130"/>
        <v>0</v>
      </c>
      <c r="GC272" s="11"/>
      <c r="GD272" s="11"/>
      <c r="GE272" s="11"/>
      <c r="GF272" s="11" t="str">
        <f t="shared" ca="1" si="1228"/>
        <v/>
      </c>
      <c r="GG272" s="20" t="str">
        <f t="shared" ca="1" si="1229"/>
        <v/>
      </c>
      <c r="GH272" s="20" t="str">
        <f t="shared" ca="1" si="1230"/>
        <v/>
      </c>
      <c r="GI272" s="20" t="str">
        <f t="shared" ca="1" si="1231"/>
        <v/>
      </c>
      <c r="GM272" s="12" t="str">
        <f t="shared" ca="1" si="1195"/>
        <v/>
      </c>
      <c r="GN272" s="12" t="str">
        <f t="shared" ca="1" si="1196"/>
        <v/>
      </c>
      <c r="GO272" s="12" t="str">
        <f t="shared" ca="1" si="1197"/>
        <v/>
      </c>
      <c r="GP272" s="12" t="str">
        <f t="shared" ca="1" si="1198"/>
        <v/>
      </c>
      <c r="GQ272" s="12" t="str">
        <f t="shared" ca="1" si="1199"/>
        <v/>
      </c>
      <c r="GX272" s="14"/>
      <c r="GZ272">
        <f t="shared" si="1076"/>
        <v>0.68981468316033945</v>
      </c>
      <c r="HA272">
        <f t="shared" si="1232"/>
        <v>1.1902660530494336</v>
      </c>
      <c r="HB272">
        <f t="shared" si="1233"/>
        <v>0.96010519342564982</v>
      </c>
      <c r="HC272">
        <f t="shared" si="1234"/>
        <v>0.94119492604866939</v>
      </c>
      <c r="HD272">
        <f t="shared" si="1235"/>
        <v>0.74195040802946188</v>
      </c>
      <c r="HE272">
        <f t="shared" si="1236"/>
        <v>0.741950926021821</v>
      </c>
      <c r="HG272">
        <f t="shared" si="1237"/>
        <v>1.1427806190910113</v>
      </c>
      <c r="HI272">
        <f t="shared" si="1238"/>
        <v>0.83561531336355233</v>
      </c>
      <c r="HJ272">
        <f t="shared" si="1239"/>
        <v>0.82812862980404145</v>
      </c>
      <c r="HK272">
        <f t="shared" si="1240"/>
        <v>1.0643798685104209</v>
      </c>
      <c r="HL272">
        <f t="shared" si="1241"/>
        <v>1.1291870948171341</v>
      </c>
      <c r="HM272" t="e">
        <f t="shared" si="1242"/>
        <v>#DIV/0!</v>
      </c>
      <c r="HO272" s="8">
        <f t="shared" si="1165"/>
        <v>35</v>
      </c>
      <c r="HP272" t="b">
        <f t="shared" si="1133"/>
        <v>0</v>
      </c>
      <c r="HS272" s="11"/>
      <c r="HT272" s="11"/>
      <c r="HU272" s="11"/>
      <c r="HV272" s="11" t="str">
        <f t="shared" ca="1" si="1178"/>
        <v/>
      </c>
      <c r="HW272" s="12" t="str">
        <f t="shared" ca="1" si="1179"/>
        <v/>
      </c>
      <c r="HX272" s="12" t="str">
        <f t="shared" ca="1" si="1180"/>
        <v/>
      </c>
      <c r="HY272" s="12" t="str">
        <f t="shared" ca="1" si="1181"/>
        <v/>
      </c>
      <c r="IB272" s="12" t="str">
        <f t="shared" ca="1" si="1182"/>
        <v/>
      </c>
      <c r="IC272" s="12" t="str">
        <f t="shared" ca="1" si="1183"/>
        <v/>
      </c>
      <c r="ID272" s="12" t="str">
        <f t="shared" ca="1" si="1184"/>
        <v/>
      </c>
      <c r="IE272" s="12" t="str">
        <f t="shared" ca="1" si="1185"/>
        <v/>
      </c>
      <c r="IF272" s="12" t="str">
        <f t="shared" ca="1" si="1186"/>
        <v/>
      </c>
    </row>
    <row r="273" spans="1:240" x14ac:dyDescent="0.2">
      <c r="A273" t="s">
        <v>200</v>
      </c>
      <c r="B273" s="1">
        <f t="shared" si="1134"/>
        <v>1985</v>
      </c>
      <c r="C273" s="42">
        <f>'Annual Data_MER_July-2014'!C49</f>
        <v>2708.902</v>
      </c>
      <c r="D273" s="42">
        <f>'Annual Data_MER_July-2014'!G49</f>
        <v>2351.2820000000002</v>
      </c>
      <c r="E273" s="42">
        <f>AER11_Table2.1d!W48*0.001</f>
        <v>2855.0660000000003</v>
      </c>
      <c r="F273" s="42">
        <f>AER11_Table2.1e!N45*0.001</f>
        <v>14.148</v>
      </c>
      <c r="G273" s="42"/>
      <c r="H273" s="42">
        <f t="shared" si="1096"/>
        <v>7929.3980000000001</v>
      </c>
      <c r="I273" s="27">
        <f t="shared" si="1097"/>
        <v>2323.9736225087927</v>
      </c>
      <c r="J273" s="1"/>
      <c r="K273" s="27">
        <f>[2]National!H199</f>
        <v>2708.902</v>
      </c>
      <c r="L273" s="42">
        <f>[10]Commercial_Total!D199</f>
        <v>2360.4954031279999</v>
      </c>
      <c r="M273" s="42">
        <f>[11]Total_Industrial!F202</f>
        <v>2604.4844754749083</v>
      </c>
      <c r="N273" s="27">
        <f t="shared" si="1098"/>
        <v>14.148</v>
      </c>
      <c r="O273" s="27"/>
      <c r="P273" s="27">
        <f t="shared" si="1099"/>
        <v>7688.029878602908</v>
      </c>
      <c r="Q273" s="27">
        <f t="shared" si="1100"/>
        <v>2253.232672509645</v>
      </c>
      <c r="R273" s="27"/>
      <c r="S273" s="51">
        <f t="shared" si="1170"/>
        <v>1</v>
      </c>
      <c r="T273" s="51">
        <f t="shared" si="1171"/>
        <v>1.0039184594310677</v>
      </c>
      <c r="U273" s="51">
        <f t="shared" si="1172"/>
        <v>0.91223266834283623</v>
      </c>
      <c r="V273" s="51">
        <f t="shared" si="1173"/>
        <v>1</v>
      </c>
      <c r="W273" s="51" t="e">
        <f t="shared" si="1174"/>
        <v>#DIV/0!</v>
      </c>
      <c r="X273" s="51">
        <f t="shared" si="1175"/>
        <v>0.96956034728019802</v>
      </c>
      <c r="Z273" s="23">
        <f t="shared" si="1167"/>
        <v>87369.531977354287</v>
      </c>
      <c r="AA273" s="23">
        <f t="shared" si="1167"/>
        <v>58171.601888383011</v>
      </c>
      <c r="AB273" s="27">
        <f t="shared" si="1202"/>
        <v>1680.5778716984889</v>
      </c>
      <c r="AC273" s="58">
        <f t="shared" si="1203"/>
        <v>1</v>
      </c>
      <c r="AD273" s="27">
        <f t="shared" si="1204"/>
        <v>7688.029878602908</v>
      </c>
      <c r="AE273" s="27">
        <f t="shared" si="1176"/>
        <v>7585.7</v>
      </c>
      <c r="AH273" s="267">
        <f t="shared" si="1101"/>
        <v>31.005110576787029</v>
      </c>
      <c r="AI273" s="267">
        <f t="shared" si="1102"/>
        <v>40.578139960065215</v>
      </c>
      <c r="AJ273" s="267">
        <f t="shared" si="1103"/>
        <v>1549.7553069901285</v>
      </c>
      <c r="AK273" s="51">
        <f t="shared" si="1104"/>
        <v>1.4147999999999999E-2</v>
      </c>
      <c r="AL273" s="15"/>
      <c r="AM273" s="15"/>
      <c r="AN273" s="34">
        <f t="shared" si="1105"/>
        <v>1.0134898399096863</v>
      </c>
      <c r="AO273" s="34">
        <f t="shared" si="1106"/>
        <v>1.045308672897689</v>
      </c>
      <c r="AQ273" s="26">
        <f t="shared" si="1205"/>
        <v>1</v>
      </c>
      <c r="AR273" s="26">
        <f t="shared" si="1206"/>
        <v>1</v>
      </c>
      <c r="AS273" s="26">
        <f t="shared" si="1207"/>
        <v>1</v>
      </c>
      <c r="AT273" s="26">
        <f t="shared" si="1208"/>
        <v>1</v>
      </c>
      <c r="AV273" s="26">
        <f t="shared" si="1209"/>
        <v>1</v>
      </c>
      <c r="AY273" s="34">
        <f t="shared" si="1210"/>
        <v>11.517662440823429</v>
      </c>
      <c r="AZ273" s="34">
        <f t="shared" si="1211"/>
        <v>7.6685871954312734</v>
      </c>
      <c r="BA273" s="34">
        <f t="shared" si="1212"/>
        <v>0.22154552272018257</v>
      </c>
      <c r="BB273">
        <f t="shared" si="1213"/>
        <v>1.3182699025798543E-4</v>
      </c>
      <c r="BD273" s="34"/>
      <c r="BH273" s="258">
        <f>[2]National!CQ199</f>
        <v>1</v>
      </c>
      <c r="BI273" s="258">
        <f>[10]Commercial_Total!Y199</f>
        <v>1</v>
      </c>
      <c r="BJ273" s="258">
        <f>[11]Total_Industrial!Z202</f>
        <v>1</v>
      </c>
      <c r="BK273" s="51">
        <f t="shared" si="1177"/>
        <v>1</v>
      </c>
      <c r="BL273" s="1"/>
      <c r="BM273" s="1"/>
      <c r="BN273" s="258">
        <f>[2]National!CU199</f>
        <v>1</v>
      </c>
      <c r="BO273" s="258">
        <f>[10]Commercial_Total!X199</f>
        <v>1</v>
      </c>
      <c r="BP273" s="258">
        <f>[11]Total_Industrial!AD202</f>
        <v>1</v>
      </c>
      <c r="BQ273" s="51">
        <v>1</v>
      </c>
      <c r="BZ273" s="83">
        <f t="shared" si="1135"/>
        <v>1</v>
      </c>
      <c r="CA273" s="83">
        <f t="shared" si="1214"/>
        <v>1</v>
      </c>
      <c r="CB273" s="83">
        <f t="shared" si="1215"/>
        <v>1</v>
      </c>
      <c r="CC273" s="83">
        <f t="shared" si="1216"/>
        <v>1</v>
      </c>
      <c r="CD273" s="83">
        <f t="shared" si="1217"/>
        <v>1</v>
      </c>
      <c r="CE273" s="83">
        <f t="shared" si="1218"/>
        <v>1</v>
      </c>
      <c r="CF273" s="473">
        <f t="shared" si="1188"/>
        <v>1</v>
      </c>
      <c r="CG273" s="473">
        <f t="shared" si="1219"/>
        <v>1</v>
      </c>
      <c r="CH273" s="9"/>
      <c r="CI273" s="84">
        <f t="shared" si="1108"/>
        <v>1</v>
      </c>
      <c r="CK273" s="87">
        <f t="shared" si="1059"/>
        <v>1</v>
      </c>
      <c r="CL273" s="87">
        <f t="shared" si="1109"/>
        <v>2.5795682367026865E-3</v>
      </c>
      <c r="CM273" s="92">
        <f t="shared" si="1110"/>
        <v>1</v>
      </c>
      <c r="CN273" s="92">
        <f t="shared" si="1111"/>
        <v>1</v>
      </c>
      <c r="CO273" s="5">
        <f t="shared" si="1112"/>
        <v>1</v>
      </c>
      <c r="CP273" s="91">
        <f t="shared" si="1113"/>
        <v>1</v>
      </c>
      <c r="CQ273" s="37">
        <f t="shared" si="1220"/>
        <v>1</v>
      </c>
      <c r="CR273">
        <f t="shared" si="1221"/>
        <v>1</v>
      </c>
      <c r="CS273" s="84">
        <f t="shared" si="1222"/>
        <v>1</v>
      </c>
      <c r="CT273" s="205"/>
      <c r="CU273" s="244"/>
      <c r="CV273" s="5"/>
      <c r="CW273" s="26">
        <f t="shared" si="1114"/>
        <v>0.35235320918033031</v>
      </c>
      <c r="CX273" s="26">
        <f t="shared" si="1115"/>
        <v>0.30703514949878891</v>
      </c>
      <c r="CY273" s="26">
        <f t="shared" si="1116"/>
        <v>0.33877137792136197</v>
      </c>
      <c r="CZ273" s="26">
        <f t="shared" si="1117"/>
        <v>1.8402633995188136E-3</v>
      </c>
      <c r="DA273" s="26">
        <f t="shared" si="1118"/>
        <v>0</v>
      </c>
      <c r="DB273" s="26">
        <f t="shared" si="1119"/>
        <v>0.99999999999999989</v>
      </c>
      <c r="DD273" s="26">
        <f t="shared" si="1136"/>
        <v>0.35052791486250801</v>
      </c>
      <c r="DE273" s="26">
        <f t="shared" si="1137"/>
        <v>0.30243377961792484</v>
      </c>
      <c r="DF273" s="26">
        <f t="shared" si="1138"/>
        <v>0.34511627699333536</v>
      </c>
      <c r="DG273" s="26">
        <f t="shared" si="1139"/>
        <v>1.8563563626090118E-3</v>
      </c>
      <c r="DH273" s="26" t="e">
        <f t="shared" si="1140"/>
        <v>#DIV/0!</v>
      </c>
      <c r="DI273" s="26">
        <f t="shared" si="1141"/>
        <v>0.99993432783637726</v>
      </c>
      <c r="DJ273" s="26"/>
      <c r="DK273" s="26">
        <f t="shared" si="1142"/>
        <v>0.35055093630095485</v>
      </c>
      <c r="DL273" s="26">
        <f t="shared" si="1143"/>
        <v>0.30245364240301703</v>
      </c>
      <c r="DM273" s="26">
        <f t="shared" si="1144"/>
        <v>0.34513894301447356</v>
      </c>
      <c r="DN273" s="26">
        <f t="shared" si="1145"/>
        <v>1.8564782815544802E-3</v>
      </c>
      <c r="DO273" s="26" t="e">
        <f t="shared" si="1146"/>
        <v>#DIV/0!</v>
      </c>
      <c r="DP273" s="26">
        <f t="shared" si="1147"/>
        <v>0.99999999999999989</v>
      </c>
      <c r="DQ273" s="26"/>
      <c r="DR273" s="26"/>
      <c r="DS273" s="26">
        <f t="shared" si="1148"/>
        <v>3.3702930160138742E-3</v>
      </c>
      <c r="DT273" s="26">
        <f t="shared" si="1149"/>
        <v>1.6170245826651292E-2</v>
      </c>
      <c r="DU273" s="26">
        <f t="shared" si="1150"/>
        <v>-6.5482049961839248E-2</v>
      </c>
      <c r="DV273" s="26">
        <f t="shared" si="1151"/>
        <v>-2.4638022847811913E-2</v>
      </c>
      <c r="DW273" s="26" t="e">
        <f t="shared" si="1152"/>
        <v>#DIV/0!</v>
      </c>
      <c r="DY273" s="26">
        <f t="shared" si="1153"/>
        <v>0.98356265567600432</v>
      </c>
      <c r="DZ273" s="26">
        <f t="shared" si="1154"/>
        <v>1.2230404722279493</v>
      </c>
      <c r="EA273" s="26">
        <f t="shared" si="1223"/>
        <v>1</v>
      </c>
      <c r="EC273" s="26">
        <f t="shared" si="1243"/>
        <v>-2.7300501846656017E-2</v>
      </c>
      <c r="ED273" s="26">
        <f t="shared" si="1244"/>
        <v>-2.0220815400254982E-2</v>
      </c>
      <c r="EE273" s="26">
        <f t="shared" si="1245"/>
        <v>-5.8424538130446473E-3</v>
      </c>
      <c r="EF273" s="26">
        <f t="shared" si="1246"/>
        <v>-2.7077335847055916E-2</v>
      </c>
      <c r="EG273" s="26" t="e">
        <f t="shared" si="1247"/>
        <v>#DIV/0!</v>
      </c>
      <c r="EI273" s="26">
        <f t="shared" si="1248"/>
        <v>0.98240385004856212</v>
      </c>
      <c r="EJ273" s="26">
        <f t="shared" si="1155"/>
        <v>0.81086306062222968</v>
      </c>
      <c r="EK273" s="26">
        <f t="shared" si="1224"/>
        <v>1</v>
      </c>
      <c r="EN273" s="26">
        <f t="shared" si="1156"/>
        <v>7.4635870285149272E-3</v>
      </c>
      <c r="EO273" s="26">
        <f t="shared" si="1157"/>
        <v>3.3862714539027242E-2</v>
      </c>
      <c r="EP273" s="26">
        <f t="shared" si="1158"/>
        <v>-2.7818438692724729E-2</v>
      </c>
      <c r="EQ273" s="26">
        <f t="shared" si="1159"/>
        <v>-2.4638022847811913E-2</v>
      </c>
      <c r="ER273" s="26"/>
      <c r="ET273" s="26">
        <f t="shared" si="1160"/>
        <v>1.0032164640490058</v>
      </c>
      <c r="EU273" s="26">
        <f t="shared" si="1161"/>
        <v>1.215371003775167</v>
      </c>
      <c r="EV273" s="26">
        <f t="shared" si="1225"/>
        <v>1</v>
      </c>
      <c r="EW273" s="26">
        <f t="shared" si="1190"/>
        <v>3.2113022939545214E-3</v>
      </c>
      <c r="EX273" s="26">
        <f t="shared" si="1249"/>
        <v>-4.0932940125015084E-3</v>
      </c>
      <c r="EY273" s="26">
        <f t="shared" si="1250"/>
        <v>-1.7692468712376092E-2</v>
      </c>
      <c r="EZ273" s="26">
        <f t="shared" si="1251"/>
        <v>-3.7663325329049473E-2</v>
      </c>
      <c r="FA273" s="26">
        <f t="shared" si="1252"/>
        <v>0</v>
      </c>
      <c r="FB273" s="26"/>
      <c r="FC273" s="26"/>
      <c r="FD273" s="26">
        <f t="shared" si="1162"/>
        <v>0.98040930147138117</v>
      </c>
      <c r="FE273" s="26">
        <f t="shared" si="1163"/>
        <v>1.0063113500469623</v>
      </c>
      <c r="FF273" s="26">
        <f t="shared" si="1226"/>
        <v>1</v>
      </c>
      <c r="FV273" s="26">
        <f t="shared" si="1227"/>
        <v>1</v>
      </c>
      <c r="FX273" s="8">
        <f t="shared" si="1164"/>
        <v>36</v>
      </c>
      <c r="FY273" t="b">
        <f t="shared" si="1130"/>
        <v>0</v>
      </c>
      <c r="GC273" s="11"/>
      <c r="GD273" s="11"/>
      <c r="GE273" s="11"/>
      <c r="GF273" s="11" t="str">
        <f t="shared" ca="1" si="1228"/>
        <v/>
      </c>
      <c r="GG273" s="20" t="str">
        <f t="shared" ca="1" si="1229"/>
        <v/>
      </c>
      <c r="GH273" s="20" t="str">
        <f t="shared" ca="1" si="1230"/>
        <v/>
      </c>
      <c r="GI273" s="20" t="str">
        <f t="shared" ca="1" si="1231"/>
        <v/>
      </c>
      <c r="GM273" s="12" t="str">
        <f t="shared" ca="1" si="1195"/>
        <v/>
      </c>
      <c r="GN273" s="12" t="str">
        <f t="shared" ca="1" si="1196"/>
        <v/>
      </c>
      <c r="GO273" s="12" t="str">
        <f t="shared" ca="1" si="1197"/>
        <v/>
      </c>
      <c r="GP273" s="12" t="str">
        <f t="shared" ca="1" si="1198"/>
        <v/>
      </c>
      <c r="GQ273" s="12" t="str">
        <f t="shared" ca="1" si="1199"/>
        <v/>
      </c>
      <c r="GX273" s="14"/>
      <c r="GZ273">
        <f t="shared" si="1076"/>
        <v>0.71905777525001191</v>
      </c>
      <c r="HA273">
        <f t="shared" si="1232"/>
        <v>1.1693219530978698</v>
      </c>
      <c r="HB273">
        <f t="shared" si="1233"/>
        <v>0.94129606202548666</v>
      </c>
      <c r="HC273">
        <f t="shared" si="1234"/>
        <v>0.94422224569141167</v>
      </c>
      <c r="HD273">
        <f t="shared" si="1235"/>
        <v>0.74730581202950863</v>
      </c>
      <c r="HE273">
        <f t="shared" si="1236"/>
        <v>0.74730626000979117</v>
      </c>
      <c r="HG273">
        <f t="shared" si="1237"/>
        <v>1.1006781496909754</v>
      </c>
      <c r="HI273">
        <f t="shared" si="1238"/>
        <v>0.83843633297931008</v>
      </c>
      <c r="HJ273">
        <f t="shared" si="1239"/>
        <v>0.84162852749829065</v>
      </c>
      <c r="HK273">
        <f t="shared" si="1240"/>
        <v>0.99691506473984948</v>
      </c>
      <c r="HL273">
        <f t="shared" si="1241"/>
        <v>1.1017060863731549</v>
      </c>
      <c r="HM273" t="e">
        <f t="shared" si="1242"/>
        <v>#DIV/0!</v>
      </c>
      <c r="HO273" s="8">
        <f t="shared" si="1165"/>
        <v>36</v>
      </c>
      <c r="HP273" t="b">
        <f t="shared" si="1133"/>
        <v>0</v>
      </c>
      <c r="HS273" s="11"/>
      <c r="HT273" s="11"/>
      <c r="HU273" s="11"/>
      <c r="HV273" s="11" t="str">
        <f t="shared" ca="1" si="1178"/>
        <v/>
      </c>
      <c r="HW273" s="12" t="str">
        <f t="shared" ca="1" si="1179"/>
        <v/>
      </c>
      <c r="HX273" s="12" t="str">
        <f t="shared" ca="1" si="1180"/>
        <v/>
      </c>
      <c r="HY273" s="12" t="str">
        <f t="shared" ca="1" si="1181"/>
        <v/>
      </c>
      <c r="IB273" s="12" t="str">
        <f t="shared" ca="1" si="1182"/>
        <v/>
      </c>
      <c r="IC273" s="12" t="str">
        <f t="shared" ca="1" si="1183"/>
        <v/>
      </c>
      <c r="ID273" s="12" t="str">
        <f t="shared" ca="1" si="1184"/>
        <v/>
      </c>
      <c r="IE273" s="12" t="str">
        <f t="shared" ca="1" si="1185"/>
        <v/>
      </c>
      <c r="IF273" s="12" t="str">
        <f t="shared" ca="1" si="1186"/>
        <v/>
      </c>
    </row>
    <row r="274" spans="1:240" x14ac:dyDescent="0.2">
      <c r="A274" t="s">
        <v>200</v>
      </c>
      <c r="B274" s="1">
        <f t="shared" si="1134"/>
        <v>1986</v>
      </c>
      <c r="C274" s="42">
        <f>'Annual Data_MER_July-2014'!C50</f>
        <v>2794.7289999999998</v>
      </c>
      <c r="D274" s="42">
        <f>'Annual Data_MER_July-2014'!G50</f>
        <v>2438.6289999999999</v>
      </c>
      <c r="E274" s="42">
        <f>AER11_Table2.1d!W49*0.001</f>
        <v>2833.77</v>
      </c>
      <c r="F274" s="42">
        <f>AER11_Table2.1e!N46*0.001</f>
        <v>15.057</v>
      </c>
      <c r="G274" s="42"/>
      <c r="H274" s="42">
        <f t="shared" si="1096"/>
        <v>8082.1850000000004</v>
      </c>
      <c r="I274" s="27">
        <f t="shared" si="1097"/>
        <v>2368.7529308323565</v>
      </c>
      <c r="J274" s="1"/>
      <c r="K274" s="27">
        <f>[2]National!H200</f>
        <v>2794.7290000000003</v>
      </c>
      <c r="L274" s="42">
        <f>[10]Commercial_Total!D200</f>
        <v>2447.8424031279992</v>
      </c>
      <c r="M274" s="42">
        <f>[11]Total_Industrial!F203</f>
        <v>2600.463813618544</v>
      </c>
      <c r="N274" s="27">
        <f t="shared" si="1098"/>
        <v>15.057</v>
      </c>
      <c r="O274" s="27"/>
      <c r="P274" s="27">
        <f t="shared" si="1099"/>
        <v>7858.0922167465433</v>
      </c>
      <c r="Q274" s="27">
        <f t="shared" si="1100"/>
        <v>2303.0750928331017</v>
      </c>
      <c r="R274" s="27"/>
      <c r="S274" s="51">
        <f t="shared" si="1170"/>
        <v>1.0000000000000002</v>
      </c>
      <c r="T274" s="51">
        <f t="shared" si="1171"/>
        <v>1.0037781077515273</v>
      </c>
      <c r="U274" s="51">
        <f t="shared" si="1172"/>
        <v>0.91766932871000262</v>
      </c>
      <c r="V274" s="51">
        <f t="shared" si="1173"/>
        <v>1</v>
      </c>
      <c r="W274" s="51" t="e">
        <f t="shared" si="1174"/>
        <v>#DIV/0!</v>
      </c>
      <c r="X274" s="51">
        <f t="shared" si="1175"/>
        <v>0.97227324253856384</v>
      </c>
      <c r="Z274" s="23">
        <f t="shared" si="1167"/>
        <v>88622.319685179507</v>
      </c>
      <c r="AA274" s="23">
        <f t="shared" si="1167"/>
        <v>59492.416736089981</v>
      </c>
      <c r="AB274" s="27">
        <f t="shared" si="1202"/>
        <v>1665.7995131596667</v>
      </c>
      <c r="AC274" s="58">
        <f t="shared" si="1203"/>
        <v>1.0164849796307009</v>
      </c>
      <c r="AD274" s="27">
        <f t="shared" si="1204"/>
        <v>7858.0922167465433</v>
      </c>
      <c r="AE274" s="27">
        <f t="shared" si="1176"/>
        <v>7852.1</v>
      </c>
      <c r="AH274" s="267">
        <f t="shared" si="1101"/>
        <v>31.535272490360782</v>
      </c>
      <c r="AI274" s="267">
        <f t="shared" si="1102"/>
        <v>41.145452436176804</v>
      </c>
      <c r="AJ274" s="267">
        <f t="shared" si="1103"/>
        <v>1561.0905112380651</v>
      </c>
      <c r="AK274" s="51">
        <f t="shared" si="1104"/>
        <v>1.4812811110568851E-2</v>
      </c>
      <c r="AL274" s="15"/>
      <c r="AM274" s="15"/>
      <c r="AN274" s="34">
        <f t="shared" si="1105"/>
        <v>1.0007631355620208</v>
      </c>
      <c r="AO274" s="34">
        <f t="shared" si="1106"/>
        <v>1.0293023522369813</v>
      </c>
      <c r="AQ274" s="26">
        <f t="shared" si="1205"/>
        <v>1.0170991782874232</v>
      </c>
      <c r="AR274" s="26">
        <f t="shared" si="1206"/>
        <v>1.0139807412727617</v>
      </c>
      <c r="AS274" s="26">
        <f t="shared" si="1207"/>
        <v>1.007314189663884</v>
      </c>
      <c r="AT274" s="26">
        <f t="shared" si="1208"/>
        <v>1.046989759016741</v>
      </c>
      <c r="AV274" s="26">
        <f t="shared" si="1209"/>
        <v>0.98744269173058541</v>
      </c>
      <c r="AY274" s="34">
        <f t="shared" si="1210"/>
        <v>11.286448171212733</v>
      </c>
      <c r="AZ274" s="34">
        <f t="shared" si="1211"/>
        <v>7.5766249456947792</v>
      </c>
      <c r="BA274" s="34">
        <f t="shared" si="1212"/>
        <v>0.21214700693568175</v>
      </c>
      <c r="BB274">
        <f t="shared" si="1213"/>
        <v>1.2945390145702434E-4</v>
      </c>
      <c r="BD274" s="34"/>
      <c r="BH274" s="258">
        <f>[2]National!CQ200</f>
        <v>0.99362833683402374</v>
      </c>
      <c r="BI274" s="258">
        <f>[10]Commercial_Total!Y200</f>
        <v>0.99724287823504698</v>
      </c>
      <c r="BJ274" s="258">
        <f>[11]Total_Industrial!Z203</f>
        <v>0.99604103292628665</v>
      </c>
      <c r="BK274" s="51">
        <f t="shared" si="1177"/>
        <v>1.046989759016741</v>
      </c>
      <c r="BL274" s="1"/>
      <c r="BM274" s="1"/>
      <c r="BN274" s="258">
        <f>[2]National!CU200</f>
        <v>1.0236213487310399</v>
      </c>
      <c r="BO274" s="258">
        <f>[10]Commercial_Total!X200</f>
        <v>1.0167841389525267</v>
      </c>
      <c r="BP274" s="258">
        <f>[11]Total_Industrial!AD203</f>
        <v>1.0113179051624921</v>
      </c>
      <c r="BQ274" s="51">
        <v>1</v>
      </c>
      <c r="BZ274" s="83">
        <f t="shared" si="1135"/>
        <v>1.0351187102047275</v>
      </c>
      <c r="CA274" s="83">
        <f t="shared" si="1214"/>
        <v>0.98468746976303489</v>
      </c>
      <c r="CB274" s="83">
        <f t="shared" si="1215"/>
        <v>0.98744269173058541</v>
      </c>
      <c r="CC274" s="83">
        <f t="shared" si="1216"/>
        <v>0.97486213854023585</v>
      </c>
      <c r="CD274" s="83">
        <f t="shared" si="1217"/>
        <v>1.0173295582867004</v>
      </c>
      <c r="CE274" s="83">
        <f t="shared" si="1218"/>
        <v>0.99565074871389825</v>
      </c>
      <c r="CF274" s="473">
        <f t="shared" si="1188"/>
        <v>1.0221203854908623</v>
      </c>
      <c r="CG274" s="473">
        <f t="shared" si="1219"/>
        <v>1.0221204054652477</v>
      </c>
      <c r="CH274" s="9"/>
      <c r="CI274" s="84">
        <f t="shared" si="1108"/>
        <v>0.99175606879156619</v>
      </c>
      <c r="CK274" s="87">
        <f t="shared" si="1059"/>
        <v>1.0876781277355296</v>
      </c>
      <c r="CL274" s="87">
        <f t="shared" si="1109"/>
        <v>2.3484706324619527E-3</v>
      </c>
      <c r="CM274" s="92">
        <f t="shared" si="1110"/>
        <v>1</v>
      </c>
      <c r="CN274" s="92">
        <f t="shared" si="1111"/>
        <v>1</v>
      </c>
      <c r="CO274" s="5">
        <f t="shared" si="1112"/>
        <v>1</v>
      </c>
      <c r="CP274" s="91">
        <f t="shared" si="1113"/>
        <v>1</v>
      </c>
      <c r="CQ274" s="37">
        <f t="shared" si="1220"/>
        <v>1.0221203854908623</v>
      </c>
      <c r="CR274">
        <f t="shared" si="1221"/>
        <v>0.99175606879156619</v>
      </c>
      <c r="CS274" s="84">
        <f t="shared" si="1222"/>
        <v>1.0129049561912287</v>
      </c>
      <c r="CT274" s="205"/>
      <c r="CU274" s="244"/>
      <c r="CV274" s="5"/>
      <c r="CW274" s="26">
        <f t="shared" si="1114"/>
        <v>0.35564980951026448</v>
      </c>
      <c r="CX274" s="26">
        <f t="shared" si="1115"/>
        <v>0.31150594006918775</v>
      </c>
      <c r="CY274" s="26">
        <f t="shared" si="1116"/>
        <v>0.33092813648542346</v>
      </c>
      <c r="CZ274" s="26">
        <f t="shared" si="1117"/>
        <v>1.9161139351243188E-3</v>
      </c>
      <c r="DA274" s="26">
        <f t="shared" si="1118"/>
        <v>0</v>
      </c>
      <c r="DB274" s="26">
        <f t="shared" si="1119"/>
        <v>1</v>
      </c>
      <c r="DD274" s="26">
        <f t="shared" si="1136"/>
        <v>0.35399895106134555</v>
      </c>
      <c r="DE274" s="26">
        <f t="shared" si="1137"/>
        <v>0.30926515892600209</v>
      </c>
      <c r="DF274" s="26">
        <f t="shared" si="1138"/>
        <v>0.33483444718123523</v>
      </c>
      <c r="DG274" s="26">
        <f t="shared" si="1139"/>
        <v>1.8779333712864621E-3</v>
      </c>
      <c r="DH274" s="26" t="e">
        <f t="shared" si="1140"/>
        <v>#DIV/0!</v>
      </c>
      <c r="DI274" s="26">
        <f t="shared" si="1141"/>
        <v>0.99997649053986937</v>
      </c>
      <c r="DJ274" s="26"/>
      <c r="DK274" s="26">
        <f t="shared" si="1142"/>
        <v>0.35400727358122974</v>
      </c>
      <c r="DL274" s="26">
        <f t="shared" si="1143"/>
        <v>0.30927242975385888</v>
      </c>
      <c r="DM274" s="26">
        <f t="shared" si="1144"/>
        <v>0.33484231914338719</v>
      </c>
      <c r="DN274" s="26">
        <f t="shared" si="1145"/>
        <v>1.8779775215241306E-3</v>
      </c>
      <c r="DO274" s="26" t="e">
        <f t="shared" si="1146"/>
        <v>#DIV/0!</v>
      </c>
      <c r="DP274" s="26">
        <f t="shared" si="1147"/>
        <v>0.99999999999999978</v>
      </c>
      <c r="DQ274" s="26"/>
      <c r="DR274" s="26"/>
      <c r="DS274" s="26">
        <f t="shared" si="1148"/>
        <v>1.6954632751558115E-2</v>
      </c>
      <c r="DT274" s="26">
        <f t="shared" si="1149"/>
        <v>1.3883912160974224E-2</v>
      </c>
      <c r="DU274" s="26">
        <f t="shared" si="1150"/>
        <v>7.2875706973047211E-3</v>
      </c>
      <c r="DV274" s="26">
        <f t="shared" si="1151"/>
        <v>4.5919150576705203E-2</v>
      </c>
      <c r="DW274" s="26" t="e">
        <f t="shared" si="1152"/>
        <v>#DIV/0!</v>
      </c>
      <c r="DY274" s="26">
        <f t="shared" si="1153"/>
        <v>1.0129049561912287</v>
      </c>
      <c r="DZ274" s="26">
        <f t="shared" si="1154"/>
        <v>1.2388237559421507</v>
      </c>
      <c r="EA274" s="26">
        <f t="shared" si="1223"/>
        <v>1.0129049561912287</v>
      </c>
      <c r="EC274" s="26">
        <f t="shared" si="1243"/>
        <v>-2.0278992428659014E-2</v>
      </c>
      <c r="ED274" s="26">
        <f t="shared" si="1244"/>
        <v>-1.2064556968446207E-2</v>
      </c>
      <c r="EE274" s="26">
        <f t="shared" si="1245"/>
        <v>-4.3348625247077562E-2</v>
      </c>
      <c r="EF274" s="26">
        <f t="shared" si="1246"/>
        <v>-1.8165538569277731E-2</v>
      </c>
      <c r="EG274" s="26" t="e">
        <f t="shared" si="1247"/>
        <v>#DIV/0!</v>
      </c>
      <c r="EI274" s="26">
        <f t="shared" si="1248"/>
        <v>0.97486213854023585</v>
      </c>
      <c r="EJ274" s="26">
        <f t="shared" si="1155"/>
        <v>0.79047969734146772</v>
      </c>
      <c r="EK274" s="26">
        <f t="shared" si="1224"/>
        <v>0.97486213854023585</v>
      </c>
      <c r="EN274" s="26">
        <f t="shared" si="1156"/>
        <v>-6.3920488516774976E-3</v>
      </c>
      <c r="EO274" s="26">
        <f t="shared" si="1157"/>
        <v>-2.7609296259344975E-3</v>
      </c>
      <c r="EP274" s="26">
        <f t="shared" si="1158"/>
        <v>-3.9668245289861881E-3</v>
      </c>
      <c r="EQ274" s="26">
        <f t="shared" si="1159"/>
        <v>4.5919150576705203E-2</v>
      </c>
      <c r="ER274" s="26"/>
      <c r="ET274" s="26">
        <f t="shared" si="1160"/>
        <v>0.99565074871389814</v>
      </c>
      <c r="EU274" s="26">
        <f t="shared" si="1161"/>
        <v>1.2100850498739071</v>
      </c>
      <c r="EV274" s="26">
        <f t="shared" si="1225"/>
        <v>0.99565074871389825</v>
      </c>
      <c r="EW274" s="26">
        <f>LN(ET274)</f>
        <v>-4.3587367927026078E-3</v>
      </c>
      <c r="EX274" s="26">
        <f t="shared" si="1249"/>
        <v>2.3346681603235792E-2</v>
      </c>
      <c r="EY274" s="26">
        <f t="shared" si="1250"/>
        <v>1.6644841786908702E-2</v>
      </c>
      <c r="EZ274" s="26">
        <f t="shared" si="1251"/>
        <v>1.125433686417384E-2</v>
      </c>
      <c r="FA274" s="26">
        <f t="shared" si="1252"/>
        <v>0</v>
      </c>
      <c r="FB274" s="26"/>
      <c r="FC274" s="26"/>
      <c r="FD274" s="26">
        <f t="shared" si="1162"/>
        <v>1.0173295582867004</v>
      </c>
      <c r="FE274" s="26">
        <f t="shared" si="1163"/>
        <v>1.0237502812421693</v>
      </c>
      <c r="FF274" s="26">
        <f t="shared" si="1226"/>
        <v>1.0173295582867004</v>
      </c>
      <c r="FV274" s="26">
        <f t="shared" si="1227"/>
        <v>1.0351187102047275</v>
      </c>
      <c r="FX274" s="8">
        <f t="shared" si="1164"/>
        <v>37</v>
      </c>
      <c r="FY274" t="b">
        <f t="shared" si="1130"/>
        <v>0</v>
      </c>
      <c r="GC274" s="11"/>
      <c r="GD274" s="11"/>
      <c r="GE274" s="11"/>
      <c r="GF274" s="11" t="str">
        <f t="shared" ca="1" si="1228"/>
        <v/>
      </c>
      <c r="GG274" s="20" t="str">
        <f t="shared" ca="1" si="1229"/>
        <v/>
      </c>
      <c r="GH274" s="20" t="str">
        <f t="shared" ca="1" si="1230"/>
        <v/>
      </c>
      <c r="GI274" s="20" t="str">
        <f t="shared" ca="1" si="1231"/>
        <v/>
      </c>
      <c r="GM274" s="12" t="str">
        <f t="shared" ca="1" si="1195"/>
        <v/>
      </c>
      <c r="GN274" s="12" t="str">
        <f t="shared" ca="1" si="1196"/>
        <v/>
      </c>
      <c r="GO274" s="12" t="str">
        <f t="shared" ca="1" si="1197"/>
        <v/>
      </c>
      <c r="GP274" s="12" t="str">
        <f t="shared" ca="1" si="1198"/>
        <v/>
      </c>
      <c r="GQ274" s="12" t="str">
        <f t="shared" ca="1" si="1199"/>
        <v/>
      </c>
      <c r="GX274" s="14"/>
      <c r="GZ274">
        <f t="shared" si="1076"/>
        <v>0.74431015687947311</v>
      </c>
      <c r="HA274">
        <f t="shared" si="1232"/>
        <v>1.1399276998390346</v>
      </c>
      <c r="HB274">
        <f t="shared" si="1233"/>
        <v>0.95760830699739874</v>
      </c>
      <c r="HC274">
        <f t="shared" si="1234"/>
        <v>0.94011558587497235</v>
      </c>
      <c r="HD274">
        <f t="shared" si="1235"/>
        <v>0.76383650467116315</v>
      </c>
      <c r="HE274">
        <f t="shared" si="1236"/>
        <v>0.76383697748792556</v>
      </c>
      <c r="HG274">
        <f t="shared" si="1237"/>
        <v>1.091604234742297</v>
      </c>
      <c r="HI274">
        <f t="shared" si="1238"/>
        <v>0.85277290531957661</v>
      </c>
      <c r="HJ274">
        <f t="shared" si="1239"/>
        <v>0.8533951181890197</v>
      </c>
      <c r="HK274">
        <f t="shared" si="1240"/>
        <v>1.0042066906021399</v>
      </c>
      <c r="HL274">
        <f t="shared" si="1241"/>
        <v>1.1534749898791063</v>
      </c>
      <c r="HM274" t="e">
        <f t="shared" si="1242"/>
        <v>#DIV/0!</v>
      </c>
      <c r="HO274" s="8">
        <f t="shared" si="1165"/>
        <v>37</v>
      </c>
      <c r="HP274" t="b">
        <f t="shared" si="1133"/>
        <v>0</v>
      </c>
      <c r="HS274" s="11"/>
      <c r="HT274" s="11"/>
      <c r="HU274" s="11"/>
      <c r="HV274" s="11" t="str">
        <f t="shared" ca="1" si="1178"/>
        <v/>
      </c>
      <c r="HW274" s="12" t="str">
        <f t="shared" ca="1" si="1179"/>
        <v/>
      </c>
      <c r="HX274" s="12" t="str">
        <f t="shared" ca="1" si="1180"/>
        <v/>
      </c>
      <c r="HY274" s="12" t="str">
        <f t="shared" ca="1" si="1181"/>
        <v/>
      </c>
      <c r="IB274" s="12" t="str">
        <f t="shared" ca="1" si="1182"/>
        <v/>
      </c>
      <c r="IC274" s="12" t="str">
        <f t="shared" ca="1" si="1183"/>
        <v/>
      </c>
      <c r="ID274" s="12" t="str">
        <f t="shared" ca="1" si="1184"/>
        <v/>
      </c>
      <c r="IE274" s="12" t="str">
        <f t="shared" ca="1" si="1185"/>
        <v/>
      </c>
      <c r="IF274" s="12" t="str">
        <f t="shared" ca="1" si="1186"/>
        <v/>
      </c>
    </row>
    <row r="275" spans="1:240" x14ac:dyDescent="0.2">
      <c r="A275" t="s">
        <v>200</v>
      </c>
      <c r="B275" s="1">
        <f t="shared" si="1134"/>
        <v>1987</v>
      </c>
      <c r="C275" s="42">
        <f>'Annual Data_MER_July-2014'!C51</f>
        <v>2901.6</v>
      </c>
      <c r="D275" s="42">
        <f>'Annual Data_MER_July-2014'!G51</f>
        <v>2538.7559999999999</v>
      </c>
      <c r="E275" s="42">
        <f>AER11_Table2.1d!W50*0.001</f>
        <v>2928.2910000000002</v>
      </c>
      <c r="F275" s="42">
        <f>AER11_Table2.1e!N47*0.001</f>
        <v>15.567</v>
      </c>
      <c r="G275" s="42"/>
      <c r="H275" s="42">
        <f t="shared" si="1096"/>
        <v>8384.2139999999999</v>
      </c>
      <c r="I275" s="27">
        <f t="shared" si="1097"/>
        <v>2457.2725674091444</v>
      </c>
      <c r="J275" s="1"/>
      <c r="K275" s="27">
        <f>[2]National!H201</f>
        <v>2901.6</v>
      </c>
      <c r="L275" s="42">
        <f>[10]Commercial_Total!D201</f>
        <v>2547.9694031279996</v>
      </c>
      <c r="M275" s="42">
        <f>[11]Total_Industrial!F204</f>
        <v>2743.7954493488096</v>
      </c>
      <c r="N275" s="27">
        <f t="shared" si="1098"/>
        <v>15.567</v>
      </c>
      <c r="O275" s="27"/>
      <c r="P275" s="27">
        <f t="shared" si="1099"/>
        <v>8208.9318524768096</v>
      </c>
      <c r="Q275" s="27">
        <f t="shared" si="1100"/>
        <v>2405.9003084633086</v>
      </c>
      <c r="R275" s="27"/>
      <c r="S275" s="51">
        <f t="shared" si="1170"/>
        <v>1</v>
      </c>
      <c r="T275" s="51">
        <f t="shared" si="1171"/>
        <v>1.0036291014685932</v>
      </c>
      <c r="U275" s="51">
        <f t="shared" si="1172"/>
        <v>0.9369954862234694</v>
      </c>
      <c r="V275" s="51">
        <f t="shared" si="1173"/>
        <v>1</v>
      </c>
      <c r="W275" s="51" t="e">
        <f t="shared" si="1174"/>
        <v>#DIV/0!</v>
      </c>
      <c r="X275" s="51">
        <f t="shared" si="1175"/>
        <v>0.97909378893201071</v>
      </c>
      <c r="Z275" s="23">
        <f t="shared" si="1167"/>
        <v>89856.92041124808</v>
      </c>
      <c r="AA275" s="23">
        <f t="shared" si="1167"/>
        <v>60763.476770077759</v>
      </c>
      <c r="AB275" s="27">
        <f t="shared" si="1202"/>
        <v>1749.4685090450198</v>
      </c>
      <c r="AC275" s="58">
        <f t="shared" si="1203"/>
        <v>1.0584149691674531</v>
      </c>
      <c r="AD275" s="27">
        <f t="shared" si="1204"/>
        <v>8208.9318524768096</v>
      </c>
      <c r="AE275" s="27">
        <f t="shared" si="1176"/>
        <v>8123.9</v>
      </c>
      <c r="AH275" s="267">
        <f t="shared" si="1101"/>
        <v>32.291335900676877</v>
      </c>
      <c r="AI275" s="267">
        <f t="shared" si="1102"/>
        <v>41.932580862172067</v>
      </c>
      <c r="AJ275" s="267">
        <f t="shared" si="1103"/>
        <v>1568.3594389741613</v>
      </c>
      <c r="AK275" s="51">
        <f t="shared" si="1104"/>
        <v>1.4707841870608623E-2</v>
      </c>
      <c r="AL275" s="15"/>
      <c r="AM275" s="15"/>
      <c r="AN275" s="34">
        <f t="shared" si="1105"/>
        <v>1.0104668758203339</v>
      </c>
      <c r="AO275" s="34">
        <f t="shared" si="1106"/>
        <v>1.0320429842809489</v>
      </c>
      <c r="AQ275" s="26">
        <f t="shared" si="1205"/>
        <v>1.0414843004898948</v>
      </c>
      <c r="AR275" s="26">
        <f t="shared" si="1206"/>
        <v>1.0333785852047388</v>
      </c>
      <c r="AS275" s="26">
        <f t="shared" si="1207"/>
        <v>1.0120045609136612</v>
      </c>
      <c r="AT275" s="26">
        <f t="shared" si="1208"/>
        <v>1.0395703894973582</v>
      </c>
      <c r="AV275" s="26">
        <f t="shared" si="1209"/>
        <v>0.99701727242808691</v>
      </c>
      <c r="AY275" s="34">
        <f t="shared" si="1210"/>
        <v>11.060810744992933</v>
      </c>
      <c r="AZ275" s="34">
        <f t="shared" si="1211"/>
        <v>7.4795943783254053</v>
      </c>
      <c r="BA275" s="34">
        <f t="shared" si="1212"/>
        <v>0.21534835596757959</v>
      </c>
      <c r="BB275">
        <f t="shared" si="1213"/>
        <v>1.3028409620594213E-4</v>
      </c>
      <c r="BD275" s="34"/>
      <c r="BH275" s="258">
        <f>[2]National!CQ201</f>
        <v>0.99483910093860073</v>
      </c>
      <c r="BI275" s="258">
        <f>[10]Commercial_Total!Y201</f>
        <v>1.0109618550448947</v>
      </c>
      <c r="BJ275" s="258">
        <f>[11]Total_Industrial!Z204</f>
        <v>0.98121321211317447</v>
      </c>
      <c r="BK275" s="51">
        <f t="shared" si="1177"/>
        <v>1.0395703894973582</v>
      </c>
      <c r="BL275" s="1"/>
      <c r="BM275" s="1"/>
      <c r="BN275" s="258">
        <f>[2]National!CU201</f>
        <v>1.0468871795522374</v>
      </c>
      <c r="BO275" s="258">
        <f>[10]Commercial_Total!X201</f>
        <v>1.022173665651162</v>
      </c>
      <c r="BP275" s="258">
        <f>[11]Total_Industrial!AD204</f>
        <v>1.0313813370939202</v>
      </c>
      <c r="BQ275" s="51">
        <v>1</v>
      </c>
      <c r="BZ275" s="83">
        <f t="shared" si="1135"/>
        <v>1.0709492861568477</v>
      </c>
      <c r="CA275" s="83">
        <f t="shared" si="1214"/>
        <v>0.98730930971808883</v>
      </c>
      <c r="CB275" s="83">
        <f t="shared" si="1215"/>
        <v>0.99701727242808691</v>
      </c>
      <c r="CC275" s="83">
        <f t="shared" si="1216"/>
        <v>0.96886134812167612</v>
      </c>
      <c r="CD275" s="83">
        <f t="shared" si="1217"/>
        <v>1.0338886058852155</v>
      </c>
      <c r="CE275" s="83">
        <f t="shared" si="1218"/>
        <v>0.99533061915953447</v>
      </c>
      <c r="CF275" s="473">
        <f t="shared" si="1188"/>
        <v>1.0677550882651476</v>
      </c>
      <c r="CG275" s="473">
        <f t="shared" si="1219"/>
        <v>1.0677549361929068</v>
      </c>
      <c r="CH275" s="9"/>
      <c r="CI275" s="84">
        <f t="shared" si="1108"/>
        <v>1.0016947085055901</v>
      </c>
      <c r="CK275" s="87">
        <f t="shared" si="1059"/>
        <v>1.1322662328241968</v>
      </c>
      <c r="CL275" s="87">
        <f t="shared" si="1109"/>
        <v>2.3211220277533778E-3</v>
      </c>
      <c r="CM275" s="92">
        <f t="shared" si="1110"/>
        <v>1</v>
      </c>
      <c r="CN275" s="92">
        <f t="shared" si="1111"/>
        <v>1</v>
      </c>
      <c r="CO275" s="5">
        <f t="shared" si="1112"/>
        <v>1</v>
      </c>
      <c r="CP275" s="91">
        <f t="shared" si="1113"/>
        <v>1</v>
      </c>
      <c r="CQ275" s="37">
        <f t="shared" si="1220"/>
        <v>1.0677550882651476</v>
      </c>
      <c r="CR275">
        <f t="shared" si="1221"/>
        <v>1.0016947085055901</v>
      </c>
      <c r="CS275" s="84">
        <f t="shared" si="1222"/>
        <v>1.029060839676385</v>
      </c>
      <c r="CT275" s="205"/>
      <c r="CU275" s="244"/>
      <c r="CV275" s="5"/>
      <c r="CW275" s="26">
        <f t="shared" si="1114"/>
        <v>0.35346864271074746</v>
      </c>
      <c r="CX275" s="26">
        <f t="shared" si="1115"/>
        <v>0.3103898837166279</v>
      </c>
      <c r="CY275" s="26">
        <f t="shared" si="1116"/>
        <v>0.33424512453723781</v>
      </c>
      <c r="CZ275" s="26">
        <f t="shared" si="1117"/>
        <v>1.8963490353867544E-3</v>
      </c>
      <c r="DA275" s="26">
        <f t="shared" si="1118"/>
        <v>0</v>
      </c>
      <c r="DB275" s="26">
        <f t="shared" si="1119"/>
        <v>0.99999999999999978</v>
      </c>
      <c r="DD275" s="26">
        <f t="shared" si="1136"/>
        <v>0.35455810793798259</v>
      </c>
      <c r="DE275" s="26">
        <f t="shared" si="1137"/>
        <v>0.31094757807953299</v>
      </c>
      <c r="DF275" s="26">
        <f t="shared" si="1138"/>
        <v>0.33258387371513176</v>
      </c>
      <c r="DG275" s="26">
        <f t="shared" si="1139"/>
        <v>1.9062144073164731E-3</v>
      </c>
      <c r="DH275" s="26" t="e">
        <f t="shared" si="1140"/>
        <v>#DIV/0!</v>
      </c>
      <c r="DI275" s="26">
        <f t="shared" si="1141"/>
        <v>0.99999577413996377</v>
      </c>
      <c r="DJ275" s="26"/>
      <c r="DK275" s="26">
        <f t="shared" si="1142"/>
        <v>0.35455960625725313</v>
      </c>
      <c r="DL275" s="26">
        <f t="shared" si="1143"/>
        <v>0.31094889210602944</v>
      </c>
      <c r="DM275" s="26">
        <f t="shared" si="1144"/>
        <v>0.33258527917397168</v>
      </c>
      <c r="DN275" s="26">
        <f t="shared" si="1145"/>
        <v>1.9062224627457987E-3</v>
      </c>
      <c r="DO275" s="26" t="e">
        <f t="shared" si="1146"/>
        <v>#DIV/0!</v>
      </c>
      <c r="DP275" s="26">
        <f t="shared" si="1147"/>
        <v>1</v>
      </c>
      <c r="DQ275" s="26"/>
      <c r="DR275" s="26"/>
      <c r="DS275" s="26">
        <f t="shared" si="1148"/>
        <v>2.3692274912186822E-2</v>
      </c>
      <c r="DT275" s="26">
        <f t="shared" si="1149"/>
        <v>1.8949701836787403E-2</v>
      </c>
      <c r="DU275" s="26">
        <f t="shared" si="1150"/>
        <v>4.6455069894944237E-3</v>
      </c>
      <c r="DV275" s="26">
        <f t="shared" si="1151"/>
        <v>-7.1116097891423839E-3</v>
      </c>
      <c r="DW275" s="26" t="e">
        <f t="shared" si="1152"/>
        <v>#DIV/0!</v>
      </c>
      <c r="DY275" s="26">
        <f t="shared" si="1153"/>
        <v>1.0159500488040916</v>
      </c>
      <c r="DZ275" s="26">
        <f t="shared" si="1154"/>
        <v>1.258583055309096</v>
      </c>
      <c r="EA275" s="26">
        <f t="shared" si="1223"/>
        <v>1.029060839676385</v>
      </c>
      <c r="EC275" s="26">
        <f t="shared" si="1243"/>
        <v>-2.0194431469994369E-2</v>
      </c>
      <c r="ED275" s="26">
        <f t="shared" si="1244"/>
        <v>-1.2889279654254562E-2</v>
      </c>
      <c r="EE275" s="26">
        <f t="shared" si="1245"/>
        <v>1.4977513933237263E-2</v>
      </c>
      <c r="EF275" s="26">
        <f t="shared" si="1246"/>
        <v>6.3925770087362201E-3</v>
      </c>
      <c r="EG275" s="26" t="e">
        <f t="shared" si="1247"/>
        <v>#DIV/0!</v>
      </c>
      <c r="EI275" s="26">
        <f t="shared" si="1248"/>
        <v>0.9938444727912551</v>
      </c>
      <c r="EJ275" s="26">
        <f t="shared" si="1155"/>
        <v>0.78561387805652183</v>
      </c>
      <c r="EK275" s="26">
        <f t="shared" si="1224"/>
        <v>0.96886134812167612</v>
      </c>
      <c r="EN275" s="26">
        <f t="shared" si="1156"/>
        <v>1.2177863526534147E-3</v>
      </c>
      <c r="EO275" s="26">
        <f t="shared" si="1157"/>
        <v>1.3663139026557122E-2</v>
      </c>
      <c r="EP275" s="26">
        <f t="shared" si="1158"/>
        <v>-1.4998676899408722E-2</v>
      </c>
      <c r="EQ275" s="26">
        <f t="shared" si="1159"/>
        <v>-7.1116097891423839E-3</v>
      </c>
      <c r="ER275" s="26"/>
      <c r="ET275" s="26">
        <f t="shared" si="1160"/>
        <v>0.99967847203974158</v>
      </c>
      <c r="EU275" s="26">
        <f t="shared" si="1161"/>
        <v>1.2096959736960819</v>
      </c>
      <c r="EV275" s="26">
        <f t="shared" si="1225"/>
        <v>0.99533061915953447</v>
      </c>
      <c r="EW275" s="26">
        <f t="shared" ref="EW275:EW298" si="1253">LN(ET275)</f>
        <v>-3.2157966145558107E-4</v>
      </c>
      <c r="EX275" s="26">
        <f t="shared" si="1249"/>
        <v>2.247448855953384E-2</v>
      </c>
      <c r="EY275" s="26">
        <f t="shared" si="1250"/>
        <v>5.2865628102301493E-3</v>
      </c>
      <c r="EZ275" s="26">
        <f t="shared" si="1251"/>
        <v>1.9644670875325784E-2</v>
      </c>
      <c r="FA275" s="26">
        <f t="shared" si="1252"/>
        <v>0</v>
      </c>
      <c r="FB275" s="26"/>
      <c r="FC275" s="26"/>
      <c r="FD275" s="26">
        <f t="shared" si="1162"/>
        <v>1.016276974814732</v>
      </c>
      <c r="FE275" s="26">
        <f t="shared" si="1163"/>
        <v>1.0404138387865229</v>
      </c>
      <c r="FF275" s="26">
        <f t="shared" si="1226"/>
        <v>1.0338886058852155</v>
      </c>
      <c r="FV275" s="26">
        <f t="shared" si="1227"/>
        <v>1.0709492861568477</v>
      </c>
      <c r="FX275" s="8">
        <f t="shared" si="1164"/>
        <v>38</v>
      </c>
      <c r="FY275" t="b">
        <f t="shared" si="1130"/>
        <v>0</v>
      </c>
      <c r="GC275" s="11"/>
      <c r="GD275" s="11"/>
      <c r="GE275" s="11"/>
      <c r="GF275" s="11" t="str">
        <f t="shared" ca="1" si="1228"/>
        <v/>
      </c>
      <c r="GG275" s="20" t="str">
        <f t="shared" ca="1" si="1229"/>
        <v/>
      </c>
      <c r="GH275" s="20" t="str">
        <f t="shared" ca="1" si="1230"/>
        <v/>
      </c>
      <c r="GI275" s="20" t="str">
        <f t="shared" ca="1" si="1231"/>
        <v/>
      </c>
      <c r="GM275" s="12" t="str">
        <f t="shared" ca="1" si="1195"/>
        <v/>
      </c>
      <c r="GN275" s="12" t="str">
        <f t="shared" ca="1" si="1196"/>
        <v/>
      </c>
      <c r="GO275" s="12" t="str">
        <f t="shared" ca="1" si="1197"/>
        <v/>
      </c>
      <c r="GP275" s="12" t="str">
        <f t="shared" ca="1" si="1198"/>
        <v/>
      </c>
      <c r="GQ275" s="12" t="str">
        <f t="shared" ca="1" si="1199"/>
        <v/>
      </c>
      <c r="GX275" s="14"/>
      <c r="GZ275">
        <f t="shared" si="1076"/>
        <v>0.77007441110953123</v>
      </c>
      <c r="HA275">
        <f t="shared" si="1232"/>
        <v>1.1329108438666733</v>
      </c>
      <c r="HB275">
        <f t="shared" si="1233"/>
        <v>0.97319527329277367</v>
      </c>
      <c r="HC275">
        <f t="shared" si="1234"/>
        <v>0.93981331242823885</v>
      </c>
      <c r="HD275">
        <f t="shared" si="1235"/>
        <v>0.79793958328462578</v>
      </c>
      <c r="HE275">
        <f t="shared" si="1236"/>
        <v>0.79793994797331436</v>
      </c>
      <c r="HG275">
        <f t="shared" si="1237"/>
        <v>1.102543478313174</v>
      </c>
      <c r="HI275">
        <f t="shared" si="1238"/>
        <v>0.87321827775826932</v>
      </c>
      <c r="HJ275">
        <f t="shared" si="1239"/>
        <v>0.86972089701413124</v>
      </c>
      <c r="HK275">
        <f t="shared" si="1240"/>
        <v>1.0088825923602656</v>
      </c>
      <c r="HL275">
        <f t="shared" si="1241"/>
        <v>1.1453010253225508</v>
      </c>
      <c r="HM275" t="e">
        <f t="shared" si="1242"/>
        <v>#DIV/0!</v>
      </c>
      <c r="HO275" s="8">
        <f t="shared" si="1165"/>
        <v>38</v>
      </c>
      <c r="HP275" t="b">
        <f t="shared" si="1133"/>
        <v>0</v>
      </c>
      <c r="HS275" s="11"/>
      <c r="HT275" s="11"/>
      <c r="HU275" s="11"/>
      <c r="HV275" s="11" t="str">
        <f t="shared" ca="1" si="1178"/>
        <v/>
      </c>
      <c r="HW275" s="12" t="str">
        <f t="shared" ca="1" si="1179"/>
        <v/>
      </c>
      <c r="HX275" s="12" t="str">
        <f t="shared" ca="1" si="1180"/>
        <v/>
      </c>
      <c r="HY275" s="12" t="str">
        <f t="shared" ca="1" si="1181"/>
        <v/>
      </c>
      <c r="IB275" s="12" t="str">
        <f t="shared" ca="1" si="1182"/>
        <v/>
      </c>
      <c r="IC275" s="12" t="str">
        <f t="shared" ca="1" si="1183"/>
        <v/>
      </c>
      <c r="ID275" s="12" t="str">
        <f t="shared" ca="1" si="1184"/>
        <v/>
      </c>
      <c r="IE275" s="12" t="str">
        <f t="shared" ca="1" si="1185"/>
        <v/>
      </c>
      <c r="IF275" s="12" t="str">
        <f t="shared" ca="1" si="1186"/>
        <v/>
      </c>
    </row>
    <row r="276" spans="1:240" x14ac:dyDescent="0.2">
      <c r="A276" t="s">
        <v>200</v>
      </c>
      <c r="B276" s="1">
        <f t="shared" si="1134"/>
        <v>1988</v>
      </c>
      <c r="C276" s="42">
        <f>'Annual Data_MER_July-2014'!C52</f>
        <v>3046.4589999999998</v>
      </c>
      <c r="D276" s="42">
        <f>'Annual Data_MER_July-2014'!G52</f>
        <v>2675.1080000000002</v>
      </c>
      <c r="E276" s="42">
        <f>AER11_Table2.1d!W51*0.001</f>
        <v>3058.8519999999999</v>
      </c>
      <c r="F276" s="42">
        <f>AER11_Table2.1e!N48*0.001</f>
        <v>15.93</v>
      </c>
      <c r="G276" s="42"/>
      <c r="H276" s="42">
        <f t="shared" si="1096"/>
        <v>8796.3490000000002</v>
      </c>
      <c r="I276" s="27">
        <f t="shared" si="1097"/>
        <v>2578.062426729191</v>
      </c>
      <c r="J276" s="1"/>
      <c r="K276" s="27">
        <f>[2]National!H202</f>
        <v>3046.4590000000003</v>
      </c>
      <c r="L276" s="42">
        <f>[10]Commercial_Total!D202</f>
        <v>2684.3214031279999</v>
      </c>
      <c r="M276" s="42">
        <f>[11]Total_Industrial!F205</f>
        <v>2879.4064668287942</v>
      </c>
      <c r="N276" s="27">
        <f t="shared" si="1098"/>
        <v>15.93</v>
      </c>
      <c r="O276" s="27"/>
      <c r="P276" s="27">
        <f t="shared" si="1099"/>
        <v>8626.1168699567952</v>
      </c>
      <c r="Q276" s="27">
        <f t="shared" si="1100"/>
        <v>2528.1702432464231</v>
      </c>
      <c r="R276" s="27"/>
      <c r="S276" s="51">
        <f t="shared" si="1170"/>
        <v>1.0000000000000002</v>
      </c>
      <c r="T276" s="51">
        <f t="shared" si="1171"/>
        <v>1.0034441237991139</v>
      </c>
      <c r="U276" s="51">
        <f t="shared" si="1172"/>
        <v>0.94133566018519177</v>
      </c>
      <c r="V276" s="51">
        <f t="shared" si="1173"/>
        <v>1</v>
      </c>
      <c r="W276" s="51" t="e">
        <f t="shared" si="1174"/>
        <v>#DIV/0!</v>
      </c>
      <c r="X276" s="51">
        <f t="shared" si="1175"/>
        <v>0.98064741064239214</v>
      </c>
      <c r="Z276" s="23">
        <f t="shared" si="1167"/>
        <v>91216.809136547279</v>
      </c>
      <c r="AA276" s="23">
        <f t="shared" si="1167"/>
        <v>62000.598696130473</v>
      </c>
      <c r="AB276" s="27">
        <f t="shared" si="1202"/>
        <v>1891.9801788120933</v>
      </c>
      <c r="AC276" s="58">
        <f t="shared" si="1203"/>
        <v>1.0991398319654007</v>
      </c>
      <c r="AD276" s="27">
        <f t="shared" si="1204"/>
        <v>8626.1168699567952</v>
      </c>
      <c r="AE276" s="27">
        <f t="shared" si="1176"/>
        <v>8465.4</v>
      </c>
      <c r="AH276" s="267">
        <f t="shared" si="1101"/>
        <v>33.398000092719691</v>
      </c>
      <c r="AI276" s="267">
        <f t="shared" si="1102"/>
        <v>43.295088427840156</v>
      </c>
      <c r="AJ276" s="267">
        <f t="shared" si="1103"/>
        <v>1521.900968664836</v>
      </c>
      <c r="AK276" s="51">
        <f t="shared" si="1104"/>
        <v>1.4493151405053851E-2</v>
      </c>
      <c r="AL276" s="15"/>
      <c r="AM276" s="15"/>
      <c r="AN276" s="34">
        <f t="shared" si="1105"/>
        <v>1.0189851477729104</v>
      </c>
      <c r="AO276" s="34">
        <f t="shared" si="1106"/>
        <v>1.0390943133224657</v>
      </c>
      <c r="AQ276" s="26">
        <f t="shared" si="1205"/>
        <v>1.0771772611488177</v>
      </c>
      <c r="AR276" s="26">
        <f t="shared" si="1206"/>
        <v>1.0669559637393142</v>
      </c>
      <c r="AS276" s="26">
        <f t="shared" si="1207"/>
        <v>0.98202662175141053</v>
      </c>
      <c r="AT276" s="26">
        <f t="shared" si="1208"/>
        <v>1.0243957736113833</v>
      </c>
      <c r="AV276" s="26">
        <f t="shared" si="1209"/>
        <v>1.0054221637423753</v>
      </c>
      <c r="AY276" s="34">
        <f t="shared" si="1210"/>
        <v>10.775250919808547</v>
      </c>
      <c r="AZ276" s="34">
        <f t="shared" si="1211"/>
        <v>7.3240010745068727</v>
      </c>
      <c r="BA276" s="34">
        <f t="shared" si="1212"/>
        <v>0.22349566220286027</v>
      </c>
      <c r="BB276">
        <f t="shared" si="1213"/>
        <v>1.2983908993850269E-4</v>
      </c>
      <c r="BD276" s="34"/>
      <c r="BH276" s="258">
        <f>[2]National!CQ202</f>
        <v>1.0092734364679059</v>
      </c>
      <c r="BI276" s="258">
        <f>[10]Commercial_Total!Y202</f>
        <v>1.0393330779597547</v>
      </c>
      <c r="BJ276" s="258">
        <f>[11]Total_Industrial!Z205</f>
        <v>0.98137330424036451</v>
      </c>
      <c r="BK276" s="51">
        <f t="shared" si="1177"/>
        <v>1.0243957736113833</v>
      </c>
      <c r="BL276" s="1"/>
      <c r="BM276" s="1"/>
      <c r="BN276" s="258">
        <f>[2]National!CU202</f>
        <v>1.0672799087218143</v>
      </c>
      <c r="BO276" s="258">
        <f>[10]Commercial_Total!X202</f>
        <v>1.0265775104875754</v>
      </c>
      <c r="BP276" s="258">
        <f>[11]Total_Industrial!AD205</f>
        <v>1.0006664532057765</v>
      </c>
      <c r="BQ276" s="51">
        <v>1</v>
      </c>
      <c r="BZ276" s="83">
        <f t="shared" si="1135"/>
        <v>1.1159682033299498</v>
      </c>
      <c r="CA276" s="83">
        <f t="shared" si="1214"/>
        <v>0.99405500046412454</v>
      </c>
      <c r="CB276" s="83">
        <f t="shared" si="1215"/>
        <v>1.0054221637423753</v>
      </c>
      <c r="CC276" s="83">
        <f t="shared" si="1216"/>
        <v>0.96559476065305294</v>
      </c>
      <c r="CD276" s="83">
        <f t="shared" si="1217"/>
        <v>1.0318785029833017</v>
      </c>
      <c r="CE276" s="83">
        <f t="shared" si="1218"/>
        <v>1.0090788311073715</v>
      </c>
      <c r="CF276" s="473">
        <f t="shared" si="1188"/>
        <v>1.1220194403159671</v>
      </c>
      <c r="CG276" s="473">
        <f t="shared" si="1219"/>
        <v>1.122019165659689</v>
      </c>
      <c r="CH276" s="9"/>
      <c r="CI276" s="84">
        <f t="shared" si="1108"/>
        <v>0.99637647611119184</v>
      </c>
      <c r="CK276" s="87">
        <f t="shared" si="1059"/>
        <v>1.156178027278318</v>
      </c>
      <c r="CL276" s="87">
        <f t="shared" si="1109"/>
        <v>2.2900784118382298E-3</v>
      </c>
      <c r="CM276" s="92">
        <f t="shared" si="1110"/>
        <v>1</v>
      </c>
      <c r="CN276" s="92">
        <f t="shared" si="1111"/>
        <v>1</v>
      </c>
      <c r="CO276" s="5">
        <f t="shared" si="1112"/>
        <v>1</v>
      </c>
      <c r="CP276" s="91">
        <f t="shared" si="1113"/>
        <v>1</v>
      </c>
      <c r="CQ276" s="37">
        <f t="shared" si="1220"/>
        <v>1.1220194403159671</v>
      </c>
      <c r="CR276">
        <f t="shared" si="1221"/>
        <v>0.99637647611119184</v>
      </c>
      <c r="CS276" s="84">
        <f t="shared" si="1222"/>
        <v>1.0412464987510763</v>
      </c>
      <c r="CT276" s="205"/>
      <c r="CU276" s="244"/>
      <c r="CV276" s="5"/>
      <c r="CW276" s="26">
        <f t="shared" si="1114"/>
        <v>0.35316690533260292</v>
      </c>
      <c r="CX276" s="26">
        <f t="shared" si="1115"/>
        <v>0.31118537385889194</v>
      </c>
      <c r="CY276" s="26">
        <f t="shared" si="1116"/>
        <v>0.33380100342220564</v>
      </c>
      <c r="CZ276" s="26">
        <f t="shared" si="1117"/>
        <v>1.8467173862994261E-3</v>
      </c>
      <c r="DA276" s="26">
        <f t="shared" si="1118"/>
        <v>0</v>
      </c>
      <c r="DB276" s="26">
        <f t="shared" si="1119"/>
        <v>0.99999999999999989</v>
      </c>
      <c r="DD276" s="26">
        <f t="shared" si="1136"/>
        <v>0.35331775254774372</v>
      </c>
      <c r="DE276" s="26">
        <f t="shared" si="1137"/>
        <v>0.31078745911005129</v>
      </c>
      <c r="DF276" s="26">
        <f t="shared" si="1138"/>
        <v>0.33402301477064866</v>
      </c>
      <c r="DG276" s="26">
        <f t="shared" si="1139"/>
        <v>1.871423522875374E-3</v>
      </c>
      <c r="DH276" s="26" t="e">
        <f t="shared" si="1140"/>
        <v>#DIV/0!</v>
      </c>
      <c r="DI276" s="26">
        <f t="shared" si="1141"/>
        <v>0.99999964995131907</v>
      </c>
      <c r="DJ276" s="26"/>
      <c r="DK276" s="26">
        <f t="shared" si="1142"/>
        <v>0.35331787622620026</v>
      </c>
      <c r="DL276" s="26">
        <f t="shared" si="1143"/>
        <v>0.31078756790082951</v>
      </c>
      <c r="DM276" s="26">
        <f t="shared" si="1144"/>
        <v>0.3340231316950053</v>
      </c>
      <c r="DN276" s="26">
        <f t="shared" si="1145"/>
        <v>1.871424177964939E-3</v>
      </c>
      <c r="DO276" s="26" t="e">
        <f t="shared" si="1146"/>
        <v>#DIV/0!</v>
      </c>
      <c r="DP276" s="26">
        <f t="shared" si="1147"/>
        <v>1</v>
      </c>
      <c r="DQ276" s="26"/>
      <c r="DR276" s="26"/>
      <c r="DS276" s="26">
        <f t="shared" si="1148"/>
        <v>3.3697064849317726E-2</v>
      </c>
      <c r="DT276" s="26">
        <f t="shared" si="1149"/>
        <v>3.1976086373004454E-2</v>
      </c>
      <c r="DU276" s="26">
        <f t="shared" si="1150"/>
        <v>-3.0069938955444901E-2</v>
      </c>
      <c r="DV276" s="26">
        <f t="shared" si="1151"/>
        <v>-1.4704591173864127E-2</v>
      </c>
      <c r="DW276" s="26" t="e">
        <f t="shared" si="1152"/>
        <v>#DIV/0!</v>
      </c>
      <c r="DY276" s="26">
        <f t="shared" si="1153"/>
        <v>1.0118415341492573</v>
      </c>
      <c r="DZ276" s="26">
        <f t="shared" si="1154"/>
        <v>1.2734866095382151</v>
      </c>
      <c r="EA276" s="26">
        <f t="shared" si="1223"/>
        <v>1.0412464987510763</v>
      </c>
      <c r="EC276" s="26">
        <f t="shared" si="1243"/>
        <v>-2.6156374716593243E-2</v>
      </c>
      <c r="ED276" s="26">
        <f t="shared" si="1244"/>
        <v>-2.1021789496778184E-2</v>
      </c>
      <c r="EE276" s="26">
        <f t="shared" si="1245"/>
        <v>3.7135028140573595E-2</v>
      </c>
      <c r="EF276" s="26">
        <f t="shared" si="1246"/>
        <v>-3.4215073878288388E-3</v>
      </c>
      <c r="EG276" s="26" t="e">
        <f t="shared" si="1247"/>
        <v>#DIV/0!</v>
      </c>
      <c r="EI276" s="26">
        <f t="shared" si="1248"/>
        <v>0.99662842627073933</v>
      </c>
      <c r="EJ276" s="26">
        <f t="shared" si="1155"/>
        <v>0.78296512294392384</v>
      </c>
      <c r="EK276" s="26">
        <f t="shared" si="1224"/>
        <v>0.96559476065305294</v>
      </c>
      <c r="EN276" s="26">
        <f t="shared" si="1156"/>
        <v>1.4404964647800096E-2</v>
      </c>
      <c r="EO276" s="26">
        <f t="shared" si="1157"/>
        <v>2.7677026857798562E-2</v>
      </c>
      <c r="EP276" s="26">
        <f t="shared" si="1158"/>
        <v>1.6314402061889978E-4</v>
      </c>
      <c r="EQ276" s="26">
        <f t="shared" si="1159"/>
        <v>-1.4704591173864127E-2</v>
      </c>
      <c r="ER276" s="26"/>
      <c r="ET276" s="26">
        <f t="shared" si="1160"/>
        <v>1.0138127087454079</v>
      </c>
      <c r="EU276" s="26">
        <f t="shared" si="1161"/>
        <v>1.2264051518512384</v>
      </c>
      <c r="EV276" s="26">
        <f t="shared" si="1225"/>
        <v>1.0090788311073715</v>
      </c>
      <c r="EW276" s="26">
        <f t="shared" si="1253"/>
        <v>1.3718182729569891E-2</v>
      </c>
      <c r="EX276" s="26">
        <f t="shared" si="1249"/>
        <v>1.9292100201517771E-2</v>
      </c>
      <c r="EY276" s="26">
        <f t="shared" si="1250"/>
        <v>4.2990595152060003E-3</v>
      </c>
      <c r="EZ276" s="26">
        <f t="shared" si="1251"/>
        <v>-3.0232776515039504E-2</v>
      </c>
      <c r="FA276" s="26">
        <f t="shared" si="1252"/>
        <v>0</v>
      </c>
      <c r="FB276" s="26"/>
      <c r="FC276" s="26"/>
      <c r="FD276" s="26">
        <f t="shared" si="1162"/>
        <v>0.99805578387219684</v>
      </c>
      <c r="FE276" s="26">
        <f t="shared" si="1163"/>
        <v>1.0383910494215647</v>
      </c>
      <c r="FF276" s="26">
        <f t="shared" si="1226"/>
        <v>1.0318785029833017</v>
      </c>
      <c r="FV276" s="26">
        <f t="shared" si="1227"/>
        <v>1.1159682033299498</v>
      </c>
      <c r="FX276" s="8">
        <f t="shared" si="1164"/>
        <v>39</v>
      </c>
      <c r="FY276" t="b">
        <f t="shared" si="1130"/>
        <v>0</v>
      </c>
      <c r="GC276" s="11"/>
      <c r="GD276" s="11"/>
      <c r="GE276" s="11"/>
      <c r="GF276" s="11" t="str">
        <f t="shared" ca="1" si="1228"/>
        <v/>
      </c>
      <c r="GG276" s="20" t="str">
        <f t="shared" ca="1" si="1229"/>
        <v/>
      </c>
      <c r="GH276" s="20" t="str">
        <f t="shared" ca="1" si="1230"/>
        <v/>
      </c>
      <c r="GI276" s="20" t="str">
        <f t="shared" ca="1" si="1231"/>
        <v/>
      </c>
      <c r="GM276" s="12" t="str">
        <f t="shared" ca="1" si="1195"/>
        <v/>
      </c>
      <c r="GN276" s="12" t="str">
        <f t="shared" ca="1" si="1196"/>
        <v/>
      </c>
      <c r="GO276" s="12" t="str">
        <f t="shared" ca="1" si="1197"/>
        <v/>
      </c>
      <c r="GP276" s="12" t="str">
        <f t="shared" ca="1" si="1198"/>
        <v/>
      </c>
      <c r="GQ276" s="12" t="str">
        <f t="shared" ca="1" si="1199"/>
        <v/>
      </c>
      <c r="GX276" s="14"/>
      <c r="GZ276">
        <f t="shared" si="1076"/>
        <v>0.8024456135361866</v>
      </c>
      <c r="HA276">
        <f t="shared" si="1232"/>
        <v>1.1290911514278978</v>
      </c>
      <c r="HB276">
        <f t="shared" si="1233"/>
        <v>0.97130317134693622</v>
      </c>
      <c r="HC276">
        <f t="shared" si="1234"/>
        <v>0.95279467998786693</v>
      </c>
      <c r="HD276">
        <f t="shared" si="1235"/>
        <v>0.83849164895821859</v>
      </c>
      <c r="HE276">
        <f t="shared" si="1236"/>
        <v>0.83849194634844837</v>
      </c>
      <c r="HG276">
        <f t="shared" si="1237"/>
        <v>1.0966898161216811</v>
      </c>
      <c r="HI276">
        <f t="shared" si="1238"/>
        <v>0.90314455280631134</v>
      </c>
      <c r="HJ276">
        <f t="shared" si="1239"/>
        <v>0.89798057666743869</v>
      </c>
      <c r="HK276">
        <f t="shared" si="1240"/>
        <v>0.97899713319956305</v>
      </c>
      <c r="HL276">
        <f t="shared" si="1241"/>
        <v>1.1285830586425976</v>
      </c>
      <c r="HM276" t="e">
        <f t="shared" si="1242"/>
        <v>#DIV/0!</v>
      </c>
      <c r="HO276" s="8">
        <f t="shared" si="1165"/>
        <v>39</v>
      </c>
      <c r="HP276" t="b">
        <f t="shared" si="1133"/>
        <v>0</v>
      </c>
      <c r="HS276" s="11"/>
      <c r="HT276" s="11"/>
      <c r="HU276" s="11"/>
      <c r="HV276" s="11" t="str">
        <f t="shared" ca="1" si="1178"/>
        <v/>
      </c>
      <c r="HW276" s="12" t="str">
        <f t="shared" ca="1" si="1179"/>
        <v/>
      </c>
      <c r="HX276" s="12" t="str">
        <f t="shared" ca="1" si="1180"/>
        <v/>
      </c>
      <c r="HY276" s="12" t="str">
        <f t="shared" ca="1" si="1181"/>
        <v/>
      </c>
      <c r="IB276" s="12" t="str">
        <f t="shared" ca="1" si="1182"/>
        <v/>
      </c>
      <c r="IC276" s="12" t="str">
        <f t="shared" ca="1" si="1183"/>
        <v/>
      </c>
      <c r="ID276" s="12" t="str">
        <f t="shared" ca="1" si="1184"/>
        <v/>
      </c>
      <c r="IE276" s="12" t="str">
        <f t="shared" ca="1" si="1185"/>
        <v/>
      </c>
      <c r="IF276" s="12" t="str">
        <f t="shared" ca="1" si="1186"/>
        <v/>
      </c>
    </row>
    <row r="277" spans="1:240" x14ac:dyDescent="0.2">
      <c r="A277" t="s">
        <v>200</v>
      </c>
      <c r="B277" s="1">
        <f t="shared" si="1134"/>
        <v>1989</v>
      </c>
      <c r="C277" s="42">
        <f>'Annual Data_MER_July-2014'!C53</f>
        <v>3089.65</v>
      </c>
      <c r="D277" s="42">
        <f>'Annual Data_MER_July-2014'!G53</f>
        <v>2766.64</v>
      </c>
      <c r="E277" s="42">
        <f>AER11_Table2.1d!W52*0.001</f>
        <v>3158.3470000000002</v>
      </c>
      <c r="F277" s="42">
        <f>AER11_Table2.1e!N49*0.001</f>
        <v>16.276</v>
      </c>
      <c r="G277" s="42"/>
      <c r="H277" s="42">
        <f t="shared" si="1096"/>
        <v>9030.9130000000005</v>
      </c>
      <c r="I277" s="27">
        <f t="shared" si="1097"/>
        <v>2646.8092028135993</v>
      </c>
      <c r="J277" s="1"/>
      <c r="K277" s="27">
        <f>[2]National!H203</f>
        <v>3089.6499999999996</v>
      </c>
      <c r="L277" s="42">
        <f>[10]Commercial_Total!D203</f>
        <v>2775.8534031279996</v>
      </c>
      <c r="M277" s="42">
        <f>[11]Total_Industrial!F206</f>
        <v>2924.7884686678481</v>
      </c>
      <c r="N277" s="27">
        <f t="shared" si="1098"/>
        <v>16.276</v>
      </c>
      <c r="O277" s="27"/>
      <c r="P277" s="27">
        <f t="shared" si="1099"/>
        <v>8806.5678717958472</v>
      </c>
      <c r="Q277" s="27">
        <f t="shared" si="1100"/>
        <v>2581.0574067396974</v>
      </c>
      <c r="R277" s="27"/>
      <c r="S277" s="51">
        <f t="shared" si="1170"/>
        <v>0.99999999999999989</v>
      </c>
      <c r="T277" s="51">
        <f t="shared" si="1171"/>
        <v>1.0033301778070149</v>
      </c>
      <c r="U277" s="51">
        <f t="shared" si="1172"/>
        <v>0.92605038922824123</v>
      </c>
      <c r="V277" s="51">
        <f t="shared" si="1173"/>
        <v>1</v>
      </c>
      <c r="W277" s="51" t="e">
        <f t="shared" si="1174"/>
        <v>#DIV/0!</v>
      </c>
      <c r="X277" s="51">
        <f t="shared" si="1175"/>
        <v>0.97515808997338882</v>
      </c>
      <c r="Z277" s="23">
        <f t="shared" ref="Z277:AA296" si="1254">Z124</f>
        <v>92488.022347736798</v>
      </c>
      <c r="AA277" s="23">
        <f t="shared" si="1254"/>
        <v>63183.000000000015</v>
      </c>
      <c r="AB277" s="27">
        <f t="shared" si="1202"/>
        <v>1899.4934480750812</v>
      </c>
      <c r="AC277" s="58">
        <f t="shared" si="1203"/>
        <v>1.1129082704181696</v>
      </c>
      <c r="AD277" s="27">
        <f t="shared" si="1204"/>
        <v>8806.5678717958472</v>
      </c>
      <c r="AE277" s="27">
        <f t="shared" si="1176"/>
        <v>8777</v>
      </c>
      <c r="AH277" s="267">
        <f t="shared" si="1101"/>
        <v>33.405947295353798</v>
      </c>
      <c r="AI277" s="267">
        <f t="shared" si="1102"/>
        <v>43.933548630612648</v>
      </c>
      <c r="AJ277" s="267">
        <f t="shared" si="1103"/>
        <v>1539.772865040301</v>
      </c>
      <c r="AK277" s="51">
        <f t="shared" si="1104"/>
        <v>1.4624745302579498E-2</v>
      </c>
      <c r="AL277" s="15"/>
      <c r="AM277" s="15"/>
      <c r="AN277" s="34">
        <f t="shared" si="1105"/>
        <v>1.0033687902239772</v>
      </c>
      <c r="AO277" s="34">
        <f t="shared" si="1106"/>
        <v>1.0289293608294405</v>
      </c>
      <c r="AQ277" s="26">
        <f t="shared" si="1205"/>
        <v>1.0774335802680295</v>
      </c>
      <c r="AR277" s="26">
        <f t="shared" si="1206"/>
        <v>1.0826900561201092</v>
      </c>
      <c r="AS277" s="26">
        <f t="shared" si="1207"/>
        <v>0.99355869800554841</v>
      </c>
      <c r="AT277" s="26">
        <f t="shared" si="1208"/>
        <v>1.0336970103604395</v>
      </c>
      <c r="AV277" s="26">
        <f t="shared" si="1209"/>
        <v>0.99001366438304794</v>
      </c>
      <c r="AY277" s="34">
        <f t="shared" si="1210"/>
        <v>10.537543847298256</v>
      </c>
      <c r="AZ277" s="34">
        <f t="shared" si="1211"/>
        <v>7.1987011507348768</v>
      </c>
      <c r="BA277" s="34">
        <f t="shared" si="1212"/>
        <v>0.21641716395979049</v>
      </c>
      <c r="BB277">
        <f t="shared" si="1213"/>
        <v>1.2679825343718464E-4</v>
      </c>
      <c r="BD277" s="34"/>
      <c r="BH277" s="258">
        <f>[2]National!CQ203</f>
        <v>1.0128778939301317</v>
      </c>
      <c r="BI277" s="258">
        <f>[10]Commercial_Total!Y203</f>
        <v>1.0647262044640744</v>
      </c>
      <c r="BJ277" s="258">
        <f>[11]Total_Industrial!Z206</f>
        <v>0.98774070116684032</v>
      </c>
      <c r="BK277" s="51">
        <f t="shared" si="1177"/>
        <v>1.0336970103604395</v>
      </c>
      <c r="BL277" s="1"/>
      <c r="BM277" s="1"/>
      <c r="BN277" s="258">
        <f>[2]National!CU203</f>
        <v>1.0637349148646258</v>
      </c>
      <c r="BO277" s="258">
        <f>[10]Commercial_Total!X203</f>
        <v>1.0168718038315554</v>
      </c>
      <c r="BP277" s="258">
        <f>[11]Total_Industrial!AD206</f>
        <v>1.0058909402811496</v>
      </c>
      <c r="BQ277" s="51">
        <v>1</v>
      </c>
      <c r="BZ277" s="83">
        <f t="shared" si="1135"/>
        <v>1.1570454934943382</v>
      </c>
      <c r="CA277" s="83">
        <f t="shared" si="1214"/>
        <v>0.98433064558543881</v>
      </c>
      <c r="CB277" s="83">
        <f t="shared" si="1215"/>
        <v>0.99001366438304794</v>
      </c>
      <c r="CC277" s="83">
        <f t="shared" si="1216"/>
        <v>0.94268078380266374</v>
      </c>
      <c r="CD277" s="83">
        <f t="shared" si="1217"/>
        <v>1.0293921957593148</v>
      </c>
      <c r="CE277" s="83">
        <f t="shared" si="1218"/>
        <v>1.0202245472957716</v>
      </c>
      <c r="CF277" s="473">
        <f t="shared" si="1188"/>
        <v>1.1454911270838555</v>
      </c>
      <c r="CG277" s="473">
        <f t="shared" si="1219"/>
        <v>1.1454908488722215</v>
      </c>
      <c r="CH277" s="9"/>
      <c r="CI277" s="84">
        <f t="shared" si="1108"/>
        <v>0.97038824193873596</v>
      </c>
      <c r="CK277" s="87">
        <f t="shared" si="1059"/>
        <v>1.1980679352770041</v>
      </c>
      <c r="CL277" s="87">
        <f t="shared" si="1109"/>
        <v>2.0816059099719596E-3</v>
      </c>
      <c r="CM277" s="92">
        <f t="shared" si="1110"/>
        <v>1</v>
      </c>
      <c r="CN277" s="92">
        <f t="shared" si="1111"/>
        <v>1</v>
      </c>
      <c r="CO277" s="5">
        <f t="shared" si="1112"/>
        <v>1</v>
      </c>
      <c r="CP277" s="91">
        <f t="shared" si="1113"/>
        <v>1</v>
      </c>
      <c r="CQ277" s="37">
        <f t="shared" si="1220"/>
        <v>1.1454911270838555</v>
      </c>
      <c r="CR277">
        <f t="shared" si="1221"/>
        <v>0.97038824193873596</v>
      </c>
      <c r="CS277" s="84">
        <f t="shared" si="1222"/>
        <v>1.0502109318378681</v>
      </c>
      <c r="CT277" s="205"/>
      <c r="CU277" s="244"/>
      <c r="CV277" s="5"/>
      <c r="CW277" s="26">
        <f t="shared" si="1114"/>
        <v>0.35083474572369977</v>
      </c>
      <c r="CX277" s="26">
        <f t="shared" si="1115"/>
        <v>0.31520263552592637</v>
      </c>
      <c r="CY277" s="26">
        <f t="shared" si="1116"/>
        <v>0.33211445267285739</v>
      </c>
      <c r="CZ277" s="26">
        <f t="shared" si="1117"/>
        <v>1.8481660775165271E-3</v>
      </c>
      <c r="DA277" s="26">
        <f t="shared" si="1118"/>
        <v>0</v>
      </c>
      <c r="DB277" s="26">
        <f t="shared" si="1119"/>
        <v>1</v>
      </c>
      <c r="DD277" s="26">
        <f t="shared" si="1136"/>
        <v>0.35199953789283051</v>
      </c>
      <c r="DE277" s="26">
        <f t="shared" si="1137"/>
        <v>0.31318971061055523</v>
      </c>
      <c r="DF277" s="26">
        <f t="shared" si="1138"/>
        <v>0.33295701613075634</v>
      </c>
      <c r="DG277" s="26">
        <f t="shared" si="1139"/>
        <v>1.8474416372406585E-3</v>
      </c>
      <c r="DH277" s="26" t="e">
        <f t="shared" si="1140"/>
        <v>#DIV/0!</v>
      </c>
      <c r="DI277" s="26">
        <f t="shared" si="1141"/>
        <v>0.99999370627138273</v>
      </c>
      <c r="DJ277" s="26"/>
      <c r="DK277" s="26">
        <f t="shared" si="1142"/>
        <v>0.35200175329633854</v>
      </c>
      <c r="DL277" s="26">
        <f t="shared" si="1143"/>
        <v>0.31319168175400536</v>
      </c>
      <c r="DM277" s="26">
        <f t="shared" si="1144"/>
        <v>0.33295911168504594</v>
      </c>
      <c r="DN277" s="26">
        <f t="shared" si="1145"/>
        <v>1.8474532646101391E-3</v>
      </c>
      <c r="DO277" s="26" t="e">
        <f t="shared" si="1146"/>
        <v>#DIV/0!</v>
      </c>
      <c r="DP277" s="26">
        <f t="shared" si="1147"/>
        <v>0.99999999999999989</v>
      </c>
      <c r="DQ277" s="26"/>
      <c r="DR277" s="26"/>
      <c r="DS277" s="26">
        <f t="shared" si="1148"/>
        <v>2.379261400655942E-4</v>
      </c>
      <c r="DT277" s="26">
        <f t="shared" si="1149"/>
        <v>1.463903658641642E-2</v>
      </c>
      <c r="DU277" s="26">
        <f t="shared" si="1150"/>
        <v>1.1674724571905954E-2</v>
      </c>
      <c r="DV277" s="26">
        <f t="shared" si="1151"/>
        <v>9.0387568011015135E-3</v>
      </c>
      <c r="DW277" s="26" t="e">
        <f t="shared" si="1152"/>
        <v>#DIV/0!</v>
      </c>
      <c r="DY277" s="26">
        <f t="shared" si="1153"/>
        <v>1.008609328432359</v>
      </c>
      <c r="DZ277" s="26">
        <f t="shared" si="1154"/>
        <v>1.2844504740139409</v>
      </c>
      <c r="EA277" s="26">
        <f t="shared" si="1223"/>
        <v>1.0502109318378681</v>
      </c>
      <c r="EC277" s="26">
        <f t="shared" si="1243"/>
        <v>-2.2307438548367548E-2</v>
      </c>
      <c r="ED277" s="26">
        <f t="shared" si="1244"/>
        <v>-1.7256159505164778E-2</v>
      </c>
      <c r="EE277" s="26">
        <f t="shared" si="1245"/>
        <v>-3.2184145654448493E-2</v>
      </c>
      <c r="EF277" s="26">
        <f t="shared" si="1246"/>
        <v>-2.3698646328565765E-2</v>
      </c>
      <c r="EG277" s="26" t="e">
        <f t="shared" si="1247"/>
        <v>#DIV/0!</v>
      </c>
      <c r="EI277" s="26">
        <f t="shared" si="1248"/>
        <v>0.97626957209783127</v>
      </c>
      <c r="EJ277" s="26">
        <f t="shared" si="1155"/>
        <v>0.76438502554399035</v>
      </c>
      <c r="EK277" s="26">
        <f t="shared" si="1224"/>
        <v>0.94268078380266374</v>
      </c>
      <c r="EN277" s="26">
        <f t="shared" si="1156"/>
        <v>3.5649767902921209E-3</v>
      </c>
      <c r="EO277" s="26">
        <f t="shared" si="1157"/>
        <v>2.4138444840692361E-2</v>
      </c>
      <c r="EP277" s="26">
        <f t="shared" si="1158"/>
        <v>6.4672935162479002E-3</v>
      </c>
      <c r="EQ277" s="26">
        <f t="shared" si="1159"/>
        <v>9.0387568011015135E-3</v>
      </c>
      <c r="ER277" s="26"/>
      <c r="ET277" s="26">
        <f t="shared" si="1160"/>
        <v>1.0110454365355863</v>
      </c>
      <c r="EU277" s="26">
        <f t="shared" si="1161"/>
        <v>1.2399513321229274</v>
      </c>
      <c r="EV277" s="26">
        <f t="shared" si="1225"/>
        <v>1.0202245472957716</v>
      </c>
      <c r="EW277" s="26">
        <f t="shared" si="1253"/>
        <v>1.0984881200162866E-2</v>
      </c>
      <c r="EX277" s="26">
        <f t="shared" si="1249"/>
        <v>-3.327050650226595E-3</v>
      </c>
      <c r="EY277" s="26">
        <f t="shared" si="1250"/>
        <v>-9.4994082542762207E-3</v>
      </c>
      <c r="EZ277" s="26">
        <f t="shared" si="1251"/>
        <v>5.2074253131076092E-3</v>
      </c>
      <c r="FA277" s="26">
        <f t="shared" si="1252"/>
        <v>0</v>
      </c>
      <c r="FB277" s="26"/>
      <c r="FC277" s="26"/>
      <c r="FD277" s="26">
        <f t="shared" si="1162"/>
        <v>0.99759050390448245</v>
      </c>
      <c r="FE277" s="26">
        <f t="shared" si="1163"/>
        <v>1.035889050242363</v>
      </c>
      <c r="FF277" s="26">
        <f t="shared" si="1226"/>
        <v>1.0293921957593148</v>
      </c>
      <c r="FV277" s="26">
        <f t="shared" si="1227"/>
        <v>1.1570454934943382</v>
      </c>
      <c r="FX277" s="8">
        <f t="shared" si="1164"/>
        <v>40</v>
      </c>
      <c r="FY277" t="b">
        <f t="shared" si="1130"/>
        <v>0</v>
      </c>
      <c r="GC277" s="11"/>
      <c r="GD277" s="11"/>
      <c r="GE277" s="11"/>
      <c r="GF277" s="11" t="str">
        <f t="shared" ca="1" si="1228"/>
        <v/>
      </c>
      <c r="GG277" s="20" t="str">
        <f t="shared" ca="1" si="1229"/>
        <v/>
      </c>
      <c r="GH277" s="20" t="str">
        <f t="shared" ca="1" si="1230"/>
        <v/>
      </c>
      <c r="GI277" s="20" t="str">
        <f t="shared" ca="1" si="1231"/>
        <v/>
      </c>
      <c r="GM277" s="12" t="str">
        <f t="shared" ca="1" si="1195"/>
        <v/>
      </c>
      <c r="GN277" s="12" t="str">
        <f t="shared" ca="1" si="1196"/>
        <v/>
      </c>
      <c r="GO277" s="12" t="str">
        <f t="shared" ca="1" si="1197"/>
        <v/>
      </c>
      <c r="GP277" s="12" t="str">
        <f t="shared" ca="1" si="1198"/>
        <v/>
      </c>
      <c r="GQ277" s="12" t="str">
        <f t="shared" ca="1" si="1199"/>
        <v/>
      </c>
      <c r="GX277" s="14"/>
      <c r="GZ277">
        <f t="shared" si="1076"/>
        <v>0.83198255841509094</v>
      </c>
      <c r="HA277">
        <f t="shared" si="1232"/>
        <v>1.1022973352639613</v>
      </c>
      <c r="HB277">
        <f t="shared" si="1233"/>
        <v>0.96896282014801183</v>
      </c>
      <c r="HC277">
        <f t="shared" si="1234"/>
        <v>0.96331871315711726</v>
      </c>
      <c r="HD277">
        <f t="shared" si="1235"/>
        <v>0.8560321768979976</v>
      </c>
      <c r="HE277">
        <f t="shared" si="1236"/>
        <v>0.85603248214614069</v>
      </c>
      <c r="HG277">
        <f t="shared" si="1237"/>
        <v>1.0680851346190066</v>
      </c>
      <c r="HI277">
        <f t="shared" si="1238"/>
        <v>0.90335946006869583</v>
      </c>
      <c r="HJ277">
        <f t="shared" si="1239"/>
        <v>0.91122283766940915</v>
      </c>
      <c r="HK277">
        <f t="shared" si="1240"/>
        <v>0.99049363374504185</v>
      </c>
      <c r="HL277">
        <f t="shared" si="1241"/>
        <v>1.1388302877798304</v>
      </c>
      <c r="HM277" t="e">
        <f t="shared" si="1242"/>
        <v>#DIV/0!</v>
      </c>
      <c r="HO277" s="8">
        <f t="shared" si="1165"/>
        <v>40</v>
      </c>
      <c r="HP277" t="b">
        <f t="shared" si="1133"/>
        <v>0</v>
      </c>
      <c r="HS277" s="11"/>
      <c r="HT277" s="11"/>
      <c r="HU277" s="11"/>
      <c r="HV277" s="11" t="str">
        <f t="shared" ca="1" si="1178"/>
        <v/>
      </c>
      <c r="HW277" s="12" t="str">
        <f t="shared" ca="1" si="1179"/>
        <v/>
      </c>
      <c r="HX277" s="12" t="str">
        <f t="shared" ca="1" si="1180"/>
        <v/>
      </c>
      <c r="HY277" s="12" t="str">
        <f t="shared" ca="1" si="1181"/>
        <v/>
      </c>
      <c r="IB277" s="12" t="str">
        <f t="shared" ca="1" si="1182"/>
        <v/>
      </c>
      <c r="IC277" s="12" t="str">
        <f t="shared" ca="1" si="1183"/>
        <v/>
      </c>
      <c r="ID277" s="12" t="str">
        <f t="shared" ca="1" si="1184"/>
        <v/>
      </c>
      <c r="IE277" s="12" t="str">
        <f t="shared" ca="1" si="1185"/>
        <v/>
      </c>
      <c r="IF277" s="12" t="str">
        <f t="shared" ca="1" si="1186"/>
        <v/>
      </c>
    </row>
    <row r="278" spans="1:240" x14ac:dyDescent="0.2">
      <c r="A278" t="s">
        <v>200</v>
      </c>
      <c r="B278" s="1">
        <f t="shared" si="1134"/>
        <v>1990</v>
      </c>
      <c r="C278" s="42">
        <f>'Annual Data_MER_July-2014'!C54</f>
        <v>3152.752</v>
      </c>
      <c r="D278" s="42">
        <f>'Annual Data_MER_July-2014'!G54</f>
        <v>2860.154</v>
      </c>
      <c r="E278" s="42">
        <f>AER11_Table2.1d!W53*0.001</f>
        <v>3226.12</v>
      </c>
      <c r="F278" s="42">
        <f>AER11_Table2.1e!N50*0.001</f>
        <v>16.211000000000002</v>
      </c>
      <c r="G278" s="42"/>
      <c r="H278" s="42">
        <f t="shared" si="1096"/>
        <v>9255.2369999999992</v>
      </c>
      <c r="I278" s="27">
        <f t="shared" si="1097"/>
        <v>2712.5548065650642</v>
      </c>
      <c r="J278" s="1"/>
      <c r="K278" s="27">
        <f>[2]National!H204</f>
        <v>3152.7520000000009</v>
      </c>
      <c r="L278" s="42">
        <f>[10]Commercial_Total!D204</f>
        <v>2869.3674031279998</v>
      </c>
      <c r="M278" s="42">
        <f>[11]Total_Industrial!F207</f>
        <v>2991.3519121358877</v>
      </c>
      <c r="N278" s="27">
        <f t="shared" si="1098"/>
        <v>16.211000000000002</v>
      </c>
      <c r="O278" s="27"/>
      <c r="P278" s="27">
        <f t="shared" si="1099"/>
        <v>9029.6823152638881</v>
      </c>
      <c r="Q278" s="27">
        <f t="shared" si="1100"/>
        <v>2646.4485097490879</v>
      </c>
      <c r="R278" s="27"/>
      <c r="S278" s="51">
        <f t="shared" si="1170"/>
        <v>1.0000000000000002</v>
      </c>
      <c r="T278" s="51">
        <f t="shared" si="1171"/>
        <v>1.0032212961707656</v>
      </c>
      <c r="U278" s="51">
        <f t="shared" si="1172"/>
        <v>0.92722896610661965</v>
      </c>
      <c r="V278" s="51">
        <f t="shared" si="1173"/>
        <v>1</v>
      </c>
      <c r="W278" s="51" t="e">
        <f t="shared" si="1174"/>
        <v>#DIV/0!</v>
      </c>
      <c r="X278" s="51">
        <f t="shared" si="1175"/>
        <v>0.97562950740903653</v>
      </c>
      <c r="Z278" s="23">
        <f t="shared" si="1254"/>
        <v>92994.096172260543</v>
      </c>
      <c r="AA278" s="23">
        <f t="shared" si="1254"/>
        <v>64179.533191506242</v>
      </c>
      <c r="AB278" s="27">
        <f t="shared" si="1202"/>
        <v>1877.7336806305532</v>
      </c>
      <c r="AC278" s="58">
        <f t="shared" si="1203"/>
        <v>1.1281809015259485</v>
      </c>
      <c r="AD278" s="27">
        <f t="shared" si="1204"/>
        <v>9029.6823152638881</v>
      </c>
      <c r="AE278" s="27">
        <f t="shared" si="1176"/>
        <v>8945.4</v>
      </c>
      <c r="AH278" s="267">
        <f t="shared" si="1101"/>
        <v>33.902711352341136</v>
      </c>
      <c r="AI278" s="267">
        <f t="shared" si="1102"/>
        <v>44.708449258520666</v>
      </c>
      <c r="AJ278" s="267">
        <f t="shared" si="1103"/>
        <v>1593.0650565586998</v>
      </c>
      <c r="AK278" s="51">
        <f t="shared" si="1104"/>
        <v>1.4369149467140793E-2</v>
      </c>
      <c r="AL278" s="15"/>
      <c r="AM278" s="15"/>
      <c r="AN278" s="34">
        <f t="shared" si="1105"/>
        <v>1.0094218609859691</v>
      </c>
      <c r="AO278" s="34">
        <f t="shared" si="1106"/>
        <v>1.0346364611979342</v>
      </c>
      <c r="AQ278" s="26">
        <f t="shared" si="1205"/>
        <v>1.0934555859227766</v>
      </c>
      <c r="AR278" s="26">
        <f t="shared" si="1206"/>
        <v>1.101786560510666</v>
      </c>
      <c r="AS278" s="26">
        <f t="shared" si="1207"/>
        <v>1.0279461856805547</v>
      </c>
      <c r="AT278" s="26">
        <f t="shared" si="1208"/>
        <v>1.0156311469565165</v>
      </c>
      <c r="AV278" s="26">
        <f t="shared" si="1209"/>
        <v>0.99598616704033294</v>
      </c>
      <c r="AY278" s="34">
        <f t="shared" si="1210"/>
        <v>10.395744871359643</v>
      </c>
      <c r="AZ278" s="34">
        <f t="shared" si="1211"/>
        <v>7.1745850595284999</v>
      </c>
      <c r="BA278" s="34">
        <f t="shared" si="1212"/>
        <v>0.20991053285829067</v>
      </c>
      <c r="BB278">
        <f t="shared" si="1213"/>
        <v>1.2611855272273443E-4</v>
      </c>
      <c r="BD278" s="34"/>
      <c r="BH278" s="258">
        <f>[2]National!CQ204</f>
        <v>1.0292275491292138</v>
      </c>
      <c r="BI278" s="258">
        <f>[10]Commercial_Total!Y204</f>
        <v>1.0772401601629971</v>
      </c>
      <c r="BJ278" s="258">
        <f>[11]Total_Industrial!Z207</f>
        <v>1.009881457877472</v>
      </c>
      <c r="BK278" s="51">
        <f t="shared" si="1177"/>
        <v>1.0156311469565165</v>
      </c>
      <c r="BL278" s="1"/>
      <c r="BM278" s="1"/>
      <c r="BN278" s="258">
        <f>[2]National!CU204</f>
        <v>1.0624041173867762</v>
      </c>
      <c r="BO278" s="258">
        <f>[10]Commercial_Total!X204</f>
        <v>1.022786376943053</v>
      </c>
      <c r="BP278" s="258">
        <f>[11]Total_Industrial!AD207</f>
        <v>1.0178886904935234</v>
      </c>
      <c r="BQ278" s="51">
        <v>1</v>
      </c>
      <c r="BZ278" s="83">
        <f t="shared" si="1135"/>
        <v>1.1792451586537827</v>
      </c>
      <c r="CA278" s="83">
        <f t="shared" si="1214"/>
        <v>0.98979037295254568</v>
      </c>
      <c r="CB278" s="83">
        <f t="shared" si="1215"/>
        <v>0.99598616704033294</v>
      </c>
      <c r="CC278" s="83">
        <f t="shared" si="1216"/>
        <v>0.92777443637484613</v>
      </c>
      <c r="CD278" s="83">
        <f t="shared" si="1217"/>
        <v>1.0348937747784863</v>
      </c>
      <c r="CE278" s="83">
        <f t="shared" si="1218"/>
        <v>1.0373259269538344</v>
      </c>
      <c r="CF278" s="473">
        <f t="shared" si="1188"/>
        <v>1.1745121429859668</v>
      </c>
      <c r="CG278" s="473">
        <f t="shared" si="1219"/>
        <v>1.1745118655684503</v>
      </c>
      <c r="CH278" s="9"/>
      <c r="CI278" s="84">
        <f t="shared" si="1108"/>
        <v>0.96014798860294714</v>
      </c>
      <c r="CK278" s="87">
        <f t="shared" si="1059"/>
        <v>1.2577809381546534</v>
      </c>
      <c r="CL278" s="87">
        <f t="shared" si="1109"/>
        <v>1.9745385217308409E-3</v>
      </c>
      <c r="CM278" s="92">
        <f t="shared" si="1110"/>
        <v>1</v>
      </c>
      <c r="CN278" s="92">
        <f t="shared" si="1111"/>
        <v>1</v>
      </c>
      <c r="CO278" s="5">
        <f t="shared" si="1112"/>
        <v>1</v>
      </c>
      <c r="CP278" s="91">
        <f t="shared" si="1113"/>
        <v>1</v>
      </c>
      <c r="CQ278" s="37">
        <f t="shared" si="1220"/>
        <v>1.1745121429859668</v>
      </c>
      <c r="CR278">
        <f t="shared" si="1221"/>
        <v>0.96014798860294714</v>
      </c>
      <c r="CS278" s="84">
        <f t="shared" si="1222"/>
        <v>1.073521890656973</v>
      </c>
      <c r="CT278" s="205"/>
      <c r="CU278" s="244"/>
      <c r="CV278" s="5"/>
      <c r="CW278" s="26">
        <f t="shared" si="1114"/>
        <v>0.34915425481476237</v>
      </c>
      <c r="CX278" s="26">
        <f t="shared" si="1115"/>
        <v>0.31777058183736823</v>
      </c>
      <c r="CY278" s="26">
        <f t="shared" si="1116"/>
        <v>0.33127986209207705</v>
      </c>
      <c r="CZ278" s="26">
        <f t="shared" si="1117"/>
        <v>1.7953012557924352E-3</v>
      </c>
      <c r="DA278" s="26">
        <f t="shared" si="1118"/>
        <v>0</v>
      </c>
      <c r="DB278" s="26">
        <f t="shared" si="1119"/>
        <v>1</v>
      </c>
      <c r="DD278" s="26">
        <f t="shared" si="1136"/>
        <v>0.34999382786484534</v>
      </c>
      <c r="DE278" s="26">
        <f t="shared" si="1137"/>
        <v>0.31648487233193268</v>
      </c>
      <c r="DF278" s="26">
        <f t="shared" si="1138"/>
        <v>0.33169698238806622</v>
      </c>
      <c r="DG278" s="26">
        <f t="shared" si="1139"/>
        <v>1.8216058192849535E-3</v>
      </c>
      <c r="DH278" s="26" t="e">
        <f t="shared" si="1140"/>
        <v>#DIV/0!</v>
      </c>
      <c r="DI278" s="26">
        <f t="shared" si="1141"/>
        <v>0.99999728840412916</v>
      </c>
      <c r="DJ278" s="26"/>
      <c r="DK278" s="26">
        <f t="shared" si="1142"/>
        <v>0.34999477690923725</v>
      </c>
      <c r="DL278" s="26">
        <f t="shared" si="1143"/>
        <v>0.31648573051333273</v>
      </c>
      <c r="DM278" s="26">
        <f t="shared" si="1144"/>
        <v>0.33169788181867293</v>
      </c>
      <c r="DN278" s="26">
        <f t="shared" si="1145"/>
        <v>1.8216107587571652E-3</v>
      </c>
      <c r="DO278" s="26" t="e">
        <f t="shared" si="1146"/>
        <v>#DIV/0!</v>
      </c>
      <c r="DP278" s="26">
        <f t="shared" si="1147"/>
        <v>1</v>
      </c>
      <c r="DQ278" s="26"/>
      <c r="DR278" s="26"/>
      <c r="DS278" s="26">
        <f t="shared" si="1148"/>
        <v>1.4761045216610955E-2</v>
      </c>
      <c r="DT278" s="26">
        <f t="shared" si="1149"/>
        <v>1.7484271267294019E-2</v>
      </c>
      <c r="DU278" s="26">
        <f t="shared" si="1150"/>
        <v>3.4024953799707838E-2</v>
      </c>
      <c r="DV278" s="26">
        <f t="shared" si="1151"/>
        <v>-1.7631467509195708E-2</v>
      </c>
      <c r="DW278" s="26" t="e">
        <f t="shared" si="1152"/>
        <v>#DIV/0!</v>
      </c>
      <c r="DY278" s="26">
        <f t="shared" si="1153"/>
        <v>1.0221964541716499</v>
      </c>
      <c r="DZ278" s="26">
        <f t="shared" si="1154"/>
        <v>1.3129607200961453</v>
      </c>
      <c r="EA278" s="26">
        <f t="shared" si="1223"/>
        <v>1.073521890656973</v>
      </c>
      <c r="EC278" s="26">
        <f t="shared" si="1243"/>
        <v>-1.3547908952299615E-2</v>
      </c>
      <c r="ED278" s="26">
        <f t="shared" si="1244"/>
        <v>-3.3556854686912409E-3</v>
      </c>
      <c r="EE278" s="26">
        <f t="shared" si="1245"/>
        <v>-3.0526453791450022E-2</v>
      </c>
      <c r="EF278" s="26">
        <f t="shared" si="1246"/>
        <v>-5.3749085411020619E-3</v>
      </c>
      <c r="EG278" s="26" t="e">
        <f t="shared" si="1247"/>
        <v>#DIV/0!</v>
      </c>
      <c r="EI278" s="26">
        <f t="shared" si="1248"/>
        <v>0.98418727984706855</v>
      </c>
      <c r="EJ278" s="26">
        <f t="shared" si="1155"/>
        <v>0.75229801904597182</v>
      </c>
      <c r="EK278" s="26">
        <f t="shared" si="1224"/>
        <v>0.92777443637484613</v>
      </c>
      <c r="EN278" s="26">
        <f t="shared" si="1156"/>
        <v>1.6012889645837195E-2</v>
      </c>
      <c r="EO278" s="26">
        <f t="shared" si="1157"/>
        <v>1.1684682154364653E-2</v>
      </c>
      <c r="EP278" s="26">
        <f t="shared" si="1158"/>
        <v>2.2168019418335488E-2</v>
      </c>
      <c r="EQ278" s="26">
        <f t="shared" si="1159"/>
        <v>-1.7631467509195708E-2</v>
      </c>
      <c r="ER278" s="26"/>
      <c r="ET278" s="26">
        <f t="shared" si="1160"/>
        <v>1.0167623683466467</v>
      </c>
      <c r="EU278" s="26">
        <f t="shared" si="1161"/>
        <v>1.2607358530838872</v>
      </c>
      <c r="EV278" s="26">
        <f t="shared" si="1225"/>
        <v>1.0373259269538344</v>
      </c>
      <c r="EW278" s="26">
        <f t="shared" si="1253"/>
        <v>1.662343032097691E-2</v>
      </c>
      <c r="EX278" s="26">
        <f t="shared" si="1249"/>
        <v>-1.2518444292263068E-3</v>
      </c>
      <c r="EY278" s="26">
        <f t="shared" si="1250"/>
        <v>5.7995891129295979E-3</v>
      </c>
      <c r="EZ278" s="26">
        <f t="shared" si="1251"/>
        <v>1.1856914250599541E-2</v>
      </c>
      <c r="FA278" s="26">
        <f t="shared" si="1252"/>
        <v>0</v>
      </c>
      <c r="FB278" s="26"/>
      <c r="FC278" s="26"/>
      <c r="FD278" s="26">
        <f t="shared" si="1162"/>
        <v>1.0053444926451123</v>
      </c>
      <c r="FE278" s="26">
        <f t="shared" si="1163"/>
        <v>1.0414253516525356</v>
      </c>
      <c r="FF278" s="26">
        <f t="shared" si="1226"/>
        <v>1.0348937747784863</v>
      </c>
      <c r="FV278" s="26">
        <f t="shared" si="1227"/>
        <v>1.1792451586537827</v>
      </c>
      <c r="FX278" s="8">
        <f t="shared" si="1164"/>
        <v>41</v>
      </c>
      <c r="FY278" t="b">
        <f t="shared" si="1130"/>
        <v>0</v>
      </c>
      <c r="GC278" s="11"/>
      <c r="GD278" s="11"/>
      <c r="GE278" s="11"/>
      <c r="GF278" s="11" t="str">
        <f t="shared" ca="1" si="1228"/>
        <v/>
      </c>
      <c r="GG278" s="20" t="str">
        <f t="shared" ca="1" si="1229"/>
        <v/>
      </c>
      <c r="GH278" s="20" t="str">
        <f t="shared" ca="1" si="1230"/>
        <v/>
      </c>
      <c r="GI278" s="20" t="str">
        <f t="shared" ca="1" si="1231"/>
        <v/>
      </c>
      <c r="GM278" s="12" t="str">
        <f t="shared" ca="1" si="1195"/>
        <v/>
      </c>
      <c r="GN278" s="12" t="str">
        <f t="shared" ca="1" si="1196"/>
        <v/>
      </c>
      <c r="GO278" s="12" t="str">
        <f t="shared" ca="1" si="1197"/>
        <v/>
      </c>
      <c r="GP278" s="12" t="str">
        <f t="shared" ca="1" si="1198"/>
        <v/>
      </c>
      <c r="GQ278" s="12" t="str">
        <f t="shared" ca="1" si="1199"/>
        <v/>
      </c>
      <c r="GX278" s="14"/>
      <c r="GZ278">
        <f t="shared" si="1076"/>
        <v>0.84794540025593623</v>
      </c>
      <c r="HA278">
        <f t="shared" si="1232"/>
        <v>1.0848670159761102</v>
      </c>
      <c r="HB278">
        <f t="shared" si="1233"/>
        <v>0.97414143481367999</v>
      </c>
      <c r="HC278">
        <f t="shared" si="1234"/>
        <v>0.9794662162622747</v>
      </c>
      <c r="HD278">
        <f t="shared" si="1235"/>
        <v>0.87771975075264619</v>
      </c>
      <c r="HE278">
        <f t="shared" si="1236"/>
        <v>0.8777200695950812</v>
      </c>
      <c r="HG278">
        <f t="shared" si="1237"/>
        <v>1.0568139115250037</v>
      </c>
      <c r="HI278">
        <f t="shared" si="1238"/>
        <v>0.91679289173683576</v>
      </c>
      <c r="HJ278">
        <f t="shared" si="1239"/>
        <v>0.92729500053999825</v>
      </c>
      <c r="HK278">
        <f t="shared" si="1240"/>
        <v>1.0247750382468115</v>
      </c>
      <c r="HL278">
        <f t="shared" si="1241"/>
        <v>1.1189270161121423</v>
      </c>
      <c r="HM278" t="e">
        <f t="shared" si="1242"/>
        <v>#DIV/0!</v>
      </c>
      <c r="HO278" s="8">
        <f t="shared" si="1165"/>
        <v>41</v>
      </c>
      <c r="HP278" t="b">
        <f t="shared" si="1133"/>
        <v>0</v>
      </c>
      <c r="HS278" s="11"/>
      <c r="HT278" s="11"/>
      <c r="HU278" s="11"/>
      <c r="HV278" s="11" t="str">
        <f t="shared" ca="1" si="1178"/>
        <v/>
      </c>
      <c r="HW278" s="12" t="str">
        <f t="shared" ca="1" si="1179"/>
        <v/>
      </c>
      <c r="HX278" s="12" t="str">
        <f t="shared" ca="1" si="1180"/>
        <v/>
      </c>
      <c r="HY278" s="12" t="str">
        <f t="shared" ca="1" si="1181"/>
        <v/>
      </c>
      <c r="IB278" s="12" t="str">
        <f t="shared" ca="1" si="1182"/>
        <v/>
      </c>
      <c r="IC278" s="12" t="str">
        <f t="shared" ca="1" si="1183"/>
        <v/>
      </c>
      <c r="ID278" s="12" t="str">
        <f t="shared" ca="1" si="1184"/>
        <v/>
      </c>
      <c r="IE278" s="12" t="str">
        <f t="shared" ca="1" si="1185"/>
        <v/>
      </c>
      <c r="IF278" s="12" t="str">
        <f t="shared" ca="1" si="1186"/>
        <v/>
      </c>
    </row>
    <row r="279" spans="1:240" x14ac:dyDescent="0.2">
      <c r="A279" t="s">
        <v>200</v>
      </c>
      <c r="B279" s="1">
        <f t="shared" si="1134"/>
        <v>1991</v>
      </c>
      <c r="C279" s="42">
        <f>'Annual Data_MER_July-2014'!C55</f>
        <v>3259.884</v>
      </c>
      <c r="D279" s="42">
        <f>'Annual Data_MER_July-2014'!G55</f>
        <v>2918.0920000000001</v>
      </c>
      <c r="E279" s="42">
        <f>AER11_Table2.1d!W54*0.001</f>
        <v>3229.7429999999999</v>
      </c>
      <c r="F279" s="42">
        <f>AER11_Table2.1e!N51*0.001</f>
        <v>16.236000000000001</v>
      </c>
      <c r="G279" s="42"/>
      <c r="H279" s="42">
        <f t="shared" si="1096"/>
        <v>9423.9550000000017</v>
      </c>
      <c r="I279" s="27">
        <f t="shared" si="1097"/>
        <v>2762.0032239155926</v>
      </c>
      <c r="J279" s="1"/>
      <c r="K279" s="27">
        <f>[2]National!H205</f>
        <v>3259.8840000000005</v>
      </c>
      <c r="L279" s="42">
        <f>[10]Commercial_Total!D205</f>
        <v>2927.3054065400001</v>
      </c>
      <c r="M279" s="42">
        <f>[11]Total_Industrial!F208</f>
        <v>2975.7635024621286</v>
      </c>
      <c r="N279" s="27">
        <f t="shared" si="1098"/>
        <v>16.236000000000001</v>
      </c>
      <c r="O279" s="27"/>
      <c r="P279" s="27">
        <f t="shared" si="1099"/>
        <v>9179.1889090021305</v>
      </c>
      <c r="Q279" s="27">
        <f t="shared" si="1100"/>
        <v>2690.2663859912459</v>
      </c>
      <c r="R279" s="27"/>
      <c r="S279" s="51">
        <f t="shared" si="1170"/>
        <v>1.0000000000000002</v>
      </c>
      <c r="T279" s="51">
        <f t="shared" si="1171"/>
        <v>1.0031573392956767</v>
      </c>
      <c r="U279" s="51">
        <f t="shared" si="1172"/>
        <v>0.92136231968368032</v>
      </c>
      <c r="V279" s="51">
        <f t="shared" si="1173"/>
        <v>1</v>
      </c>
      <c r="W279" s="51" t="e">
        <f t="shared" si="1174"/>
        <v>#DIV/0!</v>
      </c>
      <c r="X279" s="51">
        <f t="shared" si="1175"/>
        <v>0.97402724323302992</v>
      </c>
      <c r="Z279" s="23">
        <f t="shared" si="1254"/>
        <v>93368.421497480245</v>
      </c>
      <c r="AA279" s="23">
        <f t="shared" si="1254"/>
        <v>64956.802596915419</v>
      </c>
      <c r="AB279" s="27">
        <f t="shared" si="1202"/>
        <v>1831.7608820888743</v>
      </c>
      <c r="AC279" s="58">
        <f t="shared" si="1203"/>
        <v>1.1387410050538485</v>
      </c>
      <c r="AD279" s="27">
        <f t="shared" si="1204"/>
        <v>9179.1889090021305</v>
      </c>
      <c r="AE279" s="27">
        <f t="shared" si="1176"/>
        <v>8938.9</v>
      </c>
      <c r="AH279" s="267">
        <f t="shared" si="1101"/>
        <v>34.914202764882077</v>
      </c>
      <c r="AI279" s="267">
        <f t="shared" si="1102"/>
        <v>45.065417162004955</v>
      </c>
      <c r="AJ279" s="267">
        <f t="shared" si="1103"/>
        <v>1624.5370951849759</v>
      </c>
      <c r="AK279" s="51">
        <f t="shared" si="1104"/>
        <v>1.4257851370893804E-2</v>
      </c>
      <c r="AL279" s="15"/>
      <c r="AM279" s="15"/>
      <c r="AN279" s="34">
        <f t="shared" si="1105"/>
        <v>1.0268812615648604</v>
      </c>
      <c r="AO279" s="34">
        <f t="shared" si="1106"/>
        <v>1.0542633881126315</v>
      </c>
      <c r="AQ279" s="26">
        <f t="shared" si="1205"/>
        <v>1.1260789629636643</v>
      </c>
      <c r="AR279" s="26">
        <f t="shared" si="1206"/>
        <v>1.1105836099524491</v>
      </c>
      <c r="AS279" s="26">
        <f t="shared" si="1207"/>
        <v>1.0482539326418476</v>
      </c>
      <c r="AT279" s="26">
        <f t="shared" si="1208"/>
        <v>1.0077644452144334</v>
      </c>
      <c r="AV279" s="26">
        <f t="shared" si="1209"/>
        <v>1.0132131779992657</v>
      </c>
      <c r="AY279" s="34">
        <f t="shared" si="1210"/>
        <v>10.44518022323555</v>
      </c>
      <c r="AZ279" s="34">
        <f t="shared" si="1211"/>
        <v>7.2667557078516847</v>
      </c>
      <c r="BA279" s="34">
        <f t="shared" si="1212"/>
        <v>0.20492016714460104</v>
      </c>
      <c r="BB279">
        <f t="shared" si="1213"/>
        <v>1.2739162593315156E-4</v>
      </c>
      <c r="BD279" s="34"/>
      <c r="BH279" s="258">
        <f>[2]National!CQ205</f>
        <v>1.02761804331939</v>
      </c>
      <c r="BI279" s="258">
        <f>[10]Commercial_Total!Y205</f>
        <v>1.0783185056672908</v>
      </c>
      <c r="BJ279" s="258">
        <f>[11]Total_Industrial!Z208</f>
        <v>1.0235828258627107</v>
      </c>
      <c r="BK279" s="51">
        <f t="shared" si="1177"/>
        <v>1.0077644452144334</v>
      </c>
      <c r="BL279" s="1"/>
      <c r="BM279" s="1"/>
      <c r="BN279" s="258">
        <f>[2]National!CU205</f>
        <v>1.0958147049717319</v>
      </c>
      <c r="BO279" s="258">
        <f>[10]Commercial_Total!X205</f>
        <v>1.0299216828011235</v>
      </c>
      <c r="BP279" s="258">
        <f>[11]Total_Industrial!AD208</f>
        <v>1.0241032146064748</v>
      </c>
      <c r="BQ279" s="51">
        <v>1</v>
      </c>
      <c r="BZ279" s="83">
        <f t="shared" si="1135"/>
        <v>1.1783882832171058</v>
      </c>
      <c r="CA279" s="83">
        <f t="shared" si="1214"/>
        <v>1.0085665750673618</v>
      </c>
      <c r="CB279" s="83">
        <f t="shared" si="1215"/>
        <v>1.0132131779992657</v>
      </c>
      <c r="CC279" s="83">
        <f t="shared" si="1216"/>
        <v>0.92579738086997521</v>
      </c>
      <c r="CD279" s="83">
        <f t="shared" si="1217"/>
        <v>1.050651550051154</v>
      </c>
      <c r="CE279" s="83">
        <f t="shared" si="1218"/>
        <v>1.0416606292849468</v>
      </c>
      <c r="CF279" s="473">
        <f t="shared" si="1188"/>
        <v>1.1939587395983851</v>
      </c>
      <c r="CG279" s="473">
        <f t="shared" si="1219"/>
        <v>1.1939585373555026</v>
      </c>
      <c r="CH279" s="9"/>
      <c r="CI279" s="84">
        <f t="shared" si="1108"/>
        <v>0.972690453244338</v>
      </c>
      <c r="CK279" s="87">
        <f t="shared" si="1059"/>
        <v>1.3211302521261485</v>
      </c>
      <c r="CL279" s="87">
        <f t="shared" si="1109"/>
        <v>1.9814452665117559E-3</v>
      </c>
      <c r="CM279" s="92">
        <f t="shared" si="1110"/>
        <v>1</v>
      </c>
      <c r="CN279" s="92">
        <f t="shared" si="1111"/>
        <v>1</v>
      </c>
      <c r="CO279" s="5">
        <f t="shared" si="1112"/>
        <v>1</v>
      </c>
      <c r="CP279" s="91">
        <f t="shared" si="1113"/>
        <v>1</v>
      </c>
      <c r="CQ279" s="37">
        <f t="shared" si="1220"/>
        <v>1.1939587395983851</v>
      </c>
      <c r="CR279">
        <f t="shared" si="1221"/>
        <v>0.972690453244338</v>
      </c>
      <c r="CS279" s="84">
        <f t="shared" si="1222"/>
        <v>1.0944221694029259</v>
      </c>
      <c r="CT279" s="205"/>
      <c r="CU279" s="244"/>
      <c r="CV279" s="5"/>
      <c r="CW279" s="26">
        <f t="shared" si="1114"/>
        <v>0.35513856750491285</v>
      </c>
      <c r="CX279" s="26">
        <f t="shared" si="1115"/>
        <v>0.31890676132279616</v>
      </c>
      <c r="CY279" s="26">
        <f t="shared" si="1116"/>
        <v>0.32418588744194654</v>
      </c>
      <c r="CZ279" s="26">
        <f t="shared" si="1117"/>
        <v>1.7687837303443203E-3</v>
      </c>
      <c r="DA279" s="26">
        <f t="shared" si="1118"/>
        <v>0</v>
      </c>
      <c r="DB279" s="26">
        <f t="shared" si="1119"/>
        <v>0.99999999999999989</v>
      </c>
      <c r="DD279" s="26">
        <f t="shared" si="1136"/>
        <v>0.35213793630232931</v>
      </c>
      <c r="DE279" s="26">
        <f t="shared" si="1137"/>
        <v>0.31833833365251435</v>
      </c>
      <c r="DF279" s="26">
        <f t="shared" si="1138"/>
        <v>0.32772007825593685</v>
      </c>
      <c r="DG279" s="26">
        <f t="shared" si="1139"/>
        <v>1.7820096099422668E-3</v>
      </c>
      <c r="DH279" s="26" t="e">
        <f t="shared" si="1140"/>
        <v>#DIV/0!</v>
      </c>
      <c r="DI279" s="26">
        <f t="shared" si="1141"/>
        <v>0.99997835782072275</v>
      </c>
      <c r="DJ279" s="26"/>
      <c r="DK279" s="26">
        <f t="shared" si="1142"/>
        <v>0.3521455574996164</v>
      </c>
      <c r="DL279" s="26">
        <f t="shared" si="1143"/>
        <v>0.31834522333690984</v>
      </c>
      <c r="DM279" s="26">
        <f t="shared" si="1144"/>
        <v>0.32772717098612536</v>
      </c>
      <c r="DN279" s="26">
        <f t="shared" si="1145"/>
        <v>1.7820481773484016E-3</v>
      </c>
      <c r="DO279" s="26" t="e">
        <f t="shared" si="1146"/>
        <v>#DIV/0!</v>
      </c>
      <c r="DP279" s="26">
        <f t="shared" si="1147"/>
        <v>1</v>
      </c>
      <c r="DQ279" s="26"/>
      <c r="DR279" s="26"/>
      <c r="DS279" s="26">
        <f t="shared" si="1148"/>
        <v>2.9398710354932623E-2</v>
      </c>
      <c r="DT279" s="26">
        <f t="shared" si="1149"/>
        <v>7.9526436605971626E-3</v>
      </c>
      <c r="DU279" s="26">
        <f t="shared" si="1150"/>
        <v>1.9563041584627749E-2</v>
      </c>
      <c r="DV279" s="26">
        <f t="shared" si="1151"/>
        <v>-7.7757818682338414E-3</v>
      </c>
      <c r="DW279" s="26" t="e">
        <f t="shared" si="1152"/>
        <v>#DIV/0!</v>
      </c>
      <c r="DY279" s="26">
        <f t="shared" si="1153"/>
        <v>1.0194688892027737</v>
      </c>
      <c r="DZ279" s="26">
        <f t="shared" si="1154"/>
        <v>1.3385226068832912</v>
      </c>
      <c r="EA279" s="26">
        <f t="shared" si="1223"/>
        <v>1.0944221694029259</v>
      </c>
      <c r="EC279" s="26">
        <f t="shared" si="1243"/>
        <v>4.7440739188369828E-3</v>
      </c>
      <c r="ED279" s="26">
        <f t="shared" si="1244"/>
        <v>1.2765005877162469E-2</v>
      </c>
      <c r="EE279" s="26">
        <f t="shared" si="1245"/>
        <v>-2.4060931202565358E-2</v>
      </c>
      <c r="EF279" s="26">
        <f t="shared" si="1246"/>
        <v>1.0043651256240224E-2</v>
      </c>
      <c r="EG279" s="26" t="e">
        <f t="shared" si="1247"/>
        <v>#DIV/0!</v>
      </c>
      <c r="EI279" s="26">
        <f t="shared" si="1248"/>
        <v>0.99786903429609897</v>
      </c>
      <c r="EJ279" s="26">
        <f t="shared" si="1155"/>
        <v>0.75069489776827214</v>
      </c>
      <c r="EK279" s="26">
        <f t="shared" si="1224"/>
        <v>0.92579738086997521</v>
      </c>
      <c r="EN279" s="26">
        <f t="shared" si="1156"/>
        <v>-1.5650237861765896E-3</v>
      </c>
      <c r="EO279" s="26">
        <f t="shared" si="1157"/>
        <v>1.0005253963570123E-3</v>
      </c>
      <c r="EP279" s="26">
        <f t="shared" si="1158"/>
        <v>1.3476091463513884E-2</v>
      </c>
      <c r="EQ279" s="26">
        <f t="shared" si="1159"/>
        <v>-7.7757818682338414E-3</v>
      </c>
      <c r="ER279" s="26"/>
      <c r="ET279" s="26">
        <f t="shared" si="1160"/>
        <v>1.004178727455354</v>
      </c>
      <c r="EU279" s="26">
        <f t="shared" si="1161"/>
        <v>1.2660041246071181</v>
      </c>
      <c r="EV279" s="26">
        <f t="shared" si="1225"/>
        <v>1.0416606292849468</v>
      </c>
      <c r="EW279" s="26">
        <f t="shared" si="1253"/>
        <v>4.1700208204562507E-3</v>
      </c>
      <c r="EX279" s="26">
        <f t="shared" si="1249"/>
        <v>3.0963734141110116E-2</v>
      </c>
      <c r="EY279" s="26">
        <f t="shared" si="1250"/>
        <v>6.9521182642400649E-3</v>
      </c>
      <c r="EZ279" s="26">
        <f t="shared" si="1251"/>
        <v>6.0867462637578312E-3</v>
      </c>
      <c r="FA279" s="26">
        <f t="shared" si="1252"/>
        <v>0</v>
      </c>
      <c r="FB279" s="26"/>
      <c r="FC279" s="26"/>
      <c r="FD279" s="26">
        <f t="shared" si="1162"/>
        <v>1.0152264663839923</v>
      </c>
      <c r="FE279" s="26">
        <f t="shared" si="1163"/>
        <v>1.0572825797609102</v>
      </c>
      <c r="FF279" s="26">
        <f t="shared" si="1226"/>
        <v>1.050651550051154</v>
      </c>
      <c r="FV279" s="26">
        <f t="shared" si="1227"/>
        <v>1.1783882832171058</v>
      </c>
      <c r="FX279" s="8">
        <f t="shared" si="1164"/>
        <v>42</v>
      </c>
      <c r="FY279" t="b">
        <f t="shared" si="1130"/>
        <v>0</v>
      </c>
      <c r="GC279" s="11"/>
      <c r="GD279" s="11"/>
      <c r="GE279" s="11"/>
      <c r="GF279" s="11" t="str">
        <f t="shared" ca="1" si="1228"/>
        <v/>
      </c>
      <c r="GG279" s="20" t="str">
        <f t="shared" ca="1" si="1229"/>
        <v/>
      </c>
      <c r="GH279" s="20" t="str">
        <f t="shared" ca="1" si="1230"/>
        <v/>
      </c>
      <c r="GI279" s="20" t="str">
        <f t="shared" ca="1" si="1231"/>
        <v/>
      </c>
      <c r="GM279" s="12" t="str">
        <f t="shared" ca="1" si="1195"/>
        <v/>
      </c>
      <c r="GN279" s="12" t="str">
        <f t="shared" ca="1" si="1196"/>
        <v/>
      </c>
      <c r="GO279" s="12" t="str">
        <f t="shared" ca="1" si="1197"/>
        <v/>
      </c>
      <c r="GP279" s="12" t="str">
        <f t="shared" ca="1" si="1198"/>
        <v/>
      </c>
      <c r="GQ279" s="12" t="str">
        <f t="shared" ca="1" si="1199"/>
        <v/>
      </c>
      <c r="GX279" s="14"/>
      <c r="GZ279">
        <f t="shared" si="1076"/>
        <v>0.84732925731077302</v>
      </c>
      <c r="HA279">
        <f t="shared" si="1232"/>
        <v>1.0825552015717717</v>
      </c>
      <c r="HB279">
        <f t="shared" si="1233"/>
        <v>0.98897416662412463</v>
      </c>
      <c r="HC279">
        <f t="shared" si="1234"/>
        <v>0.98355913863176148</v>
      </c>
      <c r="HD279">
        <f t="shared" si="1235"/>
        <v>0.89225230542529976</v>
      </c>
      <c r="HE279">
        <f t="shared" si="1236"/>
        <v>0.89225268915790112</v>
      </c>
      <c r="HG279">
        <f t="shared" si="1237"/>
        <v>1.0706191282990543</v>
      </c>
      <c r="HI279">
        <f t="shared" si="1238"/>
        <v>0.94414551635239896</v>
      </c>
      <c r="HJ279">
        <f t="shared" si="1239"/>
        <v>0.93469884830801575</v>
      </c>
      <c r="HK279">
        <f t="shared" si="1240"/>
        <v>1.0450201371234493</v>
      </c>
      <c r="HL279">
        <f t="shared" si="1241"/>
        <v>1.1102602229232073</v>
      </c>
      <c r="HM279" t="e">
        <f t="shared" si="1242"/>
        <v>#DIV/0!</v>
      </c>
      <c r="HO279" s="8">
        <f t="shared" si="1165"/>
        <v>42</v>
      </c>
      <c r="HP279" t="b">
        <f t="shared" si="1133"/>
        <v>0</v>
      </c>
      <c r="HS279" s="11"/>
      <c r="HT279" s="11"/>
      <c r="HU279" s="11"/>
      <c r="HV279" s="11" t="str">
        <f t="shared" ca="1" si="1178"/>
        <v/>
      </c>
      <c r="HW279" s="12" t="str">
        <f t="shared" ca="1" si="1179"/>
        <v/>
      </c>
      <c r="HX279" s="12" t="str">
        <f t="shared" ca="1" si="1180"/>
        <v/>
      </c>
      <c r="HY279" s="12" t="str">
        <f t="shared" ca="1" si="1181"/>
        <v/>
      </c>
      <c r="IB279" s="12" t="str">
        <f t="shared" ca="1" si="1182"/>
        <v/>
      </c>
      <c r="IC279" s="12" t="str">
        <f t="shared" ca="1" si="1183"/>
        <v/>
      </c>
      <c r="ID279" s="12" t="str">
        <f t="shared" ca="1" si="1184"/>
        <v/>
      </c>
      <c r="IE279" s="12" t="str">
        <f t="shared" ca="1" si="1185"/>
        <v/>
      </c>
      <c r="IF279" s="12" t="str">
        <f t="shared" ca="1" si="1186"/>
        <v/>
      </c>
    </row>
    <row r="280" spans="1:240" x14ac:dyDescent="0.2">
      <c r="A280" t="s">
        <v>200</v>
      </c>
      <c r="B280" s="1">
        <f t="shared" si="1134"/>
        <v>1992</v>
      </c>
      <c r="C280" s="42">
        <f>'Annual Data_MER_July-2014'!C56</f>
        <v>3193.4229999999998</v>
      </c>
      <c r="D280" s="42">
        <f>'Annual Data_MER_July-2014'!G56</f>
        <v>2900.2240000000002</v>
      </c>
      <c r="E280" s="42">
        <f>AER11_Table2.1d!W55*0.001</f>
        <v>3318.9</v>
      </c>
      <c r="F280" s="42">
        <f>AER11_Table2.1e!N52*0.001</f>
        <v>16.056000000000001</v>
      </c>
      <c r="G280" s="42"/>
      <c r="H280" s="42">
        <f t="shared" si="1096"/>
        <v>9428.603000000001</v>
      </c>
      <c r="I280" s="27">
        <f t="shared" si="1097"/>
        <v>2763.3654747948422</v>
      </c>
      <c r="J280" s="1"/>
      <c r="K280" s="27">
        <f>[2]National!H206</f>
        <v>3193.4229999999998</v>
      </c>
      <c r="L280" s="42">
        <f>[10]Commercial_Total!D206</f>
        <v>2930.0031853599999</v>
      </c>
      <c r="M280" s="42">
        <f>[11]Total_Industrial!F209</f>
        <v>2995.3532398211146</v>
      </c>
      <c r="N280" s="27">
        <f t="shared" si="1098"/>
        <v>16.056000000000001</v>
      </c>
      <c r="O280" s="27"/>
      <c r="P280" s="27">
        <f t="shared" si="1099"/>
        <v>9134.8354251811143</v>
      </c>
      <c r="Q280" s="27">
        <f t="shared" si="1100"/>
        <v>2677.2671234411237</v>
      </c>
      <c r="R280" s="27"/>
      <c r="S280" s="51">
        <f t="shared" si="1170"/>
        <v>1</v>
      </c>
      <c r="T280" s="51">
        <f t="shared" si="1171"/>
        <v>1.0102678915007943</v>
      </c>
      <c r="U280" s="51">
        <f t="shared" si="1172"/>
        <v>0.90251385694691444</v>
      </c>
      <c r="V280" s="51">
        <f t="shared" si="1173"/>
        <v>1</v>
      </c>
      <c r="W280" s="51" t="e">
        <f t="shared" si="1174"/>
        <v>#DIV/0!</v>
      </c>
      <c r="X280" s="51">
        <f t="shared" si="1175"/>
        <v>0.96884293730270676</v>
      </c>
      <c r="Z280" s="23">
        <f t="shared" si="1254"/>
        <v>94874.868138399324</v>
      </c>
      <c r="AA280" s="23">
        <f t="shared" si="1254"/>
        <v>65568.531836796683</v>
      </c>
      <c r="AB280" s="27">
        <f t="shared" si="1202"/>
        <v>1858.4412112989544</v>
      </c>
      <c r="AC280" s="58">
        <f t="shared" si="1203"/>
        <v>1.1743557038530226</v>
      </c>
      <c r="AD280" s="27">
        <f t="shared" si="1204"/>
        <v>9134.8354251811143</v>
      </c>
      <c r="AE280" s="27">
        <f t="shared" si="1176"/>
        <v>9256.7000000000007</v>
      </c>
      <c r="AH280" s="267">
        <f t="shared" si="1101"/>
        <v>33.659314238430071</v>
      </c>
      <c r="AI280" s="267">
        <f t="shared" si="1102"/>
        <v>44.686118527907908</v>
      </c>
      <c r="AJ280" s="267">
        <f t="shared" si="1103"/>
        <v>1611.7557131266572</v>
      </c>
      <c r="AK280" s="51">
        <f t="shared" si="1104"/>
        <v>1.3672177814030954E-2</v>
      </c>
      <c r="AL280" s="15"/>
      <c r="AM280" s="15"/>
      <c r="AN280" s="34">
        <f t="shared" si="1105"/>
        <v>0.98683498710999751</v>
      </c>
      <c r="AO280" s="34">
        <f t="shared" si="1106"/>
        <v>1.0185706569295754</v>
      </c>
      <c r="AQ280" s="26">
        <f t="shared" si="1205"/>
        <v>1.0856053602863198</v>
      </c>
      <c r="AR280" s="26">
        <f t="shared" si="1206"/>
        <v>1.101236246212506</v>
      </c>
      <c r="AS280" s="26">
        <f t="shared" si="1207"/>
        <v>1.0400065777202876</v>
      </c>
      <c r="AT280" s="26">
        <f t="shared" si="1208"/>
        <v>0.96636823678477202</v>
      </c>
      <c r="AV280" s="26">
        <f t="shared" si="1209"/>
        <v>0.97369993092178997</v>
      </c>
      <c r="AY280" s="34">
        <f t="shared" si="1210"/>
        <v>10.249318670627687</v>
      </c>
      <c r="AZ280" s="34">
        <f t="shared" si="1211"/>
        <v>7.0833592788787234</v>
      </c>
      <c r="BA280" s="34">
        <f t="shared" si="1212"/>
        <v>0.20076714285857317</v>
      </c>
      <c r="BB280">
        <f t="shared" si="1213"/>
        <v>1.2686548163525041E-4</v>
      </c>
      <c r="BD280" s="34"/>
      <c r="BH280" s="258">
        <f>[2]National!CQ206</f>
        <v>1.0183650221628171</v>
      </c>
      <c r="BI280" s="258">
        <f>[10]Commercial_Total!Y206</f>
        <v>1.0963849314152352</v>
      </c>
      <c r="BJ280" s="258">
        <f>[11]Total_Industrial!Z209</f>
        <v>0.99946467356149682</v>
      </c>
      <c r="BK280" s="51">
        <f t="shared" si="1177"/>
        <v>0.96636823678477202</v>
      </c>
      <c r="BL280" s="1"/>
      <c r="BM280" s="1"/>
      <c r="BN280" s="258">
        <f>[2]National!CU206</f>
        <v>1.0660277372652667</v>
      </c>
      <c r="BO280" s="258">
        <f>[10]Commercial_Total!X206</f>
        <v>1.0044248280492223</v>
      </c>
      <c r="BP280" s="258">
        <f>[11]Total_Industrial!AD209</f>
        <v>1.040563907687245</v>
      </c>
      <c r="BQ280" s="51">
        <v>1</v>
      </c>
      <c r="BZ280" s="83">
        <f t="shared" si="1135"/>
        <v>1.2202829007210938</v>
      </c>
      <c r="CA280" s="83">
        <f t="shared" si="1214"/>
        <v>0.97442093741172786</v>
      </c>
      <c r="CB280" s="83">
        <f t="shared" si="1215"/>
        <v>0.97369993092178997</v>
      </c>
      <c r="CC280" s="83">
        <f t="shared" si="1216"/>
        <v>0.90607947013310552</v>
      </c>
      <c r="CD280" s="83">
        <f t="shared" si="1217"/>
        <v>1.0375699614012974</v>
      </c>
      <c r="CE280" s="83">
        <f t="shared" si="1218"/>
        <v>1.0357179430609977</v>
      </c>
      <c r="CF280" s="473">
        <f t="shared" si="1188"/>
        <v>1.1881894891289626</v>
      </c>
      <c r="CG280" s="473">
        <f t="shared" si="1219"/>
        <v>1.1881893761371702</v>
      </c>
      <c r="CH280" s="9"/>
      <c r="CI280" s="84">
        <f t="shared" si="1108"/>
        <v>0.94012084085251435</v>
      </c>
      <c r="CK280" s="87">
        <f t="shared" si="1059"/>
        <v>1.201520567277728</v>
      </c>
      <c r="CL280" s="87">
        <f t="shared" si="1109"/>
        <v>1.849142489573433E-3</v>
      </c>
      <c r="CM280" s="92">
        <f t="shared" si="1110"/>
        <v>1</v>
      </c>
      <c r="CN280" s="92">
        <f t="shared" si="1111"/>
        <v>1</v>
      </c>
      <c r="CO280" s="5">
        <f t="shared" si="1112"/>
        <v>1</v>
      </c>
      <c r="CP280" s="91">
        <f t="shared" si="1113"/>
        <v>1</v>
      </c>
      <c r="CQ280" s="37">
        <f t="shared" si="1220"/>
        <v>1.1881894891289626</v>
      </c>
      <c r="CR280">
        <f t="shared" si="1221"/>
        <v>0.94012084085251435</v>
      </c>
      <c r="CS280" s="84">
        <f t="shared" si="1222"/>
        <v>1.0746297240116811</v>
      </c>
      <c r="CT280" s="205"/>
      <c r="CU280" s="244"/>
      <c r="CV280" s="5"/>
      <c r="CW280" s="26">
        <f t="shared" si="1114"/>
        <v>0.34958735996458135</v>
      </c>
      <c r="CX280" s="26">
        <f t="shared" si="1115"/>
        <v>0.32075051700254442</v>
      </c>
      <c r="CY280" s="26">
        <f t="shared" si="1116"/>
        <v>0.3279044558990209</v>
      </c>
      <c r="CZ280" s="26">
        <f t="shared" si="1117"/>
        <v>1.7576671338533352E-3</v>
      </c>
      <c r="DA280" s="26">
        <f t="shared" si="1118"/>
        <v>0</v>
      </c>
      <c r="DB280" s="26">
        <f t="shared" si="1119"/>
        <v>1</v>
      </c>
      <c r="DD280" s="26">
        <f t="shared" si="1136"/>
        <v>0.35235567569697601</v>
      </c>
      <c r="DE280" s="26">
        <f t="shared" si="1137"/>
        <v>0.31982775341685471</v>
      </c>
      <c r="DF280" s="26">
        <f t="shared" si="1138"/>
        <v>0.32604163742827663</v>
      </c>
      <c r="DG280" s="26">
        <f t="shared" si="1139"/>
        <v>1.7632195915219273E-3</v>
      </c>
      <c r="DH280" s="26" t="e">
        <f t="shared" si="1140"/>
        <v>#DIV/0!</v>
      </c>
      <c r="DI280" s="26">
        <f t="shared" si="1141"/>
        <v>0.99998828613362922</v>
      </c>
      <c r="DJ280" s="26"/>
      <c r="DK280" s="26">
        <f t="shared" si="1142"/>
        <v>0.35235980319262505</v>
      </c>
      <c r="DL280" s="26">
        <f t="shared" si="1143"/>
        <v>0.31983149988030546</v>
      </c>
      <c r="DM280" s="26">
        <f t="shared" si="1144"/>
        <v>0.32604545668118701</v>
      </c>
      <c r="DN280" s="26">
        <f t="shared" si="1145"/>
        <v>1.7632402458825471E-3</v>
      </c>
      <c r="DO280" s="26" t="e">
        <f t="shared" si="1146"/>
        <v>#DIV/0!</v>
      </c>
      <c r="DP280" s="26">
        <f t="shared" si="1147"/>
        <v>1</v>
      </c>
      <c r="DQ280" s="26"/>
      <c r="DR280" s="26"/>
      <c r="DS280" s="26">
        <f t="shared" si="1148"/>
        <v>-3.6603887072768709E-2</v>
      </c>
      <c r="DT280" s="26">
        <f t="shared" si="1149"/>
        <v>-8.4522429456585762E-3</v>
      </c>
      <c r="DU280" s="26">
        <f t="shared" si="1150"/>
        <v>-7.8988208232696287E-3</v>
      </c>
      <c r="DV280" s="26">
        <f t="shared" si="1151"/>
        <v>-4.1944776944533545E-2</v>
      </c>
      <c r="DW280" s="26" t="e">
        <f t="shared" si="1152"/>
        <v>#DIV/0!</v>
      </c>
      <c r="DY280" s="26">
        <f t="shared" si="1153"/>
        <v>0.98191516405223878</v>
      </c>
      <c r="DZ280" s="26">
        <f t="shared" si="1154"/>
        <v>1.3143156451254372</v>
      </c>
      <c r="EA280" s="26">
        <f t="shared" si="1223"/>
        <v>1.0746297240116811</v>
      </c>
      <c r="EC280" s="26">
        <f t="shared" si="1243"/>
        <v>-1.8929417141211727E-2</v>
      </c>
      <c r="ED280" s="26">
        <f t="shared" si="1244"/>
        <v>-2.5561664829813351E-2</v>
      </c>
      <c r="EE280" s="26">
        <f t="shared" si="1245"/>
        <v>-2.047473148236463E-2</v>
      </c>
      <c r="EF280" s="26">
        <f t="shared" si="1246"/>
        <v>-4.138685080998101E-3</v>
      </c>
      <c r="EG280" s="26" t="e">
        <f t="shared" si="1247"/>
        <v>#DIV/0!</v>
      </c>
      <c r="EI280" s="26">
        <f t="shared" si="1248"/>
        <v>0.97870169958966535</v>
      </c>
      <c r="EJ280" s="26">
        <f t="shared" si="1155"/>
        <v>0.73470637231909808</v>
      </c>
      <c r="EK280" s="26">
        <f t="shared" si="1224"/>
        <v>0.90607947013310552</v>
      </c>
      <c r="EN280" s="26">
        <f t="shared" si="1156"/>
        <v>-9.0451230006197755E-3</v>
      </c>
      <c r="EO280" s="26">
        <f t="shared" si="1157"/>
        <v>1.6615453009432256E-2</v>
      </c>
      <c r="EP280" s="26">
        <f t="shared" si="1158"/>
        <v>-2.3844516767179868E-2</v>
      </c>
      <c r="EQ280" s="26">
        <f t="shared" si="1159"/>
        <v>-4.1944776944533545E-2</v>
      </c>
      <c r="ER280" s="26"/>
      <c r="ET280" s="26">
        <f t="shared" si="1160"/>
        <v>0.99429498815940787</v>
      </c>
      <c r="EU280" s="26">
        <f t="shared" si="1161"/>
        <v>1.2587815560859961</v>
      </c>
      <c r="EV280" s="26">
        <f t="shared" si="1225"/>
        <v>1.0357179430609977</v>
      </c>
      <c r="EW280" s="26">
        <f t="shared" si="1253"/>
        <v>-5.7213475806645667E-3</v>
      </c>
      <c r="EX280" s="26">
        <f t="shared" si="1249"/>
        <v>-2.7558764072149165E-2</v>
      </c>
      <c r="EY280" s="26">
        <f t="shared" si="1250"/>
        <v>-2.5067695955090896E-2</v>
      </c>
      <c r="EZ280" s="26">
        <f t="shared" si="1251"/>
        <v>1.5945468083831491E-2</v>
      </c>
      <c r="FA280" s="26">
        <f t="shared" si="1252"/>
        <v>0</v>
      </c>
      <c r="FB280" s="26"/>
      <c r="FC280" s="26"/>
      <c r="FD280" s="26">
        <f t="shared" si="1162"/>
        <v>0.98754907024196614</v>
      </c>
      <c r="FE280" s="26">
        <f t="shared" si="1163"/>
        <v>1.0441184286259142</v>
      </c>
      <c r="FF280" s="26">
        <f t="shared" si="1226"/>
        <v>1.0375699614012974</v>
      </c>
      <c r="FV280" s="26">
        <f t="shared" si="1227"/>
        <v>1.2202829007210938</v>
      </c>
      <c r="FX280" s="8">
        <f t="shared" si="1164"/>
        <v>43</v>
      </c>
      <c r="FY280" t="b">
        <f t="shared" si="1130"/>
        <v>0</v>
      </c>
      <c r="GC280" s="11"/>
      <c r="GD280" s="11"/>
      <c r="GE280" s="11"/>
      <c r="GF280" s="11" t="str">
        <f t="shared" ca="1" si="1228"/>
        <v/>
      </c>
      <c r="GG280" s="20" t="str">
        <f t="shared" ca="1" si="1229"/>
        <v/>
      </c>
      <c r="GH280" s="20" t="str">
        <f t="shared" ca="1" si="1230"/>
        <v/>
      </c>
      <c r="GI280" s="20" t="str">
        <f t="shared" ca="1" si="1231"/>
        <v/>
      </c>
      <c r="GM280" s="12" t="str">
        <f t="shared" ca="1" si="1195"/>
        <v/>
      </c>
      <c r="GN280" s="12" t="str">
        <f t="shared" ca="1" si="1196"/>
        <v/>
      </c>
      <c r="GO280" s="12" t="str">
        <f t="shared" ca="1" si="1197"/>
        <v/>
      </c>
      <c r="GP280" s="12" t="str">
        <f t="shared" ca="1" si="1198"/>
        <v/>
      </c>
      <c r="GQ280" s="12" t="str">
        <f t="shared" ca="1" si="1199"/>
        <v/>
      </c>
      <c r="GX280" s="14"/>
      <c r="GZ280">
        <f t="shared" si="1076"/>
        <v>0.87745390776814081</v>
      </c>
      <c r="HA280">
        <f t="shared" si="1232"/>
        <v>1.0594986156779258</v>
      </c>
      <c r="HB280">
        <f t="shared" si="1233"/>
        <v>0.97666051874297743</v>
      </c>
      <c r="HC280">
        <f t="shared" si="1234"/>
        <v>0.97794792209994486</v>
      </c>
      <c r="HD280">
        <f t="shared" si="1235"/>
        <v>0.88794091101844641</v>
      </c>
      <c r="HE280">
        <f t="shared" si="1236"/>
        <v>0.8879413588644357</v>
      </c>
      <c r="HG280">
        <f t="shared" si="1237"/>
        <v>1.0347704675954696</v>
      </c>
      <c r="HI280">
        <f t="shared" si="1238"/>
        <v>0.91021097734114476</v>
      </c>
      <c r="HJ280">
        <f t="shared" si="1239"/>
        <v>0.92683184032757659</v>
      </c>
      <c r="HK280">
        <f t="shared" si="1240"/>
        <v>1.0367982247578897</v>
      </c>
      <c r="HL280">
        <f t="shared" si="1241"/>
        <v>1.0646537681434776</v>
      </c>
      <c r="HM280" t="e">
        <f t="shared" si="1242"/>
        <v>#DIV/0!</v>
      </c>
      <c r="HO280" s="8">
        <f t="shared" si="1165"/>
        <v>43</v>
      </c>
      <c r="HP280" t="b">
        <f t="shared" si="1133"/>
        <v>0</v>
      </c>
      <c r="HS280" s="11"/>
      <c r="HT280" s="11"/>
      <c r="HU280" s="11"/>
      <c r="HV280" s="11" t="str">
        <f t="shared" ca="1" si="1178"/>
        <v/>
      </c>
      <c r="HW280" s="12" t="str">
        <f t="shared" ca="1" si="1179"/>
        <v/>
      </c>
      <c r="HX280" s="12" t="str">
        <f t="shared" ca="1" si="1180"/>
        <v/>
      </c>
      <c r="HY280" s="12" t="str">
        <f t="shared" ca="1" si="1181"/>
        <v/>
      </c>
      <c r="IB280" s="12" t="str">
        <f t="shared" ca="1" si="1182"/>
        <v/>
      </c>
      <c r="IC280" s="12" t="str">
        <f t="shared" ca="1" si="1183"/>
        <v/>
      </c>
      <c r="ID280" s="12" t="str">
        <f t="shared" ca="1" si="1184"/>
        <v/>
      </c>
      <c r="IE280" s="12" t="str">
        <f t="shared" ca="1" si="1185"/>
        <v/>
      </c>
      <c r="IF280" s="12" t="str">
        <f t="shared" ca="1" si="1186"/>
        <v/>
      </c>
    </row>
    <row r="281" spans="1:240" x14ac:dyDescent="0.2">
      <c r="A281" t="s">
        <v>200</v>
      </c>
      <c r="B281" s="1">
        <f t="shared" si="1134"/>
        <v>1993</v>
      </c>
      <c r="C281" s="42">
        <f>'Annual Data_MER_July-2014'!C57</f>
        <v>3394.192</v>
      </c>
      <c r="D281" s="42">
        <f>'Annual Data_MER_July-2014'!G57</f>
        <v>3018.7550000000001</v>
      </c>
      <c r="E281" s="42">
        <f>AER11_Table2.1d!W56*0.001</f>
        <v>3334.0840000000003</v>
      </c>
      <c r="F281" s="42">
        <f>AER11_Table2.1e!N53*0.001</f>
        <v>16.277999999999999</v>
      </c>
      <c r="G281" s="42"/>
      <c r="H281" s="42">
        <f t="shared" si="1096"/>
        <v>9763.3090000000011</v>
      </c>
      <c r="I281" s="27">
        <f t="shared" si="1097"/>
        <v>2861.4621922626029</v>
      </c>
      <c r="J281" s="1"/>
      <c r="K281" s="27">
        <f>[2]National!H207</f>
        <v>3394.1920000000005</v>
      </c>
      <c r="L281" s="42">
        <f>[10]Commercial_Total!D207</f>
        <v>3028.9651268039997</v>
      </c>
      <c r="M281" s="42">
        <f>[11]Total_Industrial!F210</f>
        <v>3063.1696271732494</v>
      </c>
      <c r="N281" s="27">
        <f t="shared" si="1098"/>
        <v>16.277999999999999</v>
      </c>
      <c r="O281" s="27"/>
      <c r="P281" s="27">
        <f t="shared" si="1099"/>
        <v>9502.6047539772499</v>
      </c>
      <c r="Q281" s="27">
        <f t="shared" si="1100"/>
        <v>2785.0541482934495</v>
      </c>
      <c r="R281" s="27"/>
      <c r="S281" s="51">
        <f t="shared" si="1170"/>
        <v>1.0000000000000002</v>
      </c>
      <c r="T281" s="51">
        <f t="shared" si="1171"/>
        <v>1.0033822310204039</v>
      </c>
      <c r="U281" s="51">
        <f t="shared" si="1172"/>
        <v>0.91874398700610094</v>
      </c>
      <c r="V281" s="51">
        <f t="shared" si="1173"/>
        <v>1</v>
      </c>
      <c r="W281" s="51" t="e">
        <f t="shared" si="1174"/>
        <v>#DIV/0!</v>
      </c>
      <c r="X281" s="51">
        <f t="shared" si="1175"/>
        <v>0.97329755249754446</v>
      </c>
      <c r="Z281" s="23">
        <f t="shared" si="1254"/>
        <v>96475.177517138814</v>
      </c>
      <c r="AA281" s="23">
        <f t="shared" si="1254"/>
        <v>66152.652187145024</v>
      </c>
      <c r="AB281" s="27">
        <f t="shared" si="1202"/>
        <v>1910.3541142100846</v>
      </c>
      <c r="AC281" s="58">
        <f t="shared" si="1203"/>
        <v>1.1928861897329768</v>
      </c>
      <c r="AD281" s="27">
        <f t="shared" si="1204"/>
        <v>9502.6047539772499</v>
      </c>
      <c r="AE281" s="27">
        <f t="shared" si="1176"/>
        <v>9510.7999999999993</v>
      </c>
      <c r="AH281" s="267">
        <f t="shared" si="1101"/>
        <v>35.182023887927258</v>
      </c>
      <c r="AI281" s="267">
        <f t="shared" si="1102"/>
        <v>45.78750853760323</v>
      </c>
      <c r="AJ281" s="267">
        <f t="shared" si="1103"/>
        <v>1603.4564505020287</v>
      </c>
      <c r="AK281" s="51">
        <f t="shared" si="1104"/>
        <v>1.364589525815851E-2</v>
      </c>
      <c r="AL281" s="15"/>
      <c r="AM281" s="15"/>
      <c r="AN281" s="34">
        <f t="shared" si="1105"/>
        <v>0.99913832211562126</v>
      </c>
      <c r="AO281" s="34">
        <f t="shared" si="1106"/>
        <v>1.0265497119064644</v>
      </c>
      <c r="AQ281" s="26">
        <f t="shared" si="1205"/>
        <v>1.1347169299975794</v>
      </c>
      <c r="AR281" s="26">
        <f t="shared" si="1206"/>
        <v>1.12837869312553</v>
      </c>
      <c r="AS281" s="26">
        <f t="shared" si="1207"/>
        <v>1.0346513693288757</v>
      </c>
      <c r="AT281" s="26">
        <f t="shared" si="1208"/>
        <v>0.96451054977088713</v>
      </c>
      <c r="AV281" s="26">
        <f t="shared" si="1209"/>
        <v>0.98583950501630691</v>
      </c>
      <c r="AY281" s="34">
        <f t="shared" si="1210"/>
        <v>10.143750001802038</v>
      </c>
      <c r="AZ281" s="34">
        <f t="shared" si="1211"/>
        <v>6.9555297332658697</v>
      </c>
      <c r="BA281" s="34">
        <f t="shared" si="1212"/>
        <v>0.20086155888149101</v>
      </c>
      <c r="BB281">
        <f t="shared" si="1213"/>
        <v>1.2542437962452968E-4</v>
      </c>
      <c r="BD281" s="34"/>
      <c r="BH281" s="258">
        <f>[2]National!CQ207</f>
        <v>1.0140544085268519</v>
      </c>
      <c r="BI281" s="258">
        <f>[10]Commercial_Total!Y207</f>
        <v>1.105540165056091</v>
      </c>
      <c r="BJ281" s="258">
        <f>[11]Total_Industrial!Z210</f>
        <v>0.9974254025623811</v>
      </c>
      <c r="BK281" s="51">
        <f t="shared" si="1177"/>
        <v>0.96451054977088713</v>
      </c>
      <c r="BL281" s="1"/>
      <c r="BM281" s="1"/>
      <c r="BN281" s="258">
        <f>[2]National!CU207</f>
        <v>1.1189901848028239</v>
      </c>
      <c r="BO281" s="258">
        <f>[10]Commercial_Total!X207</f>
        <v>1.020658252672602</v>
      </c>
      <c r="BP281" s="258">
        <f>[11]Total_Industrial!AD210</f>
        <v>1.0373227077177225</v>
      </c>
      <c r="BQ281" s="51">
        <v>1</v>
      </c>
      <c r="BZ281" s="83">
        <f t="shared" si="1135"/>
        <v>1.2537801389456478</v>
      </c>
      <c r="CA281" s="83">
        <f t="shared" si="1214"/>
        <v>0.98205414201795238</v>
      </c>
      <c r="CB281" s="83">
        <f t="shared" si="1215"/>
        <v>0.98583950501630691</v>
      </c>
      <c r="CC281" s="83">
        <f t="shared" si="1216"/>
        <v>0.89764812775624303</v>
      </c>
      <c r="CD281" s="83">
        <f t="shared" si="1217"/>
        <v>1.0598508103449291</v>
      </c>
      <c r="CE281" s="83">
        <f t="shared" si="1218"/>
        <v>1.036228284925963</v>
      </c>
      <c r="CF281" s="473">
        <f t="shared" si="1188"/>
        <v>1.2360262500684323</v>
      </c>
      <c r="CG281" s="473">
        <f t="shared" si="1219"/>
        <v>1.2360259915774536</v>
      </c>
      <c r="CH281" s="9"/>
      <c r="CI281" s="84">
        <f t="shared" si="1108"/>
        <v>0.95137309560706262</v>
      </c>
      <c r="CK281" s="87">
        <f t="shared" si="1059"/>
        <v>1.277742765387559</v>
      </c>
      <c r="CL281" s="87">
        <f t="shared" si="1109"/>
        <v>1.7774915270927366E-3</v>
      </c>
      <c r="CM281" s="92">
        <f t="shared" si="1110"/>
        <v>1</v>
      </c>
      <c r="CN281" s="92">
        <f t="shared" si="1111"/>
        <v>1</v>
      </c>
      <c r="CO281" s="5">
        <f t="shared" si="1112"/>
        <v>1</v>
      </c>
      <c r="CP281" s="91">
        <f t="shared" si="1113"/>
        <v>1</v>
      </c>
      <c r="CQ281" s="37">
        <f t="shared" si="1220"/>
        <v>1.2360262500684323</v>
      </c>
      <c r="CR281">
        <f t="shared" si="1221"/>
        <v>0.95137309560706262</v>
      </c>
      <c r="CS281" s="84">
        <f t="shared" si="1222"/>
        <v>1.0982471578039226</v>
      </c>
      <c r="CT281" s="205"/>
      <c r="CU281" s="244"/>
      <c r="CV281" s="5"/>
      <c r="CW281" s="26">
        <f t="shared" si="1114"/>
        <v>0.35718543366537314</v>
      </c>
      <c r="CX281" s="26">
        <f t="shared" si="1115"/>
        <v>0.31875103776532926</v>
      </c>
      <c r="CY281" s="26">
        <f t="shared" si="1116"/>
        <v>0.3223505245644549</v>
      </c>
      <c r="CZ281" s="26">
        <f t="shared" si="1117"/>
        <v>1.7130040048426672E-3</v>
      </c>
      <c r="DA281" s="26">
        <f t="shared" si="1118"/>
        <v>0</v>
      </c>
      <c r="DB281" s="26">
        <f t="shared" si="1119"/>
        <v>0.99999999999999989</v>
      </c>
      <c r="DD281" s="26">
        <f t="shared" si="1136"/>
        <v>0.35337278270310835</v>
      </c>
      <c r="DE281" s="26">
        <f t="shared" si="1137"/>
        <v>0.31974973544546542</v>
      </c>
      <c r="DF281" s="26">
        <f t="shared" si="1138"/>
        <v>0.32511958390927237</v>
      </c>
      <c r="DG281" s="26">
        <f t="shared" si="1139"/>
        <v>1.7352397721609755E-3</v>
      </c>
      <c r="DH281" s="26" t="e">
        <f t="shared" si="1140"/>
        <v>#DIV/0!</v>
      </c>
      <c r="DI281" s="26">
        <f t="shared" si="1141"/>
        <v>0.99997734183000719</v>
      </c>
      <c r="DJ281" s="26"/>
      <c r="DK281" s="26">
        <f t="shared" si="1142"/>
        <v>0.35338078966511277</v>
      </c>
      <c r="DL281" s="26">
        <f t="shared" si="1143"/>
        <v>0.31975698055348717</v>
      </c>
      <c r="DM281" s="26">
        <f t="shared" si="1144"/>
        <v>0.32512695069099035</v>
      </c>
      <c r="DN281" s="26">
        <f t="shared" si="1145"/>
        <v>1.735279090409591E-3</v>
      </c>
      <c r="DO281" s="26" t="e">
        <f t="shared" si="1146"/>
        <v>#DIV/0!</v>
      </c>
      <c r="DP281" s="26">
        <f t="shared" si="1147"/>
        <v>0.99999999999999989</v>
      </c>
      <c r="DQ281" s="26"/>
      <c r="DR281" s="26"/>
      <c r="DS281" s="26">
        <f t="shared" si="1148"/>
        <v>4.4245451792700612E-2</v>
      </c>
      <c r="DT281" s="26">
        <f t="shared" si="1149"/>
        <v>2.434840865078159E-2</v>
      </c>
      <c r="DU281" s="26">
        <f t="shared" si="1150"/>
        <v>-5.1625091188822981E-3</v>
      </c>
      <c r="DV281" s="26">
        <f t="shared" si="1151"/>
        <v>-1.9241887165510269E-3</v>
      </c>
      <c r="DW281" s="26" t="e">
        <f t="shared" si="1152"/>
        <v>#DIV/0!</v>
      </c>
      <c r="DY281" s="26">
        <f t="shared" si="1153"/>
        <v>1.0219772757672063</v>
      </c>
      <c r="DZ281" s="26">
        <f t="shared" si="1154"/>
        <v>1.3432007225035125</v>
      </c>
      <c r="EA281" s="26">
        <f t="shared" si="1223"/>
        <v>1.0982471578039226</v>
      </c>
      <c r="EC281" s="26">
        <f t="shared" si="1243"/>
        <v>-1.0353479758423047E-2</v>
      </c>
      <c r="ED281" s="26">
        <f t="shared" si="1244"/>
        <v>-1.8211281302954289E-2</v>
      </c>
      <c r="EE281" s="26">
        <f t="shared" si="1245"/>
        <v>4.7016572395377544E-4</v>
      </c>
      <c r="EF281" s="26">
        <f t="shared" si="1246"/>
        <v>-1.1424301216349231E-2</v>
      </c>
      <c r="EG281" s="26" t="e">
        <f t="shared" si="1247"/>
        <v>#DIV/0!</v>
      </c>
      <c r="EI281" s="26">
        <f t="shared" si="1248"/>
        <v>0.99069469880426286</v>
      </c>
      <c r="EJ281" s="26">
        <f t="shared" si="1155"/>
        <v>0.72786970823424146</v>
      </c>
      <c r="EK281" s="26">
        <f t="shared" si="1224"/>
        <v>0.89764812775624303</v>
      </c>
      <c r="EN281" s="26">
        <f t="shared" si="1156"/>
        <v>-4.2418607443089739E-3</v>
      </c>
      <c r="EO281" s="26">
        <f t="shared" si="1157"/>
        <v>8.3157110233235774E-3</v>
      </c>
      <c r="EP281" s="26">
        <f t="shared" si="1158"/>
        <v>-2.0424476363680266E-3</v>
      </c>
      <c r="EQ281" s="26">
        <f t="shared" si="1159"/>
        <v>-1.9241887165510269E-3</v>
      </c>
      <c r="ER281" s="26"/>
      <c r="ET281" s="26">
        <f t="shared" si="1160"/>
        <v>1.0004927421296352</v>
      </c>
      <c r="EU281" s="26">
        <f t="shared" si="1161"/>
        <v>1.2594018107906875</v>
      </c>
      <c r="EV281" s="26">
        <f t="shared" si="1225"/>
        <v>1.036228284925963</v>
      </c>
      <c r="EW281" s="26">
        <f t="shared" si="1253"/>
        <v>4.9262077209575716E-4</v>
      </c>
      <c r="EX281" s="26">
        <f t="shared" si="1249"/>
        <v>4.8487312537009074E-2</v>
      </c>
      <c r="EY281" s="26">
        <f t="shared" si="1250"/>
        <v>1.6032697627457727E-2</v>
      </c>
      <c r="EZ281" s="26">
        <f t="shared" si="1251"/>
        <v>-3.1197107428927707E-3</v>
      </c>
      <c r="FA281" s="26">
        <f t="shared" si="1252"/>
        <v>0</v>
      </c>
      <c r="FB281" s="26"/>
      <c r="FC281" s="26"/>
      <c r="FD281" s="26">
        <f t="shared" si="1162"/>
        <v>1.0214740690001665</v>
      </c>
      <c r="FE281" s="26">
        <f t="shared" si="1163"/>
        <v>1.0665398998065725</v>
      </c>
      <c r="FF281" s="26">
        <f t="shared" si="1226"/>
        <v>1.0598508103449291</v>
      </c>
      <c r="FV281" s="26">
        <f t="shared" si="1227"/>
        <v>1.2537801389456478</v>
      </c>
      <c r="FX281" s="8">
        <f t="shared" si="1164"/>
        <v>44</v>
      </c>
      <c r="FY281" t="b">
        <f t="shared" si="1130"/>
        <v>0</v>
      </c>
      <c r="GC281" s="11"/>
      <c r="GD281" s="11"/>
      <c r="GE281" s="11"/>
      <c r="GF281" s="11" t="str">
        <f t="shared" ca="1" si="1228"/>
        <v/>
      </c>
      <c r="GG281" s="20" t="str">
        <f t="shared" ca="1" si="1229"/>
        <v/>
      </c>
      <c r="GH281" s="20" t="str">
        <f t="shared" ca="1" si="1230"/>
        <v/>
      </c>
      <c r="GI281" s="20" t="str">
        <f t="shared" ca="1" si="1231"/>
        <v/>
      </c>
      <c r="GM281" s="12" t="str">
        <f t="shared" ca="1" si="1195"/>
        <v/>
      </c>
      <c r="GN281" s="12" t="str">
        <f t="shared" ca="1" si="1196"/>
        <v/>
      </c>
      <c r="GO281" s="12" t="str">
        <f t="shared" ca="1" si="1197"/>
        <v/>
      </c>
      <c r="GP281" s="12" t="str">
        <f t="shared" ca="1" si="1198"/>
        <v/>
      </c>
      <c r="GQ281" s="12" t="str">
        <f t="shared" ca="1" si="1199"/>
        <v/>
      </c>
      <c r="GX281" s="14"/>
      <c r="GZ281">
        <f t="shared" si="1076"/>
        <v>0.90154035736290827</v>
      </c>
      <c r="HA281">
        <f t="shared" si="1232"/>
        <v>1.0496396619425761</v>
      </c>
      <c r="HB281">
        <f t="shared" si="1233"/>
        <v>0.99763339411220264</v>
      </c>
      <c r="HC281">
        <f t="shared" si="1234"/>
        <v>0.97842979824175269</v>
      </c>
      <c r="HD281">
        <f t="shared" si="1235"/>
        <v>0.92368960049717819</v>
      </c>
      <c r="HE281">
        <f t="shared" si="1236"/>
        <v>0.92368996104064049</v>
      </c>
      <c r="HG281">
        <f t="shared" si="1237"/>
        <v>1.0471555785385573</v>
      </c>
      <c r="HI281">
        <f t="shared" si="1238"/>
        <v>0.95138790175671095</v>
      </c>
      <c r="HJ281">
        <f t="shared" si="1239"/>
        <v>0.94967569795568541</v>
      </c>
      <c r="HK281">
        <f t="shared" si="1240"/>
        <v>1.03145953683767</v>
      </c>
      <c r="HL281">
        <f t="shared" si="1241"/>
        <v>1.0626071430537041</v>
      </c>
      <c r="HM281" t="e">
        <f t="shared" si="1242"/>
        <v>#DIV/0!</v>
      </c>
      <c r="HO281" s="8">
        <f t="shared" si="1165"/>
        <v>44</v>
      </c>
      <c r="HP281" t="b">
        <f t="shared" si="1133"/>
        <v>0</v>
      </c>
      <c r="HS281" s="11"/>
      <c r="HT281" s="11"/>
      <c r="HU281" s="11"/>
      <c r="HV281" s="11" t="str">
        <f t="shared" ca="1" si="1178"/>
        <v/>
      </c>
      <c r="HW281" s="12" t="str">
        <f t="shared" ca="1" si="1179"/>
        <v/>
      </c>
      <c r="HX281" s="12" t="str">
        <f t="shared" ca="1" si="1180"/>
        <v/>
      </c>
      <c r="HY281" s="12" t="str">
        <f t="shared" ca="1" si="1181"/>
        <v/>
      </c>
      <c r="IB281" s="12" t="str">
        <f t="shared" ca="1" si="1182"/>
        <v/>
      </c>
      <c r="IC281" s="12" t="str">
        <f t="shared" ca="1" si="1183"/>
        <v/>
      </c>
      <c r="ID281" s="12" t="str">
        <f t="shared" ca="1" si="1184"/>
        <v/>
      </c>
      <c r="IE281" s="12" t="str">
        <f t="shared" ca="1" si="1185"/>
        <v/>
      </c>
      <c r="IF281" s="12" t="str">
        <f t="shared" ca="1" si="1186"/>
        <v/>
      </c>
    </row>
    <row r="282" spans="1:240" x14ac:dyDescent="0.2">
      <c r="A282" t="s">
        <v>200</v>
      </c>
      <c r="B282" s="1">
        <f t="shared" si="1134"/>
        <v>1994</v>
      </c>
      <c r="C282" s="42">
        <f>'Annual Data_MER_July-2014'!C58</f>
        <v>3440.9389999999999</v>
      </c>
      <c r="D282" s="42">
        <f>'Annual Data_MER_July-2014'!G58</f>
        <v>3115.5169999999998</v>
      </c>
      <c r="E282" s="42">
        <f>AER11_Table2.1d!W57*0.001</f>
        <v>3439.232</v>
      </c>
      <c r="F282" s="42">
        <f>AER11_Table2.1e!N54*0.001</f>
        <v>17.04</v>
      </c>
      <c r="G282" s="42"/>
      <c r="H282" s="42">
        <f t="shared" si="1096"/>
        <v>10012.728000000001</v>
      </c>
      <c r="I282" s="27">
        <f t="shared" si="1097"/>
        <v>2934.5627198124271</v>
      </c>
      <c r="J282" s="1"/>
      <c r="K282" s="27">
        <f>[2]National!H208</f>
        <v>3440.9390000000008</v>
      </c>
      <c r="L282" s="42">
        <f>[10]Commercial_Total!D208</f>
        <v>3117.2196323559997</v>
      </c>
      <c r="M282" s="42">
        <f>[11]Total_Industrial!F211</f>
        <v>3146.365821617831</v>
      </c>
      <c r="N282" s="27">
        <f t="shared" si="1098"/>
        <v>17.04</v>
      </c>
      <c r="O282" s="27"/>
      <c r="P282" s="27">
        <f t="shared" si="1099"/>
        <v>9721.5644539738314</v>
      </c>
      <c r="Q282" s="27">
        <f t="shared" si="1100"/>
        <v>2849.2275656429752</v>
      </c>
      <c r="R282" s="27"/>
      <c r="S282" s="51">
        <f t="shared" si="1170"/>
        <v>1.0000000000000002</v>
      </c>
      <c r="T282" s="51">
        <f t="shared" si="1171"/>
        <v>1.0005465007432153</v>
      </c>
      <c r="U282" s="51">
        <f t="shared" si="1172"/>
        <v>0.91484547178493081</v>
      </c>
      <c r="V282" s="51">
        <f t="shared" si="1173"/>
        <v>1</v>
      </c>
      <c r="W282" s="51" t="e">
        <f t="shared" si="1174"/>
        <v>#DIV/0!</v>
      </c>
      <c r="X282" s="51">
        <f t="shared" si="1175"/>
        <v>0.9709206575844096</v>
      </c>
      <c r="Z282" s="23">
        <f t="shared" si="1254"/>
        <v>97774.288654786098</v>
      </c>
      <c r="AA282" s="23">
        <f t="shared" si="1254"/>
        <v>66811.294146901753</v>
      </c>
      <c r="AB282" s="27">
        <f t="shared" si="1202"/>
        <v>2050.575599883819</v>
      </c>
      <c r="AC282" s="58">
        <f t="shared" si="1203"/>
        <v>1.2351947387818187</v>
      </c>
      <c r="AD282" s="27">
        <f t="shared" si="1204"/>
        <v>9721.5644539738314</v>
      </c>
      <c r="AE282" s="27">
        <f t="shared" si="1176"/>
        <v>9894.7000000000007</v>
      </c>
      <c r="AH282" s="267">
        <f t="shared" si="1101"/>
        <v>35.192677413885384</v>
      </c>
      <c r="AI282" s="267">
        <f t="shared" si="1102"/>
        <v>46.657076055165064</v>
      </c>
      <c r="AJ282" s="267">
        <f t="shared" si="1103"/>
        <v>1534.3817715358055</v>
      </c>
      <c r="AK282" s="51">
        <f t="shared" si="1104"/>
        <v>1.3795395547754106E-2</v>
      </c>
      <c r="AL282" s="15"/>
      <c r="AM282" s="15"/>
      <c r="AN282" s="34">
        <f t="shared" si="1105"/>
        <v>0.98250219349488421</v>
      </c>
      <c r="AO282" s="34">
        <f t="shared" si="1106"/>
        <v>1.0119284061164058</v>
      </c>
      <c r="AQ282" s="26">
        <f t="shared" si="1205"/>
        <v>1.1350605354793837</v>
      </c>
      <c r="AR282" s="26">
        <f t="shared" si="1206"/>
        <v>1.1498081504248938</v>
      </c>
      <c r="AS282" s="26">
        <f t="shared" si="1207"/>
        <v>0.99008002399799433</v>
      </c>
      <c r="AT282" s="26">
        <f t="shared" si="1208"/>
        <v>0.97507743481439835</v>
      </c>
      <c r="AV282" s="26">
        <f t="shared" si="1209"/>
        <v>0.96942480803008002</v>
      </c>
      <c r="AY282" s="34">
        <f t="shared" si="1210"/>
        <v>9.8814808589230694</v>
      </c>
      <c r="AZ282" s="34">
        <f t="shared" si="1211"/>
        <v>6.7522304008107117</v>
      </c>
      <c r="BA282" s="34">
        <f t="shared" si="1212"/>
        <v>0.2072397950300483</v>
      </c>
      <c r="BB282">
        <f t="shared" si="1213"/>
        <v>1.2483397564168886E-4</v>
      </c>
      <c r="BD282" s="34"/>
      <c r="BH282" s="258">
        <f>[2]National!CQ208</f>
        <v>1.0167543987717536</v>
      </c>
      <c r="BI282" s="258">
        <f>[10]Commercial_Total!Y208</f>
        <v>1.1262393927190311</v>
      </c>
      <c r="BJ282" s="258">
        <f>[11]Total_Industrial!Z211</f>
        <v>0.97196106991335041</v>
      </c>
      <c r="BK282" s="51">
        <f t="shared" si="1177"/>
        <v>0.97507743481439835</v>
      </c>
      <c r="BL282" s="1"/>
      <c r="BM282" s="1"/>
      <c r="BN282" s="258">
        <f>[2]National!CU208</f>
        <v>1.1163566509774099</v>
      </c>
      <c r="BO282" s="258">
        <f>[10]Commercial_Total!X208</f>
        <v>1.0209269519946036</v>
      </c>
      <c r="BP282" s="258">
        <f>[11]Total_Industrial!AD211</f>
        <v>1.0186425780819421</v>
      </c>
      <c r="BQ282" s="51">
        <v>1</v>
      </c>
      <c r="BZ282" s="83">
        <f t="shared" si="1135"/>
        <v>1.3043885205056884</v>
      </c>
      <c r="CA282" s="83">
        <f t="shared" si="1214"/>
        <v>0.96806659348883983</v>
      </c>
      <c r="CB282" s="83">
        <f t="shared" si="1215"/>
        <v>0.96942480803008002</v>
      </c>
      <c r="CC282" s="83">
        <f t="shared" si="1216"/>
        <v>0.88986462152245938</v>
      </c>
      <c r="CD282" s="83">
        <f t="shared" si="1217"/>
        <v>1.0528543401512223</v>
      </c>
      <c r="CE282" s="83">
        <f t="shared" si="1218"/>
        <v>1.0347180564200624</v>
      </c>
      <c r="CF282" s="473">
        <f t="shared" si="1188"/>
        <v>1.2645069727141711</v>
      </c>
      <c r="CG282" s="473">
        <f t="shared" si="1219"/>
        <v>1.264506591087867</v>
      </c>
      <c r="CH282" s="9"/>
      <c r="CI282" s="84">
        <f t="shared" si="1108"/>
        <v>0.93689782891694606</v>
      </c>
      <c r="CK282" s="87">
        <f t="shared" si="1059"/>
        <v>1.2599514517468486</v>
      </c>
      <c r="CL282" s="87">
        <f t="shared" si="1109"/>
        <v>1.7261369237748072E-3</v>
      </c>
      <c r="CM282" s="92">
        <f t="shared" si="1110"/>
        <v>1</v>
      </c>
      <c r="CN282" s="92">
        <f t="shared" si="1111"/>
        <v>1</v>
      </c>
      <c r="CO282" s="5">
        <f t="shared" si="1112"/>
        <v>1</v>
      </c>
      <c r="CP282" s="91">
        <f t="shared" si="1113"/>
        <v>1</v>
      </c>
      <c r="CQ282" s="37">
        <f t="shared" si="1220"/>
        <v>1.2645069727141711</v>
      </c>
      <c r="CR282">
        <f t="shared" si="1221"/>
        <v>0.93689782891694606</v>
      </c>
      <c r="CS282" s="84">
        <f t="shared" si="1222"/>
        <v>1.0894070677531842</v>
      </c>
      <c r="CT282" s="205"/>
      <c r="CU282" s="244"/>
      <c r="CV282" s="5"/>
      <c r="CW282" s="26">
        <f t="shared" si="1114"/>
        <v>0.35394910112368455</v>
      </c>
      <c r="CX282" s="26">
        <f t="shared" si="1115"/>
        <v>0.32064999899083019</v>
      </c>
      <c r="CY282" s="26">
        <f t="shared" si="1116"/>
        <v>0.32364809558318652</v>
      </c>
      <c r="CZ282" s="26">
        <f t="shared" si="1117"/>
        <v>1.7528043022987572E-3</v>
      </c>
      <c r="DA282" s="26">
        <f t="shared" si="1118"/>
        <v>0</v>
      </c>
      <c r="DB282" s="26">
        <f t="shared" si="1119"/>
        <v>1</v>
      </c>
      <c r="DD282" s="26">
        <f t="shared" si="1136"/>
        <v>0.35556481265362788</v>
      </c>
      <c r="DE282" s="26">
        <f t="shared" si="1137"/>
        <v>0.31969957841968821</v>
      </c>
      <c r="DF282" s="26">
        <f t="shared" si="1138"/>
        <v>0.32299887568374119</v>
      </c>
      <c r="DG282" s="26">
        <f t="shared" si="1139"/>
        <v>1.7328279751226876E-3</v>
      </c>
      <c r="DH282" s="26" t="e">
        <f t="shared" si="1140"/>
        <v>#DIV/0!</v>
      </c>
      <c r="DI282" s="26">
        <f t="shared" si="1141"/>
        <v>0.99999609473217987</v>
      </c>
      <c r="DJ282" s="26"/>
      <c r="DK282" s="26">
        <f t="shared" si="1142"/>
        <v>0.35556620123487148</v>
      </c>
      <c r="DL282" s="26">
        <f t="shared" si="1143"/>
        <v>0.31970082693703972</v>
      </c>
      <c r="DM282" s="26">
        <f t="shared" si="1144"/>
        <v>0.32300013708578246</v>
      </c>
      <c r="DN282" s="26">
        <f t="shared" si="1145"/>
        <v>1.7328347423064443E-3</v>
      </c>
      <c r="DO282" s="26" t="e">
        <f t="shared" si="1146"/>
        <v>#DIV/0!</v>
      </c>
      <c r="DP282" s="26">
        <f t="shared" si="1147"/>
        <v>1</v>
      </c>
      <c r="DQ282" s="26"/>
      <c r="DR282" s="26"/>
      <c r="DS282" s="26">
        <f t="shared" si="1148"/>
        <v>3.0276579061624389E-4</v>
      </c>
      <c r="DT282" s="26">
        <f t="shared" si="1149"/>
        <v>1.8813285150520612E-2</v>
      </c>
      <c r="DU282" s="26">
        <f t="shared" si="1150"/>
        <v>-4.403403554449483E-2</v>
      </c>
      <c r="DV282" s="26">
        <f t="shared" si="1151"/>
        <v>1.0896117808257277E-2</v>
      </c>
      <c r="DW282" s="26" t="e">
        <f t="shared" si="1152"/>
        <v>#DIV/0!</v>
      </c>
      <c r="DY282" s="26">
        <f t="shared" si="1153"/>
        <v>0.99195072804156836</v>
      </c>
      <c r="DZ282" s="26">
        <f t="shared" si="1154"/>
        <v>1.33238893459332</v>
      </c>
      <c r="EA282" s="26">
        <f t="shared" si="1223"/>
        <v>1.0894070677531842</v>
      </c>
      <c r="EC282" s="26">
        <f t="shared" si="1243"/>
        <v>-2.6195367423814793E-2</v>
      </c>
      <c r="ED282" s="26">
        <f t="shared" si="1244"/>
        <v>-2.9664108238892376E-2</v>
      </c>
      <c r="EE282" s="26">
        <f t="shared" si="1245"/>
        <v>3.1260643929734627E-2</v>
      </c>
      <c r="EF282" s="26">
        <f t="shared" si="1246"/>
        <v>-4.7183645681487087E-3</v>
      </c>
      <c r="EG282" s="26" t="e">
        <f t="shared" si="1247"/>
        <v>#DIV/0!</v>
      </c>
      <c r="EI282" s="26">
        <f t="shared" si="1248"/>
        <v>0.99132900075975283</v>
      </c>
      <c r="EJ282" s="26">
        <f t="shared" si="1155"/>
        <v>0.72155835054714346</v>
      </c>
      <c r="EK282" s="26">
        <f t="shared" si="1224"/>
        <v>0.88986462152245938</v>
      </c>
      <c r="EN282" s="26">
        <f t="shared" si="1156"/>
        <v>2.6590310481641268E-3</v>
      </c>
      <c r="EO282" s="26">
        <f t="shared" si="1157"/>
        <v>1.8550058983972415E-2</v>
      </c>
      <c r="EP282" s="26">
        <f t="shared" si="1158"/>
        <v>-2.5861609440030252E-2</v>
      </c>
      <c r="EQ282" s="26">
        <f t="shared" si="1159"/>
        <v>1.0896117808257277E-2</v>
      </c>
      <c r="ER282" s="26"/>
      <c r="ET282" s="26">
        <f t="shared" si="1160"/>
        <v>0.99854257162454452</v>
      </c>
      <c r="EU282" s="26">
        <f t="shared" si="1161"/>
        <v>1.2575663228555412</v>
      </c>
      <c r="EV282" s="26">
        <f t="shared" si="1225"/>
        <v>1.0347180564200624</v>
      </c>
      <c r="EW282" s="26">
        <f t="shared" si="1253"/>
        <v>-1.45849145722618E-3</v>
      </c>
      <c r="EX282" s="26">
        <f t="shared" si="1249"/>
        <v>-2.3562652575477446E-3</v>
      </c>
      <c r="EY282" s="26">
        <f t="shared" si="1250"/>
        <v>2.6322616654819741E-4</v>
      </c>
      <c r="EZ282" s="26">
        <f t="shared" si="1251"/>
        <v>-1.8172139207166604E-2</v>
      </c>
      <c r="FA282" s="26">
        <f t="shared" si="1252"/>
        <v>0</v>
      </c>
      <c r="FB282" s="26"/>
      <c r="FC282" s="26"/>
      <c r="FD282" s="26">
        <f t="shared" si="1162"/>
        <v>0.99339862731111206</v>
      </c>
      <c r="FE282" s="26">
        <f t="shared" si="1163"/>
        <v>1.05949927244038</v>
      </c>
      <c r="FF282" s="26">
        <f t="shared" si="1226"/>
        <v>1.0528543401512223</v>
      </c>
      <c r="FV282" s="26">
        <f t="shared" si="1227"/>
        <v>1.3043885205056884</v>
      </c>
      <c r="FX282" s="8">
        <f t="shared" si="1164"/>
        <v>45</v>
      </c>
      <c r="FY282" t="b">
        <f t="shared" si="1130"/>
        <v>0</v>
      </c>
      <c r="GC282" s="11"/>
      <c r="GD282" s="11"/>
      <c r="GE282" s="11"/>
      <c r="GF282" s="11" t="str">
        <f t="shared" ca="1" si="1228"/>
        <v/>
      </c>
      <c r="GG282" s="20" t="str">
        <f t="shared" ca="1" si="1229"/>
        <v/>
      </c>
      <c r="GH282" s="20" t="str">
        <f t="shared" ca="1" si="1230"/>
        <v/>
      </c>
      <c r="GI282" s="20" t="str">
        <f t="shared" ca="1" si="1231"/>
        <v/>
      </c>
      <c r="GM282" s="12" t="str">
        <f t="shared" ca="1" si="1195"/>
        <v/>
      </c>
      <c r="GN282" s="12" t="str">
        <f t="shared" ca="1" si="1196"/>
        <v/>
      </c>
      <c r="GO282" s="12" t="str">
        <f t="shared" ca="1" si="1197"/>
        <v/>
      </c>
      <c r="GP282" s="12" t="str">
        <f t="shared" ca="1" si="1198"/>
        <v/>
      </c>
      <c r="GQ282" s="12" t="str">
        <f t="shared" ca="1" si="1199"/>
        <v/>
      </c>
      <c r="GX282" s="14"/>
      <c r="GZ282">
        <f t="shared" si="1076"/>
        <v>0.93793070761647479</v>
      </c>
      <c r="HA282">
        <f t="shared" si="1232"/>
        <v>1.0405382372313388</v>
      </c>
      <c r="HB282">
        <f t="shared" si="1233"/>
        <v>0.99104764427078773</v>
      </c>
      <c r="HC282">
        <f t="shared" si="1234"/>
        <v>0.97700380689040411</v>
      </c>
      <c r="HD282">
        <f t="shared" si="1235"/>
        <v>0.94497341006113933</v>
      </c>
      <c r="HE282">
        <f t="shared" si="1236"/>
        <v>0.94497369134360421</v>
      </c>
      <c r="HG282">
        <f t="shared" si="1237"/>
        <v>1.0312229687817964</v>
      </c>
      <c r="HI282">
        <f t="shared" si="1238"/>
        <v>0.95167599307686657</v>
      </c>
      <c r="HJ282">
        <f t="shared" si="1239"/>
        <v>0.96771134054763652</v>
      </c>
      <c r="HK282">
        <f t="shared" si="1240"/>
        <v>0.98702569122159223</v>
      </c>
      <c r="HL282">
        <f t="shared" si="1241"/>
        <v>1.0742487446201459</v>
      </c>
      <c r="HM282" t="e">
        <f t="shared" si="1242"/>
        <v>#DIV/0!</v>
      </c>
      <c r="HO282" s="8">
        <f t="shared" si="1165"/>
        <v>45</v>
      </c>
      <c r="HP282" t="b">
        <f t="shared" si="1133"/>
        <v>0</v>
      </c>
      <c r="HS282" s="11"/>
      <c r="HT282" s="11"/>
      <c r="HU282" s="11"/>
      <c r="HV282" s="11" t="str">
        <f t="shared" ca="1" si="1178"/>
        <v/>
      </c>
      <c r="HW282" s="12" t="str">
        <f t="shared" ca="1" si="1179"/>
        <v/>
      </c>
      <c r="HX282" s="12" t="str">
        <f t="shared" ca="1" si="1180"/>
        <v/>
      </c>
      <c r="HY282" s="12" t="str">
        <f t="shared" ca="1" si="1181"/>
        <v/>
      </c>
      <c r="IB282" s="12" t="str">
        <f t="shared" ca="1" si="1182"/>
        <v/>
      </c>
      <c r="IC282" s="12" t="str">
        <f t="shared" ca="1" si="1183"/>
        <v/>
      </c>
      <c r="ID282" s="12" t="str">
        <f t="shared" ca="1" si="1184"/>
        <v/>
      </c>
      <c r="IE282" s="12" t="str">
        <f t="shared" ca="1" si="1185"/>
        <v/>
      </c>
      <c r="IF282" s="12" t="str">
        <f t="shared" ca="1" si="1186"/>
        <v/>
      </c>
    </row>
    <row r="283" spans="1:240" x14ac:dyDescent="0.2">
      <c r="A283" t="s">
        <v>200</v>
      </c>
      <c r="B283" s="1">
        <f t="shared" si="1134"/>
        <v>1995</v>
      </c>
      <c r="C283" s="42">
        <f>'Annual Data_MER_July-2014'!C59</f>
        <v>3557.0149999999999</v>
      </c>
      <c r="D283" s="42">
        <f>'Annual Data_MER_July-2014'!G59</f>
        <v>3252.0360000000001</v>
      </c>
      <c r="E283" s="42">
        <f>AER11_Table2.1d!W58*0.001</f>
        <v>3455.31</v>
      </c>
      <c r="F283" s="42">
        <f>AER11_Table2.1e!N55*0.001</f>
        <v>16.972999999999999</v>
      </c>
      <c r="G283" s="42"/>
      <c r="H283" s="42">
        <f t="shared" si="1096"/>
        <v>10281.333999999999</v>
      </c>
      <c r="I283" s="27">
        <f t="shared" si="1097"/>
        <v>3013.2866354044545</v>
      </c>
      <c r="J283" s="1"/>
      <c r="K283" s="27">
        <f>[2]National!H209</f>
        <v>3557.0149999999999</v>
      </c>
      <c r="L283" s="42">
        <f>[10]Commercial_Total!D209</f>
        <v>3211.3973398799999</v>
      </c>
      <c r="M283" s="42">
        <f>[11]Total_Industrial!F212</f>
        <v>3200.0585725913693</v>
      </c>
      <c r="N283" s="27">
        <f t="shared" si="1098"/>
        <v>16.972999999999999</v>
      </c>
      <c r="O283" s="27"/>
      <c r="P283" s="27">
        <f t="shared" si="1099"/>
        <v>9985.4439124713699</v>
      </c>
      <c r="Q283" s="27">
        <f t="shared" si="1100"/>
        <v>2926.5662111580805</v>
      </c>
      <c r="R283" s="27"/>
      <c r="S283" s="51">
        <f t="shared" si="1170"/>
        <v>1</v>
      </c>
      <c r="T283" s="51">
        <f t="shared" si="1171"/>
        <v>0.98750362538422076</v>
      </c>
      <c r="U283" s="51">
        <f t="shared" si="1172"/>
        <v>0.92612777799716073</v>
      </c>
      <c r="V283" s="51">
        <f t="shared" si="1173"/>
        <v>1</v>
      </c>
      <c r="W283" s="51" t="e">
        <f t="shared" si="1174"/>
        <v>#DIV/0!</v>
      </c>
      <c r="X283" s="51">
        <f t="shared" si="1175"/>
        <v>0.97122065215188724</v>
      </c>
      <c r="Z283" s="23">
        <f t="shared" si="1254"/>
        <v>99129.440087303403</v>
      </c>
      <c r="AA283" s="23">
        <f t="shared" si="1254"/>
        <v>67618.803117271193</v>
      </c>
      <c r="AB283" s="27">
        <f t="shared" si="1202"/>
        <v>2085.1140628875391</v>
      </c>
      <c r="AC283" s="58">
        <f t="shared" si="1203"/>
        <v>1.2729453420385728</v>
      </c>
      <c r="AD283" s="27">
        <f t="shared" si="1204"/>
        <v>9985.4439124713699</v>
      </c>
      <c r="AE283" s="27">
        <f t="shared" si="1176"/>
        <v>10163.700000000001</v>
      </c>
      <c r="AH283" s="267">
        <f t="shared" si="1101"/>
        <v>35.882528912372884</v>
      </c>
      <c r="AI283" s="267">
        <f t="shared" si="1102"/>
        <v>47.492667598840491</v>
      </c>
      <c r="AJ283" s="267">
        <f t="shared" si="1103"/>
        <v>1534.716315787452</v>
      </c>
      <c r="AK283" s="51">
        <f t="shared" si="1104"/>
        <v>1.3333643982559687E-2</v>
      </c>
      <c r="AL283" s="15"/>
      <c r="AM283" s="15"/>
      <c r="AN283" s="34">
        <f t="shared" si="1105"/>
        <v>0.98246149654863579</v>
      </c>
      <c r="AO283" s="34">
        <f t="shared" si="1106"/>
        <v>1.0115739346891386</v>
      </c>
      <c r="AQ283" s="26">
        <f t="shared" si="1205"/>
        <v>1.1573101416137987</v>
      </c>
      <c r="AR283" s="26">
        <f t="shared" si="1206"/>
        <v>1.1704003102552305</v>
      </c>
      <c r="AS283" s="26">
        <f t="shared" si="1207"/>
        <v>0.99029589307754362</v>
      </c>
      <c r="AT283" s="26">
        <f t="shared" si="1208"/>
        <v>0.94244020232963588</v>
      </c>
      <c r="AV283" s="26">
        <f t="shared" si="1209"/>
        <v>0.96938465277183683</v>
      </c>
      <c r="AY283" s="34">
        <f t="shared" si="1210"/>
        <v>9.7532827697888962</v>
      </c>
      <c r="AZ283" s="34">
        <f t="shared" si="1211"/>
        <v>6.6529711736150405</v>
      </c>
      <c r="BA283" s="34">
        <f t="shared" si="1212"/>
        <v>0.20515305084639837</v>
      </c>
      <c r="BB283">
        <f t="shared" si="1213"/>
        <v>1.2524428525424527E-4</v>
      </c>
      <c r="BD283" s="34"/>
      <c r="BH283" s="258">
        <f>[2]National!CQ209</f>
        <v>1.0128438638862685</v>
      </c>
      <c r="BI283" s="258">
        <f>[10]Commercial_Total!Y209</f>
        <v>1.1424816675236094</v>
      </c>
      <c r="BJ283" s="258">
        <f>[11]Total_Industrial!Z212</f>
        <v>0.96755873162551242</v>
      </c>
      <c r="BK283" s="51">
        <f t="shared" si="1177"/>
        <v>0.94244020232963588</v>
      </c>
      <c r="BL283" s="1"/>
      <c r="BM283" s="1"/>
      <c r="BN283" s="258">
        <f>[2]National!CU209</f>
        <v>1.1426343021650112</v>
      </c>
      <c r="BO283" s="258">
        <f>[10]Commercial_Total!X209</f>
        <v>1.0244368408922795</v>
      </c>
      <c r="BP283" s="258">
        <f>[11]Total_Industrial!AD212</f>
        <v>1.0235005066459346</v>
      </c>
      <c r="BQ283" s="51">
        <v>1</v>
      </c>
      <c r="BZ283" s="83">
        <f t="shared" si="1135"/>
        <v>1.3398499808850866</v>
      </c>
      <c r="CA283" s="83">
        <f t="shared" si="1214"/>
        <v>0.96772748654707441</v>
      </c>
      <c r="CB283" s="83">
        <f t="shared" si="1215"/>
        <v>0.96938465277183683</v>
      </c>
      <c r="CC283" s="83">
        <f t="shared" si="1216"/>
        <v>0.87868203741142104</v>
      </c>
      <c r="CD283" s="83">
        <f t="shared" si="1217"/>
        <v>1.0643887450943703</v>
      </c>
      <c r="CE283" s="83">
        <f t="shared" si="1218"/>
        <v>1.0364879470971664</v>
      </c>
      <c r="CF283" s="473">
        <f t="shared" si="1188"/>
        <v>1.2988304227318961</v>
      </c>
      <c r="CG283" s="473">
        <f t="shared" si="1219"/>
        <v>1.2988300084866418</v>
      </c>
      <c r="CH283" s="9"/>
      <c r="CI283" s="84">
        <f t="shared" si="1108"/>
        <v>0.935259271137307</v>
      </c>
      <c r="CK283" s="87">
        <f t="shared" si="1059"/>
        <v>1.2641626910545809</v>
      </c>
      <c r="CL283" s="87">
        <f t="shared" si="1109"/>
        <v>1.6672562561659114E-3</v>
      </c>
      <c r="CM283" s="92">
        <f t="shared" si="1110"/>
        <v>1</v>
      </c>
      <c r="CN283" s="92">
        <f t="shared" si="1111"/>
        <v>1</v>
      </c>
      <c r="CO283" s="5">
        <f t="shared" si="1112"/>
        <v>1</v>
      </c>
      <c r="CP283" s="91">
        <f t="shared" si="1113"/>
        <v>1</v>
      </c>
      <c r="CQ283" s="37">
        <f t="shared" si="1220"/>
        <v>1.2988304227318961</v>
      </c>
      <c r="CR283">
        <f t="shared" si="1221"/>
        <v>0.935259271137307</v>
      </c>
      <c r="CS283" s="84">
        <f t="shared" si="1222"/>
        <v>1.1032257534564192</v>
      </c>
      <c r="CT283" s="205"/>
      <c r="CU283" s="244"/>
      <c r="CV283" s="5"/>
      <c r="CW283" s="26">
        <f t="shared" si="1114"/>
        <v>0.35622001697465328</v>
      </c>
      <c r="CX283" s="26">
        <f t="shared" si="1115"/>
        <v>0.32160786921742252</v>
      </c>
      <c r="CY283" s="26">
        <f t="shared" si="1116"/>
        <v>0.32047233960171168</v>
      </c>
      <c r="CZ283" s="26">
        <f t="shared" si="1117"/>
        <v>1.6997742062124536E-3</v>
      </c>
      <c r="DA283" s="26">
        <f t="shared" si="1118"/>
        <v>0</v>
      </c>
      <c r="DB283" s="26">
        <f t="shared" si="1119"/>
        <v>0.99999999999999989</v>
      </c>
      <c r="DD283" s="26">
        <f t="shared" si="1136"/>
        <v>0.35508334875696829</v>
      </c>
      <c r="DE283" s="26">
        <f t="shared" si="1137"/>
        <v>0.3211286960076668</v>
      </c>
      <c r="DF283" s="26">
        <f t="shared" si="1138"/>
        <v>0.32205760796365013</v>
      </c>
      <c r="DG283" s="26">
        <f t="shared" si="1139"/>
        <v>1.7261534925331931E-3</v>
      </c>
      <c r="DH283" s="26" t="e">
        <f t="shared" si="1140"/>
        <v>#DIV/0!</v>
      </c>
      <c r="DI283" s="26">
        <f t="shared" si="1141"/>
        <v>0.99999580622081852</v>
      </c>
      <c r="DJ283" s="26"/>
      <c r="DK283" s="26">
        <f t="shared" si="1142"/>
        <v>0.35508483790436918</v>
      </c>
      <c r="DL283" s="26">
        <f t="shared" si="1143"/>
        <v>0.32113004275615464</v>
      </c>
      <c r="DM283" s="26">
        <f t="shared" si="1144"/>
        <v>0.32205895860780592</v>
      </c>
      <c r="DN283" s="26">
        <f t="shared" si="1145"/>
        <v>1.7261607316701334E-3</v>
      </c>
      <c r="DO283" s="26" t="e">
        <f t="shared" si="1146"/>
        <v>#DIV/0!</v>
      </c>
      <c r="DP283" s="26">
        <f t="shared" si="1147"/>
        <v>0.99999999999999978</v>
      </c>
      <c r="DQ283" s="26"/>
      <c r="DR283" s="26"/>
      <c r="DS283" s="26">
        <f t="shared" si="1148"/>
        <v>1.9412484265822615E-2</v>
      </c>
      <c r="DT283" s="26">
        <f t="shared" si="1149"/>
        <v>1.7750733067808534E-2</v>
      </c>
      <c r="DU283" s="26">
        <f t="shared" si="1150"/>
        <v>2.1800818576215474E-4</v>
      </c>
      <c r="DV283" s="26">
        <f t="shared" si="1151"/>
        <v>-3.4044416661384379E-2</v>
      </c>
      <c r="DW283" s="26" t="e">
        <f t="shared" si="1152"/>
        <v>#DIV/0!</v>
      </c>
      <c r="DY283" s="26">
        <f t="shared" si="1153"/>
        <v>1.01268459340156</v>
      </c>
      <c r="DZ283" s="26">
        <f t="shared" si="1154"/>
        <v>1.349289746481374</v>
      </c>
      <c r="EA283" s="26">
        <f t="shared" si="1223"/>
        <v>1.1032257534564192</v>
      </c>
      <c r="EC283" s="26">
        <f t="shared" si="1243"/>
        <v>-1.3058462356339869E-2</v>
      </c>
      <c r="ED283" s="26">
        <f t="shared" si="1244"/>
        <v>-1.4809332143989048E-2</v>
      </c>
      <c r="EE283" s="26">
        <f t="shared" si="1245"/>
        <v>-1.0120262826080103E-2</v>
      </c>
      <c r="EF283" s="26">
        <f t="shared" si="1246"/>
        <v>3.2814526082235516E-3</v>
      </c>
      <c r="EG283" s="26" t="e">
        <f t="shared" si="1247"/>
        <v>#DIV/0!</v>
      </c>
      <c r="EI283" s="26">
        <f t="shared" si="1248"/>
        <v>0.98743338723601992</v>
      </c>
      <c r="EJ283" s="26">
        <f t="shared" si="1155"/>
        <v>0.71249080616920135</v>
      </c>
      <c r="EK283" s="26">
        <f t="shared" si="1224"/>
        <v>0.87868203741142104</v>
      </c>
      <c r="EN283" s="26">
        <f t="shared" si="1156"/>
        <v>-3.8535111076633444E-3</v>
      </c>
      <c r="EO283" s="26">
        <f t="shared" si="1157"/>
        <v>1.4318686059726329E-2</v>
      </c>
      <c r="EP283" s="26">
        <f t="shared" si="1158"/>
        <v>-4.5396245448949182E-3</v>
      </c>
      <c r="EQ283" s="26">
        <f t="shared" si="1159"/>
        <v>-3.4044416661384379E-2</v>
      </c>
      <c r="ER283" s="26"/>
      <c r="ET283" s="26">
        <f t="shared" si="1160"/>
        <v>1.0017105052590147</v>
      </c>
      <c r="EU283" s="26">
        <f t="shared" si="1161"/>
        <v>1.2597173966643453</v>
      </c>
      <c r="EV283" s="26">
        <f t="shared" si="1225"/>
        <v>1.0364879470971664</v>
      </c>
      <c r="EW283" s="26">
        <f t="shared" si="1253"/>
        <v>1.70904401097184E-3</v>
      </c>
      <c r="EX283" s="26">
        <f t="shared" si="1249"/>
        <v>2.3265995373486153E-2</v>
      </c>
      <c r="EY283" s="26">
        <f t="shared" si="1250"/>
        <v>3.4320470080816778E-3</v>
      </c>
      <c r="EZ283" s="26">
        <f t="shared" si="1251"/>
        <v>4.7576859465135015E-3</v>
      </c>
      <c r="FA283" s="26">
        <f t="shared" si="1252"/>
        <v>0</v>
      </c>
      <c r="FB283" s="26"/>
      <c r="FC283" s="26"/>
      <c r="FD283" s="26">
        <f t="shared" si="1162"/>
        <v>1.0109553662869371</v>
      </c>
      <c r="FE283" s="26">
        <f t="shared" si="1163"/>
        <v>1.0711064750507078</v>
      </c>
      <c r="FF283" s="26">
        <f t="shared" si="1226"/>
        <v>1.0643887450943703</v>
      </c>
      <c r="FV283" s="26">
        <f t="shared" si="1227"/>
        <v>1.3398499808850866</v>
      </c>
      <c r="FX283" s="8">
        <f t="shared" si="1164"/>
        <v>46</v>
      </c>
      <c r="FY283" t="b">
        <f t="shared" si="1130"/>
        <v>0</v>
      </c>
      <c r="GC283" s="11"/>
      <c r="GD283" s="11"/>
      <c r="GE283" s="11"/>
      <c r="GF283" s="11" t="str">
        <f t="shared" ca="1" si="1228"/>
        <v/>
      </c>
      <c r="GG283" s="20" t="str">
        <f t="shared" ca="1" si="1229"/>
        <v/>
      </c>
      <c r="GH283" s="20" t="str">
        <f t="shared" ca="1" si="1230"/>
        <v/>
      </c>
      <c r="GI283" s="20" t="str">
        <f t="shared" ca="1" si="1231"/>
        <v/>
      </c>
      <c r="GM283" s="12" t="str">
        <f t="shared" ca="1" si="1195"/>
        <v/>
      </c>
      <c r="GN283" s="12" t="str">
        <f t="shared" ca="1" si="1196"/>
        <v/>
      </c>
      <c r="GO283" s="12" t="str">
        <f t="shared" ca="1" si="1197"/>
        <v/>
      </c>
      <c r="GP283" s="12" t="str">
        <f t="shared" ca="1" si="1198"/>
        <v/>
      </c>
      <c r="GQ283" s="12" t="str">
        <f t="shared" ca="1" si="1199"/>
        <v/>
      </c>
      <c r="GX283" s="14"/>
      <c r="GZ283">
        <f t="shared" si="1076"/>
        <v>0.96342954642400125</v>
      </c>
      <c r="HA283">
        <f t="shared" si="1232"/>
        <v>1.0274621961379382</v>
      </c>
      <c r="HB283">
        <f t="shared" si="1233"/>
        <v>1.0019049342215802</v>
      </c>
      <c r="HC283">
        <f t="shared" si="1234"/>
        <v>0.97867497704016748</v>
      </c>
      <c r="HD283">
        <f t="shared" si="1235"/>
        <v>0.97062352374828953</v>
      </c>
      <c r="HE283">
        <f t="shared" si="1236"/>
        <v>0.97062379603063753</v>
      </c>
      <c r="HG283">
        <f t="shared" si="1237"/>
        <v>1.0294194440367415</v>
      </c>
      <c r="HI283">
        <f t="shared" si="1238"/>
        <v>0.97033087125443951</v>
      </c>
      <c r="HJ283">
        <f t="shared" si="1239"/>
        <v>0.98504228970365226</v>
      </c>
      <c r="HK283">
        <f t="shared" si="1240"/>
        <v>0.98724089435900642</v>
      </c>
      <c r="HL283">
        <f t="shared" si="1241"/>
        <v>1.0382921069493074</v>
      </c>
      <c r="HM283" t="e">
        <f t="shared" si="1242"/>
        <v>#DIV/0!</v>
      </c>
      <c r="HO283" s="8">
        <f t="shared" si="1165"/>
        <v>46</v>
      </c>
      <c r="HP283" t="b">
        <f t="shared" si="1133"/>
        <v>0</v>
      </c>
      <c r="HS283" s="11"/>
      <c r="HT283" s="11"/>
      <c r="HU283" s="11"/>
      <c r="HV283" s="11" t="str">
        <f t="shared" ca="1" si="1178"/>
        <v/>
      </c>
      <c r="HW283" s="12" t="str">
        <f t="shared" ca="1" si="1179"/>
        <v/>
      </c>
      <c r="HX283" s="12" t="str">
        <f t="shared" ca="1" si="1180"/>
        <v/>
      </c>
      <c r="HY283" s="12" t="str">
        <f t="shared" ca="1" si="1181"/>
        <v/>
      </c>
      <c r="IB283" s="12" t="str">
        <f t="shared" ca="1" si="1182"/>
        <v/>
      </c>
      <c r="IC283" s="12" t="str">
        <f t="shared" ca="1" si="1183"/>
        <v/>
      </c>
      <c r="ID283" s="12" t="str">
        <f t="shared" ca="1" si="1184"/>
        <v/>
      </c>
      <c r="IE283" s="12" t="str">
        <f t="shared" ca="1" si="1185"/>
        <v/>
      </c>
      <c r="IF283" s="12" t="str">
        <f t="shared" ca="1" si="1186"/>
        <v/>
      </c>
    </row>
    <row r="284" spans="1:240" x14ac:dyDescent="0.2">
      <c r="A284" t="s">
        <v>200</v>
      </c>
      <c r="B284" s="1">
        <f t="shared" si="1134"/>
        <v>1996</v>
      </c>
      <c r="C284" s="42">
        <f>'Annual Data_MER_July-2014'!C60</f>
        <v>3693.53</v>
      </c>
      <c r="D284" s="42">
        <f>'Annual Data_MER_July-2014'!G60</f>
        <v>3343.9690000000001</v>
      </c>
      <c r="E284" s="42">
        <f>AER11_Table2.1d!W59*0.001</f>
        <v>3526.75</v>
      </c>
      <c r="F284" s="42">
        <f>AER11_Table2.1e!N56*0.001</f>
        <v>16.797000000000001</v>
      </c>
      <c r="G284" s="42"/>
      <c r="H284" s="42">
        <f t="shared" si="1096"/>
        <v>10581.046</v>
      </c>
      <c r="I284" s="27">
        <f t="shared" si="1097"/>
        <v>3101.1271981242676</v>
      </c>
      <c r="J284" s="1"/>
      <c r="K284" s="27">
        <f>[2]National!H210</f>
        <v>3693.5300000000007</v>
      </c>
      <c r="L284" s="42">
        <f>[10]Commercial_Total!D210</f>
        <v>3303.3303432920002</v>
      </c>
      <c r="M284" s="42">
        <f>[11]Total_Industrial!F213</f>
        <v>3273.9988560581546</v>
      </c>
      <c r="N284" s="27">
        <f t="shared" si="1098"/>
        <v>16.797000000000001</v>
      </c>
      <c r="O284" s="27"/>
      <c r="P284" s="27">
        <f t="shared" si="1099"/>
        <v>10287.656199350156</v>
      </c>
      <c r="Q284" s="27">
        <f t="shared" si="1100"/>
        <v>3015.1395660463531</v>
      </c>
      <c r="R284" s="27"/>
      <c r="S284" s="51">
        <f t="shared" si="1170"/>
        <v>1.0000000000000002</v>
      </c>
      <c r="T284" s="51">
        <f t="shared" si="1171"/>
        <v>0.98784717899358521</v>
      </c>
      <c r="U284" s="51">
        <f t="shared" si="1172"/>
        <v>0.92833312711651084</v>
      </c>
      <c r="V284" s="51">
        <f t="shared" si="1173"/>
        <v>1</v>
      </c>
      <c r="W284" s="51" t="e">
        <f t="shared" si="1174"/>
        <v>#DIV/0!</v>
      </c>
      <c r="X284" s="51">
        <f t="shared" si="1175"/>
        <v>0.97227213636063547</v>
      </c>
      <c r="Z284" s="23">
        <f t="shared" si="1254"/>
        <v>99879.977569490846</v>
      </c>
      <c r="AA284" s="23">
        <f t="shared" si="1254"/>
        <v>68514.157016594836</v>
      </c>
      <c r="AB284" s="27">
        <f t="shared" si="1202"/>
        <v>2106.0736277679989</v>
      </c>
      <c r="AC284" s="58">
        <f t="shared" si="1203"/>
        <v>1.3079839647165596</v>
      </c>
      <c r="AD284" s="27">
        <f t="shared" si="1204"/>
        <v>10287.656199350156</v>
      </c>
      <c r="AE284" s="27">
        <f t="shared" si="1176"/>
        <v>10549.5</v>
      </c>
      <c r="AH284" s="267">
        <f t="shared" si="1101"/>
        <v>36.979683915429909</v>
      </c>
      <c r="AI284" s="267">
        <f t="shared" si="1102"/>
        <v>48.213836192889296</v>
      </c>
      <c r="AJ284" s="267">
        <f t="shared" si="1103"/>
        <v>1554.5509961719213</v>
      </c>
      <c r="AK284" s="51">
        <f t="shared" si="1104"/>
        <v>1.284190055314624E-2</v>
      </c>
      <c r="AL284" s="15"/>
      <c r="AM284" s="15"/>
      <c r="AN284" s="34">
        <f t="shared" si="1105"/>
        <v>0.97517950607613213</v>
      </c>
      <c r="AO284" s="34">
        <f t="shared" si="1106"/>
        <v>1.0029902838997109</v>
      </c>
      <c r="AQ284" s="26">
        <f t="shared" si="1205"/>
        <v>1.1926964048022437</v>
      </c>
      <c r="AR284" s="26">
        <f t="shared" si="1206"/>
        <v>1.1881726525744827</v>
      </c>
      <c r="AS284" s="26">
        <f t="shared" si="1207"/>
        <v>1.0030944815353509</v>
      </c>
      <c r="AT284" s="26">
        <f t="shared" si="1208"/>
        <v>0.90768310384126671</v>
      </c>
      <c r="AV284" s="26">
        <f t="shared" si="1209"/>
        <v>0.96219958767720049</v>
      </c>
      <c r="AY284" s="34">
        <f t="shared" si="1210"/>
        <v>9.4677451603858813</v>
      </c>
      <c r="AZ284" s="34">
        <f t="shared" si="1211"/>
        <v>6.4945406907052314</v>
      </c>
      <c r="BA284" s="34">
        <f t="shared" si="1212"/>
        <v>0.19963729349902828</v>
      </c>
      <c r="BB284">
        <f t="shared" si="1213"/>
        <v>1.239853988072003E-4</v>
      </c>
      <c r="BD284" s="34"/>
      <c r="BH284" s="258">
        <f>[2]National!CQ210</f>
        <v>1.0517383666460682</v>
      </c>
      <c r="BI284" s="258">
        <f>[10]Commercial_Total!Y210</f>
        <v>1.1725514700700514</v>
      </c>
      <c r="BJ284" s="258">
        <f>[11]Total_Industrial!Z213</f>
        <v>0.96693399637693556</v>
      </c>
      <c r="BK284" s="51">
        <f t="shared" si="1177"/>
        <v>0.90768310384126671</v>
      </c>
      <c r="BL284" s="1"/>
      <c r="BM284" s="1"/>
      <c r="BN284" s="258">
        <f>[2]National!CU210</f>
        <v>1.1340238624228223</v>
      </c>
      <c r="BO284" s="258">
        <f>[10]Commercial_Total!X210</f>
        <v>1.0133223853307674</v>
      </c>
      <c r="BP284" s="258">
        <f>[11]Total_Industrial!AD213</f>
        <v>1.0373989721664971</v>
      </c>
      <c r="BQ284" s="51">
        <v>1</v>
      </c>
      <c r="BZ284" s="83">
        <f t="shared" si="1135"/>
        <v>1.3907088337266171</v>
      </c>
      <c r="CA284" s="83">
        <f t="shared" si="1214"/>
        <v>0.95951589219989175</v>
      </c>
      <c r="CB284" s="83">
        <f t="shared" si="1215"/>
        <v>0.96219958767720049</v>
      </c>
      <c r="CC284" s="83">
        <f t="shared" si="1216"/>
        <v>0.85519646437040953</v>
      </c>
      <c r="CD284" s="83">
        <f t="shared" si="1217"/>
        <v>1.0623650096317134</v>
      </c>
      <c r="CE284" s="83">
        <f t="shared" si="1218"/>
        <v>1.0590726966697812</v>
      </c>
      <c r="CF284" s="473">
        <f t="shared" si="1188"/>
        <v>1.3381402685524857</v>
      </c>
      <c r="CG284" s="473">
        <f t="shared" si="1219"/>
        <v>1.3381394663907915</v>
      </c>
      <c r="CH284" s="9"/>
      <c r="CI284" s="84">
        <f t="shared" si="1108"/>
        <v>0.90853080010787735</v>
      </c>
      <c r="CK284" s="87">
        <f t="shared" si="1059"/>
        <v>1.2902847219352753</v>
      </c>
      <c r="CL284" s="87">
        <f t="shared" si="1109"/>
        <v>1.5219739481092229E-3</v>
      </c>
      <c r="CM284" s="92">
        <f t="shared" si="1110"/>
        <v>1</v>
      </c>
      <c r="CN284" s="92">
        <f t="shared" si="1111"/>
        <v>1</v>
      </c>
      <c r="CO284" s="5">
        <f t="shared" si="1112"/>
        <v>1</v>
      </c>
      <c r="CP284" s="91">
        <f t="shared" si="1113"/>
        <v>1</v>
      </c>
      <c r="CQ284" s="37">
        <f t="shared" si="1220"/>
        <v>1.3381402685524857</v>
      </c>
      <c r="CR284">
        <f t="shared" si="1221"/>
        <v>0.90853080010787735</v>
      </c>
      <c r="CS284" s="84">
        <f t="shared" si="1222"/>
        <v>1.1251211011326687</v>
      </c>
      <c r="CT284" s="205"/>
      <c r="CU284" s="244"/>
      <c r="CV284" s="5"/>
      <c r="CW284" s="26">
        <f t="shared" si="1114"/>
        <v>0.35902541146673533</v>
      </c>
      <c r="CX284" s="26">
        <f t="shared" si="1115"/>
        <v>0.32109649460298478</v>
      </c>
      <c r="CY284" s="26">
        <f t="shared" si="1116"/>
        <v>0.31824536051904267</v>
      </c>
      <c r="CZ284" s="26">
        <f t="shared" si="1117"/>
        <v>1.6327334112371506E-3</v>
      </c>
      <c r="DA284" s="26">
        <f t="shared" si="1118"/>
        <v>0</v>
      </c>
      <c r="DB284" s="26">
        <f t="shared" si="1119"/>
        <v>1</v>
      </c>
      <c r="DD284" s="26">
        <f t="shared" si="1136"/>
        <v>0.3576208802883018</v>
      </c>
      <c r="DE284" s="26">
        <f t="shared" si="1137"/>
        <v>0.32135211409674286</v>
      </c>
      <c r="DF284" s="26">
        <f t="shared" si="1138"/>
        <v>0.31935755594355758</v>
      </c>
      <c r="DG284" s="26">
        <f t="shared" si="1139"/>
        <v>1.6660290053706988E-3</v>
      </c>
      <c r="DH284" s="26" t="e">
        <f t="shared" si="1140"/>
        <v>#DIV/0!</v>
      </c>
      <c r="DI284" s="26">
        <f t="shared" si="1141"/>
        <v>0.9999965793339729</v>
      </c>
      <c r="DJ284" s="26"/>
      <c r="DK284" s="26">
        <f t="shared" si="1142"/>
        <v>0.35762210359408209</v>
      </c>
      <c r="DL284" s="26">
        <f t="shared" si="1143"/>
        <v>0.32135321333876243</v>
      </c>
      <c r="DM284" s="26">
        <f t="shared" si="1144"/>
        <v>0.31935864836283651</v>
      </c>
      <c r="DN284" s="26">
        <f t="shared" si="1145"/>
        <v>1.6660347043190118E-3</v>
      </c>
      <c r="DO284" s="26" t="e">
        <f t="shared" si="1146"/>
        <v>#DIV/0!</v>
      </c>
      <c r="DP284" s="26">
        <f t="shared" si="1147"/>
        <v>1</v>
      </c>
      <c r="DQ284" s="26"/>
      <c r="DR284" s="26"/>
      <c r="DS284" s="26">
        <f t="shared" si="1148"/>
        <v>3.011816126156356E-2</v>
      </c>
      <c r="DT284" s="26">
        <f t="shared" si="1149"/>
        <v>1.5070705022381985E-2</v>
      </c>
      <c r="DU284" s="26">
        <f t="shared" si="1150"/>
        <v>1.2841202095181253E-2</v>
      </c>
      <c r="DV284" s="26">
        <f t="shared" si="1151"/>
        <v>-3.7577158400377536E-2</v>
      </c>
      <c r="DW284" s="26" t="e">
        <f t="shared" si="1152"/>
        <v>#DIV/0!</v>
      </c>
      <c r="DY284" s="26">
        <f t="shared" si="1153"/>
        <v>1.0198466611277439</v>
      </c>
      <c r="DZ284" s="26">
        <f t="shared" si="1154"/>
        <v>1.3760686428429294</v>
      </c>
      <c r="EA284" s="26">
        <f t="shared" si="1223"/>
        <v>1.1251211011326687</v>
      </c>
      <c r="EC284" s="26">
        <f t="shared" si="1243"/>
        <v>-2.9713147275339098E-2</v>
      </c>
      <c r="ED284" s="26">
        <f t="shared" si="1244"/>
        <v>-2.4101617654725651E-2</v>
      </c>
      <c r="EE284" s="26">
        <f t="shared" si="1245"/>
        <v>-2.7254102471514222E-2</v>
      </c>
      <c r="EF284" s="26">
        <f t="shared" si="1246"/>
        <v>-1.0102305094489497E-2</v>
      </c>
      <c r="EG284" s="26" t="e">
        <f t="shared" si="1247"/>
        <v>#DIV/0!</v>
      </c>
      <c r="EI284" s="26">
        <f t="shared" si="1248"/>
        <v>0.97327181842683452</v>
      </c>
      <c r="EJ284" s="26">
        <f t="shared" si="1155"/>
        <v>0.69344722253269986</v>
      </c>
      <c r="EK284" s="26">
        <f t="shared" si="1224"/>
        <v>0.85519646437040953</v>
      </c>
      <c r="EN284" s="26">
        <f t="shared" si="1156"/>
        <v>3.7682301483238839E-2</v>
      </c>
      <c r="EO284" s="26">
        <f t="shared" si="1157"/>
        <v>2.5979320362860527E-2</v>
      </c>
      <c r="EP284" s="26">
        <f t="shared" si="1158"/>
        <v>-6.4589053373247573E-4</v>
      </c>
      <c r="EQ284" s="26">
        <f t="shared" si="1159"/>
        <v>-3.7577158400377536E-2</v>
      </c>
      <c r="ER284" s="26"/>
      <c r="ET284" s="26">
        <f t="shared" si="1160"/>
        <v>1.0217896885688509</v>
      </c>
      <c r="EU284" s="26">
        <f t="shared" si="1161"/>
        <v>1.2871662464224249</v>
      </c>
      <c r="EV284" s="26">
        <f t="shared" si="1225"/>
        <v>1.0590726966697812</v>
      </c>
      <c r="EW284" s="26">
        <f t="shared" si="1253"/>
        <v>2.1555686425836676E-2</v>
      </c>
      <c r="EX284" s="26">
        <f t="shared" si="1249"/>
        <v>-7.5641402216754718E-3</v>
      </c>
      <c r="EY284" s="26">
        <f t="shared" si="1250"/>
        <v>-1.0908615340478298E-2</v>
      </c>
      <c r="EZ284" s="26">
        <f t="shared" si="1251"/>
        <v>1.3487971024070042E-2</v>
      </c>
      <c r="FA284" s="26">
        <f t="shared" si="1252"/>
        <v>0</v>
      </c>
      <c r="FB284" s="26"/>
      <c r="FC284" s="26"/>
      <c r="FD284" s="26">
        <f t="shared" si="1162"/>
        <v>0.99809868765337462</v>
      </c>
      <c r="FE284" s="26">
        <f t="shared" si="1163"/>
        <v>1.0690699670851436</v>
      </c>
      <c r="FF284" s="26">
        <f t="shared" si="1226"/>
        <v>1.0623650096317134</v>
      </c>
      <c r="FV284" s="26">
        <f t="shared" si="1227"/>
        <v>1.3907088337266171</v>
      </c>
      <c r="FX284" s="8">
        <f t="shared" si="1164"/>
        <v>47</v>
      </c>
      <c r="FY284" t="b">
        <f t="shared" si="1130"/>
        <v>0</v>
      </c>
      <c r="GC284" s="11"/>
      <c r="GD284" s="11"/>
      <c r="GE284" s="11"/>
      <c r="GF284" s="11" t="str">
        <f t="shared" ca="1" si="1228"/>
        <v/>
      </c>
      <c r="GG284" s="20" t="str">
        <f t="shared" ca="1" si="1229"/>
        <v/>
      </c>
      <c r="GH284" s="20" t="str">
        <f t="shared" ca="1" si="1230"/>
        <v/>
      </c>
      <c r="GI284" s="20" t="str">
        <f t="shared" ca="1" si="1231"/>
        <v/>
      </c>
      <c r="GM284" s="12" t="str">
        <f t="shared" ca="1" si="1195"/>
        <v/>
      </c>
      <c r="GN284" s="12" t="str">
        <f t="shared" ca="1" si="1196"/>
        <v/>
      </c>
      <c r="GO284" s="12" t="str">
        <f t="shared" ca="1" si="1197"/>
        <v/>
      </c>
      <c r="GP284" s="12" t="str">
        <f t="shared" ca="1" si="1198"/>
        <v/>
      </c>
      <c r="GQ284" s="12" t="str">
        <f t="shared" ca="1" si="1199"/>
        <v/>
      </c>
      <c r="GX284" s="14"/>
      <c r="GZ284">
        <f t="shared" si="1076"/>
        <v>1</v>
      </c>
      <c r="HA284">
        <f t="shared" si="1232"/>
        <v>1</v>
      </c>
      <c r="HB284">
        <f t="shared" si="1233"/>
        <v>1</v>
      </c>
      <c r="HC284">
        <f t="shared" si="1234"/>
        <v>1</v>
      </c>
      <c r="HD284">
        <f t="shared" si="1235"/>
        <v>1</v>
      </c>
      <c r="HE284">
        <f t="shared" si="1236"/>
        <v>1</v>
      </c>
      <c r="HG284">
        <f t="shared" si="1237"/>
        <v>1</v>
      </c>
      <c r="HI284">
        <f t="shared" si="1238"/>
        <v>1</v>
      </c>
      <c r="HJ284">
        <f t="shared" si="1239"/>
        <v>1</v>
      </c>
      <c r="HK284">
        <f t="shared" si="1240"/>
        <v>1</v>
      </c>
      <c r="HL284">
        <f t="shared" si="1241"/>
        <v>1</v>
      </c>
      <c r="HM284" t="e">
        <f t="shared" si="1242"/>
        <v>#DIV/0!</v>
      </c>
      <c r="HO284" s="8">
        <f t="shared" si="1165"/>
        <v>47</v>
      </c>
      <c r="HP284" t="b">
        <f t="shared" si="1133"/>
        <v>0</v>
      </c>
      <c r="HS284" s="11"/>
      <c r="HT284" s="11"/>
      <c r="HU284" s="11"/>
      <c r="HV284" s="11" t="str">
        <f t="shared" ca="1" si="1178"/>
        <v/>
      </c>
      <c r="HW284" s="12" t="str">
        <f t="shared" ca="1" si="1179"/>
        <v/>
      </c>
      <c r="HX284" s="12" t="str">
        <f t="shared" ca="1" si="1180"/>
        <v/>
      </c>
      <c r="HY284" s="12" t="str">
        <f t="shared" ca="1" si="1181"/>
        <v/>
      </c>
      <c r="IB284" s="12" t="str">
        <f t="shared" ca="1" si="1182"/>
        <v/>
      </c>
      <c r="IC284" s="12" t="str">
        <f t="shared" ca="1" si="1183"/>
        <v/>
      </c>
      <c r="ID284" s="12" t="str">
        <f t="shared" ca="1" si="1184"/>
        <v/>
      </c>
      <c r="IE284" s="12" t="str">
        <f t="shared" ca="1" si="1185"/>
        <v/>
      </c>
      <c r="IF284" s="12" t="str">
        <f t="shared" ca="1" si="1186"/>
        <v/>
      </c>
    </row>
    <row r="285" spans="1:240" x14ac:dyDescent="0.2">
      <c r="A285" t="s">
        <v>200</v>
      </c>
      <c r="B285" s="1">
        <f t="shared" si="1134"/>
        <v>1997</v>
      </c>
      <c r="C285" s="42">
        <f>'Annual Data_MER_July-2014'!C61</f>
        <v>3670.9029999999998</v>
      </c>
      <c r="D285" s="42">
        <f>'Annual Data_MER_July-2014'!G61</f>
        <v>3502.848</v>
      </c>
      <c r="E285" s="42">
        <f>AER11_Table2.1d!W60*0.001</f>
        <v>3542.328</v>
      </c>
      <c r="F285" s="42">
        <f>AER11_Table2.1e!N57*0.001</f>
        <v>16.744</v>
      </c>
      <c r="G285" s="42"/>
      <c r="H285" s="42">
        <f t="shared" si="1096"/>
        <v>10732.823</v>
      </c>
      <c r="I285" s="27">
        <f t="shared" si="1097"/>
        <v>3145.6104923798362</v>
      </c>
      <c r="J285" s="1"/>
      <c r="K285" s="27">
        <f>[2]National!H211</f>
        <v>3670.9029999999998</v>
      </c>
      <c r="L285" s="42">
        <f>[10]Commercial_Total!D211</f>
        <v>3385.1272613000001</v>
      </c>
      <c r="M285" s="42">
        <f>[11]Total_Industrial!F214</f>
        <v>3255.3287496595676</v>
      </c>
      <c r="N285" s="27">
        <f t="shared" si="1098"/>
        <v>16.744</v>
      </c>
      <c r="O285" s="27"/>
      <c r="P285" s="27">
        <f t="shared" si="1099"/>
        <v>10328.103010959569</v>
      </c>
      <c r="Q285" s="27">
        <f t="shared" si="1100"/>
        <v>3026.9938484641175</v>
      </c>
      <c r="R285" s="27"/>
      <c r="S285" s="51">
        <f t="shared" si="1170"/>
        <v>1</v>
      </c>
      <c r="T285" s="51">
        <f t="shared" si="1171"/>
        <v>0.96639284984675333</v>
      </c>
      <c r="U285" s="51">
        <f t="shared" si="1172"/>
        <v>0.91898004635922126</v>
      </c>
      <c r="V285" s="51">
        <f t="shared" si="1173"/>
        <v>1</v>
      </c>
      <c r="W285" s="51" t="e">
        <f t="shared" si="1174"/>
        <v>#DIV/0!</v>
      </c>
      <c r="X285" s="51">
        <f t="shared" si="1175"/>
        <v>0.96229137580667901</v>
      </c>
      <c r="Z285" s="23">
        <f t="shared" si="1254"/>
        <v>100647.96231334771</v>
      </c>
      <c r="AA285" s="23">
        <f t="shared" si="1254"/>
        <v>69518.180139864577</v>
      </c>
      <c r="AB285" s="27">
        <f t="shared" si="1202"/>
        <v>2208.0253708340274</v>
      </c>
      <c r="AC285" s="58">
        <f t="shared" si="1203"/>
        <v>1.3374430898950085</v>
      </c>
      <c r="AD285" s="27">
        <f t="shared" si="1204"/>
        <v>10328.103010959569</v>
      </c>
      <c r="AE285" s="27">
        <f t="shared" si="1176"/>
        <v>11022.9</v>
      </c>
      <c r="AH285" s="267">
        <f t="shared" si="1101"/>
        <v>36.472700645159236</v>
      </c>
      <c r="AI285" s="267">
        <f t="shared" si="1102"/>
        <v>48.694129427574431</v>
      </c>
      <c r="AJ285" s="267">
        <f t="shared" si="1103"/>
        <v>1474.3167323434998</v>
      </c>
      <c r="AK285" s="51">
        <f t="shared" si="1104"/>
        <v>1.251941120075205E-2</v>
      </c>
      <c r="AL285" s="15"/>
      <c r="AM285" s="15"/>
      <c r="AN285" s="34">
        <f t="shared" si="1105"/>
        <v>0.93696785881751343</v>
      </c>
      <c r="AO285" s="34">
        <f t="shared" si="1106"/>
        <v>0.97368414845458096</v>
      </c>
      <c r="AQ285" s="26">
        <f t="shared" si="1205"/>
        <v>1.1763448014426916</v>
      </c>
      <c r="AR285" s="26">
        <f t="shared" si="1206"/>
        <v>1.2000089081337026</v>
      </c>
      <c r="AS285" s="26">
        <f t="shared" si="1207"/>
        <v>0.95132226725963442</v>
      </c>
      <c r="AT285" s="26">
        <f t="shared" si="1208"/>
        <v>0.88488911512242374</v>
      </c>
      <c r="AV285" s="26">
        <f t="shared" si="1209"/>
        <v>0.92449654838277229</v>
      </c>
      <c r="AY285" s="34">
        <f t="shared" si="1210"/>
        <v>9.1308060776517728</v>
      </c>
      <c r="AZ285" s="34">
        <f t="shared" si="1211"/>
        <v>6.3067051447318381</v>
      </c>
      <c r="BA285" s="34">
        <f t="shared" si="1212"/>
        <v>0.20031256482722581</v>
      </c>
      <c r="BB285">
        <f t="shared" si="1213"/>
        <v>1.2133314190412763E-4</v>
      </c>
      <c r="BD285" s="34"/>
      <c r="BH285" s="258">
        <f>[2]National!CQ211</f>
        <v>1.0349540716998018</v>
      </c>
      <c r="BI285" s="258">
        <f>[10]Commercial_Total!Y211</f>
        <v>1.1854763101508063</v>
      </c>
      <c r="BJ285" s="258">
        <f>[11]Total_Industrial!Z214</f>
        <v>0.91413721437005213</v>
      </c>
      <c r="BK285" s="51">
        <f t="shared" si="1177"/>
        <v>0.88488911512242374</v>
      </c>
      <c r="BL285" s="1"/>
      <c r="BM285" s="1"/>
      <c r="BN285" s="258">
        <f>[2]National!CU211</f>
        <v>1.136615463052068</v>
      </c>
      <c r="BO285" s="258">
        <f>[10]Commercial_Total!X211</f>
        <v>1.0122588683202345</v>
      </c>
      <c r="BP285" s="258">
        <f>[11]Total_Industrial!AD214</f>
        <v>1.0406804797498981</v>
      </c>
      <c r="BQ285" s="51">
        <v>1</v>
      </c>
      <c r="BZ285" s="83">
        <f t="shared" si="1135"/>
        <v>1.4531157309147475</v>
      </c>
      <c r="CA285" s="83">
        <f t="shared" si="1214"/>
        <v>0.93148002470451285</v>
      </c>
      <c r="CB285" s="83">
        <f t="shared" si="1215"/>
        <v>0.92449654838277229</v>
      </c>
      <c r="CC285" s="83">
        <f t="shared" si="1216"/>
        <v>0.83706302173772962</v>
      </c>
      <c r="CD285" s="83">
        <f t="shared" si="1217"/>
        <v>1.0639332119746634</v>
      </c>
      <c r="CE285" s="83">
        <f t="shared" si="1218"/>
        <v>1.038085529136932</v>
      </c>
      <c r="CF285" s="473">
        <f t="shared" si="1188"/>
        <v>1.3434016097551686</v>
      </c>
      <c r="CG285" s="473">
        <f t="shared" si="1219"/>
        <v>1.3434004776313933</v>
      </c>
      <c r="CH285" s="9"/>
      <c r="CI285" s="84">
        <f t="shared" si="1108"/>
        <v>0.89057914934264015</v>
      </c>
      <c r="CK285" s="87">
        <f t="shared" si="1059"/>
        <v>1.1883260639591511</v>
      </c>
      <c r="CL285" s="87">
        <f t="shared" si="1109"/>
        <v>1.3995850079053106E-3</v>
      </c>
      <c r="CM285" s="92">
        <f t="shared" si="1110"/>
        <v>1</v>
      </c>
      <c r="CN285" s="92">
        <f t="shared" si="1111"/>
        <v>1</v>
      </c>
      <c r="CO285" s="5">
        <f t="shared" si="1112"/>
        <v>1</v>
      </c>
      <c r="CP285" s="91">
        <f t="shared" si="1113"/>
        <v>1</v>
      </c>
      <c r="CQ285" s="37">
        <f t="shared" si="1220"/>
        <v>1.3434016097551686</v>
      </c>
      <c r="CR285">
        <f t="shared" si="1221"/>
        <v>0.89057914934264015</v>
      </c>
      <c r="CS285" s="84">
        <f t="shared" si="1222"/>
        <v>1.1044527405637052</v>
      </c>
      <c r="CT285" s="205"/>
      <c r="CU285" s="244"/>
      <c r="CV285" s="5"/>
      <c r="CW285" s="26">
        <f t="shared" si="1114"/>
        <v>0.35542858123167981</v>
      </c>
      <c r="CX285" s="26">
        <f t="shared" si="1115"/>
        <v>0.32775885927046861</v>
      </c>
      <c r="CY285" s="26">
        <f t="shared" si="1116"/>
        <v>0.31519135181022173</v>
      </c>
      <c r="CZ285" s="26">
        <f t="shared" si="1117"/>
        <v>1.6212076876297866E-3</v>
      </c>
      <c r="DA285" s="26">
        <f t="shared" si="1118"/>
        <v>0</v>
      </c>
      <c r="DB285" s="26">
        <f t="shared" si="1119"/>
        <v>0.99999999999999989</v>
      </c>
      <c r="DD285" s="26">
        <f t="shared" si="1136"/>
        <v>0.35722397836267422</v>
      </c>
      <c r="DE285" s="26">
        <f t="shared" si="1137"/>
        <v>0.32441627522994076</v>
      </c>
      <c r="DF285" s="26">
        <f t="shared" si="1138"/>
        <v>0.31671590208441913</v>
      </c>
      <c r="DG285" s="26">
        <f t="shared" si="1139"/>
        <v>1.6269637452358658E-3</v>
      </c>
      <c r="DH285" s="26" t="e">
        <f t="shared" si="1140"/>
        <v>#DIV/0!</v>
      </c>
      <c r="DI285" s="26">
        <f t="shared" si="1141"/>
        <v>0.99998311942226992</v>
      </c>
      <c r="DJ285" s="26"/>
      <c r="DK285" s="26">
        <f t="shared" si="1142"/>
        <v>0.35723000861160209</v>
      </c>
      <c r="DL285" s="26">
        <f t="shared" si="1143"/>
        <v>0.32442175165653692</v>
      </c>
      <c r="DM285" s="26">
        <f t="shared" si="1144"/>
        <v>0.31672124852207356</v>
      </c>
      <c r="DN285" s="26">
        <f t="shared" si="1145"/>
        <v>1.6269912097874489E-3</v>
      </c>
      <c r="DO285" s="26" t="e">
        <f t="shared" si="1146"/>
        <v>#DIV/0!</v>
      </c>
      <c r="DP285" s="26">
        <f t="shared" si="1147"/>
        <v>1</v>
      </c>
      <c r="DQ285" s="26"/>
      <c r="DR285" s="26"/>
      <c r="DS285" s="26">
        <f t="shared" si="1148"/>
        <v>-1.380462525476304E-2</v>
      </c>
      <c r="DT285" s="26">
        <f t="shared" si="1149"/>
        <v>9.9124393802455645E-3</v>
      </c>
      <c r="DU285" s="26">
        <f t="shared" si="1150"/>
        <v>-5.299210533578548E-2</v>
      </c>
      <c r="DV285" s="26">
        <f t="shared" si="1151"/>
        <v>-2.5432969593872323E-2</v>
      </c>
      <c r="DW285" s="26" t="e">
        <f t="shared" si="1152"/>
        <v>#DIV/0!</v>
      </c>
      <c r="DY285" s="26">
        <f t="shared" si="1153"/>
        <v>0.98163010137472628</v>
      </c>
      <c r="DZ285" s="26">
        <f t="shared" si="1154"/>
        <v>1.3507904013724867</v>
      </c>
      <c r="EA285" s="26">
        <f t="shared" si="1223"/>
        <v>1.1044527405637052</v>
      </c>
      <c r="EC285" s="26">
        <f t="shared" si="1243"/>
        <v>-3.6236795793851688E-2</v>
      </c>
      <c r="ED285" s="26">
        <f t="shared" si="1244"/>
        <v>-2.9348554145437068E-2</v>
      </c>
      <c r="EE285" s="26">
        <f t="shared" si="1245"/>
        <v>3.376783143172306E-3</v>
      </c>
      <c r="EF285" s="26">
        <f t="shared" si="1246"/>
        <v>-2.1623805862789416E-2</v>
      </c>
      <c r="EG285" s="26" t="e">
        <f t="shared" si="1247"/>
        <v>#DIV/0!</v>
      </c>
      <c r="EI285" s="26">
        <f t="shared" si="1248"/>
        <v>0.97879616744436659</v>
      </c>
      <c r="EJ285" s="26">
        <f t="shared" si="1155"/>
        <v>0.67874348373994742</v>
      </c>
      <c r="EK285" s="26">
        <f t="shared" si="1224"/>
        <v>0.83706302173772962</v>
      </c>
      <c r="EN285" s="26">
        <f t="shared" si="1156"/>
        <v>-1.6087331914087979E-2</v>
      </c>
      <c r="EO285" s="26">
        <f t="shared" si="1157"/>
        <v>1.0962525232237633E-2</v>
      </c>
      <c r="EP285" s="26">
        <f t="shared" si="1158"/>
        <v>-5.6149551732404698E-2</v>
      </c>
      <c r="EQ285" s="26">
        <f t="shared" si="1159"/>
        <v>-2.5432969593872323E-2</v>
      </c>
      <c r="ER285" s="26"/>
      <c r="ET285" s="26">
        <f t="shared" si="1160"/>
        <v>0.98018344954143122</v>
      </c>
      <c r="EU285" s="26">
        <f t="shared" si="1161"/>
        <v>1.2616590515516284</v>
      </c>
      <c r="EV285" s="26">
        <f t="shared" si="1225"/>
        <v>1.038085529136932</v>
      </c>
      <c r="EW285" s="26">
        <f t="shared" si="1253"/>
        <v>-2.0015531426395863E-2</v>
      </c>
      <c r="EX285" s="26">
        <f t="shared" si="1249"/>
        <v>2.2827066593256221E-3</v>
      </c>
      <c r="EY285" s="26">
        <f t="shared" si="1250"/>
        <v>-1.0500858519918537E-3</v>
      </c>
      <c r="EZ285" s="26">
        <f t="shared" si="1251"/>
        <v>3.1582144830324837E-3</v>
      </c>
      <c r="FA285" s="26">
        <f t="shared" si="1252"/>
        <v>0</v>
      </c>
      <c r="FB285" s="26"/>
      <c r="FC285" s="26"/>
      <c r="FD285" s="26">
        <f t="shared" si="1162"/>
        <v>1.0014761426898779</v>
      </c>
      <c r="FE285" s="26">
        <f t="shared" si="1163"/>
        <v>1.0706480669020244</v>
      </c>
      <c r="FF285" s="26">
        <f t="shared" si="1226"/>
        <v>1.0639332119746634</v>
      </c>
      <c r="FV285" s="26">
        <f t="shared" si="1227"/>
        <v>1.4531157309147475</v>
      </c>
      <c r="FX285" s="8">
        <f t="shared" si="1164"/>
        <v>48</v>
      </c>
      <c r="FY285" t="b">
        <f t="shared" si="1130"/>
        <v>0</v>
      </c>
      <c r="GC285" s="11"/>
      <c r="GD285" s="11"/>
      <c r="GE285" s="11"/>
      <c r="GF285" s="11" t="str">
        <f t="shared" ca="1" si="1228"/>
        <v/>
      </c>
      <c r="GG285" s="20" t="str">
        <f t="shared" ca="1" si="1229"/>
        <v/>
      </c>
      <c r="GH285" s="20" t="str">
        <f t="shared" ca="1" si="1230"/>
        <v/>
      </c>
      <c r="GI285" s="20" t="str">
        <f t="shared" ca="1" si="1231"/>
        <v/>
      </c>
      <c r="GM285" s="12" t="str">
        <f t="shared" ca="1" si="1195"/>
        <v/>
      </c>
      <c r="GN285" s="12" t="str">
        <f t="shared" ca="1" si="1196"/>
        <v/>
      </c>
      <c r="GO285" s="12" t="str">
        <f t="shared" ca="1" si="1197"/>
        <v/>
      </c>
      <c r="GP285" s="12" t="str">
        <f t="shared" ca="1" si="1198"/>
        <v/>
      </c>
      <c r="GQ285" s="12" t="str">
        <f t="shared" ca="1" si="1199"/>
        <v/>
      </c>
      <c r="GX285" s="14"/>
      <c r="GZ285">
        <f t="shared" si="1076"/>
        <v>1.0448741646523534</v>
      </c>
      <c r="HA285">
        <f t="shared" si="1232"/>
        <v>0.97879616744436659</v>
      </c>
      <c r="HB285">
        <f t="shared" si="1233"/>
        <v>1.0014761426898779</v>
      </c>
      <c r="HC285">
        <f t="shared" si="1234"/>
        <v>0.98018344954143122</v>
      </c>
      <c r="HD285">
        <f t="shared" si="1235"/>
        <v>1.0039318308598353</v>
      </c>
      <c r="HE285">
        <f t="shared" si="1236"/>
        <v>1.0039315866340837</v>
      </c>
      <c r="HG285">
        <f t="shared" si="1237"/>
        <v>0.98024101025182009</v>
      </c>
      <c r="HI285">
        <f t="shared" si="1238"/>
        <v>0.98629022164088498</v>
      </c>
      <c r="HJ285">
        <f t="shared" si="1239"/>
        <v>1.0099617303373998</v>
      </c>
      <c r="HK285">
        <f t="shared" si="1240"/>
        <v>0.94838749965359881</v>
      </c>
      <c r="HL285">
        <f t="shared" si="1241"/>
        <v>0.97488772389572964</v>
      </c>
      <c r="HM285" t="e">
        <f t="shared" si="1242"/>
        <v>#DIV/0!</v>
      </c>
      <c r="HO285" s="8">
        <f t="shared" si="1165"/>
        <v>48</v>
      </c>
      <c r="HP285" t="b">
        <f t="shared" si="1133"/>
        <v>0</v>
      </c>
      <c r="HS285" s="11"/>
      <c r="HT285" s="11"/>
      <c r="HU285" s="11"/>
      <c r="HV285" s="11" t="str">
        <f t="shared" ca="1" si="1178"/>
        <v/>
      </c>
      <c r="HW285" s="12" t="str">
        <f t="shared" ca="1" si="1179"/>
        <v/>
      </c>
      <c r="HX285" s="12" t="str">
        <f t="shared" ca="1" si="1180"/>
        <v/>
      </c>
      <c r="HY285" s="12" t="str">
        <f t="shared" ca="1" si="1181"/>
        <v/>
      </c>
      <c r="IB285" s="12" t="str">
        <f t="shared" ca="1" si="1182"/>
        <v/>
      </c>
      <c r="IC285" s="12" t="str">
        <f t="shared" ca="1" si="1183"/>
        <v/>
      </c>
      <c r="ID285" s="12" t="str">
        <f t="shared" ca="1" si="1184"/>
        <v/>
      </c>
      <c r="IE285" s="12" t="str">
        <f t="shared" ca="1" si="1185"/>
        <v/>
      </c>
      <c r="IF285" s="12" t="str">
        <f t="shared" ca="1" si="1186"/>
        <v/>
      </c>
    </row>
    <row r="286" spans="1:240" x14ac:dyDescent="0.2">
      <c r="A286" t="s">
        <v>200</v>
      </c>
      <c r="B286" s="1">
        <f t="shared" si="1134"/>
        <v>1998</v>
      </c>
      <c r="C286" s="42">
        <f>'Annual Data_MER_July-2014'!C62</f>
        <v>3855.9319999999998</v>
      </c>
      <c r="D286" s="42">
        <f>'Annual Data_MER_July-2014'!G62</f>
        <v>3677.989</v>
      </c>
      <c r="E286" s="42">
        <f>AER11_Table2.1d!W61*0.001</f>
        <v>3586.7049999999999</v>
      </c>
      <c r="F286" s="42">
        <f>AER11_Table2.1e!N58*0.001</f>
        <v>16.929000000000002</v>
      </c>
      <c r="G286" s="42"/>
      <c r="H286" s="42">
        <f t="shared" si="1096"/>
        <v>11137.555</v>
      </c>
      <c r="I286" s="27">
        <f t="shared" si="1097"/>
        <v>3264.2306565064482</v>
      </c>
      <c r="J286" s="1"/>
      <c r="K286" s="27">
        <f>[2]National!H212</f>
        <v>3855.9319999999998</v>
      </c>
      <c r="L286" s="42">
        <f>[10]Commercial_Total!D212</f>
        <v>3560.268264712</v>
      </c>
      <c r="M286" s="42">
        <f>[11]Total_Industrial!F215</f>
        <v>3273.5941146005721</v>
      </c>
      <c r="N286" s="27">
        <f t="shared" si="1098"/>
        <v>16.929000000000002</v>
      </c>
      <c r="O286" s="27"/>
      <c r="P286" s="27">
        <f t="shared" si="1099"/>
        <v>10706.723379312572</v>
      </c>
      <c r="Q286" s="27">
        <f t="shared" si="1100"/>
        <v>3137.9611310998162</v>
      </c>
      <c r="R286" s="27"/>
      <c r="S286" s="51">
        <f t="shared" si="1170"/>
        <v>1</v>
      </c>
      <c r="T286" s="51">
        <f t="shared" si="1171"/>
        <v>0.96799317907476068</v>
      </c>
      <c r="U286" s="51">
        <f t="shared" si="1172"/>
        <v>0.91270235901769792</v>
      </c>
      <c r="V286" s="51">
        <f t="shared" si="1173"/>
        <v>1</v>
      </c>
      <c r="W286" s="51" t="e">
        <f t="shared" si="1174"/>
        <v>#DIV/0!</v>
      </c>
      <c r="X286" s="51">
        <f t="shared" si="1175"/>
        <v>0.96131721722699215</v>
      </c>
      <c r="Z286" s="23">
        <f t="shared" si="1254"/>
        <v>101795.46469864804</v>
      </c>
      <c r="AA286" s="23">
        <f t="shared" si="1254"/>
        <v>70796.689723326577</v>
      </c>
      <c r="AB286" s="27">
        <f t="shared" si="1202"/>
        <v>2277.9391821546042</v>
      </c>
      <c r="AC286" s="58">
        <f t="shared" si="1203"/>
        <v>1.3675717880848217</v>
      </c>
      <c r="AD286" s="27">
        <f t="shared" si="1204"/>
        <v>10706.723379312572</v>
      </c>
      <c r="AE286" s="27">
        <f t="shared" si="1176"/>
        <v>11513.4</v>
      </c>
      <c r="AH286" s="267">
        <f t="shared" si="1101"/>
        <v>37.879212118290091</v>
      </c>
      <c r="AI286" s="267">
        <f t="shared" si="1102"/>
        <v>50.288626186132802</v>
      </c>
      <c r="AJ286" s="267">
        <f t="shared" si="1103"/>
        <v>1437.0858275084504</v>
      </c>
      <c r="AK286" s="51">
        <f t="shared" si="1104"/>
        <v>1.2378874840426296E-2</v>
      </c>
      <c r="AL286" s="15"/>
      <c r="AM286" s="15"/>
      <c r="AN286" s="34">
        <f t="shared" si="1105"/>
        <v>0.92993584686648367</v>
      </c>
      <c r="AO286" s="34">
        <f t="shared" si="1106"/>
        <v>0.96735586360241121</v>
      </c>
      <c r="AQ286" s="26">
        <f t="shared" si="1205"/>
        <v>1.2217086607215515</v>
      </c>
      <c r="AR286" s="26">
        <f t="shared" si="1206"/>
        <v>1.239303384423833</v>
      </c>
      <c r="AS286" s="26">
        <f t="shared" si="1207"/>
        <v>0.92729853611503343</v>
      </c>
      <c r="AT286" s="26">
        <f t="shared" si="1208"/>
        <v>0.87495581286586777</v>
      </c>
      <c r="AV286" s="26">
        <f t="shared" si="1209"/>
        <v>0.91755813452392554</v>
      </c>
      <c r="AY286" s="34">
        <f t="shared" si="1210"/>
        <v>8.8414772959028642</v>
      </c>
      <c r="AZ286" s="34">
        <f t="shared" si="1211"/>
        <v>6.149068886977485</v>
      </c>
      <c r="BA286" s="34">
        <f t="shared" si="1212"/>
        <v>0.19785112843769906</v>
      </c>
      <c r="BB286">
        <f t="shared" si="1213"/>
        <v>1.1878088037285439E-4</v>
      </c>
      <c r="BD286" s="34"/>
      <c r="BH286" s="258">
        <f>[2]National!CQ212</f>
        <v>1.0400357719526439</v>
      </c>
      <c r="BI286" s="258">
        <f>[10]Commercial_Total!Y212</f>
        <v>1.1992058774922374</v>
      </c>
      <c r="BJ286" s="258">
        <f>[11]Total_Industrial!Z215</f>
        <v>0.89013340524730933</v>
      </c>
      <c r="BK286" s="51">
        <f t="shared" si="1177"/>
        <v>0.87495581286586777</v>
      </c>
      <c r="BL286" s="1"/>
      <c r="BM286" s="1"/>
      <c r="BN286" s="258">
        <f>[2]National!CU212</f>
        <v>1.1746794616764218</v>
      </c>
      <c r="BO286" s="258">
        <f>[10]Commercial_Total!X212</f>
        <v>1.0334367164839509</v>
      </c>
      <c r="BP286" s="258">
        <f>[11]Total_Industrial!AD215</f>
        <v>1.041755694622194</v>
      </c>
      <c r="BQ286" s="51">
        <v>1</v>
      </c>
      <c r="BZ286" s="83">
        <f t="shared" si="1135"/>
        <v>1.5177768696362892</v>
      </c>
      <c r="CA286" s="83">
        <f t="shared" si="1214"/>
        <v>0.9254260379575866</v>
      </c>
      <c r="CB286" s="83">
        <f t="shared" si="1215"/>
        <v>0.91755813452392554</v>
      </c>
      <c r="CC286" s="83">
        <f t="shared" si="1216"/>
        <v>0.81741663879656579</v>
      </c>
      <c r="CD286" s="83">
        <f t="shared" si="1217"/>
        <v>1.0842786357096406</v>
      </c>
      <c r="CE286" s="83">
        <f t="shared" si="1218"/>
        <v>1.0352605529859242</v>
      </c>
      <c r="CF286" s="473">
        <f t="shared" si="1188"/>
        <v>1.3926499586015308</v>
      </c>
      <c r="CG286" s="473">
        <f t="shared" si="1219"/>
        <v>1.3926485131270367</v>
      </c>
      <c r="CH286" s="9"/>
      <c r="CI286" s="84">
        <f t="shared" si="1108"/>
        <v>0.88630739792070035</v>
      </c>
      <c r="CK286" s="87">
        <f t="shared" si="1059"/>
        <v>1.2284316103091817</v>
      </c>
      <c r="CL286" s="87">
        <f t="shared" si="1109"/>
        <v>1.2776716718704141E-3</v>
      </c>
      <c r="CM286" s="92">
        <f t="shared" si="1110"/>
        <v>1</v>
      </c>
      <c r="CN286" s="92">
        <f t="shared" si="1111"/>
        <v>1</v>
      </c>
      <c r="CO286" s="5">
        <f t="shared" si="1112"/>
        <v>1</v>
      </c>
      <c r="CP286" s="91">
        <f t="shared" si="1113"/>
        <v>1</v>
      </c>
      <c r="CQ286" s="37">
        <f t="shared" si="1220"/>
        <v>1.3926499586015308</v>
      </c>
      <c r="CR286">
        <f t="shared" si="1221"/>
        <v>0.88630739792070035</v>
      </c>
      <c r="CS286" s="84">
        <f t="shared" si="1222"/>
        <v>1.122509734906781</v>
      </c>
      <c r="CT286" s="205"/>
      <c r="CU286" s="244"/>
      <c r="CV286" s="5"/>
      <c r="CW286" s="26">
        <f t="shared" si="1114"/>
        <v>0.36014118076968293</v>
      </c>
      <c r="CX286" s="26">
        <f t="shared" si="1115"/>
        <v>0.33252640780755727</v>
      </c>
      <c r="CY286" s="26">
        <f t="shared" si="1116"/>
        <v>0.30575125541449766</v>
      </c>
      <c r="CZ286" s="26">
        <f t="shared" si="1117"/>
        <v>1.5811560082620657E-3</v>
      </c>
      <c r="DA286" s="26">
        <f t="shared" si="1118"/>
        <v>0</v>
      </c>
      <c r="DB286" s="26">
        <f t="shared" si="1119"/>
        <v>0.99999999999999989</v>
      </c>
      <c r="DD286" s="26">
        <f t="shared" si="1136"/>
        <v>0.35777970823429073</v>
      </c>
      <c r="DE286" s="26">
        <f t="shared" si="1137"/>
        <v>0.33013689616150166</v>
      </c>
      <c r="DF286" s="26">
        <f t="shared" si="1138"/>
        <v>0.3104473827453571</v>
      </c>
      <c r="DG286" s="26">
        <f t="shared" si="1139"/>
        <v>1.6010983573282178E-3</v>
      </c>
      <c r="DH286" s="26" t="e">
        <f t="shared" si="1140"/>
        <v>#DIV/0!</v>
      </c>
      <c r="DI286" s="26">
        <f t="shared" si="1141"/>
        <v>0.99996508549847773</v>
      </c>
      <c r="DJ286" s="26"/>
      <c r="DK286" s="26">
        <f t="shared" si="1142"/>
        <v>0.35779220037061521</v>
      </c>
      <c r="DL286" s="26">
        <f t="shared" si="1143"/>
        <v>0.33014842312912357</v>
      </c>
      <c r="DM286" s="26">
        <f t="shared" si="1144"/>
        <v>0.31045822223943009</v>
      </c>
      <c r="DN286" s="26">
        <f t="shared" si="1145"/>
        <v>1.601154260831095E-3</v>
      </c>
      <c r="DO286" s="26" t="e">
        <f t="shared" si="1146"/>
        <v>#DIV/0!</v>
      </c>
      <c r="DP286" s="26">
        <f t="shared" si="1147"/>
        <v>0.99999999999999989</v>
      </c>
      <c r="DQ286" s="26"/>
      <c r="DR286" s="26"/>
      <c r="DS286" s="26">
        <f t="shared" si="1148"/>
        <v>3.7838415468780112E-2</v>
      </c>
      <c r="DT286" s="26">
        <f t="shared" si="1149"/>
        <v>3.2220454789514255E-2</v>
      </c>
      <c r="DU286" s="26">
        <f t="shared" si="1150"/>
        <v>-2.5577317976352414E-2</v>
      </c>
      <c r="DV286" s="26">
        <f t="shared" si="1151"/>
        <v>-1.1288958010443762E-2</v>
      </c>
      <c r="DW286" s="26" t="e">
        <f t="shared" si="1152"/>
        <v>#DIV/0!</v>
      </c>
      <c r="DY286" s="26">
        <f t="shared" si="1153"/>
        <v>1.0163492684475206</v>
      </c>
      <c r="DZ286" s="26">
        <f t="shared" si="1154"/>
        <v>1.3728748362608596</v>
      </c>
      <c r="EA286" s="26">
        <f t="shared" si="1223"/>
        <v>1.122509734906781</v>
      </c>
      <c r="EC286" s="26">
        <f t="shared" si="1243"/>
        <v>-3.2200002000521435E-2</v>
      </c>
      <c r="ED286" s="26">
        <f t="shared" si="1244"/>
        <v>-2.5312706245385546E-2</v>
      </c>
      <c r="EE286" s="26">
        <f t="shared" si="1245"/>
        <v>-1.2364099429092458E-2</v>
      </c>
      <c r="EF286" s="26">
        <f t="shared" si="1246"/>
        <v>-2.1259546900216513E-2</v>
      </c>
      <c r="EG286" s="26" t="e">
        <f t="shared" si="1247"/>
        <v>#DIV/0!</v>
      </c>
      <c r="EI286" s="26">
        <f t="shared" si="1248"/>
        <v>0.97652938616213358</v>
      </c>
      <c r="EJ286" s="26">
        <f t="shared" si="1155"/>
        <v>0.66281295753811897</v>
      </c>
      <c r="EK286" s="26">
        <f t="shared" si="1224"/>
        <v>0.81741663879656579</v>
      </c>
      <c r="EN286" s="26">
        <f t="shared" si="1156"/>
        <v>4.898058106608239E-3</v>
      </c>
      <c r="EO286" s="26">
        <f t="shared" si="1157"/>
        <v>1.1514925650501657E-2</v>
      </c>
      <c r="EP286" s="26">
        <f t="shared" si="1158"/>
        <v>-2.6609340288273713E-2</v>
      </c>
      <c r="EQ286" s="26">
        <f t="shared" si="1159"/>
        <v>-1.1288958010443762E-2</v>
      </c>
      <c r="ER286" s="26"/>
      <c r="ET286" s="26">
        <f t="shared" si="1160"/>
        <v>0.99727866724685366</v>
      </c>
      <c r="EU286" s="26">
        <f t="shared" si="1161"/>
        <v>1.2582256574513373</v>
      </c>
      <c r="EV286" s="26">
        <f t="shared" si="1225"/>
        <v>1.0352605529859242</v>
      </c>
      <c r="EW286" s="26">
        <f t="shared" si="1253"/>
        <v>-2.7250423106115946E-3</v>
      </c>
      <c r="EX286" s="26">
        <f t="shared" si="1249"/>
        <v>3.2940357362172025E-2</v>
      </c>
      <c r="EY286" s="26">
        <f t="shared" si="1250"/>
        <v>2.0705529139012566E-2</v>
      </c>
      <c r="EZ286" s="26">
        <f t="shared" si="1251"/>
        <v>1.0326510661658064E-3</v>
      </c>
      <c r="FA286" s="26">
        <f t="shared" si="1252"/>
        <v>0</v>
      </c>
      <c r="FB286" s="26"/>
      <c r="FC286" s="26"/>
      <c r="FD286" s="26">
        <f t="shared" si="1162"/>
        <v>1.0191228392026752</v>
      </c>
      <c r="FE286" s="26">
        <f t="shared" si="1163"/>
        <v>1.0911218977280468</v>
      </c>
      <c r="FF286" s="26">
        <f t="shared" si="1226"/>
        <v>1.0842786357096406</v>
      </c>
      <c r="FV286" s="26">
        <f t="shared" si="1227"/>
        <v>1.5177768696362892</v>
      </c>
      <c r="FX286" s="8">
        <f t="shared" si="1164"/>
        <v>49</v>
      </c>
      <c r="FY286" t="b">
        <f t="shared" si="1130"/>
        <v>0</v>
      </c>
      <c r="GC286" s="11"/>
      <c r="GD286" s="11"/>
      <c r="GE286" s="11"/>
      <c r="GF286" s="11" t="str">
        <f t="shared" ca="1" si="1228"/>
        <v/>
      </c>
      <c r="GG286" s="20" t="str">
        <f t="shared" ca="1" si="1229"/>
        <v/>
      </c>
      <c r="GH286" s="20" t="str">
        <f t="shared" ca="1" si="1230"/>
        <v/>
      </c>
      <c r="GI286" s="20" t="str">
        <f t="shared" ca="1" si="1231"/>
        <v/>
      </c>
      <c r="GM286" s="12" t="str">
        <f t="shared" ca="1" si="1195"/>
        <v/>
      </c>
      <c r="GN286" s="12" t="str">
        <f t="shared" ca="1" si="1196"/>
        <v/>
      </c>
      <c r="GO286" s="12" t="str">
        <f t="shared" ca="1" si="1197"/>
        <v/>
      </c>
      <c r="GP286" s="12" t="str">
        <f t="shared" ca="1" si="1198"/>
        <v/>
      </c>
      <c r="GQ286" s="12" t="str">
        <f t="shared" ca="1" si="1199"/>
        <v/>
      </c>
      <c r="GX286" s="14"/>
      <c r="GZ286">
        <f t="shared" si="1076"/>
        <v>1.0913692592065973</v>
      </c>
      <c r="HA286">
        <f t="shared" si="1232"/>
        <v>0.95582322057229618</v>
      </c>
      <c r="HB286">
        <f t="shared" si="1233"/>
        <v>1.0206272099318519</v>
      </c>
      <c r="HC286">
        <f t="shared" si="1234"/>
        <v>0.97751604421610205</v>
      </c>
      <c r="HD286">
        <f t="shared" si="1235"/>
        <v>1.0407354081855784</v>
      </c>
      <c r="HE286">
        <f t="shared" si="1236"/>
        <v>1.0407349518531623</v>
      </c>
      <c r="HG286">
        <f t="shared" si="1237"/>
        <v>0.97553918680077967</v>
      </c>
      <c r="HI286">
        <f t="shared" si="1238"/>
        <v>1.0243249294644416</v>
      </c>
      <c r="HJ286">
        <f t="shared" si="1239"/>
        <v>1.0430330825562788</v>
      </c>
      <c r="HK286">
        <f t="shared" si="1240"/>
        <v>0.92443788016428619</v>
      </c>
      <c r="HL286">
        <f t="shared" si="1241"/>
        <v>0.96394414434189779</v>
      </c>
      <c r="HM286" t="e">
        <f t="shared" si="1242"/>
        <v>#DIV/0!</v>
      </c>
      <c r="HO286" s="8">
        <f t="shared" si="1165"/>
        <v>49</v>
      </c>
      <c r="HP286" t="b">
        <f t="shared" si="1133"/>
        <v>0</v>
      </c>
      <c r="HS286" s="11"/>
      <c r="HT286" s="11"/>
      <c r="HU286" s="11"/>
      <c r="HV286" s="11" t="str">
        <f t="shared" ca="1" si="1178"/>
        <v/>
      </c>
      <c r="HW286" s="12" t="str">
        <f t="shared" ca="1" si="1179"/>
        <v/>
      </c>
      <c r="HX286" s="12" t="str">
        <f t="shared" ca="1" si="1180"/>
        <v/>
      </c>
      <c r="HY286" s="12" t="str">
        <f t="shared" ca="1" si="1181"/>
        <v/>
      </c>
      <c r="IB286" s="12" t="str">
        <f t="shared" ca="1" si="1182"/>
        <v/>
      </c>
      <c r="IC286" s="12" t="str">
        <f t="shared" ca="1" si="1183"/>
        <v/>
      </c>
      <c r="ID286" s="12" t="str">
        <f t="shared" ca="1" si="1184"/>
        <v/>
      </c>
      <c r="IE286" s="12" t="str">
        <f t="shared" ca="1" si="1185"/>
        <v/>
      </c>
      <c r="IF286" s="12" t="str">
        <f t="shared" ca="1" si="1186"/>
        <v/>
      </c>
    </row>
    <row r="287" spans="1:240" x14ac:dyDescent="0.2">
      <c r="A287" t="s">
        <v>200</v>
      </c>
      <c r="B287" s="1">
        <f t="shared" si="1134"/>
        <v>1999</v>
      </c>
      <c r="C287" s="42">
        <f>'Annual Data_MER_July-2014'!C63</f>
        <v>3906.4780000000001</v>
      </c>
      <c r="D287" s="42">
        <f>'Annual Data_MER_July-2014'!G63</f>
        <v>3766.2379999999998</v>
      </c>
      <c r="E287" s="42">
        <f>AER11_Table2.1d!W62*0.001</f>
        <v>3610.6350000000002</v>
      </c>
      <c r="F287" s="42">
        <f>AER11_Table2.1e!N59*0.001</f>
        <v>17.491</v>
      </c>
      <c r="G287" s="42"/>
      <c r="H287" s="42">
        <f t="shared" si="1096"/>
        <v>11300.842000000001</v>
      </c>
      <c r="I287" s="27">
        <f t="shared" si="1097"/>
        <v>3312.0873388042205</v>
      </c>
      <c r="J287" s="1"/>
      <c r="K287" s="27">
        <f>[2]National!H213</f>
        <v>3906.4780000000005</v>
      </c>
      <c r="L287" s="42">
        <f>[10]Commercial_Total!D213</f>
        <v>3648.5172681240001</v>
      </c>
      <c r="M287" s="42">
        <f>[11]Total_Industrial!F216</f>
        <v>3294.7666529041194</v>
      </c>
      <c r="N287" s="27">
        <f t="shared" si="1098"/>
        <v>17.491</v>
      </c>
      <c r="O287" s="27"/>
      <c r="P287" s="27">
        <f t="shared" si="1099"/>
        <v>10867.252921028121</v>
      </c>
      <c r="Q287" s="27">
        <f t="shared" si="1100"/>
        <v>3185.0096486014422</v>
      </c>
      <c r="R287" s="27"/>
      <c r="S287" s="51">
        <f t="shared" si="1170"/>
        <v>1.0000000000000002</v>
      </c>
      <c r="T287" s="51">
        <f t="shared" si="1171"/>
        <v>0.96874315115614051</v>
      </c>
      <c r="U287" s="51">
        <f t="shared" si="1172"/>
        <v>0.91251723115300198</v>
      </c>
      <c r="V287" s="51">
        <f t="shared" si="1173"/>
        <v>1</v>
      </c>
      <c r="W287" s="51" t="e">
        <f t="shared" si="1174"/>
        <v>#DIV/0!</v>
      </c>
      <c r="X287" s="51">
        <f t="shared" si="1175"/>
        <v>0.96163214396131902</v>
      </c>
      <c r="Z287" s="23">
        <f t="shared" si="1254"/>
        <v>103019.29739171632</v>
      </c>
      <c r="AA287" s="23">
        <f t="shared" si="1254"/>
        <v>72299.726123506509</v>
      </c>
      <c r="AB287" s="27">
        <f t="shared" si="1202"/>
        <v>2322.8251180107236</v>
      </c>
      <c r="AC287" s="58">
        <f t="shared" si="1203"/>
        <v>1.4042865844576962</v>
      </c>
      <c r="AD287" s="27">
        <f t="shared" si="1204"/>
        <v>10867.252921028121</v>
      </c>
      <c r="AE287" s="27">
        <f t="shared" si="1176"/>
        <v>12071.4</v>
      </c>
      <c r="AH287" s="267">
        <f t="shared" si="1101"/>
        <v>37.919866461000701</v>
      </c>
      <c r="AI287" s="267">
        <f t="shared" si="1102"/>
        <v>50.463777164126391</v>
      </c>
      <c r="AJ287" s="267">
        <f t="shared" si="1103"/>
        <v>1418.4307838576201</v>
      </c>
      <c r="AK287" s="51">
        <f t="shared" si="1104"/>
        <v>1.2455434804822713E-2</v>
      </c>
      <c r="AL287" s="15"/>
      <c r="AM287" s="15"/>
      <c r="AN287" s="34">
        <f t="shared" si="1105"/>
        <v>0.90024793487318133</v>
      </c>
      <c r="AO287" s="34">
        <f t="shared" si="1106"/>
        <v>0.9361666418145369</v>
      </c>
      <c r="AQ287" s="26">
        <f t="shared" si="1205"/>
        <v>1.2230198749683101</v>
      </c>
      <c r="AR287" s="26">
        <f t="shared" si="1206"/>
        <v>1.2436197719705753</v>
      </c>
      <c r="AS287" s="26">
        <f t="shared" si="1207"/>
        <v>0.91526112377859092</v>
      </c>
      <c r="AT287" s="26">
        <f t="shared" si="1208"/>
        <v>0.88036717591339508</v>
      </c>
      <c r="AV287" s="26">
        <f t="shared" si="1209"/>
        <v>0.88826537713826892</v>
      </c>
      <c r="AY287" s="34">
        <f t="shared" si="1210"/>
        <v>8.5341631783982237</v>
      </c>
      <c r="AZ287" s="34">
        <f t="shared" si="1211"/>
        <v>5.9893406003865755</v>
      </c>
      <c r="BA287" s="34">
        <f t="shared" si="1212"/>
        <v>0.19242383799813806</v>
      </c>
      <c r="BB287">
        <f t="shared" si="1213"/>
        <v>1.1633170837332009E-4</v>
      </c>
      <c r="BD287" s="34"/>
      <c r="BH287" s="258">
        <f>[2]National!CQ213</f>
        <v>1.039998723974068</v>
      </c>
      <c r="BI287" s="258">
        <f>[10]Commercial_Total!Y213</f>
        <v>1.2129772602985001</v>
      </c>
      <c r="BJ287" s="258">
        <f>[11]Total_Industrial!Z216</f>
        <v>0.88012302514807383</v>
      </c>
      <c r="BK287" s="51">
        <f t="shared" si="1177"/>
        <v>0.88036717591339508</v>
      </c>
      <c r="BL287" s="1"/>
      <c r="BM287" s="1"/>
      <c r="BN287" s="258">
        <f>[2]National!CU213</f>
        <v>1.1759820918768817</v>
      </c>
      <c r="BO287" s="258">
        <f>[10]Commercial_Total!X213</f>
        <v>1.0252622309378943</v>
      </c>
      <c r="BP287" s="258">
        <f>[11]Total_Industrial!AD216</f>
        <v>1.0399282032323927</v>
      </c>
      <c r="BQ287" s="51">
        <v>1</v>
      </c>
      <c r="BZ287" s="83">
        <f t="shared" si="1135"/>
        <v>1.5913363302002452</v>
      </c>
      <c r="CA287" s="83">
        <f t="shared" si="1214"/>
        <v>0.89558870607989827</v>
      </c>
      <c r="CB287" s="83">
        <f t="shared" si="1215"/>
        <v>0.88826537713826892</v>
      </c>
      <c r="CC287" s="83">
        <f t="shared" si="1216"/>
        <v>0.79323872859727484</v>
      </c>
      <c r="CD287" s="83">
        <f t="shared" si="1217"/>
        <v>1.081258501046874</v>
      </c>
      <c r="CE287" s="83">
        <f t="shared" si="1218"/>
        <v>1.035642433115973</v>
      </c>
      <c r="CF287" s="473">
        <f t="shared" si="1188"/>
        <v>1.4135307447088921</v>
      </c>
      <c r="CG287" s="473">
        <f t="shared" si="1219"/>
        <v>1.4135289654991496</v>
      </c>
      <c r="CH287" s="9"/>
      <c r="CI287" s="84">
        <f t="shared" si="1108"/>
        <v>0.85769611865541751</v>
      </c>
      <c r="CK287" s="87">
        <f t="shared" si="1059"/>
        <v>1.225547054246352</v>
      </c>
      <c r="CL287" s="87">
        <f t="shared" si="1109"/>
        <v>1.1441867975827871E-3</v>
      </c>
      <c r="CM287" s="92">
        <f t="shared" si="1110"/>
        <v>1</v>
      </c>
      <c r="CN287" s="92">
        <f t="shared" si="1111"/>
        <v>1</v>
      </c>
      <c r="CO287" s="5">
        <f t="shared" si="1112"/>
        <v>1</v>
      </c>
      <c r="CP287" s="91">
        <f t="shared" si="1113"/>
        <v>1</v>
      </c>
      <c r="CQ287" s="37">
        <f t="shared" si="1220"/>
        <v>1.4135307447088921</v>
      </c>
      <c r="CR287">
        <f t="shared" si="1221"/>
        <v>0.85769611865541751</v>
      </c>
      <c r="CS287" s="84">
        <f t="shared" si="1222"/>
        <v>1.119795775363911</v>
      </c>
      <c r="CT287" s="205"/>
      <c r="CU287" s="244"/>
      <c r="CV287" s="5"/>
      <c r="CW287" s="26">
        <f t="shared" si="1114"/>
        <v>0.35947244702853748</v>
      </c>
      <c r="CX287" s="26">
        <f t="shared" si="1115"/>
        <v>0.33573501000092892</v>
      </c>
      <c r="CY287" s="26">
        <f t="shared" si="1116"/>
        <v>0.30318302857649976</v>
      </c>
      <c r="CZ287" s="26">
        <f t="shared" si="1117"/>
        <v>1.609514394033743E-3</v>
      </c>
      <c r="DA287" s="26">
        <f t="shared" si="1118"/>
        <v>0</v>
      </c>
      <c r="DB287" s="26">
        <f t="shared" si="1119"/>
        <v>1</v>
      </c>
      <c r="DD287" s="26">
        <f t="shared" si="1136"/>
        <v>0.35980671032387823</v>
      </c>
      <c r="DE287" s="26">
        <f t="shared" si="1137"/>
        <v>0.33412814124857282</v>
      </c>
      <c r="DF287" s="26">
        <f t="shared" si="1138"/>
        <v>0.30446533670480486</v>
      </c>
      <c r="DG287" s="26">
        <f t="shared" si="1139"/>
        <v>1.5952931924745123E-3</v>
      </c>
      <c r="DH287" s="26" t="e">
        <f t="shared" si="1140"/>
        <v>#DIV/0!</v>
      </c>
      <c r="DI287" s="26">
        <f t="shared" si="1141"/>
        <v>0.9999954814697305</v>
      </c>
      <c r="DJ287" s="26"/>
      <c r="DK287" s="26">
        <f t="shared" si="1142"/>
        <v>0.35980833612873625</v>
      </c>
      <c r="DL287" s="26">
        <f t="shared" si="1143"/>
        <v>0.33412965102351488</v>
      </c>
      <c r="DM287" s="26">
        <f t="shared" si="1144"/>
        <v>0.30446671244686108</v>
      </c>
      <c r="DN287" s="26">
        <f t="shared" si="1145"/>
        <v>1.5953004008876627E-3</v>
      </c>
      <c r="DO287" s="26" t="e">
        <f t="shared" si="1146"/>
        <v>#DIV/0!</v>
      </c>
      <c r="DP287" s="26">
        <f t="shared" si="1147"/>
        <v>0.99999999999999978</v>
      </c>
      <c r="DQ287" s="26"/>
      <c r="DR287" s="26"/>
      <c r="DS287" s="26">
        <f t="shared" si="1148"/>
        <v>1.0726870925311549E-3</v>
      </c>
      <c r="DT287" s="26">
        <f t="shared" si="1149"/>
        <v>3.476863054640822E-3</v>
      </c>
      <c r="DU287" s="26">
        <f t="shared" si="1150"/>
        <v>-1.3066153411045117E-2</v>
      </c>
      <c r="DV287" s="26">
        <f t="shared" si="1151"/>
        <v>6.1656803051427858E-3</v>
      </c>
      <c r="DW287" s="26" t="e">
        <f t="shared" si="1152"/>
        <v>#DIV/0!</v>
      </c>
      <c r="DY287" s="26">
        <f t="shared" si="1153"/>
        <v>0.99758223963813086</v>
      </c>
      <c r="DZ287" s="26">
        <f t="shared" si="1154"/>
        <v>1.3695555538999404</v>
      </c>
      <c r="EA287" s="26">
        <f t="shared" si="1223"/>
        <v>1.119795775363911</v>
      </c>
      <c r="EC287" s="26">
        <f t="shared" si="1243"/>
        <v>-3.5376672050827195E-2</v>
      </c>
      <c r="ED287" s="26">
        <f t="shared" si="1244"/>
        <v>-2.6319347204931648E-2</v>
      </c>
      <c r="EE287" s="26">
        <f t="shared" si="1245"/>
        <v>-2.7814442640212159E-2</v>
      </c>
      <c r="EF287" s="26">
        <f t="shared" si="1246"/>
        <v>-2.0834789054823558E-2</v>
      </c>
      <c r="EG287" s="26" t="e">
        <f t="shared" si="1247"/>
        <v>#DIV/0!</v>
      </c>
      <c r="EI287" s="26">
        <f t="shared" si="1248"/>
        <v>0.97042155853973489</v>
      </c>
      <c r="EJ287" s="26">
        <f t="shared" si="1155"/>
        <v>0.64320798327447248</v>
      </c>
      <c r="EK287" s="26">
        <f t="shared" si="1224"/>
        <v>0.79323872859727484</v>
      </c>
      <c r="EN287" s="26">
        <f t="shared" si="1156"/>
        <v>-3.5622465543023238E-5</v>
      </c>
      <c r="EO287" s="26">
        <f t="shared" si="1157"/>
        <v>1.1418314151895139E-2</v>
      </c>
      <c r="EP287" s="26">
        <f t="shared" si="1158"/>
        <v>-1.1309646023984751E-2</v>
      </c>
      <c r="EQ287" s="26">
        <f t="shared" si="1159"/>
        <v>6.1656803051427858E-3</v>
      </c>
      <c r="ER287" s="26"/>
      <c r="ET287" s="26">
        <f t="shared" si="1160"/>
        <v>1.0003688734482805</v>
      </c>
      <c r="EU287" s="26">
        <f t="shared" si="1161"/>
        <v>1.2586897834883164</v>
      </c>
      <c r="EV287" s="26">
        <f t="shared" si="1225"/>
        <v>1.035642433115973</v>
      </c>
      <c r="EW287" s="26">
        <f t="shared" si="1253"/>
        <v>3.6880543119604267E-4</v>
      </c>
      <c r="EX287" s="26">
        <f t="shared" si="1249"/>
        <v>1.1083095580742849E-3</v>
      </c>
      <c r="EY287" s="26">
        <f t="shared" si="1250"/>
        <v>-7.9414510972545486E-3</v>
      </c>
      <c r="EZ287" s="26">
        <f t="shared" si="1251"/>
        <v>-1.7557822887163395E-3</v>
      </c>
      <c r="FA287" s="26">
        <f t="shared" si="1252"/>
        <v>0</v>
      </c>
      <c r="FB287" s="26"/>
      <c r="FC287" s="26"/>
      <c r="FD287" s="26">
        <f t="shared" si="1162"/>
        <v>0.99721461387940202</v>
      </c>
      <c r="FE287" s="26">
        <f t="shared" si="1163"/>
        <v>1.0880827019382346</v>
      </c>
      <c r="FF287" s="26">
        <f t="shared" si="1226"/>
        <v>1.081258501046874</v>
      </c>
      <c r="FV287" s="26">
        <f t="shared" si="1227"/>
        <v>1.5913363302002452</v>
      </c>
      <c r="FX287" s="8">
        <f t="shared" si="1164"/>
        <v>50</v>
      </c>
      <c r="FY287" t="b">
        <f t="shared" si="1130"/>
        <v>0</v>
      </c>
      <c r="GC287" s="11"/>
      <c r="GD287" s="11"/>
      <c r="GE287" s="11"/>
      <c r="GF287" s="11" t="str">
        <f t="shared" ca="1" si="1228"/>
        <v/>
      </c>
      <c r="GG287" s="20" t="str">
        <f t="shared" ca="1" si="1229"/>
        <v/>
      </c>
      <c r="GH287" s="20" t="str">
        <f t="shared" ca="1" si="1230"/>
        <v/>
      </c>
      <c r="GI287" s="20" t="str">
        <f t="shared" ca="1" si="1231"/>
        <v/>
      </c>
      <c r="GM287" s="12" t="str">
        <f t="shared" ca="1" si="1195"/>
        <v/>
      </c>
      <c r="GN287" s="12" t="str">
        <f t="shared" ca="1" si="1196"/>
        <v/>
      </c>
      <c r="GO287" s="12" t="str">
        <f t="shared" ca="1" si="1197"/>
        <v/>
      </c>
      <c r="GP287" s="12" t="str">
        <f t="shared" ca="1" si="1198"/>
        <v/>
      </c>
      <c r="GQ287" s="12" t="str">
        <f t="shared" ca="1" si="1199"/>
        <v/>
      </c>
      <c r="GX287" s="14"/>
      <c r="GZ287">
        <f t="shared" si="1076"/>
        <v>1.1442627612683067</v>
      </c>
      <c r="HA287">
        <f t="shared" si="1232"/>
        <v>0.9275514593962364</v>
      </c>
      <c r="HB287">
        <f t="shared" si="1233"/>
        <v>1.017784369067003</v>
      </c>
      <c r="HC287">
        <f t="shared" si="1234"/>
        <v>0.97787662393008157</v>
      </c>
      <c r="HD287">
        <f t="shared" si="1235"/>
        <v>1.0563397410033546</v>
      </c>
      <c r="HE287">
        <f t="shared" si="1236"/>
        <v>1.0563390446226786</v>
      </c>
      <c r="HG287">
        <f t="shared" si="1237"/>
        <v>0.94404737687877638</v>
      </c>
      <c r="HI287">
        <f t="shared" si="1238"/>
        <v>1.0254242991292442</v>
      </c>
      <c r="HJ287">
        <f t="shared" si="1239"/>
        <v>1.0466658774513553</v>
      </c>
      <c r="HK287">
        <f t="shared" si="1240"/>
        <v>0.91243760246560135</v>
      </c>
      <c r="HL287">
        <f t="shared" si="1241"/>
        <v>0.96990587594693334</v>
      </c>
      <c r="HM287" t="e">
        <f t="shared" si="1242"/>
        <v>#DIV/0!</v>
      </c>
      <c r="HO287" s="8">
        <f t="shared" si="1165"/>
        <v>50</v>
      </c>
      <c r="HP287" t="b">
        <f t="shared" si="1133"/>
        <v>0</v>
      </c>
      <c r="HS287" s="11"/>
      <c r="HT287" s="11"/>
      <c r="HU287" s="11"/>
      <c r="HV287" s="11" t="str">
        <f t="shared" ca="1" si="1178"/>
        <v/>
      </c>
      <c r="HW287" s="12" t="str">
        <f t="shared" ca="1" si="1179"/>
        <v/>
      </c>
      <c r="HX287" s="12" t="str">
        <f t="shared" ca="1" si="1180"/>
        <v/>
      </c>
      <c r="HY287" s="12" t="str">
        <f t="shared" ca="1" si="1181"/>
        <v/>
      </c>
      <c r="IB287" s="12" t="str">
        <f t="shared" ca="1" si="1182"/>
        <v/>
      </c>
      <c r="IC287" s="12" t="str">
        <f t="shared" ca="1" si="1183"/>
        <v/>
      </c>
      <c r="ID287" s="12" t="str">
        <f t="shared" ca="1" si="1184"/>
        <v/>
      </c>
      <c r="IE287" s="12" t="str">
        <f t="shared" ca="1" si="1185"/>
        <v/>
      </c>
      <c r="IF287" s="12" t="str">
        <f t="shared" ca="1" si="1186"/>
        <v/>
      </c>
    </row>
    <row r="288" spans="1:240" x14ac:dyDescent="0.2">
      <c r="A288" t="s">
        <v>200</v>
      </c>
      <c r="B288" s="1">
        <f t="shared" si="1134"/>
        <v>2000</v>
      </c>
      <c r="C288" s="42">
        <f>'Annual Data_MER_July-2014'!C64</f>
        <v>4068.627</v>
      </c>
      <c r="D288" s="42">
        <f>'Annual Data_MER_July-2014'!G64</f>
        <v>3955.6909999999998</v>
      </c>
      <c r="E288" s="42">
        <f>AER11_Table2.1d!W63*0.001</f>
        <v>3631.1849999999999</v>
      </c>
      <c r="F288" s="42">
        <f>AER11_Table2.1e!N60*0.001</f>
        <v>18.363</v>
      </c>
      <c r="G288" s="42"/>
      <c r="H288" s="42">
        <f t="shared" si="1096"/>
        <v>11673.865999999998</v>
      </c>
      <c r="I288" s="27">
        <f t="shared" si="1097"/>
        <v>3421.4144196951929</v>
      </c>
      <c r="J288" s="1"/>
      <c r="K288" s="27">
        <f>[2]National!H214</f>
        <v>4068.6270000000004</v>
      </c>
      <c r="L288" s="42">
        <f>[10]Commercial_Total!D214</f>
        <v>3837.9702715359995</v>
      </c>
      <c r="M288" s="42">
        <f>[11]Total_Industrial!F217</f>
        <v>3407.0838397655079</v>
      </c>
      <c r="N288" s="27">
        <f t="shared" si="1098"/>
        <v>18.363</v>
      </c>
      <c r="O288" s="27"/>
      <c r="P288" s="27">
        <f t="shared" si="1099"/>
        <v>11332.044111301508</v>
      </c>
      <c r="Q288" s="27">
        <f t="shared" si="1100"/>
        <v>3321.2321545432319</v>
      </c>
      <c r="R288" s="27"/>
      <c r="S288" s="51">
        <f t="shared" si="1170"/>
        <v>1.0000000000000002</v>
      </c>
      <c r="T288" s="51">
        <f t="shared" si="1171"/>
        <v>0.97024016070416008</v>
      </c>
      <c r="U288" s="51">
        <f t="shared" si="1172"/>
        <v>0.93828429005008229</v>
      </c>
      <c r="V288" s="51">
        <f t="shared" si="1173"/>
        <v>1</v>
      </c>
      <c r="W288" s="51" t="e">
        <f t="shared" si="1174"/>
        <v>#DIV/0!</v>
      </c>
      <c r="X288" s="51">
        <f t="shared" si="1175"/>
        <v>0.97071904982475465</v>
      </c>
      <c r="Z288" s="23">
        <f t="shared" si="1254"/>
        <v>104162.2934020332</v>
      </c>
      <c r="AA288" s="23">
        <f t="shared" si="1254"/>
        <v>73870.248903781947</v>
      </c>
      <c r="AB288" s="27">
        <f t="shared" si="1202"/>
        <v>2376.849487019384</v>
      </c>
      <c r="AC288" s="58">
        <f t="shared" si="1203"/>
        <v>1.4401122757567597</v>
      </c>
      <c r="AD288" s="27">
        <f t="shared" si="1204"/>
        <v>11332.044111301508</v>
      </c>
      <c r="AE288" s="27">
        <f t="shared" si="1176"/>
        <v>12565.2</v>
      </c>
      <c r="AH288" s="267">
        <f t="shared" si="1101"/>
        <v>39.060459088553273</v>
      </c>
      <c r="AI288" s="267">
        <f t="shared" si="1102"/>
        <v>51.955561656967781</v>
      </c>
      <c r="AJ288" s="267">
        <f t="shared" si="1103"/>
        <v>1433.4453478743653</v>
      </c>
      <c r="AK288" s="51">
        <f t="shared" si="1104"/>
        <v>1.2751089140150889E-2</v>
      </c>
      <c r="AL288" s="15"/>
      <c r="AM288" s="15"/>
      <c r="AN288" s="34">
        <f t="shared" si="1105"/>
        <v>0.90185943011663217</v>
      </c>
      <c r="AO288" s="34">
        <f t="shared" si="1106"/>
        <v>0.9290632859007415</v>
      </c>
      <c r="AQ288" s="26">
        <f t="shared" si="1205"/>
        <v>1.2598071208879074</v>
      </c>
      <c r="AR288" s="26">
        <f t="shared" si="1206"/>
        <v>1.2803830266271348</v>
      </c>
      <c r="AS288" s="26">
        <f t="shared" si="1207"/>
        <v>0.92494946873796768</v>
      </c>
      <c r="AT288" s="26">
        <f t="shared" si="1208"/>
        <v>0.90126442890520853</v>
      </c>
      <c r="AV288" s="26">
        <f t="shared" si="1209"/>
        <v>0.8898554229186928</v>
      </c>
      <c r="AY288" s="34">
        <f t="shared" si="1210"/>
        <v>8.289744166589724</v>
      </c>
      <c r="AZ288" s="34">
        <f t="shared" si="1211"/>
        <v>5.8789552815539698</v>
      </c>
      <c r="BA288" s="34">
        <f t="shared" si="1212"/>
        <v>0.18916129365385223</v>
      </c>
      <c r="BB288">
        <f t="shared" si="1213"/>
        <v>1.1461117019679428E-4</v>
      </c>
      <c r="BD288" s="26">
        <f>BH288*BN288</f>
        <v>1.2598071208879096</v>
      </c>
      <c r="BE288" s="26">
        <f>BI288*BO288</f>
        <v>1.2803830266271343</v>
      </c>
      <c r="BF288" s="26">
        <f>BJ288*BP288</f>
        <v>0.92495360240358204</v>
      </c>
      <c r="BG288" s="26">
        <f>BK288*BQ288</f>
        <v>0.90126442890520853</v>
      </c>
      <c r="BH288" s="258">
        <f>[2]National!CQ214</f>
        <v>1.0622679869659686</v>
      </c>
      <c r="BI288" s="258">
        <f>[10]Commercial_Total!Y214</f>
        <v>1.2588267925412189</v>
      </c>
      <c r="BJ288" s="258">
        <f>[11]Total_Industrial!Z217</f>
        <v>0.91101197972635861</v>
      </c>
      <c r="BK288" s="51">
        <f t="shared" si="1177"/>
        <v>0.90126442890520853</v>
      </c>
      <c r="BL288" s="1"/>
      <c r="BM288" s="1"/>
      <c r="BN288" s="258">
        <f>[2]National!CU214</f>
        <v>1.1859597920164655</v>
      </c>
      <c r="BO288" s="258">
        <f>[10]Commercial_Total!X214</f>
        <v>1.0171240668006434</v>
      </c>
      <c r="BP288" s="258">
        <f>[11]Total_Industrial!AD217</f>
        <v>1.0153034460440478</v>
      </c>
      <c r="BQ288" s="51">
        <v>1</v>
      </c>
      <c r="BZ288" s="83">
        <f t="shared" si="1135"/>
        <v>1.6564324979896385</v>
      </c>
      <c r="CA288" s="83">
        <f t="shared" si="1214"/>
        <v>0.88879324355483924</v>
      </c>
      <c r="CB288" s="83">
        <f t="shared" si="1215"/>
        <v>0.8898554229186928</v>
      </c>
      <c r="CC288" s="83">
        <f t="shared" si="1216"/>
        <v>0.77605627193755067</v>
      </c>
      <c r="CD288" s="83">
        <f t="shared" si="1217"/>
        <v>1.0738371245178835</v>
      </c>
      <c r="CE288" s="83">
        <f t="shared" si="1218"/>
        <v>1.0677963606105847</v>
      </c>
      <c r="CF288" s="473">
        <f t="shared" si="1188"/>
        <v>1.4739875190240028</v>
      </c>
      <c r="CG288" s="473">
        <f t="shared" si="1219"/>
        <v>1.4739854410348365</v>
      </c>
      <c r="CH288" s="9"/>
      <c r="CI288" s="84">
        <f t="shared" si="1108"/>
        <v>0.83335803552148802</v>
      </c>
      <c r="CK288" s="87">
        <f t="shared" si="1059"/>
        <v>1.3446653226173837</v>
      </c>
      <c r="CL288" s="87">
        <f t="shared" si="1109"/>
        <v>1.0565754288345366E-3</v>
      </c>
      <c r="CM288" s="92">
        <f t="shared" si="1110"/>
        <v>1</v>
      </c>
      <c r="CN288" s="92">
        <f t="shared" si="1111"/>
        <v>1</v>
      </c>
      <c r="CO288" s="5">
        <f t="shared" si="1112"/>
        <v>1</v>
      </c>
      <c r="CP288" s="91">
        <f t="shared" si="1113"/>
        <v>1</v>
      </c>
      <c r="CQ288" s="37">
        <f t="shared" si="1220"/>
        <v>1.4739875190240028</v>
      </c>
      <c r="CR288">
        <f t="shared" si="1221"/>
        <v>0.83335803552148802</v>
      </c>
      <c r="CS288" s="84">
        <f t="shared" si="1222"/>
        <v>1.1466377569464437</v>
      </c>
      <c r="CT288" s="205"/>
      <c r="CU288" s="244"/>
      <c r="CV288" s="5"/>
      <c r="CW288" s="26">
        <f t="shared" si="1114"/>
        <v>0.35903734225163642</v>
      </c>
      <c r="CX288" s="26">
        <f t="shared" si="1115"/>
        <v>0.3386829625652773</v>
      </c>
      <c r="CY288" s="26">
        <f t="shared" si="1116"/>
        <v>0.30065924614320949</v>
      </c>
      <c r="CZ288" s="26">
        <f t="shared" si="1117"/>
        <v>1.6204490398767934E-3</v>
      </c>
      <c r="DA288" s="26">
        <f t="shared" si="1118"/>
        <v>0</v>
      </c>
      <c r="DB288" s="26">
        <f t="shared" si="1119"/>
        <v>1</v>
      </c>
      <c r="DD288" s="26">
        <f t="shared" si="1136"/>
        <v>0.35925485072601238</v>
      </c>
      <c r="DE288" s="26">
        <f t="shared" si="1137"/>
        <v>0.33720683863654938</v>
      </c>
      <c r="DF288" s="26">
        <f t="shared" si="1138"/>
        <v>0.30191937931041446</v>
      </c>
      <c r="DG288" s="26">
        <f t="shared" si="1139"/>
        <v>1.6149755472855572E-3</v>
      </c>
      <c r="DH288" s="26" t="e">
        <f t="shared" si="1140"/>
        <v>#DIV/0!</v>
      </c>
      <c r="DI288" s="26">
        <f t="shared" si="1141"/>
        <v>0.99999604422026167</v>
      </c>
      <c r="DJ288" s="26"/>
      <c r="DK288" s="26">
        <f t="shared" si="1142"/>
        <v>0.3592562718646935</v>
      </c>
      <c r="DL288" s="26">
        <f t="shared" si="1143"/>
        <v>0.337208172557806</v>
      </c>
      <c r="DM288" s="26">
        <f t="shared" si="1144"/>
        <v>0.30192057364170227</v>
      </c>
      <c r="DN288" s="26">
        <f t="shared" si="1145"/>
        <v>1.6149819357983766E-3</v>
      </c>
      <c r="DO288" s="26" t="e">
        <f t="shared" si="1146"/>
        <v>#DIV/0!</v>
      </c>
      <c r="DP288" s="26">
        <f t="shared" si="1147"/>
        <v>1.0000000000000002</v>
      </c>
      <c r="DQ288" s="26"/>
      <c r="DR288" s="26"/>
      <c r="DS288" s="26">
        <f t="shared" si="1148"/>
        <v>2.9635523016107144E-2</v>
      </c>
      <c r="DT288" s="26">
        <f t="shared" si="1149"/>
        <v>2.9132974665441583E-2</v>
      </c>
      <c r="DU288" s="26">
        <f t="shared" si="1150"/>
        <v>1.0529701888007576E-2</v>
      </c>
      <c r="DV288" s="26">
        <f t="shared" si="1151"/>
        <v>2.3459632546209599E-2</v>
      </c>
      <c r="DW288" s="26" t="e">
        <f t="shared" si="1152"/>
        <v>#DIV/0!</v>
      </c>
      <c r="DY288" s="26">
        <f t="shared" si="1153"/>
        <v>1.0239704258339513</v>
      </c>
      <c r="DZ288" s="26">
        <f t="shared" si="1154"/>
        <v>1.402384383730175</v>
      </c>
      <c r="EA288" s="26">
        <f t="shared" si="1223"/>
        <v>1.1466377569464437</v>
      </c>
      <c r="EC288" s="26">
        <f t="shared" si="1243"/>
        <v>-2.9058197370459931E-2</v>
      </c>
      <c r="ED288" s="26">
        <f t="shared" si="1244"/>
        <v>-1.8602249740143042E-2</v>
      </c>
      <c r="EE288" s="26">
        <f t="shared" si="1245"/>
        <v>-1.7100371984000877E-2</v>
      </c>
      <c r="EF288" s="26">
        <f t="shared" si="1246"/>
        <v>-1.4900394592264308E-2</v>
      </c>
      <c r="EG288" s="26" t="e">
        <f t="shared" si="1247"/>
        <v>#DIV/0!</v>
      </c>
      <c r="EI288" s="26">
        <f t="shared" si="1248"/>
        <v>0.97833885810125676</v>
      </c>
      <c r="EJ288" s="26">
        <f t="shared" si="1155"/>
        <v>0.62927536387835969</v>
      </c>
      <c r="EK288" s="26">
        <f t="shared" si="1224"/>
        <v>0.77605627193755067</v>
      </c>
      <c r="EN288" s="26">
        <f t="shared" si="1156"/>
        <v>2.1186746558264101E-2</v>
      </c>
      <c r="EO288" s="26">
        <f t="shared" si="1157"/>
        <v>3.7102287050086023E-2</v>
      </c>
      <c r="EP288" s="26">
        <f t="shared" si="1158"/>
        <v>3.4494348251725357E-2</v>
      </c>
      <c r="EQ288" s="26">
        <f t="shared" si="1159"/>
        <v>2.3459632546209599E-2</v>
      </c>
      <c r="ER288" s="26"/>
      <c r="ET288" s="26">
        <f t="shared" si="1160"/>
        <v>1.0310473252798931</v>
      </c>
      <c r="EU288" s="26">
        <f t="shared" si="1161"/>
        <v>1.2977687346227564</v>
      </c>
      <c r="EV288" s="26">
        <f t="shared" si="1225"/>
        <v>1.0677963606105847</v>
      </c>
      <c r="EW288" s="26">
        <f t="shared" si="1253"/>
        <v>3.0575106289678848E-2</v>
      </c>
      <c r="EX288" s="26">
        <f t="shared" si="1249"/>
        <v>8.4487764578430932E-3</v>
      </c>
      <c r="EY288" s="26">
        <f t="shared" si="1250"/>
        <v>-7.9693123846447337E-3</v>
      </c>
      <c r="EZ288" s="26">
        <f t="shared" si="1251"/>
        <v>-2.3964145983381074E-2</v>
      </c>
      <c r="FA288" s="26">
        <f t="shared" si="1252"/>
        <v>0</v>
      </c>
      <c r="FB288" s="26"/>
      <c r="FC288" s="26"/>
      <c r="FD288" s="26">
        <f t="shared" si="1162"/>
        <v>0.99313635312757742</v>
      </c>
      <c r="FE288" s="26">
        <f t="shared" si="1163"/>
        <v>1.0806144865041392</v>
      </c>
      <c r="FF288" s="26">
        <f t="shared" si="1226"/>
        <v>1.0738371245178835</v>
      </c>
      <c r="FV288" s="26">
        <f t="shared" si="1227"/>
        <v>1.6564324979896385</v>
      </c>
      <c r="FX288" s="8">
        <f t="shared" si="1164"/>
        <v>51</v>
      </c>
      <c r="FY288" t="b">
        <f t="shared" si="1130"/>
        <v>0</v>
      </c>
      <c r="GC288" s="11"/>
      <c r="GD288" s="11"/>
      <c r="GE288" s="11"/>
      <c r="GF288" s="11" t="str">
        <f t="shared" ca="1" si="1228"/>
        <v/>
      </c>
      <c r="GG288" s="20" t="str">
        <f t="shared" ca="1" si="1229"/>
        <v/>
      </c>
      <c r="GH288" s="20" t="str">
        <f t="shared" ca="1" si="1230"/>
        <v/>
      </c>
      <c r="GI288" s="20" t="str">
        <f t="shared" ca="1" si="1231"/>
        <v/>
      </c>
      <c r="GM288" s="12" t="str">
        <f t="shared" ca="1" si="1195"/>
        <v/>
      </c>
      <c r="GN288" s="12" t="str">
        <f t="shared" ca="1" si="1196"/>
        <v/>
      </c>
      <c r="GO288" s="12" t="str">
        <f t="shared" ca="1" si="1197"/>
        <v/>
      </c>
      <c r="GP288" s="12" t="str">
        <f t="shared" ca="1" si="1198"/>
        <v/>
      </c>
      <c r="GQ288" s="12" t="str">
        <f t="shared" ca="1" si="1199"/>
        <v/>
      </c>
      <c r="GX288" s="14"/>
      <c r="GZ288">
        <f t="shared" si="1076"/>
        <v>1.1910706668562492</v>
      </c>
      <c r="HA288">
        <f t="shared" si="1232"/>
        <v>0.90745963561586829</v>
      </c>
      <c r="HB288">
        <f t="shared" si="1233"/>
        <v>1.0107986565654559</v>
      </c>
      <c r="HC288">
        <f t="shared" si="1234"/>
        <v>1.0082370775568426</v>
      </c>
      <c r="HD288">
        <f t="shared" si="1235"/>
        <v>1.1015194398255932</v>
      </c>
      <c r="HE288">
        <f t="shared" si="1236"/>
        <v>1.1015185472486262</v>
      </c>
      <c r="HG288">
        <f t="shared" si="1237"/>
        <v>0.91725898056789767</v>
      </c>
      <c r="HI288">
        <f t="shared" si="1238"/>
        <v>1.0562680626984795</v>
      </c>
      <c r="HJ288">
        <f t="shared" si="1239"/>
        <v>1.0776068813340001</v>
      </c>
      <c r="HK288">
        <f t="shared" si="1240"/>
        <v>0.92209605950800044</v>
      </c>
      <c r="HL288">
        <f t="shared" si="1241"/>
        <v>0.99292850675649391</v>
      </c>
      <c r="HM288" t="e">
        <f t="shared" si="1242"/>
        <v>#DIV/0!</v>
      </c>
      <c r="HO288" s="8">
        <f t="shared" si="1165"/>
        <v>51</v>
      </c>
      <c r="HP288" t="b">
        <f t="shared" si="1133"/>
        <v>0</v>
      </c>
      <c r="HS288" s="11"/>
      <c r="HT288" s="11"/>
      <c r="HU288" s="11"/>
      <c r="HV288" s="11" t="str">
        <f t="shared" ca="1" si="1178"/>
        <v/>
      </c>
      <c r="HW288" s="12" t="str">
        <f t="shared" ca="1" si="1179"/>
        <v/>
      </c>
      <c r="HX288" s="12" t="str">
        <f t="shared" ca="1" si="1180"/>
        <v/>
      </c>
      <c r="HY288" s="12" t="str">
        <f t="shared" ca="1" si="1181"/>
        <v/>
      </c>
      <c r="IB288" s="12" t="str">
        <f t="shared" ca="1" si="1182"/>
        <v/>
      </c>
      <c r="IC288" s="12" t="str">
        <f t="shared" ca="1" si="1183"/>
        <v/>
      </c>
      <c r="ID288" s="12" t="str">
        <f t="shared" ca="1" si="1184"/>
        <v/>
      </c>
      <c r="IE288" s="12" t="str">
        <f t="shared" ca="1" si="1185"/>
        <v/>
      </c>
      <c r="IF288" s="12" t="str">
        <f t="shared" ca="1" si="1186"/>
        <v/>
      </c>
    </row>
    <row r="289" spans="1:240" x14ac:dyDescent="0.2">
      <c r="A289" t="s">
        <v>200</v>
      </c>
      <c r="B289" s="1">
        <f t="shared" si="1134"/>
        <v>2001</v>
      </c>
      <c r="C289" s="42">
        <f>'Annual Data_MER_July-2014'!C65</f>
        <v>4099.8819999999996</v>
      </c>
      <c r="D289" s="42">
        <f>'Annual Data_MER_July-2014'!G65</f>
        <v>4062.047</v>
      </c>
      <c r="E289" s="42">
        <f>AER11_Table2.1d!W64*0.001</f>
        <v>3400.431</v>
      </c>
      <c r="F289" s="42">
        <f>AER11_Table2.1e!N61*0.001</f>
        <v>19.530999999999999</v>
      </c>
      <c r="G289" s="42"/>
      <c r="H289" s="42">
        <f t="shared" si="1096"/>
        <v>11581.891000000001</v>
      </c>
      <c r="I289" s="27">
        <f t="shared" si="1097"/>
        <v>3394.4580890973043</v>
      </c>
      <c r="J289" s="1"/>
      <c r="K289" s="27">
        <f>[2]National!H215</f>
        <v>4099.8819999999996</v>
      </c>
      <c r="L289" s="42">
        <f>[10]Commercial_Total!D215</f>
        <v>3899.4324720959994</v>
      </c>
      <c r="M289" s="42">
        <f>[11]Total_Industrial!F218</f>
        <v>3352.1835065649343</v>
      </c>
      <c r="N289" s="27">
        <f t="shared" si="1098"/>
        <v>19.530999999999999</v>
      </c>
      <c r="O289" s="27"/>
      <c r="P289" s="27">
        <f t="shared" si="1099"/>
        <v>11371.028978660934</v>
      </c>
      <c r="Q289" s="27">
        <f t="shared" si="1100"/>
        <v>3332.657965609887</v>
      </c>
      <c r="R289" s="27"/>
      <c r="S289" s="51">
        <f t="shared" si="1170"/>
        <v>1</v>
      </c>
      <c r="T289" s="51">
        <f t="shared" si="1171"/>
        <v>0.95996734456691402</v>
      </c>
      <c r="U289" s="51">
        <f t="shared" si="1172"/>
        <v>0.98581135937324837</v>
      </c>
      <c r="V289" s="51">
        <f t="shared" si="1173"/>
        <v>1</v>
      </c>
      <c r="W289" s="51" t="e">
        <f t="shared" si="1174"/>
        <v>#DIV/0!</v>
      </c>
      <c r="X289" s="51">
        <f t="shared" si="1175"/>
        <v>0.98179381749154193</v>
      </c>
      <c r="Z289" s="23">
        <f t="shared" si="1254"/>
        <v>105243.54316416201</v>
      </c>
      <c r="AA289" s="23">
        <f t="shared" si="1254"/>
        <v>75387.733723424317</v>
      </c>
      <c r="AB289" s="27">
        <f t="shared" si="1202"/>
        <v>2321.781974884464</v>
      </c>
      <c r="AC289" s="58">
        <f t="shared" si="1203"/>
        <v>1.4527798151403946</v>
      </c>
      <c r="AD289" s="27">
        <f t="shared" si="1204"/>
        <v>11371.028978660934</v>
      </c>
      <c r="AE289" s="27">
        <f t="shared" si="1176"/>
        <v>12684.4</v>
      </c>
      <c r="AH289" s="267">
        <f t="shared" si="1101"/>
        <v>38.95613808445124</v>
      </c>
      <c r="AI289" s="267">
        <f t="shared" si="1102"/>
        <v>51.725025803294258</v>
      </c>
      <c r="AJ289" s="267">
        <f t="shared" si="1103"/>
        <v>1443.7977134919161</v>
      </c>
      <c r="AK289" s="51">
        <f t="shared" si="1104"/>
        <v>1.3443881720033777E-2</v>
      </c>
      <c r="AL289" s="15"/>
      <c r="AM289" s="15"/>
      <c r="AN289" s="34">
        <f t="shared" si="1105"/>
        <v>0.89645777322229936</v>
      </c>
      <c r="AO289" s="34">
        <f t="shared" si="1106"/>
        <v>0.91308150168711188</v>
      </c>
      <c r="AQ289" s="26">
        <f t="shared" si="1205"/>
        <v>1.2564424818925497</v>
      </c>
      <c r="AR289" s="26">
        <f t="shared" si="1206"/>
        <v>1.2747017446881301</v>
      </c>
      <c r="AS289" s="26">
        <f t="shared" si="1207"/>
        <v>0.93162946884563413</v>
      </c>
      <c r="AT289" s="26">
        <f t="shared" si="1208"/>
        <v>0.95023195646266456</v>
      </c>
      <c r="AV289" s="26">
        <f t="shared" si="1209"/>
        <v>0.88452566362400253</v>
      </c>
      <c r="AY289" s="34">
        <f t="shared" si="1210"/>
        <v>8.2970848573178078</v>
      </c>
      <c r="AZ289" s="34">
        <f t="shared" si="1211"/>
        <v>5.9433425091785432</v>
      </c>
      <c r="BA289" s="34">
        <f t="shared" si="1212"/>
        <v>0.18304231771975529</v>
      </c>
      <c r="BB289">
        <f t="shared" si="1213"/>
        <v>1.1453279738421956E-4</v>
      </c>
      <c r="BD289" s="26">
        <f t="shared" ref="BD289:BD296" si="1255">BH289*BN289</f>
        <v>1.2564424818925519</v>
      </c>
      <c r="BE289" s="26">
        <f t="shared" ref="BE289:BE296" si="1256">BI289*BO289</f>
        <v>1.2747017446881301</v>
      </c>
      <c r="BF289" s="26">
        <f t="shared" ref="BF289:BF296" si="1257">BJ289*BP289</f>
        <v>0.93163384565821916</v>
      </c>
      <c r="BG289" s="26">
        <f t="shared" ref="BG289:BG296" si="1258">BK289*BQ289</f>
        <v>0.95023195646266456</v>
      </c>
      <c r="BH289" s="258">
        <f>[2]National!CQ215</f>
        <v>1.0530809707872644</v>
      </c>
      <c r="BI289" s="258">
        <f>[10]Commercial_Total!Y215</f>
        <v>1.2511969944594354</v>
      </c>
      <c r="BJ289" s="258">
        <f>[11]Total_Industrial!Z218</f>
        <v>0.93755423100809965</v>
      </c>
      <c r="BK289" s="51">
        <f t="shared" si="1177"/>
        <v>0.95023195646266456</v>
      </c>
      <c r="BL289" s="1"/>
      <c r="BM289" s="1"/>
      <c r="BN289" s="258">
        <f>[2]National!CU215</f>
        <v>1.1931109921711511</v>
      </c>
      <c r="BO289" s="258">
        <f>[10]Commercial_Total!X215</f>
        <v>1.0187858109736345</v>
      </c>
      <c r="BP289" s="258">
        <f>[11]Total_Industrial!AD218</f>
        <v>0.99368528757689611</v>
      </c>
      <c r="BQ289" s="51">
        <v>1</v>
      </c>
      <c r="BZ289" s="83">
        <f t="shared" si="1135"/>
        <v>1.6721462752283902</v>
      </c>
      <c r="CA289" s="83">
        <f t="shared" si="1214"/>
        <v>0.87350418623808834</v>
      </c>
      <c r="CB289" s="83">
        <f t="shared" si="1215"/>
        <v>0.88452566362400253</v>
      </c>
      <c r="CC289" s="83">
        <f t="shared" si="1216"/>
        <v>0.77159873193362516</v>
      </c>
      <c r="CD289" s="83">
        <f t="shared" si="1217"/>
        <v>1.069883762328516</v>
      </c>
      <c r="CE289" s="83">
        <f t="shared" si="1218"/>
        <v>1.0714773092800527</v>
      </c>
      <c r="CF289" s="473">
        <f t="shared" si="1188"/>
        <v>1.4790584797274813</v>
      </c>
      <c r="CG289" s="473">
        <f t="shared" si="1219"/>
        <v>1.4790562937727958</v>
      </c>
      <c r="CH289" s="9"/>
      <c r="CI289" s="84">
        <f t="shared" si="1108"/>
        <v>0.82552095432905892</v>
      </c>
      <c r="CK289" s="87">
        <f t="shared" si="1059"/>
        <v>1.4178296083979507</v>
      </c>
      <c r="CL289" s="87">
        <f t="shared" si="1109"/>
        <v>1.0338027074678245E-3</v>
      </c>
      <c r="CM289" s="92">
        <f t="shared" si="1110"/>
        <v>1</v>
      </c>
      <c r="CN289" s="92">
        <f t="shared" si="1111"/>
        <v>1</v>
      </c>
      <c r="CO289" s="5">
        <f t="shared" si="1112"/>
        <v>1</v>
      </c>
      <c r="CP289" s="91">
        <f t="shared" si="1113"/>
        <v>1</v>
      </c>
      <c r="CQ289" s="37">
        <f t="shared" si="1220"/>
        <v>1.4790584797274813</v>
      </c>
      <c r="CR289">
        <f t="shared" si="1221"/>
        <v>0.82552095432905892</v>
      </c>
      <c r="CS289" s="84">
        <f t="shared" si="1222"/>
        <v>1.1463544806604105</v>
      </c>
      <c r="CT289" s="205"/>
      <c r="CU289" s="244"/>
      <c r="CV289" s="5"/>
      <c r="CW289" s="26">
        <f t="shared" si="1114"/>
        <v>0.36055505686371109</v>
      </c>
      <c r="CX289" s="26">
        <f t="shared" si="1115"/>
        <v>0.34292696636458675</v>
      </c>
      <c r="CY289" s="26">
        <f t="shared" si="1116"/>
        <v>0.29480036616349309</v>
      </c>
      <c r="CZ289" s="26">
        <f t="shared" si="1117"/>
        <v>1.7176106082090025E-3</v>
      </c>
      <c r="DA289" s="26">
        <f t="shared" si="1118"/>
        <v>0</v>
      </c>
      <c r="DB289" s="26">
        <f t="shared" si="1119"/>
        <v>0.99999999999999989</v>
      </c>
      <c r="DD289" s="26">
        <f t="shared" si="1136"/>
        <v>0.35979566604723096</v>
      </c>
      <c r="DE289" s="26">
        <f t="shared" si="1137"/>
        <v>0.3408005602464077</v>
      </c>
      <c r="DF289" s="26">
        <f t="shared" si="1138"/>
        <v>0.29772019806795202</v>
      </c>
      <c r="DG289" s="26">
        <f t="shared" si="1139"/>
        <v>1.6685583673112974E-3</v>
      </c>
      <c r="DH289" s="26" t="e">
        <f t="shared" si="1140"/>
        <v>#DIV/0!</v>
      </c>
      <c r="DI289" s="26">
        <f t="shared" si="1141"/>
        <v>0.99998498272890202</v>
      </c>
      <c r="DJ289" s="26"/>
      <c r="DK289" s="26">
        <f t="shared" si="1142"/>
        <v>0.35980106927742966</v>
      </c>
      <c r="DL289" s="26">
        <f t="shared" si="1143"/>
        <v>0.34080567821766922</v>
      </c>
      <c r="DM289" s="26">
        <f t="shared" si="1144"/>
        <v>0.29772466908002015</v>
      </c>
      <c r="DN289" s="26">
        <f t="shared" si="1145"/>
        <v>1.6685834248809383E-3</v>
      </c>
      <c r="DO289" s="26" t="e">
        <f t="shared" si="1146"/>
        <v>#DIV/0!</v>
      </c>
      <c r="DP289" s="26">
        <f t="shared" si="1147"/>
        <v>1</v>
      </c>
      <c r="DQ289" s="26"/>
      <c r="DR289" s="26"/>
      <c r="DS289" s="26">
        <f t="shared" si="1148"/>
        <v>-2.6743300799539141E-3</v>
      </c>
      <c r="DT289" s="26">
        <f t="shared" si="1149"/>
        <v>-4.447047210052458E-3</v>
      </c>
      <c r="DU289" s="26">
        <f t="shared" si="1150"/>
        <v>7.1960623903026717E-3</v>
      </c>
      <c r="DV289" s="26">
        <f t="shared" si="1151"/>
        <v>5.2907421136824895E-2</v>
      </c>
      <c r="DW289" s="26" t="e">
        <f t="shared" si="1152"/>
        <v>#DIV/0!</v>
      </c>
      <c r="DY289" s="26">
        <f t="shared" si="1153"/>
        <v>0.99975295049869306</v>
      </c>
      <c r="DZ289" s="26">
        <f t="shared" si="1154"/>
        <v>1.4020379253675339</v>
      </c>
      <c r="EA289" s="26">
        <f t="shared" si="1223"/>
        <v>1.1463544806604105</v>
      </c>
      <c r="EC289" s="26">
        <f t="shared" si="1243"/>
        <v>8.8512291249329632E-4</v>
      </c>
      <c r="ED289" s="26">
        <f t="shared" si="1244"/>
        <v>1.0892614174779019E-2</v>
      </c>
      <c r="EE289" s="26">
        <f t="shared" si="1245"/>
        <v>-3.2882686213277619E-2</v>
      </c>
      <c r="EF289" s="26">
        <f t="shared" si="1246"/>
        <v>-6.8404869181691466E-4</v>
      </c>
      <c r="EG289" s="26" t="e">
        <f t="shared" si="1247"/>
        <v>#DIV/0!</v>
      </c>
      <c r="EI289" s="26">
        <f t="shared" si="1248"/>
        <v>0.99425616393409644</v>
      </c>
      <c r="EJ289" s="26">
        <f t="shared" si="1155"/>
        <v>0.62566090934793062</v>
      </c>
      <c r="EK289" s="26">
        <f t="shared" si="1224"/>
        <v>0.77159873193362516</v>
      </c>
      <c r="EN289" s="26">
        <f t="shared" si="1156"/>
        <v>-8.6861072327032978E-3</v>
      </c>
      <c r="EO289" s="26">
        <f t="shared" si="1157"/>
        <v>-6.0794814942569421E-3</v>
      </c>
      <c r="EP289" s="26">
        <f t="shared" si="1158"/>
        <v>2.8718555322851447E-2</v>
      </c>
      <c r="EQ289" s="26">
        <f t="shared" si="1159"/>
        <v>5.2907421136824895E-2</v>
      </c>
      <c r="ER289" s="26"/>
      <c r="ET289" s="26">
        <f t="shared" si="1160"/>
        <v>1.0034472384485027</v>
      </c>
      <c r="EU289" s="26">
        <f t="shared" si="1161"/>
        <v>1.3022424529020127</v>
      </c>
      <c r="EV289" s="26">
        <f t="shared" si="1225"/>
        <v>1.0714773092800527</v>
      </c>
      <c r="EW289" s="26">
        <f t="shared" si="1253"/>
        <v>3.4413103418671868E-3</v>
      </c>
      <c r="EX289" s="26">
        <f t="shared" si="1249"/>
        <v>6.0117771527496162E-3</v>
      </c>
      <c r="EY289" s="26">
        <f t="shared" si="1250"/>
        <v>1.6324342842046417E-3</v>
      </c>
      <c r="EZ289" s="26">
        <f t="shared" si="1251"/>
        <v>-2.1522263986814415E-2</v>
      </c>
      <c r="FA289" s="26">
        <f t="shared" si="1252"/>
        <v>0</v>
      </c>
      <c r="FB289" s="26"/>
      <c r="FC289" s="26"/>
      <c r="FD289" s="26">
        <f t="shared" si="1162"/>
        <v>0.99631847130341833</v>
      </c>
      <c r="FE289" s="26">
        <f t="shared" si="1163"/>
        <v>1.0766361732621323</v>
      </c>
      <c r="FF289" s="26">
        <f t="shared" si="1226"/>
        <v>1.069883762328516</v>
      </c>
      <c r="FV289" s="26">
        <f t="shared" si="1227"/>
        <v>1.6721462752283902</v>
      </c>
      <c r="FX289" s="8">
        <f t="shared" si="1164"/>
        <v>52</v>
      </c>
      <c r="FY289" t="b">
        <f t="shared" si="1130"/>
        <v>0</v>
      </c>
      <c r="GC289" s="11"/>
      <c r="GD289" s="11"/>
      <c r="GE289" s="11"/>
      <c r="GF289" s="11" t="str">
        <f t="shared" ca="1" si="1228"/>
        <v/>
      </c>
      <c r="GG289" s="20" t="str">
        <f t="shared" ca="1" si="1229"/>
        <v/>
      </c>
      <c r="GH289" s="20" t="str">
        <f t="shared" ca="1" si="1230"/>
        <v/>
      </c>
      <c r="GI289" s="20" t="str">
        <f t="shared" ca="1" si="1231"/>
        <v/>
      </c>
      <c r="GM289" s="12" t="str">
        <f t="shared" ca="1" si="1195"/>
        <v/>
      </c>
      <c r="GN289" s="12" t="str">
        <f t="shared" ca="1" si="1196"/>
        <v/>
      </c>
      <c r="GO289" s="12" t="str">
        <f t="shared" ca="1" si="1197"/>
        <v/>
      </c>
      <c r="GP289" s="12" t="str">
        <f t="shared" ca="1" si="1198"/>
        <v/>
      </c>
      <c r="GQ289" s="12" t="str">
        <f t="shared" ca="1" si="1199"/>
        <v/>
      </c>
      <c r="GX289" s="14"/>
      <c r="GZ289">
        <f t="shared" si="1076"/>
        <v>1.2023697805583202</v>
      </c>
      <c r="HA289">
        <f t="shared" si="1232"/>
        <v>0.90224733623246622</v>
      </c>
      <c r="HB289">
        <f t="shared" si="1233"/>
        <v>1.0070773723048438</v>
      </c>
      <c r="HC289">
        <f t="shared" si="1234"/>
        <v>1.0117127111758026</v>
      </c>
      <c r="HD289">
        <f t="shared" si="1235"/>
        <v>1.1053089982318758</v>
      </c>
      <c r="HE289">
        <f t="shared" si="1236"/>
        <v>1.1053080272432909</v>
      </c>
      <c r="HG289">
        <f t="shared" si="1237"/>
        <v>0.90863287654203695</v>
      </c>
      <c r="HI289">
        <f t="shared" si="1238"/>
        <v>1.0534470271174126</v>
      </c>
      <c r="HJ289">
        <f t="shared" si="1239"/>
        <v>1.0728253523813731</v>
      </c>
      <c r="HK289">
        <f t="shared" si="1240"/>
        <v>0.92875545224779688</v>
      </c>
      <c r="HL289">
        <f t="shared" si="1241"/>
        <v>1.0468763299011883</v>
      </c>
      <c r="HM289" t="e">
        <f t="shared" si="1242"/>
        <v>#DIV/0!</v>
      </c>
      <c r="HO289" s="8">
        <f t="shared" si="1165"/>
        <v>52</v>
      </c>
      <c r="HP289" t="b">
        <f t="shared" si="1133"/>
        <v>0</v>
      </c>
      <c r="HS289" s="11"/>
      <c r="HT289" s="11"/>
      <c r="HU289" s="11"/>
      <c r="HV289" s="11" t="str">
        <f t="shared" ca="1" si="1178"/>
        <v/>
      </c>
      <c r="HW289" s="12" t="str">
        <f t="shared" ca="1" si="1179"/>
        <v/>
      </c>
      <c r="HX289" s="12" t="str">
        <f t="shared" ca="1" si="1180"/>
        <v/>
      </c>
      <c r="HY289" s="12" t="str">
        <f t="shared" ca="1" si="1181"/>
        <v/>
      </c>
      <c r="IB289" s="12" t="str">
        <f t="shared" ca="1" si="1182"/>
        <v/>
      </c>
      <c r="IC289" s="12" t="str">
        <f t="shared" ca="1" si="1183"/>
        <v/>
      </c>
      <c r="ID289" s="12" t="str">
        <f t="shared" ca="1" si="1184"/>
        <v/>
      </c>
      <c r="IE289" s="12" t="str">
        <f t="shared" ca="1" si="1185"/>
        <v/>
      </c>
      <c r="IF289" s="12" t="str">
        <f t="shared" ca="1" si="1186"/>
        <v/>
      </c>
    </row>
    <row r="290" spans="1:240" x14ac:dyDescent="0.2">
      <c r="A290" t="s">
        <v>200</v>
      </c>
      <c r="B290" s="1">
        <f t="shared" si="1134"/>
        <v>2002</v>
      </c>
      <c r="C290" s="42">
        <f>'Annual Data_MER_July-2014'!C66</f>
        <v>4316.7939999999999</v>
      </c>
      <c r="D290" s="42">
        <f>'Annual Data_MER_July-2014'!G66</f>
        <v>4109.8609999999999</v>
      </c>
      <c r="E290" s="42">
        <f>AER11_Table2.1d!W65*0.001</f>
        <v>3378.6910000000003</v>
      </c>
      <c r="F290" s="42">
        <f>AER11_Table2.1e!N62*0.001</f>
        <v>18.824999999999999</v>
      </c>
      <c r="G290" s="42"/>
      <c r="H290" s="42">
        <f t="shared" si="1096"/>
        <v>11824.171</v>
      </c>
      <c r="I290" s="27">
        <f t="shared" si="1097"/>
        <v>3465.4662954279015</v>
      </c>
      <c r="J290" s="1"/>
      <c r="K290" s="27">
        <f>[2]National!H216</f>
        <v>4316.7939999999999</v>
      </c>
      <c r="L290" s="42">
        <f>[10]Commercial_Total!D216</f>
        <v>3973.6085838119993</v>
      </c>
      <c r="M290" s="42">
        <f>[11]Total_Industrial!F219</f>
        <v>3247.483278613392</v>
      </c>
      <c r="N290" s="27">
        <f t="shared" si="1098"/>
        <v>18.824999999999999</v>
      </c>
      <c r="O290" s="27"/>
      <c r="P290" s="27">
        <f t="shared" si="1099"/>
        <v>11556.710862425392</v>
      </c>
      <c r="Q290" s="27">
        <f t="shared" si="1100"/>
        <v>3387.0782129031045</v>
      </c>
      <c r="R290" s="27"/>
      <c r="S290" s="51">
        <f t="shared" si="1170"/>
        <v>1</v>
      </c>
      <c r="T290" s="51">
        <f t="shared" si="1171"/>
        <v>0.96684743932021044</v>
      </c>
      <c r="U290" s="51">
        <f t="shared" si="1172"/>
        <v>0.96116610800259383</v>
      </c>
      <c r="V290" s="51">
        <f t="shared" si="1173"/>
        <v>1</v>
      </c>
      <c r="W290" s="51" t="e">
        <f t="shared" si="1174"/>
        <v>#DIV/0!</v>
      </c>
      <c r="X290" s="51">
        <f t="shared" si="1175"/>
        <v>0.97738022077195874</v>
      </c>
      <c r="Z290" s="23">
        <f t="shared" si="1254"/>
        <v>106025.55208487564</v>
      </c>
      <c r="AA290" s="23">
        <f t="shared" si="1254"/>
        <v>76666.137428142072</v>
      </c>
      <c r="AB290" s="27">
        <f t="shared" si="1202"/>
        <v>2338.7967964097979</v>
      </c>
      <c r="AC290" s="58">
        <f t="shared" si="1203"/>
        <v>1.4780235734489733</v>
      </c>
      <c r="AD290" s="27">
        <f t="shared" si="1204"/>
        <v>11556.710862425392</v>
      </c>
      <c r="AE290" s="27">
        <f t="shared" si="1176"/>
        <v>12909.7</v>
      </c>
      <c r="AH290" s="267">
        <f t="shared" si="1101"/>
        <v>40.714657128541212</v>
      </c>
      <c r="AI290" s="267">
        <f t="shared" si="1102"/>
        <v>51.830034968650899</v>
      </c>
      <c r="AJ290" s="267">
        <f t="shared" si="1103"/>
        <v>1388.5273331990559</v>
      </c>
      <c r="AK290" s="51">
        <f t="shared" si="1104"/>
        <v>1.2736603352050601E-2</v>
      </c>
      <c r="AL290" s="15"/>
      <c r="AM290" s="15"/>
      <c r="AN290" s="34">
        <f t="shared" si="1105"/>
        <v>0.89519592728145436</v>
      </c>
      <c r="AO290" s="34">
        <f t="shared" si="1106"/>
        <v>0.91591369280463519</v>
      </c>
      <c r="AQ290" s="26">
        <f t="shared" si="1205"/>
        <v>1.3131595524456392</v>
      </c>
      <c r="AR290" s="26">
        <f t="shared" si="1206"/>
        <v>1.2772895706816325</v>
      </c>
      <c r="AS290" s="26">
        <f t="shared" si="1207"/>
        <v>0.89596552883938629</v>
      </c>
      <c r="AT290" s="26">
        <f t="shared" si="1208"/>
        <v>0.90024055358005384</v>
      </c>
      <c r="AV290" s="26">
        <f t="shared" si="1209"/>
        <v>0.88328061321386964</v>
      </c>
      <c r="AY290" s="34">
        <f t="shared" si="1210"/>
        <v>8.2128594843315987</v>
      </c>
      <c r="AZ290" s="34">
        <f t="shared" si="1211"/>
        <v>5.9386459350830823</v>
      </c>
      <c r="BA290" s="34">
        <f t="shared" si="1212"/>
        <v>0.18116585175564093</v>
      </c>
      <c r="BB290">
        <f t="shared" si="1213"/>
        <v>1.1448938189492964E-4</v>
      </c>
      <c r="BD290" s="26">
        <f t="shared" si="1255"/>
        <v>1.3131595524456408</v>
      </c>
      <c r="BE290" s="26">
        <f t="shared" si="1256"/>
        <v>1.2772895706816323</v>
      </c>
      <c r="BF290" s="26">
        <f t="shared" si="1257"/>
        <v>0.89597018463899758</v>
      </c>
      <c r="BG290" s="26">
        <f t="shared" si="1258"/>
        <v>0.90024055358005384</v>
      </c>
      <c r="BH290" s="258">
        <f>[2]National!CQ216</f>
        <v>1.0575572712072381</v>
      </c>
      <c r="BI290" s="258">
        <f>[10]Commercial_Total!Y216</f>
        <v>1.2357812899161951</v>
      </c>
      <c r="BJ290" s="258">
        <f>[11]Total_Industrial!Z219</f>
        <v>0.90280638977872885</v>
      </c>
      <c r="BK290" s="51">
        <f t="shared" si="1177"/>
        <v>0.90024055358005384</v>
      </c>
      <c r="BL290" s="1"/>
      <c r="BM290" s="1"/>
      <c r="BN290" s="258">
        <f>[2]National!CU216</f>
        <v>1.2416911955478533</v>
      </c>
      <c r="BO290" s="258">
        <f>[10]Commercial_Total!X216</f>
        <v>1.0335886949447601</v>
      </c>
      <c r="BP290" s="258">
        <f>[11]Total_Industrial!AD219</f>
        <v>0.99242782813997721</v>
      </c>
      <c r="BQ290" s="51">
        <v>1</v>
      </c>
      <c r="BZ290" s="83">
        <f t="shared" si="1135"/>
        <v>1.7018468961335145</v>
      </c>
      <c r="CA290" s="83">
        <f t="shared" si="1214"/>
        <v>0.87621361665893449</v>
      </c>
      <c r="CB290" s="83">
        <f t="shared" si="1215"/>
        <v>0.88328061321386964</v>
      </c>
      <c r="CC290" s="83">
        <f t="shared" si="1216"/>
        <v>0.76622909597458211</v>
      </c>
      <c r="CD290" s="83">
        <f t="shared" si="1217"/>
        <v>1.0906653826527963</v>
      </c>
      <c r="CE290" s="83">
        <f t="shared" si="1218"/>
        <v>1.0569373229944288</v>
      </c>
      <c r="CF290" s="473">
        <f t="shared" si="1188"/>
        <v>1.5032108073312753</v>
      </c>
      <c r="CG290" s="473">
        <f t="shared" si="1219"/>
        <v>1.5032083700129315</v>
      </c>
      <c r="CH290" s="9"/>
      <c r="CI290" s="84">
        <f t="shared" si="1108"/>
        <v>0.83569955016082376</v>
      </c>
      <c r="CK290" s="87">
        <f t="shared" si="1059"/>
        <v>1.3528720900301097</v>
      </c>
      <c r="CL290" s="87">
        <f t="shared" si="1109"/>
        <v>1.0116339054937948E-3</v>
      </c>
      <c r="CM290" s="92">
        <f t="shared" si="1110"/>
        <v>1</v>
      </c>
      <c r="CN290" s="92">
        <f t="shared" si="1111"/>
        <v>1</v>
      </c>
      <c r="CO290" s="5">
        <f t="shared" si="1112"/>
        <v>1</v>
      </c>
      <c r="CP290" s="91">
        <f t="shared" si="1113"/>
        <v>1</v>
      </c>
      <c r="CQ290" s="37">
        <f t="shared" si="1220"/>
        <v>1.5032108073312753</v>
      </c>
      <c r="CR290">
        <f t="shared" si="1221"/>
        <v>0.83569955016082376</v>
      </c>
      <c r="CS290" s="84">
        <f t="shared" si="1222"/>
        <v>1.1527630807211866</v>
      </c>
      <c r="CT290" s="205"/>
      <c r="CU290" s="244"/>
      <c r="CV290" s="5"/>
      <c r="CW290" s="26">
        <f t="shared" si="1114"/>
        <v>0.37353136644054102</v>
      </c>
      <c r="CX290" s="26">
        <f t="shared" si="1115"/>
        <v>0.34383559743901587</v>
      </c>
      <c r="CY290" s="26">
        <f t="shared" si="1116"/>
        <v>0.28100411243929374</v>
      </c>
      <c r="CZ290" s="26">
        <f t="shared" si="1117"/>
        <v>1.6289236811492937E-3</v>
      </c>
      <c r="DA290" s="26">
        <f t="shared" si="1118"/>
        <v>0</v>
      </c>
      <c r="DB290">
        <f t="shared" si="1119"/>
        <v>1</v>
      </c>
      <c r="DD290" s="26">
        <f t="shared" si="1136"/>
        <v>0.36700497849640096</v>
      </c>
      <c r="DE290" s="26">
        <f t="shared" si="1137"/>
        <v>0.34338108153879615</v>
      </c>
      <c r="DF290" s="26">
        <f t="shared" si="1138"/>
        <v>0.28784713791110528</v>
      </c>
      <c r="DG290" s="26">
        <f t="shared" si="1139"/>
        <v>1.6728753540513801E-3</v>
      </c>
      <c r="DH290" s="26" t="e">
        <f t="shared" si="1140"/>
        <v>#DIV/0!</v>
      </c>
      <c r="DI290" s="26">
        <f t="shared" si="1141"/>
        <v>0.99990607330035375</v>
      </c>
      <c r="DJ290" s="26"/>
      <c r="DK290" s="26">
        <f t="shared" si="1142"/>
        <v>0.3670394533008895</v>
      </c>
      <c r="DL290" s="26">
        <f t="shared" si="1143"/>
        <v>0.34341333722017575</v>
      </c>
      <c r="DM290" s="26">
        <f t="shared" si="1144"/>
        <v>0.28787417698246265</v>
      </c>
      <c r="DN290" s="26">
        <f t="shared" si="1145"/>
        <v>1.6730324964721746E-3</v>
      </c>
      <c r="DO290" s="26" t="e">
        <f t="shared" si="1146"/>
        <v>#DIV/0!</v>
      </c>
      <c r="DP290" s="26">
        <f t="shared" si="1147"/>
        <v>1</v>
      </c>
      <c r="DQ290" s="26"/>
      <c r="DR290" s="26"/>
      <c r="DS290" s="26">
        <f t="shared" si="1148"/>
        <v>4.4151804908435219E-2</v>
      </c>
      <c r="DT290" s="26">
        <f t="shared" si="1149"/>
        <v>2.0280843942699195E-3</v>
      </c>
      <c r="DU290" s="26">
        <f t="shared" si="1150"/>
        <v>-3.9033230061773908E-2</v>
      </c>
      <c r="DV290" s="26">
        <f t="shared" si="1151"/>
        <v>-5.4044110122258335E-2</v>
      </c>
      <c r="DW290" s="26" t="e">
        <f t="shared" si="1152"/>
        <v>#DIV/0!</v>
      </c>
      <c r="DY290" s="26">
        <f t="shared" si="1153"/>
        <v>1.0055904174222656</v>
      </c>
      <c r="DZ290" s="26">
        <f t="shared" si="1154"/>
        <v>1.4098759026121856</v>
      </c>
      <c r="EA290" s="26">
        <f t="shared" si="1223"/>
        <v>1.1527630807211866</v>
      </c>
      <c r="EC290" s="26">
        <f t="shared" si="1243"/>
        <v>-1.0203075421261617E-2</v>
      </c>
      <c r="ED290" s="26">
        <f t="shared" si="1244"/>
        <v>-7.9053676277928266E-4</v>
      </c>
      <c r="EE290" s="26">
        <f t="shared" si="1245"/>
        <v>-1.0304450724709249E-2</v>
      </c>
      <c r="EF290" s="26">
        <f t="shared" si="1246"/>
        <v>-3.7913786294959252E-4</v>
      </c>
      <c r="EG290" s="26" t="e">
        <f t="shared" si="1247"/>
        <v>#DIV/0!</v>
      </c>
      <c r="EI290" s="26">
        <f t="shared" si="1248"/>
        <v>0.99304089582212407</v>
      </c>
      <c r="EJ290" s="26">
        <f t="shared" si="1155"/>
        <v>0.62130686989975381</v>
      </c>
      <c r="EK290" s="26">
        <f t="shared" si="1224"/>
        <v>0.76622909597458211</v>
      </c>
      <c r="EN290" s="26">
        <f t="shared" si="1156"/>
        <v>4.241662111736615E-3</v>
      </c>
      <c r="EO290" s="26">
        <f t="shared" si="1157"/>
        <v>-1.2397295207587887E-2</v>
      </c>
      <c r="EP290" s="26">
        <f t="shared" si="1158"/>
        <v>-3.7766479927308264E-2</v>
      </c>
      <c r="EQ290" s="26">
        <f t="shared" si="1159"/>
        <v>-5.4044110122258335E-2</v>
      </c>
      <c r="ER290" s="26"/>
      <c r="ET290" s="26">
        <f t="shared" si="1160"/>
        <v>0.9864299634162168</v>
      </c>
      <c r="EU290" s="26">
        <f t="shared" si="1161"/>
        <v>1.2845709751751768</v>
      </c>
      <c r="EV290" s="26">
        <f t="shared" si="1225"/>
        <v>1.0569373229944288</v>
      </c>
      <c r="EW290" s="26">
        <f t="shared" si="1253"/>
        <v>-1.3662951056238512E-2</v>
      </c>
      <c r="EX290" s="26">
        <f t="shared" si="1249"/>
        <v>3.991014279669805E-2</v>
      </c>
      <c r="EY290" s="26">
        <f t="shared" si="1250"/>
        <v>1.4425379601857743E-2</v>
      </c>
      <c r="EZ290" s="26">
        <f t="shared" si="1251"/>
        <v>-1.2662517507034505E-3</v>
      </c>
      <c r="FA290" s="26">
        <f t="shared" si="1252"/>
        <v>0</v>
      </c>
      <c r="FB290" s="26"/>
      <c r="FC290" s="26"/>
      <c r="FD290" s="26">
        <f t="shared" si="1162"/>
        <v>1.019424185183492</v>
      </c>
      <c r="FE290" s="26">
        <f t="shared" si="1163"/>
        <v>1.0975489536668221</v>
      </c>
      <c r="FF290" s="26">
        <f t="shared" si="1226"/>
        <v>1.0906653826527963</v>
      </c>
      <c r="FV290" s="26">
        <f t="shared" si="1227"/>
        <v>1.7018468961335145</v>
      </c>
      <c r="FX290" s="8">
        <f t="shared" si="1164"/>
        <v>53</v>
      </c>
      <c r="FY290" t="b">
        <f t="shared" si="1130"/>
        <v>0</v>
      </c>
      <c r="GC290" s="11"/>
      <c r="GD290" s="11"/>
      <c r="GE290" s="11"/>
      <c r="GF290" s="11" t="str">
        <f t="shared" ca="1" si="1228"/>
        <v/>
      </c>
      <c r="GG290" s="20" t="str">
        <f t="shared" ca="1" si="1229"/>
        <v/>
      </c>
      <c r="GH290" s="20" t="str">
        <f t="shared" ca="1" si="1230"/>
        <v/>
      </c>
      <c r="GI290" s="20" t="str">
        <f t="shared" ca="1" si="1231"/>
        <v/>
      </c>
      <c r="GM290" s="12" t="str">
        <f t="shared" ca="1" si="1195"/>
        <v/>
      </c>
      <c r="GN290" s="12" t="str">
        <f t="shared" ca="1" si="1196"/>
        <v/>
      </c>
      <c r="GO290" s="12" t="str">
        <f t="shared" ca="1" si="1197"/>
        <v/>
      </c>
      <c r="GP290" s="12" t="str">
        <f t="shared" ca="1" si="1198"/>
        <v/>
      </c>
      <c r="GQ290" s="12" t="str">
        <f t="shared" ca="1" si="1199"/>
        <v/>
      </c>
      <c r="GX290" s="14"/>
      <c r="GZ290">
        <f t="shared" si="1076"/>
        <v>1.223726242949903</v>
      </c>
      <c r="HA290">
        <f t="shared" si="1232"/>
        <v>0.89596850302541342</v>
      </c>
      <c r="HB290">
        <f t="shared" si="1233"/>
        <v>1.0266390296785977</v>
      </c>
      <c r="HC290">
        <f t="shared" si="1234"/>
        <v>0.99798373267286844</v>
      </c>
      <c r="HD290">
        <f t="shared" si="1235"/>
        <v>1.1233581730242319</v>
      </c>
      <c r="HE290">
        <f t="shared" si="1236"/>
        <v>1.1233570250097782</v>
      </c>
      <c r="HG290">
        <f t="shared" si="1237"/>
        <v>0.91983623456859609</v>
      </c>
      <c r="HI290">
        <f t="shared" si="1238"/>
        <v>1.1010006797692737</v>
      </c>
      <c r="HJ290">
        <f t="shared" si="1239"/>
        <v>1.0750033405617063</v>
      </c>
      <c r="HK290">
        <f t="shared" si="1240"/>
        <v>0.89320153318759021</v>
      </c>
      <c r="HL290">
        <f t="shared" si="1241"/>
        <v>0.99180049707908369</v>
      </c>
      <c r="HM290" t="e">
        <f t="shared" si="1242"/>
        <v>#DIV/0!</v>
      </c>
      <c r="HO290" s="8">
        <f t="shared" si="1165"/>
        <v>53</v>
      </c>
      <c r="HP290" t="b">
        <f t="shared" si="1133"/>
        <v>0</v>
      </c>
      <c r="HS290" s="11"/>
      <c r="HT290" s="11"/>
      <c r="HU290" s="11"/>
      <c r="HV290" s="11" t="str">
        <f t="shared" ca="1" si="1178"/>
        <v/>
      </c>
      <c r="HW290" s="12" t="str">
        <f t="shared" ca="1" si="1179"/>
        <v/>
      </c>
      <c r="HX290" s="12" t="str">
        <f t="shared" ca="1" si="1180"/>
        <v/>
      </c>
      <c r="HY290" s="12" t="str">
        <f t="shared" ca="1" si="1181"/>
        <v/>
      </c>
      <c r="IB290" s="12" t="str">
        <f t="shared" ca="1" si="1182"/>
        <v/>
      </c>
      <c r="IC290" s="12" t="str">
        <f t="shared" ca="1" si="1183"/>
        <v/>
      </c>
      <c r="ID290" s="12" t="str">
        <f t="shared" ca="1" si="1184"/>
        <v/>
      </c>
      <c r="IE290" s="12" t="str">
        <f t="shared" ca="1" si="1185"/>
        <v/>
      </c>
      <c r="IF290" s="12" t="str">
        <f t="shared" ca="1" si="1186"/>
        <v/>
      </c>
    </row>
    <row r="291" spans="1:240" x14ac:dyDescent="0.2">
      <c r="A291" t="s">
        <v>200</v>
      </c>
      <c r="B291" s="1">
        <f t="shared" si="1134"/>
        <v>2003</v>
      </c>
      <c r="C291" s="42">
        <f>'Annual Data_MER_July-2014'!C67</f>
        <v>4353.1109999999999</v>
      </c>
      <c r="D291" s="42">
        <f>'Annual Data_MER_July-2014'!G67</f>
        <v>4090.0590000000002</v>
      </c>
      <c r="E291" s="42">
        <f>AER11_Table2.1d!W66*0.001</f>
        <v>3454.2179999999998</v>
      </c>
      <c r="F291" s="406">
        <f>mer_dataT02.05!H542</f>
        <v>23.234999999999999</v>
      </c>
      <c r="G291" s="42"/>
      <c r="H291" s="42">
        <f>SUM(C291:F291)</f>
        <v>11920.623</v>
      </c>
      <c r="I291" s="27">
        <f t="shared" si="1097"/>
        <v>3493.7347596717468</v>
      </c>
      <c r="J291" s="1"/>
      <c r="K291" s="27">
        <f>[2]National!H217</f>
        <v>4353.110999999999</v>
      </c>
      <c r="L291" s="42">
        <f>[10]Commercial_Total!D217</f>
        <v>3981.1430535439999</v>
      </c>
      <c r="M291" s="42">
        <f>[11]Total_Industrial!F220</f>
        <v>3296.9752112046885</v>
      </c>
      <c r="N291" s="27">
        <f>F291</f>
        <v>23.234999999999999</v>
      </c>
      <c r="O291" s="27"/>
      <c r="P291" s="27">
        <f t="shared" si="1099"/>
        <v>11654.464264748687</v>
      </c>
      <c r="Q291" s="27">
        <f t="shared" si="1100"/>
        <v>3415.7280963507292</v>
      </c>
      <c r="R291" s="27"/>
      <c r="S291" s="51">
        <f t="shared" si="1170"/>
        <v>0.99999999999999978</v>
      </c>
      <c r="T291" s="51">
        <f t="shared" si="1171"/>
        <v>0.9733705683815318</v>
      </c>
      <c r="U291" s="51">
        <f t="shared" si="1172"/>
        <v>0.95447803560883782</v>
      </c>
      <c r="V291" s="51">
        <f t="shared" si="1173"/>
        <v>1</v>
      </c>
      <c r="W291" s="51" t="e">
        <f t="shared" si="1174"/>
        <v>#DIV/0!</v>
      </c>
      <c r="X291" s="51">
        <f t="shared" si="1175"/>
        <v>0.97767241399620541</v>
      </c>
      <c r="Z291" s="23">
        <f t="shared" si="1254"/>
        <v>106827.40178307157</v>
      </c>
      <c r="AA291" s="23">
        <f t="shared" si="1254"/>
        <v>77765.478809122593</v>
      </c>
      <c r="AB291" s="27">
        <f t="shared" si="1202"/>
        <v>2352.1226927357197</v>
      </c>
      <c r="AC291" s="58">
        <f t="shared" si="1203"/>
        <v>1.5019127170393012</v>
      </c>
      <c r="AD291" s="27">
        <f t="shared" si="1204"/>
        <v>11654.464264748687</v>
      </c>
      <c r="AE291" s="27">
        <f t="shared" si="1176"/>
        <v>13270</v>
      </c>
      <c r="AH291" s="267">
        <f t="shared" si="1101"/>
        <v>40.749011277458742</v>
      </c>
      <c r="AI291" s="267">
        <f t="shared" si="1102"/>
        <v>51.19422029556096</v>
      </c>
      <c r="AJ291" s="267">
        <f t="shared" si="1103"/>
        <v>1401.7020546534604</v>
      </c>
      <c r="AK291" s="51">
        <f t="shared" si="1104"/>
        <v>1.5470273163278637E-2</v>
      </c>
      <c r="AL291" s="15"/>
      <c r="AM291" s="15"/>
      <c r="AN291" s="34">
        <f t="shared" si="1105"/>
        <v>0.87825653841361617</v>
      </c>
      <c r="AO291" s="34">
        <f t="shared" si="1106"/>
        <v>0.89831371514694802</v>
      </c>
      <c r="AQ291" s="26">
        <f t="shared" si="1205"/>
        <v>1.3142675681333256</v>
      </c>
      <c r="AR291" s="26">
        <f t="shared" si="1206"/>
        <v>1.2616206742335532</v>
      </c>
      <c r="AS291" s="26">
        <f t="shared" si="1207"/>
        <v>0.90446669118093814</v>
      </c>
      <c r="AT291" s="26">
        <f t="shared" si="1208"/>
        <v>1.0934600765676166</v>
      </c>
      <c r="AV291" s="26">
        <f t="shared" si="1209"/>
        <v>0.86656669246124751</v>
      </c>
      <c r="AY291" s="34">
        <f t="shared" si="1210"/>
        <v>8.0502940303746477</v>
      </c>
      <c r="AZ291" s="34">
        <f t="shared" si="1211"/>
        <v>5.8602470843347847</v>
      </c>
      <c r="BA291" s="34">
        <f t="shared" si="1212"/>
        <v>0.17725114489342275</v>
      </c>
      <c r="BB291">
        <f t="shared" si="1213"/>
        <v>1.1318106383114553E-4</v>
      </c>
      <c r="BD291" s="26">
        <f t="shared" si="1255"/>
        <v>1.3142675681333271</v>
      </c>
      <c r="BE291" s="26">
        <f t="shared" si="1256"/>
        <v>1.261620674233553</v>
      </c>
      <c r="BF291" s="26">
        <f t="shared" si="1257"/>
        <v>0.90447223041481428</v>
      </c>
      <c r="BG291" s="26">
        <f t="shared" si="1258"/>
        <v>1.0934600765676166</v>
      </c>
      <c r="BH291" s="258">
        <f>[2]National!CQ217</f>
        <v>1.0658362098406378</v>
      </c>
      <c r="BI291" s="258">
        <f>[10]Commercial_Total!Y217</f>
        <v>1.2386600969267993</v>
      </c>
      <c r="BJ291" s="258">
        <f>[11]Total_Industrial!Z220</f>
        <v>0.92258841882173204</v>
      </c>
      <c r="BK291" s="51">
        <f t="shared" si="1177"/>
        <v>1.0934600765676166</v>
      </c>
      <c r="BL291" s="1"/>
      <c r="BM291" s="1"/>
      <c r="BN291" s="258">
        <f>[2]National!CU217</f>
        <v>1.2330858681652732</v>
      </c>
      <c r="BO291" s="258">
        <f>[10]Commercial_Total!X217</f>
        <v>1.0185366246670255</v>
      </c>
      <c r="BP291" s="258">
        <f>[11]Total_Industrial!AD220</f>
        <v>0.98036373746154915</v>
      </c>
      <c r="BQ291" s="51">
        <v>1</v>
      </c>
      <c r="BZ291" s="83">
        <f t="shared" si="1135"/>
        <v>1.7493441607234665</v>
      </c>
      <c r="CA291" s="83">
        <f t="shared" si="1214"/>
        <v>0.85937650613453931</v>
      </c>
      <c r="CB291" s="83">
        <f t="shared" si="1215"/>
        <v>0.86656669246124751</v>
      </c>
      <c r="CC291" s="83">
        <f t="shared" si="1216"/>
        <v>0.75240814304173997</v>
      </c>
      <c r="CD291" s="83">
        <f t="shared" si="1217"/>
        <v>1.0786542214176127</v>
      </c>
      <c r="CE291" s="83">
        <f t="shared" si="1218"/>
        <v>1.0677438424779617</v>
      </c>
      <c r="CF291" s="473">
        <f t="shared" si="1188"/>
        <v>1.5159262378679024</v>
      </c>
      <c r="CG291" s="473">
        <f t="shared" si="1219"/>
        <v>1.5159233833345314</v>
      </c>
      <c r="CH291" s="9"/>
      <c r="CI291" s="84">
        <f t="shared" si="1108"/>
        <v>0.81158821972095974</v>
      </c>
      <c r="CK291" s="87">
        <f t="shared" si="1059"/>
        <v>1.6398650011861484</v>
      </c>
      <c r="CL291" s="87">
        <f t="shared" si="1109"/>
        <v>9.4643434322377081E-4</v>
      </c>
      <c r="CM291" s="92">
        <f t="shared" si="1110"/>
        <v>1</v>
      </c>
      <c r="CN291" s="92">
        <f t="shared" si="1111"/>
        <v>1</v>
      </c>
      <c r="CO291" s="5">
        <f t="shared" si="1112"/>
        <v>1</v>
      </c>
      <c r="CP291" s="91">
        <f t="shared" si="1113"/>
        <v>1</v>
      </c>
      <c r="CQ291" s="37">
        <f t="shared" si="1220"/>
        <v>1.5159262378679024</v>
      </c>
      <c r="CR291">
        <f t="shared" si="1221"/>
        <v>0.81158821972095974</v>
      </c>
      <c r="CS291" s="84">
        <f t="shared" si="1222"/>
        <v>1.1517242343470679</v>
      </c>
      <c r="CT291" s="205"/>
      <c r="CU291" s="244"/>
      <c r="CV291" s="5"/>
      <c r="CW291" s="26">
        <f t="shared" si="1114"/>
        <v>0.37351446631201007</v>
      </c>
      <c r="CX291" s="26">
        <f t="shared" si="1115"/>
        <v>0.34159811752014907</v>
      </c>
      <c r="CY291" s="26">
        <f t="shared" si="1116"/>
        <v>0.2828937595335948</v>
      </c>
      <c r="CZ291" s="26">
        <f t="shared" si="1117"/>
        <v>1.9936566342460727E-3</v>
      </c>
      <c r="DA291" s="26">
        <f t="shared" si="1118"/>
        <v>0</v>
      </c>
      <c r="DB291">
        <f t="shared" si="1119"/>
        <v>1</v>
      </c>
      <c r="DD291" s="26">
        <f t="shared" si="1136"/>
        <v>0.37352291631289369</v>
      </c>
      <c r="DE291" s="26">
        <f t="shared" si="1137"/>
        <v>0.34271564016503098</v>
      </c>
      <c r="DF291" s="26">
        <f t="shared" si="1138"/>
        <v>0.28194788060123427</v>
      </c>
      <c r="DG291" s="26">
        <f t="shared" si="1139"/>
        <v>1.8051531113391509E-3</v>
      </c>
      <c r="DH291" s="26" t="e">
        <f t="shared" si="1140"/>
        <v>#DIV/0!</v>
      </c>
      <c r="DI291" s="26">
        <f t="shared" si="1141"/>
        <v>0.99999159019049799</v>
      </c>
      <c r="DJ291" s="26"/>
      <c r="DK291" s="26">
        <f t="shared" si="1142"/>
        <v>0.37352605759588209</v>
      </c>
      <c r="DL291" s="26">
        <f t="shared" si="1143"/>
        <v>0.34271852236251688</v>
      </c>
      <c r="DM291" s="26">
        <f t="shared" si="1144"/>
        <v>0.28195025174914051</v>
      </c>
      <c r="DN291" s="26">
        <f t="shared" si="1145"/>
        <v>1.8051682924606096E-3</v>
      </c>
      <c r="DO291" s="26" t="e">
        <f t="shared" si="1146"/>
        <v>#DIV/0!</v>
      </c>
      <c r="DP291" s="26">
        <f t="shared" si="1147"/>
        <v>1.0000000000000002</v>
      </c>
      <c r="DQ291" s="26"/>
      <c r="DR291" s="26"/>
      <c r="DS291" s="26">
        <f t="shared" si="1148"/>
        <v>8.4342263554442116E-4</v>
      </c>
      <c r="DT291" s="26">
        <f t="shared" si="1149"/>
        <v>-1.2343166059964364E-2</v>
      </c>
      <c r="DU291" s="26">
        <f t="shared" si="1150"/>
        <v>9.4435385292808583E-3</v>
      </c>
      <c r="DV291" s="26">
        <f t="shared" si="1151"/>
        <v>0.19444032031481989</v>
      </c>
      <c r="DW291" s="26" t="e">
        <f t="shared" si="1152"/>
        <v>#DIV/0!</v>
      </c>
      <c r="DY291" s="26">
        <f t="shared" si="1153"/>
        <v>0.99909882057164012</v>
      </c>
      <c r="DZ291" s="26">
        <f t="shared" si="1154"/>
        <v>1.4086053514522112</v>
      </c>
      <c r="EA291" s="26">
        <f t="shared" si="1223"/>
        <v>1.1517242343470679</v>
      </c>
      <c r="EC291" s="26">
        <f t="shared" si="1243"/>
        <v>-1.9992539402681815E-2</v>
      </c>
      <c r="ED291" s="26">
        <f t="shared" si="1244"/>
        <v>-1.3289383069403315E-2</v>
      </c>
      <c r="EE291" s="26">
        <f t="shared" si="1245"/>
        <v>-2.1845295161467836E-2</v>
      </c>
      <c r="EF291" s="26">
        <f t="shared" si="1246"/>
        <v>-1.1493213019557228E-2</v>
      </c>
      <c r="EG291" s="26" t="e">
        <f t="shared" si="1247"/>
        <v>#DIV/0!</v>
      </c>
      <c r="EI291" s="26">
        <f t="shared" si="1248"/>
        <v>0.98196237521460472</v>
      </c>
      <c r="EJ291" s="26">
        <f t="shared" si="1155"/>
        <v>0.61009996970391367</v>
      </c>
      <c r="EK291" s="26">
        <f t="shared" si="1224"/>
        <v>0.75240814304173997</v>
      </c>
      <c r="EN291" s="26">
        <f t="shared" si="1156"/>
        <v>7.7978769913566188E-3</v>
      </c>
      <c r="EO291" s="26">
        <f t="shared" si="1157"/>
        <v>2.326834916980971E-3</v>
      </c>
      <c r="EP291" s="26">
        <f t="shared" si="1158"/>
        <v>2.1675095630024562E-2</v>
      </c>
      <c r="EQ291" s="26">
        <f t="shared" si="1159"/>
        <v>0.19444032031481989</v>
      </c>
      <c r="ER291" s="26"/>
      <c r="ET291" s="26">
        <f t="shared" si="1160"/>
        <v>1.0102243711603605</v>
      </c>
      <c r="EU291" s="26">
        <f t="shared" si="1161"/>
        <v>1.2977049056071941</v>
      </c>
      <c r="EV291" s="26">
        <f t="shared" si="1225"/>
        <v>1.0677438424779617</v>
      </c>
      <c r="EW291" s="26">
        <f t="shared" si="1253"/>
        <v>1.0172455845308549E-2</v>
      </c>
      <c r="EX291" s="26">
        <f t="shared" si="1249"/>
        <v>-6.9544543558124469E-3</v>
      </c>
      <c r="EY291" s="26">
        <f t="shared" si="1250"/>
        <v>-1.4670000976945289E-2</v>
      </c>
      <c r="EZ291" s="26">
        <f t="shared" si="1251"/>
        <v>-1.2230629201417759E-2</v>
      </c>
      <c r="FA291" s="26">
        <f t="shared" si="1252"/>
        <v>0</v>
      </c>
      <c r="FB291" s="26"/>
      <c r="FC291" s="26"/>
      <c r="FD291" s="26">
        <f t="shared" si="1162"/>
        <v>0.9889873086409241</v>
      </c>
      <c r="FE291" s="26">
        <f t="shared" si="1163"/>
        <v>1.0854619857886127</v>
      </c>
      <c r="FF291" s="26">
        <f t="shared" si="1226"/>
        <v>1.0786542214176127</v>
      </c>
      <c r="FV291" s="26">
        <f t="shared" si="1227"/>
        <v>1.7493441607234665</v>
      </c>
      <c r="FX291" s="8">
        <f t="shared" si="1164"/>
        <v>54</v>
      </c>
      <c r="FY291" t="b">
        <f t="shared" si="1130"/>
        <v>0</v>
      </c>
      <c r="GC291" s="11"/>
      <c r="GD291" s="11"/>
      <c r="GE291" s="11"/>
      <c r="GF291" s="11" t="str">
        <f t="shared" ca="1" si="1228"/>
        <v/>
      </c>
      <c r="GG291" s="20" t="str">
        <f t="shared" ca="1" si="1229"/>
        <v/>
      </c>
      <c r="GH291" s="20" t="str">
        <f t="shared" ca="1" si="1230"/>
        <v/>
      </c>
      <c r="GI291" s="20" t="str">
        <f t="shared" ca="1" si="1231"/>
        <v/>
      </c>
      <c r="GM291" s="12" t="str">
        <f t="shared" ca="1" si="1195"/>
        <v/>
      </c>
      <c r="GN291" s="12" t="str">
        <f t="shared" ca="1" si="1196"/>
        <v/>
      </c>
      <c r="GO291" s="12" t="str">
        <f t="shared" ca="1" si="1197"/>
        <v/>
      </c>
      <c r="GP291" s="12" t="str">
        <f t="shared" ca="1" si="1198"/>
        <v/>
      </c>
      <c r="GQ291" s="12" t="str">
        <f t="shared" ca="1" si="1199"/>
        <v/>
      </c>
      <c r="GX291" s="14"/>
      <c r="GZ291">
        <f t="shared" si="1076"/>
        <v>1.257879520356415</v>
      </c>
      <c r="HA291">
        <f t="shared" si="1232"/>
        <v>0.87980735934830867</v>
      </c>
      <c r="HB291">
        <f t="shared" si="1233"/>
        <v>1.015332970907566</v>
      </c>
      <c r="HC291">
        <f t="shared" si="1234"/>
        <v>1.0081874887677178</v>
      </c>
      <c r="HD291">
        <f t="shared" si="1235"/>
        <v>1.1328604881667108</v>
      </c>
      <c r="HE291">
        <f t="shared" si="1236"/>
        <v>1.1328590340611175</v>
      </c>
      <c r="HG291">
        <f t="shared" si="1237"/>
        <v>0.89329741999345891</v>
      </c>
      <c r="HI291">
        <f t="shared" si="1238"/>
        <v>1.101929680379341</v>
      </c>
      <c r="HJ291">
        <f t="shared" si="1239"/>
        <v>1.061815950316586</v>
      </c>
      <c r="HK291">
        <f t="shared" si="1240"/>
        <v>0.90167646999368234</v>
      </c>
      <c r="HL291">
        <f t="shared" si="1241"/>
        <v>1.2046716215605993</v>
      </c>
      <c r="HM291" t="e">
        <f t="shared" si="1242"/>
        <v>#DIV/0!</v>
      </c>
      <c r="HO291" s="8">
        <f t="shared" si="1165"/>
        <v>54</v>
      </c>
      <c r="HP291" t="b">
        <f t="shared" si="1133"/>
        <v>0</v>
      </c>
      <c r="HS291" s="11"/>
      <c r="HT291" s="11"/>
      <c r="HU291" s="11"/>
      <c r="HV291" s="11" t="str">
        <f t="shared" ca="1" si="1178"/>
        <v/>
      </c>
      <c r="HW291" s="12" t="str">
        <f t="shared" ca="1" si="1179"/>
        <v/>
      </c>
      <c r="HX291" s="12" t="str">
        <f t="shared" ca="1" si="1180"/>
        <v/>
      </c>
      <c r="HY291" s="12" t="str">
        <f t="shared" ca="1" si="1181"/>
        <v/>
      </c>
      <c r="IB291" s="12" t="str">
        <f t="shared" ca="1" si="1182"/>
        <v/>
      </c>
      <c r="IC291" s="12" t="str">
        <f t="shared" ca="1" si="1183"/>
        <v/>
      </c>
      <c r="ID291" s="12" t="str">
        <f t="shared" ca="1" si="1184"/>
        <v/>
      </c>
      <c r="IE291" s="12" t="str">
        <f t="shared" ca="1" si="1185"/>
        <v/>
      </c>
      <c r="IF291" s="12" t="str">
        <f t="shared" ca="1" si="1186"/>
        <v/>
      </c>
    </row>
    <row r="292" spans="1:240" x14ac:dyDescent="0.2">
      <c r="A292" t="s">
        <v>200</v>
      </c>
      <c r="B292" s="1">
        <f t="shared" si="1134"/>
        <v>2004</v>
      </c>
      <c r="C292" s="42">
        <f>'Annual Data_MER_July-2014'!C68</f>
        <v>4408.241</v>
      </c>
      <c r="D292" s="42">
        <f>'Annual Data_MER_July-2014'!G68</f>
        <v>4198.2089999999998</v>
      </c>
      <c r="E292" s="42">
        <f>AER11_Table2.1d!W67*0.001</f>
        <v>3472.9030000000002</v>
      </c>
      <c r="F292" s="406">
        <f>mer_dataT02.05!H543</f>
        <v>24.646999999999998</v>
      </c>
      <c r="G292" s="42"/>
      <c r="H292" s="42">
        <f>SUM(C292:F292)</f>
        <v>12104.000000000002</v>
      </c>
      <c r="I292" s="27">
        <f t="shared" si="1097"/>
        <v>3547.4794841735061</v>
      </c>
      <c r="J292" s="1"/>
      <c r="K292" s="27">
        <f>[2]National!H218</f>
        <v>4408.2410000000009</v>
      </c>
      <c r="L292" s="42">
        <f>[10]Commercial_Total!D218</f>
        <v>4072.2330569559999</v>
      </c>
      <c r="M292" s="42">
        <f>[11]Total_Industrial!F221</f>
        <v>3513.5923587136731</v>
      </c>
      <c r="N292" s="27">
        <f>F292</f>
        <v>24.646999999999998</v>
      </c>
      <c r="O292" s="27"/>
      <c r="P292" s="27">
        <f t="shared" si="1099"/>
        <v>12018.713415669676</v>
      </c>
      <c r="Q292" s="27">
        <f t="shared" si="1100"/>
        <v>3522.4834160813821</v>
      </c>
      <c r="R292" s="27"/>
      <c r="S292" s="51">
        <f t="shared" si="1170"/>
        <v>1.0000000000000002</v>
      </c>
      <c r="T292" s="51">
        <f t="shared" si="1171"/>
        <v>0.96999293197551628</v>
      </c>
      <c r="U292" s="51">
        <f t="shared" si="1172"/>
        <v>1.0117162381770159</v>
      </c>
      <c r="V292" s="51">
        <f t="shared" si="1173"/>
        <v>1</v>
      </c>
      <c r="W292" s="51" t="e">
        <f t="shared" si="1174"/>
        <v>#DIV/0!</v>
      </c>
      <c r="X292" s="51">
        <f t="shared" si="1175"/>
        <v>0.99295385126153946</v>
      </c>
      <c r="Z292" s="23">
        <f t="shared" si="1254"/>
        <v>108036.73358737525</v>
      </c>
      <c r="AA292" s="23">
        <f t="shared" si="1254"/>
        <v>78845.410774692748</v>
      </c>
      <c r="AB292" s="27">
        <f t="shared" si="1202"/>
        <v>2468.6336611869483</v>
      </c>
      <c r="AC292" s="58">
        <f t="shared" si="1203"/>
        <v>1.5633131281393231</v>
      </c>
      <c r="AD292" s="27">
        <f t="shared" si="1204"/>
        <v>12018.713415669676</v>
      </c>
      <c r="AE292" s="27">
        <f t="shared" si="1176"/>
        <v>13774</v>
      </c>
      <c r="AH292" s="267">
        <f t="shared" si="1101"/>
        <v>40.803168085740154</v>
      </c>
      <c r="AI292" s="267">
        <f t="shared" si="1102"/>
        <v>51.648320643451797</v>
      </c>
      <c r="AJ292" s="267">
        <f t="shared" si="1103"/>
        <v>1423.2943566945839</v>
      </c>
      <c r="AK292" s="51">
        <f t="shared" si="1104"/>
        <v>1.5765875406762046E-2</v>
      </c>
      <c r="AL292" s="15"/>
      <c r="AM292" s="15"/>
      <c r="AN292" s="34">
        <f t="shared" si="1105"/>
        <v>0.87256522547333204</v>
      </c>
      <c r="AO292" s="34">
        <f t="shared" si="1106"/>
        <v>0.87875707855379714</v>
      </c>
      <c r="AQ292" s="26">
        <f t="shared" si="1205"/>
        <v>1.3160142739916159</v>
      </c>
      <c r="AR292" s="26">
        <f t="shared" si="1206"/>
        <v>1.2728114372487562</v>
      </c>
      <c r="AS292" s="26">
        <f t="shared" si="1207"/>
        <v>0.91839940813549992</v>
      </c>
      <c r="AT292" s="26">
        <f t="shared" si="1208"/>
        <v>1.1143536476365596</v>
      </c>
      <c r="AV292" s="26">
        <f t="shared" si="1209"/>
        <v>0.86095113252549993</v>
      </c>
      <c r="AY292" s="34">
        <f t="shared" si="1210"/>
        <v>7.8435264692446092</v>
      </c>
      <c r="AZ292" s="34">
        <f t="shared" si="1211"/>
        <v>5.7242203263171731</v>
      </c>
      <c r="BA292" s="34">
        <f t="shared" si="1212"/>
        <v>0.17922416590583334</v>
      </c>
      <c r="BB292">
        <f t="shared" si="1213"/>
        <v>1.1349739568312205E-4</v>
      </c>
      <c r="BD292" s="26">
        <f t="shared" si="1255"/>
        <v>1.3160142739916179</v>
      </c>
      <c r="BE292" s="26">
        <f t="shared" si="1256"/>
        <v>1.272811437248756</v>
      </c>
      <c r="BF292" s="26">
        <f t="shared" si="1257"/>
        <v>0.91840505992061572</v>
      </c>
      <c r="BG292" s="26">
        <f t="shared" si="1258"/>
        <v>1.1143536476365596</v>
      </c>
      <c r="BH292" s="258">
        <f>[2]National!CQ218</f>
        <v>1.0638676982619564</v>
      </c>
      <c r="BI292" s="258">
        <f>[10]Commercial_Total!Y218</f>
        <v>1.2511737596017871</v>
      </c>
      <c r="BJ292" s="258">
        <f>[11]Total_Industrial!Z221</f>
        <v>0.95418530236534971</v>
      </c>
      <c r="BK292" s="51">
        <f t="shared" si="1177"/>
        <v>1.1143536476365596</v>
      </c>
      <c r="BL292" s="1"/>
      <c r="BM292" s="1"/>
      <c r="BN292" s="258">
        <f>[2]National!CU218</f>
        <v>1.2370093350344165</v>
      </c>
      <c r="BO292" s="258">
        <f>[10]Commercial_Total!X218</f>
        <v>1.0172939030098069</v>
      </c>
      <c r="BP292" s="258">
        <f>[11]Total_Industrial!AD221</f>
        <v>0.96250178832556155</v>
      </c>
      <c r="BQ292" s="51">
        <v>1</v>
      </c>
      <c r="BZ292" s="83">
        <f t="shared" si="1135"/>
        <v>1.8157849638134913</v>
      </c>
      <c r="CA292" s="83">
        <f t="shared" si="1214"/>
        <v>0.84066754762285101</v>
      </c>
      <c r="CB292" s="83">
        <f t="shared" si="1215"/>
        <v>0.86095113252549993</v>
      </c>
      <c r="CC292" s="83">
        <f t="shared" si="1216"/>
        <v>0.74162714305724164</v>
      </c>
      <c r="CD292" s="83">
        <f t="shared" si="1217"/>
        <v>1.0737812744904807</v>
      </c>
      <c r="CE292" s="83">
        <f t="shared" si="1218"/>
        <v>1.0811299056353612</v>
      </c>
      <c r="CF292" s="473">
        <f t="shared" si="1188"/>
        <v>1.5633050780943007</v>
      </c>
      <c r="CG292" s="473">
        <f t="shared" si="1219"/>
        <v>1.5633021210179991</v>
      </c>
      <c r="CH292" s="9"/>
      <c r="CI292" s="84">
        <f t="shared" si="1108"/>
        <v>0.79634533886873893</v>
      </c>
      <c r="CK292" s="87">
        <f t="shared" si="1059"/>
        <v>1.7142703084941877</v>
      </c>
      <c r="CL292" s="87">
        <f t="shared" si="1109"/>
        <v>9.1329309081433611E-4</v>
      </c>
      <c r="CM292" s="92">
        <f t="shared" si="1110"/>
        <v>1</v>
      </c>
      <c r="CN292" s="92">
        <f t="shared" si="1111"/>
        <v>1</v>
      </c>
      <c r="CO292" s="5">
        <f t="shared" si="1112"/>
        <v>1</v>
      </c>
      <c r="CP292" s="91">
        <f t="shared" si="1113"/>
        <v>1</v>
      </c>
      <c r="CQ292" s="37">
        <f t="shared" si="1220"/>
        <v>1.5633050780943007</v>
      </c>
      <c r="CR292">
        <f t="shared" si="1221"/>
        <v>0.79634533886873893</v>
      </c>
      <c r="CS292" s="84">
        <f t="shared" si="1222"/>
        <v>1.1608948520632121</v>
      </c>
      <c r="CT292" s="205"/>
      <c r="CU292" s="244"/>
      <c r="CV292" s="5"/>
      <c r="CW292" s="26">
        <f t="shared" si="1114"/>
        <v>0.3667814388728709</v>
      </c>
      <c r="CX292" s="26">
        <f t="shared" si="1115"/>
        <v>0.33882437463287307</v>
      </c>
      <c r="CY292" s="26">
        <f t="shared" si="1116"/>
        <v>0.29234346782349813</v>
      </c>
      <c r="CZ292" s="26">
        <f t="shared" si="1117"/>
        <v>2.0507186707577119E-3</v>
      </c>
      <c r="DA292" s="26">
        <f t="shared" si="1118"/>
        <v>0</v>
      </c>
      <c r="DB292">
        <f t="shared" si="1119"/>
        <v>0.99999999999999978</v>
      </c>
      <c r="DD292" s="26">
        <f t="shared" si="1136"/>
        <v>0.37013774616502343</v>
      </c>
      <c r="DE292" s="26">
        <f t="shared" si="1137"/>
        <v>0.3402093615406066</v>
      </c>
      <c r="DF292" s="26">
        <f t="shared" si="1138"/>
        <v>0.28759273930604518</v>
      </c>
      <c r="DG292" s="26">
        <f t="shared" si="1139"/>
        <v>2.0220534641280201E-3</v>
      </c>
      <c r="DH292" s="26" t="e">
        <f t="shared" si="1140"/>
        <v>#DIV/0!</v>
      </c>
      <c r="DI292" s="26">
        <f t="shared" si="1141"/>
        <v>0.99996190047580313</v>
      </c>
      <c r="DJ292" s="26"/>
      <c r="DK292" s="26">
        <f t="shared" si="1142"/>
        <v>0.37015184877434232</v>
      </c>
      <c r="DL292" s="26">
        <f t="shared" si="1143"/>
        <v>0.34022232384926643</v>
      </c>
      <c r="DM292" s="26">
        <f t="shared" si="1144"/>
        <v>0.28760369687005316</v>
      </c>
      <c r="DN292" s="26">
        <f t="shared" si="1145"/>
        <v>2.0221305063381754E-3</v>
      </c>
      <c r="DO292" s="26" t="e">
        <f t="shared" si="1146"/>
        <v>#DIV/0!</v>
      </c>
      <c r="DP292" s="26">
        <f t="shared" si="1147"/>
        <v>1.0000000000000002</v>
      </c>
      <c r="DQ292" s="26"/>
      <c r="DR292" s="26"/>
      <c r="DS292" s="26">
        <f t="shared" si="1148"/>
        <v>1.328151293203459E-3</v>
      </c>
      <c r="DT292" s="26">
        <f t="shared" si="1149"/>
        <v>8.8310400523215048E-3</v>
      </c>
      <c r="DU292" s="26">
        <f t="shared" si="1150"/>
        <v>1.5286902626666626E-2</v>
      </c>
      <c r="DV292" s="26">
        <f t="shared" si="1151"/>
        <v>1.8927497910369774E-2</v>
      </c>
      <c r="DW292" s="26" t="e">
        <f t="shared" si="1152"/>
        <v>#DIV/0!</v>
      </c>
      <c r="DY292" s="26">
        <f t="shared" si="1153"/>
        <v>1.007962511721691</v>
      </c>
      <c r="DZ292" s="26">
        <f t="shared" si="1154"/>
        <v>1.4198213880743862</v>
      </c>
      <c r="EA292" s="26">
        <f t="shared" si="1223"/>
        <v>1.1608948520632121</v>
      </c>
      <c r="EC292" s="26">
        <f t="shared" si="1243"/>
        <v>-2.6020078294737518E-2</v>
      </c>
      <c r="ED292" s="26">
        <f t="shared" si="1244"/>
        <v>-2.3485414639185031E-2</v>
      </c>
      <c r="EE292" s="26">
        <f t="shared" si="1245"/>
        <v>1.1069721241392626E-2</v>
      </c>
      <c r="EF292" s="26">
        <f t="shared" si="1246"/>
        <v>2.7910200025267231E-3</v>
      </c>
      <c r="EG292" s="26" t="e">
        <f t="shared" si="1247"/>
        <v>#DIV/0!</v>
      </c>
      <c r="EI292" s="26">
        <f t="shared" si="1248"/>
        <v>0.98567134063579609</v>
      </c>
      <c r="EJ292" s="26">
        <f t="shared" si="1155"/>
        <v>0.60135805505991513</v>
      </c>
      <c r="EK292" s="26">
        <f t="shared" si="1224"/>
        <v>0.74162714305724164</v>
      </c>
      <c r="EN292" s="26">
        <f t="shared" si="1156"/>
        <v>-1.848625183804968E-3</v>
      </c>
      <c r="EO292" s="26">
        <f t="shared" si="1157"/>
        <v>1.0051890014710478E-2</v>
      </c>
      <c r="EP292" s="26">
        <f t="shared" si="1158"/>
        <v>3.367467158402624E-2</v>
      </c>
      <c r="EQ292" s="26">
        <f t="shared" si="1159"/>
        <v>1.8927497910369774E-2</v>
      </c>
      <c r="ER292" s="26"/>
      <c r="ET292" s="26">
        <f t="shared" si="1160"/>
        <v>1.012536773919795</v>
      </c>
      <c r="EU292" s="26">
        <f t="shared" si="1161"/>
        <v>1.3139739386234004</v>
      </c>
      <c r="EV292" s="26">
        <f t="shared" si="1225"/>
        <v>1.0811299056353612</v>
      </c>
      <c r="EW292" s="26">
        <f t="shared" si="1253"/>
        <v>1.2458839259790005E-2</v>
      </c>
      <c r="EX292" s="26">
        <f t="shared" si="1249"/>
        <v>3.1767764770087898E-3</v>
      </c>
      <c r="EY292" s="26">
        <f t="shared" si="1250"/>
        <v>-1.2208499623890931E-3</v>
      </c>
      <c r="EZ292" s="26">
        <f t="shared" si="1251"/>
        <v>-1.8387739315786696E-2</v>
      </c>
      <c r="FA292" s="26">
        <f t="shared" si="1252"/>
        <v>0</v>
      </c>
      <c r="FB292" s="26"/>
      <c r="FC292" s="26"/>
      <c r="FD292" s="26">
        <f t="shared" si="1162"/>
        <v>0.99548238274103473</v>
      </c>
      <c r="FE292" s="26">
        <f t="shared" si="1163"/>
        <v>1.0805582839876633</v>
      </c>
      <c r="FF292" s="26">
        <f t="shared" si="1226"/>
        <v>1.0737812744904807</v>
      </c>
      <c r="FV292" s="26">
        <f t="shared" si="1227"/>
        <v>1.8157849638134913</v>
      </c>
      <c r="FX292" s="8">
        <f t="shared" si="1164"/>
        <v>55</v>
      </c>
      <c r="FY292" t="b">
        <f t="shared" si="1130"/>
        <v>0</v>
      </c>
      <c r="GC292" s="11"/>
      <c r="GD292" s="11"/>
      <c r="GE292" s="11"/>
      <c r="GF292" s="11" t="str">
        <f t="shared" ca="1" si="1228"/>
        <v/>
      </c>
      <c r="GG292" s="20" t="str">
        <f t="shared" ca="1" si="1229"/>
        <v/>
      </c>
      <c r="GH292" s="20" t="str">
        <f t="shared" ca="1" si="1230"/>
        <v/>
      </c>
      <c r="GI292" s="20" t="str">
        <f t="shared" ca="1" si="1231"/>
        <v/>
      </c>
      <c r="GM292" s="12" t="str">
        <f t="shared" ca="1" si="1195"/>
        <v/>
      </c>
      <c r="GN292" s="12" t="str">
        <f t="shared" ca="1" si="1196"/>
        <v/>
      </c>
      <c r="GO292" s="12" t="str">
        <f t="shared" ca="1" si="1197"/>
        <v/>
      </c>
      <c r="GP292" s="12" t="str">
        <f t="shared" ca="1" si="1198"/>
        <v/>
      </c>
      <c r="GQ292" s="12" t="str">
        <f t="shared" ca="1" si="1199"/>
        <v/>
      </c>
      <c r="GX292" s="14"/>
      <c r="GZ292">
        <f t="shared" si="1076"/>
        <v>1.3056542964121525</v>
      </c>
      <c r="HA292">
        <f t="shared" si="1232"/>
        <v>0.86720089939008704</v>
      </c>
      <c r="HB292">
        <f t="shared" si="1233"/>
        <v>1.0107460851545975</v>
      </c>
      <c r="HC292">
        <f t="shared" si="1234"/>
        <v>1.0208269073831646</v>
      </c>
      <c r="HD292">
        <f t="shared" si="1235"/>
        <v>1.1682669708351157</v>
      </c>
      <c r="HE292">
        <f t="shared" si="1236"/>
        <v>1.1682654613233348</v>
      </c>
      <c r="HG292">
        <f t="shared" si="1237"/>
        <v>0.87651991410107644</v>
      </c>
      <c r="HI292">
        <f t="shared" si="1238"/>
        <v>1.1033941820339594</v>
      </c>
      <c r="HJ292">
        <f t="shared" si="1239"/>
        <v>1.0712344157146538</v>
      </c>
      <c r="HK292">
        <f t="shared" si="1240"/>
        <v>0.91556620541844125</v>
      </c>
      <c r="HL292">
        <f t="shared" si="1241"/>
        <v>1.227690195973324</v>
      </c>
      <c r="HM292" t="e">
        <f t="shared" si="1242"/>
        <v>#DIV/0!</v>
      </c>
      <c r="HO292" s="8">
        <f t="shared" si="1165"/>
        <v>55</v>
      </c>
      <c r="HP292" t="b">
        <f t="shared" si="1133"/>
        <v>0</v>
      </c>
      <c r="HS292" s="11"/>
      <c r="HT292" s="11"/>
      <c r="HU292" s="11"/>
      <c r="HV292" s="11" t="str">
        <f t="shared" ca="1" si="1178"/>
        <v/>
      </c>
      <c r="HW292" s="12" t="str">
        <f t="shared" ca="1" si="1179"/>
        <v/>
      </c>
      <c r="HX292" s="12" t="str">
        <f t="shared" ca="1" si="1180"/>
        <v/>
      </c>
      <c r="HY292" s="12" t="str">
        <f t="shared" ca="1" si="1181"/>
        <v/>
      </c>
      <c r="IB292" s="12" t="str">
        <f t="shared" ca="1" si="1182"/>
        <v/>
      </c>
      <c r="IC292" s="12" t="str">
        <f t="shared" ca="1" si="1183"/>
        <v/>
      </c>
      <c r="ID292" s="12" t="str">
        <f t="shared" ca="1" si="1184"/>
        <v/>
      </c>
      <c r="IE292" s="12" t="str">
        <f t="shared" ca="1" si="1185"/>
        <v/>
      </c>
      <c r="IF292" s="12" t="str">
        <f t="shared" ca="1" si="1186"/>
        <v/>
      </c>
    </row>
    <row r="293" spans="1:240" x14ac:dyDescent="0.2">
      <c r="A293" t="s">
        <v>200</v>
      </c>
      <c r="B293" s="1">
        <f t="shared" si="1134"/>
        <v>2005</v>
      </c>
      <c r="C293" s="251">
        <f>'Annual Data_MER_July-2014'!C69</f>
        <v>4637.683</v>
      </c>
      <c r="D293" s="251">
        <f>'Annual Data_MER_July-2014'!G69</f>
        <v>4350.57</v>
      </c>
      <c r="E293" s="42">
        <f>AER11_Table2.1d!W68*0.001</f>
        <v>3477.36</v>
      </c>
      <c r="F293" s="406">
        <f>mer_dataT02.05!H544</f>
        <v>25.611999999999998</v>
      </c>
      <c r="G293" s="42"/>
      <c r="H293" s="42">
        <f t="shared" si="1096"/>
        <v>12491.225</v>
      </c>
      <c r="I293" s="27">
        <f t="shared" si="1097"/>
        <v>3660.9686400937867</v>
      </c>
      <c r="J293" s="1"/>
      <c r="K293" s="27">
        <f>[2]National!H219</f>
        <v>4637.683</v>
      </c>
      <c r="L293" s="42">
        <f>[10]Commercial_Total!D219</f>
        <v>4224.5940603679992</v>
      </c>
      <c r="M293" s="42">
        <f>[11]Total_Industrial!F222</f>
        <v>3628.8502356499193</v>
      </c>
      <c r="N293" s="27">
        <f t="shared" si="1098"/>
        <v>25.611999999999998</v>
      </c>
      <c r="O293" s="27"/>
      <c r="P293" s="27">
        <f t="shared" si="1099"/>
        <v>12516.739296017919</v>
      </c>
      <c r="Q293" s="27">
        <f t="shared" si="1100"/>
        <v>3668.4464525257677</v>
      </c>
      <c r="R293" s="27"/>
      <c r="S293" s="51">
        <f t="shared" si="1170"/>
        <v>1</v>
      </c>
      <c r="T293" s="51">
        <f t="shared" si="1171"/>
        <v>0.97104380813732438</v>
      </c>
      <c r="U293" s="51">
        <f t="shared" si="1172"/>
        <v>1.0435647260133893</v>
      </c>
      <c r="V293" s="51">
        <f t="shared" si="1173"/>
        <v>1</v>
      </c>
      <c r="W293" s="51" t="e">
        <f t="shared" si="1174"/>
        <v>#DIV/0!</v>
      </c>
      <c r="X293" s="51">
        <f t="shared" si="1175"/>
        <v>1.0020425775708883</v>
      </c>
      <c r="Z293" s="23">
        <f t="shared" si="1254"/>
        <v>109339.09219907041</v>
      </c>
      <c r="AA293" s="23">
        <f t="shared" si="1254"/>
        <v>79981.502570981233</v>
      </c>
      <c r="AB293" s="27">
        <f t="shared" si="1202"/>
        <v>2476.1344831603537</v>
      </c>
      <c r="AC293" s="58">
        <f t="shared" si="1203"/>
        <v>1.5860478109791885</v>
      </c>
      <c r="AD293" s="27">
        <f t="shared" si="1204"/>
        <v>12516.739296017919</v>
      </c>
      <c r="AE293" s="27">
        <f t="shared" si="1176"/>
        <v>14235.6</v>
      </c>
      <c r="AH293" s="267">
        <f t="shared" si="1101"/>
        <v>42.415598179252392</v>
      </c>
      <c r="AI293" s="267">
        <f t="shared" si="1102"/>
        <v>52.819638598547158</v>
      </c>
      <c r="AJ293" s="267">
        <f t="shared" si="1103"/>
        <v>1465.5303499583451</v>
      </c>
      <c r="AK293" s="51">
        <f t="shared" si="1104"/>
        <v>1.6148315216416933E-2</v>
      </c>
      <c r="AL293" s="15"/>
      <c r="AM293" s="15"/>
      <c r="AN293" s="34">
        <f t="shared" si="1105"/>
        <v>0.87925618140562523</v>
      </c>
      <c r="AO293" s="34">
        <f t="shared" si="1106"/>
        <v>0.87746389333782915</v>
      </c>
      <c r="AQ293" s="26">
        <f t="shared" si="1205"/>
        <v>1.3680195745216335</v>
      </c>
      <c r="AR293" s="26">
        <f t="shared" si="1206"/>
        <v>1.3016771752113172</v>
      </c>
      <c r="AS293" s="26">
        <f t="shared" si="1207"/>
        <v>0.9456527384343264</v>
      </c>
      <c r="AT293" s="26">
        <f t="shared" si="1208"/>
        <v>1.1413850167102724</v>
      </c>
      <c r="AV293" s="26">
        <f t="shared" si="1209"/>
        <v>0.86755302991885652</v>
      </c>
      <c r="AY293" s="34">
        <f t="shared" si="1210"/>
        <v>7.680680280358426</v>
      </c>
      <c r="AZ293" s="34">
        <f t="shared" si="1211"/>
        <v>5.6184145783093955</v>
      </c>
      <c r="BA293" s="34">
        <f t="shared" si="1212"/>
        <v>0.17393959391668448</v>
      </c>
      <c r="BB293">
        <f t="shared" si="1213"/>
        <v>1.1141418773913206E-4</v>
      </c>
      <c r="BD293" s="26">
        <f t="shared" si="1255"/>
        <v>1.3680195745216357</v>
      </c>
      <c r="BE293" s="26">
        <f t="shared" si="1256"/>
        <v>1.301677175211317</v>
      </c>
      <c r="BF293" s="26">
        <f t="shared" si="1257"/>
        <v>0.94565905660308069</v>
      </c>
      <c r="BG293" s="26">
        <f t="shared" si="1258"/>
        <v>1.1413850167102724</v>
      </c>
      <c r="BH293" s="258">
        <f>[2]National!CQ219</f>
        <v>1.067100114393758</v>
      </c>
      <c r="BI293" s="258">
        <f>[10]Commercial_Total!Y219</f>
        <v>1.2637928901394213</v>
      </c>
      <c r="BJ293" s="258">
        <f>[11]Total_Industrial!Z222</f>
        <v>0.96310764310333774</v>
      </c>
      <c r="BK293" s="51">
        <f t="shared" si="1177"/>
        <v>1.1413850167102724</v>
      </c>
      <c r="BL293" s="1"/>
      <c r="BM293" s="1"/>
      <c r="BN293" s="258">
        <f>[2]National!CU219</f>
        <v>1.2819974021826774</v>
      </c>
      <c r="BO293" s="258">
        <f>[10]Commercial_Total!X219</f>
        <v>1.0299766562761057</v>
      </c>
      <c r="BP293" s="258">
        <f>[11]Total_Industrial!AD222</f>
        <v>0.98188303599789328</v>
      </c>
      <c r="BQ293" s="51">
        <v>1</v>
      </c>
      <c r="BZ293" s="83">
        <f t="shared" si="1135"/>
        <v>1.8766363025165773</v>
      </c>
      <c r="CA293" s="83">
        <f t="shared" si="1214"/>
        <v>0.83943041523363704</v>
      </c>
      <c r="CB293" s="83">
        <f t="shared" si="1215"/>
        <v>0.86755302991885652</v>
      </c>
      <c r="CC293" s="83">
        <f t="shared" si="1216"/>
        <v>0.72491304112803867</v>
      </c>
      <c r="CD293" s="83">
        <f t="shared" si="1217"/>
        <v>1.0989437465838445</v>
      </c>
      <c r="CE293" s="83">
        <f t="shared" si="1218"/>
        <v>1.0890192190256602</v>
      </c>
      <c r="CF293" s="473">
        <f t="shared" si="1188"/>
        <v>1.6280848398584924</v>
      </c>
      <c r="CG293" s="473">
        <f t="shared" si="1219"/>
        <v>1.6280815103039763</v>
      </c>
      <c r="CH293" s="9"/>
      <c r="CI293" s="84">
        <f t="shared" si="1108"/>
        <v>0.79663865336473538</v>
      </c>
      <c r="CK293" s="87">
        <f t="shared" si="1059"/>
        <v>1.9220268613610663</v>
      </c>
      <c r="CL293" s="87">
        <f t="shared" si="1109"/>
        <v>8.3628136584424772E-4</v>
      </c>
      <c r="CM293" s="92">
        <f t="shared" si="1110"/>
        <v>1</v>
      </c>
      <c r="CN293" s="92">
        <f t="shared" si="1111"/>
        <v>1</v>
      </c>
      <c r="CO293" s="5">
        <f t="shared" si="1112"/>
        <v>1</v>
      </c>
      <c r="CP293" s="91">
        <f t="shared" si="1113"/>
        <v>1</v>
      </c>
      <c r="CQ293" s="37">
        <f t="shared" si="1220"/>
        <v>1.6280848398584924</v>
      </c>
      <c r="CR293">
        <f t="shared" si="1221"/>
        <v>0.79663865336473538</v>
      </c>
      <c r="CS293" s="84">
        <f t="shared" si="1222"/>
        <v>1.1967684131725023</v>
      </c>
      <c r="CT293" s="205"/>
      <c r="CU293" s="244"/>
      <c r="CV293" s="5"/>
      <c r="CW293" s="26">
        <f t="shared" si="1114"/>
        <v>0.37051846254203241</v>
      </c>
      <c r="CX293" s="26">
        <f t="shared" si="1115"/>
        <v>0.33751554302261561</v>
      </c>
      <c r="CY293" s="26">
        <f t="shared" si="1116"/>
        <v>0.28991977461769164</v>
      </c>
      <c r="CZ293" s="26">
        <f t="shared" si="1117"/>
        <v>2.0462198176603558E-3</v>
      </c>
      <c r="DA293" s="26">
        <f t="shared" si="1118"/>
        <v>0</v>
      </c>
      <c r="DB293">
        <f t="shared" si="1119"/>
        <v>1</v>
      </c>
      <c r="DD293" s="26">
        <f t="shared" si="1136"/>
        <v>0.36864679381893217</v>
      </c>
      <c r="DE293" s="26">
        <f t="shared" si="1137"/>
        <v>0.33816953669239824</v>
      </c>
      <c r="DF293" s="26">
        <f t="shared" si="1138"/>
        <v>0.29112993976008222</v>
      </c>
      <c r="DG293" s="26">
        <f t="shared" si="1139"/>
        <v>2.0484684208427243E-3</v>
      </c>
      <c r="DH293" s="26" t="e">
        <f t="shared" si="1140"/>
        <v>#DIV/0!</v>
      </c>
      <c r="DI293" s="26">
        <f t="shared" si="1141"/>
        <v>0.9999947386922553</v>
      </c>
      <c r="DJ293" s="26"/>
      <c r="DK293" s="26">
        <f t="shared" si="1142"/>
        <v>0.36864873339336823</v>
      </c>
      <c r="DL293" s="26">
        <f t="shared" si="1143"/>
        <v>0.33817131591576172</v>
      </c>
      <c r="DM293" s="26">
        <f t="shared" si="1144"/>
        <v>0.29113147149234792</v>
      </c>
      <c r="DN293" s="26">
        <f t="shared" si="1145"/>
        <v>2.0484791985221963E-3</v>
      </c>
      <c r="DO293" s="26" t="e">
        <f t="shared" si="1146"/>
        <v>#DIV/0!</v>
      </c>
      <c r="DP293" s="26">
        <f t="shared" si="1147"/>
        <v>1</v>
      </c>
      <c r="DQ293" s="26"/>
      <c r="DR293" s="26"/>
      <c r="DS293" s="26">
        <f t="shared" si="1148"/>
        <v>3.8756448616340151E-2</v>
      </c>
      <c r="DT293" s="26">
        <f t="shared" si="1149"/>
        <v>2.2425383839325866E-2</v>
      </c>
      <c r="DU293" s="26">
        <f t="shared" si="1150"/>
        <v>2.9243036439206779E-2</v>
      </c>
      <c r="DV293" s="26">
        <f t="shared" si="1151"/>
        <v>2.3967903309151328E-2</v>
      </c>
      <c r="DW293" s="26" t="e">
        <f t="shared" si="1152"/>
        <v>#DIV/0!</v>
      </c>
      <c r="DY293" s="26">
        <f t="shared" si="1153"/>
        <v>1.0309016454380289</v>
      </c>
      <c r="DZ293" s="26">
        <f t="shared" si="1154"/>
        <v>1.4636962051939908</v>
      </c>
      <c r="EA293" s="26">
        <f t="shared" si="1223"/>
        <v>1.1967684131725023</v>
      </c>
      <c r="EC293" s="26">
        <f t="shared" si="1243"/>
        <v>-2.0980416572636506E-2</v>
      </c>
      <c r="ED293" s="26">
        <f t="shared" si="1244"/>
        <v>-1.8656832019831118E-2</v>
      </c>
      <c r="EE293" s="26">
        <f t="shared" si="1245"/>
        <v>-2.9929268292330207E-2</v>
      </c>
      <c r="EF293" s="26">
        <f t="shared" si="1246"/>
        <v>-1.8525213231238735E-2</v>
      </c>
      <c r="EG293" s="26" t="e">
        <f t="shared" si="1247"/>
        <v>#DIV/0!</v>
      </c>
      <c r="EI293" s="26">
        <f t="shared" si="1248"/>
        <v>0.97746293122403582</v>
      </c>
      <c r="EJ293" s="26">
        <f t="shared" si="1155"/>
        <v>0.58780520721404972</v>
      </c>
      <c r="EK293" s="26">
        <f t="shared" si="1224"/>
        <v>0.72491304112803867</v>
      </c>
      <c r="EN293" s="26">
        <f t="shared" si="1156"/>
        <v>3.0337563916080349E-3</v>
      </c>
      <c r="EO293" s="26">
        <f t="shared" si="1157"/>
        <v>1.0035311157821924E-2</v>
      </c>
      <c r="EP293" s="26">
        <f t="shared" si="1158"/>
        <v>9.3072946079255457E-3</v>
      </c>
      <c r="EQ293" s="26">
        <f t="shared" si="1159"/>
        <v>2.3967903309151328E-2</v>
      </c>
      <c r="ER293" s="26"/>
      <c r="ET293" s="26">
        <f t="shared" si="1160"/>
        <v>1.0072972853208262</v>
      </c>
      <c r="EU293" s="26">
        <f t="shared" si="1161"/>
        <v>1.3235623813576651</v>
      </c>
      <c r="EV293" s="26">
        <f t="shared" si="1225"/>
        <v>1.0890192190256602</v>
      </c>
      <c r="EW293" s="26">
        <f t="shared" si="1253"/>
        <v>7.2707889572341559E-3</v>
      </c>
      <c r="EX293" s="26">
        <f t="shared" si="1249"/>
        <v>3.5722692224732303E-2</v>
      </c>
      <c r="EY293" s="26">
        <f t="shared" si="1250"/>
        <v>1.2390072681503921E-2</v>
      </c>
      <c r="EZ293" s="26">
        <f t="shared" si="1251"/>
        <v>1.9936269154635828E-2</v>
      </c>
      <c r="FA293" s="26">
        <f t="shared" si="1252"/>
        <v>0</v>
      </c>
      <c r="FB293" s="26"/>
      <c r="FC293" s="26"/>
      <c r="FD293" s="26">
        <f t="shared" si="1162"/>
        <v>1.0234335173197202</v>
      </c>
      <c r="FE293" s="26">
        <f t="shared" si="1163"/>
        <v>1.1058795652504554</v>
      </c>
      <c r="FF293" s="26">
        <f t="shared" si="1226"/>
        <v>1.0989437465838445</v>
      </c>
      <c r="FV293" s="26">
        <f t="shared" si="1227"/>
        <v>1.8766363025165773</v>
      </c>
      <c r="FX293" s="8">
        <f t="shared" si="1164"/>
        <v>56</v>
      </c>
      <c r="FY293" t="b">
        <f t="shared" si="1130"/>
        <v>0</v>
      </c>
      <c r="GC293" s="11"/>
      <c r="GD293" s="11"/>
      <c r="GE293" s="11"/>
      <c r="GF293" s="11" t="str">
        <f t="shared" ca="1" si="1228"/>
        <v/>
      </c>
      <c r="GG293" s="20" t="str">
        <f t="shared" ca="1" si="1229"/>
        <v/>
      </c>
      <c r="GH293" s="20" t="str">
        <f t="shared" ca="1" si="1230"/>
        <v/>
      </c>
      <c r="GI293" s="20" t="str">
        <f t="shared" ca="1" si="1231"/>
        <v/>
      </c>
      <c r="GM293" s="12" t="str">
        <f t="shared" ca="1" si="1195"/>
        <v/>
      </c>
      <c r="GN293" s="12" t="str">
        <f t="shared" ca="1" si="1196"/>
        <v/>
      </c>
      <c r="GO293" s="12" t="str">
        <f t="shared" ca="1" si="1197"/>
        <v/>
      </c>
      <c r="GP293" s="12" t="str">
        <f t="shared" ca="1" si="1198"/>
        <v/>
      </c>
      <c r="GQ293" s="12" t="str">
        <f t="shared" ca="1" si="1199"/>
        <v/>
      </c>
      <c r="GX293" s="14"/>
      <c r="GZ293">
        <f t="shared" si="1076"/>
        <v>1.3494099246409783</v>
      </c>
      <c r="HA293">
        <f t="shared" si="1232"/>
        <v>0.84765673307795453</v>
      </c>
      <c r="HB293">
        <f t="shared" si="1233"/>
        <v>1.0344314210469072</v>
      </c>
      <c r="HC293">
        <f t="shared" si="1234"/>
        <v>1.0282761725895162</v>
      </c>
      <c r="HD293">
        <f t="shared" si="1235"/>
        <v>1.2166772633033831</v>
      </c>
      <c r="HE293">
        <f t="shared" si="1236"/>
        <v>1.2166755044563569</v>
      </c>
      <c r="HG293">
        <f t="shared" si="1237"/>
        <v>0.87684275895780739</v>
      </c>
      <c r="HI293">
        <f t="shared" si="1238"/>
        <v>1.1469973155058344</v>
      </c>
      <c r="HJ293">
        <f t="shared" si="1239"/>
        <v>1.0955286442512355</v>
      </c>
      <c r="HK293">
        <f t="shared" si="1240"/>
        <v>0.94273546095767236</v>
      </c>
      <c r="HL293">
        <f t="shared" si="1241"/>
        <v>1.2574708198048323</v>
      </c>
      <c r="HM293" t="e">
        <f t="shared" si="1242"/>
        <v>#DIV/0!</v>
      </c>
      <c r="HO293" s="8">
        <f t="shared" si="1165"/>
        <v>56</v>
      </c>
      <c r="HP293" t="b">
        <f t="shared" si="1133"/>
        <v>0</v>
      </c>
      <c r="HS293" s="11"/>
      <c r="HT293" s="11"/>
      <c r="HU293" s="11"/>
      <c r="HV293" s="11" t="str">
        <f t="shared" ca="1" si="1178"/>
        <v/>
      </c>
      <c r="HW293" s="12" t="str">
        <f t="shared" ca="1" si="1179"/>
        <v/>
      </c>
      <c r="HX293" s="12" t="str">
        <f t="shared" ca="1" si="1180"/>
        <v/>
      </c>
      <c r="HY293" s="12" t="str">
        <f t="shared" ca="1" si="1181"/>
        <v/>
      </c>
      <c r="IB293" s="12" t="str">
        <f t="shared" ca="1" si="1182"/>
        <v/>
      </c>
      <c r="IC293" s="12" t="str">
        <f t="shared" ca="1" si="1183"/>
        <v/>
      </c>
      <c r="ID293" s="12" t="str">
        <f t="shared" ca="1" si="1184"/>
        <v/>
      </c>
      <c r="IE293" s="12" t="str">
        <f t="shared" ca="1" si="1185"/>
        <v/>
      </c>
      <c r="IF293" s="12" t="str">
        <f t="shared" ca="1" si="1186"/>
        <v/>
      </c>
    </row>
    <row r="294" spans="1:240" x14ac:dyDescent="0.2">
      <c r="A294" t="s">
        <v>200</v>
      </c>
      <c r="B294" s="1">
        <f t="shared" si="1134"/>
        <v>2006</v>
      </c>
      <c r="C294" s="251">
        <f>'Annual Data_MER_July-2014'!C70</f>
        <v>4611.3860000000004</v>
      </c>
      <c r="D294" s="251">
        <f>'Annual Data_MER_July-2014'!G70</f>
        <v>4434.7250000000004</v>
      </c>
      <c r="E294" s="406">
        <f>mer_dataT02.04!M541</f>
        <v>3450.547</v>
      </c>
      <c r="F294" s="406">
        <f>mer_dataT02.05!H545</f>
        <v>25.103999999999999</v>
      </c>
      <c r="G294" s="42"/>
      <c r="H294" s="42">
        <f t="shared" ref="H294:H299" si="1259">SUM(C294:F294)</f>
        <v>12521.762000000001</v>
      </c>
      <c r="I294" s="27">
        <f t="shared" si="1097"/>
        <v>3669.9185228604924</v>
      </c>
      <c r="J294" s="1"/>
      <c r="K294" s="27">
        <f>[2]National!H220</f>
        <v>4611.3860000000004</v>
      </c>
      <c r="L294" s="42">
        <f>[10]Commercial_Total!D220</f>
        <v>4270.7747901040002</v>
      </c>
      <c r="M294" s="42">
        <f>[11]Total_Industrial!F223</f>
        <v>3609.5684353656284</v>
      </c>
      <c r="N294" s="27">
        <f t="shared" ref="N294:N299" si="1260">F294</f>
        <v>25.103999999999999</v>
      </c>
      <c r="O294" s="27"/>
      <c r="P294" s="27">
        <f t="shared" si="1099"/>
        <v>12516.833225469629</v>
      </c>
      <c r="Q294" s="27">
        <f t="shared" si="1100"/>
        <v>3668.4739816733968</v>
      </c>
      <c r="R294" s="27"/>
      <c r="S294" s="51">
        <f t="shared" si="1170"/>
        <v>1</v>
      </c>
      <c r="T294" s="51">
        <f t="shared" si="1171"/>
        <v>0.96303035478051058</v>
      </c>
      <c r="U294" s="51">
        <f t="shared" si="1172"/>
        <v>1.0460858627242662</v>
      </c>
      <c r="V294" s="51">
        <f t="shared" si="1173"/>
        <v>1</v>
      </c>
      <c r="W294" s="51" t="e">
        <f t="shared" si="1174"/>
        <v>#DIV/0!</v>
      </c>
      <c r="X294" s="51">
        <f t="shared" si="1175"/>
        <v>0.9996063833084855</v>
      </c>
      <c r="Z294" s="23">
        <f t="shared" si="1254"/>
        <v>110088.78873733053</v>
      </c>
      <c r="AA294" s="23">
        <f t="shared" si="1254"/>
        <v>81211.409424915444</v>
      </c>
      <c r="AB294" s="27">
        <f t="shared" si="1202"/>
        <v>2532.6929509609954</v>
      </c>
      <c r="AC294" s="58">
        <f t="shared" si="1203"/>
        <v>1.6072009796026876</v>
      </c>
      <c r="AD294" s="27">
        <f t="shared" si="1204"/>
        <v>12516.833225469629</v>
      </c>
      <c r="AE294" s="27">
        <f t="shared" si="1176"/>
        <v>14615.2</v>
      </c>
      <c r="AH294" s="267">
        <f t="shared" si="1101"/>
        <v>41.887880254570412</v>
      </c>
      <c r="AI294" s="267">
        <f t="shared" si="1102"/>
        <v>52.588359447850408</v>
      </c>
      <c r="AJ294" s="267">
        <f t="shared" si="1103"/>
        <v>1425.1899086290848</v>
      </c>
      <c r="AK294" s="51">
        <f t="shared" si="1104"/>
        <v>1.5619701778806718E-2</v>
      </c>
      <c r="AL294" s="15"/>
      <c r="AM294" s="15"/>
      <c r="AN294" s="34">
        <f t="shared" si="1105"/>
        <v>0.85642572290968499</v>
      </c>
      <c r="AO294" s="34">
        <f t="shared" si="1106"/>
        <v>0.85676295911106248</v>
      </c>
      <c r="AQ294" s="26">
        <f t="shared" si="1205"/>
        <v>1.3509992215906212</v>
      </c>
      <c r="AR294" s="26">
        <f t="shared" si="1206"/>
        <v>1.2959775756011733</v>
      </c>
      <c r="AS294" s="26">
        <f t="shared" si="1207"/>
        <v>0.91962253795860882</v>
      </c>
      <c r="AT294" s="26">
        <f t="shared" si="1208"/>
        <v>1.1040218955899574</v>
      </c>
      <c r="AV294" s="26">
        <f t="shared" si="1209"/>
        <v>0.84502645136136978</v>
      </c>
      <c r="AY294" s="34">
        <f t="shared" si="1210"/>
        <v>7.5324859555346846</v>
      </c>
      <c r="AZ294" s="34">
        <f t="shared" si="1211"/>
        <v>5.5566403076875748</v>
      </c>
      <c r="BA294" s="34">
        <f t="shared" si="1212"/>
        <v>0.17329170664520466</v>
      </c>
      <c r="BB294">
        <f t="shared" si="1213"/>
        <v>1.0996777188151292E-4</v>
      </c>
      <c r="BD294" s="26">
        <f t="shared" si="1255"/>
        <v>1.3509992215906228</v>
      </c>
      <c r="BE294" s="26">
        <f t="shared" si="1256"/>
        <v>1.2959775756011733</v>
      </c>
      <c r="BF294" s="26">
        <f t="shared" si="1257"/>
        <v>0.91962916671007555</v>
      </c>
      <c r="BG294" s="26">
        <f t="shared" si="1258"/>
        <v>1.1040218955899574</v>
      </c>
      <c r="BH294" s="258">
        <f>[2]National!CQ220</f>
        <v>1.0562139534189157</v>
      </c>
      <c r="BI294" s="258">
        <f>[10]Commercial_Total!Y220</f>
        <v>1.2646145105381159</v>
      </c>
      <c r="BJ294" s="258">
        <f>[11]Total_Industrial!Z223</f>
        <v>0.95355448797729991</v>
      </c>
      <c r="BK294" s="51">
        <f t="shared" si="1177"/>
        <v>1.1040218955899574</v>
      </c>
      <c r="BL294" s="1"/>
      <c r="BM294" s="1"/>
      <c r="BN294" s="258">
        <f>[2]National!CU220</f>
        <v>1.2790961691213232</v>
      </c>
      <c r="BO294" s="258">
        <f>[10]Commercial_Total!X220</f>
        <v>1.0248004943812576</v>
      </c>
      <c r="BP294" s="258">
        <f>[11]Total_Industrial!AD223</f>
        <v>0.96442225201080278</v>
      </c>
      <c r="BQ294" s="51">
        <v>1</v>
      </c>
      <c r="BZ294" s="83">
        <f t="shared" si="1135"/>
        <v>1.9266778280185086</v>
      </c>
      <c r="CA294" s="83">
        <f t="shared" si="1214"/>
        <v>0.81962675841580745</v>
      </c>
      <c r="CB294" s="83">
        <f t="shared" si="1215"/>
        <v>0.84502645136136978</v>
      </c>
      <c r="CC294" s="83">
        <f t="shared" si="1216"/>
        <v>0.71622616010657025</v>
      </c>
      <c r="CD294" s="83">
        <f t="shared" si="1217"/>
        <v>1.0904761898735555</v>
      </c>
      <c r="CE294" s="83">
        <f t="shared" si="1218"/>
        <v>1.0819442695638637</v>
      </c>
      <c r="CF294" s="473">
        <f t="shared" si="1188"/>
        <v>1.6280973055236352</v>
      </c>
      <c r="CG294" s="473">
        <f t="shared" si="1219"/>
        <v>1.6280937279271117</v>
      </c>
      <c r="CH294" s="9"/>
      <c r="CI294" s="84">
        <f t="shared" si="1108"/>
        <v>0.78102757416077995</v>
      </c>
      <c r="CK294" s="87">
        <f t="shared" si="1059"/>
        <v>1.777623892116176</v>
      </c>
      <c r="CL294" s="87">
        <f t="shared" si="1109"/>
        <v>7.9761593170534666E-4</v>
      </c>
      <c r="CM294" s="92">
        <f t="shared" si="1110"/>
        <v>1</v>
      </c>
      <c r="CN294" s="92">
        <f t="shared" si="1111"/>
        <v>1</v>
      </c>
      <c r="CO294" s="5">
        <f t="shared" si="1112"/>
        <v>1</v>
      </c>
      <c r="CP294" s="91">
        <f t="shared" si="1113"/>
        <v>1</v>
      </c>
      <c r="CQ294" s="37">
        <f t="shared" si="1220"/>
        <v>1.6280973055236352</v>
      </c>
      <c r="CR294">
        <f t="shared" si="1221"/>
        <v>0.78102757416077995</v>
      </c>
      <c r="CS294" s="84">
        <f t="shared" si="1222"/>
        <v>1.17983187215004</v>
      </c>
      <c r="CT294" s="205"/>
      <c r="CU294" s="244"/>
      <c r="CV294" s="5"/>
      <c r="CW294" s="26">
        <f t="shared" si="1114"/>
        <v>0.3684147513139836</v>
      </c>
      <c r="CX294" s="26">
        <f t="shared" si="1115"/>
        <v>0.34120250011909553</v>
      </c>
      <c r="CY294" s="26">
        <f t="shared" si="1116"/>
        <v>0.28837712945002492</v>
      </c>
      <c r="CZ294" s="26">
        <f t="shared" si="1117"/>
        <v>2.0056191168959276E-3</v>
      </c>
      <c r="DA294" s="26">
        <f t="shared" si="1118"/>
        <v>0</v>
      </c>
      <c r="DB294">
        <f t="shared" si="1119"/>
        <v>1</v>
      </c>
      <c r="DD294" s="26">
        <f t="shared" si="1136"/>
        <v>0.36946560872987855</v>
      </c>
      <c r="DE294" s="26">
        <f t="shared" si="1137"/>
        <v>0.33935568347394907</v>
      </c>
      <c r="DF294" s="26">
        <f t="shared" si="1138"/>
        <v>0.28914776618125315</v>
      </c>
      <c r="DG294" s="26">
        <f t="shared" si="1139"/>
        <v>2.025851660163564E-3</v>
      </c>
      <c r="DH294" s="26" t="e">
        <f t="shared" si="1140"/>
        <v>#DIV/0!</v>
      </c>
      <c r="DI294" s="26">
        <f t="shared" si="1141"/>
        <v>0.99999491004524432</v>
      </c>
      <c r="DJ294" s="26"/>
      <c r="DK294" s="26">
        <f t="shared" si="1142"/>
        <v>0.36946748930268281</v>
      </c>
      <c r="DL294" s="26">
        <f t="shared" si="1143"/>
        <v>0.33935741078781601</v>
      </c>
      <c r="DM294" s="26">
        <f t="shared" si="1144"/>
        <v>0.2891492379377919</v>
      </c>
      <c r="DN294" s="26">
        <f t="shared" si="1145"/>
        <v>2.0258619717093414E-3</v>
      </c>
      <c r="DO294" s="26" t="e">
        <f t="shared" si="1146"/>
        <v>#DIV/0!</v>
      </c>
      <c r="DP294" s="26">
        <f t="shared" si="1147"/>
        <v>1</v>
      </c>
      <c r="DQ294" s="26"/>
      <c r="DR294" s="26"/>
      <c r="DS294" s="26">
        <f t="shared" si="1148"/>
        <v>-1.2519645153680458E-2</v>
      </c>
      <c r="DT294" s="26">
        <f t="shared" si="1149"/>
        <v>-4.388272733134386E-3</v>
      </c>
      <c r="DU294" s="26">
        <f t="shared" si="1150"/>
        <v>-2.7912116526898775E-2</v>
      </c>
      <c r="DV294" s="26">
        <f t="shared" si="1151"/>
        <v>-3.3282671298574304E-2</v>
      </c>
      <c r="DW294" s="26" t="e">
        <f t="shared" si="1152"/>
        <v>#DIV/0!</v>
      </c>
      <c r="DY294" s="26">
        <f t="shared" si="1153"/>
        <v>0.98584810491650143</v>
      </c>
      <c r="DZ294" s="26">
        <f t="shared" si="1154"/>
        <v>1.4429821300639705</v>
      </c>
      <c r="EA294" s="26">
        <f t="shared" si="1223"/>
        <v>1.17983187215004</v>
      </c>
      <c r="EC294" s="26">
        <f t="shared" si="1243"/>
        <v>-1.9482993903662142E-2</v>
      </c>
      <c r="ED294" s="26">
        <f t="shared" si="1244"/>
        <v>-1.1055856187416264E-2</v>
      </c>
      <c r="EE294" s="26">
        <f t="shared" si="1245"/>
        <v>-3.7317374458874729E-3</v>
      </c>
      <c r="EF294" s="26">
        <f t="shared" si="1246"/>
        <v>-1.3067337934606613E-2</v>
      </c>
      <c r="EG294" s="26" t="e">
        <f t="shared" si="1247"/>
        <v>#DIV/0!</v>
      </c>
      <c r="EI294" s="26">
        <f t="shared" si="1248"/>
        <v>0.9880166578215358</v>
      </c>
      <c r="EJ294" s="26">
        <f t="shared" si="1155"/>
        <v>0.58076133628172066</v>
      </c>
      <c r="EK294" s="26">
        <f t="shared" si="1224"/>
        <v>0.71622616010657025</v>
      </c>
      <c r="EN294" s="26">
        <f t="shared" si="1156"/>
        <v>-1.0254023674736549E-2</v>
      </c>
      <c r="EO294" s="26">
        <f t="shared" si="1157"/>
        <v>6.4991142439656626E-4</v>
      </c>
      <c r="EP294" s="26">
        <f t="shared" si="1158"/>
        <v>-9.968615836568424E-3</v>
      </c>
      <c r="EQ294" s="26">
        <f t="shared" si="1159"/>
        <v>-3.3282671298574304E-2</v>
      </c>
      <c r="ER294" s="26"/>
      <c r="ET294" s="26">
        <f t="shared" si="1160"/>
        <v>0.99350337502020714</v>
      </c>
      <c r="EU294" s="26">
        <f t="shared" si="1161"/>
        <v>1.3149636929286228</v>
      </c>
      <c r="EV294" s="26">
        <f t="shared" si="1225"/>
        <v>1.0819442695638637</v>
      </c>
      <c r="EW294" s="26">
        <f t="shared" si="1253"/>
        <v>-6.5178198946696346E-3</v>
      </c>
      <c r="EX294" s="26">
        <f t="shared" si="1249"/>
        <v>-2.2656214789444043E-3</v>
      </c>
      <c r="EY294" s="26">
        <f t="shared" si="1250"/>
        <v>-5.0381841575307968E-3</v>
      </c>
      <c r="EZ294" s="26">
        <f t="shared" si="1251"/>
        <v>-1.7942973849880948E-2</v>
      </c>
      <c r="FA294" s="26">
        <f t="shared" si="1252"/>
        <v>0</v>
      </c>
      <c r="FB294" s="26"/>
      <c r="FC294" s="26"/>
      <c r="FD294" s="26">
        <f t="shared" si="1162"/>
        <v>0.9922948224268886</v>
      </c>
      <c r="FE294" s="26">
        <f t="shared" si="1163"/>
        <v>1.0973585668257253</v>
      </c>
      <c r="FF294" s="26">
        <f t="shared" si="1226"/>
        <v>1.0904761898735555</v>
      </c>
      <c r="FV294" s="26">
        <f t="shared" si="1227"/>
        <v>1.9266778280185086</v>
      </c>
      <c r="FX294" s="8">
        <f t="shared" si="1164"/>
        <v>57</v>
      </c>
      <c r="FY294" t="b">
        <f t="shared" si="1130"/>
        <v>0</v>
      </c>
      <c r="GC294" s="11"/>
      <c r="GD294" s="11"/>
      <c r="GE294" s="11"/>
      <c r="GF294" s="11" t="str">
        <f t="shared" ca="1" si="1228"/>
        <v/>
      </c>
      <c r="GG294" s="20" t="str">
        <f t="shared" ca="1" si="1229"/>
        <v/>
      </c>
      <c r="GH294" s="20" t="str">
        <f t="shared" ca="1" si="1230"/>
        <v/>
      </c>
      <c r="GI294" s="20" t="str">
        <f t="shared" ca="1" si="1231"/>
        <v/>
      </c>
      <c r="GM294" s="12" t="str">
        <f t="shared" ca="1" si="1195"/>
        <v/>
      </c>
      <c r="GN294" s="12" t="str">
        <f t="shared" ca="1" si="1196"/>
        <v/>
      </c>
      <c r="GO294" s="12" t="str">
        <f t="shared" ca="1" si="1197"/>
        <v/>
      </c>
      <c r="GP294" s="12" t="str">
        <f t="shared" ca="1" si="1198"/>
        <v/>
      </c>
      <c r="GQ294" s="12" t="str">
        <f t="shared" ca="1" si="1199"/>
        <v/>
      </c>
      <c r="GX294" s="14"/>
      <c r="GZ294">
        <f t="shared" si="1076"/>
        <v>1.3853926726385137</v>
      </c>
      <c r="HA294">
        <f t="shared" si="1232"/>
        <v>0.83749897239560223</v>
      </c>
      <c r="HB294">
        <f t="shared" si="1233"/>
        <v>1.0264609432605347</v>
      </c>
      <c r="HC294">
        <f t="shared" si="1234"/>
        <v>1.0215958479205454</v>
      </c>
      <c r="HD294">
        <f t="shared" si="1235"/>
        <v>1.2166865789673951</v>
      </c>
      <c r="HE294">
        <f t="shared" si="1236"/>
        <v>1.2166846347626084</v>
      </c>
      <c r="HG294">
        <f t="shared" si="1237"/>
        <v>0.85965998518491848</v>
      </c>
      <c r="HI294">
        <f t="shared" si="1238"/>
        <v>1.1327268332083429</v>
      </c>
      <c r="HJ294">
        <f t="shared" si="1239"/>
        <v>1.0907316986240203</v>
      </c>
      <c r="HK294">
        <f t="shared" si="1240"/>
        <v>0.9167855619652312</v>
      </c>
      <c r="HL294">
        <f t="shared" si="1241"/>
        <v>1.216307641860684</v>
      </c>
      <c r="HM294" t="e">
        <f t="shared" si="1242"/>
        <v>#DIV/0!</v>
      </c>
      <c r="HO294" s="8">
        <f t="shared" si="1165"/>
        <v>57</v>
      </c>
      <c r="HP294" t="b">
        <f t="shared" si="1133"/>
        <v>0</v>
      </c>
      <c r="HS294" s="11"/>
      <c r="HT294" s="11"/>
      <c r="HU294" s="11"/>
      <c r="HV294" s="11" t="str">
        <f t="shared" ca="1" si="1178"/>
        <v/>
      </c>
      <c r="HW294" s="12" t="str">
        <f t="shared" ca="1" si="1179"/>
        <v/>
      </c>
      <c r="HX294" s="12" t="str">
        <f t="shared" ca="1" si="1180"/>
        <v/>
      </c>
      <c r="HY294" s="12" t="str">
        <f t="shared" ca="1" si="1181"/>
        <v/>
      </c>
      <c r="IB294" s="12" t="str">
        <f t="shared" ca="1" si="1182"/>
        <v/>
      </c>
      <c r="IC294" s="12" t="str">
        <f t="shared" ca="1" si="1183"/>
        <v/>
      </c>
      <c r="ID294" s="12" t="str">
        <f t="shared" ca="1" si="1184"/>
        <v/>
      </c>
      <c r="IE294" s="12" t="str">
        <f t="shared" ca="1" si="1185"/>
        <v/>
      </c>
      <c r="IF294" s="12" t="str">
        <f t="shared" ca="1" si="1186"/>
        <v/>
      </c>
    </row>
    <row r="295" spans="1:240" x14ac:dyDescent="0.2">
      <c r="A295" t="s">
        <v>200</v>
      </c>
      <c r="B295" s="1">
        <f t="shared" si="1134"/>
        <v>2007</v>
      </c>
      <c r="C295" s="251">
        <f>'Annual Data_MER_July-2014'!C71</f>
        <v>4750.326</v>
      </c>
      <c r="D295" s="251">
        <f>'Annual Data_MER_July-2014'!G71</f>
        <v>4559.5069999999996</v>
      </c>
      <c r="E295" s="406">
        <f>mer_dataT02.04!M542</f>
        <v>3506.9630000000002</v>
      </c>
      <c r="F295" s="406">
        <f>mer_dataT02.05!H546</f>
        <v>27.885000000000002</v>
      </c>
      <c r="G295" s="42"/>
      <c r="H295" s="42">
        <f t="shared" si="1259"/>
        <v>12844.680999999999</v>
      </c>
      <c r="I295" s="27">
        <f t="shared" si="1097"/>
        <v>3764.5606682297771</v>
      </c>
      <c r="J295" s="1"/>
      <c r="K295" s="27">
        <f>[2]National!H221</f>
        <v>4750.3260000000009</v>
      </c>
      <c r="L295" s="42">
        <f>[10]Commercial_Total!D221</f>
        <v>4395.5567935159997</v>
      </c>
      <c r="M295" s="42">
        <f>[11]Total_Industrial!F224</f>
        <v>3611.720978825093</v>
      </c>
      <c r="N295" s="27">
        <f t="shared" si="1260"/>
        <v>27.885000000000002</v>
      </c>
      <c r="O295" s="27"/>
      <c r="P295" s="27">
        <f t="shared" si="1099"/>
        <v>12785.488772341094</v>
      </c>
      <c r="Q295" s="27">
        <f t="shared" si="1100"/>
        <v>3747.2124186228293</v>
      </c>
      <c r="R295" s="27"/>
      <c r="S295" s="51">
        <f t="shared" si="1170"/>
        <v>1.0000000000000002</v>
      </c>
      <c r="T295" s="51">
        <f t="shared" si="1171"/>
        <v>0.9640421197984782</v>
      </c>
      <c r="U295" s="51">
        <f t="shared" si="1172"/>
        <v>1.0298714240284521</v>
      </c>
      <c r="V295" s="51">
        <f t="shared" si="1173"/>
        <v>1</v>
      </c>
      <c r="W295" s="51" t="e">
        <f t="shared" si="1174"/>
        <v>#DIV/0!</v>
      </c>
      <c r="X295" s="51">
        <f t="shared" si="1175"/>
        <v>0.99539169344424316</v>
      </c>
      <c r="Z295" s="23">
        <f t="shared" si="1254"/>
        <v>110636.42701516766</v>
      </c>
      <c r="AA295" s="23">
        <f t="shared" si="1254"/>
        <v>82517.823695937244</v>
      </c>
      <c r="AB295" s="27">
        <f t="shared" si="1202"/>
        <v>2557.6206077097186</v>
      </c>
      <c r="AC295" s="58">
        <f t="shared" si="1203"/>
        <v>1.6278385950555496</v>
      </c>
      <c r="AD295" s="27">
        <f t="shared" si="1204"/>
        <v>12785.488772341094</v>
      </c>
      <c r="AE295" s="27">
        <f t="shared" si="1176"/>
        <v>14876.8</v>
      </c>
      <c r="AH295" s="267">
        <f t="shared" si="1101"/>
        <v>42.93636488594084</v>
      </c>
      <c r="AI295" s="267">
        <f t="shared" si="1102"/>
        <v>53.267968017586178</v>
      </c>
      <c r="AJ295" s="267">
        <f t="shared" si="1103"/>
        <v>1412.1410219865618</v>
      </c>
      <c r="AK295" s="51">
        <f t="shared" si="1104"/>
        <v>1.7130076707051189E-2</v>
      </c>
      <c r="AL295" s="15"/>
      <c r="AM295" s="15"/>
      <c r="AN295" s="34">
        <f t="shared" si="1105"/>
        <v>0.85942465935826884</v>
      </c>
      <c r="AO295" s="34">
        <f t="shared" si="1106"/>
        <v>0.86340348730909866</v>
      </c>
      <c r="AQ295" s="26">
        <f t="shared" si="1205"/>
        <v>1.3848157315744756</v>
      </c>
      <c r="AR295" s="26">
        <f t="shared" si="1206"/>
        <v>1.3127257205482952</v>
      </c>
      <c r="AS295" s="26">
        <f t="shared" si="1207"/>
        <v>0.91120257218487255</v>
      </c>
      <c r="AT295" s="26">
        <f t="shared" si="1208"/>
        <v>1.2107772623021764</v>
      </c>
      <c r="AV295" s="26">
        <f t="shared" si="1209"/>
        <v>0.8479854711072915</v>
      </c>
      <c r="AY295" s="34">
        <f t="shared" si="1210"/>
        <v>7.4368430721101086</v>
      </c>
      <c r="AZ295" s="34">
        <f t="shared" si="1211"/>
        <v>5.5467455162358332</v>
      </c>
      <c r="BA295" s="34">
        <f t="shared" si="1212"/>
        <v>0.1719200774164954</v>
      </c>
      <c r="BB295">
        <f t="shared" si="1213"/>
        <v>1.0942128650351889E-4</v>
      </c>
      <c r="BD295" s="26">
        <f t="shared" si="1255"/>
        <v>1.3848157315744771</v>
      </c>
      <c r="BE295" s="26">
        <f t="shared" si="1256"/>
        <v>1.3127257205482949</v>
      </c>
      <c r="BF295" s="26">
        <f t="shared" si="1257"/>
        <v>0.91120934318523206</v>
      </c>
      <c r="BG295" s="26">
        <f t="shared" si="1258"/>
        <v>1.2107772623021764</v>
      </c>
      <c r="BH295" s="258">
        <f>[2]National!CQ221</f>
        <v>1.0484133270692515</v>
      </c>
      <c r="BI295" s="258">
        <f>[10]Commercial_Total!Y221</f>
        <v>1.2648290736994989</v>
      </c>
      <c r="BJ295" s="258">
        <f>[11]Total_Industrial!Z224</f>
        <v>0.93849629670256174</v>
      </c>
      <c r="BK295" s="51">
        <f t="shared" si="1177"/>
        <v>1.2107772623021764</v>
      </c>
      <c r="BL295" s="1"/>
      <c r="BM295" s="1"/>
      <c r="BN295" s="258">
        <f>[2]National!CU221</f>
        <v>1.3208681116689058</v>
      </c>
      <c r="BO295" s="258">
        <f>[10]Commercial_Total!X221</f>
        <v>1.0378680786556425</v>
      </c>
      <c r="BP295" s="258">
        <f>[11]Total_Industrial!AD224</f>
        <v>0.97092481492659766</v>
      </c>
      <c r="BQ295" s="51">
        <v>1</v>
      </c>
      <c r="BZ295" s="83">
        <f t="shared" si="1135"/>
        <v>1.9611637686699974</v>
      </c>
      <c r="CA295" s="83">
        <f t="shared" si="1214"/>
        <v>0.82597945438993348</v>
      </c>
      <c r="CB295" s="83">
        <f t="shared" si="1215"/>
        <v>0.8479854711072915</v>
      </c>
      <c r="CC295" s="83">
        <f t="shared" si="1216"/>
        <v>0.71079145429808022</v>
      </c>
      <c r="CD295" s="83">
        <f t="shared" si="1217"/>
        <v>1.1104459972550906</v>
      </c>
      <c r="CE295" s="83">
        <f t="shared" si="1218"/>
        <v>1.0743598071926497</v>
      </c>
      <c r="CF295" s="413">
        <f t="shared" si="1107"/>
        <v>1.6630421423963915</v>
      </c>
      <c r="CG295" s="413">
        <f t="shared" si="1219"/>
        <v>1.663038382294179</v>
      </c>
      <c r="CH295" s="9"/>
      <c r="CI295" s="84">
        <f t="shared" si="1108"/>
        <v>0.78929552530842784</v>
      </c>
      <c r="CK295" s="87">
        <f t="shared" si="1059"/>
        <v>2.0056039516567745</v>
      </c>
      <c r="CL295" s="87">
        <f t="shared" si="1109"/>
        <v>7.7598847830480605E-4</v>
      </c>
      <c r="CM295" s="92">
        <f t="shared" si="1110"/>
        <v>1</v>
      </c>
      <c r="CN295" s="92">
        <f t="shared" si="1111"/>
        <v>1</v>
      </c>
      <c r="CO295" s="5">
        <f t="shared" si="1112"/>
        <v>1</v>
      </c>
      <c r="CP295" s="91">
        <f t="shared" si="1113"/>
        <v>1</v>
      </c>
      <c r="CQ295" s="37">
        <f t="shared" si="1220"/>
        <v>1.6630421423963915</v>
      </c>
      <c r="CR295">
        <f t="shared" si="1221"/>
        <v>0.78929552530842784</v>
      </c>
      <c r="CS295" s="84">
        <f t="shared" si="1222"/>
        <v>1.1930158501197687</v>
      </c>
      <c r="CT295" s="205"/>
      <c r="CU295" s="244"/>
      <c r="CV295" s="5"/>
      <c r="CW295" s="26">
        <f t="shared" ref="CW295:DA296" si="1261">K295/$P295</f>
        <v>0.37154043029441336</v>
      </c>
      <c r="CX295" s="26">
        <f t="shared" si="1261"/>
        <v>0.34379262864200605</v>
      </c>
      <c r="CY295" s="26">
        <f t="shared" si="1261"/>
        <v>0.28248595287482053</v>
      </c>
      <c r="CZ295" s="26">
        <f t="shared" si="1261"/>
        <v>2.180988188760038E-3</v>
      </c>
      <c r="DA295" s="26">
        <f t="shared" si="1261"/>
        <v>0</v>
      </c>
      <c r="DB295">
        <f>SUM(CW295:DA295)</f>
        <v>1</v>
      </c>
      <c r="DD295" s="26">
        <f t="shared" ref="DD295:DH296" si="1262">(CW295-CW294)/LN(CW295/CW294)</f>
        <v>0.36997539023948089</v>
      </c>
      <c r="DE295" s="26">
        <f t="shared" si="1262"/>
        <v>0.34249593205961582</v>
      </c>
      <c r="DF295" s="26">
        <f t="shared" si="1262"/>
        <v>0.28542140827528051</v>
      </c>
      <c r="DG295" s="26">
        <f t="shared" si="1262"/>
        <v>2.092078766254701E-3</v>
      </c>
      <c r="DH295" s="26" t="e">
        <f t="shared" si="1262"/>
        <v>#DIV/0!</v>
      </c>
      <c r="DI295" s="26">
        <f>SUM(DD295:DG295)</f>
        <v>0.99998480934063194</v>
      </c>
      <c r="DJ295" s="26"/>
      <c r="DK295" s="26">
        <f t="shared" ref="DK295:DO296" si="1263">DD295/$DI295</f>
        <v>0.369981010494984</v>
      </c>
      <c r="DL295" s="26">
        <f t="shared" si="1263"/>
        <v>0.34250113487768891</v>
      </c>
      <c r="DM295" s="26">
        <f t="shared" si="1263"/>
        <v>0.28542574408053373</v>
      </c>
      <c r="DN295" s="26">
        <f t="shared" si="1263"/>
        <v>2.0921105467933778E-3</v>
      </c>
      <c r="DO295" s="26" t="e">
        <f t="shared" si="1263"/>
        <v>#DIV/0!</v>
      </c>
      <c r="DP295" s="26">
        <f>SUM(DK295:DN295)</f>
        <v>0.99999999999999989</v>
      </c>
      <c r="DQ295" s="26"/>
      <c r="DR295" s="26"/>
      <c r="DS295" s="26">
        <f t="shared" ref="DS295:DW296" si="1264">LN(AQ295/AQ294)</f>
        <v>2.4722602188171898E-2</v>
      </c>
      <c r="DT295" s="26">
        <f t="shared" si="1264"/>
        <v>1.284038325428646E-2</v>
      </c>
      <c r="DU295" s="26">
        <f t="shared" si="1264"/>
        <v>-9.1980660423124101E-3</v>
      </c>
      <c r="DV295" s="26">
        <f t="shared" si="1264"/>
        <v>9.2302738299055956E-2</v>
      </c>
      <c r="DW295" s="26" t="e">
        <f t="shared" si="1264"/>
        <v>#DIV/0!</v>
      </c>
      <c r="DY295" s="26">
        <f>EXP(SUMPRODUCT($DK295:$DN295,DS295:DV295))</f>
        <v>1.0111744548362669</v>
      </c>
      <c r="DZ295" s="26">
        <f>IF(ISERR(DY295),DZ294,DY295*DZ294)</f>
        <v>1.4591066687059104</v>
      </c>
      <c r="EA295" s="26">
        <f t="shared" si="1223"/>
        <v>1.1930158501197687</v>
      </c>
      <c r="EC295" s="26">
        <f t="shared" ref="EC295:EG296" si="1265">LN(AY295/AY294)</f>
        <v>-1.2778686973012569E-2</v>
      </c>
      <c r="ED295" s="26">
        <f t="shared" si="1265"/>
        <v>-1.7823021244094605E-3</v>
      </c>
      <c r="EE295" s="26">
        <f t="shared" si="1265"/>
        <v>-7.946637456306355E-3</v>
      </c>
      <c r="EF295" s="26">
        <f t="shared" si="1265"/>
        <v>-4.9818939221208183E-3</v>
      </c>
      <c r="EG295" s="26" t="e">
        <f t="shared" si="1265"/>
        <v>#DIV/0!</v>
      </c>
      <c r="EI295" s="26">
        <f>EXP(SUMPRODUCT($DK295:$DN295,EC295:EF295))</f>
        <v>0.99241202554276797</v>
      </c>
      <c r="EJ295" s="26">
        <f>IF(ISERR(EI295),EJ294,EI295*EJ294)</f>
        <v>0.57635453409626702</v>
      </c>
      <c r="EK295" s="26">
        <f t="shared" si="1224"/>
        <v>0.71079145429808022</v>
      </c>
      <c r="EN295" s="26">
        <f t="shared" ref="EN295:EQ296" si="1266">LN(BH295/BH294)</f>
        <v>-7.4128679626234411E-3</v>
      </c>
      <c r="EO295" s="26">
        <f t="shared" si="1266"/>
        <v>1.6965245893179256E-4</v>
      </c>
      <c r="EP295" s="26">
        <f t="shared" si="1266"/>
        <v>-1.5917658594382482E-2</v>
      </c>
      <c r="EQ295" s="26">
        <f t="shared" si="1266"/>
        <v>9.2302738299055956E-2</v>
      </c>
      <c r="ER295" s="26"/>
      <c r="ET295" s="26">
        <f>EXP(SUMPRODUCT($DK295:$DN295,EN295:EQ295))</f>
        <v>0.99298996946093054</v>
      </c>
      <c r="EU295" s="26">
        <f>IF(ISERR(ET295),EU294,ET295*EU294)</f>
        <v>1.3057457572834257</v>
      </c>
      <c r="EV295" s="26">
        <f t="shared" si="1225"/>
        <v>1.0743598071926497</v>
      </c>
      <c r="EW295" s="26">
        <f t="shared" si="1253"/>
        <v>-7.0347162357864918E-3</v>
      </c>
      <c r="EX295" s="26">
        <f t="shared" ref="EX295:FA296" si="1267">LN(BN295/BN294)</f>
        <v>3.2135470150795375E-2</v>
      </c>
      <c r="EY295" s="26">
        <f t="shared" si="1267"/>
        <v>1.2670730795354485E-2</v>
      </c>
      <c r="EZ295" s="26">
        <f t="shared" si="1267"/>
        <v>6.7198152682411885E-3</v>
      </c>
      <c r="FA295" s="26">
        <f t="shared" si="1267"/>
        <v>0</v>
      </c>
      <c r="FB295" s="26"/>
      <c r="FC295" s="26"/>
      <c r="FD295" s="26">
        <f>EXP(SUMPRODUCT($DK295:$DN295,EX295:FA295))</f>
        <v>1.0183129238097814</v>
      </c>
      <c r="FE295" s="26">
        <f>IF(ISERR(FD295),FE294,FD295*FE294)</f>
        <v>1.1174544106520157</v>
      </c>
      <c r="FF295" s="26">
        <f t="shared" si="1226"/>
        <v>1.1104459972550906</v>
      </c>
      <c r="FV295" s="26">
        <f t="shared" si="1227"/>
        <v>1.9611637686699974</v>
      </c>
      <c r="FX295" s="8">
        <f t="shared" si="1164"/>
        <v>58</v>
      </c>
      <c r="FY295" t="b">
        <f t="shared" si="1130"/>
        <v>0</v>
      </c>
      <c r="GC295" s="11"/>
      <c r="GD295" s="11"/>
      <c r="GE295" s="11"/>
      <c r="GF295" s="11" t="str">
        <f t="shared" ca="1" si="1228"/>
        <v/>
      </c>
      <c r="GG295" s="20" t="str">
        <f t="shared" ca="1" si="1229"/>
        <v/>
      </c>
      <c r="GH295" s="20" t="str">
        <f t="shared" ca="1" si="1230"/>
        <v/>
      </c>
      <c r="GI295" s="20" t="str">
        <f t="shared" ca="1" si="1231"/>
        <v/>
      </c>
      <c r="GM295" s="12" t="str">
        <f t="shared" ca="1" si="1195"/>
        <v/>
      </c>
      <c r="GN295" s="12" t="str">
        <f t="shared" ca="1" si="1196"/>
        <v/>
      </c>
      <c r="GO295" s="12" t="str">
        <f t="shared" ca="1" si="1197"/>
        <v/>
      </c>
      <c r="GP295" s="12" t="str">
        <f t="shared" ca="1" si="1198"/>
        <v/>
      </c>
      <c r="GQ295" s="12" t="str">
        <f t="shared" ca="1" si="1199"/>
        <v/>
      </c>
      <c r="GX295" s="14"/>
      <c r="GZ295">
        <f t="shared" si="1076"/>
        <v>1.4101900564007772</v>
      </c>
      <c r="HA295">
        <f t="shared" si="1232"/>
        <v>0.83114405158510629</v>
      </c>
      <c r="HB295">
        <f t="shared" si="1233"/>
        <v>1.0452584443081812</v>
      </c>
      <c r="HC295">
        <f t="shared" si="1234"/>
        <v>1.0144344298280357</v>
      </c>
      <c r="HD295">
        <f t="shared" si="1235"/>
        <v>1.2428010586628289</v>
      </c>
      <c r="HE295">
        <f t="shared" si="1236"/>
        <v>1.2427989937249961</v>
      </c>
      <c r="HG295">
        <f t="shared" si="1237"/>
        <v>0.86876033835584687</v>
      </c>
      <c r="HI295">
        <f t="shared" si="1238"/>
        <v>1.1610798238333639</v>
      </c>
      <c r="HJ295">
        <f t="shared" si="1239"/>
        <v>1.1048274151941944</v>
      </c>
      <c r="HK295">
        <f t="shared" si="1240"/>
        <v>0.9083915712407995</v>
      </c>
      <c r="HL295">
        <f t="shared" si="1241"/>
        <v>1.3339206791205338</v>
      </c>
      <c r="HM295" t="e">
        <f t="shared" si="1242"/>
        <v>#DIV/0!</v>
      </c>
      <c r="HO295" s="8">
        <f t="shared" si="1165"/>
        <v>58</v>
      </c>
      <c r="HP295" t="b">
        <f t="shared" si="1133"/>
        <v>0</v>
      </c>
      <c r="HS295" s="11"/>
      <c r="HT295" s="11"/>
      <c r="HU295" s="11"/>
      <c r="HV295" s="11" t="str">
        <f t="shared" ca="1" si="1178"/>
        <v/>
      </c>
      <c r="HW295" s="12" t="str">
        <f t="shared" ca="1" si="1179"/>
        <v/>
      </c>
      <c r="HX295" s="12" t="str">
        <f t="shared" ca="1" si="1180"/>
        <v/>
      </c>
      <c r="HY295" s="12" t="str">
        <f t="shared" ca="1" si="1181"/>
        <v/>
      </c>
      <c r="IB295" s="12" t="str">
        <f t="shared" ca="1" si="1182"/>
        <v/>
      </c>
      <c r="IC295" s="12" t="str">
        <f t="shared" ca="1" si="1183"/>
        <v/>
      </c>
      <c r="ID295" s="12" t="str">
        <f t="shared" ca="1" si="1184"/>
        <v/>
      </c>
      <c r="IE295" s="12" t="str">
        <f t="shared" ca="1" si="1185"/>
        <v/>
      </c>
      <c r="IF295" s="12" t="str">
        <f t="shared" ca="1" si="1186"/>
        <v/>
      </c>
    </row>
    <row r="296" spans="1:240" x14ac:dyDescent="0.2">
      <c r="A296" t="s">
        <v>200</v>
      </c>
      <c r="B296" s="1">
        <f t="shared" si="1134"/>
        <v>2008</v>
      </c>
      <c r="C296" s="251">
        <f>'Annual Data_MER_July-2014'!C72</f>
        <v>4708.4960000000001</v>
      </c>
      <c r="D296" s="251">
        <f>'Annual Data_MER_July-2014'!G72</f>
        <v>4558.3680000000004</v>
      </c>
      <c r="E296" s="406">
        <f>mer_dataT02.04!M543</f>
        <v>3443.7330000000002</v>
      </c>
      <c r="F296" s="406">
        <f>mer_dataT02.05!H547</f>
        <v>26.271000000000001</v>
      </c>
      <c r="G296" s="42"/>
      <c r="H296" s="42">
        <f t="shared" si="1259"/>
        <v>12736.868000000002</v>
      </c>
      <c r="I296" s="27">
        <f t="shared" si="1097"/>
        <v>3732.962485345839</v>
      </c>
      <c r="J296" s="1"/>
      <c r="K296" s="27">
        <f>[2]National!H222</f>
        <v>4708.4960000000001</v>
      </c>
      <c r="L296" s="42">
        <f>[10]Commercial_Total!D222</f>
        <v>4394.4177969280008</v>
      </c>
      <c r="M296" s="42">
        <f>[11]Total_Industrial!F225</f>
        <v>3563.9206363574085</v>
      </c>
      <c r="N296" s="27">
        <f t="shared" si="1260"/>
        <v>26.271000000000001</v>
      </c>
      <c r="O296" s="27"/>
      <c r="P296" s="27">
        <f t="shared" si="1099"/>
        <v>12693.105433285411</v>
      </c>
      <c r="Q296" s="27">
        <f t="shared" si="1100"/>
        <v>3720.1364106932624</v>
      </c>
      <c r="R296" s="27"/>
      <c r="S296" s="51">
        <f t="shared" si="1170"/>
        <v>1</v>
      </c>
      <c r="T296" s="51">
        <f t="shared" si="1171"/>
        <v>0.96403313574682881</v>
      </c>
      <c r="U296" s="51">
        <f t="shared" si="1172"/>
        <v>1.0349003933688843</v>
      </c>
      <c r="V296" s="51">
        <f t="shared" si="1173"/>
        <v>1</v>
      </c>
      <c r="W296" s="51" t="e">
        <f t="shared" si="1174"/>
        <v>#DIV/0!</v>
      </c>
      <c r="X296" s="51">
        <f t="shared" si="1175"/>
        <v>0.99656410298712439</v>
      </c>
      <c r="Z296" s="23">
        <f t="shared" si="1254"/>
        <v>111152.38122754355</v>
      </c>
      <c r="AA296" s="23">
        <f t="shared" si="1254"/>
        <v>83696.455468329936</v>
      </c>
      <c r="AB296" s="27">
        <f t="shared" si="1202"/>
        <v>2423.1045247103261</v>
      </c>
      <c r="AC296" s="58">
        <f t="shared" si="1203"/>
        <v>1.6004580311312939</v>
      </c>
      <c r="AD296" s="27">
        <f t="shared" si="1204"/>
        <v>12693.105433285411</v>
      </c>
      <c r="AE296" s="27">
        <f t="shared" si="1176"/>
        <v>14833.6</v>
      </c>
      <c r="AH296" s="267">
        <f t="shared" si="1101"/>
        <v>42.360729909700176</v>
      </c>
      <c r="AI296" s="267">
        <f t="shared" si="1102"/>
        <v>52.504228193878689</v>
      </c>
      <c r="AJ296" s="267">
        <f t="shared" si="1103"/>
        <v>1470.8076354169918</v>
      </c>
      <c r="AK296" s="51">
        <f t="shared" si="1104"/>
        <v>1.6414675979619521E-2</v>
      </c>
      <c r="AL296" s="15"/>
      <c r="AM296" s="15"/>
      <c r="AN296" s="34">
        <f t="shared" si="1105"/>
        <v>0.85569958966706738</v>
      </c>
      <c r="AO296" s="34">
        <f t="shared" si="1106"/>
        <v>0.85864982202567153</v>
      </c>
      <c r="AQ296" s="26">
        <f t="shared" si="1205"/>
        <v>1.3662499220826807</v>
      </c>
      <c r="AR296" s="26">
        <f t="shared" si="1206"/>
        <v>1.293904260903789</v>
      </c>
      <c r="AS296" s="26">
        <f t="shared" si="1207"/>
        <v>0.94905797630306843</v>
      </c>
      <c r="AT296" s="242">
        <f t="shared" si="1208"/>
        <v>1.1602117599391801</v>
      </c>
      <c r="AV296" s="26">
        <f t="shared" si="1209"/>
        <v>0.84430998316008787</v>
      </c>
      <c r="AY296" s="34">
        <f t="shared" si="1210"/>
        <v>7.4932842484321771</v>
      </c>
      <c r="AZ296" s="34">
        <f t="shared" si="1211"/>
        <v>5.6423562364045097</v>
      </c>
      <c r="BA296" s="34">
        <f t="shared" si="1212"/>
        <v>0.1633524245436257</v>
      </c>
      <c r="BB296">
        <f t="shared" si="1213"/>
        <v>1.078941073732131E-4</v>
      </c>
      <c r="BD296" s="26">
        <f t="shared" si="1255"/>
        <v>1.3662499220826816</v>
      </c>
      <c r="BE296" s="26">
        <f t="shared" si="1256"/>
        <v>1.2939042609037887</v>
      </c>
      <c r="BF296" s="26">
        <f t="shared" si="1257"/>
        <v>0.94906505358404991</v>
      </c>
      <c r="BG296" s="242">
        <f t="shared" si="1258"/>
        <v>1.1602117599391801</v>
      </c>
      <c r="BH296" s="258">
        <f>[2]National!CQ222</f>
        <v>1.0491881868986808</v>
      </c>
      <c r="BI296" s="258">
        <f>[10]Commercial_Total!Y222</f>
        <v>1.2676225806490824</v>
      </c>
      <c r="BJ296" s="258">
        <f>[11]Total_Industrial!Z225</f>
        <v>0.98174314317723832</v>
      </c>
      <c r="BK296" s="51">
        <f t="shared" si="1177"/>
        <v>1.1602117599391801</v>
      </c>
      <c r="BL296" s="1"/>
      <c r="BM296" s="1"/>
      <c r="BN296" s="258">
        <f>[2]National!CU222</f>
        <v>1.3021972026974598</v>
      </c>
      <c r="BO296" s="258">
        <f>[10]Commercial_Total!X222</f>
        <v>1.0207330483504395</v>
      </c>
      <c r="BP296" s="258">
        <f>[11]Total_Industrial!AD225</f>
        <v>0.96671421662551005</v>
      </c>
      <c r="BQ296" s="51">
        <v>1</v>
      </c>
      <c r="BZ296" s="83">
        <f t="shared" si="1135"/>
        <v>1.9554688426908526</v>
      </c>
      <c r="CA296" s="83">
        <f t="shared" si="1214"/>
        <v>0.82143183567531064</v>
      </c>
      <c r="CB296" s="83">
        <f t="shared" si="1215"/>
        <v>0.84430998316008787</v>
      </c>
      <c r="CC296" s="83">
        <f t="shared" si="1216"/>
        <v>0.70673471098006002</v>
      </c>
      <c r="CD296" s="83">
        <f t="shared" si="1217"/>
        <v>1.0969232315385904</v>
      </c>
      <c r="CE296" s="83">
        <f t="shared" si="1218"/>
        <v>1.0891062570311816</v>
      </c>
      <c r="CF296" s="413">
        <f t="shared" si="1107"/>
        <v>1.6510256108155839</v>
      </c>
      <c r="CG296" s="413">
        <f t="shared" si="1219"/>
        <v>1.6510218656423901</v>
      </c>
      <c r="CH296" s="9"/>
      <c r="CI296" s="84">
        <f t="shared" si="1108"/>
        <v>0.77523372300873916</v>
      </c>
      <c r="CK296" s="87">
        <f t="shared" si="1059"/>
        <v>1.9465353715372378</v>
      </c>
      <c r="CL296" s="87">
        <f t="shared" si="1109"/>
        <v>7.4517113020253884E-4</v>
      </c>
      <c r="CM296" s="92">
        <f t="shared" si="1110"/>
        <v>1</v>
      </c>
      <c r="CN296" s="92">
        <f t="shared" si="1111"/>
        <v>1</v>
      </c>
      <c r="CO296" s="5">
        <f t="shared" si="1112"/>
        <v>1</v>
      </c>
      <c r="CP296" s="91">
        <f t="shared" si="1113"/>
        <v>1</v>
      </c>
      <c r="CQ296" s="37">
        <f t="shared" si="1220"/>
        <v>1.6510256108155839</v>
      </c>
      <c r="CR296">
        <f t="shared" si="1221"/>
        <v>0.77523372300873916</v>
      </c>
      <c r="CS296" s="84">
        <f t="shared" si="1222"/>
        <v>1.1946632449809145</v>
      </c>
      <c r="CT296" s="205"/>
      <c r="CU296" s="244"/>
      <c r="CV296" s="5"/>
      <c r="CW296" s="26">
        <f t="shared" si="1261"/>
        <v>0.37094909711005841</v>
      </c>
      <c r="CX296" s="26">
        <f t="shared" si="1261"/>
        <v>0.34620509693431062</v>
      </c>
      <c r="CY296" s="26">
        <f t="shared" si="1261"/>
        <v>0.28077609967783462</v>
      </c>
      <c r="CZ296" s="26">
        <f t="shared" si="1261"/>
        <v>2.0697062777962102E-3</v>
      </c>
      <c r="DA296" s="26">
        <f t="shared" si="1261"/>
        <v>0</v>
      </c>
      <c r="DB296">
        <f>SUM(CW296:DA296)</f>
        <v>0.99999999999999989</v>
      </c>
      <c r="DD296" s="26">
        <f t="shared" si="1262"/>
        <v>0.37124468521066106</v>
      </c>
      <c r="DE296" s="26">
        <f t="shared" si="1262"/>
        <v>0.34499745698105627</v>
      </c>
      <c r="DF296" s="26">
        <f t="shared" si="1262"/>
        <v>0.2816301611949284</v>
      </c>
      <c r="DG296" s="26">
        <f t="shared" si="1262"/>
        <v>2.1248615899734512E-3</v>
      </c>
      <c r="DH296" s="26" t="e">
        <f t="shared" si="1262"/>
        <v>#DIV/0!</v>
      </c>
      <c r="DI296" s="26">
        <f>SUM(DD296:DG296)</f>
        <v>0.99999716497661917</v>
      </c>
      <c r="DJ296" s="26"/>
      <c r="DK296" s="26">
        <f t="shared" si="1263"/>
        <v>0.37124573770100749</v>
      </c>
      <c r="DL296" s="26">
        <f t="shared" si="1263"/>
        <v>0.34499843505968603</v>
      </c>
      <c r="DM296" s="26">
        <f t="shared" si="1263"/>
        <v>0.28163095962528373</v>
      </c>
      <c r="DN296" s="26">
        <f t="shared" si="1263"/>
        <v>2.1248676140228182E-3</v>
      </c>
      <c r="DO296" s="26" t="e">
        <f t="shared" si="1263"/>
        <v>#DIV/0!</v>
      </c>
      <c r="DP296" s="26">
        <f>SUM(DK296:DN296)</f>
        <v>1</v>
      </c>
      <c r="DQ296" s="26"/>
      <c r="DR296" s="26"/>
      <c r="DS296" s="26">
        <f t="shared" si="1264"/>
        <v>-1.3497381514772708E-2</v>
      </c>
      <c r="DT296" s="26">
        <f t="shared" si="1264"/>
        <v>-1.444147185305553E-2</v>
      </c>
      <c r="DU296" s="26">
        <f t="shared" si="1264"/>
        <v>4.0704653755365382E-2</v>
      </c>
      <c r="DV296" s="26">
        <f t="shared" si="1264"/>
        <v>-4.2659978789755505E-2</v>
      </c>
      <c r="DW296" s="26" t="e">
        <f t="shared" si="1264"/>
        <v>#DIV/0!</v>
      </c>
      <c r="DY296" s="26">
        <f>EXP(SUMPRODUCT($DK296:$DN296,DS296:DV296))</f>
        <v>1.0013808658627463</v>
      </c>
      <c r="DZ296" s="26">
        <f>IF(ISERR(DY296),DZ295,DY296*DZ295)</f>
        <v>1.461121499294832</v>
      </c>
      <c r="EA296" s="26">
        <f t="shared" si="1223"/>
        <v>1.1946632449809145</v>
      </c>
      <c r="EC296" s="26">
        <f t="shared" si="1265"/>
        <v>7.5607453280317691E-3</v>
      </c>
      <c r="ED296" s="26">
        <f t="shared" si="1265"/>
        <v>1.7090388388088684E-2</v>
      </c>
      <c r="EE296" s="26">
        <f t="shared" si="1265"/>
        <v>-5.1119722072480001E-2</v>
      </c>
      <c r="EF296" s="26">
        <f t="shared" si="1265"/>
        <v>-1.4055187200017239E-2</v>
      </c>
      <c r="EG296" s="26" t="e">
        <f t="shared" si="1265"/>
        <v>#DIV/0!</v>
      </c>
      <c r="EI296" s="26">
        <f>EXP(SUMPRODUCT($DK296:$DN296,EC296:EF296))</f>
        <v>0.99429263915106247</v>
      </c>
      <c r="EJ296" s="26">
        <f>IF(ISERR(EI296),EJ295,EI296*EJ295)</f>
        <v>0.57306507079325841</v>
      </c>
      <c r="EK296" s="26">
        <f t="shared" si="1224"/>
        <v>0.70673471098006002</v>
      </c>
      <c r="EN296" s="26">
        <f t="shared" si="1266"/>
        <v>7.3880559249673878E-4</v>
      </c>
      <c r="EO296" s="26">
        <f t="shared" si="1266"/>
        <v>2.2061689334354809E-3</v>
      </c>
      <c r="EP296" s="26">
        <f t="shared" si="1266"/>
        <v>4.5050799103864107E-2</v>
      </c>
      <c r="EQ296" s="26">
        <f t="shared" si="1266"/>
        <v>-4.2659978789755505E-2</v>
      </c>
      <c r="ER296" s="26"/>
      <c r="ET296" s="26">
        <f>EXP(SUMPRODUCT($DK296:$DN296,EN296:EQ296))</f>
        <v>1.0137258018587505</v>
      </c>
      <c r="EU296" s="26">
        <f>IF(ISERR(ET296),EU295,ET296*EU295)</f>
        <v>1.3236681648258022</v>
      </c>
      <c r="EV296" s="26">
        <f t="shared" si="1225"/>
        <v>1.0891062570311816</v>
      </c>
      <c r="EW296" s="26">
        <f t="shared" si="1253"/>
        <v>1.363245623287841E-2</v>
      </c>
      <c r="EX296" s="26">
        <f t="shared" si="1267"/>
        <v>-1.4236187107269956E-2</v>
      </c>
      <c r="EY296" s="26">
        <f t="shared" si="1267"/>
        <v>-1.6647640786490902E-2</v>
      </c>
      <c r="EZ296" s="26">
        <f t="shared" si="1267"/>
        <v>-4.3461190245097196E-3</v>
      </c>
      <c r="FA296" s="26">
        <f t="shared" si="1267"/>
        <v>0</v>
      </c>
      <c r="FB296" s="26"/>
      <c r="FC296" s="26"/>
      <c r="FD296" s="26">
        <f>EXP(SUMPRODUCT($DK296:$DN296,EX296:FA296))</f>
        <v>0.98782222120667984</v>
      </c>
      <c r="FE296" s="26">
        <f>IF(ISERR(FD296),FE295,FD296*FE295)</f>
        <v>1.1038462980274755</v>
      </c>
      <c r="FF296" s="26">
        <f t="shared" si="1226"/>
        <v>1.0969232315385904</v>
      </c>
      <c r="FV296" s="26">
        <f t="shared" si="1227"/>
        <v>1.9554688426908526</v>
      </c>
      <c r="FX296" s="8">
        <f t="shared" si="1164"/>
        <v>59</v>
      </c>
      <c r="FY296" t="b">
        <f t="shared" si="1130"/>
        <v>0</v>
      </c>
      <c r="GC296" s="11"/>
      <c r="GD296" s="11"/>
      <c r="GE296" s="11"/>
      <c r="GF296" s="11" t="str">
        <f t="shared" ca="1" si="1228"/>
        <v/>
      </c>
      <c r="GG296" s="20" t="str">
        <f t="shared" ca="1" si="1229"/>
        <v/>
      </c>
      <c r="GH296" s="20" t="str">
        <f t="shared" ca="1" si="1230"/>
        <v/>
      </c>
      <c r="GI296" s="20" t="str">
        <f t="shared" ca="1" si="1231"/>
        <v/>
      </c>
      <c r="GM296" s="12" t="str">
        <f t="shared" ca="1" si="1195"/>
        <v/>
      </c>
      <c r="GN296" s="12" t="str">
        <f t="shared" ca="1" si="1196"/>
        <v/>
      </c>
      <c r="GO296" s="12" t="str">
        <f t="shared" ca="1" si="1197"/>
        <v/>
      </c>
      <c r="GP296" s="12" t="str">
        <f t="shared" ca="1" si="1198"/>
        <v/>
      </c>
      <c r="GQ296" s="12" t="str">
        <f t="shared" ca="1" si="1199"/>
        <v/>
      </c>
      <c r="GX296" s="14"/>
      <c r="GZ296">
        <f t="shared" si="1076"/>
        <v>1.406095075596</v>
      </c>
      <c r="HA296">
        <f t="shared" si="1232"/>
        <v>0.8264004125652622</v>
      </c>
      <c r="HB296">
        <f t="shared" si="1233"/>
        <v>1.0325295181915461</v>
      </c>
      <c r="HC296">
        <f t="shared" si="1234"/>
        <v>1.02835835581055</v>
      </c>
      <c r="HD296">
        <f t="shared" si="1235"/>
        <v>1.2338210347720553</v>
      </c>
      <c r="HE296">
        <f t="shared" si="1236"/>
        <v>1.2338189756076023</v>
      </c>
      <c r="HG296">
        <f t="shared" si="1237"/>
        <v>0.85328281981930532</v>
      </c>
      <c r="HI296">
        <f t="shared" si="1238"/>
        <v>1.1455135746042708</v>
      </c>
      <c r="HJ296">
        <f t="shared" si="1239"/>
        <v>1.0889867378282201</v>
      </c>
      <c r="HK296">
        <f t="shared" si="1240"/>
        <v>0.94613019388804398</v>
      </c>
      <c r="HL296">
        <f t="shared" si="1241"/>
        <v>1.2782123574067046</v>
      </c>
      <c r="HM296" t="e">
        <f t="shared" si="1242"/>
        <v>#DIV/0!</v>
      </c>
      <c r="HO296" s="8">
        <f t="shared" si="1165"/>
        <v>59</v>
      </c>
      <c r="HP296" t="b">
        <f t="shared" si="1133"/>
        <v>0</v>
      </c>
      <c r="HS296" s="11"/>
      <c r="HT296" s="11"/>
      <c r="HU296" s="11"/>
      <c r="HV296" s="11" t="str">
        <f t="shared" ca="1" si="1178"/>
        <v/>
      </c>
      <c r="HW296" s="12" t="str">
        <f t="shared" ca="1" si="1179"/>
        <v/>
      </c>
      <c r="HX296" s="12" t="str">
        <f t="shared" ca="1" si="1180"/>
        <v/>
      </c>
      <c r="HY296" s="12" t="str">
        <f t="shared" ca="1" si="1181"/>
        <v/>
      </c>
      <c r="IB296" s="12" t="str">
        <f t="shared" ca="1" si="1182"/>
        <v/>
      </c>
      <c r="IC296" s="12" t="str">
        <f t="shared" ca="1" si="1183"/>
        <v/>
      </c>
      <c r="ID296" s="12" t="str">
        <f t="shared" ca="1" si="1184"/>
        <v/>
      </c>
      <c r="IE296" s="12" t="str">
        <f t="shared" ca="1" si="1185"/>
        <v/>
      </c>
      <c r="IF296" s="12" t="str">
        <f t="shared" ca="1" si="1186"/>
        <v/>
      </c>
    </row>
    <row r="297" spans="1:240" x14ac:dyDescent="0.2">
      <c r="A297" t="s">
        <v>200</v>
      </c>
      <c r="B297" s="1">
        <f t="shared" si="1134"/>
        <v>2009</v>
      </c>
      <c r="C297" s="251">
        <f>'Annual Data_MER_July-2014'!C73</f>
        <v>4655.5870000000004</v>
      </c>
      <c r="D297" s="251">
        <f>'Annual Data_MER_July-2014'!G73</f>
        <v>4460.0569999999998</v>
      </c>
      <c r="E297" s="406">
        <f>mer_dataT02.04!M544</f>
        <v>3130.3119999999999</v>
      </c>
      <c r="F297" s="406">
        <f>mer_dataT02.05!H548</f>
        <v>26.547000000000001</v>
      </c>
      <c r="G297" s="42"/>
      <c r="H297" s="42">
        <f t="shared" si="1259"/>
        <v>12272.503000000001</v>
      </c>
      <c r="I297" s="27">
        <f t="shared" si="1097"/>
        <v>3596.8648886283709</v>
      </c>
      <c r="J297" s="1"/>
      <c r="K297" s="27">
        <f>[2]National!H223</f>
        <v>4655.5870000000014</v>
      </c>
      <c r="L297" s="42">
        <f>[10]Commercial_Total!D223</f>
        <v>4322.0699157103199</v>
      </c>
      <c r="M297" s="42">
        <f>[11]Total_Industrial!F226</f>
        <v>3041.7914547938199</v>
      </c>
      <c r="N297" s="27">
        <f t="shared" si="1260"/>
        <v>26.547000000000001</v>
      </c>
      <c r="O297" s="27"/>
      <c r="P297" s="27">
        <f t="shared" si="1099"/>
        <v>12045.995370504143</v>
      </c>
      <c r="Q297" s="27">
        <f t="shared" si="1100"/>
        <v>3530.4792996788228</v>
      </c>
      <c r="R297" s="27"/>
      <c r="S297" s="51">
        <f t="shared" si="1170"/>
        <v>1.0000000000000002</v>
      </c>
      <c r="T297" s="51">
        <f t="shared" si="1171"/>
        <v>0.9690615872645395</v>
      </c>
      <c r="U297" s="51">
        <f t="shared" si="1172"/>
        <v>0.97172149446886447</v>
      </c>
      <c r="V297" s="51">
        <f t="shared" si="1173"/>
        <v>1</v>
      </c>
      <c r="W297" s="51" t="e">
        <f t="shared" si="1174"/>
        <v>#DIV/0!</v>
      </c>
      <c r="X297" s="51">
        <f t="shared" si="1175"/>
        <v>0.98154348550610593</v>
      </c>
      <c r="Z297" s="23">
        <f t="shared" ref="Z297:AC297" si="1268">Z144</f>
        <v>111376.23530673655</v>
      </c>
      <c r="AA297" s="23">
        <f t="shared" si="1268"/>
        <v>84394.714908811162</v>
      </c>
      <c r="AB297" s="27">
        <f t="shared" si="1268"/>
        <v>2284.7318116206479</v>
      </c>
      <c r="AC297" s="58">
        <f t="shared" si="1268"/>
        <v>1.5457985245593699</v>
      </c>
      <c r="AD297" s="27">
        <f t="shared" si="1204"/>
        <v>12045.995370504143</v>
      </c>
      <c r="AE297" s="27">
        <f t="shared" si="1176"/>
        <v>14417.9</v>
      </c>
      <c r="AH297" s="267">
        <f t="shared" si="1101"/>
        <v>41.800541984367193</v>
      </c>
      <c r="AI297" s="267">
        <f t="shared" si="1102"/>
        <v>51.212566099433289</v>
      </c>
      <c r="AJ297" s="267">
        <f t="shared" si="1103"/>
        <v>1331.3560214475067</v>
      </c>
      <c r="AK297" s="51">
        <f t="shared" si="1104"/>
        <v>1.7173648168390655E-2</v>
      </c>
      <c r="AL297" s="15"/>
      <c r="AM297" s="15"/>
      <c r="AN297" s="34">
        <f t="shared" si="1105"/>
        <v>0.83548889716977803</v>
      </c>
      <c r="AO297" s="34">
        <f t="shared" si="1106"/>
        <v>0.85119906505108245</v>
      </c>
      <c r="AQ297" s="26">
        <f t="shared" si="1205"/>
        <v>1.3481823224221141</v>
      </c>
      <c r="AR297" s="26">
        <f t="shared" si="1206"/>
        <v>1.2620727847514424</v>
      </c>
      <c r="AS297" s="26">
        <f t="shared" si="1207"/>
        <v>0.85907498780127556</v>
      </c>
      <c r="AT297" s="26">
        <f t="shared" si="1208"/>
        <v>1.2138569528124581</v>
      </c>
      <c r="AV297" s="26">
        <f t="shared" si="1209"/>
        <v>0.8243683007658269</v>
      </c>
      <c r="AY297" s="34">
        <f t="shared" si="1210"/>
        <v>7.7248583570933738</v>
      </c>
      <c r="AZ297" s="34">
        <f t="shared" si="1211"/>
        <v>5.8534679050909748</v>
      </c>
      <c r="BA297" s="34">
        <f t="shared" si="1212"/>
        <v>0.15846495062530938</v>
      </c>
      <c r="BB297">
        <f t="shared" si="1213"/>
        <v>1.0721384699293032E-4</v>
      </c>
      <c r="BD297" s="26">
        <f t="shared" ref="BD297:BD298" si="1269">BH297*BN297</f>
        <v>1.3481823224221157</v>
      </c>
      <c r="BE297" s="26">
        <f t="shared" ref="BE297:BE298" si="1270">BI297*BO297</f>
        <v>1.2620727847514421</v>
      </c>
      <c r="BF297" s="26">
        <f t="shared" ref="BF297:BF298" si="1271">BJ297*BP297</f>
        <v>0.85908150929183291</v>
      </c>
      <c r="BG297" s="26">
        <f t="shared" ref="BG297:BG298" si="1272">BK297*BQ297</f>
        <v>1.2138569528124581</v>
      </c>
      <c r="BH297" s="258">
        <f>[2]National!CQ223</f>
        <v>1.0353738170824511</v>
      </c>
      <c r="BI297" s="258">
        <f>[10]Commercial_Total!Y223</f>
        <v>1.2426245402449327</v>
      </c>
      <c r="BJ297" s="258">
        <f>[11]Total_Industrial!Z226</f>
        <v>0.96981146527297535</v>
      </c>
      <c r="BK297" s="51">
        <f t="shared" ref="BK297:BK298" si="1273">AT297</f>
        <v>1.2138569528124581</v>
      </c>
      <c r="BL297" s="1"/>
      <c r="BM297" s="1"/>
      <c r="BN297" s="258">
        <f>[2]National!CU223</f>
        <v>1.3021213209941103</v>
      </c>
      <c r="BO297" s="258">
        <f>[10]Commercial_Total!X223</f>
        <v>1.0156509419190096</v>
      </c>
      <c r="BP297" s="258">
        <f>[11]Total_Industrial!AD226</f>
        <v>0.88582321415433563</v>
      </c>
      <c r="BQ297" s="51">
        <v>1</v>
      </c>
      <c r="BZ297" s="83">
        <f t="shared" si="1135"/>
        <v>1.900668362840608</v>
      </c>
      <c r="CA297" s="83">
        <f t="shared" si="1214"/>
        <v>0.814304030111491</v>
      </c>
      <c r="CB297" s="83">
        <f t="shared" si="1215"/>
        <v>0.8243683007658269</v>
      </c>
      <c r="CC297" s="83">
        <f t="shared" si="1216"/>
        <v>0.71840053610562571</v>
      </c>
      <c r="CD297" s="83">
        <f t="shared" si="1217"/>
        <v>1.0697662908038121</v>
      </c>
      <c r="CE297" s="83">
        <f t="shared" si="1218"/>
        <v>1.0726714649190341</v>
      </c>
      <c r="CF297" s="413">
        <f t="shared" si="1107"/>
        <v>1.566854358838798</v>
      </c>
      <c r="CG297" s="413">
        <f t="shared" si="1219"/>
        <v>1.566850748594278</v>
      </c>
      <c r="CH297" s="9"/>
      <c r="CI297" s="84">
        <f t="shared" si="1108"/>
        <v>0.7685206768211853</v>
      </c>
      <c r="CK297" s="87">
        <f t="shared" si="1059"/>
        <v>1.7743186395193171</v>
      </c>
      <c r="CL297" s="87">
        <f t="shared" si="1109"/>
        <v>7.6822399059378274E-4</v>
      </c>
      <c r="CM297" s="92">
        <f t="shared" si="1110"/>
        <v>1</v>
      </c>
      <c r="CN297" s="92">
        <f t="shared" si="1111"/>
        <v>1</v>
      </c>
      <c r="CO297" s="5">
        <f t="shared" si="1112"/>
        <v>1</v>
      </c>
      <c r="CP297" s="91">
        <f t="shared" si="1113"/>
        <v>1</v>
      </c>
      <c r="CQ297" s="37">
        <f t="shared" ref="CQ297:CQ298" si="1274">BZ297*CC297*CD297*CE297</f>
        <v>1.566854358838798</v>
      </c>
      <c r="CR297">
        <f t="shared" ref="CR297:CR298" si="1275">CC297*CD297</f>
        <v>0.7685206768211853</v>
      </c>
      <c r="CS297" s="84">
        <f t="shared" ref="CS297:CS298" si="1276">IF(CN297=1,EA297,"NA ")</f>
        <v>1.1475051302642965</v>
      </c>
      <c r="CT297" s="205"/>
      <c r="CU297" s="244"/>
      <c r="CV297" s="5"/>
      <c r="CW297" s="26">
        <f t="shared" si="1114"/>
        <v>0.38648420963199809</v>
      </c>
      <c r="CX297" s="26">
        <f t="shared" si="1115"/>
        <v>0.35879724196917362</v>
      </c>
      <c r="CY297" s="26">
        <f t="shared" si="1116"/>
        <v>0.25251474545988611</v>
      </c>
      <c r="CZ297" s="26">
        <f t="shared" si="1117"/>
        <v>2.2038029389421033E-3</v>
      </c>
      <c r="DA297" s="26">
        <f t="shared" si="1118"/>
        <v>0</v>
      </c>
      <c r="DB297">
        <f t="shared" si="1119"/>
        <v>0.99999999999999989</v>
      </c>
      <c r="DD297" s="26">
        <f t="shared" si="1136"/>
        <v>0.37866354268833102</v>
      </c>
      <c r="DE297" s="26">
        <f t="shared" si="1137"/>
        <v>0.35246368125269922</v>
      </c>
      <c r="DF297" s="26">
        <f t="shared" si="1138"/>
        <v>0.26639562042551629</v>
      </c>
      <c r="DG297" s="26">
        <f t="shared" si="1139"/>
        <v>2.1360531302840389E-3</v>
      </c>
      <c r="DH297" s="26" t="e">
        <f t="shared" si="1140"/>
        <v>#DIV/0!</v>
      </c>
      <c r="DI297" s="26">
        <f t="shared" si="1141"/>
        <v>0.99965889749683057</v>
      </c>
      <c r="DJ297" s="26"/>
      <c r="DK297" s="26">
        <f t="shared" si="1142"/>
        <v>0.37879274984348504</v>
      </c>
      <c r="DL297" s="26">
        <f t="shared" si="1143"/>
        <v>0.35258394852011682</v>
      </c>
      <c r="DM297" s="26">
        <f t="shared" si="1144"/>
        <v>0.26648651964442793</v>
      </c>
      <c r="DN297" s="26">
        <f t="shared" si="1145"/>
        <v>2.1367819919702272E-3</v>
      </c>
      <c r="DO297" s="26" t="e">
        <f t="shared" si="1146"/>
        <v>#DIV/0!</v>
      </c>
      <c r="DP297" s="26">
        <f t="shared" si="1147"/>
        <v>1</v>
      </c>
      <c r="DQ297" s="26"/>
      <c r="DR297" s="26"/>
      <c r="DS297" s="26">
        <f t="shared" si="1148"/>
        <v>-1.3312446112095255E-2</v>
      </c>
      <c r="DT297" s="26">
        <f t="shared" si="1149"/>
        <v>-2.4908769819303407E-2</v>
      </c>
      <c r="DU297" s="26">
        <f t="shared" si="1150"/>
        <v>-9.9613673939098327E-2</v>
      </c>
      <c r="DV297" s="26">
        <f t="shared" si="1151"/>
        <v>4.5200314273982405E-2</v>
      </c>
      <c r="DW297" s="26" t="e">
        <f t="shared" si="1152"/>
        <v>#DIV/0!</v>
      </c>
      <c r="DY297" s="26">
        <f t="shared" si="1153"/>
        <v>0.9605260185958332</v>
      </c>
      <c r="DZ297" s="26">
        <f t="shared" si="1154"/>
        <v>1.4034452164024396</v>
      </c>
      <c r="EA297" s="26">
        <f t="shared" si="1223"/>
        <v>1.1475051302642965</v>
      </c>
      <c r="EC297" s="26">
        <f t="shared" si="1243"/>
        <v>3.0436301104572655E-2</v>
      </c>
      <c r="ED297" s="26">
        <f t="shared" si="1244"/>
        <v>3.6732539214249793E-2</v>
      </c>
      <c r="EE297" s="26">
        <f t="shared" si="1245"/>
        <v>-3.0376543404423965E-2</v>
      </c>
      <c r="EF297" s="26">
        <f t="shared" si="1246"/>
        <v>-6.324848841883811E-3</v>
      </c>
      <c r="EG297" s="26" t="e">
        <f t="shared" si="1247"/>
        <v>#DIV/0!</v>
      </c>
      <c r="EI297" s="26">
        <f t="shared" si="1248"/>
        <v>1.0165066536910126</v>
      </c>
      <c r="EJ297" s="26">
        <f t="shared" si="1155"/>
        <v>0.58252445745925829</v>
      </c>
      <c r="EK297" s="26">
        <f t="shared" si="1224"/>
        <v>0.71840053610562571</v>
      </c>
      <c r="EN297" s="26">
        <f t="shared" si="1156"/>
        <v>-1.3254172362028893E-2</v>
      </c>
      <c r="EO297" s="26">
        <f t="shared" si="1157"/>
        <v>-1.9917454815176851E-2</v>
      </c>
      <c r="EP297" s="26">
        <f t="shared" si="1158"/>
        <v>-1.2228022239743151E-2</v>
      </c>
      <c r="EQ297" s="26">
        <f t="shared" si="1159"/>
        <v>4.5200314273982405E-2</v>
      </c>
      <c r="ER297" s="26"/>
      <c r="ET297" s="26">
        <f t="shared" si="1160"/>
        <v>0.98490983592643455</v>
      </c>
      <c r="EU297" s="26">
        <f t="shared" si="1161"/>
        <v>1.3036937950396255</v>
      </c>
      <c r="EV297" s="26">
        <f t="shared" si="1225"/>
        <v>1.0726714649190341</v>
      </c>
      <c r="EW297" s="26">
        <f t="shared" si="1253"/>
        <v>-1.5205179130350284E-2</v>
      </c>
      <c r="EX297" s="26">
        <f t="shared" si="1249"/>
        <v>-5.8273750065997786E-5</v>
      </c>
      <c r="EY297" s="26">
        <f t="shared" si="1250"/>
        <v>-4.9913150041265755E-3</v>
      </c>
      <c r="EZ297" s="26">
        <f t="shared" si="1251"/>
        <v>-8.7385517570654409E-2</v>
      </c>
      <c r="FA297" s="26">
        <f t="shared" si="1252"/>
        <v>0</v>
      </c>
      <c r="FB297" s="26"/>
      <c r="FC297" s="26"/>
      <c r="FD297" s="26">
        <f t="shared" si="1162"/>
        <v>0.97524262413816609</v>
      </c>
      <c r="FE297" s="26">
        <f t="shared" si="1163"/>
        <v>1.0765179603335153</v>
      </c>
      <c r="FF297" s="26">
        <f t="shared" si="1226"/>
        <v>1.0697662908038121</v>
      </c>
      <c r="FV297" s="26">
        <f t="shared" si="1227"/>
        <v>1.900668362840608</v>
      </c>
      <c r="FX297" s="8">
        <f t="shared" si="1164"/>
        <v>60</v>
      </c>
      <c r="FY297" t="b">
        <f t="shared" si="1130"/>
        <v>0</v>
      </c>
      <c r="GC297" s="11"/>
      <c r="GD297" s="11"/>
      <c r="GE297" s="11"/>
      <c r="GF297" s="11" t="str">
        <f t="shared" ca="1" si="1228"/>
        <v/>
      </c>
      <c r="GG297" s="20" t="str">
        <f t="shared" ca="1" si="1229"/>
        <v/>
      </c>
      <c r="GH297" s="20" t="str">
        <f t="shared" ca="1" si="1230"/>
        <v/>
      </c>
      <c r="GI297" s="20" t="str">
        <f t="shared" ca="1" si="1231"/>
        <v/>
      </c>
      <c r="GM297" s="12" t="str">
        <f t="shared" ca="1" si="1195"/>
        <v/>
      </c>
      <c r="GN297" s="12" t="str">
        <f t="shared" ca="1" si="1196"/>
        <v/>
      </c>
      <c r="GO297" s="12" t="str">
        <f t="shared" ca="1" si="1197"/>
        <v/>
      </c>
      <c r="GP297" s="12" t="str">
        <f t="shared" ca="1" si="1198"/>
        <v/>
      </c>
      <c r="GQ297" s="12" t="str">
        <f t="shared" ca="1" si="1199"/>
        <v/>
      </c>
      <c r="GX297" s="14"/>
      <c r="GZ297">
        <f t="shared" si="1076"/>
        <v>1.3666903644722499</v>
      </c>
      <c r="HA297">
        <f t="shared" si="1232"/>
        <v>0.84004151798558691</v>
      </c>
      <c r="HB297">
        <f t="shared" si="1233"/>
        <v>1.0069667968212399</v>
      </c>
      <c r="HC297">
        <f t="shared" si="1234"/>
        <v>1.0128402594949466</v>
      </c>
      <c r="HD297">
        <f t="shared" si="1235"/>
        <v>1.1709193689640029</v>
      </c>
      <c r="HE297">
        <f t="shared" si="1236"/>
        <v>1.1709173729255313</v>
      </c>
      <c r="HG297">
        <f t="shared" si="1237"/>
        <v>0.84589391656279844</v>
      </c>
      <c r="HI297">
        <f t="shared" si="1238"/>
        <v>1.1303650425991272</v>
      </c>
      <c r="HJ297">
        <f t="shared" si="1239"/>
        <v>1.0621964594260236</v>
      </c>
      <c r="HK297">
        <f t="shared" si="1240"/>
        <v>0.85642479708029395</v>
      </c>
      <c r="HL297">
        <f t="shared" si="1241"/>
        <v>1.3373135928998567</v>
      </c>
      <c r="HM297" t="e">
        <f t="shared" si="1242"/>
        <v>#DIV/0!</v>
      </c>
      <c r="HO297" s="8">
        <f t="shared" si="1165"/>
        <v>60</v>
      </c>
      <c r="HP297" t="b">
        <f t="shared" si="1133"/>
        <v>0</v>
      </c>
      <c r="HS297" s="11"/>
      <c r="HT297" s="11"/>
      <c r="HU297" s="11"/>
      <c r="HV297" s="11" t="str">
        <f t="shared" ca="1" si="1178"/>
        <v/>
      </c>
      <c r="HW297" s="12" t="str">
        <f t="shared" ca="1" si="1179"/>
        <v/>
      </c>
      <c r="HX297" s="12" t="str">
        <f t="shared" ca="1" si="1180"/>
        <v/>
      </c>
      <c r="HY297" s="12" t="str">
        <f t="shared" ca="1" si="1181"/>
        <v/>
      </c>
      <c r="IB297" s="12" t="str">
        <f t="shared" ca="1" si="1182"/>
        <v/>
      </c>
      <c r="IC297" s="12" t="str">
        <f t="shared" ca="1" si="1183"/>
        <v/>
      </c>
      <c r="ID297" s="12" t="str">
        <f t="shared" ca="1" si="1184"/>
        <v/>
      </c>
      <c r="IE297" s="12" t="str">
        <f t="shared" ca="1" si="1185"/>
        <v/>
      </c>
      <c r="IF297" s="12" t="str">
        <f t="shared" ca="1" si="1186"/>
        <v/>
      </c>
    </row>
    <row r="298" spans="1:240" x14ac:dyDescent="0.2">
      <c r="A298" t="s">
        <v>200</v>
      </c>
      <c r="B298" s="1">
        <f t="shared" si="1134"/>
        <v>2010</v>
      </c>
      <c r="C298" s="251">
        <f>'Annual Data_MER_July-2014'!C74</f>
        <v>4932.7569999999996</v>
      </c>
      <c r="D298" s="251">
        <f>'Annual Data_MER_July-2014'!G74</f>
        <v>4538.6400000000003</v>
      </c>
      <c r="E298" s="406">
        <f>mer_dataT02.04!M545</f>
        <v>3312.6179999999999</v>
      </c>
      <c r="F298" s="406">
        <f>mer_dataT02.05!H549</f>
        <v>26.315000000000001</v>
      </c>
      <c r="G298" s="374"/>
      <c r="H298" s="42">
        <f t="shared" si="1259"/>
        <v>12810.330000000002</v>
      </c>
      <c r="I298" s="27">
        <f t="shared" ref="I298" si="1277">H298/3.412</f>
        <v>3754.4929660023454</v>
      </c>
      <c r="J298" s="1"/>
      <c r="K298" s="27">
        <f>[2]National!H224</f>
        <v>4932.7569999999987</v>
      </c>
      <c r="L298" s="42">
        <f>[10]Commercial_Total!D224</f>
        <v>4400.6551203399995</v>
      </c>
      <c r="M298" s="42">
        <f>[11]Total_Industrial!F227</f>
        <v>3170.3727037289718</v>
      </c>
      <c r="N298" s="27">
        <f t="shared" si="1260"/>
        <v>26.315000000000001</v>
      </c>
      <c r="O298" s="27"/>
      <c r="P298" s="27">
        <f t="shared" ref="P298" si="1278">SUM(K298:O298)</f>
        <v>12530.099824068971</v>
      </c>
      <c r="Q298" s="27">
        <f t="shared" ref="Q298" si="1279">P298/3.412</f>
        <v>3672.3621993168149</v>
      </c>
      <c r="R298" s="27"/>
      <c r="S298" s="51">
        <f t="shared" ref="S298" si="1280">K298/C298</f>
        <v>0.99999999999999978</v>
      </c>
      <c r="T298" s="51">
        <f t="shared" ref="T298" si="1281">L298/D298</f>
        <v>0.96959774741772853</v>
      </c>
      <c r="U298" s="51">
        <f t="shared" ref="U298" si="1282">M298/E298</f>
        <v>0.95705955341937154</v>
      </c>
      <c r="V298" s="51">
        <f t="shared" ref="V298" si="1283">N298/F298</f>
        <v>1</v>
      </c>
      <c r="W298" s="51" t="e">
        <f t="shared" ref="W298" si="1284">O298/G298</f>
        <v>#DIV/0!</v>
      </c>
      <c r="X298" s="51">
        <f t="shared" ref="X298" si="1285">P298/H298</f>
        <v>0.97812467157902805</v>
      </c>
      <c r="Z298" s="23">
        <f t="shared" ref="Z298:AC299" si="1286">Z145</f>
        <v>112425.82734920859</v>
      </c>
      <c r="AA298" s="23">
        <f t="shared" si="1286"/>
        <v>84626.05354378451</v>
      </c>
      <c r="AB298" s="27">
        <f t="shared" si="1286"/>
        <v>2342.1364672481891</v>
      </c>
      <c r="AC298" s="58">
        <f t="shared" si="1286"/>
        <v>1.5820070462690683</v>
      </c>
      <c r="AD298" s="27">
        <f t="shared" si="1204"/>
        <v>12530.099824068971</v>
      </c>
      <c r="AE298" s="27">
        <f t="shared" si="1176"/>
        <v>14779.4</v>
      </c>
      <c r="AH298" s="267">
        <f t="shared" ref="AH298" si="1287">K298/Z298*1000</f>
        <v>43.875656655638764</v>
      </c>
      <c r="AI298" s="267">
        <f t="shared" ref="AI298" si="1288">L298/AA298*1000</f>
        <v>52.001185640343643</v>
      </c>
      <c r="AJ298" s="267">
        <f t="shared" ref="AJ298" si="1289">M298/AB298*1000</f>
        <v>1353.624243532611</v>
      </c>
      <c r="AK298" s="51">
        <f t="shared" si="1104"/>
        <v>1.6633933497363411E-2</v>
      </c>
      <c r="AL298" s="15"/>
      <c r="AM298" s="15"/>
      <c r="AN298" s="34">
        <f t="shared" ref="AN298" si="1290">P298/AE298</f>
        <v>0.84780842416261637</v>
      </c>
      <c r="AO298" s="34">
        <f t="shared" ref="AO298" si="1291">H298/AE298</f>
        <v>0.86676928698052713</v>
      </c>
      <c r="AQ298" s="26">
        <f t="shared" ref="AQ298" si="1292">AH298/AH$303</f>
        <v>1.4151104717713112</v>
      </c>
      <c r="AR298" s="26">
        <f t="shared" ref="AR298" si="1293">AI298/AI$303</f>
        <v>1.2815073754371287</v>
      </c>
      <c r="AS298" s="26">
        <f t="shared" ref="AS298" si="1294">AJ298/AJ$303</f>
        <v>0.87344385105643851</v>
      </c>
      <c r="AT298" s="26">
        <f t="shared" ref="AT298" si="1295">AK298/AK$303</f>
        <v>1.1757091813233964</v>
      </c>
      <c r="AV298" s="26">
        <f t="shared" ref="AV298" si="1296">AN298/AN$303</f>
        <v>0.83652385132757312</v>
      </c>
      <c r="AY298" s="34">
        <f t="shared" ref="AY298" si="1297">Z298/$AE298</f>
        <v>7.6069277067545764</v>
      </c>
      <c r="AZ298" s="34">
        <f t="shared" si="1211"/>
        <v>5.7259464892880976</v>
      </c>
      <c r="BA298" s="34">
        <f t="shared" ref="BA298" si="1298">AB298/$AE298</f>
        <v>0.15847304134458701</v>
      </c>
      <c r="BB298">
        <f t="shared" ref="BB298" si="1299">AC298/$AE298</f>
        <v>1.0704135798943586E-4</v>
      </c>
      <c r="BD298" s="26">
        <f t="shared" si="1269"/>
        <v>1.4151104717713123</v>
      </c>
      <c r="BE298" s="26">
        <f t="shared" si="1270"/>
        <v>1.2815073754371289</v>
      </c>
      <c r="BF298" s="26">
        <f t="shared" si="1271"/>
        <v>0.87345074650452403</v>
      </c>
      <c r="BG298" s="26">
        <f t="shared" si="1272"/>
        <v>1.1757091813233964</v>
      </c>
      <c r="BH298" s="258">
        <f>[2]National!CQ224</f>
        <v>1.039901619320132</v>
      </c>
      <c r="BI298" s="258">
        <f>[10]Commercial_Total!Y224</f>
        <v>1.2316604894869723</v>
      </c>
      <c r="BJ298" s="258">
        <f>[11]Total_Industrial!Z227</f>
        <v>0.95599631488257664</v>
      </c>
      <c r="BK298" s="51">
        <f t="shared" si="1273"/>
        <v>1.1757091813233964</v>
      </c>
      <c r="BL298" s="1"/>
      <c r="BM298" s="1"/>
      <c r="BN298" s="258">
        <f>[2]National!CU224</f>
        <v>1.3608118743929687</v>
      </c>
      <c r="BO298" s="258">
        <f>[10]Commercial_Total!X224</f>
        <v>1.0404712876443081</v>
      </c>
      <c r="BP298" s="258">
        <f>[11]Total_Industrial!AD227</f>
        <v>0.91365493036634604</v>
      </c>
      <c r="BQ298" s="51">
        <v>1</v>
      </c>
      <c r="BZ298" s="83">
        <f t="shared" ref="BZ298" si="1300">IF(FV298&gt;0,FV298,"NA")</f>
        <v>1.9483238198188697</v>
      </c>
      <c r="CA298" s="83">
        <f t="shared" ref="CA298" si="1301">IF(ISERR(AO298),"NA ", AO298/AO$303)</f>
        <v>0.82919936422010665</v>
      </c>
      <c r="CB298" s="83">
        <f t="shared" ref="CB298" si="1302">IF(ISERR(AN298),"NA ",IF(AN298&gt;0, AN298/AN$303,"NA"))</f>
        <v>0.83652385132757312</v>
      </c>
      <c r="CC298" s="83">
        <f t="shared" si="1216"/>
        <v>0.70854699643392594</v>
      </c>
      <c r="CD298" s="83">
        <f t="shared" ref="CD298" si="1303">IF(CP298&gt;0, FF298,"NA")</f>
        <v>1.1063078609473982</v>
      </c>
      <c r="CE298" s="83">
        <f t="shared" ref="CE298" si="1304">IF(CO298&gt;0,EV298, "NA")</f>
        <v>1.0671726896275604</v>
      </c>
      <c r="CF298" s="413">
        <f t="shared" ref="CF298" si="1305">IF(ISERR(CQ298),"NA ", CQ298)</f>
        <v>1.6298232256556355</v>
      </c>
      <c r="CG298" s="413">
        <f t="shared" ref="CG298" si="1306">IF(P298&gt;0,P298/P$303,"NA")</f>
        <v>1.6298193453881293</v>
      </c>
      <c r="CH298" s="9"/>
      <c r="CI298" s="84">
        <f t="shared" ref="CI298" si="1307">IF(ISERR(CR298),"NA ", CR298)</f>
        <v>0.7838711120055204</v>
      </c>
      <c r="CK298" s="87">
        <f t="shared" si="1059"/>
        <v>1.8622859049517486</v>
      </c>
      <c r="CL298" s="87">
        <f t="shared" si="1109"/>
        <v>7.3886241816429731E-4</v>
      </c>
      <c r="CM298" s="92">
        <f t="shared" si="1110"/>
        <v>1</v>
      </c>
      <c r="CN298" s="92">
        <f t="shared" si="1111"/>
        <v>1</v>
      </c>
      <c r="CO298" s="5">
        <f t="shared" si="1112"/>
        <v>1</v>
      </c>
      <c r="CP298" s="91">
        <f t="shared" si="1113"/>
        <v>1</v>
      </c>
      <c r="CQ298" s="37">
        <f t="shared" si="1274"/>
        <v>1.6298232256556355</v>
      </c>
      <c r="CR298">
        <f t="shared" si="1275"/>
        <v>0.7838711120055204</v>
      </c>
      <c r="CS298" s="84">
        <f t="shared" si="1276"/>
        <v>1.1806187247109174</v>
      </c>
      <c r="CT298" s="205"/>
      <c r="CU298" s="244"/>
      <c r="CV298" s="5"/>
      <c r="CW298" s="26">
        <f t="shared" si="1114"/>
        <v>0.39367260191532583</v>
      </c>
      <c r="CX298" s="26">
        <f t="shared" si="1115"/>
        <v>0.35120670881542504</v>
      </c>
      <c r="CY298" s="26">
        <f t="shared" si="1116"/>
        <v>0.25302054638375887</v>
      </c>
      <c r="CZ298" s="26">
        <f t="shared" si="1117"/>
        <v>2.1001428854901636E-3</v>
      </c>
      <c r="DA298" s="26">
        <f t="shared" si="1118"/>
        <v>0</v>
      </c>
      <c r="DB298">
        <f t="shared" si="1119"/>
        <v>0.99999999999999989</v>
      </c>
      <c r="DD298" s="26">
        <f t="shared" si="1136"/>
        <v>0.39006736650720319</v>
      </c>
      <c r="DE298" s="26">
        <f t="shared" si="1137"/>
        <v>0.35498845012725355</v>
      </c>
      <c r="DF298" s="26">
        <f t="shared" si="1138"/>
        <v>0.25276756157733854</v>
      </c>
      <c r="DG298" s="26">
        <f t="shared" si="1139"/>
        <v>2.151556741032136E-3</v>
      </c>
      <c r="DH298" s="26" t="e">
        <f t="shared" si="1140"/>
        <v>#DIV/0!</v>
      </c>
      <c r="DI298" s="26">
        <f t="shared" si="1141"/>
        <v>0.99997493495282752</v>
      </c>
      <c r="DJ298" s="26"/>
      <c r="DK298" s="26">
        <f t="shared" si="1142"/>
        <v>0.39007714380921366</v>
      </c>
      <c r="DL298" s="26">
        <f t="shared" si="1143"/>
        <v>0.35499734815253109</v>
      </c>
      <c r="DM298" s="26">
        <f t="shared" si="1144"/>
        <v>0.25277389736700001</v>
      </c>
      <c r="DN298" s="26">
        <f t="shared" si="1145"/>
        <v>2.1516106712551079E-3</v>
      </c>
      <c r="DO298" s="26" t="e">
        <f t="shared" si="1146"/>
        <v>#DIV/0!</v>
      </c>
      <c r="DP298" s="26">
        <f t="shared" si="1147"/>
        <v>0.99999999999999978</v>
      </c>
      <c r="DQ298" s="26"/>
      <c r="DR298" s="26"/>
      <c r="DS298" s="26">
        <f t="shared" si="1148"/>
        <v>4.8450342604480598E-2</v>
      </c>
      <c r="DT298" s="26">
        <f t="shared" si="1149"/>
        <v>1.5281585535729834E-2</v>
      </c>
      <c r="DU298" s="26">
        <f t="shared" si="1150"/>
        <v>1.6587632292231459E-2</v>
      </c>
      <c r="DV298" s="26">
        <f t="shared" si="1151"/>
        <v>-3.1931330302428271E-2</v>
      </c>
      <c r="DW298" s="26" t="e">
        <f t="shared" si="1152"/>
        <v>#DIV/0!</v>
      </c>
      <c r="DY298" s="26">
        <f t="shared" si="1153"/>
        <v>1.0288570339018825</v>
      </c>
      <c r="DZ298" s="26">
        <f t="shared" si="1154"/>
        <v>1.4439444825915997</v>
      </c>
      <c r="EA298" s="26">
        <f t="shared" si="1223"/>
        <v>1.1806187247109174</v>
      </c>
      <c r="EC298" s="26">
        <f t="shared" si="1243"/>
        <v>-1.5384114510256819E-2</v>
      </c>
      <c r="ED298" s="26">
        <f t="shared" si="1244"/>
        <v>-2.2026428478399529E-2</v>
      </c>
      <c r="EE298" s="26">
        <f t="shared" si="1245"/>
        <v>5.10555344223063E-5</v>
      </c>
      <c r="EF298" s="26">
        <f t="shared" si="1246"/>
        <v>-1.6101269583961191E-3</v>
      </c>
      <c r="EG298" s="26" t="e">
        <f t="shared" si="1247"/>
        <v>#DIV/0!</v>
      </c>
      <c r="EI298" s="26">
        <f t="shared" si="1248"/>
        <v>0.98628405857668933</v>
      </c>
      <c r="EJ298" s="26">
        <f t="shared" si="1155"/>
        <v>0.57453458612310127</v>
      </c>
      <c r="EK298" s="26">
        <f t="shared" si="1224"/>
        <v>0.70854699643392594</v>
      </c>
      <c r="EN298" s="26">
        <f t="shared" si="1156"/>
        <v>4.3635744370736206E-3</v>
      </c>
      <c r="EO298" s="26">
        <f t="shared" si="1157"/>
        <v>-8.8624571451590192E-3</v>
      </c>
      <c r="EP298" s="26">
        <f t="shared" si="1158"/>
        <v>-1.4347628589371142E-2</v>
      </c>
      <c r="EQ298" s="26">
        <f t="shared" si="1159"/>
        <v>-3.1931330302428271E-2</v>
      </c>
      <c r="ER298" s="26"/>
      <c r="ET298" s="26">
        <f t="shared" si="1160"/>
        <v>0.99487375634450315</v>
      </c>
      <c r="EU298" s="26">
        <f t="shared" si="1161"/>
        <v>1.2970107429940929</v>
      </c>
      <c r="EV298" s="26">
        <f t="shared" si="1225"/>
        <v>1.0671726896275604</v>
      </c>
      <c r="EW298" s="26">
        <f t="shared" si="1253"/>
        <v>-5.1394279189699004E-3</v>
      </c>
      <c r="EX298" s="26">
        <f t="shared" si="1249"/>
        <v>4.4086768167406636E-2</v>
      </c>
      <c r="EY298" s="26">
        <f t="shared" si="1250"/>
        <v>2.4144042680888902E-2</v>
      </c>
      <c r="EZ298" s="26">
        <f t="shared" si="1251"/>
        <v>3.0935564137748384E-2</v>
      </c>
      <c r="FA298" s="26">
        <f t="shared" si="1252"/>
        <v>0</v>
      </c>
      <c r="FB298" s="26"/>
      <c r="FC298" s="26"/>
      <c r="FD298" s="26">
        <f t="shared" si="1162"/>
        <v>1.034158461018742</v>
      </c>
      <c r="FE298" s="26">
        <f t="shared" si="1163"/>
        <v>1.1132901571175433</v>
      </c>
      <c r="FF298" s="26">
        <f t="shared" si="1226"/>
        <v>1.1063078609473982</v>
      </c>
      <c r="FV298" s="26">
        <f t="shared" si="1227"/>
        <v>1.9483238198188697</v>
      </c>
      <c r="FX298" s="8">
        <f t="shared" si="1164"/>
        <v>61</v>
      </c>
      <c r="FY298" t="b">
        <f t="shared" si="1130"/>
        <v>0</v>
      </c>
      <c r="GC298" s="11"/>
      <c r="GD298" s="11"/>
      <c r="GE298" s="11"/>
      <c r="GF298" s="11" t="str">
        <f t="shared" ca="1" si="1228"/>
        <v/>
      </c>
      <c r="GG298" s="20" t="str">
        <f t="shared" ca="1" si="1229"/>
        <v/>
      </c>
      <c r="GH298" s="20" t="str">
        <f t="shared" ca="1" si="1230"/>
        <v/>
      </c>
      <c r="GI298" s="20" t="str">
        <f t="shared" ca="1" si="1231"/>
        <v/>
      </c>
      <c r="GM298" s="12" t="str">
        <f t="shared" ca="1" si="1195"/>
        <v/>
      </c>
      <c r="GN298" s="12" t="str">
        <f t="shared" ca="1" si="1196"/>
        <v/>
      </c>
      <c r="GO298" s="12" t="str">
        <f t="shared" ca="1" si="1197"/>
        <v/>
      </c>
      <c r="GP298" s="12" t="str">
        <f t="shared" ca="1" si="1198"/>
        <v/>
      </c>
      <c r="GQ298" s="12" t="str">
        <f t="shared" ca="1" si="1199"/>
        <v/>
      </c>
      <c r="GX298" s="14"/>
      <c r="GZ298">
        <f t="shared" si="1076"/>
        <v>1.4009573913455615</v>
      </c>
      <c r="HA298">
        <f t="shared" si="1232"/>
        <v>0.82851955773174757</v>
      </c>
      <c r="HB298">
        <f t="shared" si="1233"/>
        <v>1.0413632328976254</v>
      </c>
      <c r="HC298">
        <f t="shared" si="1234"/>
        <v>1.0076481935406789</v>
      </c>
      <c r="HD298">
        <f t="shared" si="1235"/>
        <v>1.2179763691131378</v>
      </c>
      <c r="HE298">
        <f t="shared" si="1236"/>
        <v>1.2179741994936089</v>
      </c>
      <c r="HG298">
        <f t="shared" si="1237"/>
        <v>0.86278980515844361</v>
      </c>
      <c r="HI298">
        <f t="shared" si="1238"/>
        <v>1.1864800347125597</v>
      </c>
      <c r="HJ298">
        <f t="shared" si="1239"/>
        <v>1.0785531653673497</v>
      </c>
      <c r="HK298">
        <f t="shared" si="1240"/>
        <v>0.87074933332255278</v>
      </c>
      <c r="HL298">
        <f t="shared" si="1241"/>
        <v>1.2952859608687852</v>
      </c>
      <c r="HM298" t="e">
        <f t="shared" si="1242"/>
        <v>#DIV/0!</v>
      </c>
      <c r="HO298" s="8">
        <f t="shared" si="1165"/>
        <v>61</v>
      </c>
      <c r="HP298" t="b">
        <f t="shared" si="1133"/>
        <v>0</v>
      </c>
      <c r="HS298" s="11"/>
      <c r="HT298" s="11"/>
      <c r="HU298" s="11"/>
      <c r="HV298" s="11" t="str">
        <f t="shared" ca="1" si="1178"/>
        <v/>
      </c>
      <c r="HW298" s="12" t="str">
        <f t="shared" ca="1" si="1179"/>
        <v/>
      </c>
      <c r="HX298" s="12" t="str">
        <f t="shared" ca="1" si="1180"/>
        <v/>
      </c>
      <c r="HY298" s="12" t="str">
        <f t="shared" ca="1" si="1181"/>
        <v/>
      </c>
      <c r="IB298" s="12" t="str">
        <f t="shared" ca="1" si="1182"/>
        <v/>
      </c>
      <c r="IC298" s="12" t="str">
        <f t="shared" ca="1" si="1183"/>
        <v/>
      </c>
      <c r="ID298" s="12" t="str">
        <f t="shared" ca="1" si="1184"/>
        <v/>
      </c>
      <c r="IE298" s="12" t="str">
        <f t="shared" ca="1" si="1185"/>
        <v/>
      </c>
      <c r="IF298" s="12" t="str">
        <f t="shared" ca="1" si="1186"/>
        <v/>
      </c>
    </row>
    <row r="299" spans="1:240" x14ac:dyDescent="0.2">
      <c r="A299" t="s">
        <v>200</v>
      </c>
      <c r="B299" s="313">
        <f t="shared" si="1134"/>
        <v>2011</v>
      </c>
      <c r="C299" s="251">
        <f>'Annual Data_MER_July-2014'!C75</f>
        <v>4854.5969999999998</v>
      </c>
      <c r="D299" s="251">
        <f>'Annual Data_MER_July-2014'!G75</f>
        <v>4531.3320000000003</v>
      </c>
      <c r="E299" s="406">
        <f>mer_dataT02.04!M546</f>
        <v>3382.3690000000001</v>
      </c>
      <c r="F299" s="406">
        <f>mer_dataT02.05!H550</f>
        <v>26.177</v>
      </c>
      <c r="G299" s="42"/>
      <c r="H299" s="42">
        <f t="shared" si="1259"/>
        <v>12794.475</v>
      </c>
      <c r="I299" s="27">
        <f t="shared" ref="I299" si="1308">H299/3.412</f>
        <v>3749.8461313012899</v>
      </c>
      <c r="J299" s="313"/>
      <c r="K299" s="27">
        <f>[2]National!H225</f>
        <v>4854.5969999999998</v>
      </c>
      <c r="L299" s="42">
        <f>[10]Commercial_Total!D225</f>
        <v>4393.3471203399995</v>
      </c>
      <c r="M299" s="42">
        <f>[11]Total_Industrial!F228</f>
        <v>3326.1658253557325</v>
      </c>
      <c r="N299" s="27">
        <f t="shared" si="1260"/>
        <v>26.177</v>
      </c>
      <c r="O299" s="27"/>
      <c r="P299" s="27">
        <f t="shared" ref="P299" si="1309">SUM(K299:O299)</f>
        <v>12600.286945695731</v>
      </c>
      <c r="Q299" s="27">
        <f t="shared" ref="Q299" si="1310">P299/3.412</f>
        <v>3692.932868023368</v>
      </c>
      <c r="R299" s="27"/>
      <c r="S299" s="51">
        <f t="shared" ref="S299" si="1311">K299/C299</f>
        <v>1</v>
      </c>
      <c r="T299" s="51">
        <f t="shared" ref="T299" si="1312">L299/D299</f>
        <v>0.96954871555207145</v>
      </c>
      <c r="U299" s="51">
        <f t="shared" ref="U299" si="1313">M299/E299</f>
        <v>0.98338348812791643</v>
      </c>
      <c r="V299" s="51">
        <f t="shared" ref="V299" si="1314">N299/F299</f>
        <v>1</v>
      </c>
      <c r="W299" s="51" t="e">
        <f t="shared" ref="W299" si="1315">O299/G299</f>
        <v>#DIV/0!</v>
      </c>
      <c r="X299" s="51">
        <f t="shared" ref="X299" si="1316">P299/H299</f>
        <v>0.98482250703492957</v>
      </c>
      <c r="Y299" s="370"/>
      <c r="Z299" s="23">
        <f t="shared" si="1286"/>
        <v>113476.93807079583</v>
      </c>
      <c r="AA299" s="23">
        <f t="shared" si="1286"/>
        <v>84816.248421448283</v>
      </c>
      <c r="AB299" s="27">
        <f t="shared" si="1286"/>
        <v>2355.0000744718873</v>
      </c>
      <c r="AC299" s="58">
        <f t="shared" si="1286"/>
        <v>1.5777558350752059</v>
      </c>
      <c r="AD299" s="27">
        <f t="shared" si="1204"/>
        <v>12600.286945695731</v>
      </c>
      <c r="AE299" s="27">
        <f t="shared" si="1176"/>
        <v>15052.4</v>
      </c>
      <c r="AF299" s="370"/>
      <c r="AG299" s="370"/>
      <c r="AH299" s="267">
        <f t="shared" ref="AH299" si="1317">K299/Z299*1000</f>
        <v>42.780472248654789</v>
      </c>
      <c r="AI299" s="267">
        <f t="shared" ref="AI299" si="1318">L299/AA299*1000</f>
        <v>51.798413654299438</v>
      </c>
      <c r="AJ299" s="267">
        <f t="shared" ref="AJ299" si="1319">M299/AB299*1000</f>
        <v>1412.3845945532</v>
      </c>
      <c r="AK299" s="51">
        <f t="shared" si="1104"/>
        <v>1.6591287078809781E-2</v>
      </c>
      <c r="AL299" s="15"/>
      <c r="AM299" s="15"/>
      <c r="AN299" s="372">
        <f t="shared" ref="AN299" si="1320">P299/AE299</f>
        <v>0.83709487827161988</v>
      </c>
      <c r="AO299" s="372">
        <f t="shared" ref="AO299" si="1321">H299/AE299</f>
        <v>0.84999568175174722</v>
      </c>
      <c r="AP299" s="370"/>
      <c r="AQ299" s="242">
        <f t="shared" ref="AQ299" si="1322">AH299/AH$303</f>
        <v>1.3797877657202668</v>
      </c>
      <c r="AR299" s="26">
        <f t="shared" ref="AR299" si="1323">AI299/AI$303</f>
        <v>1.2765103009964627</v>
      </c>
      <c r="AS299" s="26">
        <f t="shared" ref="AS299" si="1324">AJ299/AJ$303</f>
        <v>0.91135974058787106</v>
      </c>
      <c r="AT299" s="26">
        <f t="shared" ref="AT299" si="1325">AK299/AK$303</f>
        <v>1.1726948741030381</v>
      </c>
      <c r="AU299" s="370"/>
      <c r="AV299" s="26">
        <f t="shared" ref="AV299" si="1326">AN299/AN$303</f>
        <v>0.82595290579944514</v>
      </c>
      <c r="AW299" s="370"/>
      <c r="AX299" s="370"/>
      <c r="AY299" s="372">
        <f t="shared" ref="AY299" si="1327">Z299/$AE299</f>
        <v>7.538793685445234</v>
      </c>
      <c r="AZ299" s="372">
        <f t="shared" ref="AZ299" si="1328">AA299/$AE299</f>
        <v>5.6347325623454259</v>
      </c>
      <c r="BA299" s="372">
        <f t="shared" ref="BA299" si="1329">AB299/$AE299</f>
        <v>0.15645346087480316</v>
      </c>
      <c r="BB299" s="370">
        <f t="shared" ref="BB299" si="1330">AC299/$AE299</f>
        <v>1.0481755966325675E-4</v>
      </c>
      <c r="BC299" s="370"/>
      <c r="BD299" s="93">
        <f t="shared" ref="BD299" si="1331">BH299*BN299</f>
        <v>1.3797877657202677</v>
      </c>
      <c r="BE299" s="93">
        <f t="shared" ref="BE299" si="1332">BI299*BO299</f>
        <v>1.2765103009964625</v>
      </c>
      <c r="BF299" s="26">
        <f t="shared" ref="BF299" si="1333">BJ299*BP299</f>
        <v>0.91136753940435078</v>
      </c>
      <c r="BG299" s="26">
        <f t="shared" ref="BG299" si="1334">BK299*BQ299</f>
        <v>1.1726948741030381</v>
      </c>
      <c r="BH299" s="258">
        <f>[2]National!CQ225</f>
        <v>1.0281080208020685</v>
      </c>
      <c r="BI299" s="258">
        <f>[10]Commercial_Total!Y225</f>
        <v>1.2264345319660683</v>
      </c>
      <c r="BJ299" s="258">
        <f>[11]Total_Industrial!Z228</f>
        <v>0.97616948985638352</v>
      </c>
      <c r="BK299" s="51">
        <f t="shared" ref="BK299" si="1335">AT299</f>
        <v>1.1726948741030381</v>
      </c>
      <c r="BL299" s="411"/>
      <c r="BM299" s="411"/>
      <c r="BN299" s="258">
        <f>[2]National!CU225</f>
        <v>1.3420649754719738</v>
      </c>
      <c r="BO299" s="258">
        <f>[10]Commercial_Total!X225</f>
        <v>1.040830364544709</v>
      </c>
      <c r="BP299" s="258">
        <f>[11]Total_Industrial!AD228</f>
        <v>0.93361608703672294</v>
      </c>
      <c r="BQ299" s="51">
        <v>1</v>
      </c>
      <c r="BR299" s="370"/>
      <c r="BS299" s="370"/>
      <c r="BT299" s="370"/>
      <c r="BU299" s="370"/>
      <c r="BV299" s="370"/>
      <c r="BW299" s="370"/>
      <c r="BX299" s="370"/>
      <c r="BY299" s="370"/>
      <c r="BZ299" s="83">
        <f t="shared" ref="BZ299" si="1336">IF(FV299&gt;0,FV299,"NA")</f>
        <v>1.9843125881592998</v>
      </c>
      <c r="CA299" s="83">
        <f t="shared" ref="CA299" si="1337">IF(ISERR(AO299),"NA ", AO299/AO$303)</f>
        <v>0.81315280719472394</v>
      </c>
      <c r="CB299" s="83">
        <f t="shared" ref="CB299" si="1338">IF(ISERR(AN299),"NA ",IF(AN299&gt;0, AN299/AN$303,"NA"))</f>
        <v>0.82595290579944514</v>
      </c>
      <c r="CC299" s="83">
        <f t="shared" ref="CC299" si="1339">IF(CM299=1,EK299,"NA")</f>
        <v>0.69975724400996731</v>
      </c>
      <c r="CD299" s="83">
        <f t="shared" ref="CD299" si="1340">IF(CP299&gt;0, FF299,"NA")</f>
        <v>1.106644316855605</v>
      </c>
      <c r="CE299" s="83">
        <f t="shared" ref="CE299" si="1341">IF(CO299&gt;0,EV299, "NA")</f>
        <v>1.0665984118093226</v>
      </c>
      <c r="CF299" s="413">
        <f t="shared" ref="CF299" si="1342">IF(ISERR(CQ299),"NA ", CQ299)</f>
        <v>1.6389529309797872</v>
      </c>
      <c r="CG299" s="413">
        <f t="shared" ref="CG299" si="1343">IF(P299&gt;0,P299/P$303,"NA")</f>
        <v>1.638948748204591</v>
      </c>
      <c r="CH299" s="9"/>
      <c r="CI299" s="84">
        <f t="shared" ref="CI299" si="1344">IF(ISERR(CR299),"NA ", CR299)</f>
        <v>0.77438237726217118</v>
      </c>
      <c r="CJ299" s="370"/>
      <c r="CK299" s="87">
        <f t="shared" ref="CK299" si="1345">AQ299*AR299*AS299*AT299</f>
        <v>1.8823981185659038</v>
      </c>
      <c r="CL299" s="87">
        <f t="shared" ref="CL299" si="1346">AY299*AZ299*BA299*BB299</f>
        <v>6.966175078325274E-4</v>
      </c>
      <c r="CM299" s="92">
        <f t="shared" ref="CM299" si="1347">IF(ISERR(CK299),0,IF(CK299&lt;0.0001,0,1))</f>
        <v>1</v>
      </c>
      <c r="CN299" s="92">
        <f t="shared" ref="CN299" si="1348">IF(ISERR(CL299),0,IF(CL299&lt;0.0001,0,1))</f>
        <v>1</v>
      </c>
      <c r="CO299" s="5">
        <f t="shared" ref="CO299" si="1349">IF(BH299*BI299*BJ299*BK299&gt;0,1,0)</f>
        <v>1</v>
      </c>
      <c r="CP299" s="91">
        <f t="shared" ref="CP299" si="1350">IF(BN299*BO299*BP299*BQ299&gt;0,1,0)</f>
        <v>1</v>
      </c>
      <c r="CQ299" s="37">
        <f t="shared" ref="CQ299" si="1351">BZ299*CC299*CD299*CE299</f>
        <v>1.6389529309797872</v>
      </c>
      <c r="CR299" s="370">
        <f t="shared" ref="CR299" si="1352">CC299*CD299</f>
        <v>0.77438237726217118</v>
      </c>
      <c r="CS299" s="84">
        <f t="shared" ref="CS299" si="1353">IF(CN299=1,EA299,"NA ")</f>
        <v>1.180342058434882</v>
      </c>
      <c r="CT299" s="205"/>
      <c r="CU299" s="244"/>
      <c r="CV299" s="5"/>
      <c r="CW299" s="26">
        <f t="shared" ref="CW299" si="1354">K299/$P299</f>
        <v>0.38527670210386239</v>
      </c>
      <c r="CX299" s="26">
        <f t="shared" ref="CX299" si="1355">L299/$P299</f>
        <v>0.34867040244990377</v>
      </c>
      <c r="CY299" s="26">
        <f t="shared" ref="CY299" si="1356">M299/$P299</f>
        <v>0.26397540307540013</v>
      </c>
      <c r="CZ299" s="26">
        <f t="shared" ref="CZ299" si="1357">N299/$P299</f>
        <v>2.0774923708338313E-3</v>
      </c>
      <c r="DA299" s="26">
        <f t="shared" ref="DA299" si="1358">O299/$P299</f>
        <v>0</v>
      </c>
      <c r="DB299" s="370">
        <f t="shared" ref="DB299" si="1359">SUM(CW299:DA299)</f>
        <v>1.0000000000000002</v>
      </c>
      <c r="DC299" s="370"/>
      <c r="DD299" s="26">
        <f t="shared" ref="DD299" si="1360">(CW299-CW298)/LN(CW299/CW298)</f>
        <v>0.38945956901740497</v>
      </c>
      <c r="DE299" s="26">
        <f t="shared" ref="DE299" si="1361">(CX299-CX298)/LN(CX299/CX298)</f>
        <v>0.34993702372741831</v>
      </c>
      <c r="DF299" s="26">
        <f t="shared" ref="DF299" si="1362">(CY299-CY298)/LN(CY299/CY298)</f>
        <v>0.25845928220936931</v>
      </c>
      <c r="DG299" s="26">
        <f t="shared" ref="DG299" si="1363">(CZ299-CZ298)/LN(CZ299/CZ298)</f>
        <v>2.0887971600500716E-3</v>
      </c>
      <c r="DH299" s="26" t="e">
        <f t="shared" ref="DH299" si="1364">(DA299-DA298)/LN(DA299/DA298)</f>
        <v>#DIV/0!</v>
      </c>
      <c r="DI299" s="26">
        <f t="shared" ref="DI299" si="1365">SUM(DD299:DG299)</f>
        <v>0.99994467211424265</v>
      </c>
      <c r="DJ299" s="26"/>
      <c r="DK299" s="26">
        <f t="shared" ref="DK299" si="1366">DD299/$DI299</f>
        <v>0.38948111818421649</v>
      </c>
      <c r="DL299" s="26">
        <f t="shared" ref="DL299" si="1367">DE299/$DI299</f>
        <v>0.34995638607436708</v>
      </c>
      <c r="DM299" s="26">
        <f t="shared" ref="DM299" si="1368">DF299/$DI299</f>
        <v>0.25847358300624118</v>
      </c>
      <c r="DN299" s="26">
        <f t="shared" ref="DN299" si="1369">DG299/$DI299</f>
        <v>2.0889127351752406E-3</v>
      </c>
      <c r="DO299" s="26" t="e">
        <f t="shared" ref="DO299" si="1370">DH299/$DI299</f>
        <v>#DIV/0!</v>
      </c>
      <c r="DP299" s="26">
        <f t="shared" ref="DP299" si="1371">SUM(DK299:DN299)</f>
        <v>0.99999999999999989</v>
      </c>
      <c r="DQ299" s="26"/>
      <c r="DR299" s="26"/>
      <c r="DS299" s="26">
        <f t="shared" ref="DS299" si="1372">LN(AQ299/AQ298)</f>
        <v>-2.5277905585499486E-2</v>
      </c>
      <c r="DT299" s="26">
        <f t="shared" ref="DT299" si="1373">LN(AR299/AR298)</f>
        <v>-3.9069947352069773E-3</v>
      </c>
      <c r="DU299" s="26">
        <f t="shared" ref="DU299" si="1374">LN(AS299/AS298)</f>
        <v>4.2493857608763459E-2</v>
      </c>
      <c r="DV299" s="26">
        <f t="shared" ref="DV299" si="1375">LN(AT299/AT298)</f>
        <v>-2.5671126472184766E-3</v>
      </c>
      <c r="DW299" s="26" t="e">
        <f t="shared" ref="DW299" si="1376">LN(AU299/AU298)</f>
        <v>#DIV/0!</v>
      </c>
      <c r="DX299" s="370"/>
      <c r="DY299" s="26">
        <f t="shared" ref="DY299" si="1377">EXP(SUMPRODUCT($DK299:$DN299,DS299:DV299))</f>
        <v>0.99976565992877753</v>
      </c>
      <c r="DZ299" s="26">
        <f t="shared" ref="DZ299" si="1378">IF(ISERR(DY299),DZ298,DY299*DZ298)</f>
        <v>1.443606108538708</v>
      </c>
      <c r="EA299" s="26">
        <f t="shared" ref="EA299" si="1379">DZ299/DZ$303</f>
        <v>1.180342058434882</v>
      </c>
      <c r="EB299" s="370"/>
      <c r="EC299" s="26">
        <f t="shared" ref="EC299" si="1380">LN(AY299/AY298)</f>
        <v>-8.9971919015373273E-3</v>
      </c>
      <c r="ED299" s="26">
        <f t="shared" ref="ED299" si="1381">LN(AZ299/AZ298)</f>
        <v>-1.6058175148310719E-2</v>
      </c>
      <c r="EE299" s="26">
        <f t="shared" ref="EE299" si="1382">LN(BA299/BA298)</f>
        <v>-1.2825901543303346E-2</v>
      </c>
      <c r="EF299" s="26">
        <f t="shared" ref="EF299" si="1383">LN(BB299/BB298)</f>
        <v>-2.0993971156746678E-2</v>
      </c>
      <c r="EG299" s="26" t="e">
        <f t="shared" ref="EG299" si="1384">LN(BC299/BC298)</f>
        <v>#DIV/0!</v>
      </c>
      <c r="EH299" s="370"/>
      <c r="EI299" s="26">
        <f t="shared" ref="EI299" si="1385">EXP(SUMPRODUCT($DK299:$DN299,EC299:EF299))</f>
        <v>0.98759467972033332</v>
      </c>
      <c r="EJ299" s="26">
        <f t="shared" ref="EJ299" si="1386">IF(ISERR(EI299),EJ298,EI299*EJ298)</f>
        <v>0.56740730057049849</v>
      </c>
      <c r="EK299" s="26">
        <f t="shared" ref="EK299" si="1387">EJ299/EJ$303</f>
        <v>0.69975724400996731</v>
      </c>
      <c r="EL299" s="370"/>
      <c r="EM299" s="370"/>
      <c r="EN299" s="26">
        <f t="shared" ref="EN299" si="1388">LN(BH299/BH298)</f>
        <v>-1.1405871757317904E-2</v>
      </c>
      <c r="EO299" s="26">
        <f t="shared" ref="EO299" si="1389">LN(BI299/BI298)</f>
        <v>-4.2520450584853115E-3</v>
      </c>
      <c r="EP299" s="26">
        <f t="shared" ref="EP299" si="1390">LN(BJ299/BJ298)</f>
        <v>2.0882170657453659E-2</v>
      </c>
      <c r="EQ299" s="26">
        <f t="shared" ref="EQ299" si="1391">LN(BK299/BK298)</f>
        <v>-2.5671126472184766E-3</v>
      </c>
      <c r="ER299" s="26"/>
      <c r="ES299" s="370"/>
      <c r="ET299" s="26">
        <f t="shared" ref="ET299" si="1392">EXP(SUMPRODUCT($DK299:$DN299,EN299:EQ299))</f>
        <v>0.99946186983248386</v>
      </c>
      <c r="EU299" s="26">
        <f t="shared" ref="EU299" si="1393">IF(ISERR(ET299),EU298,ET299*EU298)</f>
        <v>1.2963127823856953</v>
      </c>
      <c r="EV299" s="26">
        <f t="shared" ref="EV299" si="1394">EU299/EU$303</f>
        <v>1.0665984118093226</v>
      </c>
      <c r="EW299" s="26">
        <f t="shared" ref="EW299" si="1395">LN(ET299)</f>
        <v>-5.3827501152034951E-4</v>
      </c>
      <c r="EX299" s="26">
        <f t="shared" ref="EX299" si="1396">LN(BN299/BN298)</f>
        <v>-1.3872033828181815E-2</v>
      </c>
      <c r="EY299" s="26">
        <f t="shared" ref="EY299" si="1397">LN(BO299/BO298)</f>
        <v>3.4505032327815876E-4</v>
      </c>
      <c r="EZ299" s="26">
        <f t="shared" ref="EZ299" si="1398">LN(BP299/BP298)</f>
        <v>2.1612349735092094E-2</v>
      </c>
      <c r="FA299" s="26">
        <f t="shared" ref="FA299" si="1399">LN(BQ299/BQ298)</f>
        <v>0</v>
      </c>
      <c r="FB299" s="26"/>
      <c r="FC299" s="26"/>
      <c r="FD299" s="26">
        <f t="shared" ref="FD299" si="1400">EXP(SUMPRODUCT($DK299:$DN299,EX299:FA299))</f>
        <v>1.0003041250271136</v>
      </c>
      <c r="FE299" s="26">
        <f t="shared" ref="FE299" si="1401">IF(ISERR(FD299),FE298,FD299*FE298)</f>
        <v>1.1136287365167621</v>
      </c>
      <c r="FF299" s="26">
        <f t="shared" ref="FF299" si="1402">FE299/FE$303</f>
        <v>1.106644316855605</v>
      </c>
      <c r="FV299" s="26">
        <f t="shared" si="1227"/>
        <v>1.9843125881592998</v>
      </c>
      <c r="FX299" s="5"/>
      <c r="GC299" s="11"/>
      <c r="GD299" s="11"/>
      <c r="GE299" s="11"/>
      <c r="GF299" s="11"/>
      <c r="GG299" s="20"/>
      <c r="GH299" s="20"/>
      <c r="GI299" s="20"/>
      <c r="GM299" s="12"/>
      <c r="GN299" s="12"/>
      <c r="GO299" s="12"/>
      <c r="GP299" s="12"/>
      <c r="GQ299" s="12"/>
      <c r="GX299" s="14"/>
      <c r="HO299" s="5"/>
      <c r="HS299" s="11"/>
      <c r="HT299" s="11"/>
      <c r="HU299" s="11"/>
      <c r="HV299" s="11"/>
      <c r="HW299" s="12"/>
      <c r="HX299" s="12"/>
      <c r="HY299" s="12"/>
      <c r="IB299" s="12"/>
      <c r="IC299" s="12"/>
      <c r="ID299" s="12"/>
      <c r="IE299" s="12"/>
      <c r="IF299" s="12"/>
    </row>
    <row r="300" spans="1:240" x14ac:dyDescent="0.2">
      <c r="A300" s="370" t="s">
        <v>200</v>
      </c>
      <c r="B300" s="396">
        <f t="shared" si="1134"/>
        <v>2012</v>
      </c>
      <c r="C300" s="251">
        <f>'Annual Data_MER_July-2014'!C76</f>
        <v>4689.8440000000001</v>
      </c>
      <c r="D300" s="251">
        <f>'Annual Data_MER_July-2014'!G76</f>
        <v>4528.0690000000004</v>
      </c>
      <c r="E300" s="406">
        <f>mer_dataT02.04!M547</f>
        <v>3346.6170000000002</v>
      </c>
      <c r="F300" s="406">
        <f>mer_dataT02.05!H551</f>
        <v>25.602</v>
      </c>
      <c r="G300" s="42"/>
      <c r="H300" s="42"/>
      <c r="I300" s="27"/>
      <c r="J300" s="313"/>
      <c r="K300" s="27"/>
      <c r="L300" s="42">
        <f>[10]Commercial_Total!D226</f>
        <v>4390.0841203399996</v>
      </c>
      <c r="M300" s="42"/>
      <c r="N300" s="27"/>
      <c r="O300" s="27"/>
      <c r="P300" s="27"/>
      <c r="Q300" s="27"/>
      <c r="R300" s="27"/>
      <c r="S300" s="51"/>
      <c r="T300" s="51"/>
      <c r="U300" s="51"/>
      <c r="V300" s="51"/>
      <c r="W300" s="51"/>
      <c r="X300" s="51"/>
      <c r="Z300" s="23"/>
      <c r="AA300" s="23"/>
      <c r="AB300" s="27"/>
      <c r="AC300" s="58"/>
      <c r="AD300" s="27"/>
      <c r="AE300" s="27"/>
      <c r="AH300" s="267"/>
      <c r="AI300" s="267"/>
      <c r="AJ300" s="267"/>
      <c r="AK300" s="51"/>
      <c r="AL300" s="15"/>
      <c r="AM300" s="15"/>
      <c r="AN300" s="34"/>
      <c r="AO300" s="34"/>
      <c r="AQ300" s="26"/>
      <c r="AR300" s="26"/>
      <c r="AS300" s="26"/>
      <c r="AT300" s="26"/>
      <c r="AV300" s="26"/>
      <c r="AY300" s="34"/>
      <c r="AZ300" s="34"/>
      <c r="BA300" s="34"/>
      <c r="BD300" s="26"/>
      <c r="BE300" s="26"/>
      <c r="BF300" s="26"/>
      <c r="BG300" s="26"/>
      <c r="BH300" s="258"/>
      <c r="BI300" s="258"/>
      <c r="BJ300" s="258"/>
      <c r="BK300" s="51"/>
      <c r="BL300" s="313"/>
      <c r="BM300" s="259"/>
      <c r="BN300" s="205"/>
      <c r="BO300" s="205"/>
      <c r="BP300" s="205"/>
      <c r="BQ300" s="205"/>
      <c r="BR300" s="3"/>
      <c r="BS300" s="3"/>
      <c r="BT300" s="3"/>
      <c r="BU300" s="3"/>
      <c r="BV300" s="3"/>
      <c r="BW300" s="3"/>
      <c r="BX300" s="3"/>
      <c r="BY300" s="3"/>
      <c r="BZ300" s="205"/>
      <c r="CA300" s="205"/>
      <c r="CB300" s="205"/>
      <c r="CC300" s="205"/>
      <c r="CD300" s="205"/>
      <c r="CE300" s="205"/>
      <c r="CF300" s="205"/>
      <c r="CG300" s="205"/>
      <c r="CH300" s="37"/>
      <c r="CI300" s="205"/>
      <c r="CK300" s="87"/>
      <c r="CL300" s="87"/>
      <c r="CM300" s="92"/>
      <c r="CN300" s="92"/>
      <c r="CO300" s="5"/>
      <c r="CP300" s="5"/>
      <c r="CQ300" s="37"/>
      <c r="CS300" s="84"/>
      <c r="CT300" s="205"/>
      <c r="CU300" s="244"/>
      <c r="CV300" s="5"/>
      <c r="CW300" s="26"/>
      <c r="CX300" s="26"/>
      <c r="CY300" s="26"/>
      <c r="CZ300" s="26"/>
      <c r="DA300" s="26"/>
      <c r="DD300" s="26"/>
      <c r="DE300" s="26"/>
      <c r="DF300" s="26"/>
      <c r="DG300" s="26"/>
      <c r="DH300" s="26"/>
      <c r="DI300" s="26"/>
      <c r="DJ300" s="26"/>
      <c r="DK300" s="26"/>
      <c r="DL300" s="26"/>
      <c r="DM300" s="26"/>
      <c r="DN300" s="26"/>
      <c r="DO300" s="26"/>
      <c r="DP300" s="26"/>
      <c r="DQ300" s="26"/>
      <c r="DR300" s="26"/>
      <c r="DS300" s="26"/>
      <c r="DT300" s="26"/>
      <c r="DU300" s="26"/>
      <c r="DV300" s="26"/>
      <c r="DW300" s="26"/>
      <c r="DY300" s="26"/>
      <c r="DZ300" s="26"/>
      <c r="EA300" s="26"/>
      <c r="EC300" s="26"/>
      <c r="ED300" s="26"/>
      <c r="EE300" s="26"/>
      <c r="EF300" s="26"/>
      <c r="EG300" s="26"/>
      <c r="EI300" s="26"/>
      <c r="EJ300" s="26"/>
      <c r="EK300" s="26"/>
      <c r="EN300" s="26"/>
      <c r="EO300" s="26"/>
      <c r="EP300" s="26"/>
      <c r="EQ300" s="26"/>
      <c r="ER300" s="26"/>
      <c r="ET300" s="26"/>
      <c r="EU300" s="26"/>
      <c r="EV300" s="26"/>
      <c r="EW300" s="26"/>
      <c r="EX300" s="26"/>
      <c r="EY300" s="26"/>
      <c r="EZ300" s="26"/>
      <c r="FA300" s="26"/>
      <c r="FB300" s="26"/>
      <c r="FC300" s="26"/>
      <c r="FD300" s="26"/>
      <c r="FE300" s="26"/>
      <c r="FF300" s="26"/>
      <c r="FV300" s="26"/>
      <c r="FX300" s="5"/>
      <c r="GC300" s="11"/>
      <c r="GD300" s="11"/>
      <c r="GE300" s="11"/>
      <c r="GF300" s="11"/>
      <c r="GG300" s="20"/>
      <c r="GH300" s="20"/>
      <c r="GI300" s="20"/>
      <c r="GM300" s="12"/>
      <c r="GN300" s="12"/>
      <c r="GO300" s="12"/>
      <c r="GP300" s="12"/>
      <c r="GQ300" s="12"/>
      <c r="GX300" s="14"/>
      <c r="HO300" s="5"/>
      <c r="HS300" s="11"/>
      <c r="HT300" s="11"/>
      <c r="HU300" s="11"/>
      <c r="HV300" s="11"/>
      <c r="HW300" s="12"/>
      <c r="HX300" s="12"/>
      <c r="HY300" s="12"/>
      <c r="IB300" s="12"/>
      <c r="IC300" s="12"/>
      <c r="ID300" s="12"/>
      <c r="IE300" s="12"/>
      <c r="IF300" s="12"/>
    </row>
    <row r="301" spans="1:240" x14ac:dyDescent="0.2">
      <c r="A301" s="488" t="s">
        <v>200</v>
      </c>
      <c r="B301" s="486">
        <f t="shared" si="1134"/>
        <v>2013</v>
      </c>
      <c r="C301" s="251">
        <v>4689.8440000000001</v>
      </c>
      <c r="D301" s="251">
        <f>'Annual Data_MER_July-2014'!G77</f>
        <v>4566.7849999999999</v>
      </c>
      <c r="E301" s="27"/>
      <c r="F301" s="27"/>
      <c r="G301" s="27"/>
      <c r="H301" s="27"/>
      <c r="K301" s="27"/>
      <c r="L301" s="27"/>
      <c r="M301" s="27"/>
      <c r="N301" s="27"/>
      <c r="O301" s="27"/>
      <c r="P301" s="27"/>
      <c r="Q301" s="27"/>
      <c r="R301" s="27"/>
      <c r="S301" s="1"/>
      <c r="T301" s="1"/>
      <c r="U301" s="1"/>
      <c r="V301" s="1"/>
      <c r="W301" s="1"/>
      <c r="X301" s="1"/>
      <c r="Z301" s="23"/>
      <c r="AA301" s="23"/>
      <c r="AB301" s="23"/>
      <c r="AC301" s="26"/>
      <c r="AD301" s="27"/>
      <c r="AE301" s="27"/>
      <c r="AH301" s="267"/>
      <c r="AI301" s="267"/>
      <c r="AJ301" s="267"/>
      <c r="AK301" s="51"/>
      <c r="AL301" s="1"/>
      <c r="AN301" s="34"/>
      <c r="AO301" s="34"/>
      <c r="AQ301" s="26"/>
      <c r="AR301" s="26"/>
      <c r="AS301" s="26"/>
      <c r="AT301" s="26"/>
      <c r="AU301" s="26"/>
      <c r="AV301" s="26"/>
      <c r="AY301" s="34"/>
      <c r="AZ301" s="34"/>
      <c r="BA301" s="34"/>
      <c r="BD301" s="34"/>
      <c r="CT301" s="3"/>
      <c r="CU301" s="226"/>
      <c r="CW301" s="26"/>
      <c r="CX301" s="26"/>
      <c r="CY301" s="26"/>
      <c r="CZ301" s="26"/>
      <c r="DA301" s="26"/>
      <c r="DB301">
        <f t="shared" si="1119"/>
        <v>0</v>
      </c>
      <c r="DD301" s="26"/>
      <c r="DE301" s="26"/>
      <c r="DF301" s="26"/>
      <c r="DG301" s="26"/>
      <c r="DH301" s="26"/>
      <c r="DI301" s="26"/>
      <c r="DJ301" s="26"/>
      <c r="DK301" s="26"/>
      <c r="DL301" s="26"/>
      <c r="DM301" s="26"/>
      <c r="DN301" s="26"/>
      <c r="DO301" s="26"/>
      <c r="DP301" s="26"/>
      <c r="DQ301" s="26"/>
      <c r="DR301" s="26"/>
      <c r="DS301" s="26"/>
      <c r="DT301" s="26"/>
      <c r="DU301" s="26"/>
      <c r="DV301" s="26"/>
      <c r="DW301" s="26"/>
      <c r="DY301" s="26"/>
      <c r="DZ301" s="26"/>
      <c r="EA301" s="26"/>
      <c r="EC301" s="26"/>
      <c r="ED301" s="26"/>
      <c r="EE301" s="26"/>
      <c r="EF301" s="26"/>
      <c r="EG301" s="26"/>
      <c r="EI301" s="26"/>
      <c r="EJ301" s="26"/>
      <c r="EK301" s="26"/>
      <c r="ET301" s="26"/>
      <c r="EU301" s="26"/>
      <c r="EV301" s="26"/>
      <c r="EW301" s="26"/>
      <c r="EX301" s="26"/>
      <c r="EY301" s="26"/>
      <c r="EZ301" s="26"/>
      <c r="FA301" s="26"/>
      <c r="FB301" s="26"/>
      <c r="FC301" s="26"/>
      <c r="FD301" s="26"/>
      <c r="FE301" s="26"/>
      <c r="FF301" s="26"/>
      <c r="GG301" s="3"/>
      <c r="GH301" s="3"/>
      <c r="GI301" s="3"/>
      <c r="GX301" s="14"/>
    </row>
    <row r="302" spans="1:240" s="488" customFormat="1" hidden="1" x14ac:dyDescent="0.2">
      <c r="C302" s="27"/>
      <c r="D302" s="27"/>
      <c r="E302" s="27"/>
      <c r="F302" s="27"/>
      <c r="G302" s="27"/>
      <c r="H302" s="27"/>
      <c r="K302" s="27"/>
      <c r="L302" s="27"/>
      <c r="M302" s="27"/>
      <c r="N302" s="27"/>
      <c r="O302" s="27"/>
      <c r="P302" s="27"/>
      <c r="Q302" s="27"/>
      <c r="R302" s="27"/>
      <c r="S302" s="486"/>
      <c r="T302" s="486"/>
      <c r="U302" s="486"/>
      <c r="V302" s="486"/>
      <c r="W302" s="486"/>
      <c r="X302" s="486"/>
      <c r="Z302" s="23"/>
      <c r="AA302" s="23"/>
      <c r="AB302" s="23"/>
      <c r="AC302" s="26"/>
      <c r="AD302" s="27"/>
      <c r="AE302" s="27"/>
      <c r="AH302" s="267"/>
      <c r="AI302" s="267"/>
      <c r="AJ302" s="267"/>
      <c r="AK302" s="51"/>
      <c r="AL302" s="486"/>
      <c r="AN302" s="372"/>
      <c r="AO302" s="372"/>
      <c r="AQ302" s="26"/>
      <c r="AR302" s="26"/>
      <c r="AS302" s="26"/>
      <c r="AT302" s="26"/>
      <c r="AU302" s="26"/>
      <c r="AV302" s="26"/>
      <c r="AY302" s="372"/>
      <c r="AZ302" s="372"/>
      <c r="BA302" s="372"/>
      <c r="BD302" s="372"/>
      <c r="CT302" s="3"/>
      <c r="CU302" s="226"/>
      <c r="CW302" s="26"/>
      <c r="CX302" s="26"/>
      <c r="CY302" s="26"/>
      <c r="CZ302" s="26"/>
      <c r="DA302" s="26"/>
      <c r="DD302" s="26"/>
      <c r="DE302" s="26"/>
      <c r="DF302" s="26"/>
      <c r="DG302" s="26"/>
      <c r="DH302" s="26"/>
      <c r="DI302" s="26"/>
      <c r="DJ302" s="26"/>
      <c r="DK302" s="26"/>
      <c r="DL302" s="26"/>
      <c r="DM302" s="26"/>
      <c r="DN302" s="26"/>
      <c r="DO302" s="26"/>
      <c r="DP302" s="26"/>
      <c r="DQ302" s="26"/>
      <c r="DR302" s="26"/>
      <c r="DS302" s="26"/>
      <c r="DT302" s="26"/>
      <c r="DU302" s="26"/>
      <c r="DV302" s="26"/>
      <c r="DW302" s="26"/>
      <c r="DY302" s="26"/>
      <c r="DZ302" s="26"/>
      <c r="EA302" s="26"/>
      <c r="EC302" s="26"/>
      <c r="ED302" s="26"/>
      <c r="EE302" s="26"/>
      <c r="EF302" s="26"/>
      <c r="EG302" s="26"/>
      <c r="EI302" s="26"/>
      <c r="EJ302" s="26"/>
      <c r="EK302" s="26"/>
      <c r="ET302" s="26"/>
      <c r="EU302" s="26"/>
      <c r="EV302" s="26"/>
      <c r="EW302" s="26"/>
      <c r="EX302" s="26"/>
      <c r="EY302" s="26"/>
      <c r="EZ302" s="26"/>
      <c r="FA302" s="26"/>
      <c r="FB302" s="26"/>
      <c r="FC302" s="26"/>
      <c r="FD302" s="26"/>
      <c r="FE302" s="26"/>
      <c r="FF302" s="26"/>
      <c r="GG302" s="3"/>
      <c r="GH302" s="3"/>
      <c r="GI302" s="3"/>
      <c r="GX302" s="14"/>
    </row>
    <row r="303" spans="1:240" hidden="1" x14ac:dyDescent="0.2">
      <c r="A303" t="s">
        <v>123</v>
      </c>
      <c r="B303" s="1">
        <f>Base_year</f>
        <v>1985</v>
      </c>
      <c r="C303" s="42"/>
      <c r="D303" s="42"/>
      <c r="E303" s="42"/>
      <c r="F303" s="42"/>
      <c r="G303" s="42"/>
      <c r="H303" s="42"/>
      <c r="I303" s="1"/>
      <c r="J303" s="1"/>
      <c r="K303" s="27">
        <f>MATCH(B303,B237:B298,0)</f>
        <v>37</v>
      </c>
      <c r="L303" s="27"/>
      <c r="M303" s="27"/>
      <c r="N303" s="27"/>
      <c r="O303" s="27"/>
      <c r="P303" s="27">
        <f>INDEX(P237:P298,Base_row,1)</f>
        <v>7688.029878602908</v>
      </c>
      <c r="Q303" s="27"/>
      <c r="R303" s="27"/>
      <c r="S303" s="1"/>
      <c r="T303" s="1"/>
      <c r="U303" s="1"/>
      <c r="V303" s="1"/>
      <c r="W303" s="1"/>
      <c r="X303" s="1"/>
      <c r="Z303" s="23"/>
      <c r="AA303" s="23"/>
      <c r="AB303" s="23"/>
      <c r="AC303" s="26"/>
      <c r="AD303" s="27"/>
      <c r="AE303" s="27"/>
      <c r="AH303" s="267">
        <f>INDEX(AH237:AH298,Base_row,1)</f>
        <v>31.005110576787029</v>
      </c>
      <c r="AI303" s="267">
        <f>INDEX(AI237:AI298,Base_row,1)</f>
        <v>40.578139960065215</v>
      </c>
      <c r="AJ303" s="267">
        <f>INDEX(AJ237:AJ298,Base_row,1)</f>
        <v>1549.7553069901285</v>
      </c>
      <c r="AK303" s="51">
        <f>INDEX(AK237:AK298,Base_row,1)</f>
        <v>1.4147999999999999E-2</v>
      </c>
      <c r="AL303" s="1"/>
      <c r="AN303" s="34">
        <f>INDEX(AN237:AN298,Base_row,1)</f>
        <v>1.0134898399096863</v>
      </c>
      <c r="AO303" s="34">
        <f>INDEX(AO237:AO298,Base_row,1)</f>
        <v>1.045308672897689</v>
      </c>
      <c r="AQ303" s="26">
        <f>AH303/AH$150</f>
        <v>0.16887012015334885</v>
      </c>
      <c r="AR303" s="26">
        <f>AI303/AI$150</f>
        <v>0.20559158158407362</v>
      </c>
      <c r="AS303" s="26">
        <f>AJ303/AJ$150</f>
        <v>116.14011824680512</v>
      </c>
      <c r="AT303" s="26">
        <f>AK303/AK$150</f>
        <v>7.2994620347431659E-4</v>
      </c>
      <c r="AU303" s="26"/>
      <c r="AV303" s="26">
        <f>AN303/AN$150</f>
        <v>0.11088969370707563</v>
      </c>
      <c r="AY303" s="34"/>
      <c r="AZ303" s="34"/>
      <c r="BA303" s="34"/>
      <c r="BD303" s="34"/>
      <c r="CT303" s="3"/>
      <c r="CU303" s="226"/>
      <c r="CV303" s="5"/>
      <c r="CW303" s="26">
        <v>0.19211732824189154</v>
      </c>
      <c r="CX303" s="26">
        <v>0.15738013032912224</v>
      </c>
      <c r="CY303" s="26">
        <v>0.37537810467047805</v>
      </c>
      <c r="CZ303" s="26">
        <v>0.27512443675850806</v>
      </c>
      <c r="DA303" s="26">
        <v>0.27512443675850806</v>
      </c>
      <c r="DB303">
        <f t="shared" si="1119"/>
        <v>1.275124436758508</v>
      </c>
      <c r="DD303" s="26"/>
      <c r="DE303" s="26"/>
      <c r="DF303" s="26"/>
      <c r="DG303" s="26"/>
      <c r="DH303" s="26"/>
      <c r="DI303" s="26"/>
      <c r="DJ303" s="26"/>
      <c r="DK303" s="26">
        <v>0.19317996841272181</v>
      </c>
      <c r="DL303" s="26">
        <v>0.1585644816569923</v>
      </c>
      <c r="DM303" s="26">
        <v>0.37573945219058641</v>
      </c>
      <c r="DN303" s="26">
        <v>0.27251609773969954</v>
      </c>
      <c r="DO303" s="26" t="e">
        <f>DH303/$DI303</f>
        <v>#DIV/0!</v>
      </c>
      <c r="DP303" s="26"/>
      <c r="DQ303" s="26"/>
      <c r="DR303" s="26"/>
      <c r="DS303" s="26"/>
      <c r="DT303" s="26"/>
      <c r="DU303" s="26"/>
      <c r="DV303" s="26"/>
      <c r="DW303" s="26"/>
      <c r="DY303" s="26"/>
      <c r="DZ303" s="26">
        <f>INDEX(DZ237:DZ298,Base_row,1)</f>
        <v>1.2230404722279493</v>
      </c>
      <c r="EA303" s="26"/>
      <c r="EC303" s="26"/>
      <c r="ED303" s="26"/>
      <c r="EE303" s="26"/>
      <c r="EF303" s="26"/>
      <c r="EG303" s="26"/>
      <c r="EI303" s="26">
        <f>INDEX(EI237:EI298,Base_row,1)</f>
        <v>0.98240385004856212</v>
      </c>
      <c r="EJ303" s="26">
        <f>INDEX(EJ237:EJ298,Base_row,1)</f>
        <v>0.81086306062222968</v>
      </c>
      <c r="EK303" s="26"/>
      <c r="ET303" s="26">
        <f>INDEX(ET237:ET298,Base_row,1)</f>
        <v>1.0032164640490058</v>
      </c>
      <c r="EU303" s="26">
        <f>INDEX(EU237:EU298,Base_row,1)</f>
        <v>1.215371003775167</v>
      </c>
      <c r="EV303" s="26"/>
      <c r="EW303" s="26"/>
      <c r="EX303" s="26"/>
      <c r="EY303" s="26"/>
      <c r="EZ303" s="26"/>
      <c r="FA303" s="26"/>
      <c r="FB303" s="26"/>
      <c r="FC303" s="26"/>
      <c r="FD303" s="26">
        <f>INDEX(FD237:FD298,Base_row,1)</f>
        <v>0.98040930147138117</v>
      </c>
      <c r="FE303" s="26">
        <f>INDEX(FE237:FE298,Base_row,1)</f>
        <v>1.0063113500469623</v>
      </c>
      <c r="FF303" s="26"/>
      <c r="FX303" s="8">
        <f>FX301+1</f>
        <v>1</v>
      </c>
      <c r="FY303" t="b">
        <f>(FX303+Begin_year_chart1&lt;=End_year_chart1)</f>
        <v>1</v>
      </c>
      <c r="GC303" s="11"/>
      <c r="GD303" s="11"/>
      <c r="GE303" s="11"/>
      <c r="GF303" s="11">
        <f ca="1">IF(FY303,OFFSET(B$10,$FY$4+$FX303,0),"")</f>
        <v>1986</v>
      </c>
      <c r="GG303" s="11">
        <f ca="1">IF($FY303,OFFSET(BZ$10,$FY$4+$FX303,0),"")</f>
        <v>1.0351187102047275</v>
      </c>
      <c r="GH303" s="11">
        <f ca="1">IF($FY303,OFFSET(CI$10,$FY$4+$FX303,0),"")</f>
        <v>0.98098343968391644</v>
      </c>
      <c r="GI303" s="11">
        <f ca="1">IF($FY303,OFFSET(CE$10,$FY$4+$FX303,0),"")</f>
        <v>0.98224811700733117</v>
      </c>
      <c r="GM303" s="11">
        <f t="shared" ref="GM303:GP304" ca="1" si="1403">IF($FY303,OFFSET(AQ$10,$FY$4+$FX303,0),"")</f>
        <v>0.98374904796257601</v>
      </c>
      <c r="GN303" s="11">
        <f t="shared" ca="1" si="1403"/>
        <v>0.98749388338319655</v>
      </c>
      <c r="GO303" s="11">
        <f t="shared" ca="1" si="1403"/>
        <v>0.96908610842963894</v>
      </c>
      <c r="GP303" s="11">
        <f t="shared" ca="1" si="1403"/>
        <v>0.99688938725871945</v>
      </c>
      <c r="GX303" s="14"/>
    </row>
    <row r="304" spans="1:240" hidden="1" x14ac:dyDescent="0.2">
      <c r="A304" t="s">
        <v>169</v>
      </c>
      <c r="B304" s="1">
        <f>Base_year2</f>
        <v>1996</v>
      </c>
      <c r="C304" s="42"/>
      <c r="D304" s="42"/>
      <c r="E304" s="42"/>
      <c r="F304" s="42"/>
      <c r="G304" s="42"/>
      <c r="H304" s="42"/>
      <c r="I304" s="1"/>
      <c r="J304" s="1"/>
      <c r="K304" s="27">
        <f>MATCH(B304,B237:B298,0)</f>
        <v>48</v>
      </c>
      <c r="L304" s="27"/>
      <c r="M304" s="27"/>
      <c r="N304" s="27"/>
      <c r="O304" s="27"/>
      <c r="P304" s="27"/>
      <c r="Q304" s="27"/>
      <c r="R304" s="27"/>
      <c r="S304" s="1"/>
      <c r="T304" s="1"/>
      <c r="U304" s="1"/>
      <c r="V304" s="1"/>
      <c r="W304" s="1"/>
      <c r="X304" s="1"/>
      <c r="Z304" s="23"/>
      <c r="AA304" s="23"/>
      <c r="AB304" s="23"/>
      <c r="AC304" s="26"/>
      <c r="AD304" s="27"/>
      <c r="AE304" s="27"/>
      <c r="AH304" s="267"/>
      <c r="AI304" s="267"/>
      <c r="AJ304" s="267"/>
      <c r="AK304" s="51"/>
      <c r="AL304" s="1"/>
      <c r="AN304" s="34"/>
      <c r="AQ304" s="26">
        <f t="shared" ref="AQ304:AV304" si="1404">INDEX(AQ237:AQ298,base_row2,1)</f>
        <v>1.1926964048022437</v>
      </c>
      <c r="AR304" s="26">
        <f t="shared" si="1404"/>
        <v>1.1881726525744827</v>
      </c>
      <c r="AS304" s="26">
        <f t="shared" si="1404"/>
        <v>1.0030944815353509</v>
      </c>
      <c r="AT304" s="26">
        <f t="shared" si="1404"/>
        <v>0.90768310384126671</v>
      </c>
      <c r="AU304" s="26">
        <f t="shared" si="1404"/>
        <v>0</v>
      </c>
      <c r="AV304" s="26">
        <f t="shared" si="1404"/>
        <v>0.96219958767720049</v>
      </c>
      <c r="AY304" s="34"/>
      <c r="AZ304" s="34"/>
      <c r="BA304" s="34"/>
      <c r="BD304" s="34"/>
      <c r="BZ304" s="26">
        <f>INDEX(BZ237:BZ298,base_row2,1)</f>
        <v>1.3907088337266171</v>
      </c>
      <c r="CA304" s="26"/>
      <c r="CB304" s="26"/>
      <c r="CC304" s="26">
        <f t="shared" ref="CC304:CI304" si="1405">INDEX(CC237:CC298,base_row2,1)</f>
        <v>0.85519646437040953</v>
      </c>
      <c r="CD304" s="26">
        <f t="shared" si="1405"/>
        <v>1.0623650096317134</v>
      </c>
      <c r="CE304" s="26">
        <f t="shared" si="1405"/>
        <v>1.0590726966697812</v>
      </c>
      <c r="CF304" s="26">
        <f t="shared" si="1405"/>
        <v>1.3381402685524857</v>
      </c>
      <c r="CG304" s="26">
        <f t="shared" si="1405"/>
        <v>1.3381394663907915</v>
      </c>
      <c r="CH304" s="26"/>
      <c r="CI304" s="26">
        <f t="shared" si="1405"/>
        <v>0.90853080010787735</v>
      </c>
      <c r="CT304" s="3"/>
      <c r="CU304" s="226"/>
      <c r="CV304" s="5"/>
      <c r="CW304" s="26"/>
      <c r="CX304" s="26"/>
      <c r="CY304" s="26"/>
      <c r="CZ304" s="26"/>
      <c r="DA304" s="26"/>
      <c r="DD304" s="26"/>
      <c r="DE304" s="26"/>
      <c r="DF304" s="26"/>
      <c r="DG304" s="26"/>
      <c r="DH304" s="26"/>
      <c r="DI304" s="26"/>
      <c r="DJ304" s="26"/>
      <c r="DK304" s="26"/>
      <c r="DL304" s="26"/>
      <c r="DM304" s="26"/>
      <c r="DN304" s="26"/>
      <c r="DO304" s="26"/>
      <c r="DP304" s="26"/>
      <c r="DQ304" s="26"/>
      <c r="DR304" s="26"/>
      <c r="DS304" s="26">
        <v>-1.3764419303596612E-3</v>
      </c>
      <c r="DT304" s="26">
        <v>-2.4059571119773942E-3</v>
      </c>
      <c r="DU304" s="26">
        <v>-1.3742014352989265E-2</v>
      </c>
      <c r="DV304" s="26">
        <v>2.6065307443558501E-3</v>
      </c>
      <c r="DW304" s="26"/>
      <c r="DY304" s="26"/>
      <c r="DZ304" s="26"/>
      <c r="EA304" s="26"/>
      <c r="EC304" s="26">
        <v>-2.6996284006505063E-2</v>
      </c>
      <c r="ED304" s="26">
        <v>-2.290210832879978E-2</v>
      </c>
      <c r="EE304" s="26">
        <v>1.154962278973674E-2</v>
      </c>
      <c r="EF304" s="26">
        <v>-1.3582256648764706E-2</v>
      </c>
      <c r="EG304" s="26"/>
      <c r="EI304" s="26"/>
      <c r="EJ304" s="26"/>
      <c r="EK304" s="26"/>
      <c r="ET304" s="26"/>
      <c r="EU304" s="26"/>
      <c r="EV304" s="26"/>
      <c r="EW304" s="26"/>
      <c r="EX304" s="26"/>
      <c r="EY304" s="26"/>
      <c r="EZ304" s="26"/>
      <c r="FA304" s="26"/>
      <c r="FB304" s="26"/>
      <c r="FC304" s="26"/>
      <c r="FD304" s="26"/>
      <c r="FE304" s="26"/>
      <c r="FF304" s="26"/>
      <c r="GM304" s="11" t="str">
        <f t="shared" ca="1" si="1403"/>
        <v/>
      </c>
      <c r="GN304" s="11" t="str">
        <f t="shared" ca="1" si="1403"/>
        <v/>
      </c>
      <c r="GO304" s="11" t="str">
        <f t="shared" ca="1" si="1403"/>
        <v/>
      </c>
      <c r="GP304" s="11" t="str">
        <f t="shared" ca="1" si="1403"/>
        <v/>
      </c>
      <c r="GX304" s="14"/>
      <c r="GZ304">
        <f>BZ304</f>
        <v>1.3907088337266171</v>
      </c>
      <c r="HA304">
        <f>CC304</f>
        <v>0.85519646437040953</v>
      </c>
      <c r="HB304">
        <f>CD304</f>
        <v>1.0623650096317134</v>
      </c>
      <c r="HC304">
        <f>CE304</f>
        <v>1.0590726966697812</v>
      </c>
      <c r="HD304">
        <f>CF304</f>
        <v>1.3381402685524857</v>
      </c>
      <c r="HE304">
        <f>CG304</f>
        <v>1.3381394663907915</v>
      </c>
      <c r="HG304">
        <f>CI304</f>
        <v>0.90853080010787735</v>
      </c>
    </row>
    <row r="305" spans="1:240" x14ac:dyDescent="0.2">
      <c r="C305" s="27"/>
      <c r="D305" s="27"/>
      <c r="E305" s="27"/>
      <c r="F305" s="27"/>
      <c r="G305" s="27"/>
      <c r="H305" s="27"/>
      <c r="K305" s="27"/>
      <c r="L305" s="27"/>
      <c r="M305" s="27"/>
      <c r="N305" s="27"/>
      <c r="O305" s="27"/>
      <c r="P305" s="27"/>
      <c r="Q305" s="27"/>
      <c r="R305" s="27"/>
      <c r="S305" s="1"/>
      <c r="T305" s="1"/>
      <c r="U305" s="1"/>
      <c r="V305" s="1"/>
      <c r="W305" s="1"/>
      <c r="X305" s="1"/>
      <c r="Z305" s="23"/>
      <c r="AA305" s="23"/>
      <c r="AB305" s="23"/>
      <c r="AC305" s="26"/>
      <c r="AD305" s="27"/>
      <c r="AE305" s="27"/>
      <c r="AH305" s="267"/>
      <c r="AI305" s="267"/>
      <c r="AJ305" s="267"/>
      <c r="AK305" s="51"/>
      <c r="AL305" s="1"/>
      <c r="AN305" s="34"/>
      <c r="AQ305" s="26"/>
      <c r="AR305" s="26"/>
      <c r="AS305" s="26"/>
      <c r="AT305" s="26"/>
      <c r="AU305" s="26"/>
      <c r="AV305" s="26"/>
      <c r="AY305" s="34"/>
      <c r="AZ305" s="34"/>
      <c r="BA305" s="34"/>
      <c r="BD305" s="34"/>
      <c r="CT305" s="3"/>
      <c r="CU305" s="226"/>
      <c r="CW305" s="26"/>
      <c r="CX305" s="26"/>
      <c r="CY305" s="26"/>
      <c r="CZ305" s="26"/>
      <c r="DA305" s="26"/>
      <c r="DD305" s="26"/>
      <c r="DE305" s="26"/>
      <c r="DF305" s="26"/>
      <c r="DG305" s="26"/>
      <c r="DH305" s="26"/>
      <c r="DI305" s="26"/>
      <c r="DJ305" s="26"/>
      <c r="DK305" s="26"/>
      <c r="DL305" s="26"/>
      <c r="DM305" s="26"/>
      <c r="DN305" s="26"/>
      <c r="DO305" s="26"/>
      <c r="DP305" s="26"/>
      <c r="DQ305" s="26"/>
      <c r="DR305" s="26"/>
      <c r="DS305" s="26"/>
      <c r="DT305" s="26"/>
      <c r="DU305" s="26"/>
      <c r="DV305" s="26"/>
      <c r="DW305" s="26"/>
      <c r="DY305" s="26"/>
      <c r="DZ305" s="26"/>
      <c r="EA305" s="26"/>
      <c r="EC305" s="26"/>
      <c r="ED305" s="26"/>
      <c r="EE305" s="26"/>
      <c r="EF305" s="26"/>
      <c r="EG305" s="26"/>
      <c r="EI305" s="26"/>
      <c r="EJ305" s="26"/>
      <c r="EK305" s="26"/>
      <c r="ET305" s="26"/>
      <c r="EU305" s="26"/>
      <c r="EV305" s="26"/>
      <c r="EW305" s="26"/>
      <c r="EX305" s="26"/>
      <c r="EY305" s="26"/>
      <c r="EZ305" s="26"/>
      <c r="FA305" s="26"/>
      <c r="FB305" s="26"/>
      <c r="FC305" s="26"/>
      <c r="FD305" s="26"/>
      <c r="FE305" s="26"/>
      <c r="FF305" s="26"/>
      <c r="GX305" s="14"/>
    </row>
    <row r="306" spans="1:240" x14ac:dyDescent="0.2">
      <c r="C306" s="27"/>
      <c r="D306" s="27"/>
      <c r="E306" s="27"/>
      <c r="F306" s="27"/>
      <c r="G306" s="27"/>
      <c r="H306" s="27"/>
      <c r="J306" s="371" t="s">
        <v>1778</v>
      </c>
      <c r="K306" s="218">
        <f>K299/K222</f>
        <v>0.42755894131669314</v>
      </c>
      <c r="L306" s="218">
        <f t="shared" ref="L306:N306" si="1406">L299/L222</f>
        <v>0.52005277269414818</v>
      </c>
      <c r="M306" s="218">
        <f t="shared" si="1406"/>
        <v>0.19832543177810452</v>
      </c>
      <c r="N306" s="218">
        <f t="shared" si="1406"/>
        <v>9.7133118963287004E-4</v>
      </c>
      <c r="O306" s="27"/>
      <c r="P306" s="27"/>
      <c r="Q306" s="27"/>
      <c r="R306" s="27"/>
      <c r="S306" s="1"/>
      <c r="T306" s="1"/>
      <c r="U306" s="1"/>
      <c r="V306" s="1"/>
      <c r="W306" s="1"/>
      <c r="X306" s="1"/>
      <c r="Z306" s="23"/>
      <c r="AA306" s="23"/>
      <c r="AB306" s="23"/>
      <c r="AC306" s="26"/>
      <c r="AD306" s="27"/>
      <c r="AE306" s="27"/>
      <c r="AH306" s="267"/>
      <c r="AI306" s="267"/>
      <c r="AJ306" s="267"/>
      <c r="AK306" s="51"/>
      <c r="AL306" s="1"/>
      <c r="AN306" s="34"/>
      <c r="AQ306" s="26"/>
      <c r="AR306" s="26"/>
      <c r="AS306" s="26"/>
      <c r="AT306" s="26"/>
      <c r="AU306" s="26"/>
      <c r="AV306" s="26"/>
      <c r="AY306" s="34"/>
      <c r="AZ306" s="34"/>
      <c r="BA306" s="34"/>
      <c r="BD306" s="34"/>
      <c r="CC306" s="6" t="s">
        <v>265</v>
      </c>
      <c r="CT306" s="3"/>
      <c r="CU306" s="226"/>
      <c r="CW306" s="26"/>
      <c r="CX306" s="26"/>
      <c r="CY306" s="26"/>
      <c r="CZ306" s="26"/>
      <c r="DA306" s="26"/>
      <c r="DD306" s="26"/>
      <c r="DE306" s="26"/>
      <c r="DF306" s="26"/>
      <c r="DG306" s="26"/>
      <c r="DH306" s="26"/>
      <c r="DI306" s="26"/>
      <c r="DJ306" s="26"/>
      <c r="DK306" s="26"/>
      <c r="DL306" s="26"/>
      <c r="DM306" s="26"/>
      <c r="DN306" s="26"/>
      <c r="DO306" s="26"/>
      <c r="DP306" s="26"/>
      <c r="DQ306" s="26"/>
      <c r="DR306" s="26"/>
      <c r="DS306" s="26"/>
      <c r="DT306" s="26"/>
      <c r="DU306" s="26"/>
      <c r="DV306" s="26"/>
      <c r="DW306" s="26"/>
      <c r="DY306" s="26"/>
      <c r="DZ306" s="26"/>
      <c r="EA306" s="26"/>
      <c r="EC306" s="26"/>
      <c r="ED306" s="26"/>
      <c r="EE306" s="26"/>
      <c r="EF306" s="26"/>
      <c r="EG306" s="26"/>
      <c r="EI306" s="26"/>
      <c r="EJ306" s="26"/>
      <c r="EK306" s="26"/>
      <c r="ET306" s="26"/>
      <c r="EU306" s="26"/>
      <c r="EV306" s="26"/>
      <c r="EW306" s="26"/>
      <c r="EX306" s="26"/>
      <c r="EY306" s="26"/>
      <c r="EZ306" s="26"/>
      <c r="FA306" s="26"/>
      <c r="FB306" s="26"/>
      <c r="FC306" s="26"/>
      <c r="FD306" s="26"/>
      <c r="FE306" s="26"/>
      <c r="FF306" s="26"/>
    </row>
    <row r="307" spans="1:240" x14ac:dyDescent="0.2">
      <c r="C307" s="27"/>
      <c r="D307" s="27"/>
      <c r="E307" s="27"/>
      <c r="F307" s="27"/>
      <c r="G307" s="27"/>
      <c r="H307" s="27"/>
      <c r="K307" s="27"/>
      <c r="L307" s="27"/>
      <c r="M307" s="27"/>
      <c r="N307" s="27"/>
      <c r="O307" s="27"/>
      <c r="P307" s="27"/>
      <c r="Q307" s="27"/>
      <c r="R307" s="27"/>
      <c r="S307" s="1"/>
      <c r="T307" s="1"/>
      <c r="U307" s="1"/>
      <c r="V307" s="1"/>
      <c r="W307" s="1"/>
      <c r="X307" s="1"/>
      <c r="Z307" s="23"/>
      <c r="AA307" s="23"/>
      <c r="AB307" s="23"/>
      <c r="AC307" s="26"/>
      <c r="AD307" s="27"/>
      <c r="AE307" s="27"/>
      <c r="AH307" s="267"/>
      <c r="AI307" s="267"/>
      <c r="AJ307" s="267"/>
      <c r="AK307" s="51"/>
      <c r="AL307" s="1"/>
      <c r="AN307" s="34"/>
      <c r="AQ307" s="26"/>
      <c r="AR307" s="26"/>
      <c r="AS307" s="26"/>
      <c r="AT307" s="26"/>
      <c r="AU307" s="26"/>
      <c r="AV307" s="26"/>
      <c r="AY307" s="34"/>
      <c r="AZ307" s="34"/>
      <c r="BA307" s="34"/>
      <c r="BD307" s="34"/>
      <c r="BH307" s="511" t="str">
        <f>BH77</f>
        <v>From Next Lower Level (Level 1)</v>
      </c>
      <c r="BI307" s="512"/>
      <c r="BJ307" s="512"/>
      <c r="BK307" s="512"/>
      <c r="BL307" s="512"/>
      <c r="BM307" s="512"/>
      <c r="BN307" s="512"/>
      <c r="BO307" s="512"/>
      <c r="BP307" s="512"/>
      <c r="BQ307" s="512"/>
      <c r="BZ307" s="6" t="s">
        <v>345</v>
      </c>
      <c r="CT307" s="3"/>
      <c r="CU307" s="226"/>
      <c r="CW307" s="26"/>
      <c r="CX307" s="26"/>
      <c r="CY307" s="26"/>
      <c r="CZ307" s="26"/>
      <c r="DA307" s="26"/>
      <c r="DD307" s="26"/>
      <c r="DE307" s="26"/>
      <c r="DF307" s="26"/>
      <c r="DG307" s="26"/>
      <c r="DH307" s="26"/>
      <c r="DI307" s="26"/>
      <c r="DJ307" s="26"/>
      <c r="DK307" s="26"/>
      <c r="DL307" s="26"/>
      <c r="DM307" s="26"/>
      <c r="DN307" s="26"/>
      <c r="DO307" s="26"/>
      <c r="DP307" s="26"/>
      <c r="DQ307" s="26"/>
      <c r="DR307" s="26"/>
      <c r="DS307" s="26"/>
      <c r="DT307" s="26"/>
      <c r="DU307" s="26"/>
      <c r="DV307" s="26"/>
      <c r="DW307" s="26"/>
      <c r="DY307" s="26"/>
      <c r="DZ307" s="26"/>
      <c r="EA307" s="26"/>
      <c r="EC307" s="26"/>
      <c r="ED307" s="26"/>
      <c r="EE307" s="26"/>
      <c r="EF307" s="26"/>
      <c r="EG307" s="26"/>
      <c r="EI307" s="26"/>
      <c r="EJ307" s="26"/>
      <c r="EK307" s="26"/>
      <c r="ET307" s="26"/>
      <c r="EU307" s="26"/>
      <c r="EV307" s="26"/>
      <c r="EW307" s="26"/>
      <c r="EX307" s="26"/>
      <c r="EY307" s="26"/>
      <c r="EZ307" s="26"/>
      <c r="FA307" s="26"/>
      <c r="FB307" s="26"/>
      <c r="FC307" s="26"/>
      <c r="FD307" s="26"/>
      <c r="FE307" s="26"/>
      <c r="FF307" s="26"/>
    </row>
    <row r="308" spans="1:240" x14ac:dyDescent="0.2">
      <c r="A308" s="2" t="s">
        <v>206</v>
      </c>
      <c r="C308" s="27"/>
      <c r="D308" s="27"/>
      <c r="E308" s="27"/>
      <c r="F308" s="27"/>
      <c r="G308" s="27"/>
      <c r="H308" s="27"/>
      <c r="K308" s="28" t="s">
        <v>1081</v>
      </c>
      <c r="L308" s="27"/>
      <c r="M308" s="27"/>
      <c r="N308" s="27"/>
      <c r="O308" s="27"/>
      <c r="P308" s="27"/>
      <c r="Q308" s="27"/>
      <c r="R308" s="27"/>
      <c r="S308" s="266" t="s">
        <v>254</v>
      </c>
      <c r="T308" s="1"/>
      <c r="U308" s="1"/>
      <c r="V308" s="1"/>
      <c r="W308" s="1"/>
      <c r="X308" s="1"/>
      <c r="Z308" s="36" t="s">
        <v>110</v>
      </c>
      <c r="AA308" s="23"/>
      <c r="AB308" s="23"/>
      <c r="AC308" s="26"/>
      <c r="AD308" s="27"/>
      <c r="AE308" s="27"/>
      <c r="AH308" s="268" t="s">
        <v>121</v>
      </c>
      <c r="AI308" s="267"/>
      <c r="AJ308" s="267"/>
      <c r="AK308" s="51"/>
      <c r="AL308" s="1"/>
      <c r="AN308" s="73" t="s">
        <v>255</v>
      </c>
      <c r="AO308" s="74" t="s">
        <v>257</v>
      </c>
      <c r="AQ308" s="39" t="s">
        <v>122</v>
      </c>
      <c r="AR308" s="26"/>
      <c r="AS308" s="26"/>
      <c r="AT308" s="26"/>
      <c r="AU308" s="26"/>
      <c r="AV308" s="26"/>
      <c r="AY308" s="35" t="str">
        <f>AY78</f>
        <v>Structure (0')    (Ratio of Activity to Total GDP)</v>
      </c>
      <c r="AZ308" s="34"/>
      <c r="BA308" s="34"/>
      <c r="BC308" s="34"/>
      <c r="BD308" s="34"/>
      <c r="BH308" s="2" t="s">
        <v>454</v>
      </c>
      <c r="BN308" s="2" t="s">
        <v>455</v>
      </c>
      <c r="BZ308" s="54" t="s">
        <v>238</v>
      </c>
      <c r="CA308" s="56" t="s">
        <v>241</v>
      </c>
      <c r="CB308" s="56" t="s">
        <v>242</v>
      </c>
      <c r="CC308" s="56" t="s">
        <v>243</v>
      </c>
      <c r="CD308" s="56" t="s">
        <v>244</v>
      </c>
      <c r="CE308" s="56" t="s">
        <v>245</v>
      </c>
      <c r="CF308" s="56" t="s">
        <v>246</v>
      </c>
      <c r="CG308" s="56" t="s">
        <v>247</v>
      </c>
      <c r="CH308" s="56"/>
      <c r="CI308" s="52" t="s">
        <v>248</v>
      </c>
      <c r="CS308" s="206"/>
      <c r="CT308" s="206"/>
      <c r="CU308" s="229"/>
      <c r="CV308" s="5"/>
      <c r="CW308" s="39" t="s">
        <v>131</v>
      </c>
      <c r="CX308" s="39"/>
      <c r="CY308" s="39"/>
      <c r="CZ308" s="26"/>
      <c r="DA308" s="26"/>
      <c r="DD308" s="39" t="s">
        <v>132</v>
      </c>
      <c r="DE308" s="26"/>
      <c r="DF308" s="26"/>
      <c r="DG308" s="26"/>
      <c r="DH308" s="26"/>
      <c r="DI308" s="26"/>
      <c r="DJ308" s="26"/>
      <c r="DK308" s="39" t="s">
        <v>134</v>
      </c>
      <c r="DL308" s="26"/>
      <c r="DM308" s="26"/>
      <c r="DN308" s="26"/>
      <c r="DO308" s="26"/>
      <c r="DP308" s="26"/>
      <c r="DQ308" s="26"/>
      <c r="DR308" s="26"/>
      <c r="DS308" s="39" t="s">
        <v>135</v>
      </c>
      <c r="DT308" s="26"/>
      <c r="DU308" s="26"/>
      <c r="DV308" s="26"/>
      <c r="DW308" s="26"/>
      <c r="DY308" s="26"/>
      <c r="DZ308" s="26"/>
      <c r="EA308" s="26"/>
      <c r="EC308" s="39" t="str">
        <f>EC4</f>
        <v>Structure [Level 0', Activity/GDP] (log changes)</v>
      </c>
      <c r="ED308" s="26"/>
      <c r="EE308" s="26"/>
      <c r="EF308" s="26"/>
      <c r="EG308" s="26"/>
      <c r="EI308" s="26"/>
      <c r="EJ308" s="26"/>
      <c r="EK308" s="26"/>
      <c r="EN308" s="2" t="s">
        <v>139</v>
      </c>
      <c r="ET308" s="26"/>
      <c r="EU308" s="26"/>
      <c r="EV308" s="26"/>
      <c r="EW308" s="26"/>
      <c r="EX308" s="39" t="s">
        <v>139</v>
      </c>
      <c r="EY308" s="26"/>
      <c r="EZ308" s="26"/>
      <c r="FA308" s="26"/>
      <c r="FB308" s="26"/>
      <c r="FC308" s="26"/>
      <c r="FD308" s="26"/>
      <c r="FE308" s="26"/>
      <c r="FF308" s="26"/>
      <c r="FV308" s="2" t="s">
        <v>110</v>
      </c>
      <c r="FX308" t="s">
        <v>153</v>
      </c>
      <c r="FY308">
        <f>Begin_year_chart1-1949</f>
        <v>36</v>
      </c>
      <c r="GX308" s="14"/>
      <c r="GZ308" t="str">
        <f>BZ307</f>
        <v>Final Indicators</v>
      </c>
    </row>
    <row r="309" spans="1:240" ht="25.5" x14ac:dyDescent="0.2">
      <c r="C309" s="27"/>
      <c r="D309" s="27"/>
      <c r="E309" s="27"/>
      <c r="F309" s="27"/>
      <c r="G309" s="27"/>
      <c r="H309" s="27"/>
      <c r="K309" s="27"/>
      <c r="L309" s="27"/>
      <c r="M309" s="27"/>
      <c r="N309" s="27"/>
      <c r="O309" s="27"/>
      <c r="P309" s="27"/>
      <c r="Q309" s="27"/>
      <c r="R309" s="27"/>
      <c r="S309" s="1"/>
      <c r="T309" s="1"/>
      <c r="U309" s="1"/>
      <c r="V309" s="1"/>
      <c r="W309" s="1"/>
      <c r="X309" s="1"/>
      <c r="Z309" s="23"/>
      <c r="AA309" s="23"/>
      <c r="AB309" s="23"/>
      <c r="AC309" s="26"/>
      <c r="AD309" s="27"/>
      <c r="AE309" s="27"/>
      <c r="AH309" s="267"/>
      <c r="AI309" s="267"/>
      <c r="AJ309" s="267"/>
      <c r="AK309" s="51"/>
      <c r="AL309" s="1"/>
      <c r="AN309" s="73" t="s">
        <v>256</v>
      </c>
      <c r="AO309" s="74" t="s">
        <v>258</v>
      </c>
      <c r="AQ309" s="26"/>
      <c r="AR309" s="26"/>
      <c r="AS309" s="26"/>
      <c r="AT309" s="26"/>
      <c r="AU309" s="26"/>
      <c r="AV309" s="26"/>
      <c r="AY309" s="34"/>
      <c r="AZ309" s="34"/>
      <c r="BA309" s="34"/>
      <c r="BC309" s="34"/>
      <c r="BD309" s="34"/>
      <c r="BS309" s="3"/>
      <c r="BZ309" s="55"/>
      <c r="CA309" s="55"/>
      <c r="CB309" s="57"/>
      <c r="CC309" s="57"/>
      <c r="CD309" s="57"/>
      <c r="CE309" s="57"/>
      <c r="CF309" s="180" t="s">
        <v>448</v>
      </c>
      <c r="CG309" s="57"/>
      <c r="CH309" s="57"/>
      <c r="CI309" s="53" t="s">
        <v>443</v>
      </c>
      <c r="CS309" s="215"/>
      <c r="CT309" s="206"/>
      <c r="CU309" s="229"/>
      <c r="CW309" s="26"/>
      <c r="CX309" s="26"/>
      <c r="CY309" s="26"/>
      <c r="CZ309" s="26"/>
      <c r="DA309" s="26"/>
      <c r="DD309" s="26"/>
      <c r="DE309" s="26"/>
      <c r="DF309" s="26"/>
      <c r="DG309" s="26"/>
      <c r="DH309" s="26"/>
      <c r="DI309" s="26"/>
      <c r="DJ309" s="26"/>
      <c r="DK309" s="26"/>
      <c r="DL309" s="26"/>
      <c r="DM309" s="26"/>
      <c r="DN309" s="26"/>
      <c r="DO309" s="26"/>
      <c r="DP309" s="26"/>
      <c r="DQ309" s="26"/>
      <c r="DR309" s="26"/>
      <c r="DS309" s="26"/>
      <c r="DT309" s="26"/>
      <c r="DU309" s="26"/>
      <c r="DV309" s="26"/>
      <c r="DW309" s="26"/>
      <c r="DY309" s="26"/>
      <c r="DZ309" s="26"/>
      <c r="EA309" s="26"/>
      <c r="EC309" s="26"/>
      <c r="ED309" s="26"/>
      <c r="EE309" s="26"/>
      <c r="EF309" s="26"/>
      <c r="EG309" s="26"/>
      <c r="EI309" s="26"/>
      <c r="EJ309" s="26"/>
      <c r="EK309" s="26"/>
      <c r="ET309" s="26"/>
      <c r="EU309" s="26"/>
      <c r="EV309" s="26"/>
      <c r="EW309" s="26"/>
      <c r="EX309" s="26"/>
      <c r="EY309" s="26"/>
      <c r="EZ309" s="26"/>
      <c r="FA309" s="26"/>
      <c r="FB309" s="26"/>
      <c r="FC309" s="26"/>
      <c r="FD309" s="26"/>
      <c r="FE309" s="26"/>
      <c r="FF309" s="26"/>
      <c r="GF309" s="16"/>
      <c r="GG309" s="16"/>
      <c r="GH309" s="16"/>
      <c r="GI309" s="16"/>
      <c r="GM309" s="16"/>
      <c r="GN309" s="16" t="s">
        <v>198</v>
      </c>
      <c r="GO309" s="16">
        <f>Base_year</f>
        <v>1985</v>
      </c>
      <c r="GP309" s="16"/>
      <c r="GQ309" s="16"/>
      <c r="GX309" s="14"/>
      <c r="HV309" s="16"/>
      <c r="HW309" s="16" t="s">
        <v>197</v>
      </c>
      <c r="HX309" s="16">
        <f>Base_year2</f>
        <v>1996</v>
      </c>
      <c r="HY309" s="16"/>
      <c r="IB309" s="16"/>
      <c r="IC309" s="16" t="s">
        <v>198</v>
      </c>
      <c r="ID309" s="16">
        <f>Base_year2</f>
        <v>1996</v>
      </c>
      <c r="IE309" s="16"/>
      <c r="IF309" s="16"/>
    </row>
    <row r="310" spans="1:240" ht="27.75" customHeight="1" x14ac:dyDescent="0.2">
      <c r="B310" t="s">
        <v>101</v>
      </c>
      <c r="C310" s="219" t="s">
        <v>97</v>
      </c>
      <c r="D310" s="219" t="s">
        <v>104</v>
      </c>
      <c r="E310" s="219" t="s">
        <v>105</v>
      </c>
      <c r="F310" s="219" t="s">
        <v>106</v>
      </c>
      <c r="G310" s="219" t="s">
        <v>518</v>
      </c>
      <c r="H310" s="219" t="s">
        <v>107</v>
      </c>
      <c r="I310" s="1"/>
      <c r="K310" s="41" t="s">
        <v>97</v>
      </c>
      <c r="L310" s="41" t="s">
        <v>104</v>
      </c>
      <c r="M310" s="41" t="s">
        <v>105</v>
      </c>
      <c r="N310" s="41" t="s">
        <v>106</v>
      </c>
      <c r="O310" s="219" t="s">
        <v>518</v>
      </c>
      <c r="P310" s="41" t="s">
        <v>107</v>
      </c>
      <c r="Q310" s="27"/>
      <c r="R310" s="27"/>
      <c r="S310" s="219" t="s">
        <v>97</v>
      </c>
      <c r="T310" s="219" t="s">
        <v>104</v>
      </c>
      <c r="U310" s="219" t="s">
        <v>105</v>
      </c>
      <c r="V310" s="219" t="s">
        <v>106</v>
      </c>
      <c r="W310" s="219"/>
      <c r="X310" s="219" t="s">
        <v>107</v>
      </c>
      <c r="Z310" s="45" t="s">
        <v>97</v>
      </c>
      <c r="AA310" s="45" t="s">
        <v>104</v>
      </c>
      <c r="AB310" s="45" t="s">
        <v>105</v>
      </c>
      <c r="AC310" s="46" t="s">
        <v>106</v>
      </c>
      <c r="AD310" s="41" t="s">
        <v>180</v>
      </c>
      <c r="AE310" s="41" t="s">
        <v>111</v>
      </c>
      <c r="AH310" s="233" t="s">
        <v>97</v>
      </c>
      <c r="AI310" s="233" t="s">
        <v>104</v>
      </c>
      <c r="AJ310" s="233" t="s">
        <v>105</v>
      </c>
      <c r="AK310" s="269" t="s">
        <v>106</v>
      </c>
      <c r="AL310" s="225" t="s">
        <v>525</v>
      </c>
      <c r="AM310" s="80"/>
      <c r="AN310" s="73" t="s">
        <v>111</v>
      </c>
      <c r="AO310" s="75" t="s">
        <v>111</v>
      </c>
      <c r="AQ310" s="46" t="s">
        <v>97</v>
      </c>
      <c r="AR310" s="46" t="s">
        <v>104</v>
      </c>
      <c r="AS310" s="46" t="s">
        <v>105</v>
      </c>
      <c r="AT310" s="46" t="s">
        <v>106</v>
      </c>
      <c r="AU310" s="46" t="s">
        <v>531</v>
      </c>
      <c r="AV310" s="46" t="s">
        <v>111</v>
      </c>
      <c r="AY310" s="62" t="s">
        <v>97</v>
      </c>
      <c r="AZ310" s="62" t="s">
        <v>104</v>
      </c>
      <c r="BA310" s="62" t="s">
        <v>105</v>
      </c>
      <c r="BB310" s="30" t="s">
        <v>106</v>
      </c>
      <c r="BC310" s="62" t="s">
        <v>187</v>
      </c>
      <c r="BD310" s="62"/>
      <c r="BH310" s="30" t="s">
        <v>97</v>
      </c>
      <c r="BI310" s="30" t="s">
        <v>104</v>
      </c>
      <c r="BJ310" s="30" t="s">
        <v>105</v>
      </c>
      <c r="BK310" s="30" t="s">
        <v>106</v>
      </c>
      <c r="BL310" s="233" t="s">
        <v>525</v>
      </c>
      <c r="BN310" s="30" t="s">
        <v>97</v>
      </c>
      <c r="BO310" s="30" t="s">
        <v>104</v>
      </c>
      <c r="BP310" s="30" t="s">
        <v>105</v>
      </c>
      <c r="BQ310" s="30" t="s">
        <v>106</v>
      </c>
      <c r="BR310" s="30" t="s">
        <v>525</v>
      </c>
      <c r="BS310" s="3"/>
      <c r="BT310" s="30"/>
      <c r="BU310" s="30"/>
      <c r="BV310" s="30"/>
      <c r="BW310" s="30"/>
      <c r="BX310" s="30"/>
      <c r="BZ310" s="207"/>
      <c r="CA310" s="209" t="s">
        <v>359</v>
      </c>
      <c r="CB310" s="172" t="s">
        <v>360</v>
      </c>
      <c r="CC310" s="504" t="s">
        <v>461</v>
      </c>
      <c r="CD310" s="505"/>
      <c r="CE310" s="175"/>
      <c r="CF310" s="30"/>
      <c r="CG310" s="30"/>
      <c r="CH310" s="59"/>
      <c r="CI310" s="173" t="s">
        <v>240</v>
      </c>
      <c r="CK310" s="89" t="s">
        <v>269</v>
      </c>
      <c r="CL310" s="89"/>
      <c r="CM310" s="89" t="s">
        <v>266</v>
      </c>
      <c r="CN310" s="90"/>
      <c r="CO310" s="89" t="s">
        <v>266</v>
      </c>
      <c r="CP310" s="90"/>
      <c r="CQ310" s="85" t="s">
        <v>144</v>
      </c>
      <c r="CR310" s="85" t="s">
        <v>251</v>
      </c>
      <c r="CS310" s="57" t="s">
        <v>457</v>
      </c>
      <c r="CT310" s="80"/>
      <c r="CU310" s="226"/>
      <c r="CV310" s="5" t="s">
        <v>101</v>
      </c>
      <c r="CW310" s="26" t="s">
        <v>97</v>
      </c>
      <c r="CX310" s="26" t="s">
        <v>104</v>
      </c>
      <c r="CY310" s="26" t="s">
        <v>105</v>
      </c>
      <c r="CZ310" s="26" t="s">
        <v>195</v>
      </c>
      <c r="DA310" s="26" t="s">
        <v>187</v>
      </c>
      <c r="DB310" t="s">
        <v>111</v>
      </c>
      <c r="DD310" s="26" t="s">
        <v>97</v>
      </c>
      <c r="DE310" s="26" t="s">
        <v>104</v>
      </c>
      <c r="DF310" s="26" t="s">
        <v>105</v>
      </c>
      <c r="DG310" s="26" t="s">
        <v>106</v>
      </c>
      <c r="DH310" s="26" t="s">
        <v>187</v>
      </c>
      <c r="DI310" s="26" t="s">
        <v>111</v>
      </c>
      <c r="DJ310" s="26"/>
      <c r="DK310" s="26" t="s">
        <v>97</v>
      </c>
      <c r="DL310" s="26" t="s">
        <v>104</v>
      </c>
      <c r="DM310" s="26" t="s">
        <v>105</v>
      </c>
      <c r="DN310" s="26" t="s">
        <v>106</v>
      </c>
      <c r="DO310" s="26" t="s">
        <v>187</v>
      </c>
      <c r="DP310" s="26" t="s">
        <v>111</v>
      </c>
      <c r="DQ310" s="26"/>
      <c r="DR310" s="26"/>
      <c r="DS310" s="26" t="s">
        <v>97</v>
      </c>
      <c r="DT310" s="26" t="s">
        <v>104</v>
      </c>
      <c r="DU310" s="26" t="s">
        <v>105</v>
      </c>
      <c r="DV310" s="26" t="s">
        <v>195</v>
      </c>
      <c r="DW310" s="26" t="s">
        <v>187</v>
      </c>
      <c r="DY310" s="26" t="s">
        <v>140</v>
      </c>
      <c r="DZ310" s="26" t="s">
        <v>137</v>
      </c>
      <c r="EA310" s="26" t="s">
        <v>137</v>
      </c>
      <c r="EC310" s="26" t="s">
        <v>97</v>
      </c>
      <c r="ED310" s="26" t="s">
        <v>104</v>
      </c>
      <c r="EE310" s="26" t="s">
        <v>105</v>
      </c>
      <c r="EF310" s="26" t="s">
        <v>106</v>
      </c>
      <c r="EG310" s="26" t="s">
        <v>187</v>
      </c>
      <c r="EI310" s="26" t="s">
        <v>136</v>
      </c>
      <c r="EJ310" s="26" t="s">
        <v>137</v>
      </c>
      <c r="EK310" s="26" t="s">
        <v>137</v>
      </c>
      <c r="EN310" t="s">
        <v>97</v>
      </c>
      <c r="EO310" t="s">
        <v>104</v>
      </c>
      <c r="EP310" t="s">
        <v>105</v>
      </c>
      <c r="EQ310" t="s">
        <v>106</v>
      </c>
      <c r="ER310" t="s">
        <v>187</v>
      </c>
      <c r="ET310" s="26" t="s">
        <v>136</v>
      </c>
      <c r="EU310" s="26" t="s">
        <v>137</v>
      </c>
      <c r="EV310" s="26" t="s">
        <v>137</v>
      </c>
      <c r="EW310" s="26"/>
      <c r="EX310" s="26" t="s">
        <v>97</v>
      </c>
      <c r="EY310" s="26" t="s">
        <v>104</v>
      </c>
      <c r="EZ310" s="26" t="s">
        <v>105</v>
      </c>
      <c r="FA310" s="26" t="s">
        <v>106</v>
      </c>
      <c r="FB310" s="26" t="s">
        <v>187</v>
      </c>
      <c r="FC310" s="26"/>
      <c r="FD310" s="26" t="s">
        <v>136</v>
      </c>
      <c r="FE310" s="26" t="s">
        <v>137</v>
      </c>
      <c r="FF310" s="26" t="s">
        <v>137</v>
      </c>
      <c r="FV310" t="s">
        <v>137</v>
      </c>
      <c r="FX310" s="8"/>
      <c r="GF310" s="16"/>
      <c r="GG310" s="16" t="s">
        <v>225</v>
      </c>
      <c r="GH310" s="16"/>
      <c r="GI310" s="16"/>
      <c r="GJ310" s="16"/>
      <c r="GM310" s="16"/>
      <c r="GN310" s="16" t="s">
        <v>226</v>
      </c>
      <c r="GO310" s="16"/>
      <c r="GP310" s="16"/>
      <c r="GQ310" s="16"/>
      <c r="GX310" s="14"/>
      <c r="GZ310">
        <f>BZ310</f>
        <v>0</v>
      </c>
      <c r="HA310" t="str">
        <f>CC310</f>
        <v>Total Structural Effect</v>
      </c>
      <c r="HB310">
        <f>CD310</f>
        <v>0</v>
      </c>
      <c r="HC310">
        <f>CE310</f>
        <v>0</v>
      </c>
      <c r="HD310">
        <f>CF310</f>
        <v>0</v>
      </c>
      <c r="HE310">
        <f>CG310</f>
        <v>0</v>
      </c>
      <c r="HG310" t="str">
        <f>CI310</f>
        <v>Total Structure</v>
      </c>
      <c r="HI310" t="s">
        <v>172</v>
      </c>
      <c r="HO310" s="8"/>
      <c r="HV310" s="16"/>
      <c r="HW310" s="16"/>
      <c r="HX310" s="16"/>
      <c r="HY310" s="16"/>
      <c r="IB310" s="16"/>
      <c r="IC310" s="16"/>
      <c r="ID310" s="16"/>
      <c r="IE310" s="16"/>
      <c r="IF310" s="16"/>
    </row>
    <row r="311" spans="1:240" ht="37.5" customHeight="1" x14ac:dyDescent="0.2">
      <c r="B311" t="s">
        <v>229</v>
      </c>
      <c r="C311" s="44" t="s">
        <v>239</v>
      </c>
      <c r="D311" s="44" t="str">
        <f>$K311</f>
        <v xml:space="preserve">  Primary</v>
      </c>
      <c r="E311" s="44" t="str">
        <f>$K311</f>
        <v xml:space="preserve">  Primary</v>
      </c>
      <c r="F311" s="44" t="str">
        <f>$K311</f>
        <v xml:space="preserve">  Primary</v>
      </c>
      <c r="G311" s="44" t="str">
        <f>$K311</f>
        <v xml:space="preserve">  Primary</v>
      </c>
      <c r="H311" s="44" t="str">
        <f>$K311</f>
        <v xml:space="preserve">  Primary</v>
      </c>
      <c r="I311" s="1"/>
      <c r="J311" s="3"/>
      <c r="K311" s="44" t="s">
        <v>208</v>
      </c>
      <c r="L311" s="44" t="s">
        <v>208</v>
      </c>
      <c r="M311" s="44" t="s">
        <v>208</v>
      </c>
      <c r="N311" s="44" t="s">
        <v>208</v>
      </c>
      <c r="O311" s="44" t="s">
        <v>208</v>
      </c>
      <c r="P311" s="44" t="s">
        <v>208</v>
      </c>
      <c r="Q311" s="27"/>
      <c r="R311" s="27"/>
      <c r="S311" s="44" t="s">
        <v>239</v>
      </c>
      <c r="T311" s="44" t="str">
        <f>$K311</f>
        <v xml:space="preserve">  Primary</v>
      </c>
      <c r="U311" s="44" t="str">
        <f>$K311</f>
        <v xml:space="preserve">  Primary</v>
      </c>
      <c r="V311" s="44" t="str">
        <f>$K311</f>
        <v xml:space="preserve">  Primary</v>
      </c>
      <c r="W311" s="44"/>
      <c r="X311" s="44" t="str">
        <f>$K311</f>
        <v xml:space="preserve">  Primary</v>
      </c>
      <c r="Z311" s="47" t="s">
        <v>99</v>
      </c>
      <c r="AA311" s="47" t="s">
        <v>112</v>
      </c>
      <c r="AB311" s="47" t="s">
        <v>113</v>
      </c>
      <c r="AC311" s="48" t="s">
        <v>114</v>
      </c>
      <c r="AD311" s="49" t="s">
        <v>181</v>
      </c>
      <c r="AE311" s="49" t="s">
        <v>115</v>
      </c>
      <c r="AH311" s="237" t="s">
        <v>99</v>
      </c>
      <c r="AI311" s="237" t="s">
        <v>112</v>
      </c>
      <c r="AJ311" s="237" t="s">
        <v>113</v>
      </c>
      <c r="AK311" s="61" t="s">
        <v>114</v>
      </c>
      <c r="AL311" s="60" t="s">
        <v>199</v>
      </c>
      <c r="AM311" s="80"/>
      <c r="AN311" s="73" t="s">
        <v>115</v>
      </c>
      <c r="AO311" s="75" t="s">
        <v>115</v>
      </c>
      <c r="AQ311" s="61" t="s">
        <v>526</v>
      </c>
      <c r="AR311" s="61" t="s">
        <v>526</v>
      </c>
      <c r="AS311" s="234" t="s">
        <v>527</v>
      </c>
      <c r="AT311" s="48" t="s">
        <v>114</v>
      </c>
      <c r="AU311" s="61" t="s">
        <v>524</v>
      </c>
      <c r="AV311" s="48" t="s">
        <v>528</v>
      </c>
      <c r="AY311" s="31" t="s">
        <v>99</v>
      </c>
      <c r="AZ311" s="31" t="s">
        <v>129</v>
      </c>
      <c r="BA311" s="31" t="s">
        <v>113</v>
      </c>
      <c r="BB311" s="31" t="s">
        <v>114</v>
      </c>
      <c r="BC311" s="237" t="s">
        <v>529</v>
      </c>
      <c r="BD311" s="66"/>
      <c r="BH311" s="31" t="s">
        <v>99</v>
      </c>
      <c r="BI311" s="31" t="s">
        <v>129</v>
      </c>
      <c r="BJ311" s="31" t="s">
        <v>113</v>
      </c>
      <c r="BK311" s="31" t="s">
        <v>114</v>
      </c>
      <c r="BL311" s="66" t="s">
        <v>521</v>
      </c>
      <c r="BN311" s="31" t="s">
        <v>99</v>
      </c>
      <c r="BO311" s="31" t="s">
        <v>129</v>
      </c>
      <c r="BP311" s="31" t="s">
        <v>113</v>
      </c>
      <c r="BQ311" s="31" t="s">
        <v>114</v>
      </c>
      <c r="BR311" s="31" t="s">
        <v>520</v>
      </c>
      <c r="BS311" s="3"/>
      <c r="BT311" s="31"/>
      <c r="BU311" s="31"/>
      <c r="BV311" s="31"/>
      <c r="BW311" s="31"/>
      <c r="BX311" s="31"/>
      <c r="BZ311" s="175" t="s">
        <v>358</v>
      </c>
      <c r="CA311" s="170"/>
      <c r="CB311" s="210" t="s">
        <v>442</v>
      </c>
      <c r="CC311" s="203" t="s">
        <v>532</v>
      </c>
      <c r="CD311" s="170" t="s">
        <v>533</v>
      </c>
      <c r="CE311" s="211" t="s">
        <v>441</v>
      </c>
      <c r="CF311" s="173" t="s">
        <v>144</v>
      </c>
      <c r="CG311" s="172" t="s">
        <v>145</v>
      </c>
      <c r="CH311" s="69"/>
      <c r="CI311" s="169" t="s">
        <v>534</v>
      </c>
      <c r="CK311" s="513" t="s">
        <v>267</v>
      </c>
      <c r="CL311" s="513"/>
      <c r="CM311" s="513" t="s">
        <v>267</v>
      </c>
      <c r="CN311" s="514"/>
      <c r="CO311" s="513" t="s">
        <v>268</v>
      </c>
      <c r="CP311" s="515"/>
      <c r="CQ311" s="31" t="s">
        <v>270</v>
      </c>
      <c r="CR311" s="31"/>
      <c r="CS311" s="213" t="s">
        <v>445</v>
      </c>
      <c r="CT311" s="80"/>
      <c r="CU311" s="226"/>
      <c r="CV311" s="5" t="s">
        <v>102</v>
      </c>
      <c r="CW311" s="26" t="s">
        <v>208</v>
      </c>
      <c r="CX311" s="26" t="s">
        <v>208</v>
      </c>
      <c r="CY311" s="26" t="s">
        <v>208</v>
      </c>
      <c r="CZ311" s="26" t="s">
        <v>208</v>
      </c>
      <c r="DA311" s="26" t="s">
        <v>208</v>
      </c>
      <c r="DB311" t="s">
        <v>208</v>
      </c>
      <c r="DD311" s="26" t="s">
        <v>208</v>
      </c>
      <c r="DE311" s="26" t="s">
        <v>208</v>
      </c>
      <c r="DF311" s="26" t="s">
        <v>208</v>
      </c>
      <c r="DG311" s="26" t="s">
        <v>208</v>
      </c>
      <c r="DH311" s="26" t="s">
        <v>208</v>
      </c>
      <c r="DI311" s="26" t="s">
        <v>208</v>
      </c>
      <c r="DJ311" s="26"/>
      <c r="DK311" s="26" t="s">
        <v>208</v>
      </c>
      <c r="DL311" s="26" t="s">
        <v>208</v>
      </c>
      <c r="DM311" s="26" t="s">
        <v>208</v>
      </c>
      <c r="DN311" s="26" t="s">
        <v>208</v>
      </c>
      <c r="DO311" s="26" t="s">
        <v>208</v>
      </c>
      <c r="DP311" s="26" t="s">
        <v>208</v>
      </c>
      <c r="DQ311" s="26"/>
      <c r="DR311" s="26"/>
      <c r="DS311" s="26" t="s">
        <v>208</v>
      </c>
      <c r="DT311" s="26" t="s">
        <v>208</v>
      </c>
      <c r="DU311" s="26" t="s">
        <v>208</v>
      </c>
      <c r="DV311" s="26" t="s">
        <v>208</v>
      </c>
      <c r="DW311" s="26" t="s">
        <v>208</v>
      </c>
      <c r="DX311" t="s">
        <v>208</v>
      </c>
      <c r="DY311" s="26" t="s">
        <v>138</v>
      </c>
      <c r="DZ311" s="26" t="s">
        <v>138</v>
      </c>
      <c r="EA311" s="26" t="str">
        <f>base_label</f>
        <v xml:space="preserve"> 1985 = 1</v>
      </c>
      <c r="EC311" s="26" t="s">
        <v>194</v>
      </c>
      <c r="ED311" s="26" t="s">
        <v>194</v>
      </c>
      <c r="EE311" s="26" t="s">
        <v>194</v>
      </c>
      <c r="EF311" s="26" t="s">
        <v>194</v>
      </c>
      <c r="EG311" s="26" t="s">
        <v>194</v>
      </c>
      <c r="EI311" s="26" t="s">
        <v>138</v>
      </c>
      <c r="EJ311" s="26" t="s">
        <v>138</v>
      </c>
      <c r="EK311" s="26" t="str">
        <f>base_label</f>
        <v xml:space="preserve"> 1985 = 1</v>
      </c>
      <c r="EN311" t="s">
        <v>194</v>
      </c>
      <c r="EO311" t="s">
        <v>194</v>
      </c>
      <c r="EP311" t="s">
        <v>194</v>
      </c>
      <c r="EQ311" t="s">
        <v>194</v>
      </c>
      <c r="ER311" t="s">
        <v>194</v>
      </c>
      <c r="ET311" s="26" t="s">
        <v>138</v>
      </c>
      <c r="EU311" s="26" t="s">
        <v>138</v>
      </c>
      <c r="EV311" s="26" t="str">
        <f>base_label</f>
        <v xml:space="preserve"> 1985 = 1</v>
      </c>
      <c r="EW311" s="26"/>
      <c r="EX311" s="26" t="s">
        <v>194</v>
      </c>
      <c r="EY311" s="26" t="s">
        <v>194</v>
      </c>
      <c r="EZ311" s="26" t="s">
        <v>194</v>
      </c>
      <c r="FA311" s="26" t="s">
        <v>194</v>
      </c>
      <c r="FB311" s="26" t="s">
        <v>194</v>
      </c>
      <c r="FC311" s="26"/>
      <c r="FD311" s="26" t="s">
        <v>138</v>
      </c>
      <c r="FE311" s="26" t="s">
        <v>138</v>
      </c>
      <c r="FF311" s="26" t="str">
        <f>base_label</f>
        <v xml:space="preserve"> 1985 = 1</v>
      </c>
      <c r="FV311" t="str">
        <f>base_label</f>
        <v xml:space="preserve"> 1985 = 1</v>
      </c>
      <c r="FX311" s="8"/>
      <c r="GF311" s="22" t="s">
        <v>227</v>
      </c>
      <c r="GG311" s="16"/>
      <c r="GH311" s="16"/>
      <c r="GI311" s="16"/>
      <c r="GJ311" s="16"/>
      <c r="GM311" s="22" t="s">
        <v>228</v>
      </c>
      <c r="GN311" s="16"/>
      <c r="GO311" s="16"/>
      <c r="GP311" s="16"/>
      <c r="GQ311" s="16"/>
      <c r="GX311" s="14"/>
      <c r="GZ311" t="str">
        <f>BZ311</f>
        <v xml:space="preserve">  Total GDP</v>
      </c>
      <c r="HO311" s="8"/>
      <c r="HV311" s="16"/>
      <c r="HW311" s="16"/>
      <c r="HX311" s="16"/>
      <c r="HY311" s="16"/>
      <c r="IB311" s="16"/>
      <c r="IC311" s="16"/>
      <c r="ID311" s="16"/>
      <c r="IE311" s="16"/>
      <c r="IF311" s="16"/>
    </row>
    <row r="312" spans="1:240" ht="26.25" thickBot="1" x14ac:dyDescent="0.25">
      <c r="B312" t="s">
        <v>103</v>
      </c>
      <c r="C312" s="181" t="s">
        <v>230</v>
      </c>
      <c r="D312" s="181" t="s">
        <v>230</v>
      </c>
      <c r="E312" s="181" t="s">
        <v>230</v>
      </c>
      <c r="F312" s="181" t="s">
        <v>230</v>
      </c>
      <c r="G312" s="181" t="s">
        <v>230</v>
      </c>
      <c r="H312" s="181" t="s">
        <v>230</v>
      </c>
      <c r="I312" s="181" t="s">
        <v>553</v>
      </c>
      <c r="J312" s="264" t="s">
        <v>1103</v>
      </c>
      <c r="K312" s="43" t="s">
        <v>230</v>
      </c>
      <c r="L312" s="43" t="s">
        <v>230</v>
      </c>
      <c r="M312" s="43" t="s">
        <v>230</v>
      </c>
      <c r="N312" s="43" t="s">
        <v>230</v>
      </c>
      <c r="O312" s="43" t="s">
        <v>230</v>
      </c>
      <c r="P312" s="43" t="s">
        <v>230</v>
      </c>
      <c r="Q312" s="27"/>
      <c r="R312" s="27"/>
      <c r="S312" s="43" t="s">
        <v>230</v>
      </c>
      <c r="T312" s="43" t="s">
        <v>230</v>
      </c>
      <c r="U312" s="43" t="s">
        <v>230</v>
      </c>
      <c r="V312" s="43" t="s">
        <v>230</v>
      </c>
      <c r="W312" s="43" t="s">
        <v>230</v>
      </c>
      <c r="X312" s="43" t="s">
        <v>230</v>
      </c>
      <c r="Z312" s="274" t="s">
        <v>232</v>
      </c>
      <c r="AA312" s="274" t="s">
        <v>98</v>
      </c>
      <c r="AB312" s="274" t="s">
        <v>95</v>
      </c>
      <c r="AC312" s="61" t="s">
        <v>118</v>
      </c>
      <c r="AD312" s="44" t="s">
        <v>523</v>
      </c>
      <c r="AE312" s="44" t="s">
        <v>119</v>
      </c>
      <c r="AH312" s="270" t="s">
        <v>120</v>
      </c>
      <c r="AI312" s="270" t="s">
        <v>124</v>
      </c>
      <c r="AJ312" s="270" t="s">
        <v>125</v>
      </c>
      <c r="AK312" s="70" t="s">
        <v>126</v>
      </c>
      <c r="AL312" s="222" t="s">
        <v>524</v>
      </c>
      <c r="AM312" s="80"/>
      <c r="AN312" s="76" t="s">
        <v>127</v>
      </c>
      <c r="AO312" s="77" t="s">
        <v>127</v>
      </c>
      <c r="AQ312" s="68" t="str">
        <f t="shared" ref="AQ312:AV312" si="1407">base_label</f>
        <v xml:space="preserve"> 1985 = 1</v>
      </c>
      <c r="AR312" s="68" t="str">
        <f t="shared" si="1407"/>
        <v xml:space="preserve"> 1985 = 1</v>
      </c>
      <c r="AS312" s="68" t="str">
        <f t="shared" si="1407"/>
        <v xml:space="preserve"> 1985 = 1</v>
      </c>
      <c r="AT312" s="68" t="str">
        <f t="shared" si="1407"/>
        <v xml:space="preserve"> 1985 = 1</v>
      </c>
      <c r="AU312" s="68" t="str">
        <f t="shared" si="1407"/>
        <v xml:space="preserve"> 1985 = 1</v>
      </c>
      <c r="AV312" s="68" t="str">
        <f t="shared" si="1407"/>
        <v xml:space="preserve"> 1985 = 1</v>
      </c>
      <c r="AY312" s="67"/>
      <c r="AZ312" s="67"/>
      <c r="BA312" s="67"/>
      <c r="BB312" s="33"/>
      <c r="BC312" s="67"/>
      <c r="BD312" s="217"/>
      <c r="BH312" s="33" t="s">
        <v>128</v>
      </c>
      <c r="BI312" s="33" t="s">
        <v>128</v>
      </c>
      <c r="BJ312" s="33" t="s">
        <v>128</v>
      </c>
      <c r="BK312" s="33" t="s">
        <v>128</v>
      </c>
      <c r="BL312" s="67" t="str">
        <f>base_label</f>
        <v xml:space="preserve"> 1985 = 1</v>
      </c>
      <c r="BN312" s="33" t="s">
        <v>128</v>
      </c>
      <c r="BO312" s="33" t="s">
        <v>128</v>
      </c>
      <c r="BP312" s="33" t="s">
        <v>128</v>
      </c>
      <c r="BQ312" s="33" t="s">
        <v>128</v>
      </c>
      <c r="BR312" s="33" t="str">
        <f>base_label</f>
        <v xml:space="preserve"> 1985 = 1</v>
      </c>
      <c r="BS312" s="80"/>
      <c r="BT312" s="33"/>
      <c r="BU312" s="33"/>
      <c r="BV312" s="33"/>
      <c r="BW312" s="33"/>
      <c r="BX312" s="33"/>
      <c r="BZ312" s="78" t="str">
        <f t="shared" ref="BZ312:CG312" si="1408">base_label</f>
        <v xml:space="preserve"> 1985 = 1</v>
      </c>
      <c r="CA312" s="63" t="str">
        <f t="shared" si="1408"/>
        <v xml:space="preserve"> 1985 = 1</v>
      </c>
      <c r="CB312" s="63" t="str">
        <f t="shared" si="1408"/>
        <v xml:space="preserve"> 1985 = 1</v>
      </c>
      <c r="CC312" s="64" t="str">
        <f t="shared" si="1408"/>
        <v xml:space="preserve"> 1985 = 1</v>
      </c>
      <c r="CD312" s="64" t="str">
        <f t="shared" si="1408"/>
        <v xml:space="preserve"> 1985 = 1</v>
      </c>
      <c r="CE312" s="63" t="str">
        <f t="shared" si="1408"/>
        <v xml:space="preserve"> 1985 = 1</v>
      </c>
      <c r="CF312" s="64" t="str">
        <f t="shared" si="1408"/>
        <v xml:space="preserve"> 1985 = 1</v>
      </c>
      <c r="CG312" s="63" t="str">
        <f t="shared" si="1408"/>
        <v xml:space="preserve"> 1985 = 1</v>
      </c>
      <c r="CH312" s="65"/>
      <c r="CI312" s="63" t="str">
        <f>base_label</f>
        <v xml:space="preserve"> 1985 = 1</v>
      </c>
      <c r="CK312" s="86" t="s">
        <v>143</v>
      </c>
      <c r="CL312" s="86" t="s">
        <v>155</v>
      </c>
      <c r="CM312" s="86" t="s">
        <v>143</v>
      </c>
      <c r="CN312" s="88" t="s">
        <v>155</v>
      </c>
      <c r="CO312" s="86" t="s">
        <v>143</v>
      </c>
      <c r="CP312" s="88" t="s">
        <v>155</v>
      </c>
      <c r="CQ312" s="86" t="s">
        <v>271</v>
      </c>
      <c r="CR312" s="31"/>
      <c r="CS312" s="214" t="str">
        <f>base_label</f>
        <v xml:space="preserve"> 1985 = 1</v>
      </c>
      <c r="CT312" s="201"/>
      <c r="CU312" s="228"/>
      <c r="CV312" s="5" t="s">
        <v>103</v>
      </c>
      <c r="CW312" s="26" t="s">
        <v>133</v>
      </c>
      <c r="CX312" s="26" t="s">
        <v>133</v>
      </c>
      <c r="CY312" s="26" t="s">
        <v>133</v>
      </c>
      <c r="CZ312" s="26" t="s">
        <v>133</v>
      </c>
      <c r="DA312" s="26" t="s">
        <v>133</v>
      </c>
      <c r="DD312" s="38"/>
      <c r="DE312" s="38"/>
      <c r="DF312" s="38"/>
      <c r="DG312" s="38"/>
      <c r="DH312" s="38"/>
      <c r="DI312" s="38"/>
      <c r="DJ312" s="26"/>
      <c r="DK312" s="38"/>
      <c r="DL312" s="38"/>
      <c r="DM312" s="38"/>
      <c r="DN312" s="38"/>
      <c r="DO312" s="38"/>
      <c r="DP312" s="38"/>
      <c r="DQ312" s="26"/>
      <c r="DR312" s="26"/>
      <c r="DS312" s="38"/>
      <c r="DT312" s="38"/>
      <c r="DU312" s="38"/>
      <c r="DV312" s="38"/>
      <c r="DW312" s="38"/>
      <c r="DX312" s="4"/>
      <c r="DY312" s="38"/>
      <c r="DZ312" s="38"/>
      <c r="EA312" s="38"/>
      <c r="EC312" s="38"/>
      <c r="ED312" s="38"/>
      <c r="EE312" s="38"/>
      <c r="EF312" s="38"/>
      <c r="EG312" s="38"/>
      <c r="EH312" s="5"/>
      <c r="EI312" s="38"/>
      <c r="EJ312" s="38"/>
      <c r="EK312" s="38"/>
      <c r="EN312" s="4"/>
      <c r="EO312" s="4"/>
      <c r="EP312" s="4"/>
      <c r="EQ312" s="4"/>
      <c r="ER312" s="4"/>
      <c r="ES312" s="5"/>
      <c r="ET312" s="38"/>
      <c r="EU312" s="38"/>
      <c r="EV312" s="38"/>
      <c r="EW312" s="38"/>
      <c r="EX312" s="38"/>
      <c r="EY312" s="38"/>
      <c r="EZ312" s="38"/>
      <c r="FA312" s="38"/>
      <c r="FB312" s="38"/>
      <c r="FC312" s="87"/>
      <c r="FD312" s="38"/>
      <c r="FE312" s="38"/>
      <c r="FF312" s="38"/>
      <c r="FV312" s="4"/>
      <c r="FX312" s="8" t="s">
        <v>152</v>
      </c>
      <c r="FY312" t="s">
        <v>164</v>
      </c>
      <c r="GB312" s="198" t="s">
        <v>428</v>
      </c>
      <c r="GC312" t="s">
        <v>176</v>
      </c>
      <c r="GD312" t="s">
        <v>209</v>
      </c>
      <c r="GF312" s="16"/>
      <c r="GG312" s="16" t="s">
        <v>115</v>
      </c>
      <c r="GH312" s="16" t="s">
        <v>155</v>
      </c>
      <c r="GI312" s="16" t="s">
        <v>156</v>
      </c>
      <c r="GJ312" s="16" t="s">
        <v>145</v>
      </c>
      <c r="GM312" s="16" t="s">
        <v>97</v>
      </c>
      <c r="GN312" s="16" t="s">
        <v>104</v>
      </c>
      <c r="GO312" s="16" t="s">
        <v>105</v>
      </c>
      <c r="GP312" s="16" t="s">
        <v>106</v>
      </c>
      <c r="GQ312" s="16" t="s">
        <v>278</v>
      </c>
      <c r="GX312" s="14"/>
      <c r="HI312" t="s">
        <v>173</v>
      </c>
      <c r="HJ312" t="s">
        <v>104</v>
      </c>
      <c r="HK312" t="s">
        <v>105</v>
      </c>
      <c r="HL312" t="s">
        <v>106</v>
      </c>
      <c r="HM312" t="s">
        <v>187</v>
      </c>
      <c r="HO312" s="8" t="s">
        <v>152</v>
      </c>
      <c r="HP312" t="s">
        <v>164</v>
      </c>
      <c r="HT312" t="s">
        <v>209</v>
      </c>
      <c r="HV312" s="16" t="s">
        <v>103</v>
      </c>
      <c r="HW312" s="16" t="s">
        <v>115</v>
      </c>
      <c r="HX312" s="16" t="s">
        <v>155</v>
      </c>
      <c r="HY312" s="16" t="s">
        <v>156</v>
      </c>
      <c r="IB312" s="16" t="s">
        <v>97</v>
      </c>
      <c r="IC312" s="16" t="s">
        <v>104</v>
      </c>
      <c r="ID312" s="16" t="s">
        <v>105</v>
      </c>
      <c r="IE312" s="16" t="s">
        <v>106</v>
      </c>
      <c r="IF312" s="16" t="s">
        <v>187</v>
      </c>
    </row>
    <row r="313" spans="1:240" x14ac:dyDescent="0.2">
      <c r="A313" s="182" t="s">
        <v>1081</v>
      </c>
      <c r="B313" s="1">
        <v>1949</v>
      </c>
      <c r="C313" s="42">
        <f>'Annual Data_MER_July-2014'!B13</f>
        <v>4460.4340000000002</v>
      </c>
      <c r="D313" s="42">
        <f>'Annual Data_MER_July-2014'!F13</f>
        <v>2668.8690000000001</v>
      </c>
      <c r="E313" s="42">
        <f>AER11_Table2.1d!U12*0.001</f>
        <v>12633.386</v>
      </c>
      <c r="F313" s="42">
        <f>AER11_Table2.1e!L9*0.001</f>
        <v>7879.509</v>
      </c>
      <c r="G313" s="42">
        <f>AER11_Table2.1f!$Z9*0.001</f>
        <v>4339.47</v>
      </c>
      <c r="H313" s="42">
        <f>SUM(C313:G313)</f>
        <v>31981.667999999998</v>
      </c>
      <c r="I313" s="15">
        <f t="shared" ref="I313:I344" si="1409">G313/H237</f>
        <v>4.9971326313462123</v>
      </c>
      <c r="J313" s="251">
        <f>H313-G313</f>
        <v>27642.197999999997</v>
      </c>
      <c r="K313" s="27"/>
      <c r="L313" s="42">
        <f>[10]Commercial_Total!D239</f>
        <v>2668.8690000000001</v>
      </c>
      <c r="M313" s="27"/>
      <c r="N313" s="27"/>
      <c r="O313" s="29">
        <f>G313</f>
        <v>4339.47</v>
      </c>
      <c r="P313" s="29">
        <f>SUM(K313:O313)</f>
        <v>7008.3389999999999</v>
      </c>
      <c r="Q313" s="27"/>
      <c r="R313" s="27"/>
      <c r="S313" s="1"/>
      <c r="T313" s="251"/>
      <c r="U313" s="1"/>
      <c r="V313" s="1"/>
      <c r="W313" s="1"/>
      <c r="X313" s="1"/>
      <c r="Z313" s="23"/>
      <c r="AA313" s="23">
        <f t="shared" ref="AA313:AA344" si="1410">AA84</f>
        <v>27235.148729606164</v>
      </c>
      <c r="AB313" s="23"/>
      <c r="AC313" s="58"/>
      <c r="AD313" s="27">
        <f t="shared" ref="AD313:AD344" si="1411">AD237/3.412</f>
        <v>65.128370457209854</v>
      </c>
      <c r="AE313" s="27"/>
      <c r="AH313" s="267"/>
      <c r="AI313" s="267">
        <f>L313/AA313*1000</f>
        <v>97.993553348904129</v>
      </c>
      <c r="AJ313" s="267"/>
      <c r="AK313" s="51"/>
      <c r="AL313" s="15"/>
      <c r="AM313" s="81"/>
      <c r="AN313" s="34"/>
      <c r="AO313" s="34"/>
      <c r="AQ313" s="26"/>
      <c r="AR313" s="26">
        <f t="shared" ref="AR313:AR344" si="1412">AI313/AI$379</f>
        <v>1.5273857719346333</v>
      </c>
      <c r="AS313" s="26"/>
      <c r="AT313" s="26"/>
      <c r="AU313" s="26"/>
      <c r="AV313" s="26"/>
      <c r="AY313" s="34"/>
      <c r="AZ313" s="34"/>
      <c r="BA313" s="34"/>
      <c r="BC313" s="34"/>
      <c r="BD313" s="34"/>
      <c r="BH313" s="51"/>
      <c r="BI313" s="258">
        <f>[10]Commercial_Total!Y239</f>
        <v>1.613538236511169</v>
      </c>
      <c r="BJ313" s="51"/>
      <c r="BK313" s="1"/>
      <c r="BL313" s="258">
        <f>[13]Elec_Power_Sector!AF9</f>
        <v>1.4386433838951611</v>
      </c>
      <c r="BN313" s="1"/>
      <c r="BO313" s="258">
        <f>[10]Commercial_Total!X239</f>
        <v>0.9466064933404883</v>
      </c>
      <c r="BP313" s="1"/>
      <c r="BQ313" s="51"/>
      <c r="BR313" s="1"/>
      <c r="BS313" s="80"/>
      <c r="BZ313" s="83">
        <f>IF(FV313&gt;0,FV313,"NA")</f>
        <v>0.26457676944777675</v>
      </c>
      <c r="CA313" s="83">
        <f t="shared" ref="CA313:CA344" si="1413">IF(ISERR(AO313),"NA ", AO313/AO$379)</f>
        <v>0</v>
      </c>
      <c r="CB313" s="83" t="str">
        <f t="shared" ref="CB313:CB344" si="1414">IF(ISERR(AN313),"NA ",IF(AN313&gt;0, AN313/AN$379,"NA"))</f>
        <v>NA</v>
      </c>
      <c r="CC313" s="83" t="str">
        <f t="shared" ref="CC313:CC344" si="1415">IF(CM313=1,EK313,"NA")</f>
        <v>NA</v>
      </c>
      <c r="CD313" s="83" t="str">
        <f t="shared" ref="CD313:CD344" si="1416">IF(CP313&gt;0, FF313,"NA")</f>
        <v>NA</v>
      </c>
      <c r="CE313" s="83" t="str">
        <f t="shared" ref="CE313:CE344" si="1417">IF(CO313&gt;0,EV313, "NA")</f>
        <v>NA</v>
      </c>
      <c r="CF313" s="84" t="str">
        <f>IF(ISERR(CQ312),"NA ", CQ312)</f>
        <v xml:space="preserve"> Use Check</v>
      </c>
      <c r="CG313" s="84">
        <f t="shared" ref="CG313:CG344" si="1418">IF(P313&gt;0,P313/P$379,"NA")</f>
        <v>9.9877612672641211E-2</v>
      </c>
      <c r="CH313" s="9"/>
      <c r="CI313" s="84">
        <f>IF(ISERR(CR312),"NA ", CR312)</f>
        <v>0</v>
      </c>
      <c r="CK313" s="87">
        <f t="shared" ref="CK313:CK373" si="1419">AQ313*AR313*AS313*AT313</f>
        <v>0</v>
      </c>
      <c r="CL313" s="87">
        <f>AY313*AZ313*BA313*BB313*BC313</f>
        <v>0</v>
      </c>
      <c r="CM313" s="92">
        <f>IF(ISERR(CK313),0,IF(CK313&lt;0.0001,0,1))</f>
        <v>0</v>
      </c>
      <c r="CN313" s="92">
        <f>IF(ISERR(CL313),0,IF(CL313&lt;0.0001,0,1))</f>
        <v>0</v>
      </c>
      <c r="CO313" s="5">
        <f>IF(BH313*BI313*BJ313*BK313*BL313&gt;0,1,0)</f>
        <v>0</v>
      </c>
      <c r="CP313" s="91">
        <f t="shared" ref="CP313:CP344" si="1420">IF(BN313*BO313*BP313*BQ313*BR313&gt;0,1,0)</f>
        <v>0</v>
      </c>
      <c r="CQ313" s="37" t="e">
        <f t="shared" ref="CQ313:CQ348" si="1421">BZ313*CC313*CD313*CE313</f>
        <v>#VALUE!</v>
      </c>
      <c r="CR313" t="e">
        <f t="shared" ref="CR313:CR344" si="1422">CC313*CD313</f>
        <v>#VALUE!</v>
      </c>
      <c r="CS313" s="84" t="str">
        <f t="shared" ref="CS313:CS344" si="1423">IF(CN313=1,EA313,"NA ")</f>
        <v xml:space="preserve">NA </v>
      </c>
      <c r="CT313" s="205"/>
      <c r="CU313" s="244"/>
      <c r="CV313" s="5"/>
      <c r="CW313" s="26">
        <f>K313/$P313</f>
        <v>0</v>
      </c>
      <c r="CX313" s="26">
        <f>L313/$P313</f>
        <v>0.38081334250526411</v>
      </c>
      <c r="CY313" s="26">
        <f>M313/$P313</f>
        <v>0</v>
      </c>
      <c r="CZ313" s="26">
        <f>N313/$P313</f>
        <v>0</v>
      </c>
      <c r="DA313" s="26">
        <f>O313/$P313</f>
        <v>0.619186657494736</v>
      </c>
      <c r="DB313">
        <f>SUM(CW313:DA313)</f>
        <v>1</v>
      </c>
      <c r="DD313" s="26"/>
      <c r="DE313" s="26"/>
      <c r="DF313" s="26"/>
      <c r="DG313" s="26"/>
      <c r="DH313" s="26"/>
      <c r="DI313" s="26"/>
      <c r="DJ313" s="26"/>
      <c r="DK313" s="26"/>
      <c r="DL313" s="26"/>
      <c r="DM313" s="26"/>
      <c r="DN313" s="26"/>
      <c r="DO313" s="26"/>
      <c r="DP313" s="26"/>
      <c r="DQ313" s="26"/>
      <c r="DR313" s="26"/>
      <c r="DS313" s="26"/>
      <c r="DT313" s="26"/>
      <c r="DU313" s="26"/>
      <c r="DV313" s="26"/>
      <c r="DW313" s="26"/>
      <c r="DY313" s="26"/>
      <c r="DZ313" s="26">
        <v>1</v>
      </c>
      <c r="EA313" s="26">
        <f t="shared" ref="EA313:EA344" si="1424">DZ313/DZ$379</f>
        <v>1.2335069366866871</v>
      </c>
      <c r="EC313" s="26"/>
      <c r="ED313" s="26"/>
      <c r="EE313" s="26"/>
      <c r="EF313" s="26"/>
      <c r="EG313" s="26"/>
      <c r="EI313" s="26"/>
      <c r="EJ313" s="26">
        <v>1</v>
      </c>
      <c r="EK313" s="26">
        <f t="shared" ref="EK313:EK344" si="1425">EJ313/EJ$379</f>
        <v>1.1389164186292695</v>
      </c>
      <c r="ET313" s="26"/>
      <c r="EU313" s="26">
        <v>1</v>
      </c>
      <c r="EV313" s="26">
        <f t="shared" ref="EV313:EV344" si="1426">EU313/EU$379</f>
        <v>1.2378743715871898</v>
      </c>
      <c r="EW313" s="26"/>
      <c r="EX313" s="26"/>
      <c r="EY313" s="26"/>
      <c r="EZ313" s="26"/>
      <c r="FA313" s="26"/>
      <c r="FB313" s="26"/>
      <c r="FC313" s="26"/>
      <c r="FD313" s="26"/>
      <c r="FE313" s="26">
        <v>1</v>
      </c>
      <c r="FF313" s="26">
        <f t="shared" ref="FF313:FF344" si="1427">FE313/FE$379</f>
        <v>0.99647173876106254</v>
      </c>
      <c r="FV313" s="26">
        <f t="shared" ref="FV313:FV344" si="1428">FV84</f>
        <v>0.26457676944777675</v>
      </c>
      <c r="FX313" s="8">
        <v>0</v>
      </c>
      <c r="FY313" t="b">
        <f>(FX313+Begin_year_chart1&lt;=End_year_chart1)</f>
        <v>1</v>
      </c>
      <c r="GA313" t="s">
        <v>97</v>
      </c>
      <c r="GB313" s="13">
        <f ca="1">OFFSET(K313,$FY$5,0)</f>
        <v>6499.619999999999</v>
      </c>
      <c r="GC313" s="20">
        <f ca="1">OFFSET(CW313,$FY$7,0)</f>
        <v>0.1018710779517393</v>
      </c>
      <c r="GD313" s="13">
        <f ca="1">OFFSET(AQ313,$FY$5,0)</f>
        <v>0.70007169267228875</v>
      </c>
      <c r="GF313" s="17">
        <f t="shared" ref="GF313:GF344" ca="1" si="1429">IF(FY313,OFFSET(B$10,$FY$4+$FX313,0),"")</f>
        <v>1985</v>
      </c>
      <c r="GG313" s="18">
        <f t="shared" ref="GG313:GG338" ca="1" si="1430">IF($FY313,OFFSET(BZ$313,$FY$4+$FX313,0),"")</f>
        <v>1</v>
      </c>
      <c r="GH313" s="18">
        <f t="shared" ref="GH313:GH338" ca="1" si="1431">IF($FY313,OFFSET(CI$313,$FY$4+$FX313,0),"")</f>
        <v>1</v>
      </c>
      <c r="GI313" s="18">
        <f t="shared" ref="GI313:GI338" ca="1" si="1432">IF($FY313,OFFSET(CE$313,$FY$4+$FX313,0),"")</f>
        <v>1</v>
      </c>
      <c r="GJ313" s="94">
        <f ca="1">GG313*GH313*GI313</f>
        <v>1</v>
      </c>
      <c r="GL313">
        <f ca="1">GF313</f>
        <v>1985</v>
      </c>
      <c r="GM313" s="18">
        <f t="shared" ref="GM313:GM338" ca="1" si="1433">IF($FY313,OFFSET(BH$313,$FY$4+$FX313,0),"")</f>
        <v>1</v>
      </c>
      <c r="GN313" s="18">
        <f t="shared" ref="GN313:GN338" ca="1" si="1434">IF($FY313,OFFSET(BI$313,$FY$4+$FX313,0),"")</f>
        <v>1</v>
      </c>
      <c r="GO313" s="18">
        <f t="shared" ref="GO313:GO338" ca="1" si="1435">IF($FY313,OFFSET(BJ$313,$FY$4+$FX313,0),"")</f>
        <v>1</v>
      </c>
      <c r="GP313" s="18">
        <f t="shared" ref="GP313:GP338" ca="1" si="1436">IF($FY313,OFFSET(BK$313,$FY$4+$FX313,0),"")</f>
        <v>1</v>
      </c>
      <c r="GQ313" s="18">
        <f t="shared" ref="GQ313:GQ338" ca="1" si="1437">IF($FY313,OFFSET(BL$313,$FY$4+$FX313,0),"")</f>
        <v>1.0029904298214376</v>
      </c>
      <c r="GX313" s="14"/>
      <c r="GZ313">
        <f t="shared" ref="GZ313:GZ374" si="1438">BZ313/BZ$228</f>
        <v>0.19024598322195366</v>
      </c>
      <c r="HA313" t="e">
        <f t="shared" ref="HA313:HA344" si="1439">CC313/CC$380</f>
        <v>#VALUE!</v>
      </c>
      <c r="HB313" t="e">
        <f t="shared" ref="HB313:HB344" si="1440">CD313/CD$380</f>
        <v>#VALUE!</v>
      </c>
      <c r="HC313" t="e">
        <f t="shared" ref="HC313:HC344" si="1441">CE313/CE$380</f>
        <v>#VALUE!</v>
      </c>
      <c r="HD313" t="e">
        <f t="shared" ref="HD313:HD344" si="1442">CF313/CF$380</f>
        <v>#VALUE!</v>
      </c>
      <c r="HE313">
        <f t="shared" ref="HE313:HE344" si="1443">CG313/CG$380</f>
        <v>8.1143306506934007E-2</v>
      </c>
      <c r="HG313">
        <f t="shared" ref="HG313:HG344" si="1444">CI313/CI$380</f>
        <v>0</v>
      </c>
      <c r="HI313">
        <f t="shared" ref="HI313:HI344" si="1445">AQ313/AQ$380</f>
        <v>0</v>
      </c>
      <c r="HJ313">
        <f t="shared" ref="HJ313:HJ344" si="1446">AR313/AR$380</f>
        <v>1.5710990553347435</v>
      </c>
      <c r="HK313">
        <f t="shared" ref="HK313:HK344" si="1447">AS313/AS$380</f>
        <v>0</v>
      </c>
      <c r="HL313">
        <f t="shared" ref="HL313:HL344" si="1448">AT313/AT$380</f>
        <v>0</v>
      </c>
      <c r="HM313">
        <f t="shared" ref="HM313:HM344" si="1449">AU313/AU$380</f>
        <v>0</v>
      </c>
      <c r="HO313" s="8">
        <v>0</v>
      </c>
      <c r="HP313" t="b">
        <f>(HO313+Begin_year_chart1&lt;=End_year_chart1)</f>
        <v>1</v>
      </c>
      <c r="HR313" t="s">
        <v>97</v>
      </c>
      <c r="HS313" s="13">
        <f ca="1">OFFSET(CW313,$HP$7,0)</f>
        <v>8.6448210386237387E-2</v>
      </c>
      <c r="HT313" s="12">
        <f ca="1">OFFSET(HI313,$HP$5,0)</f>
        <v>0</v>
      </c>
      <c r="HV313" s="17">
        <f t="shared" ref="HV313:HV333" ca="1" si="1450">IF(HP313,OFFSET(B$10,$FY$4+$FX313,0),"")</f>
        <v>1985</v>
      </c>
      <c r="HW313" s="18">
        <f t="shared" ref="HW313:HW333" ca="1" si="1451">IF($HP313,OFFSET(GZ$313,$FY$4+$FX313,0),"")</f>
        <v>0.71905777525001191</v>
      </c>
      <c r="HX313" s="18">
        <f t="shared" ref="HX313:HX333" ca="1" si="1452">IF($HP313,OFFSET(HG$313,$FY$4+$FX313,0),"")</f>
        <v>1.0672108493067307</v>
      </c>
      <c r="HY313" s="18">
        <f t="shared" ref="HY313:HY333" ca="1" si="1453">IF($HP313,OFFSET(HC$313,$FY$4+$FX313,0),"")</f>
        <v>1.058694115222012</v>
      </c>
      <c r="IB313" s="18">
        <f t="shared" ref="IB313:IB333" ca="1" si="1454">IF($HP313,OFFSET(HI$313,$FY$4+$FX313,0),"")</f>
        <v>1.0944548978775837</v>
      </c>
      <c r="IC313" s="18">
        <f t="shared" ref="IC313:IC333" ca="1" si="1455">IF($HP313,OFFSET(HJ$313,$FY$4+$FX313,0),"")</f>
        <v>1.0286196743503389</v>
      </c>
      <c r="ID313" s="18">
        <f t="shared" ref="ID313:ID333" ca="1" si="1456">IF($HP313,OFFSET(HK$313,$FY$4+$FX313,0),"")</f>
        <v>1.07238086720601</v>
      </c>
      <c r="IE313" s="18">
        <f t="shared" ref="IE313:IE333" ca="1" si="1457">IF($HP313,OFFSET(HL$313,$FY$4+$FX313,0),"")</f>
        <v>1.0594053760416662</v>
      </c>
      <c r="IF313" s="18">
        <f t="shared" ref="IF313:IF333" ca="1" si="1458">IF($HP313,OFFSET(HM$313,$FY$4+$FX313,0),"")</f>
        <v>1.0101032236052527</v>
      </c>
    </row>
    <row r="314" spans="1:240" x14ac:dyDescent="0.2">
      <c r="A314" s="182" t="s">
        <v>1081</v>
      </c>
      <c r="B314" s="1">
        <f>B313+1</f>
        <v>1950</v>
      </c>
      <c r="C314" s="42">
        <f>'Annual Data_MER_July-2014'!B14</f>
        <v>4829.3370000000004</v>
      </c>
      <c r="D314" s="42">
        <f>'Annual Data_MER_July-2014'!F14</f>
        <v>2834.0940000000001</v>
      </c>
      <c r="E314" s="42">
        <f>AER11_Table2.1d!U13*0.001</f>
        <v>13889.626</v>
      </c>
      <c r="F314" s="42">
        <f>AER11_Table2.1e!L10*0.001</f>
        <v>8383.4070000000011</v>
      </c>
      <c r="G314" s="42">
        <f>AER11_Table2.1f!$Z10*0.001</f>
        <v>4679.2830000000004</v>
      </c>
      <c r="H314" s="42">
        <f t="shared" ref="H314:H372" si="1459">SUM(C314:G314)</f>
        <v>34615.747000000003</v>
      </c>
      <c r="I314" s="15">
        <f t="shared" si="1409"/>
        <v>4.7056108929460327</v>
      </c>
      <c r="J314" s="251">
        <f t="shared" ref="J314:J375" si="1460">H314-G314</f>
        <v>29936.464000000004</v>
      </c>
      <c r="K314" s="27"/>
      <c r="L314" s="42">
        <f>[10]Commercial_Total!D240</f>
        <v>2834.0940000000001</v>
      </c>
      <c r="M314" s="27"/>
      <c r="N314" s="27"/>
      <c r="O314" s="29">
        <f t="shared" ref="O314:O373" si="1461">G314</f>
        <v>4679.2830000000004</v>
      </c>
      <c r="P314" s="29">
        <f t="shared" ref="P314:P373" si="1462">SUM(K314:O314)</f>
        <v>7513.3770000000004</v>
      </c>
      <c r="Q314" s="27"/>
      <c r="R314" s="27"/>
      <c r="S314" s="1"/>
      <c r="T314" s="1"/>
      <c r="U314" s="1"/>
      <c r="V314" s="1"/>
      <c r="W314" s="1"/>
      <c r="X314" s="1"/>
      <c r="Z314" s="23"/>
      <c r="AA314" s="23">
        <f t="shared" si="1410"/>
        <v>27788.637079656914</v>
      </c>
      <c r="AB314" s="23"/>
      <c r="AC314" s="58"/>
      <c r="AD314" s="27">
        <f t="shared" si="1411"/>
        <v>72.764361078546301</v>
      </c>
      <c r="AE314" s="27"/>
      <c r="AH314" s="267"/>
      <c r="AI314" s="267">
        <f t="shared" ref="AI314:AJ372" si="1463">L314/AA314*1000</f>
        <v>101.9875135248983</v>
      </c>
      <c r="AJ314" s="267"/>
      <c r="AK314" s="51"/>
      <c r="AL314" s="15"/>
      <c r="AM314" s="15"/>
      <c r="AN314" s="34"/>
      <c r="AO314" s="34"/>
      <c r="AQ314" s="26"/>
      <c r="AR314" s="26">
        <f t="shared" si="1412"/>
        <v>1.5896380093319953</v>
      </c>
      <c r="AS314" s="26"/>
      <c r="AT314" s="26"/>
      <c r="AU314" s="26"/>
      <c r="AV314" s="26"/>
      <c r="AY314" s="34"/>
      <c r="AZ314" s="34"/>
      <c r="BA314" s="34"/>
      <c r="BC314" s="34"/>
      <c r="BD314" s="34"/>
      <c r="BH314" s="51"/>
      <c r="BI314" s="258">
        <f>[10]Commercial_Total!Y240</f>
        <v>1.6061005896046172</v>
      </c>
      <c r="BJ314" s="51"/>
      <c r="BK314" s="1"/>
      <c r="BL314" s="258">
        <f>[13]Elec_Power_Sector!AF10</f>
        <v>1.3718042476283951</v>
      </c>
      <c r="BN314" s="1"/>
      <c r="BO314" s="258">
        <f>[10]Commercial_Total!X240</f>
        <v>0.98974996934863546</v>
      </c>
      <c r="BP314" s="1"/>
      <c r="BQ314" s="51"/>
      <c r="BR314" s="1"/>
      <c r="BZ314" s="83">
        <f>IF(FV314&gt;0,FV314,"NA")</f>
        <v>0.28763331004389842</v>
      </c>
      <c r="CA314" s="83">
        <f t="shared" si="1413"/>
        <v>0</v>
      </c>
      <c r="CB314" s="83" t="str">
        <f t="shared" si="1414"/>
        <v>NA</v>
      </c>
      <c r="CC314" s="83" t="str">
        <f t="shared" si="1415"/>
        <v>NA</v>
      </c>
      <c r="CD314" s="83" t="str">
        <f t="shared" si="1416"/>
        <v>NA</v>
      </c>
      <c r="CE314" s="83" t="str">
        <f t="shared" si="1417"/>
        <v>NA</v>
      </c>
      <c r="CF314" s="84" t="str">
        <f t="shared" ref="CF314:CF372" si="1464">IF(ISERR(CQ314),"NA ", CQ314)</f>
        <v xml:space="preserve">NA </v>
      </c>
      <c r="CG314" s="84">
        <f t="shared" si="1418"/>
        <v>0.10707503701940374</v>
      </c>
      <c r="CH314" s="9"/>
      <c r="CI314" s="84" t="str">
        <f t="shared" ref="CI314:CI372" si="1465">IF(ISERR(CR314),"NA ", CR314)</f>
        <v xml:space="preserve">NA </v>
      </c>
      <c r="CK314" s="87">
        <f t="shared" si="1419"/>
        <v>0</v>
      </c>
      <c r="CL314" s="87">
        <f t="shared" ref="CL314:CL373" si="1466">AY314*AZ314*BA314*BB314*BC314</f>
        <v>0</v>
      </c>
      <c r="CM314" s="92">
        <f t="shared" ref="CM314:CM373" si="1467">IF(ISERR(CK314),0,IF(CK314&lt;0.0001,0,1))</f>
        <v>0</v>
      </c>
      <c r="CN314" s="92">
        <f t="shared" ref="CN314:CN373" si="1468">IF(ISERR(CL314),0,IF(CL314&lt;0.0001,0,1))</f>
        <v>0</v>
      </c>
      <c r="CO314" s="5">
        <f t="shared" ref="CO314:CO373" si="1469">IF(BH314*BI314*BJ314*BK314*BL314&gt;0,1,0)</f>
        <v>0</v>
      </c>
      <c r="CP314" s="91">
        <f t="shared" si="1420"/>
        <v>0</v>
      </c>
      <c r="CQ314" s="37" t="e">
        <f t="shared" si="1421"/>
        <v>#VALUE!</v>
      </c>
      <c r="CR314" t="e">
        <f t="shared" si="1422"/>
        <v>#VALUE!</v>
      </c>
      <c r="CS314" s="84" t="str">
        <f t="shared" si="1423"/>
        <v xml:space="preserve">NA </v>
      </c>
      <c r="CT314" s="205"/>
      <c r="CU314" s="244"/>
      <c r="CV314" s="5"/>
      <c r="CW314" s="26">
        <f t="shared" ref="CW314:CW370" si="1470">K314/$P314</f>
        <v>0</v>
      </c>
      <c r="CX314" s="26">
        <f t="shared" ref="CX314:CX370" si="1471">L314/$P314</f>
        <v>0.37720641463885013</v>
      </c>
      <c r="CY314" s="26">
        <f t="shared" ref="CY314:CY370" si="1472">M314/$P314</f>
        <v>0</v>
      </c>
      <c r="CZ314" s="26">
        <f t="shared" ref="CZ314:CZ370" si="1473">N314/$P314</f>
        <v>0</v>
      </c>
      <c r="DA314" s="26">
        <f t="shared" ref="DA314:DA370" si="1474">O314/$P314</f>
        <v>0.62279358536114982</v>
      </c>
      <c r="DB314">
        <f t="shared" ref="DB314:DB379" si="1475">SUM(CW314:DA314)</f>
        <v>1</v>
      </c>
      <c r="DD314" s="26" t="e">
        <f>(CW314-CW313)/LN(CW314/CW313)</f>
        <v>#DIV/0!</v>
      </c>
      <c r="DE314" s="26">
        <f>(CX314-CX313)/LN(CX314/CX313)</f>
        <v>0.37900701804697073</v>
      </c>
      <c r="DF314" s="26" t="e">
        <f>(CY314-CY313)/LN(CY314/CY313)</f>
        <v>#DIV/0!</v>
      </c>
      <c r="DG314" s="26" t="e">
        <f>(CZ314-CZ313)/LN(CZ314/CZ313)</f>
        <v>#DIV/0!</v>
      </c>
      <c r="DH314" s="26">
        <f>(DA314-DA313)/LN(DA314/DA313)</f>
        <v>0.62098837556577735</v>
      </c>
      <c r="DI314" s="26" t="e">
        <f>SUM(DD314:DH314)</f>
        <v>#DIV/0!</v>
      </c>
      <c r="DJ314" s="26"/>
      <c r="DK314" s="26" t="e">
        <f>DD314/$DI314</f>
        <v>#DIV/0!</v>
      </c>
      <c r="DL314" s="26" t="e">
        <f>DE314/$DI314</f>
        <v>#DIV/0!</v>
      </c>
      <c r="DM314" s="26" t="e">
        <f>DF314/$DI314</f>
        <v>#DIV/0!</v>
      </c>
      <c r="DN314" s="26" t="e">
        <f>DG314/$DI314</f>
        <v>#DIV/0!</v>
      </c>
      <c r="DO314" s="26" t="e">
        <f>DH314/$DI314</f>
        <v>#DIV/0!</v>
      </c>
      <c r="DP314" s="26" t="e">
        <f>SUM(DK314:DO314)</f>
        <v>#DIV/0!</v>
      </c>
      <c r="DQ314" s="26"/>
      <c r="DR314" s="26"/>
      <c r="DS314" s="26" t="e">
        <f>LN(AQ314/AQ313)</f>
        <v>#DIV/0!</v>
      </c>
      <c r="DT314" s="26">
        <f>LN(AR314/AR313)</f>
        <v>3.9948695015411886E-2</v>
      </c>
      <c r="DU314" s="26" t="e">
        <f>LN(AS314/AS313)</f>
        <v>#DIV/0!</v>
      </c>
      <c r="DV314" s="26" t="e">
        <f>LN(AT314/AT313)</f>
        <v>#DIV/0!</v>
      </c>
      <c r="DW314" s="26" t="e">
        <f>LN(AU314/AU313)</f>
        <v>#DIV/0!</v>
      </c>
      <c r="DY314" s="26" t="e">
        <f>EXP(SUMPRODUCT($DK314:$DO314,DS314:DW314))</f>
        <v>#DIV/0!</v>
      </c>
      <c r="DZ314" s="26">
        <f>IF(ISERR(DY314),DZ313,DY314*DZ313)</f>
        <v>1</v>
      </c>
      <c r="EA314" s="26">
        <f t="shared" si="1424"/>
        <v>1.2335069366866871</v>
      </c>
      <c r="EC314" s="26" t="e">
        <f t="shared" ref="EC314:EC345" si="1476">LN(AY314/AY313)</f>
        <v>#DIV/0!</v>
      </c>
      <c r="ED314" s="26" t="e">
        <f t="shared" ref="ED314:ED345" si="1477">LN(AZ314/AZ313)</f>
        <v>#DIV/0!</v>
      </c>
      <c r="EE314" s="26" t="e">
        <f t="shared" ref="EE314:EE345" si="1478">LN(BA314/BA313)</f>
        <v>#DIV/0!</v>
      </c>
      <c r="EF314" s="26" t="e">
        <f t="shared" ref="EF314:EF345" si="1479">LN(BB314/BB313)</f>
        <v>#DIV/0!</v>
      </c>
      <c r="EG314" s="26" t="e">
        <f t="shared" ref="EG314:EG345" si="1480">LN(BC314/BC313)</f>
        <v>#DIV/0!</v>
      </c>
      <c r="EI314" s="26" t="e">
        <f t="shared" ref="EI314:EI345" si="1481">EXP(SUMPRODUCT($DK314:$DO314,EC314:EG314))</f>
        <v>#DIV/0!</v>
      </c>
      <c r="EJ314" s="26">
        <f>IF(ISERR(EI314),EJ313,EI314*EJ313)</f>
        <v>1</v>
      </c>
      <c r="EK314" s="26">
        <f t="shared" si="1425"/>
        <v>1.1389164186292695</v>
      </c>
      <c r="EN314" s="26" t="e">
        <f>LN(BH314/BH313)</f>
        <v>#DIV/0!</v>
      </c>
      <c r="EO314" s="26">
        <f t="shared" ref="EO314:EO370" si="1482">LN(BI314/BI313)</f>
        <v>-4.620182907851233E-3</v>
      </c>
      <c r="EP314" s="26" t="e">
        <f t="shared" ref="EP314:EP370" si="1483">LN(BJ314/BJ313)</f>
        <v>#DIV/0!</v>
      </c>
      <c r="EQ314" s="26" t="e">
        <f t="shared" ref="EQ314:EQ370" si="1484">LN(BK314/BK313)</f>
        <v>#DIV/0!</v>
      </c>
      <c r="ER314" s="26">
        <f t="shared" ref="ER314:ER370" si="1485">LN(BL314/BL313)</f>
        <v>-4.757373255198457E-2</v>
      </c>
      <c r="ET314" s="26" t="e">
        <f t="shared" ref="ET314:ET345" si="1486">EXP(SUMPRODUCT($DK314:$DO314,EN314:ER314))</f>
        <v>#DIV/0!</v>
      </c>
      <c r="EU314" s="26">
        <f>IF(ISERR(ET314),EU313,ET314*EU313)</f>
        <v>1</v>
      </c>
      <c r="EV314" s="26">
        <f t="shared" si="1426"/>
        <v>1.2378743715871898</v>
      </c>
      <c r="EW314" s="26"/>
      <c r="EX314" s="26" t="e">
        <f t="shared" ref="EX314:EX345" si="1487">LN(BN314/BN313)</f>
        <v>#DIV/0!</v>
      </c>
      <c r="EY314" s="26">
        <f t="shared" ref="EY314:EY345" si="1488">LN(BO314/BO313)</f>
        <v>4.4568877923263132E-2</v>
      </c>
      <c r="EZ314" s="26" t="e">
        <f t="shared" ref="EZ314:EZ345" si="1489">LN(BP314/BP313)</f>
        <v>#DIV/0!</v>
      </c>
      <c r="FA314" s="26" t="e">
        <f t="shared" ref="FA314:FA345" si="1490">LN(BQ314/BQ313)</f>
        <v>#DIV/0!</v>
      </c>
      <c r="FB314" s="26" t="e">
        <f t="shared" ref="FB314:FB345" si="1491">LN(BR314/BR313)</f>
        <v>#DIV/0!</v>
      </c>
      <c r="FC314" s="26"/>
      <c r="FD314" s="26" t="e">
        <f t="shared" ref="FD314:FD345" si="1492">EXP(SUMPRODUCT($DK314:$DO314,EX314:FB314))</f>
        <v>#DIV/0!</v>
      </c>
      <c r="FE314" s="26">
        <f>IF(ISERR(FD314),FE313,FD314*FE313)</f>
        <v>1</v>
      </c>
      <c r="FF314" s="26">
        <f t="shared" si="1427"/>
        <v>0.99647173876106254</v>
      </c>
      <c r="FV314" s="26">
        <f t="shared" si="1428"/>
        <v>0.28763331004389842</v>
      </c>
      <c r="FX314" s="8">
        <f>FX313+1</f>
        <v>1</v>
      </c>
      <c r="FY314" t="b">
        <f t="shared" ref="FY314:FY372" si="1493">(FX314+Begin_year_chart1&lt;=End_year_chart1)</f>
        <v>1</v>
      </c>
      <c r="GA314" t="s">
        <v>104</v>
      </c>
      <c r="GB314" s="13">
        <f ca="1">OFFSET(L313,$FY$5,0)</f>
        <v>4054.54</v>
      </c>
      <c r="GC314" s="20">
        <f ca="1">OFFSET(CX313,$FY$7,0)</f>
        <v>5.3187899643820584E-2</v>
      </c>
      <c r="GD314" s="13">
        <f ca="1">OFFSET(AR313,$FY$5,0)</f>
        <v>0.74509863051503666</v>
      </c>
      <c r="GE314" s="11"/>
      <c r="GF314" s="17">
        <f t="shared" ca="1" si="1429"/>
        <v>1986</v>
      </c>
      <c r="GG314" s="18">
        <f t="shared" ca="1" si="1430"/>
        <v>1.0351187102047275</v>
      </c>
      <c r="GH314" s="18">
        <f t="shared" ca="1" si="1431"/>
        <v>0.96932096940129586</v>
      </c>
      <c r="GI314" s="18">
        <f t="shared" ca="1" si="1432"/>
        <v>1.0076624378826546</v>
      </c>
      <c r="GJ314" s="94">
        <f t="shared" ref="GJ314:GJ333" ca="1" si="1494">GG314*GH314*GI314</f>
        <v>1.0110504727011611</v>
      </c>
      <c r="GL314">
        <f t="shared" ref="GL314:GL333" ca="1" si="1495">GF314</f>
        <v>1986</v>
      </c>
      <c r="GM314" s="18">
        <f t="shared" ca="1" si="1433"/>
        <v>0.9954252741567019</v>
      </c>
      <c r="GN314" s="18">
        <f t="shared" ca="1" si="1434"/>
        <v>0.9856771722313693</v>
      </c>
      <c r="GO314" s="18">
        <f t="shared" ca="1" si="1435"/>
        <v>1.0328325565094416</v>
      </c>
      <c r="GP314" s="18">
        <f t="shared" ca="1" si="1436"/>
        <v>1.0076372215364484</v>
      </c>
      <c r="GQ314" s="18">
        <f t="shared" ca="1" si="1437"/>
        <v>1.0038418582721278</v>
      </c>
      <c r="GX314" s="14"/>
      <c r="GZ314">
        <f t="shared" si="1438"/>
        <v>0.20682496800796249</v>
      </c>
      <c r="HA314" t="e">
        <f t="shared" si="1439"/>
        <v>#VALUE!</v>
      </c>
      <c r="HB314" t="e">
        <f t="shared" si="1440"/>
        <v>#VALUE!</v>
      </c>
      <c r="HC314" t="e">
        <f t="shared" si="1441"/>
        <v>#VALUE!</v>
      </c>
      <c r="HD314" t="e">
        <f t="shared" si="1442"/>
        <v>#VALUE!</v>
      </c>
      <c r="HE314">
        <f t="shared" si="1443"/>
        <v>8.6990691062910672E-2</v>
      </c>
      <c r="HG314" t="e">
        <f t="shared" si="1444"/>
        <v>#VALUE!</v>
      </c>
      <c r="HI314">
        <f t="shared" si="1445"/>
        <v>0</v>
      </c>
      <c r="HJ314">
        <f t="shared" si="1446"/>
        <v>1.635132931493998</v>
      </c>
      <c r="HK314">
        <f t="shared" si="1447"/>
        <v>0</v>
      </c>
      <c r="HL314">
        <f t="shared" si="1448"/>
        <v>0</v>
      </c>
      <c r="HM314">
        <f t="shared" si="1449"/>
        <v>0</v>
      </c>
      <c r="HO314" s="8">
        <f>HO313+1</f>
        <v>1</v>
      </c>
      <c r="HP314" t="b">
        <f t="shared" ref="HP314:HP374" si="1496">(HO314+Begin_year_chart1&lt;=End_year_chart1)</f>
        <v>1</v>
      </c>
      <c r="HR314" t="s">
        <v>104</v>
      </c>
      <c r="HS314" s="13">
        <f ca="1">OFFSET(CX313,$HP$7,0)</f>
        <v>4.9477968179033202E-2</v>
      </c>
      <c r="HT314" s="12">
        <f ca="1">OFFSET(HJ313,$HP$5,0)</f>
        <v>0</v>
      </c>
      <c r="HU314" s="11"/>
      <c r="HV314" s="17">
        <f t="shared" ca="1" si="1450"/>
        <v>1986</v>
      </c>
      <c r="HW314" s="18">
        <f t="shared" ca="1" si="1451"/>
        <v>0.74431015687947311</v>
      </c>
      <c r="HX314" s="18">
        <f t="shared" ca="1" si="1452"/>
        <v>1.0344698550055806</v>
      </c>
      <c r="HY314" s="18">
        <f t="shared" ca="1" si="1453"/>
        <v>1.0668062931166327</v>
      </c>
      <c r="IB314" s="18">
        <f t="shared" ca="1" si="1454"/>
        <v>1.0424504897637956</v>
      </c>
      <c r="IC314" s="18">
        <f t="shared" ca="1" si="1455"/>
        <v>0.99515953939884527</v>
      </c>
      <c r="ID314" s="18">
        <f t="shared" ca="1" si="1456"/>
        <v>1.1022028090639215</v>
      </c>
      <c r="IE314" s="18">
        <f t="shared" ca="1" si="1457"/>
        <v>1.0745546524971763</v>
      </c>
      <c r="IF314" s="18">
        <f t="shared" ca="1" si="1458"/>
        <v>0.99565171332898206</v>
      </c>
    </row>
    <row r="315" spans="1:240" x14ac:dyDescent="0.2">
      <c r="A315" s="182" t="s">
        <v>1081</v>
      </c>
      <c r="B315" s="1">
        <f t="shared" ref="B315:B376" si="1497">B314+1</f>
        <v>1951</v>
      </c>
      <c r="C315" s="42">
        <f>'Annual Data_MER_July-2014'!B15</f>
        <v>5104.4759999999997</v>
      </c>
      <c r="D315" s="42">
        <f>'Annual Data_MER_July-2014'!F15</f>
        <v>2737.6840000000002</v>
      </c>
      <c r="E315" s="42">
        <f>AER11_Table2.1d!U14*0.001</f>
        <v>15127.368</v>
      </c>
      <c r="F315" s="42">
        <f>AER11_Table2.1e!L11*0.001</f>
        <v>8933.4840000000004</v>
      </c>
      <c r="G315" s="42">
        <f>AER11_Table2.1f!$Z11*0.001</f>
        <v>5070.83</v>
      </c>
      <c r="H315" s="42">
        <f t="shared" si="1459"/>
        <v>36973.841999999997</v>
      </c>
      <c r="I315" s="15">
        <f t="shared" si="1409"/>
        <v>4.4996809920039462</v>
      </c>
      <c r="J315" s="251">
        <f t="shared" si="1460"/>
        <v>31903.011999999995</v>
      </c>
      <c r="K315" s="27"/>
      <c r="L315" s="42">
        <f>[10]Commercial_Total!D241</f>
        <v>2737.6840000000002</v>
      </c>
      <c r="M315" s="27"/>
      <c r="N315" s="27"/>
      <c r="O315" s="29">
        <f t="shared" si="1461"/>
        <v>5070.83</v>
      </c>
      <c r="P315" s="29">
        <f t="shared" si="1462"/>
        <v>7808.5140000000001</v>
      </c>
      <c r="Q315" s="27"/>
      <c r="R315" s="27"/>
      <c r="S315" s="1"/>
      <c r="T315" s="1"/>
      <c r="U315" s="1"/>
      <c r="V315" s="1"/>
      <c r="W315" s="1"/>
      <c r="X315" s="1"/>
      <c r="Z315" s="23"/>
      <c r="AA315" s="23">
        <f t="shared" si="1410"/>
        <v>28246.642791733044</v>
      </c>
      <c r="AB315" s="23"/>
      <c r="AC315" s="58"/>
      <c r="AD315" s="27">
        <f t="shared" si="1411"/>
        <v>81.023739742086761</v>
      </c>
      <c r="AE315" s="27"/>
      <c r="AH315" s="267"/>
      <c r="AI315" s="267">
        <f t="shared" si="1463"/>
        <v>96.9206861213694</v>
      </c>
      <c r="AJ315" s="267"/>
      <c r="AK315" s="51"/>
      <c r="AL315" s="15"/>
      <c r="AM315" s="15"/>
      <c r="AN315" s="34"/>
      <c r="AO315" s="34"/>
      <c r="AQ315" s="26"/>
      <c r="AR315" s="26">
        <f t="shared" si="1412"/>
        <v>1.5106634255913283</v>
      </c>
      <c r="AS315" s="26"/>
      <c r="AT315" s="26"/>
      <c r="AU315" s="26"/>
      <c r="AV315" s="26"/>
      <c r="AY315" s="34"/>
      <c r="AZ315" s="34"/>
      <c r="BA315" s="34"/>
      <c r="BC315" s="34"/>
      <c r="BD315" s="34"/>
      <c r="BH315" s="51"/>
      <c r="BI315" s="258">
        <f>[10]Commercial_Total!Y241</f>
        <v>1.5218214951291462</v>
      </c>
      <c r="BJ315" s="51"/>
      <c r="BK315" s="1"/>
      <c r="BL315" s="258">
        <f>[13]Elec_Power_Sector!AF11</f>
        <v>1.319241702304911</v>
      </c>
      <c r="BN315" s="1"/>
      <c r="BO315" s="258">
        <f>[10]Commercial_Total!X241</f>
        <v>0.99266795115358075</v>
      </c>
      <c r="BP315" s="1"/>
      <c r="BQ315" s="51"/>
      <c r="BR315" s="1"/>
      <c r="BZ315" s="83">
        <f t="shared" ref="BZ315:BZ372" si="1498">IF(FV315&gt;0,FV315,"NA")</f>
        <v>0.31080849493125223</v>
      </c>
      <c r="CA315" s="83">
        <f t="shared" si="1413"/>
        <v>0</v>
      </c>
      <c r="CB315" s="83" t="str">
        <f t="shared" si="1414"/>
        <v>NA</v>
      </c>
      <c r="CC315" s="83" t="str">
        <f t="shared" si="1415"/>
        <v>NA</v>
      </c>
      <c r="CD315" s="83" t="str">
        <f t="shared" si="1416"/>
        <v>NA</v>
      </c>
      <c r="CE315" s="83" t="str">
        <f t="shared" si="1417"/>
        <v>NA</v>
      </c>
      <c r="CF315" s="84" t="str">
        <f t="shared" si="1464"/>
        <v xml:space="preserve">NA </v>
      </c>
      <c r="CG315" s="84">
        <f t="shared" si="1418"/>
        <v>0.11128110909602065</v>
      </c>
      <c r="CH315" s="9"/>
      <c r="CI315" s="84" t="str">
        <f t="shared" si="1465"/>
        <v xml:space="preserve">NA </v>
      </c>
      <c r="CK315" s="87">
        <f t="shared" si="1419"/>
        <v>0</v>
      </c>
      <c r="CL315" s="87">
        <f t="shared" si="1466"/>
        <v>0</v>
      </c>
      <c r="CM315" s="92">
        <f t="shared" si="1467"/>
        <v>0</v>
      </c>
      <c r="CN315" s="92">
        <f t="shared" si="1468"/>
        <v>0</v>
      </c>
      <c r="CO315" s="5">
        <f t="shared" si="1469"/>
        <v>0</v>
      </c>
      <c r="CP315" s="91">
        <f t="shared" si="1420"/>
        <v>0</v>
      </c>
      <c r="CQ315" s="37" t="e">
        <f t="shared" si="1421"/>
        <v>#VALUE!</v>
      </c>
      <c r="CR315" t="e">
        <f t="shared" si="1422"/>
        <v>#VALUE!</v>
      </c>
      <c r="CS315" s="84" t="str">
        <f t="shared" si="1423"/>
        <v xml:space="preserve">NA </v>
      </c>
      <c r="CT315" s="205"/>
      <c r="CU315" s="244"/>
      <c r="CV315" s="5"/>
      <c r="CW315" s="26">
        <f t="shared" si="1470"/>
        <v>0</v>
      </c>
      <c r="CX315" s="26">
        <f t="shared" si="1471"/>
        <v>0.35060243216571041</v>
      </c>
      <c r="CY315" s="26">
        <f t="shared" si="1472"/>
        <v>0</v>
      </c>
      <c r="CZ315" s="26">
        <f t="shared" si="1473"/>
        <v>0</v>
      </c>
      <c r="DA315" s="26">
        <f t="shared" si="1474"/>
        <v>0.64939756783428959</v>
      </c>
      <c r="DB315">
        <f t="shared" si="1475"/>
        <v>1</v>
      </c>
      <c r="DD315" s="26" t="e">
        <f t="shared" ref="DD315:DD370" si="1499">(CW315-CW314)/LN(CW315/CW314)</f>
        <v>#DIV/0!</v>
      </c>
      <c r="DE315" s="26">
        <f t="shared" ref="DE315:DE370" si="1500">(CX315-CX314)/LN(CX315/CX314)</f>
        <v>0.36374228736682973</v>
      </c>
      <c r="DF315" s="26" t="e">
        <f t="shared" ref="DF315:DF370" si="1501">(CY315-CY314)/LN(CY315/CY314)</f>
        <v>#DIV/0!</v>
      </c>
      <c r="DG315" s="26" t="e">
        <f t="shared" ref="DG315:DG370" si="1502">(CZ315-CZ314)/LN(CZ315/CZ314)</f>
        <v>#DIV/0!</v>
      </c>
      <c r="DH315" s="26">
        <f t="shared" ref="DH315:DH370" si="1503">(DA315-DA314)/LN(DA315/DA314)</f>
        <v>0.63600284231037951</v>
      </c>
      <c r="DI315" s="26" t="e">
        <f t="shared" ref="DI315:DI370" si="1504">SUM(DD315:DH315)</f>
        <v>#DIV/0!</v>
      </c>
      <c r="DJ315" s="26"/>
      <c r="DK315" s="26" t="e">
        <f t="shared" ref="DK315:DK370" si="1505">DD315/$DI315</f>
        <v>#DIV/0!</v>
      </c>
      <c r="DL315" s="26" t="e">
        <f t="shared" ref="DL315:DL370" si="1506">DE315/$DI315</f>
        <v>#DIV/0!</v>
      </c>
      <c r="DM315" s="26" t="e">
        <f t="shared" ref="DM315:DM370" si="1507">DF315/$DI315</f>
        <v>#DIV/0!</v>
      </c>
      <c r="DN315" s="26" t="e">
        <f t="shared" ref="DN315:DN370" si="1508">DG315/$DI315</f>
        <v>#DIV/0!</v>
      </c>
      <c r="DO315" s="26" t="e">
        <f t="shared" ref="DO315:DO370" si="1509">DH315/$DI315</f>
        <v>#DIV/0!</v>
      </c>
      <c r="DP315" s="26" t="e">
        <f t="shared" ref="DP315:DP370" si="1510">SUM(DK315:DO315)</f>
        <v>#DIV/0!</v>
      </c>
      <c r="DQ315" s="26"/>
      <c r="DR315" s="26"/>
      <c r="DS315" s="26" t="e">
        <f t="shared" ref="DS315:DS370" si="1511">LN(AQ315/AQ314)</f>
        <v>#DIV/0!</v>
      </c>
      <c r="DT315" s="26">
        <f t="shared" ref="DT315:DT370" si="1512">LN(AR315/AR314)</f>
        <v>-5.0957414190196428E-2</v>
      </c>
      <c r="DU315" s="26" t="e">
        <f t="shared" ref="DU315:DU370" si="1513">LN(AS315/AS314)</f>
        <v>#DIV/0!</v>
      </c>
      <c r="DV315" s="26" t="e">
        <f t="shared" ref="DV315:DV370" si="1514">LN(AT315/AT314)</f>
        <v>#DIV/0!</v>
      </c>
      <c r="DW315" s="26" t="e">
        <f t="shared" ref="DW315:DW370" si="1515">LN(AU315/AU314)</f>
        <v>#DIV/0!</v>
      </c>
      <c r="DY315" s="26" t="e">
        <f t="shared" ref="DY315:DY370" si="1516">EXP(SUMPRODUCT($DK315:$DO315,DS315:DW315))</f>
        <v>#DIV/0!</v>
      </c>
      <c r="DZ315" s="26">
        <f t="shared" ref="DZ315:DZ370" si="1517">IF(ISERR(DY315),DZ314,DY315*DZ314)</f>
        <v>1</v>
      </c>
      <c r="EA315" s="26">
        <f t="shared" si="1424"/>
        <v>1.2335069366866871</v>
      </c>
      <c r="EC315" s="26" t="e">
        <f t="shared" si="1476"/>
        <v>#DIV/0!</v>
      </c>
      <c r="ED315" s="26" t="e">
        <f t="shared" si="1477"/>
        <v>#DIV/0!</v>
      </c>
      <c r="EE315" s="26" t="e">
        <f t="shared" si="1478"/>
        <v>#DIV/0!</v>
      </c>
      <c r="EF315" s="26" t="e">
        <f t="shared" si="1479"/>
        <v>#DIV/0!</v>
      </c>
      <c r="EG315" s="26" t="e">
        <f t="shared" si="1480"/>
        <v>#DIV/0!</v>
      </c>
      <c r="EI315" s="26" t="e">
        <f t="shared" si="1481"/>
        <v>#DIV/0!</v>
      </c>
      <c r="EJ315" s="26">
        <f t="shared" ref="EJ315:EJ370" si="1518">IF(ISERR(EI315),EJ314,EI315*EJ314)</f>
        <v>1</v>
      </c>
      <c r="EK315" s="26">
        <f t="shared" si="1425"/>
        <v>1.1389164186292695</v>
      </c>
      <c r="EN315" s="26" t="e">
        <f t="shared" ref="EN315:EN370" si="1519">LN(BH315/BH314)</f>
        <v>#DIV/0!</v>
      </c>
      <c r="EO315" s="26">
        <f t="shared" si="1482"/>
        <v>-5.3901277723830757E-2</v>
      </c>
      <c r="EP315" s="26" t="e">
        <f t="shared" si="1483"/>
        <v>#DIV/0!</v>
      </c>
      <c r="EQ315" s="26" t="e">
        <f t="shared" si="1484"/>
        <v>#DIV/0!</v>
      </c>
      <c r="ER315" s="26">
        <f t="shared" si="1485"/>
        <v>-3.9069738891202591E-2</v>
      </c>
      <c r="ET315" s="26" t="e">
        <f t="shared" si="1486"/>
        <v>#DIV/0!</v>
      </c>
      <c r="EU315" s="26">
        <f t="shared" ref="EU315:EU370" si="1520">IF(ISERR(ET315),EU314,ET315*EU314)</f>
        <v>1</v>
      </c>
      <c r="EV315" s="26">
        <f t="shared" si="1426"/>
        <v>1.2378743715871898</v>
      </c>
      <c r="EW315" s="26"/>
      <c r="EX315" s="26" t="e">
        <f t="shared" si="1487"/>
        <v>#DIV/0!</v>
      </c>
      <c r="EY315" s="26">
        <f t="shared" si="1488"/>
        <v>2.943863533634464E-3</v>
      </c>
      <c r="EZ315" s="26" t="e">
        <f t="shared" si="1489"/>
        <v>#DIV/0!</v>
      </c>
      <c r="FA315" s="26" t="e">
        <f t="shared" si="1490"/>
        <v>#DIV/0!</v>
      </c>
      <c r="FB315" s="26" t="e">
        <f t="shared" si="1491"/>
        <v>#DIV/0!</v>
      </c>
      <c r="FC315" s="26"/>
      <c r="FD315" s="26" t="e">
        <f t="shared" si="1492"/>
        <v>#DIV/0!</v>
      </c>
      <c r="FE315" s="26">
        <f t="shared" ref="FE315:FE370" si="1521">IF(ISERR(FD315),FE314,FD315*FE314)</f>
        <v>1</v>
      </c>
      <c r="FF315" s="26">
        <f t="shared" si="1427"/>
        <v>0.99647173876106254</v>
      </c>
      <c r="FV315" s="26">
        <f t="shared" si="1428"/>
        <v>0.31080849493125223</v>
      </c>
      <c r="FX315" s="8">
        <f t="shared" ref="FX315:FX375" si="1522">FX314+1</f>
        <v>2</v>
      </c>
      <c r="FY315" t="b">
        <f t="shared" si="1493"/>
        <v>1</v>
      </c>
      <c r="GA315" t="s">
        <v>105</v>
      </c>
      <c r="GB315" s="13">
        <f ca="1">OFFSET(M313,$FY$5,0)</f>
        <v>13445.08633093453</v>
      </c>
      <c r="GC315" s="20">
        <f ca="1">OFFSET(CY313,$FY$7,0)</f>
        <v>0.19773677792217401</v>
      </c>
      <c r="GD315" s="13">
        <f ca="1">OFFSET(AS313,$FY$5,0)</f>
        <v>0.69150752400968618</v>
      </c>
      <c r="GE315" s="11"/>
      <c r="GF315" s="17">
        <f t="shared" ca="1" si="1429"/>
        <v>1987</v>
      </c>
      <c r="GG315" s="18">
        <f t="shared" ca="1" si="1430"/>
        <v>1.0709492861568477</v>
      </c>
      <c r="GH315" s="18">
        <f t="shared" ca="1" si="1431"/>
        <v>0.97996863869886952</v>
      </c>
      <c r="GI315" s="18">
        <f t="shared" ca="1" si="1432"/>
        <v>0.98381080223443862</v>
      </c>
      <c r="GJ315" s="94">
        <f t="shared" ca="1" si="1494"/>
        <v>1.0325062042122555</v>
      </c>
      <c r="GL315">
        <f t="shared" ca="1" si="1495"/>
        <v>1987</v>
      </c>
      <c r="GM315" s="18">
        <f t="shared" ca="1" si="1433"/>
        <v>0.96868919455099389</v>
      </c>
      <c r="GN315" s="18">
        <f t="shared" ca="1" si="1434"/>
        <v>0.98673964644257706</v>
      </c>
      <c r="GO315" s="18">
        <f t="shared" ca="1" si="1435"/>
        <v>0.96346596918101945</v>
      </c>
      <c r="GP315" s="18">
        <f t="shared" ca="1" si="1436"/>
        <v>0.98888140040758443</v>
      </c>
      <c r="GQ315" s="18">
        <f t="shared" ca="1" si="1437"/>
        <v>0.9976559991844649</v>
      </c>
      <c r="GX315" s="14"/>
      <c r="GZ315">
        <f t="shared" si="1438"/>
        <v>0.22348926489407081</v>
      </c>
      <c r="HA315" t="e">
        <f t="shared" si="1439"/>
        <v>#VALUE!</v>
      </c>
      <c r="HB315" t="e">
        <f t="shared" si="1440"/>
        <v>#VALUE!</v>
      </c>
      <c r="HC315" t="e">
        <f t="shared" si="1441"/>
        <v>#VALUE!</v>
      </c>
      <c r="HD315" t="e">
        <f t="shared" si="1442"/>
        <v>#VALUE!</v>
      </c>
      <c r="HE315">
        <f t="shared" si="1443"/>
        <v>9.0407819151682778E-2</v>
      </c>
      <c r="HG315" t="e">
        <f t="shared" si="1444"/>
        <v>#VALUE!</v>
      </c>
      <c r="HI315">
        <f t="shared" si="1445"/>
        <v>0</v>
      </c>
      <c r="HJ315">
        <f t="shared" si="1446"/>
        <v>1.5538981208847196</v>
      </c>
      <c r="HK315">
        <f t="shared" si="1447"/>
        <v>0</v>
      </c>
      <c r="HL315">
        <f t="shared" si="1448"/>
        <v>0</v>
      </c>
      <c r="HM315">
        <f t="shared" si="1449"/>
        <v>0</v>
      </c>
      <c r="HO315" s="8">
        <f t="shared" ref="HO315:HO374" si="1523">HO314+1</f>
        <v>2</v>
      </c>
      <c r="HP315" t="b">
        <f t="shared" si="1496"/>
        <v>1</v>
      </c>
      <c r="HR315" t="s">
        <v>105</v>
      </c>
      <c r="HS315" s="13">
        <f ca="1">OFFSET(CY313,$HP$7,0)</f>
        <v>0.18773180377730872</v>
      </c>
      <c r="HT315" s="12">
        <f ca="1">OFFSET(HK313,$HP$5,0)</f>
        <v>0</v>
      </c>
      <c r="HU315" s="11"/>
      <c r="HV315" s="17">
        <f t="shared" ca="1" si="1450"/>
        <v>1987</v>
      </c>
      <c r="HW315" s="18">
        <f t="shared" ca="1" si="1451"/>
        <v>0.77007441110953123</v>
      </c>
      <c r="HX315" s="18">
        <f t="shared" ca="1" si="1452"/>
        <v>1.0458331631997813</v>
      </c>
      <c r="HY315" s="18">
        <f t="shared" ca="1" si="1453"/>
        <v>1.0415547068174469</v>
      </c>
      <c r="IB315" s="18">
        <f t="shared" ca="1" si="1454"/>
        <v>1.0306857968535865</v>
      </c>
      <c r="IC315" s="18">
        <f t="shared" ca="1" si="1455"/>
        <v>0.9958142697651895</v>
      </c>
      <c r="ID315" s="18">
        <f t="shared" ca="1" si="1456"/>
        <v>1.0625501926511136</v>
      </c>
      <c r="IE315" s="18">
        <f t="shared" ca="1" si="1457"/>
        <v>1.0562682035205631</v>
      </c>
      <c r="IF315" s="18">
        <f t="shared" ca="1" si="1458"/>
        <v>0.98074824701904284</v>
      </c>
    </row>
    <row r="316" spans="1:240" x14ac:dyDescent="0.2">
      <c r="A316" s="182" t="s">
        <v>1081</v>
      </c>
      <c r="B316" s="1">
        <f t="shared" si="1497"/>
        <v>1952</v>
      </c>
      <c r="C316" s="42">
        <f>'Annual Data_MER_July-2014'!B16</f>
        <v>5158.1930000000002</v>
      </c>
      <c r="D316" s="42">
        <f>'Annual Data_MER_July-2014'!F16</f>
        <v>2672.9110000000001</v>
      </c>
      <c r="E316" s="42">
        <f>AER11_Table2.1d!U15*0.001</f>
        <v>14671.564</v>
      </c>
      <c r="F316" s="42">
        <f>AER11_Table2.1e!L12*0.001</f>
        <v>8906.8909999999996</v>
      </c>
      <c r="G316" s="42">
        <f>AER11_Table2.1f!$Z12*0.001</f>
        <v>5338.183</v>
      </c>
      <c r="H316" s="42">
        <f t="shared" si="1459"/>
        <v>36747.741999999998</v>
      </c>
      <c r="I316" s="15">
        <f t="shared" si="1409"/>
        <v>4.3927274791973874</v>
      </c>
      <c r="J316" s="251">
        <f t="shared" si="1460"/>
        <v>31409.558999999997</v>
      </c>
      <c r="K316" s="27"/>
      <c r="L316" s="42">
        <f>[10]Commercial_Total!D242</f>
        <v>2672.9110000000001</v>
      </c>
      <c r="M316" s="27"/>
      <c r="N316" s="27"/>
      <c r="O316" s="29">
        <f t="shared" si="1461"/>
        <v>5338.183</v>
      </c>
      <c r="P316" s="29">
        <f t="shared" si="1462"/>
        <v>8011.0940000000001</v>
      </c>
      <c r="Q316" s="27"/>
      <c r="R316" s="27"/>
      <c r="S316" s="1"/>
      <c r="T316" s="1"/>
      <c r="U316" s="1"/>
      <c r="V316" s="1"/>
      <c r="W316" s="1"/>
      <c r="X316" s="1"/>
      <c r="Z316" s="23"/>
      <c r="AA316" s="23">
        <f t="shared" si="1410"/>
        <v>28701.498970601177</v>
      </c>
      <c r="AB316" s="23"/>
      <c r="AC316" s="58"/>
      <c r="AD316" s="27">
        <f t="shared" si="1411"/>
        <v>86.491793669402099</v>
      </c>
      <c r="AE316" s="27"/>
      <c r="AH316" s="267"/>
      <c r="AI316" s="267">
        <f t="shared" si="1463"/>
        <v>93.127923483642832</v>
      </c>
      <c r="AJ316" s="267"/>
      <c r="AK316" s="51"/>
      <c r="AL316" s="15"/>
      <c r="AM316" s="15"/>
      <c r="AN316" s="34"/>
      <c r="AO316" s="34"/>
      <c r="AQ316" s="26"/>
      <c r="AR316" s="26">
        <f t="shared" si="1412"/>
        <v>1.451547172621473</v>
      </c>
      <c r="AS316" s="26"/>
      <c r="AT316" s="26"/>
      <c r="AU316" s="26"/>
      <c r="AV316" s="26"/>
      <c r="AY316" s="34"/>
      <c r="AZ316" s="34"/>
      <c r="BA316" s="34"/>
      <c r="BC316" s="34"/>
      <c r="BD316" s="34"/>
      <c r="BH316" s="51"/>
      <c r="BI316" s="258">
        <f>[10]Commercial_Total!Y242</f>
        <v>1.5032132059305812</v>
      </c>
      <c r="BJ316" s="51"/>
      <c r="BK316" s="1"/>
      <c r="BL316" s="258">
        <f>[13]Elec_Power_Sector!AF12</f>
        <v>1.2888469813427179</v>
      </c>
      <c r="BN316" s="1"/>
      <c r="BO316" s="258">
        <f>[10]Commercial_Total!X242</f>
        <v>0.96562960390098251</v>
      </c>
      <c r="BP316" s="1"/>
      <c r="BQ316" s="51"/>
      <c r="BR316" s="1"/>
      <c r="BZ316" s="83">
        <f t="shared" si="1498"/>
        <v>0.32346388599601883</v>
      </c>
      <c r="CA316" s="83">
        <f t="shared" si="1413"/>
        <v>0</v>
      </c>
      <c r="CB316" s="83" t="str">
        <f t="shared" si="1414"/>
        <v>NA</v>
      </c>
      <c r="CC316" s="83" t="str">
        <f t="shared" si="1415"/>
        <v>NA</v>
      </c>
      <c r="CD316" s="83" t="str">
        <f t="shared" si="1416"/>
        <v>NA</v>
      </c>
      <c r="CE316" s="83" t="str">
        <f t="shared" si="1417"/>
        <v>NA</v>
      </c>
      <c r="CF316" s="84" t="str">
        <f t="shared" si="1464"/>
        <v xml:space="preserve">NA </v>
      </c>
      <c r="CG316" s="84">
        <f t="shared" si="1418"/>
        <v>0.11416812794245826</v>
      </c>
      <c r="CH316" s="9"/>
      <c r="CI316" s="84" t="str">
        <f t="shared" si="1465"/>
        <v xml:space="preserve">NA </v>
      </c>
      <c r="CK316" s="87">
        <f t="shared" si="1419"/>
        <v>0</v>
      </c>
      <c r="CL316" s="87">
        <f t="shared" si="1466"/>
        <v>0</v>
      </c>
      <c r="CM316" s="92">
        <f t="shared" si="1467"/>
        <v>0</v>
      </c>
      <c r="CN316" s="92">
        <f t="shared" si="1468"/>
        <v>0</v>
      </c>
      <c r="CO316" s="5">
        <f t="shared" si="1469"/>
        <v>0</v>
      </c>
      <c r="CP316" s="91">
        <f t="shared" si="1420"/>
        <v>0</v>
      </c>
      <c r="CQ316" s="37" t="e">
        <f t="shared" si="1421"/>
        <v>#VALUE!</v>
      </c>
      <c r="CR316" t="e">
        <f t="shared" si="1422"/>
        <v>#VALUE!</v>
      </c>
      <c r="CS316" s="84" t="str">
        <f t="shared" si="1423"/>
        <v xml:space="preserve">NA </v>
      </c>
      <c r="CT316" s="205"/>
      <c r="CU316" s="244"/>
      <c r="CV316" s="5"/>
      <c r="CW316" s="26">
        <f t="shared" si="1470"/>
        <v>0</v>
      </c>
      <c r="CX316" s="26">
        <f t="shared" si="1471"/>
        <v>0.3336511842202825</v>
      </c>
      <c r="CY316" s="26">
        <f t="shared" si="1472"/>
        <v>0</v>
      </c>
      <c r="CZ316" s="26">
        <f t="shared" si="1473"/>
        <v>0</v>
      </c>
      <c r="DA316" s="26">
        <f t="shared" si="1474"/>
        <v>0.6663488157797175</v>
      </c>
      <c r="DB316">
        <f t="shared" si="1475"/>
        <v>1</v>
      </c>
      <c r="DD316" s="26" t="e">
        <f t="shared" si="1499"/>
        <v>#DIV/0!</v>
      </c>
      <c r="DE316" s="26">
        <f t="shared" si="1500"/>
        <v>0.34205680689486795</v>
      </c>
      <c r="DF316" s="26" t="e">
        <f t="shared" si="1501"/>
        <v>#DIV/0!</v>
      </c>
      <c r="DG316" s="26" t="e">
        <f t="shared" si="1502"/>
        <v>#DIV/0!</v>
      </c>
      <c r="DH316" s="26">
        <f t="shared" si="1503"/>
        <v>0.65783679199495648</v>
      </c>
      <c r="DI316" s="26" t="e">
        <f t="shared" si="1504"/>
        <v>#DIV/0!</v>
      </c>
      <c r="DJ316" s="26"/>
      <c r="DK316" s="26" t="e">
        <f t="shared" si="1505"/>
        <v>#DIV/0!</v>
      </c>
      <c r="DL316" s="26" t="e">
        <f t="shared" si="1506"/>
        <v>#DIV/0!</v>
      </c>
      <c r="DM316" s="26" t="e">
        <f t="shared" si="1507"/>
        <v>#DIV/0!</v>
      </c>
      <c r="DN316" s="26" t="e">
        <f t="shared" si="1508"/>
        <v>#DIV/0!</v>
      </c>
      <c r="DO316" s="26" t="e">
        <f t="shared" si="1509"/>
        <v>#DIV/0!</v>
      </c>
      <c r="DP316" s="26" t="e">
        <f t="shared" si="1510"/>
        <v>#DIV/0!</v>
      </c>
      <c r="DQ316" s="26"/>
      <c r="DR316" s="26"/>
      <c r="DS316" s="26" t="e">
        <f t="shared" si="1511"/>
        <v>#DIV/0!</v>
      </c>
      <c r="DT316" s="26">
        <f t="shared" si="1512"/>
        <v>-3.9918905858093774E-2</v>
      </c>
      <c r="DU316" s="26" t="e">
        <f t="shared" si="1513"/>
        <v>#DIV/0!</v>
      </c>
      <c r="DV316" s="26" t="e">
        <f t="shared" si="1514"/>
        <v>#DIV/0!</v>
      </c>
      <c r="DW316" s="26" t="e">
        <f t="shared" si="1515"/>
        <v>#DIV/0!</v>
      </c>
      <c r="DY316" s="26" t="e">
        <f t="shared" si="1516"/>
        <v>#DIV/0!</v>
      </c>
      <c r="DZ316" s="26">
        <f t="shared" si="1517"/>
        <v>1</v>
      </c>
      <c r="EA316" s="26">
        <f t="shared" si="1424"/>
        <v>1.2335069366866871</v>
      </c>
      <c r="EC316" s="26" t="e">
        <f t="shared" si="1476"/>
        <v>#DIV/0!</v>
      </c>
      <c r="ED316" s="26" t="e">
        <f t="shared" si="1477"/>
        <v>#DIV/0!</v>
      </c>
      <c r="EE316" s="26" t="e">
        <f t="shared" si="1478"/>
        <v>#DIV/0!</v>
      </c>
      <c r="EF316" s="26" t="e">
        <f t="shared" si="1479"/>
        <v>#DIV/0!</v>
      </c>
      <c r="EG316" s="26" t="e">
        <f t="shared" si="1480"/>
        <v>#DIV/0!</v>
      </c>
      <c r="EI316" s="26" t="e">
        <f t="shared" si="1481"/>
        <v>#DIV/0!</v>
      </c>
      <c r="EJ316" s="26">
        <f t="shared" si="1518"/>
        <v>1</v>
      </c>
      <c r="EK316" s="26">
        <f t="shared" si="1425"/>
        <v>1.1389164186292695</v>
      </c>
      <c r="EN316" s="26" t="e">
        <f t="shared" si="1519"/>
        <v>#DIV/0!</v>
      </c>
      <c r="EO316" s="26">
        <f t="shared" si="1482"/>
        <v>-1.2303015175656688E-2</v>
      </c>
      <c r="EP316" s="26" t="e">
        <f t="shared" si="1483"/>
        <v>#DIV/0!</v>
      </c>
      <c r="EQ316" s="26" t="e">
        <f t="shared" si="1484"/>
        <v>#DIV/0!</v>
      </c>
      <c r="ER316" s="26">
        <f t="shared" si="1485"/>
        <v>-2.3309097805504851E-2</v>
      </c>
      <c r="ET316" s="26" t="e">
        <f t="shared" si="1486"/>
        <v>#DIV/0!</v>
      </c>
      <c r="EU316" s="26">
        <f t="shared" si="1520"/>
        <v>1</v>
      </c>
      <c r="EV316" s="26">
        <f t="shared" si="1426"/>
        <v>1.2378743715871898</v>
      </c>
      <c r="EW316" s="26"/>
      <c r="EX316" s="26" t="e">
        <f t="shared" si="1487"/>
        <v>#DIV/0!</v>
      </c>
      <c r="EY316" s="26">
        <f t="shared" si="1488"/>
        <v>-2.7615890682437257E-2</v>
      </c>
      <c r="EZ316" s="26" t="e">
        <f t="shared" si="1489"/>
        <v>#DIV/0!</v>
      </c>
      <c r="FA316" s="26" t="e">
        <f t="shared" si="1490"/>
        <v>#DIV/0!</v>
      </c>
      <c r="FB316" s="26" t="e">
        <f t="shared" si="1491"/>
        <v>#DIV/0!</v>
      </c>
      <c r="FC316" s="26"/>
      <c r="FD316" s="26" t="e">
        <f t="shared" si="1492"/>
        <v>#DIV/0!</v>
      </c>
      <c r="FE316" s="26">
        <f t="shared" si="1521"/>
        <v>1</v>
      </c>
      <c r="FF316" s="26">
        <f t="shared" si="1427"/>
        <v>0.99647173876106254</v>
      </c>
      <c r="FV316" s="26">
        <f t="shared" si="1428"/>
        <v>0.32346388599601883</v>
      </c>
      <c r="FX316" s="8">
        <f t="shared" si="1522"/>
        <v>3</v>
      </c>
      <c r="FY316" t="b">
        <f t="shared" si="1493"/>
        <v>1</v>
      </c>
      <c r="GA316" t="s">
        <v>106</v>
      </c>
      <c r="GB316" s="13">
        <f ca="1">OFFSET(N313,$FY$5,0)</f>
        <v>26949.613354734352</v>
      </c>
      <c r="GC316" s="20">
        <f ca="1">OFFSET(CZ313,$FY$7,0)</f>
        <v>0.27622135362982558</v>
      </c>
      <c r="GD316" s="13">
        <f ca="1">OFFSET(AT313,$FY$5,0)</f>
        <v>0.88126910812865444</v>
      </c>
      <c r="GE316" s="11"/>
      <c r="GF316" s="17">
        <f t="shared" ca="1" si="1429"/>
        <v>1988</v>
      </c>
      <c r="GG316" s="18">
        <f t="shared" ca="1" si="1430"/>
        <v>1.1159682033299498</v>
      </c>
      <c r="GH316" s="18">
        <f t="shared" ca="1" si="1431"/>
        <v>0.98485213184039022</v>
      </c>
      <c r="GI316" s="18">
        <f t="shared" ca="1" si="1432"/>
        <v>0.9838023039614735</v>
      </c>
      <c r="GJ316" s="94">
        <f t="shared" ca="1" si="1494"/>
        <v>1.0812613649572576</v>
      </c>
      <c r="GL316">
        <f t="shared" ca="1" si="1495"/>
        <v>1988</v>
      </c>
      <c r="GM316" s="18">
        <f t="shared" ca="1" si="1433"/>
        <v>0.96242498951951927</v>
      </c>
      <c r="GN316" s="18">
        <f t="shared" ca="1" si="1434"/>
        <v>1.0003781322437943</v>
      </c>
      <c r="GO316" s="18">
        <f t="shared" ca="1" si="1435"/>
        <v>0.98953662625229866</v>
      </c>
      <c r="GP316" s="18">
        <f t="shared" ca="1" si="1436"/>
        <v>0.97402907385998705</v>
      </c>
      <c r="GQ316" s="18">
        <f t="shared" ca="1" si="1437"/>
        <v>0.99444917449909387</v>
      </c>
      <c r="GX316" s="14"/>
      <c r="GZ316">
        <f t="shared" si="1438"/>
        <v>0.23258922223802078</v>
      </c>
      <c r="HA316" t="e">
        <f t="shared" si="1439"/>
        <v>#VALUE!</v>
      </c>
      <c r="HB316" t="e">
        <f t="shared" si="1440"/>
        <v>#VALUE!</v>
      </c>
      <c r="HC316" t="e">
        <f t="shared" si="1441"/>
        <v>#VALUE!</v>
      </c>
      <c r="HD316" t="e">
        <f t="shared" si="1442"/>
        <v>#VALUE!</v>
      </c>
      <c r="HE316">
        <f t="shared" si="1443"/>
        <v>9.275331228952538E-2</v>
      </c>
      <c r="HG316" t="e">
        <f t="shared" si="1444"/>
        <v>#VALUE!</v>
      </c>
      <c r="HI316">
        <f t="shared" si="1445"/>
        <v>0</v>
      </c>
      <c r="HJ316">
        <f t="shared" si="1446"/>
        <v>1.4930899800060546</v>
      </c>
      <c r="HK316">
        <f t="shared" si="1447"/>
        <v>0</v>
      </c>
      <c r="HL316">
        <f t="shared" si="1448"/>
        <v>0</v>
      </c>
      <c r="HM316">
        <f t="shared" si="1449"/>
        <v>0</v>
      </c>
      <c r="HO316" s="8">
        <f t="shared" si="1523"/>
        <v>3</v>
      </c>
      <c r="HP316" t="b">
        <f t="shared" si="1496"/>
        <v>1</v>
      </c>
      <c r="HR316" t="s">
        <v>106</v>
      </c>
      <c r="HS316" s="13">
        <f ca="1">OFFSET(CZ313,$HP$7,0)</f>
        <v>0.27706524042318098</v>
      </c>
      <c r="HT316" s="12">
        <f ca="1">OFFSET(HL313,$HP$5,0)</f>
        <v>0</v>
      </c>
      <c r="HU316" s="11"/>
      <c r="HV316" s="17">
        <f t="shared" ca="1" si="1450"/>
        <v>1988</v>
      </c>
      <c r="HW316" s="18">
        <f t="shared" ca="1" si="1451"/>
        <v>0.8024456135361866</v>
      </c>
      <c r="HX316" s="18">
        <f t="shared" ca="1" si="1452"/>
        <v>1.0510448800629273</v>
      </c>
      <c r="HY316" s="18">
        <f t="shared" ca="1" si="1453"/>
        <v>1.0415457097458691</v>
      </c>
      <c r="IB316" s="18">
        <f t="shared" ca="1" si="1454"/>
        <v>1.0788801852936156</v>
      </c>
      <c r="IC316" s="18">
        <f t="shared" ca="1" si="1455"/>
        <v>1.0327784030830183</v>
      </c>
      <c r="ID316" s="18">
        <f t="shared" ca="1" si="1456"/>
        <v>1.049475699879086</v>
      </c>
      <c r="IE316" s="18">
        <f t="shared" ca="1" si="1457"/>
        <v>1.044652357637486</v>
      </c>
      <c r="IF316" s="18">
        <f t="shared" ca="1" si="1458"/>
        <v>0.97616961070641928</v>
      </c>
    </row>
    <row r="317" spans="1:240" x14ac:dyDescent="0.2">
      <c r="A317" s="182" t="s">
        <v>1081</v>
      </c>
      <c r="B317" s="1">
        <f t="shared" si="1497"/>
        <v>1953</v>
      </c>
      <c r="C317" s="42">
        <f>'Annual Data_MER_July-2014'!B17</f>
        <v>5052.5150000000003</v>
      </c>
      <c r="D317" s="42">
        <f>'Annual Data_MER_July-2014'!F17</f>
        <v>2512.3760000000002</v>
      </c>
      <c r="E317" s="42">
        <f>AER11_Table2.1d!U16*0.001</f>
        <v>15339.206</v>
      </c>
      <c r="F317" s="42">
        <f>AER11_Table2.1e!L13*0.001</f>
        <v>9030.0550000000003</v>
      </c>
      <c r="G317" s="42">
        <f>AER11_Table2.1f!$Z13*0.001</f>
        <v>5730.3550000000005</v>
      </c>
      <c r="H317" s="42">
        <f t="shared" si="1459"/>
        <v>37664.507000000005</v>
      </c>
      <c r="I317" s="15">
        <f t="shared" si="1409"/>
        <v>4.2387668541569887</v>
      </c>
      <c r="J317" s="251">
        <f t="shared" si="1460"/>
        <v>31934.152000000006</v>
      </c>
      <c r="K317" s="27"/>
      <c r="L317" s="42">
        <f>[10]Commercial_Total!D243</f>
        <v>2512.3760000000002</v>
      </c>
      <c r="M317" s="27"/>
      <c r="N317" s="27"/>
      <c r="O317" s="29">
        <f t="shared" si="1461"/>
        <v>5730.3550000000005</v>
      </c>
      <c r="P317" s="29">
        <f t="shared" si="1462"/>
        <v>8242.7309999999998</v>
      </c>
      <c r="Q317" s="27"/>
      <c r="R317" s="27"/>
      <c r="S317" s="1"/>
      <c r="T317" s="1"/>
      <c r="U317" s="1"/>
      <c r="V317" s="1"/>
      <c r="W317" s="1"/>
      <c r="X317" s="1"/>
      <c r="Z317" s="23"/>
      <c r="AA317" s="23">
        <f t="shared" si="1410"/>
        <v>29253.228242721685</v>
      </c>
      <c r="AB317" s="23"/>
      <c r="AC317" s="58"/>
      <c r="AD317" s="27">
        <f t="shared" si="1411"/>
        <v>93.452520515826507</v>
      </c>
      <c r="AE317" s="27"/>
      <c r="AH317" s="267"/>
      <c r="AI317" s="267">
        <f t="shared" si="1463"/>
        <v>85.883717829504477</v>
      </c>
      <c r="AJ317" s="267"/>
      <c r="AK317" s="51"/>
      <c r="AL317" s="15"/>
      <c r="AM317" s="15"/>
      <c r="AN317" s="34"/>
      <c r="AO317" s="34"/>
      <c r="AQ317" s="26"/>
      <c r="AR317" s="26">
        <f t="shared" si="1412"/>
        <v>1.3386346771871691</v>
      </c>
      <c r="AS317" s="26"/>
      <c r="AT317" s="26"/>
      <c r="AU317" s="26"/>
      <c r="AV317" s="26"/>
      <c r="AY317" s="34"/>
      <c r="AZ317" s="34"/>
      <c r="BA317" s="34"/>
      <c r="BC317" s="34"/>
      <c r="BD317" s="34"/>
      <c r="BH317" s="51"/>
      <c r="BI317" s="258">
        <f>[10]Commercial_Total!Y243</f>
        <v>1.4468041546677604</v>
      </c>
      <c r="BJ317" s="51"/>
      <c r="BK317" s="1"/>
      <c r="BL317" s="258">
        <f>[13]Elec_Power_Sector!AF13</f>
        <v>1.2471143138468284</v>
      </c>
      <c r="BN317" s="1"/>
      <c r="BO317" s="258">
        <f>[10]Commercial_Total!X243</f>
        <v>0.92523557723302863</v>
      </c>
      <c r="BP317" s="1"/>
      <c r="BQ317" s="51"/>
      <c r="BR317" s="1"/>
      <c r="BZ317" s="83">
        <f t="shared" si="1498"/>
        <v>0.33865035527373877</v>
      </c>
      <c r="CA317" s="83">
        <f t="shared" si="1413"/>
        <v>0</v>
      </c>
      <c r="CB317" s="83" t="str">
        <f t="shared" si="1414"/>
        <v>NA</v>
      </c>
      <c r="CC317" s="83" t="str">
        <f t="shared" si="1415"/>
        <v>NA</v>
      </c>
      <c r="CD317" s="83" t="str">
        <f t="shared" si="1416"/>
        <v>NA</v>
      </c>
      <c r="CE317" s="83" t="str">
        <f t="shared" si="1417"/>
        <v>NA</v>
      </c>
      <c r="CF317" s="84" t="str">
        <f t="shared" si="1464"/>
        <v xml:space="preserve">NA </v>
      </c>
      <c r="CG317" s="84">
        <f t="shared" si="1418"/>
        <v>0.11746924544928157</v>
      </c>
      <c r="CH317" s="9"/>
      <c r="CI317" s="84" t="str">
        <f t="shared" si="1465"/>
        <v xml:space="preserve">NA </v>
      </c>
      <c r="CK317" s="87">
        <f t="shared" si="1419"/>
        <v>0</v>
      </c>
      <c r="CL317" s="87">
        <f t="shared" si="1466"/>
        <v>0</v>
      </c>
      <c r="CM317" s="92">
        <f t="shared" si="1467"/>
        <v>0</v>
      </c>
      <c r="CN317" s="92">
        <f t="shared" si="1468"/>
        <v>0</v>
      </c>
      <c r="CO317" s="5">
        <f t="shared" si="1469"/>
        <v>0</v>
      </c>
      <c r="CP317" s="91">
        <f t="shared" si="1420"/>
        <v>0</v>
      </c>
      <c r="CQ317" s="37" t="e">
        <f t="shared" si="1421"/>
        <v>#VALUE!</v>
      </c>
      <c r="CR317" t="e">
        <f t="shared" si="1422"/>
        <v>#VALUE!</v>
      </c>
      <c r="CS317" s="84" t="str">
        <f t="shared" si="1423"/>
        <v xml:space="preserve">NA </v>
      </c>
      <c r="CT317" s="205"/>
      <c r="CU317" s="244"/>
      <c r="CV317" s="5"/>
      <c r="CW317" s="26">
        <f t="shared" si="1470"/>
        <v>0</v>
      </c>
      <c r="CX317" s="26">
        <f t="shared" si="1471"/>
        <v>0.30479897985267262</v>
      </c>
      <c r="CY317" s="26">
        <f t="shared" si="1472"/>
        <v>0</v>
      </c>
      <c r="CZ317" s="26">
        <f t="shared" si="1473"/>
        <v>0</v>
      </c>
      <c r="DA317" s="26">
        <f t="shared" si="1474"/>
        <v>0.69520102014732743</v>
      </c>
      <c r="DB317">
        <f t="shared" si="1475"/>
        <v>1</v>
      </c>
      <c r="DD317" s="26" t="e">
        <f t="shared" si="1499"/>
        <v>#DIV/0!</v>
      </c>
      <c r="DE317" s="26">
        <f t="shared" si="1500"/>
        <v>0.3190076535467995</v>
      </c>
      <c r="DF317" s="26" t="e">
        <f t="shared" si="1501"/>
        <v>#DIV/0!</v>
      </c>
      <c r="DG317" s="26" t="e">
        <f t="shared" si="1502"/>
        <v>#DIV/0!</v>
      </c>
      <c r="DH317" s="26">
        <f t="shared" si="1503"/>
        <v>0.6806730059878493</v>
      </c>
      <c r="DI317" s="26" t="e">
        <f t="shared" si="1504"/>
        <v>#DIV/0!</v>
      </c>
      <c r="DJ317" s="26"/>
      <c r="DK317" s="26" t="e">
        <f t="shared" si="1505"/>
        <v>#DIV/0!</v>
      </c>
      <c r="DL317" s="26" t="e">
        <f t="shared" si="1506"/>
        <v>#DIV/0!</v>
      </c>
      <c r="DM317" s="26" t="e">
        <f t="shared" si="1507"/>
        <v>#DIV/0!</v>
      </c>
      <c r="DN317" s="26" t="e">
        <f t="shared" si="1508"/>
        <v>#DIV/0!</v>
      </c>
      <c r="DO317" s="26" t="e">
        <f t="shared" si="1509"/>
        <v>#DIV/0!</v>
      </c>
      <c r="DP317" s="26" t="e">
        <f t="shared" si="1510"/>
        <v>#DIV/0!</v>
      </c>
      <c r="DQ317" s="26"/>
      <c r="DR317" s="26"/>
      <c r="DS317" s="26" t="e">
        <f t="shared" si="1511"/>
        <v>#DIV/0!</v>
      </c>
      <c r="DT317" s="26">
        <f t="shared" si="1512"/>
        <v>-8.0979806264706203E-2</v>
      </c>
      <c r="DU317" s="26" t="e">
        <f t="shared" si="1513"/>
        <v>#DIV/0!</v>
      </c>
      <c r="DV317" s="26" t="e">
        <f t="shared" si="1514"/>
        <v>#DIV/0!</v>
      </c>
      <c r="DW317" s="26" t="e">
        <f t="shared" si="1515"/>
        <v>#DIV/0!</v>
      </c>
      <c r="DY317" s="26" t="e">
        <f t="shared" si="1516"/>
        <v>#DIV/0!</v>
      </c>
      <c r="DZ317" s="26">
        <f t="shared" si="1517"/>
        <v>1</v>
      </c>
      <c r="EA317" s="26">
        <f t="shared" si="1424"/>
        <v>1.2335069366866871</v>
      </c>
      <c r="EC317" s="26" t="e">
        <f t="shared" si="1476"/>
        <v>#DIV/0!</v>
      </c>
      <c r="ED317" s="26" t="e">
        <f t="shared" si="1477"/>
        <v>#DIV/0!</v>
      </c>
      <c r="EE317" s="26" t="e">
        <f t="shared" si="1478"/>
        <v>#DIV/0!</v>
      </c>
      <c r="EF317" s="26" t="e">
        <f t="shared" si="1479"/>
        <v>#DIV/0!</v>
      </c>
      <c r="EG317" s="26" t="e">
        <f t="shared" si="1480"/>
        <v>#DIV/0!</v>
      </c>
      <c r="EI317" s="26" t="e">
        <f t="shared" si="1481"/>
        <v>#DIV/0!</v>
      </c>
      <c r="EJ317" s="26">
        <f t="shared" si="1518"/>
        <v>1</v>
      </c>
      <c r="EK317" s="26">
        <f t="shared" si="1425"/>
        <v>1.1389164186292695</v>
      </c>
      <c r="EN317" s="26" t="e">
        <f t="shared" si="1519"/>
        <v>#DIV/0!</v>
      </c>
      <c r="EO317" s="26">
        <f t="shared" si="1482"/>
        <v>-3.8247861573290381E-2</v>
      </c>
      <c r="EP317" s="26" t="e">
        <f t="shared" si="1483"/>
        <v>#DIV/0!</v>
      </c>
      <c r="EQ317" s="26" t="e">
        <f t="shared" si="1484"/>
        <v>#DIV/0!</v>
      </c>
      <c r="ER317" s="26">
        <f t="shared" si="1485"/>
        <v>-3.291567218757905E-2</v>
      </c>
      <c r="ET317" s="26" t="e">
        <f t="shared" si="1486"/>
        <v>#DIV/0!</v>
      </c>
      <c r="EU317" s="26">
        <f t="shared" si="1520"/>
        <v>1</v>
      </c>
      <c r="EV317" s="26">
        <f t="shared" si="1426"/>
        <v>1.2378743715871898</v>
      </c>
      <c r="EW317" s="26"/>
      <c r="EX317" s="26" t="e">
        <f t="shared" si="1487"/>
        <v>#DIV/0!</v>
      </c>
      <c r="EY317" s="26">
        <f t="shared" si="1488"/>
        <v>-4.2731944691415752E-2</v>
      </c>
      <c r="EZ317" s="26" t="e">
        <f t="shared" si="1489"/>
        <v>#DIV/0!</v>
      </c>
      <c r="FA317" s="26" t="e">
        <f t="shared" si="1490"/>
        <v>#DIV/0!</v>
      </c>
      <c r="FB317" s="26" t="e">
        <f t="shared" si="1491"/>
        <v>#DIV/0!</v>
      </c>
      <c r="FC317" s="26"/>
      <c r="FD317" s="26" t="e">
        <f t="shared" si="1492"/>
        <v>#DIV/0!</v>
      </c>
      <c r="FE317" s="26">
        <f t="shared" si="1521"/>
        <v>1</v>
      </c>
      <c r="FF317" s="26">
        <f t="shared" si="1427"/>
        <v>0.99647173876106254</v>
      </c>
      <c r="FV317" s="26">
        <f t="shared" si="1428"/>
        <v>0.33865035527373877</v>
      </c>
      <c r="FX317" s="8">
        <f t="shared" si="1522"/>
        <v>4</v>
      </c>
      <c r="FY317" t="b">
        <f t="shared" si="1493"/>
        <v>1</v>
      </c>
      <c r="GA317" t="s">
        <v>180</v>
      </c>
      <c r="GB317" s="13">
        <f ca="1">OFFSET(O313,$FY$5,0)</f>
        <v>39300.593000000001</v>
      </c>
      <c r="GC317" s="20">
        <f ca="1">OFFSET(DA313,$FY$7,0)</f>
        <v>0.37098289085244046</v>
      </c>
      <c r="GD317" s="13">
        <f ca="1">OFFSET(AU313,$FY$5,0)</f>
        <v>0.92115539834400928</v>
      </c>
      <c r="GF317" s="17">
        <f t="shared" ca="1" si="1429"/>
        <v>1989</v>
      </c>
      <c r="GG317" s="18">
        <f t="shared" ca="1" si="1430"/>
        <v>1.1570454934943382</v>
      </c>
      <c r="GH317" s="18">
        <f t="shared" ca="1" si="1431"/>
        <v>0.98049635135969071</v>
      </c>
      <c r="GI317" s="18">
        <f t="shared" ca="1" si="1432"/>
        <v>0.98057809068104551</v>
      </c>
      <c r="GJ317" s="94">
        <f t="shared" ca="1" si="1494"/>
        <v>1.1124451387049084</v>
      </c>
      <c r="GL317">
        <f t="shared" ca="1" si="1495"/>
        <v>1989</v>
      </c>
      <c r="GM317" s="18">
        <f t="shared" ca="1" si="1433"/>
        <v>0.95735519398929558</v>
      </c>
      <c r="GN317" s="18">
        <f t="shared" ca="1" si="1434"/>
        <v>0.98856445848483798</v>
      </c>
      <c r="GO317" s="18">
        <f t="shared" ca="1" si="1435"/>
        <v>0.98384028806891743</v>
      </c>
      <c r="GP317" s="18">
        <f t="shared" ca="1" si="1436"/>
        <v>0.96511721846800635</v>
      </c>
      <c r="GQ317" s="18">
        <f t="shared" ca="1" si="1437"/>
        <v>0.9984698192558189</v>
      </c>
      <c r="GX317" s="14"/>
      <c r="GZ317">
        <f t="shared" si="1438"/>
        <v>0.24350917105076073</v>
      </c>
      <c r="HA317" t="e">
        <f t="shared" si="1439"/>
        <v>#VALUE!</v>
      </c>
      <c r="HB317" t="e">
        <f t="shared" si="1440"/>
        <v>#VALUE!</v>
      </c>
      <c r="HC317" t="e">
        <f t="shared" si="1441"/>
        <v>#VALUE!</v>
      </c>
      <c r="HD317" t="e">
        <f t="shared" si="1442"/>
        <v>#VALUE!</v>
      </c>
      <c r="HE317">
        <f t="shared" si="1443"/>
        <v>9.5435230514278296E-2</v>
      </c>
      <c r="HG317" t="e">
        <f t="shared" si="1444"/>
        <v>#VALUE!</v>
      </c>
      <c r="HI317">
        <f t="shared" si="1445"/>
        <v>0</v>
      </c>
      <c r="HJ317">
        <f t="shared" si="1446"/>
        <v>1.3769459657223369</v>
      </c>
      <c r="HK317">
        <f t="shared" si="1447"/>
        <v>0</v>
      </c>
      <c r="HL317">
        <f t="shared" si="1448"/>
        <v>0</v>
      </c>
      <c r="HM317">
        <f t="shared" si="1449"/>
        <v>0</v>
      </c>
      <c r="HO317" s="8">
        <f t="shared" si="1523"/>
        <v>4</v>
      </c>
      <c r="HP317" t="b">
        <f t="shared" si="1496"/>
        <v>1</v>
      </c>
      <c r="HR317" t="s">
        <v>180</v>
      </c>
      <c r="HS317" s="13">
        <f ca="1">OFFSET(DA313,$HP$7,0)</f>
        <v>0.3992767772342396</v>
      </c>
      <c r="HT317" s="12">
        <f ca="1">OFFSET(HM313,$HP$5,0)</f>
        <v>0</v>
      </c>
      <c r="HU317" s="11"/>
      <c r="HV317" s="17">
        <f t="shared" ca="1" si="1450"/>
        <v>1989</v>
      </c>
      <c r="HW317" s="18">
        <f t="shared" ca="1" si="1451"/>
        <v>0.83198255841509094</v>
      </c>
      <c r="HX317" s="18">
        <f t="shared" ca="1" si="1452"/>
        <v>1.0463963438767263</v>
      </c>
      <c r="HY317" s="18">
        <f t="shared" ca="1" si="1453"/>
        <v>1.0381322541196594</v>
      </c>
      <c r="IB317" s="18">
        <f t="shared" ca="1" si="1454"/>
        <v>1.0944475186050675</v>
      </c>
      <c r="IC317" s="18">
        <f t="shared" ca="1" si="1455"/>
        <v>1.0259035964727181</v>
      </c>
      <c r="ID317" s="18">
        <f t="shared" ca="1" si="1456"/>
        <v>1.046298087546067</v>
      </c>
      <c r="IE317" s="18">
        <f t="shared" ca="1" si="1457"/>
        <v>1.0451029332747526</v>
      </c>
      <c r="IF317" s="18">
        <f t="shared" ca="1" si="1458"/>
        <v>1.0118013779288124</v>
      </c>
    </row>
    <row r="318" spans="1:240" x14ac:dyDescent="0.2">
      <c r="A318" s="182" t="s">
        <v>1081</v>
      </c>
      <c r="B318" s="1">
        <f t="shared" si="1497"/>
        <v>1954</v>
      </c>
      <c r="C318" s="42">
        <f>'Annual Data_MER_July-2014'!B18</f>
        <v>5262.3069999999998</v>
      </c>
      <c r="D318" s="42">
        <f>'Annual Data_MER_July-2014'!F18</f>
        <v>2457.578</v>
      </c>
      <c r="E318" s="42">
        <f>AER11_Table2.1d!U17*0.001</f>
        <v>14317.111000000001</v>
      </c>
      <c r="F318" s="42">
        <f>AER11_Table2.1e!L14*0.001</f>
        <v>8822.5509999999995</v>
      </c>
      <c r="G318" s="42">
        <f>AER11_Table2.1f!$Z14*0.001</f>
        <v>5779.7449999999999</v>
      </c>
      <c r="H318" s="42">
        <f t="shared" si="1459"/>
        <v>36639.292000000001</v>
      </c>
      <c r="I318" s="15">
        <f t="shared" si="1409"/>
        <v>3.9936133914943333</v>
      </c>
      <c r="J318" s="251">
        <f t="shared" si="1460"/>
        <v>30859.547000000002</v>
      </c>
      <c r="K318" s="27"/>
      <c r="L318" s="42">
        <f>[10]Commercial_Total!D244</f>
        <v>2457.578</v>
      </c>
      <c r="M318" s="27"/>
      <c r="N318" s="27"/>
      <c r="O318" s="29">
        <f t="shared" si="1461"/>
        <v>5779.7449999999999</v>
      </c>
      <c r="P318" s="29">
        <f t="shared" si="1462"/>
        <v>8237.3230000000003</v>
      </c>
      <c r="Q318" s="27"/>
      <c r="R318" s="27"/>
      <c r="S318" s="1"/>
      <c r="T318" s="1"/>
      <c r="U318" s="1"/>
      <c r="V318" s="1"/>
      <c r="W318" s="1"/>
      <c r="X318" s="1"/>
      <c r="Z318" s="23"/>
      <c r="AA318" s="23">
        <f t="shared" si="1410"/>
        <v>29913.833099802614</v>
      </c>
      <c r="AB318" s="23"/>
      <c r="AC318" s="58"/>
      <c r="AD318" s="27">
        <f t="shared" si="1411"/>
        <v>99.470691676436118</v>
      </c>
      <c r="AE318" s="27"/>
      <c r="AH318" s="267"/>
      <c r="AI318" s="267">
        <f t="shared" si="1463"/>
        <v>82.155235398977226</v>
      </c>
      <c r="AJ318" s="267"/>
      <c r="AK318" s="51"/>
      <c r="AL318" s="15"/>
      <c r="AM318" s="15"/>
      <c r="AN318" s="34"/>
      <c r="AO318" s="34"/>
      <c r="AQ318" s="26"/>
      <c r="AR318" s="26">
        <f t="shared" si="1412"/>
        <v>1.2805203337362356</v>
      </c>
      <c r="AS318" s="26"/>
      <c r="AT318" s="26"/>
      <c r="AU318" s="26"/>
      <c r="AV318" s="26"/>
      <c r="AY318" s="34"/>
      <c r="AZ318" s="34"/>
      <c r="BA318" s="34"/>
      <c r="BC318" s="34"/>
      <c r="BD318" s="34"/>
      <c r="BH318" s="51"/>
      <c r="BI318" s="258">
        <f>[10]Commercial_Total!Y244</f>
        <v>1.3535896127969917</v>
      </c>
      <c r="BJ318" s="51"/>
      <c r="BK318" s="1"/>
      <c r="BL318" s="258">
        <f>[13]Elec_Power_Sector!AF14</f>
        <v>1.1809876991968782</v>
      </c>
      <c r="BN318" s="1"/>
      <c r="BO318" s="258">
        <f>[10]Commercial_Total!X244</f>
        <v>0.94601814436964438</v>
      </c>
      <c r="BP318" s="1"/>
      <c r="BQ318" s="51"/>
      <c r="BR318" s="1"/>
      <c r="BZ318" s="83">
        <f t="shared" si="1498"/>
        <v>0.33673886391499797</v>
      </c>
      <c r="CA318" s="83">
        <f t="shared" si="1413"/>
        <v>0</v>
      </c>
      <c r="CB318" s="83" t="str">
        <f t="shared" si="1414"/>
        <v>NA</v>
      </c>
      <c r="CC318" s="83" t="str">
        <f t="shared" si="1415"/>
        <v>NA</v>
      </c>
      <c r="CD318" s="83" t="str">
        <f t="shared" si="1416"/>
        <v>NA</v>
      </c>
      <c r="CE318" s="83" t="str">
        <f t="shared" si="1417"/>
        <v>NA</v>
      </c>
      <c r="CF318" s="84" t="str">
        <f t="shared" si="1464"/>
        <v xml:space="preserve">NA </v>
      </c>
      <c r="CG318" s="84">
        <f t="shared" si="1418"/>
        <v>0.1173921746726919</v>
      </c>
      <c r="CH318" s="9"/>
      <c r="CI318" s="84" t="str">
        <f t="shared" si="1465"/>
        <v xml:space="preserve">NA </v>
      </c>
      <c r="CK318" s="87">
        <f t="shared" si="1419"/>
        <v>0</v>
      </c>
      <c r="CL318" s="87">
        <f t="shared" si="1466"/>
        <v>0</v>
      </c>
      <c r="CM318" s="92">
        <f t="shared" si="1467"/>
        <v>0</v>
      </c>
      <c r="CN318" s="92">
        <f t="shared" si="1468"/>
        <v>0</v>
      </c>
      <c r="CO318" s="5">
        <f t="shared" si="1469"/>
        <v>0</v>
      </c>
      <c r="CP318" s="91">
        <f t="shared" si="1420"/>
        <v>0</v>
      </c>
      <c r="CQ318" s="37" t="e">
        <f t="shared" si="1421"/>
        <v>#VALUE!</v>
      </c>
      <c r="CR318" t="e">
        <f t="shared" si="1422"/>
        <v>#VALUE!</v>
      </c>
      <c r="CS318" s="84" t="str">
        <f t="shared" si="1423"/>
        <v xml:space="preserve">NA </v>
      </c>
      <c r="CT318" s="205"/>
      <c r="CU318" s="244"/>
      <c r="CV318" s="5"/>
      <c r="CW318" s="26">
        <f t="shared" si="1470"/>
        <v>0</v>
      </c>
      <c r="CX318" s="26">
        <f t="shared" si="1471"/>
        <v>0.29834668374664924</v>
      </c>
      <c r="CY318" s="26">
        <f t="shared" si="1472"/>
        <v>0</v>
      </c>
      <c r="CZ318" s="26">
        <f t="shared" si="1473"/>
        <v>0</v>
      </c>
      <c r="DA318" s="26">
        <f t="shared" si="1474"/>
        <v>0.7016533162533507</v>
      </c>
      <c r="DB318">
        <f t="shared" si="1475"/>
        <v>1</v>
      </c>
      <c r="DD318" s="26" t="e">
        <f t="shared" si="1499"/>
        <v>#DIV/0!</v>
      </c>
      <c r="DE318" s="26">
        <f t="shared" si="1500"/>
        <v>0.30156132728310447</v>
      </c>
      <c r="DF318" s="26" t="e">
        <f t="shared" si="1501"/>
        <v>#DIV/0!</v>
      </c>
      <c r="DG318" s="26" t="e">
        <f t="shared" si="1502"/>
        <v>#DIV/0!</v>
      </c>
      <c r="DH318" s="26">
        <f t="shared" si="1503"/>
        <v>0.69842220080552664</v>
      </c>
      <c r="DI318" s="26" t="e">
        <f t="shared" si="1504"/>
        <v>#DIV/0!</v>
      </c>
      <c r="DJ318" s="26"/>
      <c r="DK318" s="26" t="e">
        <f t="shared" si="1505"/>
        <v>#DIV/0!</v>
      </c>
      <c r="DL318" s="26" t="e">
        <f t="shared" si="1506"/>
        <v>#DIV/0!</v>
      </c>
      <c r="DM318" s="26" t="e">
        <f t="shared" si="1507"/>
        <v>#DIV/0!</v>
      </c>
      <c r="DN318" s="26" t="e">
        <f t="shared" si="1508"/>
        <v>#DIV/0!</v>
      </c>
      <c r="DO318" s="26" t="e">
        <f t="shared" si="1509"/>
        <v>#DIV/0!</v>
      </c>
      <c r="DP318" s="26" t="e">
        <f t="shared" si="1510"/>
        <v>#DIV/0!</v>
      </c>
      <c r="DQ318" s="26"/>
      <c r="DR318" s="26"/>
      <c r="DS318" s="26" t="e">
        <f t="shared" si="1511"/>
        <v>#DIV/0!</v>
      </c>
      <c r="DT318" s="26">
        <f t="shared" si="1512"/>
        <v>-4.4383690852405032E-2</v>
      </c>
      <c r="DU318" s="26" t="e">
        <f t="shared" si="1513"/>
        <v>#DIV/0!</v>
      </c>
      <c r="DV318" s="26" t="e">
        <f t="shared" si="1514"/>
        <v>#DIV/0!</v>
      </c>
      <c r="DW318" s="26" t="e">
        <f t="shared" si="1515"/>
        <v>#DIV/0!</v>
      </c>
      <c r="DY318" s="26" t="e">
        <f t="shared" si="1516"/>
        <v>#DIV/0!</v>
      </c>
      <c r="DZ318" s="26">
        <f t="shared" si="1517"/>
        <v>1</v>
      </c>
      <c r="EA318" s="26">
        <f t="shared" si="1424"/>
        <v>1.2335069366866871</v>
      </c>
      <c r="EC318" s="26" t="e">
        <f t="shared" si="1476"/>
        <v>#DIV/0!</v>
      </c>
      <c r="ED318" s="26" t="e">
        <f t="shared" si="1477"/>
        <v>#DIV/0!</v>
      </c>
      <c r="EE318" s="26" t="e">
        <f t="shared" si="1478"/>
        <v>#DIV/0!</v>
      </c>
      <c r="EF318" s="26" t="e">
        <f t="shared" si="1479"/>
        <v>#DIV/0!</v>
      </c>
      <c r="EG318" s="26" t="e">
        <f t="shared" si="1480"/>
        <v>#DIV/0!</v>
      </c>
      <c r="EI318" s="26" t="e">
        <f t="shared" si="1481"/>
        <v>#DIV/0!</v>
      </c>
      <c r="EJ318" s="26">
        <f t="shared" si="1518"/>
        <v>1</v>
      </c>
      <c r="EK318" s="26">
        <f t="shared" si="1425"/>
        <v>1.1389164186292695</v>
      </c>
      <c r="EN318" s="26" t="e">
        <f t="shared" si="1519"/>
        <v>#DIV/0!</v>
      </c>
      <c r="EO318" s="26">
        <f t="shared" si="1482"/>
        <v>-6.6597056637883012E-2</v>
      </c>
      <c r="EP318" s="26" t="e">
        <f t="shared" si="1483"/>
        <v>#DIV/0!</v>
      </c>
      <c r="EQ318" s="26" t="e">
        <f t="shared" si="1484"/>
        <v>#DIV/0!</v>
      </c>
      <c r="ER318" s="26">
        <f t="shared" si="1485"/>
        <v>-5.4481212006113618E-2</v>
      </c>
      <c r="ET318" s="26" t="e">
        <f t="shared" si="1486"/>
        <v>#DIV/0!</v>
      </c>
      <c r="EU318" s="26">
        <f t="shared" si="1520"/>
        <v>1</v>
      </c>
      <c r="EV318" s="26">
        <f t="shared" si="1426"/>
        <v>1.2378743715871898</v>
      </c>
      <c r="EW318" s="26"/>
      <c r="EX318" s="26" t="e">
        <f t="shared" si="1487"/>
        <v>#DIV/0!</v>
      </c>
      <c r="EY318" s="26">
        <f t="shared" si="1488"/>
        <v>2.2213365785477852E-2</v>
      </c>
      <c r="EZ318" s="26" t="e">
        <f t="shared" si="1489"/>
        <v>#DIV/0!</v>
      </c>
      <c r="FA318" s="26" t="e">
        <f t="shared" si="1490"/>
        <v>#DIV/0!</v>
      </c>
      <c r="FB318" s="26" t="e">
        <f t="shared" si="1491"/>
        <v>#DIV/0!</v>
      </c>
      <c r="FC318" s="26"/>
      <c r="FD318" s="26" t="e">
        <f t="shared" si="1492"/>
        <v>#DIV/0!</v>
      </c>
      <c r="FE318" s="26">
        <f t="shared" si="1521"/>
        <v>1</v>
      </c>
      <c r="FF318" s="26">
        <f t="shared" si="1427"/>
        <v>0.99647173876106254</v>
      </c>
      <c r="FV318" s="26">
        <f t="shared" si="1428"/>
        <v>0.33673886391499797</v>
      </c>
      <c r="FX318" s="8">
        <f t="shared" si="1522"/>
        <v>5</v>
      </c>
      <c r="FY318" t="b">
        <f t="shared" si="1493"/>
        <v>1</v>
      </c>
      <c r="GA318" t="s">
        <v>189</v>
      </c>
      <c r="GC318" s="12">
        <f ca="1">SUM(GC313:GC317)</f>
        <v>1</v>
      </c>
      <c r="GD318" s="11"/>
      <c r="GE318" s="11"/>
      <c r="GF318" s="17">
        <f t="shared" ca="1" si="1429"/>
        <v>1990</v>
      </c>
      <c r="GG318" s="18">
        <f t="shared" ca="1" si="1430"/>
        <v>1.1792451586537827</v>
      </c>
      <c r="GH318" s="18">
        <f t="shared" ca="1" si="1431"/>
        <v>0.96299494601127922</v>
      </c>
      <c r="GI318" s="18">
        <f t="shared" ca="1" si="1432"/>
        <v>0.97342231702831405</v>
      </c>
      <c r="GJ318" s="94">
        <f t="shared" ca="1" si="1494"/>
        <v>1.105425321666365</v>
      </c>
      <c r="GL318">
        <f t="shared" ca="1" si="1495"/>
        <v>1990</v>
      </c>
      <c r="GM318" s="18">
        <f t="shared" ca="1" si="1433"/>
        <v>0.90751825081642923</v>
      </c>
      <c r="GN318" s="18">
        <f t="shared" ca="1" si="1434"/>
        <v>0.98770896012018461</v>
      </c>
      <c r="GO318" s="18">
        <f t="shared" ca="1" si="1435"/>
        <v>0.98290542309401141</v>
      </c>
      <c r="GP318" s="18">
        <f t="shared" ca="1" si="1436"/>
        <v>0.95515668919483165</v>
      </c>
      <c r="GQ318" s="18">
        <f t="shared" ca="1" si="1437"/>
        <v>1</v>
      </c>
      <c r="GX318" s="14"/>
      <c r="GZ318">
        <f t="shared" si="1438"/>
        <v>0.24213469832693493</v>
      </c>
      <c r="HA318" t="e">
        <f t="shared" si="1439"/>
        <v>#VALUE!</v>
      </c>
      <c r="HB318" t="e">
        <f t="shared" si="1440"/>
        <v>#VALUE!</v>
      </c>
      <c r="HC318" t="e">
        <f t="shared" si="1441"/>
        <v>#VALUE!</v>
      </c>
      <c r="HD318" t="e">
        <f t="shared" si="1442"/>
        <v>#VALUE!</v>
      </c>
      <c r="HE318">
        <f t="shared" si="1443"/>
        <v>9.5372616105701677E-2</v>
      </c>
      <c r="HG318" t="e">
        <f t="shared" si="1444"/>
        <v>#VALUE!</v>
      </c>
      <c r="HI318">
        <f t="shared" si="1445"/>
        <v>0</v>
      </c>
      <c r="HJ318">
        <f t="shared" si="1446"/>
        <v>1.3171684086867539</v>
      </c>
      <c r="HK318">
        <f t="shared" si="1447"/>
        <v>0</v>
      </c>
      <c r="HL318">
        <f t="shared" si="1448"/>
        <v>0</v>
      </c>
      <c r="HM318">
        <f t="shared" si="1449"/>
        <v>0</v>
      </c>
      <c r="HO318" s="8">
        <f t="shared" si="1523"/>
        <v>5</v>
      </c>
      <c r="HP318" t="b">
        <f t="shared" si="1496"/>
        <v>1</v>
      </c>
      <c r="HR318" t="s">
        <v>189</v>
      </c>
      <c r="HS318" s="12">
        <f ca="1">SUM(HS313:HS317)</f>
        <v>0.99999999999999989</v>
      </c>
      <c r="HT318" s="11"/>
      <c r="HU318" s="11"/>
      <c r="HV318" s="17">
        <f t="shared" ca="1" si="1450"/>
        <v>1990</v>
      </c>
      <c r="HW318" s="18">
        <f t="shared" ca="1" si="1451"/>
        <v>0.84794540025593623</v>
      </c>
      <c r="HX318" s="18">
        <f t="shared" ca="1" si="1452"/>
        <v>1.0277186542107866</v>
      </c>
      <c r="HY318" s="18">
        <f t="shared" ca="1" si="1453"/>
        <v>1.0305564786636519</v>
      </c>
      <c r="IB318" s="18">
        <f t="shared" ca="1" si="1454"/>
        <v>0.94325685348270771</v>
      </c>
      <c r="IC318" s="18">
        <f t="shared" ca="1" si="1455"/>
        <v>0.9732223393132694</v>
      </c>
      <c r="ID318" s="18">
        <f t="shared" ca="1" si="1456"/>
        <v>1.0550609401678692</v>
      </c>
      <c r="IE318" s="18">
        <f t="shared" ca="1" si="1457"/>
        <v>1.035161240314</v>
      </c>
      <c r="IF318" s="18">
        <f t="shared" ca="1" si="1458"/>
        <v>1.0074810770910907</v>
      </c>
    </row>
    <row r="319" spans="1:240" x14ac:dyDescent="0.2">
      <c r="A319" s="182" t="s">
        <v>1081</v>
      </c>
      <c r="B319" s="1">
        <f t="shared" si="1497"/>
        <v>1955</v>
      </c>
      <c r="C319" s="42">
        <f>'Annual Data_MER_July-2014'!B19</f>
        <v>5607.8119999999999</v>
      </c>
      <c r="D319" s="42">
        <f>'Annual Data_MER_July-2014'!F19</f>
        <v>2561.252</v>
      </c>
      <c r="E319" s="42">
        <f>AER11_Table2.1d!U18*0.001</f>
        <v>16102.98</v>
      </c>
      <c r="F319" s="42">
        <f>AER11_Table2.1e!L15*0.001</f>
        <v>9474.4259999999995</v>
      </c>
      <c r="G319" s="42">
        <f>AER11_Table2.1f!$Z15*0.001</f>
        <v>6461.4710000000005</v>
      </c>
      <c r="H319" s="42">
        <f t="shared" si="1459"/>
        <v>40207.940999999999</v>
      </c>
      <c r="I319" s="15">
        <f t="shared" si="1409"/>
        <v>3.8122932036268722</v>
      </c>
      <c r="J319" s="251">
        <f t="shared" si="1460"/>
        <v>33746.47</v>
      </c>
      <c r="K319" s="27"/>
      <c r="L319" s="42">
        <f>[10]Commercial_Total!D245</f>
        <v>2561.252</v>
      </c>
      <c r="M319" s="27"/>
      <c r="N319" s="27"/>
      <c r="O319" s="29">
        <f t="shared" si="1461"/>
        <v>6461.4710000000005</v>
      </c>
      <c r="P319" s="29">
        <f t="shared" si="1462"/>
        <v>9022.723</v>
      </c>
      <c r="Q319" s="27"/>
      <c r="R319" s="27"/>
      <c r="S319" s="1"/>
      <c r="T319" s="1"/>
      <c r="U319" s="1"/>
      <c r="V319" s="1"/>
      <c r="W319" s="1"/>
      <c r="X319" s="1"/>
      <c r="Z319" s="23"/>
      <c r="AA319" s="23">
        <f t="shared" si="1410"/>
        <v>30679.715723217607</v>
      </c>
      <c r="AB319" s="23"/>
      <c r="AC319" s="58"/>
      <c r="AD319" s="27">
        <f t="shared" si="1411"/>
        <v>108.37280187573272</v>
      </c>
      <c r="AE319" s="27"/>
      <c r="AH319" s="267"/>
      <c r="AI319" s="267">
        <f t="shared" si="1463"/>
        <v>83.483563638815312</v>
      </c>
      <c r="AJ319" s="267"/>
      <c r="AK319" s="51"/>
      <c r="AL319" s="15"/>
      <c r="AM319" s="15"/>
      <c r="AN319" s="34"/>
      <c r="AO319" s="34"/>
      <c r="AQ319" s="26"/>
      <c r="AR319" s="26">
        <f t="shared" si="1412"/>
        <v>1.3012244472687242</v>
      </c>
      <c r="AS319" s="26"/>
      <c r="AT319" s="26"/>
      <c r="AU319" s="26"/>
      <c r="AV319" s="26"/>
      <c r="AY319" s="34"/>
      <c r="AZ319" s="34"/>
      <c r="BA319" s="34"/>
      <c r="BC319" s="34"/>
      <c r="BD319" s="34"/>
      <c r="BH319" s="51"/>
      <c r="BI319" s="258">
        <f>[10]Commercial_Total!Y245</f>
        <v>1.3225331800690152</v>
      </c>
      <c r="BJ319" s="51"/>
      <c r="BK319" s="1"/>
      <c r="BL319" s="258">
        <f>[13]Elec_Power_Sector!AF15</f>
        <v>1.1403287341797532</v>
      </c>
      <c r="BN319" s="1"/>
      <c r="BO319" s="258">
        <f>[10]Commercial_Total!X245</f>
        <v>0.98388794086876596</v>
      </c>
      <c r="BP319" s="1"/>
      <c r="BQ319" s="51"/>
      <c r="BR319" s="1"/>
      <c r="BZ319" s="83">
        <f t="shared" si="1498"/>
        <v>0.36073137614195133</v>
      </c>
      <c r="CA319" s="83">
        <f t="shared" si="1413"/>
        <v>0</v>
      </c>
      <c r="CB319" s="83" t="str">
        <f t="shared" si="1414"/>
        <v>NA</v>
      </c>
      <c r="CC319" s="83" t="str">
        <f t="shared" si="1415"/>
        <v>NA</v>
      </c>
      <c r="CD319" s="83" t="str">
        <f t="shared" si="1416"/>
        <v>NA</v>
      </c>
      <c r="CE319" s="83" t="str">
        <f t="shared" si="1417"/>
        <v>NA</v>
      </c>
      <c r="CF319" s="84" t="str">
        <f t="shared" si="1464"/>
        <v xml:space="preserve">NA </v>
      </c>
      <c r="CG319" s="84">
        <f t="shared" si="1418"/>
        <v>0.12858510883199734</v>
      </c>
      <c r="CH319" s="9"/>
      <c r="CI319" s="84" t="str">
        <f t="shared" si="1465"/>
        <v xml:space="preserve">NA </v>
      </c>
      <c r="CK319" s="87">
        <f t="shared" si="1419"/>
        <v>0</v>
      </c>
      <c r="CL319" s="87">
        <f t="shared" si="1466"/>
        <v>0</v>
      </c>
      <c r="CM319" s="92">
        <f t="shared" si="1467"/>
        <v>0</v>
      </c>
      <c r="CN319" s="92">
        <f t="shared" si="1468"/>
        <v>0</v>
      </c>
      <c r="CO319" s="5">
        <f t="shared" si="1469"/>
        <v>0</v>
      </c>
      <c r="CP319" s="91">
        <f t="shared" si="1420"/>
        <v>0</v>
      </c>
      <c r="CQ319" s="37" t="e">
        <f t="shared" si="1421"/>
        <v>#VALUE!</v>
      </c>
      <c r="CR319" t="e">
        <f t="shared" si="1422"/>
        <v>#VALUE!</v>
      </c>
      <c r="CS319" s="84" t="str">
        <f t="shared" si="1423"/>
        <v xml:space="preserve">NA </v>
      </c>
      <c r="CT319" s="205"/>
      <c r="CU319" s="244"/>
      <c r="CV319" s="5"/>
      <c r="CW319" s="26">
        <f t="shared" si="1470"/>
        <v>0</v>
      </c>
      <c r="CX319" s="26">
        <f t="shared" si="1471"/>
        <v>0.28386685482863655</v>
      </c>
      <c r="CY319" s="26">
        <f t="shared" si="1472"/>
        <v>0</v>
      </c>
      <c r="CZ319" s="26">
        <f t="shared" si="1473"/>
        <v>0</v>
      </c>
      <c r="DA319" s="26">
        <f t="shared" si="1474"/>
        <v>0.71613314517136351</v>
      </c>
      <c r="DB319">
        <f t="shared" si="1475"/>
        <v>1</v>
      </c>
      <c r="DD319" s="26" t="e">
        <f t="shared" si="1499"/>
        <v>#DIV/0!</v>
      </c>
      <c r="DE319" s="26">
        <f t="shared" si="1500"/>
        <v>0.29104673975511269</v>
      </c>
      <c r="DF319" s="26" t="e">
        <f t="shared" si="1501"/>
        <v>#DIV/0!</v>
      </c>
      <c r="DG319" s="26" t="e">
        <f t="shared" si="1502"/>
        <v>#DIV/0!</v>
      </c>
      <c r="DH319" s="26">
        <f t="shared" si="1503"/>
        <v>0.70886858298586308</v>
      </c>
      <c r="DI319" s="26" t="e">
        <f t="shared" si="1504"/>
        <v>#DIV/0!</v>
      </c>
      <c r="DJ319" s="26"/>
      <c r="DK319" s="26" t="e">
        <f t="shared" si="1505"/>
        <v>#DIV/0!</v>
      </c>
      <c r="DL319" s="26" t="e">
        <f t="shared" si="1506"/>
        <v>#DIV/0!</v>
      </c>
      <c r="DM319" s="26" t="e">
        <f t="shared" si="1507"/>
        <v>#DIV/0!</v>
      </c>
      <c r="DN319" s="26" t="e">
        <f t="shared" si="1508"/>
        <v>#DIV/0!</v>
      </c>
      <c r="DO319" s="26" t="e">
        <f t="shared" si="1509"/>
        <v>#DIV/0!</v>
      </c>
      <c r="DP319" s="26" t="e">
        <f t="shared" si="1510"/>
        <v>#DIV/0!</v>
      </c>
      <c r="DQ319" s="26"/>
      <c r="DR319" s="26"/>
      <c r="DS319" s="26" t="e">
        <f t="shared" si="1511"/>
        <v>#DIV/0!</v>
      </c>
      <c r="DT319" s="26">
        <f t="shared" si="1512"/>
        <v>1.6039197629032532E-2</v>
      </c>
      <c r="DU319" s="26" t="e">
        <f t="shared" si="1513"/>
        <v>#DIV/0!</v>
      </c>
      <c r="DV319" s="26" t="e">
        <f t="shared" si="1514"/>
        <v>#DIV/0!</v>
      </c>
      <c r="DW319" s="26" t="e">
        <f t="shared" si="1515"/>
        <v>#DIV/0!</v>
      </c>
      <c r="DY319" s="26" t="e">
        <f t="shared" si="1516"/>
        <v>#DIV/0!</v>
      </c>
      <c r="DZ319" s="26">
        <f t="shared" si="1517"/>
        <v>1</v>
      </c>
      <c r="EA319" s="26">
        <f t="shared" si="1424"/>
        <v>1.2335069366866871</v>
      </c>
      <c r="EC319" s="26" t="e">
        <f t="shared" si="1476"/>
        <v>#DIV/0!</v>
      </c>
      <c r="ED319" s="26" t="e">
        <f t="shared" si="1477"/>
        <v>#DIV/0!</v>
      </c>
      <c r="EE319" s="26" t="e">
        <f t="shared" si="1478"/>
        <v>#DIV/0!</v>
      </c>
      <c r="EF319" s="26" t="e">
        <f t="shared" si="1479"/>
        <v>#DIV/0!</v>
      </c>
      <c r="EG319" s="26" t="e">
        <f t="shared" si="1480"/>
        <v>#DIV/0!</v>
      </c>
      <c r="EI319" s="26" t="e">
        <f t="shared" si="1481"/>
        <v>#DIV/0!</v>
      </c>
      <c r="EJ319" s="26">
        <f t="shared" si="1518"/>
        <v>1</v>
      </c>
      <c r="EK319" s="26">
        <f t="shared" si="1425"/>
        <v>1.1389164186292695</v>
      </c>
      <c r="EN319" s="26" t="e">
        <f t="shared" si="1519"/>
        <v>#DIV/0!</v>
      </c>
      <c r="EO319" s="26">
        <f t="shared" si="1482"/>
        <v>-2.3211062744628082E-2</v>
      </c>
      <c r="EP319" s="26" t="e">
        <f t="shared" si="1483"/>
        <v>#DIV/0!</v>
      </c>
      <c r="EQ319" s="26" t="e">
        <f t="shared" si="1484"/>
        <v>#DIV/0!</v>
      </c>
      <c r="ER319" s="26">
        <f t="shared" si="1485"/>
        <v>-3.5034537425055072E-2</v>
      </c>
      <c r="ET319" s="26" t="e">
        <f t="shared" si="1486"/>
        <v>#DIV/0!</v>
      </c>
      <c r="EU319" s="26">
        <f t="shared" si="1520"/>
        <v>1</v>
      </c>
      <c r="EV319" s="26">
        <f t="shared" si="1426"/>
        <v>1.2378743715871898</v>
      </c>
      <c r="EW319" s="26"/>
      <c r="EX319" s="26" t="e">
        <f t="shared" si="1487"/>
        <v>#DIV/0!</v>
      </c>
      <c r="EY319" s="26">
        <f t="shared" si="1488"/>
        <v>3.9250260373660757E-2</v>
      </c>
      <c r="EZ319" s="26" t="e">
        <f t="shared" si="1489"/>
        <v>#DIV/0!</v>
      </c>
      <c r="FA319" s="26" t="e">
        <f t="shared" si="1490"/>
        <v>#DIV/0!</v>
      </c>
      <c r="FB319" s="26" t="e">
        <f t="shared" si="1491"/>
        <v>#DIV/0!</v>
      </c>
      <c r="FC319" s="26"/>
      <c r="FD319" s="26" t="e">
        <f t="shared" si="1492"/>
        <v>#DIV/0!</v>
      </c>
      <c r="FE319" s="26">
        <f t="shared" si="1521"/>
        <v>1</v>
      </c>
      <c r="FF319" s="26">
        <f t="shared" si="1427"/>
        <v>0.99647173876106254</v>
      </c>
      <c r="FV319" s="26">
        <f t="shared" si="1428"/>
        <v>0.36073137614195133</v>
      </c>
      <c r="FX319" s="8">
        <f t="shared" si="1522"/>
        <v>6</v>
      </c>
      <c r="FY319" t="b">
        <f t="shared" si="1493"/>
        <v>1</v>
      </c>
      <c r="GC319" s="11"/>
      <c r="GD319" s="11"/>
      <c r="GE319" s="11"/>
      <c r="GF319" s="17">
        <f t="shared" ca="1" si="1429"/>
        <v>1991</v>
      </c>
      <c r="GG319" s="18">
        <f t="shared" ca="1" si="1430"/>
        <v>1.1783882832171058</v>
      </c>
      <c r="GH319" s="18">
        <f t="shared" ca="1" si="1431"/>
        <v>0.9749164407892833</v>
      </c>
      <c r="GI319" s="18">
        <f t="shared" ca="1" si="1432"/>
        <v>0.95443193829082118</v>
      </c>
      <c r="GJ319" s="94">
        <f t="shared" ca="1" si="1494"/>
        <v>1.0964801495530552</v>
      </c>
      <c r="GL319">
        <f t="shared" ca="1" si="1495"/>
        <v>1991</v>
      </c>
      <c r="GM319" s="18">
        <f t="shared" ca="1" si="1433"/>
        <v>0.8994985635328776</v>
      </c>
      <c r="GN319" s="18">
        <f t="shared" ca="1" si="1434"/>
        <v>0.97444566862390736</v>
      </c>
      <c r="GO319" s="18">
        <f t="shared" ca="1" si="1435"/>
        <v>0.95178472568644368</v>
      </c>
      <c r="GP319" s="18">
        <f t="shared" ca="1" si="1436"/>
        <v>0.91712551484643423</v>
      </c>
      <c r="GQ319" s="18">
        <f t="shared" ca="1" si="1437"/>
        <v>0.99761144835153148</v>
      </c>
      <c r="GX319" s="14"/>
      <c r="GZ319">
        <f t="shared" si="1438"/>
        <v>0.25938670079150672</v>
      </c>
      <c r="HA319" t="e">
        <f t="shared" si="1439"/>
        <v>#VALUE!</v>
      </c>
      <c r="HB319" t="e">
        <f t="shared" si="1440"/>
        <v>#VALUE!</v>
      </c>
      <c r="HC319" t="e">
        <f t="shared" si="1441"/>
        <v>#VALUE!</v>
      </c>
      <c r="HD319" t="e">
        <f t="shared" si="1442"/>
        <v>#VALUE!</v>
      </c>
      <c r="HE319">
        <f t="shared" si="1443"/>
        <v>0.10446606220334992</v>
      </c>
      <c r="HG319" t="e">
        <f t="shared" si="1444"/>
        <v>#VALUE!</v>
      </c>
      <c r="HI319">
        <f t="shared" si="1445"/>
        <v>0</v>
      </c>
      <c r="HJ319">
        <f t="shared" si="1446"/>
        <v>1.3384650672062548</v>
      </c>
      <c r="HK319">
        <f t="shared" si="1447"/>
        <v>0</v>
      </c>
      <c r="HL319">
        <f t="shared" si="1448"/>
        <v>0</v>
      </c>
      <c r="HM319">
        <f t="shared" si="1449"/>
        <v>0</v>
      </c>
      <c r="HO319" s="8">
        <f t="shared" si="1523"/>
        <v>6</v>
      </c>
      <c r="HP319" t="b">
        <f t="shared" si="1496"/>
        <v>1</v>
      </c>
      <c r="HS319" s="11"/>
      <c r="HT319" s="11"/>
      <c r="HU319" s="11"/>
      <c r="HV319" s="17">
        <f t="shared" ca="1" si="1450"/>
        <v>1991</v>
      </c>
      <c r="HW319" s="18">
        <f t="shared" ca="1" si="1451"/>
        <v>0.84732925731077302</v>
      </c>
      <c r="HX319" s="18">
        <f t="shared" ca="1" si="1452"/>
        <v>1.0404414027778262</v>
      </c>
      <c r="HY319" s="18">
        <f t="shared" ca="1" si="1453"/>
        <v>1.0104514764484309</v>
      </c>
      <c r="IB319" s="18">
        <f t="shared" ca="1" si="1454"/>
        <v>0.96661873717406166</v>
      </c>
      <c r="IC319" s="18">
        <f t="shared" ca="1" si="1455"/>
        <v>0.97378703175871062</v>
      </c>
      <c r="ID319" s="18">
        <f t="shared" ca="1" si="1456"/>
        <v>1.0354627151138591</v>
      </c>
      <c r="IE319" s="18">
        <f t="shared" ca="1" si="1457"/>
        <v>0.99782965857986838</v>
      </c>
      <c r="IF319" s="18">
        <f t="shared" ca="1" si="1458"/>
        <v>1.0028030182943632</v>
      </c>
    </row>
    <row r="320" spans="1:240" x14ac:dyDescent="0.2">
      <c r="A320" s="182" t="s">
        <v>1081</v>
      </c>
      <c r="B320" s="1">
        <f t="shared" si="1497"/>
        <v>1956</v>
      </c>
      <c r="C320" s="42">
        <f>'Annual Data_MER_July-2014'!B20</f>
        <v>5839.3829999999998</v>
      </c>
      <c r="D320" s="42">
        <f>'Annual Data_MER_July-2014'!F20</f>
        <v>2606.8539999999998</v>
      </c>
      <c r="E320" s="42">
        <f>AER11_Table2.1d!U19*0.001</f>
        <v>16575.573</v>
      </c>
      <c r="F320" s="42">
        <f>AER11_Table2.1e!L16*0.001</f>
        <v>9790.32</v>
      </c>
      <c r="G320" s="42">
        <f>AER11_Table2.1f!$Z16*0.001</f>
        <v>6942.2960000000003</v>
      </c>
      <c r="H320" s="42">
        <f t="shared" si="1459"/>
        <v>41754.425999999999</v>
      </c>
      <c r="I320" s="15">
        <f t="shared" si="1409"/>
        <v>3.7245895588250284</v>
      </c>
      <c r="J320" s="251">
        <f t="shared" si="1460"/>
        <v>34812.129999999997</v>
      </c>
      <c r="K320" s="27"/>
      <c r="L320" s="42">
        <f>[10]Commercial_Total!D246</f>
        <v>2606.8540000000003</v>
      </c>
      <c r="M320" s="27"/>
      <c r="N320" s="27"/>
      <c r="O320" s="29">
        <f t="shared" si="1461"/>
        <v>6942.2960000000003</v>
      </c>
      <c r="P320" s="29">
        <f t="shared" si="1462"/>
        <v>9549.1500000000015</v>
      </c>
      <c r="Q320" s="27"/>
      <c r="R320" s="27"/>
      <c r="S320" s="1"/>
      <c r="T320" s="1"/>
      <c r="U320" s="1"/>
      <c r="V320" s="1"/>
      <c r="W320" s="1"/>
      <c r="X320" s="1"/>
      <c r="Z320" s="23"/>
      <c r="AA320" s="23">
        <f t="shared" si="1410"/>
        <v>31512.619132312589</v>
      </c>
      <c r="AB320" s="23"/>
      <c r="AC320" s="58"/>
      <c r="AD320" s="27">
        <f t="shared" si="1411"/>
        <v>116.85638921453693</v>
      </c>
      <c r="AE320" s="27"/>
      <c r="AH320" s="267"/>
      <c r="AI320" s="267">
        <f t="shared" si="1463"/>
        <v>82.724129944723302</v>
      </c>
      <c r="AJ320" s="267"/>
      <c r="AK320" s="51"/>
      <c r="AL320" s="15"/>
      <c r="AM320" s="15"/>
      <c r="AN320" s="34"/>
      <c r="AO320" s="34"/>
      <c r="AQ320" s="26"/>
      <c r="AR320" s="26">
        <f t="shared" si="1412"/>
        <v>1.2893874622891721</v>
      </c>
      <c r="AS320" s="26"/>
      <c r="AT320" s="26"/>
      <c r="AU320" s="26"/>
      <c r="AV320" s="26"/>
      <c r="AY320" s="34"/>
      <c r="AZ320" s="34"/>
      <c r="BA320" s="34"/>
      <c r="BC320" s="34"/>
      <c r="BD320" s="34"/>
      <c r="BH320" s="51"/>
      <c r="BI320" s="258">
        <f>[10]Commercial_Total!Y246</f>
        <v>1.3333781635716184</v>
      </c>
      <c r="BJ320" s="51"/>
      <c r="BK320" s="1"/>
      <c r="BL320" s="258">
        <f>[13]Elec_Power_Sector!AF16</f>
        <v>1.1169154908278307</v>
      </c>
      <c r="BN320" s="1"/>
      <c r="BO320" s="258">
        <f>[10]Commercial_Total!X246</f>
        <v>0.96700808331478016</v>
      </c>
      <c r="BP320" s="1"/>
      <c r="BQ320" s="51"/>
      <c r="BR320" s="1"/>
      <c r="BZ320" s="83">
        <f t="shared" si="1498"/>
        <v>0.36841688967399183</v>
      </c>
      <c r="CA320" s="83">
        <f t="shared" si="1413"/>
        <v>0</v>
      </c>
      <c r="CB320" s="83" t="str">
        <f t="shared" si="1414"/>
        <v>NA</v>
      </c>
      <c r="CC320" s="83" t="str">
        <f t="shared" si="1415"/>
        <v>NA</v>
      </c>
      <c r="CD320" s="83" t="str">
        <f t="shared" si="1416"/>
        <v>NA</v>
      </c>
      <c r="CE320" s="83" t="str">
        <f t="shared" si="1417"/>
        <v>NA</v>
      </c>
      <c r="CF320" s="84" t="str">
        <f t="shared" si="1464"/>
        <v xml:space="preserve">NA </v>
      </c>
      <c r="CG320" s="84">
        <f t="shared" si="1418"/>
        <v>0.1360873532306231</v>
      </c>
      <c r="CH320" s="9"/>
      <c r="CI320" s="84" t="str">
        <f t="shared" si="1465"/>
        <v xml:space="preserve">NA </v>
      </c>
      <c r="CK320" s="87">
        <f t="shared" si="1419"/>
        <v>0</v>
      </c>
      <c r="CL320" s="87">
        <f t="shared" si="1466"/>
        <v>0</v>
      </c>
      <c r="CM320" s="92">
        <f t="shared" si="1467"/>
        <v>0</v>
      </c>
      <c r="CN320" s="92">
        <f t="shared" si="1468"/>
        <v>0</v>
      </c>
      <c r="CO320" s="5">
        <f t="shared" si="1469"/>
        <v>0</v>
      </c>
      <c r="CP320" s="91">
        <f t="shared" si="1420"/>
        <v>0</v>
      </c>
      <c r="CQ320" s="37" t="e">
        <f t="shared" si="1421"/>
        <v>#VALUE!</v>
      </c>
      <c r="CR320" t="e">
        <f t="shared" si="1422"/>
        <v>#VALUE!</v>
      </c>
      <c r="CS320" s="84" t="str">
        <f t="shared" si="1423"/>
        <v xml:space="preserve">NA </v>
      </c>
      <c r="CT320" s="205"/>
      <c r="CU320" s="244"/>
      <c r="CV320" s="5"/>
      <c r="CW320" s="26">
        <f t="shared" si="1470"/>
        <v>0</v>
      </c>
      <c r="CX320" s="26">
        <f t="shared" si="1471"/>
        <v>0.27299330306885949</v>
      </c>
      <c r="CY320" s="26">
        <f t="shared" si="1472"/>
        <v>0</v>
      </c>
      <c r="CZ320" s="26">
        <f t="shared" si="1473"/>
        <v>0</v>
      </c>
      <c r="DA320" s="26">
        <f t="shared" si="1474"/>
        <v>0.72700669693114039</v>
      </c>
      <c r="DB320">
        <f t="shared" si="1475"/>
        <v>0.99999999999999989</v>
      </c>
      <c r="DD320" s="26" t="e">
        <f t="shared" si="1499"/>
        <v>#DIV/0!</v>
      </c>
      <c r="DE320" s="26">
        <f t="shared" si="1500"/>
        <v>0.27839468821069879</v>
      </c>
      <c r="DF320" s="26" t="e">
        <f t="shared" si="1501"/>
        <v>#DIV/0!</v>
      </c>
      <c r="DG320" s="26" t="e">
        <f t="shared" si="1502"/>
        <v>#DIV/0!</v>
      </c>
      <c r="DH320" s="26">
        <f t="shared" si="1503"/>
        <v>0.72155626611239521</v>
      </c>
      <c r="DI320" s="26" t="e">
        <f t="shared" si="1504"/>
        <v>#DIV/0!</v>
      </c>
      <c r="DJ320" s="26"/>
      <c r="DK320" s="26" t="e">
        <f t="shared" si="1505"/>
        <v>#DIV/0!</v>
      </c>
      <c r="DL320" s="26" t="e">
        <f t="shared" si="1506"/>
        <v>#DIV/0!</v>
      </c>
      <c r="DM320" s="26" t="e">
        <f t="shared" si="1507"/>
        <v>#DIV/0!</v>
      </c>
      <c r="DN320" s="26" t="e">
        <f t="shared" si="1508"/>
        <v>#DIV/0!</v>
      </c>
      <c r="DO320" s="26" t="e">
        <f t="shared" si="1509"/>
        <v>#DIV/0!</v>
      </c>
      <c r="DP320" s="26" t="e">
        <f t="shared" si="1510"/>
        <v>#DIV/0!</v>
      </c>
      <c r="DQ320" s="26"/>
      <c r="DR320" s="26"/>
      <c r="DS320" s="26" t="e">
        <f t="shared" si="1511"/>
        <v>#DIV/0!</v>
      </c>
      <c r="DT320" s="26">
        <f t="shared" si="1512"/>
        <v>-9.1384335201044747E-3</v>
      </c>
      <c r="DU320" s="26" t="e">
        <f t="shared" si="1513"/>
        <v>#DIV/0!</v>
      </c>
      <c r="DV320" s="26" t="e">
        <f t="shared" si="1514"/>
        <v>#DIV/0!</v>
      </c>
      <c r="DW320" s="26" t="e">
        <f t="shared" si="1515"/>
        <v>#DIV/0!</v>
      </c>
      <c r="DY320" s="26" t="e">
        <f t="shared" si="1516"/>
        <v>#DIV/0!</v>
      </c>
      <c r="DZ320" s="26">
        <f t="shared" si="1517"/>
        <v>1</v>
      </c>
      <c r="EA320" s="26">
        <f t="shared" si="1424"/>
        <v>1.2335069366866871</v>
      </c>
      <c r="EC320" s="26" t="e">
        <f t="shared" si="1476"/>
        <v>#DIV/0!</v>
      </c>
      <c r="ED320" s="26" t="e">
        <f t="shared" si="1477"/>
        <v>#DIV/0!</v>
      </c>
      <c r="EE320" s="26" t="e">
        <f t="shared" si="1478"/>
        <v>#DIV/0!</v>
      </c>
      <c r="EF320" s="26" t="e">
        <f t="shared" si="1479"/>
        <v>#DIV/0!</v>
      </c>
      <c r="EG320" s="26" t="e">
        <f t="shared" si="1480"/>
        <v>#DIV/0!</v>
      </c>
      <c r="EI320" s="26" t="e">
        <f t="shared" si="1481"/>
        <v>#DIV/0!</v>
      </c>
      <c r="EJ320" s="26">
        <f t="shared" si="1518"/>
        <v>1</v>
      </c>
      <c r="EK320" s="26">
        <f t="shared" si="1425"/>
        <v>1.1389164186292695</v>
      </c>
      <c r="EN320" s="26" t="e">
        <f t="shared" si="1519"/>
        <v>#DIV/0!</v>
      </c>
      <c r="EO320" s="26">
        <f t="shared" si="1482"/>
        <v>8.1667212306025579E-3</v>
      </c>
      <c r="EP320" s="26" t="e">
        <f t="shared" si="1483"/>
        <v>#DIV/0!</v>
      </c>
      <c r="EQ320" s="26" t="e">
        <f t="shared" si="1484"/>
        <v>#DIV/0!</v>
      </c>
      <c r="ER320" s="26">
        <f t="shared" si="1485"/>
        <v>-2.0745724199773167E-2</v>
      </c>
      <c r="ET320" s="26" t="e">
        <f t="shared" si="1486"/>
        <v>#DIV/0!</v>
      </c>
      <c r="EU320" s="26">
        <f t="shared" si="1520"/>
        <v>1</v>
      </c>
      <c r="EV320" s="26">
        <f t="shared" si="1426"/>
        <v>1.2378743715871898</v>
      </c>
      <c r="EW320" s="26"/>
      <c r="EX320" s="26" t="e">
        <f t="shared" si="1487"/>
        <v>#DIV/0!</v>
      </c>
      <c r="EY320" s="26">
        <f t="shared" si="1488"/>
        <v>-1.7305154750706965E-2</v>
      </c>
      <c r="EZ320" s="26" t="e">
        <f t="shared" si="1489"/>
        <v>#DIV/0!</v>
      </c>
      <c r="FA320" s="26" t="e">
        <f t="shared" si="1490"/>
        <v>#DIV/0!</v>
      </c>
      <c r="FB320" s="26" t="e">
        <f t="shared" si="1491"/>
        <v>#DIV/0!</v>
      </c>
      <c r="FC320" s="26"/>
      <c r="FD320" s="26" t="e">
        <f t="shared" si="1492"/>
        <v>#DIV/0!</v>
      </c>
      <c r="FE320" s="26">
        <f t="shared" si="1521"/>
        <v>1</v>
      </c>
      <c r="FF320" s="26">
        <f t="shared" si="1427"/>
        <v>0.99647173876106254</v>
      </c>
      <c r="FV320" s="26">
        <f t="shared" si="1428"/>
        <v>0.36841688967399183</v>
      </c>
      <c r="FX320" s="8">
        <f t="shared" si="1522"/>
        <v>7</v>
      </c>
      <c r="FY320" t="b">
        <f t="shared" si="1493"/>
        <v>1</v>
      </c>
      <c r="GC320" s="11"/>
      <c r="GD320" s="11"/>
      <c r="GE320" s="11"/>
      <c r="GF320" s="17">
        <f t="shared" ca="1" si="1429"/>
        <v>1992</v>
      </c>
      <c r="GG320" s="18">
        <f t="shared" ca="1" si="1430"/>
        <v>1.2202829007210938</v>
      </c>
      <c r="GH320" s="18">
        <f t="shared" ca="1" si="1431"/>
        <v>0.9594718718869687</v>
      </c>
      <c r="GI320" s="18">
        <f t="shared" ca="1" si="1432"/>
        <v>0.95107239218105266</v>
      </c>
      <c r="GJ320" s="94">
        <f t="shared" ca="1" si="1494"/>
        <v>1.113541348884967</v>
      </c>
      <c r="GL320">
        <f t="shared" ca="1" si="1495"/>
        <v>1992</v>
      </c>
      <c r="GM320" s="18">
        <f t="shared" ca="1" si="1433"/>
        <v>0.87131977475956612</v>
      </c>
      <c r="GN320" s="18">
        <f t="shared" ca="1" si="1434"/>
        <v>0.96109518633380275</v>
      </c>
      <c r="GO320" s="18">
        <f t="shared" ca="1" si="1435"/>
        <v>0.96135408019893176</v>
      </c>
      <c r="GP320" s="18">
        <f t="shared" ca="1" si="1436"/>
        <v>0.9168561266835954</v>
      </c>
      <c r="GQ320" s="18">
        <f t="shared" ca="1" si="1437"/>
        <v>0.9930036562447746</v>
      </c>
      <c r="GX320" s="14"/>
      <c r="GZ320">
        <f t="shared" si="1438"/>
        <v>0.26491302905350966</v>
      </c>
      <c r="HA320" t="e">
        <f t="shared" si="1439"/>
        <v>#VALUE!</v>
      </c>
      <c r="HB320" t="e">
        <f t="shared" si="1440"/>
        <v>#VALUE!</v>
      </c>
      <c r="HC320" t="e">
        <f t="shared" si="1441"/>
        <v>#VALUE!</v>
      </c>
      <c r="HD320" t="e">
        <f t="shared" si="1442"/>
        <v>#VALUE!</v>
      </c>
      <c r="HE320">
        <f t="shared" si="1443"/>
        <v>0.11056109091336605</v>
      </c>
      <c r="HG320" t="e">
        <f t="shared" si="1444"/>
        <v>#VALUE!</v>
      </c>
      <c r="HI320">
        <f t="shared" si="1445"/>
        <v>0</v>
      </c>
      <c r="HJ320">
        <f t="shared" si="1446"/>
        <v>1.3262893115712981</v>
      </c>
      <c r="HK320">
        <f t="shared" si="1447"/>
        <v>0</v>
      </c>
      <c r="HL320">
        <f t="shared" si="1448"/>
        <v>0</v>
      </c>
      <c r="HM320">
        <f t="shared" si="1449"/>
        <v>0</v>
      </c>
      <c r="HO320" s="8">
        <f t="shared" si="1523"/>
        <v>7</v>
      </c>
      <c r="HP320" t="b">
        <f t="shared" si="1496"/>
        <v>1</v>
      </c>
      <c r="HS320" s="11"/>
      <c r="HT320" s="11"/>
      <c r="HU320" s="11"/>
      <c r="HV320" s="17">
        <f t="shared" ca="1" si="1450"/>
        <v>1992</v>
      </c>
      <c r="HW320" s="18">
        <f t="shared" ca="1" si="1451"/>
        <v>0.87745390776814081</v>
      </c>
      <c r="HX320" s="18">
        <f t="shared" ca="1" si="1452"/>
        <v>1.0239587912824106</v>
      </c>
      <c r="HY320" s="18">
        <f t="shared" ca="1" si="1453"/>
        <v>1.0068947447522021</v>
      </c>
      <c r="IB320" s="18">
        <f t="shared" ca="1" si="1454"/>
        <v>0.9799533363720776</v>
      </c>
      <c r="IC320" s="18">
        <f t="shared" ca="1" si="1455"/>
        <v>0.97577276348311925</v>
      </c>
      <c r="ID320" s="18">
        <f t="shared" ca="1" si="1456"/>
        <v>1.0482001905433265</v>
      </c>
      <c r="IE320" s="18">
        <f t="shared" ca="1" si="1457"/>
        <v>0.99953423730272706</v>
      </c>
      <c r="IF320" s="18">
        <f t="shared" ca="1" si="1458"/>
        <v>1.0033199528582895</v>
      </c>
    </row>
    <row r="321" spans="1:240" x14ac:dyDescent="0.2">
      <c r="A321" s="182" t="s">
        <v>1081</v>
      </c>
      <c r="B321" s="1">
        <f t="shared" si="1497"/>
        <v>1957</v>
      </c>
      <c r="C321" s="42">
        <f>'Annual Data_MER_July-2014'!B21</f>
        <v>5743.9</v>
      </c>
      <c r="D321" s="42">
        <f>'Annual Data_MER_July-2014'!F21</f>
        <v>2449.2910000000002</v>
      </c>
      <c r="E321" s="42">
        <f>AER11_Table2.1d!U20*0.001</f>
        <v>16526.394</v>
      </c>
      <c r="F321" s="42">
        <f>AER11_Table2.1e!L17*0.001</f>
        <v>9836.6939999999995</v>
      </c>
      <c r="G321" s="42">
        <f>AER11_Table2.1f!$Z17*0.001</f>
        <v>7231.0349999999999</v>
      </c>
      <c r="H321" s="42">
        <f t="shared" si="1459"/>
        <v>41787.313999999998</v>
      </c>
      <c r="I321" s="15">
        <f t="shared" si="1409"/>
        <v>3.6804798088663961</v>
      </c>
      <c r="J321" s="251">
        <f t="shared" si="1460"/>
        <v>34556.278999999995</v>
      </c>
      <c r="K321" s="27"/>
      <c r="L321" s="42">
        <f>[10]Commercial_Total!D247</f>
        <v>2449.2910000000002</v>
      </c>
      <c r="M321" s="27"/>
      <c r="N321" s="27"/>
      <c r="O321" s="29">
        <f t="shared" si="1461"/>
        <v>7231.0349999999999</v>
      </c>
      <c r="P321" s="29">
        <f t="shared" si="1462"/>
        <v>9680.3260000000009</v>
      </c>
      <c r="Q321" s="27"/>
      <c r="R321" s="27"/>
      <c r="S321" s="1"/>
      <c r="T321" s="1"/>
      <c r="U321" s="1"/>
      <c r="V321" s="1"/>
      <c r="W321" s="1"/>
      <c r="X321" s="1"/>
      <c r="Z321" s="23"/>
      <c r="AA321" s="23">
        <f t="shared" si="1410"/>
        <v>32345.382764320952</v>
      </c>
      <c r="AB321" s="23"/>
      <c r="AC321" s="58"/>
      <c r="AD321" s="27">
        <f t="shared" si="1411"/>
        <v>125.10726846424386</v>
      </c>
      <c r="AE321" s="27"/>
      <c r="AH321" s="267"/>
      <c r="AI321" s="267">
        <f t="shared" si="1463"/>
        <v>75.723048876754248</v>
      </c>
      <c r="AJ321" s="267"/>
      <c r="AK321" s="51"/>
      <c r="AL321" s="15"/>
      <c r="AM321" s="15"/>
      <c r="AN321" s="34"/>
      <c r="AO321" s="34"/>
      <c r="AQ321" s="26"/>
      <c r="AR321" s="26">
        <f t="shared" si="1412"/>
        <v>1.180264451173294</v>
      </c>
      <c r="AS321" s="26"/>
      <c r="AT321" s="26"/>
      <c r="AU321" s="26"/>
      <c r="AV321" s="26"/>
      <c r="AY321" s="34"/>
      <c r="AZ321" s="34"/>
      <c r="BA321" s="34"/>
      <c r="BC321" s="34"/>
      <c r="BD321" s="34"/>
      <c r="BH321" s="51"/>
      <c r="BI321" s="258">
        <f>[10]Commercial_Total!Y247</f>
        <v>1.2248368434425951</v>
      </c>
      <c r="BJ321" s="51"/>
      <c r="BK321" s="1"/>
      <c r="BL321" s="258">
        <f>[13]Elec_Power_Sector!AF17</f>
        <v>1.105741090762616</v>
      </c>
      <c r="BN321" s="1"/>
      <c r="BO321" s="258">
        <f>[10]Commercial_Total!X247</f>
        <v>0.96360952684602208</v>
      </c>
      <c r="BP321" s="1"/>
      <c r="BQ321" s="51"/>
      <c r="BR321" s="1"/>
      <c r="BZ321" s="83">
        <f t="shared" si="1498"/>
        <v>0.37616831670116141</v>
      </c>
      <c r="CA321" s="83">
        <f t="shared" si="1413"/>
        <v>0</v>
      </c>
      <c r="CB321" s="83" t="str">
        <f t="shared" si="1414"/>
        <v>NA</v>
      </c>
      <c r="CC321" s="83" t="str">
        <f t="shared" si="1415"/>
        <v>NA</v>
      </c>
      <c r="CD321" s="83" t="str">
        <f t="shared" si="1416"/>
        <v>NA</v>
      </c>
      <c r="CE321" s="83" t="str">
        <f t="shared" si="1417"/>
        <v>NA</v>
      </c>
      <c r="CF321" s="84" t="str">
        <f t="shared" si="1464"/>
        <v xml:space="preserve">NA </v>
      </c>
      <c r="CG321" s="84">
        <f t="shared" si="1418"/>
        <v>0.13795677560302066</v>
      </c>
      <c r="CH321" s="9"/>
      <c r="CI321" s="84" t="str">
        <f t="shared" si="1465"/>
        <v xml:space="preserve">NA </v>
      </c>
      <c r="CK321" s="87">
        <f t="shared" si="1419"/>
        <v>0</v>
      </c>
      <c r="CL321" s="87">
        <f t="shared" si="1466"/>
        <v>0</v>
      </c>
      <c r="CM321" s="92">
        <f t="shared" si="1467"/>
        <v>0</v>
      </c>
      <c r="CN321" s="92">
        <f t="shared" si="1468"/>
        <v>0</v>
      </c>
      <c r="CO321" s="5">
        <f t="shared" si="1469"/>
        <v>0</v>
      </c>
      <c r="CP321" s="91">
        <f t="shared" si="1420"/>
        <v>0</v>
      </c>
      <c r="CQ321" s="37" t="e">
        <f t="shared" si="1421"/>
        <v>#VALUE!</v>
      </c>
      <c r="CR321" t="e">
        <f t="shared" si="1422"/>
        <v>#VALUE!</v>
      </c>
      <c r="CS321" s="84" t="str">
        <f t="shared" si="1423"/>
        <v xml:space="preserve">NA </v>
      </c>
      <c r="CT321" s="205"/>
      <c r="CU321" s="244"/>
      <c r="CV321" s="5"/>
      <c r="CW321" s="26">
        <f t="shared" si="1470"/>
        <v>0</v>
      </c>
      <c r="CX321" s="26">
        <f t="shared" si="1471"/>
        <v>0.25301740871123557</v>
      </c>
      <c r="CY321" s="26">
        <f t="shared" si="1472"/>
        <v>0</v>
      </c>
      <c r="CZ321" s="26">
        <f t="shared" si="1473"/>
        <v>0</v>
      </c>
      <c r="DA321" s="26">
        <f t="shared" si="1474"/>
        <v>0.74698259128876432</v>
      </c>
      <c r="DB321">
        <f t="shared" si="1475"/>
        <v>0.99999999999999989</v>
      </c>
      <c r="DD321" s="26" t="e">
        <f t="shared" si="1499"/>
        <v>#DIV/0!</v>
      </c>
      <c r="DE321" s="26">
        <f t="shared" si="1500"/>
        <v>0.26287887242821878</v>
      </c>
      <c r="DF321" s="26" t="e">
        <f t="shared" si="1501"/>
        <v>#DIV/0!</v>
      </c>
      <c r="DG321" s="26" t="e">
        <f t="shared" si="1502"/>
        <v>#DIV/0!</v>
      </c>
      <c r="DH321" s="26">
        <f t="shared" si="1503"/>
        <v>0.73694952212884413</v>
      </c>
      <c r="DI321" s="26" t="e">
        <f t="shared" si="1504"/>
        <v>#DIV/0!</v>
      </c>
      <c r="DJ321" s="26"/>
      <c r="DK321" s="26" t="e">
        <f t="shared" si="1505"/>
        <v>#DIV/0!</v>
      </c>
      <c r="DL321" s="26" t="e">
        <f t="shared" si="1506"/>
        <v>#DIV/0!</v>
      </c>
      <c r="DM321" s="26" t="e">
        <f t="shared" si="1507"/>
        <v>#DIV/0!</v>
      </c>
      <c r="DN321" s="26" t="e">
        <f t="shared" si="1508"/>
        <v>#DIV/0!</v>
      </c>
      <c r="DO321" s="26" t="e">
        <f t="shared" si="1509"/>
        <v>#DIV/0!</v>
      </c>
      <c r="DP321" s="26" t="e">
        <f t="shared" si="1510"/>
        <v>#DIV/0!</v>
      </c>
      <c r="DQ321" s="26"/>
      <c r="DR321" s="26"/>
      <c r="DS321" s="26" t="e">
        <f t="shared" si="1511"/>
        <v>#DIV/0!</v>
      </c>
      <c r="DT321" s="26">
        <f t="shared" si="1512"/>
        <v>-8.842874563655935E-2</v>
      </c>
      <c r="DU321" s="26" t="e">
        <f t="shared" si="1513"/>
        <v>#DIV/0!</v>
      </c>
      <c r="DV321" s="26" t="e">
        <f t="shared" si="1514"/>
        <v>#DIV/0!</v>
      </c>
      <c r="DW321" s="26" t="e">
        <f t="shared" si="1515"/>
        <v>#DIV/0!</v>
      </c>
      <c r="DY321" s="26" t="e">
        <f t="shared" si="1516"/>
        <v>#DIV/0!</v>
      </c>
      <c r="DZ321" s="26">
        <f t="shared" si="1517"/>
        <v>1</v>
      </c>
      <c r="EA321" s="26">
        <f t="shared" si="1424"/>
        <v>1.2335069366866871</v>
      </c>
      <c r="EC321" s="26" t="e">
        <f t="shared" si="1476"/>
        <v>#DIV/0!</v>
      </c>
      <c r="ED321" s="26" t="e">
        <f t="shared" si="1477"/>
        <v>#DIV/0!</v>
      </c>
      <c r="EE321" s="26" t="e">
        <f t="shared" si="1478"/>
        <v>#DIV/0!</v>
      </c>
      <c r="EF321" s="26" t="e">
        <f t="shared" si="1479"/>
        <v>#DIV/0!</v>
      </c>
      <c r="EG321" s="26" t="e">
        <f t="shared" si="1480"/>
        <v>#DIV/0!</v>
      </c>
      <c r="EI321" s="26" t="e">
        <f t="shared" si="1481"/>
        <v>#DIV/0!</v>
      </c>
      <c r="EJ321" s="26">
        <f t="shared" si="1518"/>
        <v>1</v>
      </c>
      <c r="EK321" s="26">
        <f t="shared" si="1425"/>
        <v>1.1389164186292695</v>
      </c>
      <c r="EN321" s="26" t="e">
        <f t="shared" si="1519"/>
        <v>#DIV/0!</v>
      </c>
      <c r="EO321" s="26">
        <f t="shared" si="1482"/>
        <v>-8.4908048465473868E-2</v>
      </c>
      <c r="EP321" s="26" t="e">
        <f t="shared" si="1483"/>
        <v>#DIV/0!</v>
      </c>
      <c r="EQ321" s="26" t="e">
        <f t="shared" si="1484"/>
        <v>#DIV/0!</v>
      </c>
      <c r="ER321" s="26">
        <f t="shared" si="1485"/>
        <v>-1.0055079409239715E-2</v>
      </c>
      <c r="ET321" s="26" t="e">
        <f t="shared" si="1486"/>
        <v>#DIV/0!</v>
      </c>
      <c r="EU321" s="26">
        <f t="shared" si="1520"/>
        <v>1</v>
      </c>
      <c r="EV321" s="26">
        <f t="shared" si="1426"/>
        <v>1.2378743715871898</v>
      </c>
      <c r="EW321" s="26"/>
      <c r="EX321" s="26" t="e">
        <f t="shared" si="1487"/>
        <v>#DIV/0!</v>
      </c>
      <c r="EY321" s="26">
        <f t="shared" si="1488"/>
        <v>-3.5206971710853431E-3</v>
      </c>
      <c r="EZ321" s="26" t="e">
        <f t="shared" si="1489"/>
        <v>#DIV/0!</v>
      </c>
      <c r="FA321" s="26" t="e">
        <f t="shared" si="1490"/>
        <v>#DIV/0!</v>
      </c>
      <c r="FB321" s="26" t="e">
        <f t="shared" si="1491"/>
        <v>#DIV/0!</v>
      </c>
      <c r="FC321" s="26"/>
      <c r="FD321" s="26" t="e">
        <f t="shared" si="1492"/>
        <v>#DIV/0!</v>
      </c>
      <c r="FE321" s="26">
        <f t="shared" si="1521"/>
        <v>1</v>
      </c>
      <c r="FF321" s="26">
        <f t="shared" si="1427"/>
        <v>0.99647173876106254</v>
      </c>
      <c r="FV321" s="26">
        <f t="shared" si="1428"/>
        <v>0.37616831670116141</v>
      </c>
      <c r="FX321" s="8">
        <f t="shared" si="1522"/>
        <v>8</v>
      </c>
      <c r="FY321" t="b">
        <f t="shared" si="1493"/>
        <v>1</v>
      </c>
      <c r="GC321" s="11"/>
      <c r="GD321" s="11"/>
      <c r="GE321" s="11"/>
      <c r="GF321" s="17">
        <f t="shared" ca="1" si="1429"/>
        <v>1993</v>
      </c>
      <c r="GG321" s="18">
        <f t="shared" ca="1" si="1430"/>
        <v>1.2537801389456478</v>
      </c>
      <c r="GH321" s="18">
        <f t="shared" ca="1" si="1431"/>
        <v>0.96308778681926421</v>
      </c>
      <c r="GI321" s="18">
        <f t="shared" ca="1" si="1432"/>
        <v>0.94939114802536428</v>
      </c>
      <c r="GJ321" s="94">
        <f t="shared" ca="1" si="1494"/>
        <v>1.1463901332504778</v>
      </c>
      <c r="GL321">
        <f t="shared" ca="1" si="1495"/>
        <v>1993</v>
      </c>
      <c r="GM321" s="18">
        <f t="shared" ca="1" si="1433"/>
        <v>0.84330446319345731</v>
      </c>
      <c r="GN321" s="18">
        <f t="shared" ca="1" si="1434"/>
        <v>0.92573774328700231</v>
      </c>
      <c r="GO321" s="18">
        <f t="shared" ca="1" si="1435"/>
        <v>0.97117275608748177</v>
      </c>
      <c r="GP321" s="18">
        <f t="shared" ca="1" si="1436"/>
        <v>0.92060839512767934</v>
      </c>
      <c r="GQ321" s="18">
        <f t="shared" ca="1" si="1437"/>
        <v>0.99287708809688358</v>
      </c>
      <c r="GX321" s="14"/>
      <c r="GZ321">
        <f t="shared" si="1438"/>
        <v>0.27048675292667901</v>
      </c>
      <c r="HA321" t="e">
        <f t="shared" si="1439"/>
        <v>#VALUE!</v>
      </c>
      <c r="HB321" t="e">
        <f t="shared" si="1440"/>
        <v>#VALUE!</v>
      </c>
      <c r="HC321" t="e">
        <f t="shared" si="1441"/>
        <v>#VALUE!</v>
      </c>
      <c r="HD321" t="e">
        <f t="shared" si="1442"/>
        <v>#VALUE!</v>
      </c>
      <c r="HE321">
        <f t="shared" si="1443"/>
        <v>0.11207986082080826</v>
      </c>
      <c r="HG321" t="e">
        <f t="shared" si="1444"/>
        <v>#VALUE!</v>
      </c>
      <c r="HI321">
        <f t="shared" si="1445"/>
        <v>0</v>
      </c>
      <c r="HJ321">
        <f t="shared" si="1446"/>
        <v>1.2140432354131552</v>
      </c>
      <c r="HK321">
        <f t="shared" si="1447"/>
        <v>0</v>
      </c>
      <c r="HL321">
        <f t="shared" si="1448"/>
        <v>0</v>
      </c>
      <c r="HM321">
        <f t="shared" si="1449"/>
        <v>0</v>
      </c>
      <c r="HO321" s="8">
        <f t="shared" si="1523"/>
        <v>8</v>
      </c>
      <c r="HP321" t="b">
        <f t="shared" si="1496"/>
        <v>1</v>
      </c>
      <c r="HS321" s="11"/>
      <c r="HT321" s="11"/>
      <c r="HU321" s="11"/>
      <c r="HV321" s="17">
        <f t="shared" ca="1" si="1450"/>
        <v>1993</v>
      </c>
      <c r="HW321" s="18">
        <f t="shared" ca="1" si="1451"/>
        <v>0.90154035736290827</v>
      </c>
      <c r="HX321" s="18">
        <f t="shared" ca="1" si="1452"/>
        <v>1.0278177349283266</v>
      </c>
      <c r="HY321" s="18">
        <f t="shared" ca="1" si="1453"/>
        <v>1.0051148214583232</v>
      </c>
      <c r="IB321" s="18">
        <f t="shared" ca="1" si="1454"/>
        <v>0.99086683895553163</v>
      </c>
      <c r="IC321" s="18">
        <f t="shared" ca="1" si="1455"/>
        <v>0.96283433234620242</v>
      </c>
      <c r="ID321" s="18">
        <f t="shared" ca="1" si="1456"/>
        <v>1.0454829302826869</v>
      </c>
      <c r="IE321" s="18">
        <f t="shared" ca="1" si="1457"/>
        <v>1.0125804472923177</v>
      </c>
      <c r="IF321" s="18">
        <f t="shared" ca="1" si="1458"/>
        <v>0.9997852819172055</v>
      </c>
    </row>
    <row r="322" spans="1:240" x14ac:dyDescent="0.2">
      <c r="A322" s="182" t="s">
        <v>1081</v>
      </c>
      <c r="B322" s="1">
        <f t="shared" si="1497"/>
        <v>1958</v>
      </c>
      <c r="C322" s="42">
        <f>'Annual Data_MER_July-2014'!B22</f>
        <v>6125.37</v>
      </c>
      <c r="D322" s="42">
        <f>'Annual Data_MER_July-2014'!F22</f>
        <v>2557.2049999999999</v>
      </c>
      <c r="E322" s="42">
        <f>AER11_Table2.1d!U21*0.001</f>
        <v>15812.501</v>
      </c>
      <c r="F322" s="42">
        <f>AER11_Table2.1e!L18*0.001</f>
        <v>9952.005000000001</v>
      </c>
      <c r="G322" s="42">
        <f>AER11_Table2.1f!$Z18*0.001</f>
        <v>7197.9360000000006</v>
      </c>
      <c r="H322" s="42">
        <f t="shared" si="1459"/>
        <v>41645.017000000007</v>
      </c>
      <c r="I322" s="15">
        <f t="shared" si="1409"/>
        <v>3.5885808527217971</v>
      </c>
      <c r="J322" s="251">
        <f t="shared" si="1460"/>
        <v>34447.081000000006</v>
      </c>
      <c r="K322" s="27"/>
      <c r="L322" s="42">
        <f>[10]Commercial_Total!D248</f>
        <v>2557.2049999999999</v>
      </c>
      <c r="M322" s="27"/>
      <c r="N322" s="27"/>
      <c r="O322" s="29">
        <f t="shared" si="1461"/>
        <v>7197.9360000000006</v>
      </c>
      <c r="P322" s="29">
        <f t="shared" si="1462"/>
        <v>9755.1409999999996</v>
      </c>
      <c r="Q322" s="27"/>
      <c r="R322" s="27"/>
      <c r="S322" s="1"/>
      <c r="T322" s="1"/>
      <c r="U322" s="1"/>
      <c r="V322" s="1"/>
      <c r="W322" s="1"/>
      <c r="X322" s="1"/>
      <c r="Z322" s="23"/>
      <c r="AA322" s="23">
        <f t="shared" si="1410"/>
        <v>33206.848339272772</v>
      </c>
      <c r="AB322" s="23"/>
      <c r="AC322" s="58"/>
      <c r="AD322" s="27">
        <f t="shared" si="1411"/>
        <v>131.82092614302462</v>
      </c>
      <c r="AE322" s="27"/>
      <c r="AH322" s="267"/>
      <c r="AI322" s="267">
        <f t="shared" si="1463"/>
        <v>77.008362066558064</v>
      </c>
      <c r="AJ322" s="267"/>
      <c r="AK322" s="51"/>
      <c r="AL322" s="15"/>
      <c r="AM322" s="15"/>
      <c r="AN322" s="34"/>
      <c r="AO322" s="34"/>
      <c r="AQ322" s="26"/>
      <c r="AR322" s="26">
        <f t="shared" si="1412"/>
        <v>1.2002981065668938</v>
      </c>
      <c r="AS322" s="26"/>
      <c r="AT322" s="26"/>
      <c r="AU322" s="26"/>
      <c r="AV322" s="26"/>
      <c r="AY322" s="34"/>
      <c r="AZ322" s="34"/>
      <c r="BA322" s="34"/>
      <c r="BC322" s="34"/>
      <c r="BD322" s="34"/>
      <c r="BH322" s="51"/>
      <c r="BI322" s="258">
        <f>[10]Commercial_Total!Y248</f>
        <v>1.1873197564869324</v>
      </c>
      <c r="BJ322" s="51"/>
      <c r="BK322" s="1"/>
      <c r="BL322" s="258">
        <f>[13]Elec_Power_Sector!AF18</f>
        <v>1.0770711947018379</v>
      </c>
      <c r="BN322" s="1"/>
      <c r="BO322" s="258">
        <f>[10]Commercial_Total!X248</f>
        <v>1.0109307960295058</v>
      </c>
      <c r="BP322" s="1"/>
      <c r="BQ322" s="51"/>
      <c r="BR322" s="1"/>
      <c r="BZ322" s="83">
        <f t="shared" si="1498"/>
        <v>0.37341313260476949</v>
      </c>
      <c r="CA322" s="83">
        <f t="shared" si="1413"/>
        <v>0</v>
      </c>
      <c r="CB322" s="83" t="str">
        <f t="shared" si="1414"/>
        <v>NA</v>
      </c>
      <c r="CC322" s="83" t="str">
        <f t="shared" si="1415"/>
        <v>NA</v>
      </c>
      <c r="CD322" s="83" t="str">
        <f t="shared" si="1416"/>
        <v>NA</v>
      </c>
      <c r="CE322" s="83" t="str">
        <f t="shared" si="1417"/>
        <v>NA</v>
      </c>
      <c r="CF322" s="84" t="str">
        <f t="shared" si="1464"/>
        <v xml:space="preserve">NA </v>
      </c>
      <c r="CG322" s="84">
        <f t="shared" si="1418"/>
        <v>0.13902298310127431</v>
      </c>
      <c r="CH322" s="9"/>
      <c r="CI322" s="84" t="str">
        <f t="shared" si="1465"/>
        <v xml:space="preserve">NA </v>
      </c>
      <c r="CK322" s="87">
        <f t="shared" si="1419"/>
        <v>0</v>
      </c>
      <c r="CL322" s="87">
        <f t="shared" si="1466"/>
        <v>0</v>
      </c>
      <c r="CM322" s="92">
        <f t="shared" si="1467"/>
        <v>0</v>
      </c>
      <c r="CN322" s="92">
        <f t="shared" si="1468"/>
        <v>0</v>
      </c>
      <c r="CO322" s="5">
        <f t="shared" si="1469"/>
        <v>0</v>
      </c>
      <c r="CP322" s="91">
        <f t="shared" si="1420"/>
        <v>0</v>
      </c>
      <c r="CQ322" s="37" t="e">
        <f t="shared" si="1421"/>
        <v>#VALUE!</v>
      </c>
      <c r="CR322" t="e">
        <f t="shared" si="1422"/>
        <v>#VALUE!</v>
      </c>
      <c r="CS322" s="84" t="str">
        <f t="shared" si="1423"/>
        <v xml:space="preserve">NA </v>
      </c>
      <c r="CT322" s="205"/>
      <c r="CU322" s="244"/>
      <c r="CV322" s="5"/>
      <c r="CW322" s="26">
        <f t="shared" si="1470"/>
        <v>0</v>
      </c>
      <c r="CX322" s="26">
        <f t="shared" si="1471"/>
        <v>0.26213921459464296</v>
      </c>
      <c r="CY322" s="26">
        <f t="shared" si="1472"/>
        <v>0</v>
      </c>
      <c r="CZ322" s="26">
        <f t="shared" si="1473"/>
        <v>0</v>
      </c>
      <c r="DA322" s="26">
        <f t="shared" si="1474"/>
        <v>0.73786078540535716</v>
      </c>
      <c r="DB322">
        <f t="shared" si="1475"/>
        <v>1</v>
      </c>
      <c r="DD322" s="26" t="e">
        <f t="shared" si="1499"/>
        <v>#DIV/0!</v>
      </c>
      <c r="DE322" s="26">
        <f t="shared" si="1500"/>
        <v>0.25755138964617658</v>
      </c>
      <c r="DF322" s="26" t="e">
        <f t="shared" si="1501"/>
        <v>#DIV/0!</v>
      </c>
      <c r="DG322" s="26" t="e">
        <f t="shared" si="1502"/>
        <v>#DIV/0!</v>
      </c>
      <c r="DH322" s="26">
        <f t="shared" si="1503"/>
        <v>0.74241234862125904</v>
      </c>
      <c r="DI322" s="26" t="e">
        <f t="shared" si="1504"/>
        <v>#DIV/0!</v>
      </c>
      <c r="DJ322" s="26"/>
      <c r="DK322" s="26" t="e">
        <f t="shared" si="1505"/>
        <v>#DIV/0!</v>
      </c>
      <c r="DL322" s="26" t="e">
        <f t="shared" si="1506"/>
        <v>#DIV/0!</v>
      </c>
      <c r="DM322" s="26" t="e">
        <f t="shared" si="1507"/>
        <v>#DIV/0!</v>
      </c>
      <c r="DN322" s="26" t="e">
        <f t="shared" si="1508"/>
        <v>#DIV/0!</v>
      </c>
      <c r="DO322" s="26" t="e">
        <f t="shared" si="1509"/>
        <v>#DIV/0!</v>
      </c>
      <c r="DP322" s="26" t="e">
        <f t="shared" si="1510"/>
        <v>#DIV/0!</v>
      </c>
      <c r="DQ322" s="26"/>
      <c r="DR322" s="26"/>
      <c r="DS322" s="26" t="e">
        <f t="shared" si="1511"/>
        <v>#DIV/0!</v>
      </c>
      <c r="DT322" s="26">
        <f t="shared" si="1512"/>
        <v>1.6831423549136078E-2</v>
      </c>
      <c r="DU322" s="26" t="e">
        <f t="shared" si="1513"/>
        <v>#DIV/0!</v>
      </c>
      <c r="DV322" s="26" t="e">
        <f t="shared" si="1514"/>
        <v>#DIV/0!</v>
      </c>
      <c r="DW322" s="26" t="e">
        <f t="shared" si="1515"/>
        <v>#DIV/0!</v>
      </c>
      <c r="DY322" s="26" t="e">
        <f t="shared" si="1516"/>
        <v>#DIV/0!</v>
      </c>
      <c r="DZ322" s="26">
        <f t="shared" si="1517"/>
        <v>1</v>
      </c>
      <c r="EA322" s="26">
        <f t="shared" si="1424"/>
        <v>1.2335069366866871</v>
      </c>
      <c r="EC322" s="26" t="e">
        <f t="shared" si="1476"/>
        <v>#DIV/0!</v>
      </c>
      <c r="ED322" s="26" t="e">
        <f t="shared" si="1477"/>
        <v>#DIV/0!</v>
      </c>
      <c r="EE322" s="26" t="e">
        <f t="shared" si="1478"/>
        <v>#DIV/0!</v>
      </c>
      <c r="EF322" s="26" t="e">
        <f t="shared" si="1479"/>
        <v>#DIV/0!</v>
      </c>
      <c r="EG322" s="26" t="e">
        <f t="shared" si="1480"/>
        <v>#DIV/0!</v>
      </c>
      <c r="EI322" s="26" t="e">
        <f t="shared" si="1481"/>
        <v>#DIV/0!</v>
      </c>
      <c r="EJ322" s="26">
        <f t="shared" si="1518"/>
        <v>1</v>
      </c>
      <c r="EK322" s="26">
        <f t="shared" si="1425"/>
        <v>1.1389164186292695</v>
      </c>
      <c r="EN322" s="26" t="e">
        <f t="shared" si="1519"/>
        <v>#DIV/0!</v>
      </c>
      <c r="EO322" s="26">
        <f t="shared" si="1482"/>
        <v>-3.1109184704495078E-2</v>
      </c>
      <c r="EP322" s="26" t="e">
        <f t="shared" si="1483"/>
        <v>#DIV/0!</v>
      </c>
      <c r="EQ322" s="26" t="e">
        <f t="shared" si="1484"/>
        <v>#DIV/0!</v>
      </c>
      <c r="ER322" s="26">
        <f t="shared" si="1485"/>
        <v>-2.62702799105866E-2</v>
      </c>
      <c r="ET322" s="26" t="e">
        <f t="shared" si="1486"/>
        <v>#DIV/0!</v>
      </c>
      <c r="EU322" s="26">
        <f t="shared" si="1520"/>
        <v>1</v>
      </c>
      <c r="EV322" s="26">
        <f t="shared" si="1426"/>
        <v>1.2378743715871898</v>
      </c>
      <c r="EW322" s="26"/>
      <c r="EX322" s="26" t="e">
        <f t="shared" si="1487"/>
        <v>#DIV/0!</v>
      </c>
      <c r="EY322" s="26">
        <f t="shared" si="1488"/>
        <v>4.7940608253630779E-2</v>
      </c>
      <c r="EZ322" s="26" t="e">
        <f t="shared" si="1489"/>
        <v>#DIV/0!</v>
      </c>
      <c r="FA322" s="26" t="e">
        <f t="shared" si="1490"/>
        <v>#DIV/0!</v>
      </c>
      <c r="FB322" s="26" t="e">
        <f t="shared" si="1491"/>
        <v>#DIV/0!</v>
      </c>
      <c r="FC322" s="26"/>
      <c r="FD322" s="26" t="e">
        <f t="shared" si="1492"/>
        <v>#DIV/0!</v>
      </c>
      <c r="FE322" s="26">
        <f t="shared" si="1521"/>
        <v>1</v>
      </c>
      <c r="FF322" s="26">
        <f t="shared" si="1427"/>
        <v>0.99647173876106254</v>
      </c>
      <c r="FV322" s="26">
        <f t="shared" si="1428"/>
        <v>0.37341313260476949</v>
      </c>
      <c r="FX322" s="8">
        <f t="shared" si="1522"/>
        <v>9</v>
      </c>
      <c r="FY322" t="b">
        <f t="shared" si="1493"/>
        <v>1</v>
      </c>
      <c r="GC322" s="11"/>
      <c r="GD322" s="11"/>
      <c r="GE322" s="11"/>
      <c r="GF322" s="17">
        <f t="shared" ca="1" si="1429"/>
        <v>1994</v>
      </c>
      <c r="GG322" s="18">
        <f t="shared" ca="1" si="1430"/>
        <v>1.3043885205056884</v>
      </c>
      <c r="GH322" s="18">
        <f t="shared" ca="1" si="1431"/>
        <v>0.94727233100663621</v>
      </c>
      <c r="GI322" s="18">
        <f t="shared" ca="1" si="1432"/>
        <v>0.94563456986927608</v>
      </c>
      <c r="GJ322" s="94">
        <f t="shared" ca="1" si="1494"/>
        <v>1.1684366224767433</v>
      </c>
      <c r="GL322">
        <f t="shared" ca="1" si="1495"/>
        <v>1994</v>
      </c>
      <c r="GM322" s="18">
        <f t="shared" ca="1" si="1433"/>
        <v>0.83189305833107785</v>
      </c>
      <c r="GN322" s="18">
        <f t="shared" ca="1" si="1434"/>
        <v>0.94649141410464777</v>
      </c>
      <c r="GO322" s="18">
        <f t="shared" ca="1" si="1435"/>
        <v>0.95511155409559023</v>
      </c>
      <c r="GP322" s="18">
        <f t="shared" ca="1" si="1436"/>
        <v>0.91767019977188213</v>
      </c>
      <c r="GQ322" s="18">
        <f t="shared" ca="1" si="1437"/>
        <v>0.99340739993187144</v>
      </c>
      <c r="GX322" s="14"/>
      <c r="GZ322">
        <f t="shared" si="1438"/>
        <v>0.26850561637992321</v>
      </c>
      <c r="HA322" t="e">
        <f t="shared" si="1439"/>
        <v>#VALUE!</v>
      </c>
      <c r="HB322" t="e">
        <f t="shared" si="1440"/>
        <v>#VALUE!</v>
      </c>
      <c r="HC322" t="e">
        <f t="shared" si="1441"/>
        <v>#VALUE!</v>
      </c>
      <c r="HD322" t="e">
        <f t="shared" si="1442"/>
        <v>#VALUE!</v>
      </c>
      <c r="HE322">
        <f t="shared" si="1443"/>
        <v>0.11294607697791996</v>
      </c>
      <c r="HG322" t="e">
        <f t="shared" si="1444"/>
        <v>#VALUE!</v>
      </c>
      <c r="HI322">
        <f t="shared" si="1445"/>
        <v>0</v>
      </c>
      <c r="HJ322">
        <f t="shared" si="1446"/>
        <v>1.2346502475001666</v>
      </c>
      <c r="HK322">
        <f t="shared" si="1447"/>
        <v>0</v>
      </c>
      <c r="HL322">
        <f t="shared" si="1448"/>
        <v>0</v>
      </c>
      <c r="HM322">
        <f t="shared" si="1449"/>
        <v>0</v>
      </c>
      <c r="HO322" s="8">
        <f t="shared" si="1523"/>
        <v>9</v>
      </c>
      <c r="HP322" t="b">
        <f t="shared" si="1496"/>
        <v>1</v>
      </c>
      <c r="HS322" s="11"/>
      <c r="HT322" s="11"/>
      <c r="HU322" s="11"/>
      <c r="HV322" s="17">
        <f t="shared" ca="1" si="1450"/>
        <v>1994</v>
      </c>
      <c r="HW322" s="18">
        <f t="shared" ca="1" si="1451"/>
        <v>0.93793070761647479</v>
      </c>
      <c r="HX322" s="18">
        <f t="shared" ca="1" si="1452"/>
        <v>1.0109393088983589</v>
      </c>
      <c r="HY322" s="18">
        <f t="shared" ca="1" si="1453"/>
        <v>1.0011377542711011</v>
      </c>
      <c r="IB322" s="18">
        <f t="shared" ca="1" si="1454"/>
        <v>0.95474890656194467</v>
      </c>
      <c r="IC322" s="18">
        <f t="shared" ca="1" si="1455"/>
        <v>0.96382698829884239</v>
      </c>
      <c r="ID322" s="18">
        <f t="shared" ca="1" si="1456"/>
        <v>0.99882663225150081</v>
      </c>
      <c r="IE322" s="18">
        <f t="shared" ca="1" si="1457"/>
        <v>1.0100773383723742</v>
      </c>
      <c r="IF322" s="18">
        <f t="shared" ca="1" si="1458"/>
        <v>0.99419825602296241</v>
      </c>
    </row>
    <row r="323" spans="1:240" x14ac:dyDescent="0.2">
      <c r="A323" s="182" t="s">
        <v>1081</v>
      </c>
      <c r="B323" s="1">
        <f t="shared" si="1497"/>
        <v>1959</v>
      </c>
      <c r="C323" s="42">
        <f>'Annual Data_MER_July-2014'!B23</f>
        <v>6188.3109999999997</v>
      </c>
      <c r="D323" s="42">
        <f>'Annual Data_MER_July-2014'!F23</f>
        <v>2649.39</v>
      </c>
      <c r="E323" s="42">
        <f>AER11_Table2.1d!U22*0.001</f>
        <v>16536.172999999999</v>
      </c>
      <c r="F323" s="42">
        <f>AER11_Table2.1e!L19*0.001</f>
        <v>10297.614</v>
      </c>
      <c r="G323" s="42">
        <f>AER11_Table2.1f!$Z19*0.001</f>
        <v>7794.2950000000001</v>
      </c>
      <c r="H323" s="42">
        <f t="shared" si="1459"/>
        <v>43465.782999999996</v>
      </c>
      <c r="I323" s="15">
        <f t="shared" si="1409"/>
        <v>3.5313347659299352</v>
      </c>
      <c r="J323" s="251">
        <f t="shared" si="1460"/>
        <v>35671.487999999998</v>
      </c>
      <c r="K323" s="27"/>
      <c r="L323" s="42">
        <f>[10]Commercial_Total!D249</f>
        <v>2649.39</v>
      </c>
      <c r="M323" s="27"/>
      <c r="N323" s="27"/>
      <c r="O323" s="29">
        <f t="shared" si="1461"/>
        <v>7794.2950000000001</v>
      </c>
      <c r="P323" s="29">
        <f t="shared" si="1462"/>
        <v>10443.684999999999</v>
      </c>
      <c r="Q323" s="27"/>
      <c r="R323" s="27"/>
      <c r="S323" s="1"/>
      <c r="T323" s="1"/>
      <c r="U323" s="1"/>
      <c r="V323" s="1"/>
      <c r="W323" s="1"/>
      <c r="X323" s="1"/>
      <c r="Z323" s="23"/>
      <c r="AA323" s="23">
        <f t="shared" si="1410"/>
        <v>34088.664024781632</v>
      </c>
      <c r="AB323" s="23"/>
      <c r="AC323" s="58"/>
      <c r="AD323" s="27">
        <f t="shared" si="1411"/>
        <v>147.20926143024619</v>
      </c>
      <c r="AE323" s="27"/>
      <c r="AH323" s="267"/>
      <c r="AI323" s="267">
        <f t="shared" si="1463"/>
        <v>77.720558308590725</v>
      </c>
      <c r="AJ323" s="267"/>
      <c r="AK323" s="51"/>
      <c r="AL323" s="15"/>
      <c r="AM323" s="15"/>
      <c r="AN323" s="34"/>
      <c r="AO323" s="34"/>
      <c r="AQ323" s="26"/>
      <c r="AR323" s="26">
        <f t="shared" si="1412"/>
        <v>1.211398820539709</v>
      </c>
      <c r="AS323" s="26"/>
      <c r="AT323" s="26"/>
      <c r="AU323" s="26"/>
      <c r="AV323" s="26"/>
      <c r="AY323" s="34"/>
      <c r="AZ323" s="34"/>
      <c r="BA323" s="34"/>
      <c r="BC323" s="34"/>
      <c r="BD323" s="34"/>
      <c r="BH323" s="51"/>
      <c r="BI323" s="258">
        <f>[10]Commercial_Total!Y249</f>
        <v>1.2421898704656713</v>
      </c>
      <c r="BJ323" s="51"/>
      <c r="BK323" s="1"/>
      <c r="BL323" s="258">
        <f>[13]Elec_Power_Sector!AF19</f>
        <v>1.0580959748482834</v>
      </c>
      <c r="BN323" s="1"/>
      <c r="BO323" s="258">
        <f>[10]Commercial_Total!X249</f>
        <v>0.97521228383997394</v>
      </c>
      <c r="BP323" s="1"/>
      <c r="BQ323" s="51"/>
      <c r="BR323" s="1"/>
      <c r="BZ323" s="83">
        <f t="shared" si="1498"/>
        <v>0.39918530920020567</v>
      </c>
      <c r="CA323" s="83">
        <f t="shared" si="1413"/>
        <v>0</v>
      </c>
      <c r="CB323" s="83" t="str">
        <f t="shared" si="1414"/>
        <v>NA</v>
      </c>
      <c r="CC323" s="83" t="str">
        <f t="shared" si="1415"/>
        <v>NA</v>
      </c>
      <c r="CD323" s="83" t="str">
        <f t="shared" si="1416"/>
        <v>NA</v>
      </c>
      <c r="CE323" s="83" t="str">
        <f t="shared" si="1417"/>
        <v>NA</v>
      </c>
      <c r="CF323" s="84" t="str">
        <f t="shared" si="1464"/>
        <v xml:space="preserve">NA </v>
      </c>
      <c r="CG323" s="84">
        <f t="shared" si="1418"/>
        <v>0.14883559789346276</v>
      </c>
      <c r="CH323" s="9"/>
      <c r="CI323" s="84" t="str">
        <f t="shared" si="1465"/>
        <v xml:space="preserve">NA </v>
      </c>
      <c r="CK323" s="87">
        <f t="shared" si="1419"/>
        <v>0</v>
      </c>
      <c r="CL323" s="87">
        <f t="shared" si="1466"/>
        <v>0</v>
      </c>
      <c r="CM323" s="92">
        <f t="shared" si="1467"/>
        <v>0</v>
      </c>
      <c r="CN323" s="92">
        <f t="shared" si="1468"/>
        <v>0</v>
      </c>
      <c r="CO323" s="5">
        <f t="shared" si="1469"/>
        <v>0</v>
      </c>
      <c r="CP323" s="91">
        <f t="shared" si="1420"/>
        <v>0</v>
      </c>
      <c r="CQ323" s="37" t="e">
        <f t="shared" si="1421"/>
        <v>#VALUE!</v>
      </c>
      <c r="CR323" t="e">
        <f t="shared" si="1422"/>
        <v>#VALUE!</v>
      </c>
      <c r="CS323" s="84" t="str">
        <f t="shared" si="1423"/>
        <v xml:space="preserve">NA </v>
      </c>
      <c r="CT323" s="205"/>
      <c r="CU323" s="244"/>
      <c r="CV323" s="5"/>
      <c r="CW323" s="26">
        <f t="shared" si="1470"/>
        <v>0</v>
      </c>
      <c r="CX323" s="26">
        <f t="shared" si="1471"/>
        <v>0.25368344602503812</v>
      </c>
      <c r="CY323" s="26">
        <f t="shared" si="1472"/>
        <v>0</v>
      </c>
      <c r="CZ323" s="26">
        <f t="shared" si="1473"/>
        <v>0</v>
      </c>
      <c r="DA323" s="26">
        <f t="shared" si="1474"/>
        <v>0.74631655397496199</v>
      </c>
      <c r="DB323">
        <f t="shared" si="1475"/>
        <v>1</v>
      </c>
      <c r="DD323" s="26" t="e">
        <f t="shared" si="1499"/>
        <v>#DIV/0!</v>
      </c>
      <c r="DE323" s="26">
        <f t="shared" si="1500"/>
        <v>0.25788822639191766</v>
      </c>
      <c r="DF323" s="26" t="e">
        <f t="shared" si="1501"/>
        <v>#DIV/0!</v>
      </c>
      <c r="DG323" s="26" t="e">
        <f t="shared" si="1502"/>
        <v>#DIV/0!</v>
      </c>
      <c r="DH323" s="26">
        <f t="shared" si="1503"/>
        <v>0.74208064047883437</v>
      </c>
      <c r="DI323" s="26" t="e">
        <f t="shared" si="1504"/>
        <v>#DIV/0!</v>
      </c>
      <c r="DJ323" s="26"/>
      <c r="DK323" s="26" t="e">
        <f t="shared" si="1505"/>
        <v>#DIV/0!</v>
      </c>
      <c r="DL323" s="26" t="e">
        <f t="shared" si="1506"/>
        <v>#DIV/0!</v>
      </c>
      <c r="DM323" s="26" t="e">
        <f t="shared" si="1507"/>
        <v>#DIV/0!</v>
      </c>
      <c r="DN323" s="26" t="e">
        <f t="shared" si="1508"/>
        <v>#DIV/0!</v>
      </c>
      <c r="DO323" s="26" t="e">
        <f t="shared" si="1509"/>
        <v>#DIV/0!</v>
      </c>
      <c r="DP323" s="26" t="e">
        <f t="shared" si="1510"/>
        <v>#DIV/0!</v>
      </c>
      <c r="DQ323" s="26"/>
      <c r="DR323" s="26"/>
      <c r="DS323" s="26" t="e">
        <f t="shared" si="1511"/>
        <v>#DIV/0!</v>
      </c>
      <c r="DT323" s="26">
        <f t="shared" si="1512"/>
        <v>9.2057938488207883E-3</v>
      </c>
      <c r="DU323" s="26" t="e">
        <f t="shared" si="1513"/>
        <v>#DIV/0!</v>
      </c>
      <c r="DV323" s="26" t="e">
        <f t="shared" si="1514"/>
        <v>#DIV/0!</v>
      </c>
      <c r="DW323" s="26" t="e">
        <f t="shared" si="1515"/>
        <v>#DIV/0!</v>
      </c>
      <c r="DY323" s="26" t="e">
        <f t="shared" si="1516"/>
        <v>#DIV/0!</v>
      </c>
      <c r="DZ323" s="26">
        <f t="shared" si="1517"/>
        <v>1</v>
      </c>
      <c r="EA323" s="26">
        <f t="shared" si="1424"/>
        <v>1.2335069366866871</v>
      </c>
      <c r="EC323" s="26" t="e">
        <f t="shared" si="1476"/>
        <v>#DIV/0!</v>
      </c>
      <c r="ED323" s="26" t="e">
        <f t="shared" si="1477"/>
        <v>#DIV/0!</v>
      </c>
      <c r="EE323" s="26" t="e">
        <f t="shared" si="1478"/>
        <v>#DIV/0!</v>
      </c>
      <c r="EF323" s="26" t="e">
        <f t="shared" si="1479"/>
        <v>#DIV/0!</v>
      </c>
      <c r="EG323" s="26" t="e">
        <f t="shared" si="1480"/>
        <v>#DIV/0!</v>
      </c>
      <c r="EI323" s="26" t="e">
        <f t="shared" si="1481"/>
        <v>#DIV/0!</v>
      </c>
      <c r="EJ323" s="26">
        <f t="shared" si="1518"/>
        <v>1</v>
      </c>
      <c r="EK323" s="26">
        <f t="shared" si="1425"/>
        <v>1.1389164186292695</v>
      </c>
      <c r="EN323" s="26" t="e">
        <f t="shared" si="1519"/>
        <v>#DIV/0!</v>
      </c>
      <c r="EO323" s="26">
        <f t="shared" si="1482"/>
        <v>4.5177385202905755E-2</v>
      </c>
      <c r="EP323" s="26" t="e">
        <f t="shared" si="1483"/>
        <v>#DIV/0!</v>
      </c>
      <c r="EQ323" s="26" t="e">
        <f t="shared" si="1484"/>
        <v>#DIV/0!</v>
      </c>
      <c r="ER323" s="26">
        <f t="shared" si="1485"/>
        <v>-1.7774457844591345E-2</v>
      </c>
      <c r="ET323" s="26" t="e">
        <f t="shared" si="1486"/>
        <v>#DIV/0!</v>
      </c>
      <c r="EU323" s="26">
        <f t="shared" si="1520"/>
        <v>1</v>
      </c>
      <c r="EV323" s="26">
        <f t="shared" si="1426"/>
        <v>1.2378743715871898</v>
      </c>
      <c r="EW323" s="26"/>
      <c r="EX323" s="26" t="e">
        <f t="shared" si="1487"/>
        <v>#DIV/0!</v>
      </c>
      <c r="EY323" s="26">
        <f t="shared" si="1488"/>
        <v>-3.5971591354084891E-2</v>
      </c>
      <c r="EZ323" s="26" t="e">
        <f t="shared" si="1489"/>
        <v>#DIV/0!</v>
      </c>
      <c r="FA323" s="26" t="e">
        <f t="shared" si="1490"/>
        <v>#DIV/0!</v>
      </c>
      <c r="FB323" s="26" t="e">
        <f t="shared" si="1491"/>
        <v>#DIV/0!</v>
      </c>
      <c r="FC323" s="26"/>
      <c r="FD323" s="26" t="e">
        <f t="shared" si="1492"/>
        <v>#DIV/0!</v>
      </c>
      <c r="FE323" s="26">
        <f t="shared" si="1521"/>
        <v>1</v>
      </c>
      <c r="FF323" s="26">
        <f t="shared" si="1427"/>
        <v>0.99647173876106254</v>
      </c>
      <c r="FV323" s="26">
        <f t="shared" si="1428"/>
        <v>0.39918530920020567</v>
      </c>
      <c r="FX323" s="8">
        <f t="shared" si="1522"/>
        <v>10</v>
      </c>
      <c r="FY323" t="b">
        <f t="shared" si="1493"/>
        <v>1</v>
      </c>
      <c r="GC323" s="11"/>
      <c r="GD323" s="11"/>
      <c r="GE323" s="11"/>
      <c r="GF323" s="17">
        <f t="shared" ca="1" si="1429"/>
        <v>1995</v>
      </c>
      <c r="GG323" s="18">
        <f t="shared" ca="1" si="1430"/>
        <v>1.3398499808850866</v>
      </c>
      <c r="GH323" s="18">
        <f t="shared" ca="1" si="1431"/>
        <v>0.94611186929594215</v>
      </c>
      <c r="GI323" s="18">
        <f t="shared" ca="1" si="1432"/>
        <v>0.94451756140994969</v>
      </c>
      <c r="GJ323" s="94">
        <f t="shared" ca="1" si="1494"/>
        <v>1.1973157693424763</v>
      </c>
      <c r="GL323">
        <f t="shared" ca="1" si="1495"/>
        <v>1995</v>
      </c>
      <c r="GM323" s="18">
        <f t="shared" ca="1" si="1433"/>
        <v>0.80463431343479619</v>
      </c>
      <c r="GN323" s="18">
        <f t="shared" ca="1" si="1434"/>
        <v>0.94983206577378565</v>
      </c>
      <c r="GO323" s="18">
        <f t="shared" ca="1" si="1435"/>
        <v>0.96695332473819084</v>
      </c>
      <c r="GP323" s="18">
        <f t="shared" ca="1" si="1436"/>
        <v>0.91260196733691934</v>
      </c>
      <c r="GQ323" s="18">
        <f t="shared" ca="1" si="1437"/>
        <v>0.9949392822650508</v>
      </c>
      <c r="GX323" s="14"/>
      <c r="GZ323">
        <f t="shared" si="1438"/>
        <v>0.28703730034598801</v>
      </c>
      <c r="HA323" t="e">
        <f t="shared" si="1439"/>
        <v>#VALUE!</v>
      </c>
      <c r="HB323" t="e">
        <f t="shared" si="1440"/>
        <v>#VALUE!</v>
      </c>
      <c r="HC323" t="e">
        <f t="shared" si="1441"/>
        <v>#VALUE!</v>
      </c>
      <c r="HD323" t="e">
        <f t="shared" si="1442"/>
        <v>#VALUE!</v>
      </c>
      <c r="HE323">
        <f t="shared" si="1443"/>
        <v>0.12091811383793923</v>
      </c>
      <c r="HG323" t="e">
        <f t="shared" si="1444"/>
        <v>#VALUE!</v>
      </c>
      <c r="HI323">
        <f t="shared" si="1445"/>
        <v>0</v>
      </c>
      <c r="HJ323">
        <f t="shared" si="1446"/>
        <v>1.2460686602919402</v>
      </c>
      <c r="HK323">
        <f t="shared" si="1447"/>
        <v>0</v>
      </c>
      <c r="HL323">
        <f t="shared" si="1448"/>
        <v>0</v>
      </c>
      <c r="HM323">
        <f t="shared" si="1449"/>
        <v>0</v>
      </c>
      <c r="HO323" s="8">
        <f t="shared" si="1523"/>
        <v>10</v>
      </c>
      <c r="HP323" t="b">
        <f t="shared" si="1496"/>
        <v>1</v>
      </c>
      <c r="HS323" s="11"/>
      <c r="HT323" s="11"/>
      <c r="HU323" s="11"/>
      <c r="HV323" s="17">
        <f t="shared" ca="1" si="1450"/>
        <v>1995</v>
      </c>
      <c r="HW323" s="18">
        <f t="shared" ca="1" si="1451"/>
        <v>0.96342954642400125</v>
      </c>
      <c r="HX323" s="18">
        <f t="shared" ca="1" si="1452"/>
        <v>1.009700851570501</v>
      </c>
      <c r="HY323" s="18">
        <f t="shared" ca="1" si="1453"/>
        <v>0.99995518398855909</v>
      </c>
      <c r="IB323" s="18">
        <f t="shared" ca="1" si="1454"/>
        <v>0.93602335317739804</v>
      </c>
      <c r="IC323" s="18">
        <f t="shared" ca="1" si="1455"/>
        <v>0.97224665497462759</v>
      </c>
      <c r="ID323" s="18">
        <f t="shared" ca="1" si="1456"/>
        <v>1.0051812643053135</v>
      </c>
      <c r="IE323" s="18">
        <f t="shared" ca="1" si="1457"/>
        <v>1.0031683325030667</v>
      </c>
      <c r="IF323" s="18">
        <f t="shared" ca="1" si="1458"/>
        <v>1.0001932905254804</v>
      </c>
    </row>
    <row r="324" spans="1:240" x14ac:dyDescent="0.2">
      <c r="A324" s="182" t="s">
        <v>1081</v>
      </c>
      <c r="B324" s="1">
        <f t="shared" si="1497"/>
        <v>1960</v>
      </c>
      <c r="C324" s="42">
        <f>'Annual Data_MER_July-2014'!B24</f>
        <v>6650.835</v>
      </c>
      <c r="D324" s="42">
        <f>'Annual Data_MER_July-2014'!F24</f>
        <v>2722.5650000000001</v>
      </c>
      <c r="E324" s="42">
        <f>AER11_Table2.1d!U23*0.001</f>
        <v>16995.524000000001</v>
      </c>
      <c r="F324" s="42">
        <f>AER11_Table2.1e!L20*0.001</f>
        <v>10559.596</v>
      </c>
      <c r="G324" s="42">
        <f>AER11_Table2.1f!$Z20*0.001</f>
        <v>8157.9290000000001</v>
      </c>
      <c r="H324" s="42">
        <f t="shared" si="1459"/>
        <v>45086.448999999993</v>
      </c>
      <c r="I324" s="15">
        <f t="shared" si="1409"/>
        <v>3.4748437946578599</v>
      </c>
      <c r="J324" s="251">
        <f t="shared" si="1460"/>
        <v>36928.51999999999</v>
      </c>
      <c r="K324" s="27"/>
      <c r="L324" s="42">
        <f>[10]Commercial_Total!D250</f>
        <v>2722.5650000000001</v>
      </c>
      <c r="M324" s="27"/>
      <c r="N324" s="27"/>
      <c r="O324" s="29">
        <f t="shared" si="1461"/>
        <v>8157.9290000000001</v>
      </c>
      <c r="P324" s="29">
        <f t="shared" si="1462"/>
        <v>10880.494000000001</v>
      </c>
      <c r="Q324" s="27"/>
      <c r="R324" s="27"/>
      <c r="S324" s="1"/>
      <c r="T324" s="1"/>
      <c r="U324" s="1"/>
      <c r="V324" s="1"/>
      <c r="W324" s="1"/>
      <c r="X324" s="1"/>
      <c r="Z324" s="23"/>
      <c r="AA324" s="23">
        <f t="shared" si="1410"/>
        <v>34692.396596239487</v>
      </c>
      <c r="AB324" s="23"/>
      <c r="AC324" s="58"/>
      <c r="AD324" s="27">
        <f t="shared" si="1411"/>
        <v>162.20955451348186</v>
      </c>
      <c r="AE324" s="27"/>
      <c r="AH324" s="267"/>
      <c r="AI324" s="267">
        <f t="shared" si="1463"/>
        <v>78.477282261183277</v>
      </c>
      <c r="AJ324" s="267"/>
      <c r="AK324" s="51"/>
      <c r="AL324" s="15"/>
      <c r="AM324" s="15"/>
      <c r="AN324" s="34"/>
      <c r="AO324" s="34"/>
      <c r="AQ324" s="26"/>
      <c r="AR324" s="26">
        <f t="shared" si="1412"/>
        <v>1.2231935698775227</v>
      </c>
      <c r="AS324" s="26"/>
      <c r="AT324" s="26"/>
      <c r="AU324" s="26"/>
      <c r="AV324" s="26"/>
      <c r="AY324" s="34"/>
      <c r="AZ324" s="34"/>
      <c r="BA324" s="34"/>
      <c r="BC324" s="34"/>
      <c r="BD324" s="34"/>
      <c r="BH324" s="51"/>
      <c r="BI324" s="258">
        <f>[10]Commercial_Total!Y250</f>
        <v>1.2070325514321467</v>
      </c>
      <c r="BJ324" s="51"/>
      <c r="BK324" s="1"/>
      <c r="BL324" s="258">
        <f>[13]Elec_Power_Sector!AF20</f>
        <v>1.0403895334521225</v>
      </c>
      <c r="BN324" s="1"/>
      <c r="BO324" s="258">
        <f>[10]Commercial_Total!X250</f>
        <v>1.0133890493890996</v>
      </c>
      <c r="BP324" s="1"/>
      <c r="BQ324" s="51"/>
      <c r="BR324" s="1"/>
      <c r="BZ324" s="83">
        <f t="shared" si="1498"/>
        <v>0.40942826634325113</v>
      </c>
      <c r="CA324" s="83">
        <f t="shared" si="1413"/>
        <v>0</v>
      </c>
      <c r="CB324" s="83" t="str">
        <f t="shared" si="1414"/>
        <v>NA</v>
      </c>
      <c r="CC324" s="83" t="str">
        <f t="shared" si="1415"/>
        <v>NA</v>
      </c>
      <c r="CD324" s="83" t="str">
        <f t="shared" si="1416"/>
        <v>NA</v>
      </c>
      <c r="CE324" s="83" t="str">
        <f t="shared" si="1417"/>
        <v>NA</v>
      </c>
      <c r="CF324" s="84" t="str">
        <f t="shared" si="1464"/>
        <v xml:space="preserve">NA </v>
      </c>
      <c r="CG324" s="84">
        <f t="shared" si="1418"/>
        <v>0.15506067349467495</v>
      </c>
      <c r="CH324" s="9"/>
      <c r="CI324" s="84" t="str">
        <f t="shared" si="1465"/>
        <v xml:space="preserve">NA </v>
      </c>
      <c r="CK324" s="87">
        <f t="shared" si="1419"/>
        <v>0</v>
      </c>
      <c r="CL324" s="87">
        <f t="shared" si="1466"/>
        <v>0</v>
      </c>
      <c r="CM324" s="92">
        <f t="shared" si="1467"/>
        <v>0</v>
      </c>
      <c r="CN324" s="92">
        <f t="shared" si="1468"/>
        <v>0</v>
      </c>
      <c r="CO324" s="5">
        <f t="shared" si="1469"/>
        <v>0</v>
      </c>
      <c r="CP324" s="91">
        <f t="shared" si="1420"/>
        <v>0</v>
      </c>
      <c r="CQ324" s="37" t="e">
        <f t="shared" si="1421"/>
        <v>#VALUE!</v>
      </c>
      <c r="CR324" t="e">
        <f t="shared" si="1422"/>
        <v>#VALUE!</v>
      </c>
      <c r="CS324" s="84" t="str">
        <f t="shared" si="1423"/>
        <v xml:space="preserve">NA </v>
      </c>
      <c r="CT324" s="205"/>
      <c r="CU324" s="244"/>
      <c r="CV324" s="5"/>
      <c r="CW324" s="26">
        <f t="shared" si="1470"/>
        <v>0</v>
      </c>
      <c r="CX324" s="26">
        <f t="shared" si="1471"/>
        <v>0.25022439238512517</v>
      </c>
      <c r="CY324" s="26">
        <f t="shared" si="1472"/>
        <v>0</v>
      </c>
      <c r="CZ324" s="26">
        <f t="shared" si="1473"/>
        <v>0</v>
      </c>
      <c r="DA324" s="26">
        <f t="shared" si="1474"/>
        <v>0.74977560761487483</v>
      </c>
      <c r="DB324">
        <f t="shared" si="1475"/>
        <v>1</v>
      </c>
      <c r="DD324" s="26" t="e">
        <f t="shared" si="1499"/>
        <v>#DIV/0!</v>
      </c>
      <c r="DE324" s="26">
        <f t="shared" si="1500"/>
        <v>0.25194996173458073</v>
      </c>
      <c r="DF324" s="26" t="e">
        <f t="shared" si="1501"/>
        <v>#DIV/0!</v>
      </c>
      <c r="DG324" s="26" t="e">
        <f t="shared" si="1502"/>
        <v>#DIV/0!</v>
      </c>
      <c r="DH324" s="26">
        <f t="shared" si="1503"/>
        <v>0.7480447478702269</v>
      </c>
      <c r="DI324" s="26" t="e">
        <f t="shared" si="1504"/>
        <v>#DIV/0!</v>
      </c>
      <c r="DJ324" s="26"/>
      <c r="DK324" s="26" t="e">
        <f t="shared" si="1505"/>
        <v>#DIV/0!</v>
      </c>
      <c r="DL324" s="26" t="e">
        <f t="shared" si="1506"/>
        <v>#DIV/0!</v>
      </c>
      <c r="DM324" s="26" t="e">
        <f t="shared" si="1507"/>
        <v>#DIV/0!</v>
      </c>
      <c r="DN324" s="26" t="e">
        <f t="shared" si="1508"/>
        <v>#DIV/0!</v>
      </c>
      <c r="DO324" s="26" t="e">
        <f t="shared" si="1509"/>
        <v>#DIV/0!</v>
      </c>
      <c r="DP324" s="26" t="e">
        <f t="shared" si="1510"/>
        <v>#DIV/0!</v>
      </c>
      <c r="DQ324" s="26"/>
      <c r="DR324" s="26"/>
      <c r="DS324" s="26" t="e">
        <f t="shared" si="1511"/>
        <v>#DIV/0!</v>
      </c>
      <c r="DT324" s="26">
        <f t="shared" si="1512"/>
        <v>9.6893768848585419E-3</v>
      </c>
      <c r="DU324" s="26" t="e">
        <f t="shared" si="1513"/>
        <v>#DIV/0!</v>
      </c>
      <c r="DV324" s="26" t="e">
        <f t="shared" si="1514"/>
        <v>#DIV/0!</v>
      </c>
      <c r="DW324" s="26" t="e">
        <f t="shared" si="1515"/>
        <v>#DIV/0!</v>
      </c>
      <c r="DY324" s="26" t="e">
        <f t="shared" si="1516"/>
        <v>#DIV/0!</v>
      </c>
      <c r="DZ324" s="26">
        <f t="shared" si="1517"/>
        <v>1</v>
      </c>
      <c r="EA324" s="26">
        <f t="shared" si="1424"/>
        <v>1.2335069366866871</v>
      </c>
      <c r="EC324" s="26" t="e">
        <f t="shared" si="1476"/>
        <v>#DIV/0!</v>
      </c>
      <c r="ED324" s="26" t="e">
        <f t="shared" si="1477"/>
        <v>#DIV/0!</v>
      </c>
      <c r="EE324" s="26" t="e">
        <f t="shared" si="1478"/>
        <v>#DIV/0!</v>
      </c>
      <c r="EF324" s="26" t="e">
        <f t="shared" si="1479"/>
        <v>#DIV/0!</v>
      </c>
      <c r="EG324" s="26" t="e">
        <f t="shared" si="1480"/>
        <v>#DIV/0!</v>
      </c>
      <c r="EI324" s="26" t="e">
        <f t="shared" si="1481"/>
        <v>#DIV/0!</v>
      </c>
      <c r="EJ324" s="26">
        <f t="shared" si="1518"/>
        <v>1</v>
      </c>
      <c r="EK324" s="26">
        <f t="shared" si="1425"/>
        <v>1.1389164186292695</v>
      </c>
      <c r="EN324" s="26" t="e">
        <f t="shared" si="1519"/>
        <v>#DIV/0!</v>
      </c>
      <c r="EO324" s="26">
        <f t="shared" si="1482"/>
        <v>-2.8710935971443027E-2</v>
      </c>
      <c r="EP324" s="26" t="e">
        <f t="shared" si="1483"/>
        <v>#DIV/0!</v>
      </c>
      <c r="EQ324" s="26" t="e">
        <f t="shared" si="1484"/>
        <v>#DIV/0!</v>
      </c>
      <c r="ER324" s="26">
        <f t="shared" si="1485"/>
        <v>-1.6875848366387589E-2</v>
      </c>
      <c r="ET324" s="26" t="e">
        <f t="shared" si="1486"/>
        <v>#DIV/0!</v>
      </c>
      <c r="EU324" s="26">
        <f t="shared" si="1520"/>
        <v>1</v>
      </c>
      <c r="EV324" s="26">
        <f t="shared" si="1426"/>
        <v>1.2378743715871898</v>
      </c>
      <c r="EW324" s="26"/>
      <c r="EX324" s="26" t="e">
        <f t="shared" si="1487"/>
        <v>#DIV/0!</v>
      </c>
      <c r="EY324" s="26">
        <f t="shared" si="1488"/>
        <v>3.8400312856301709E-2</v>
      </c>
      <c r="EZ324" s="26" t="e">
        <f t="shared" si="1489"/>
        <v>#DIV/0!</v>
      </c>
      <c r="FA324" s="26" t="e">
        <f t="shared" si="1490"/>
        <v>#DIV/0!</v>
      </c>
      <c r="FB324" s="26" t="e">
        <f t="shared" si="1491"/>
        <v>#DIV/0!</v>
      </c>
      <c r="FC324" s="26"/>
      <c r="FD324" s="26" t="e">
        <f t="shared" si="1492"/>
        <v>#DIV/0!</v>
      </c>
      <c r="FE324" s="26">
        <f t="shared" si="1521"/>
        <v>1</v>
      </c>
      <c r="FF324" s="26">
        <f t="shared" si="1427"/>
        <v>0.99647173876106254</v>
      </c>
      <c r="FV324" s="26">
        <f t="shared" si="1428"/>
        <v>0.40942826634325113</v>
      </c>
      <c r="FX324" s="8">
        <f t="shared" si="1522"/>
        <v>11</v>
      </c>
      <c r="FY324" t="b">
        <f t="shared" si="1493"/>
        <v>1</v>
      </c>
      <c r="GC324" s="11"/>
      <c r="GD324" s="11"/>
      <c r="GE324" s="11"/>
      <c r="GF324" s="17">
        <f t="shared" ca="1" si="1429"/>
        <v>1996</v>
      </c>
      <c r="GG324" s="18">
        <f t="shared" ca="1" si="1430"/>
        <v>1.3907088337266171</v>
      </c>
      <c r="GH324" s="18">
        <f t="shared" ca="1" si="1431"/>
        <v>0.93702195835959545</v>
      </c>
      <c r="GI324" s="18">
        <f t="shared" ca="1" si="1432"/>
        <v>0.94455989281691277</v>
      </c>
      <c r="GJ324" s="94">
        <f t="shared" ca="1" si="1494"/>
        <v>1.2308793410202659</v>
      </c>
      <c r="GL324">
        <f t="shared" ca="1" si="1495"/>
        <v>1996</v>
      </c>
      <c r="GM324" s="18">
        <f t="shared" ca="1" si="1433"/>
        <v>0.82946817126407968</v>
      </c>
      <c r="GN324" s="18">
        <f t="shared" ca="1" si="1434"/>
        <v>0.9598237875193838</v>
      </c>
      <c r="GO324" s="18">
        <f t="shared" ca="1" si="1435"/>
        <v>0.95799881433337897</v>
      </c>
      <c r="GP324" s="18">
        <f t="shared" ca="1" si="1436"/>
        <v>0.90593073042817418</v>
      </c>
      <c r="GQ324" s="18">
        <f t="shared" ca="1" si="1437"/>
        <v>0.99685069155907424</v>
      </c>
      <c r="GX324" s="14"/>
      <c r="GZ324">
        <f t="shared" si="1438"/>
        <v>0.2944025783212475</v>
      </c>
      <c r="HA324" t="e">
        <f t="shared" si="1439"/>
        <v>#VALUE!</v>
      </c>
      <c r="HB324" t="e">
        <f t="shared" si="1440"/>
        <v>#VALUE!</v>
      </c>
      <c r="HC324" t="e">
        <f t="shared" si="1441"/>
        <v>#VALUE!</v>
      </c>
      <c r="HD324" t="e">
        <f t="shared" si="1442"/>
        <v>#VALUE!</v>
      </c>
      <c r="HE324">
        <f t="shared" si="1443"/>
        <v>0.12597553565671646</v>
      </c>
      <c r="HG324" t="e">
        <f t="shared" si="1444"/>
        <v>#VALUE!</v>
      </c>
      <c r="HI324">
        <f t="shared" si="1445"/>
        <v>0</v>
      </c>
      <c r="HJ324">
        <f t="shared" si="1446"/>
        <v>1.2582009715148459</v>
      </c>
      <c r="HK324">
        <f t="shared" si="1447"/>
        <v>0</v>
      </c>
      <c r="HL324">
        <f t="shared" si="1448"/>
        <v>0</v>
      </c>
      <c r="HM324">
        <f t="shared" si="1449"/>
        <v>0</v>
      </c>
      <c r="HO324" s="8">
        <f t="shared" si="1523"/>
        <v>11</v>
      </c>
      <c r="HP324" t="b">
        <f t="shared" si="1496"/>
        <v>1</v>
      </c>
      <c r="HS324" s="11"/>
      <c r="HT324" s="11"/>
      <c r="HU324" s="11"/>
      <c r="HV324" s="17">
        <f t="shared" ca="1" si="1450"/>
        <v>1996</v>
      </c>
      <c r="HW324" s="18">
        <f t="shared" ca="1" si="1451"/>
        <v>1</v>
      </c>
      <c r="HX324" s="18">
        <f t="shared" ca="1" si="1452"/>
        <v>1</v>
      </c>
      <c r="HY324" s="18">
        <f t="shared" ca="1" si="1453"/>
        <v>1</v>
      </c>
      <c r="IB324" s="18">
        <f t="shared" ca="1" si="1454"/>
        <v>1</v>
      </c>
      <c r="IC324" s="18">
        <f t="shared" ca="1" si="1455"/>
        <v>1</v>
      </c>
      <c r="ID324" s="18">
        <f t="shared" ca="1" si="1456"/>
        <v>1</v>
      </c>
      <c r="IE324" s="18">
        <f t="shared" ca="1" si="1457"/>
        <v>1</v>
      </c>
      <c r="IF324" s="18">
        <f t="shared" ca="1" si="1458"/>
        <v>1</v>
      </c>
    </row>
    <row r="325" spans="1:240" x14ac:dyDescent="0.2">
      <c r="A325" s="182" t="s">
        <v>1081</v>
      </c>
      <c r="B325" s="1">
        <f t="shared" si="1497"/>
        <v>1961</v>
      </c>
      <c r="C325" s="42">
        <f>'Annual Data_MER_July-2014'!B25</f>
        <v>6775.61</v>
      </c>
      <c r="D325" s="42">
        <f>'Annual Data_MER_July-2014'!F25</f>
        <v>2764.9859999999999</v>
      </c>
      <c r="E325" s="42">
        <f>AER11_Table2.1d!U24*0.001</f>
        <v>17012.050999999999</v>
      </c>
      <c r="F325" s="42">
        <f>AER11_Table2.1e!L21*0.001</f>
        <v>10733.732</v>
      </c>
      <c r="G325" s="42">
        <f>AER11_Table2.1f!$Z21*0.001</f>
        <v>8451.5609999999997</v>
      </c>
      <c r="H325" s="42">
        <f t="shared" si="1459"/>
        <v>45737.94</v>
      </c>
      <c r="I325" s="15">
        <f t="shared" si="1409"/>
        <v>3.4309997101442216</v>
      </c>
      <c r="J325" s="251">
        <f t="shared" si="1460"/>
        <v>37286.379000000001</v>
      </c>
      <c r="K325" s="27"/>
      <c r="L325" s="42">
        <f>[10]Commercial_Total!D251</f>
        <v>2764.9859999999999</v>
      </c>
      <c r="M325" s="27"/>
      <c r="N325" s="27"/>
      <c r="O325" s="29">
        <f t="shared" si="1461"/>
        <v>8451.5609999999997</v>
      </c>
      <c r="P325" s="29">
        <f t="shared" si="1462"/>
        <v>11216.546999999999</v>
      </c>
      <c r="Q325" s="27"/>
      <c r="R325" s="27"/>
      <c r="S325" s="1"/>
      <c r="T325" s="1"/>
      <c r="U325" s="1"/>
      <c r="V325" s="1"/>
      <c r="W325" s="1"/>
      <c r="X325" s="1"/>
      <c r="Z325" s="23"/>
      <c r="AA325" s="23">
        <f t="shared" si="1410"/>
        <v>35344.195837661653</v>
      </c>
      <c r="AB325" s="23"/>
      <c r="AC325" s="58"/>
      <c r="AD325" s="27">
        <f t="shared" si="1411"/>
        <v>170.67936694021105</v>
      </c>
      <c r="AE325" s="27"/>
      <c r="AH325" s="267"/>
      <c r="AI325" s="267">
        <f t="shared" si="1463"/>
        <v>78.230270472124275</v>
      </c>
      <c r="AJ325" s="267"/>
      <c r="AK325" s="51"/>
      <c r="AL325" s="15"/>
      <c r="AM325" s="15"/>
      <c r="AN325" s="34"/>
      <c r="AO325" s="34"/>
      <c r="AQ325" s="26"/>
      <c r="AR325" s="26">
        <f t="shared" si="1412"/>
        <v>1.2193434973042228</v>
      </c>
      <c r="AS325" s="26"/>
      <c r="AT325" s="26"/>
      <c r="AU325" s="26"/>
      <c r="AV325" s="26"/>
      <c r="AY325" s="34"/>
      <c r="AZ325" s="34"/>
      <c r="BA325" s="34"/>
      <c r="BC325" s="34"/>
      <c r="BD325" s="34"/>
      <c r="BH325" s="51"/>
      <c r="BI325" s="258">
        <f>[10]Commercial_Total!Y251</f>
        <v>1.2322138451251401</v>
      </c>
      <c r="BJ325" s="51"/>
      <c r="BK325" s="1"/>
      <c r="BL325" s="258">
        <f>[13]Elec_Power_Sector!AF21</f>
        <v>1.026751726241818</v>
      </c>
      <c r="BN325" s="1"/>
      <c r="BO325" s="258">
        <f>[10]Commercial_Total!X251</f>
        <v>0.98955510208570141</v>
      </c>
      <c r="BP325" s="1"/>
      <c r="BQ325" s="51"/>
      <c r="BR325" s="1"/>
      <c r="BZ325" s="83">
        <f t="shared" si="1498"/>
        <v>0.41988214667070933</v>
      </c>
      <c r="CA325" s="83">
        <f t="shared" si="1413"/>
        <v>0</v>
      </c>
      <c r="CB325" s="83" t="str">
        <f t="shared" si="1414"/>
        <v>NA</v>
      </c>
      <c r="CC325" s="83" t="str">
        <f t="shared" si="1415"/>
        <v>NA</v>
      </c>
      <c r="CD325" s="83" t="str">
        <f t="shared" si="1416"/>
        <v>NA</v>
      </c>
      <c r="CE325" s="83" t="str">
        <f t="shared" si="1417"/>
        <v>NA</v>
      </c>
      <c r="CF325" s="84" t="str">
        <f t="shared" si="1464"/>
        <v xml:space="preserve">NA </v>
      </c>
      <c r="CG325" s="84">
        <f t="shared" si="1418"/>
        <v>0.15984984984180639</v>
      </c>
      <c r="CH325" s="9"/>
      <c r="CI325" s="84" t="str">
        <f t="shared" si="1465"/>
        <v xml:space="preserve">NA </v>
      </c>
      <c r="CK325" s="87">
        <f t="shared" si="1419"/>
        <v>0</v>
      </c>
      <c r="CL325" s="87">
        <f t="shared" si="1466"/>
        <v>0</v>
      </c>
      <c r="CM325" s="92">
        <f t="shared" si="1467"/>
        <v>0</v>
      </c>
      <c r="CN325" s="92">
        <f t="shared" si="1468"/>
        <v>0</v>
      </c>
      <c r="CO325" s="5">
        <f t="shared" si="1469"/>
        <v>0</v>
      </c>
      <c r="CP325" s="91">
        <f t="shared" si="1420"/>
        <v>0</v>
      </c>
      <c r="CQ325" s="37" t="e">
        <f t="shared" si="1421"/>
        <v>#VALUE!</v>
      </c>
      <c r="CR325" t="e">
        <f t="shared" si="1422"/>
        <v>#VALUE!</v>
      </c>
      <c r="CS325" s="84" t="str">
        <f t="shared" si="1423"/>
        <v xml:space="preserve">NA </v>
      </c>
      <c r="CT325" s="205"/>
      <c r="CU325" s="244"/>
      <c r="CV325" s="5"/>
      <c r="CW325" s="26">
        <f t="shared" si="1470"/>
        <v>0</v>
      </c>
      <c r="CX325" s="26">
        <f t="shared" si="1471"/>
        <v>0.24650955414353456</v>
      </c>
      <c r="CY325" s="26">
        <f t="shared" si="1472"/>
        <v>0</v>
      </c>
      <c r="CZ325" s="26">
        <f t="shared" si="1473"/>
        <v>0</v>
      </c>
      <c r="DA325" s="26">
        <f t="shared" si="1474"/>
        <v>0.75349044585646552</v>
      </c>
      <c r="DB325">
        <f t="shared" si="1475"/>
        <v>1</v>
      </c>
      <c r="DD325" s="26" t="e">
        <f t="shared" si="1499"/>
        <v>#DIV/0!</v>
      </c>
      <c r="DE325" s="26">
        <f t="shared" si="1500"/>
        <v>0.24836234294224294</v>
      </c>
      <c r="DF325" s="26" t="e">
        <f t="shared" si="1501"/>
        <v>#DIV/0!</v>
      </c>
      <c r="DG325" s="26" t="e">
        <f t="shared" si="1502"/>
        <v>#DIV/0!</v>
      </c>
      <c r="DH325" s="26">
        <f t="shared" si="1503"/>
        <v>0.75163149672866514</v>
      </c>
      <c r="DI325" s="26" t="e">
        <f t="shared" si="1504"/>
        <v>#DIV/0!</v>
      </c>
      <c r="DJ325" s="26"/>
      <c r="DK325" s="26" t="e">
        <f t="shared" si="1505"/>
        <v>#DIV/0!</v>
      </c>
      <c r="DL325" s="26" t="e">
        <f t="shared" si="1506"/>
        <v>#DIV/0!</v>
      </c>
      <c r="DM325" s="26" t="e">
        <f t="shared" si="1507"/>
        <v>#DIV/0!</v>
      </c>
      <c r="DN325" s="26" t="e">
        <f t="shared" si="1508"/>
        <v>#DIV/0!</v>
      </c>
      <c r="DO325" s="26" t="e">
        <f t="shared" si="1509"/>
        <v>#DIV/0!</v>
      </c>
      <c r="DP325" s="26" t="e">
        <f t="shared" si="1510"/>
        <v>#DIV/0!</v>
      </c>
      <c r="DQ325" s="26"/>
      <c r="DR325" s="26"/>
      <c r="DS325" s="26" t="e">
        <f t="shared" si="1511"/>
        <v>#DIV/0!</v>
      </c>
      <c r="DT325" s="26">
        <f t="shared" si="1512"/>
        <v>-3.1525218705237452E-3</v>
      </c>
      <c r="DU325" s="26" t="e">
        <f t="shared" si="1513"/>
        <v>#DIV/0!</v>
      </c>
      <c r="DV325" s="26" t="e">
        <f t="shared" si="1514"/>
        <v>#DIV/0!</v>
      </c>
      <c r="DW325" s="26" t="e">
        <f t="shared" si="1515"/>
        <v>#DIV/0!</v>
      </c>
      <c r="DY325" s="26" t="e">
        <f t="shared" si="1516"/>
        <v>#DIV/0!</v>
      </c>
      <c r="DZ325" s="26">
        <f t="shared" si="1517"/>
        <v>1</v>
      </c>
      <c r="EA325" s="26">
        <f t="shared" si="1424"/>
        <v>1.2335069366866871</v>
      </c>
      <c r="EC325" s="26" t="e">
        <f t="shared" si="1476"/>
        <v>#DIV/0!</v>
      </c>
      <c r="ED325" s="26" t="e">
        <f t="shared" si="1477"/>
        <v>#DIV/0!</v>
      </c>
      <c r="EE325" s="26" t="e">
        <f t="shared" si="1478"/>
        <v>#DIV/0!</v>
      </c>
      <c r="EF325" s="26" t="e">
        <f t="shared" si="1479"/>
        <v>#DIV/0!</v>
      </c>
      <c r="EG325" s="26" t="e">
        <f t="shared" si="1480"/>
        <v>#DIV/0!</v>
      </c>
      <c r="EI325" s="26" t="e">
        <f t="shared" si="1481"/>
        <v>#DIV/0!</v>
      </c>
      <c r="EJ325" s="26">
        <f t="shared" si="1518"/>
        <v>1</v>
      </c>
      <c r="EK325" s="26">
        <f t="shared" si="1425"/>
        <v>1.1389164186292695</v>
      </c>
      <c r="EN325" s="26" t="e">
        <f t="shared" si="1519"/>
        <v>#DIV/0!</v>
      </c>
      <c r="EO325" s="26">
        <f t="shared" si="1482"/>
        <v>2.0647515010657314E-2</v>
      </c>
      <c r="EP325" s="26" t="e">
        <f t="shared" si="1483"/>
        <v>#DIV/0!</v>
      </c>
      <c r="EQ325" s="26" t="e">
        <f t="shared" si="1484"/>
        <v>#DIV/0!</v>
      </c>
      <c r="ER325" s="26">
        <f t="shared" si="1485"/>
        <v>-1.3195039301669664E-2</v>
      </c>
      <c r="ET325" s="26" t="e">
        <f t="shared" si="1486"/>
        <v>#DIV/0!</v>
      </c>
      <c r="EU325" s="26">
        <f t="shared" si="1520"/>
        <v>1</v>
      </c>
      <c r="EV325" s="26">
        <f t="shared" si="1426"/>
        <v>1.2378743715871898</v>
      </c>
      <c r="EW325" s="26"/>
      <c r="EX325" s="26" t="e">
        <f t="shared" si="1487"/>
        <v>#DIV/0!</v>
      </c>
      <c r="EY325" s="26">
        <f t="shared" si="1488"/>
        <v>-2.380003688118108E-2</v>
      </c>
      <c r="EZ325" s="26" t="e">
        <f t="shared" si="1489"/>
        <v>#DIV/0!</v>
      </c>
      <c r="FA325" s="26" t="e">
        <f t="shared" si="1490"/>
        <v>#DIV/0!</v>
      </c>
      <c r="FB325" s="26" t="e">
        <f t="shared" si="1491"/>
        <v>#DIV/0!</v>
      </c>
      <c r="FC325" s="26"/>
      <c r="FD325" s="26" t="e">
        <f t="shared" si="1492"/>
        <v>#DIV/0!</v>
      </c>
      <c r="FE325" s="26">
        <f t="shared" si="1521"/>
        <v>1</v>
      </c>
      <c r="FF325" s="26">
        <f t="shared" si="1427"/>
        <v>0.99647173876106254</v>
      </c>
      <c r="FV325" s="26">
        <f t="shared" si="1428"/>
        <v>0.41988214667070933</v>
      </c>
      <c r="FX325" s="8">
        <f t="shared" si="1522"/>
        <v>12</v>
      </c>
      <c r="FY325" t="b">
        <f t="shared" si="1493"/>
        <v>1</v>
      </c>
      <c r="GC325" s="11"/>
      <c r="GD325" s="11"/>
      <c r="GE325" s="11"/>
      <c r="GF325" s="17">
        <f t="shared" ca="1" si="1429"/>
        <v>1997</v>
      </c>
      <c r="GG325" s="18">
        <f t="shared" ca="1" si="1430"/>
        <v>1.4531157309147475</v>
      </c>
      <c r="GH325" s="18">
        <f t="shared" ca="1" si="1431"/>
        <v>0.91685911554838762</v>
      </c>
      <c r="GI325" s="18">
        <f t="shared" ca="1" si="1432"/>
        <v>0.93048486738722291</v>
      </c>
      <c r="GJ325" s="94">
        <f t="shared" ca="1" si="1494"/>
        <v>1.239687225552967</v>
      </c>
      <c r="GL325">
        <f t="shared" ca="1" si="1495"/>
        <v>1997</v>
      </c>
      <c r="GM325" s="18">
        <f t="shared" ca="1" si="1433"/>
        <v>0.78861616601810713</v>
      </c>
      <c r="GN325" s="18">
        <f t="shared" ca="1" si="1434"/>
        <v>0.9662985924158658</v>
      </c>
      <c r="GO325" s="18">
        <f t="shared" ca="1" si="1435"/>
        <v>0.92326290473115824</v>
      </c>
      <c r="GP325" s="18">
        <f t="shared" ca="1" si="1436"/>
        <v>0.89476708570107855</v>
      </c>
      <c r="GQ325" s="18">
        <f t="shared" ca="1" si="1437"/>
        <v>0.99503060131970933</v>
      </c>
      <c r="GX325" s="14"/>
      <c r="GZ325">
        <f t="shared" si="1438"/>
        <v>0.30191952225223945</v>
      </c>
      <c r="HA325" t="e">
        <f t="shared" si="1439"/>
        <v>#VALUE!</v>
      </c>
      <c r="HB325" t="e">
        <f t="shared" si="1440"/>
        <v>#VALUE!</v>
      </c>
      <c r="HC325" t="e">
        <f t="shared" si="1441"/>
        <v>#VALUE!</v>
      </c>
      <c r="HD325" t="e">
        <f t="shared" si="1442"/>
        <v>#VALUE!</v>
      </c>
      <c r="HE325">
        <f t="shared" si="1443"/>
        <v>0.12986639361629496</v>
      </c>
      <c r="HG325" t="e">
        <f t="shared" si="1444"/>
        <v>#VALUE!</v>
      </c>
      <c r="HI325">
        <f t="shared" si="1445"/>
        <v>0</v>
      </c>
      <c r="HJ325">
        <f t="shared" si="1446"/>
        <v>1.254240711118273</v>
      </c>
      <c r="HK325">
        <f t="shared" si="1447"/>
        <v>0</v>
      </c>
      <c r="HL325">
        <f t="shared" si="1448"/>
        <v>0</v>
      </c>
      <c r="HM325">
        <f t="shared" si="1449"/>
        <v>0</v>
      </c>
      <c r="HO325" s="8">
        <f t="shared" si="1523"/>
        <v>12</v>
      </c>
      <c r="HP325" t="b">
        <f t="shared" si="1496"/>
        <v>1</v>
      </c>
      <c r="HS325" s="11"/>
      <c r="HT325" s="11"/>
      <c r="HU325" s="11"/>
      <c r="HV325" s="17">
        <f t="shared" ca="1" si="1450"/>
        <v>1997</v>
      </c>
      <c r="HW325" s="18">
        <f t="shared" ca="1" si="1451"/>
        <v>1.0448741646523534</v>
      </c>
      <c r="HX325" s="18">
        <f t="shared" ca="1" si="1452"/>
        <v>0.97848199539901282</v>
      </c>
      <c r="HY325" s="18">
        <f t="shared" ca="1" si="1453"/>
        <v>0.98509885340598713</v>
      </c>
      <c r="IB325" s="18">
        <f t="shared" ca="1" si="1454"/>
        <v>0.93473724182192819</v>
      </c>
      <c r="IC325" s="18">
        <f t="shared" ca="1" si="1455"/>
        <v>0.99063647147459433</v>
      </c>
      <c r="ID325" s="18">
        <f t="shared" ca="1" si="1456"/>
        <v>0.95961862989433511</v>
      </c>
      <c r="IE325" s="18">
        <f t="shared" ca="1" si="1457"/>
        <v>0.99964536916699909</v>
      </c>
      <c r="IF325" s="18">
        <f t="shared" ca="1" si="1458"/>
        <v>1.0076632305506561</v>
      </c>
    </row>
    <row r="326" spans="1:240" x14ac:dyDescent="0.2">
      <c r="A326" s="182" t="s">
        <v>1081</v>
      </c>
      <c r="B326" s="1">
        <f t="shared" si="1497"/>
        <v>1962</v>
      </c>
      <c r="C326" s="42">
        <f>'Annual Data_MER_July-2014'!B26</f>
        <v>7079.7110000000002</v>
      </c>
      <c r="D326" s="42">
        <f>'Annual Data_MER_July-2014'!F26</f>
        <v>2923.873</v>
      </c>
      <c r="E326" s="42">
        <f>AER11_Table2.1d!U25*0.001</f>
        <v>17610.476999999999</v>
      </c>
      <c r="F326" s="42">
        <f>AER11_Table2.1e!L22*0.001</f>
        <v>11184.889000000001</v>
      </c>
      <c r="G326" s="42">
        <f>AER11_Table2.1f!$Z22*0.001</f>
        <v>9027.5280000000002</v>
      </c>
      <c r="H326" s="42">
        <f t="shared" si="1459"/>
        <v>47826.478000000003</v>
      </c>
      <c r="I326" s="15">
        <f t="shared" si="1409"/>
        <v>3.4025428440157084</v>
      </c>
      <c r="J326" s="251">
        <f t="shared" si="1460"/>
        <v>38798.950000000004</v>
      </c>
      <c r="K326" s="27"/>
      <c r="L326" s="42">
        <f>[10]Commercial_Total!D252</f>
        <v>2923.873</v>
      </c>
      <c r="M326" s="27"/>
      <c r="N326" s="27"/>
      <c r="O326" s="29">
        <f t="shared" si="1461"/>
        <v>9027.5280000000002</v>
      </c>
      <c r="P326" s="29">
        <f t="shared" si="1462"/>
        <v>11951.401</v>
      </c>
      <c r="Q326" s="27"/>
      <c r="R326" s="27"/>
      <c r="S326" s="1"/>
      <c r="T326" s="1"/>
      <c r="U326" s="1"/>
      <c r="V326" s="1"/>
      <c r="W326" s="1"/>
      <c r="X326" s="1"/>
      <c r="Z326" s="23"/>
      <c r="AA326" s="23">
        <f t="shared" si="1410"/>
        <v>36019.174273443197</v>
      </c>
      <c r="AB326" s="23"/>
      <c r="AC326" s="58"/>
      <c r="AD326" s="27">
        <f t="shared" si="1411"/>
        <v>184.94431418522862</v>
      </c>
      <c r="AE326" s="27"/>
      <c r="AH326" s="267"/>
      <c r="AI326" s="267">
        <f t="shared" si="1463"/>
        <v>81.175458876517354</v>
      </c>
      <c r="AJ326" s="267"/>
      <c r="AK326" s="51"/>
      <c r="AL326" s="15"/>
      <c r="AM326" s="15"/>
      <c r="AN326" s="34"/>
      <c r="AO326" s="34"/>
      <c r="AQ326" s="26"/>
      <c r="AR326" s="26">
        <f t="shared" si="1412"/>
        <v>1.2652489544573096</v>
      </c>
      <c r="AS326" s="26"/>
      <c r="AT326" s="26"/>
      <c r="AU326" s="26"/>
      <c r="AV326" s="26"/>
      <c r="AY326" s="34"/>
      <c r="AZ326" s="34"/>
      <c r="BA326" s="34"/>
      <c r="BC326" s="34"/>
      <c r="BD326" s="34"/>
      <c r="BH326" s="51"/>
      <c r="BI326" s="258">
        <f>[10]Commercial_Total!Y252</f>
        <v>1.2558313004690442</v>
      </c>
      <c r="BJ326" s="51"/>
      <c r="BK326" s="1"/>
      <c r="BL326" s="258">
        <f>[13]Elec_Power_Sector!AF22</f>
        <v>1.0194694396467361</v>
      </c>
      <c r="BN326" s="1"/>
      <c r="BO326" s="258">
        <f>[10]Commercial_Total!X252</f>
        <v>1.0074991394025199</v>
      </c>
      <c r="BP326" s="1"/>
      <c r="BQ326" s="51"/>
      <c r="BR326" s="1"/>
      <c r="BZ326" s="83">
        <f t="shared" si="1498"/>
        <v>0.44556204437296493</v>
      </c>
      <c r="CA326" s="83">
        <f t="shared" si="1413"/>
        <v>0</v>
      </c>
      <c r="CB326" s="83" t="str">
        <f t="shared" si="1414"/>
        <v>NA</v>
      </c>
      <c r="CC326" s="83" t="str">
        <f t="shared" si="1415"/>
        <v>NA</v>
      </c>
      <c r="CD326" s="83" t="str">
        <f t="shared" si="1416"/>
        <v>NA</v>
      </c>
      <c r="CE326" s="83" t="str">
        <f t="shared" si="1417"/>
        <v>NA</v>
      </c>
      <c r="CF326" s="84" t="str">
        <f t="shared" si="1464"/>
        <v xml:space="preserve">NA </v>
      </c>
      <c r="CG326" s="84">
        <f t="shared" si="1418"/>
        <v>0.17032244016355613</v>
      </c>
      <c r="CH326" s="9"/>
      <c r="CI326" s="84" t="str">
        <f t="shared" si="1465"/>
        <v xml:space="preserve">NA </v>
      </c>
      <c r="CK326" s="87">
        <f t="shared" si="1419"/>
        <v>0</v>
      </c>
      <c r="CL326" s="87">
        <f t="shared" si="1466"/>
        <v>0</v>
      </c>
      <c r="CM326" s="92">
        <f t="shared" si="1467"/>
        <v>0</v>
      </c>
      <c r="CN326" s="92">
        <f t="shared" si="1468"/>
        <v>0</v>
      </c>
      <c r="CO326" s="5">
        <f t="shared" si="1469"/>
        <v>0</v>
      </c>
      <c r="CP326" s="91">
        <f t="shared" si="1420"/>
        <v>0</v>
      </c>
      <c r="CQ326" s="37" t="e">
        <f t="shared" si="1421"/>
        <v>#VALUE!</v>
      </c>
      <c r="CR326" t="e">
        <f t="shared" si="1422"/>
        <v>#VALUE!</v>
      </c>
      <c r="CS326" s="84" t="str">
        <f t="shared" si="1423"/>
        <v xml:space="preserve">NA </v>
      </c>
      <c r="CT326" s="205"/>
      <c r="CU326" s="244"/>
      <c r="CV326" s="5"/>
      <c r="CW326" s="26">
        <f t="shared" si="1470"/>
        <v>0</v>
      </c>
      <c r="CX326" s="26">
        <f t="shared" si="1471"/>
        <v>0.24464688282152025</v>
      </c>
      <c r="CY326" s="26">
        <f t="shared" si="1472"/>
        <v>0</v>
      </c>
      <c r="CZ326" s="26">
        <f t="shared" si="1473"/>
        <v>0</v>
      </c>
      <c r="DA326" s="26">
        <f t="shared" si="1474"/>
        <v>0.75535311717847975</v>
      </c>
      <c r="DB326">
        <f t="shared" si="1475"/>
        <v>1</v>
      </c>
      <c r="DD326" s="26" t="e">
        <f t="shared" si="1499"/>
        <v>#DIV/0!</v>
      </c>
      <c r="DE326" s="26">
        <f t="shared" si="1500"/>
        <v>0.24557704113945752</v>
      </c>
      <c r="DF326" s="26" t="e">
        <f t="shared" si="1501"/>
        <v>#DIV/0!</v>
      </c>
      <c r="DG326" s="26" t="e">
        <f t="shared" si="1502"/>
        <v>#DIV/0!</v>
      </c>
      <c r="DH326" s="26">
        <f t="shared" si="1503"/>
        <v>0.75442139827187082</v>
      </c>
      <c r="DI326" s="26" t="e">
        <f t="shared" si="1504"/>
        <v>#DIV/0!</v>
      </c>
      <c r="DJ326" s="26"/>
      <c r="DK326" s="26" t="e">
        <f t="shared" si="1505"/>
        <v>#DIV/0!</v>
      </c>
      <c r="DL326" s="26" t="e">
        <f t="shared" si="1506"/>
        <v>#DIV/0!</v>
      </c>
      <c r="DM326" s="26" t="e">
        <f t="shared" si="1507"/>
        <v>#DIV/0!</v>
      </c>
      <c r="DN326" s="26" t="e">
        <f t="shared" si="1508"/>
        <v>#DIV/0!</v>
      </c>
      <c r="DO326" s="26" t="e">
        <f t="shared" si="1509"/>
        <v>#DIV/0!</v>
      </c>
      <c r="DP326" s="26" t="e">
        <f t="shared" si="1510"/>
        <v>#DIV/0!</v>
      </c>
      <c r="DQ326" s="26"/>
      <c r="DR326" s="26"/>
      <c r="DS326" s="26" t="e">
        <f t="shared" si="1511"/>
        <v>#DIV/0!</v>
      </c>
      <c r="DT326" s="26">
        <f t="shared" si="1512"/>
        <v>3.6956307814540595E-2</v>
      </c>
      <c r="DU326" s="26" t="e">
        <f t="shared" si="1513"/>
        <v>#DIV/0!</v>
      </c>
      <c r="DV326" s="26" t="e">
        <f t="shared" si="1514"/>
        <v>#DIV/0!</v>
      </c>
      <c r="DW326" s="26" t="e">
        <f t="shared" si="1515"/>
        <v>#DIV/0!</v>
      </c>
      <c r="DY326" s="26" t="e">
        <f t="shared" si="1516"/>
        <v>#DIV/0!</v>
      </c>
      <c r="DZ326" s="26">
        <f t="shared" si="1517"/>
        <v>1</v>
      </c>
      <c r="EA326" s="26">
        <f t="shared" si="1424"/>
        <v>1.2335069366866871</v>
      </c>
      <c r="EC326" s="26" t="e">
        <f t="shared" si="1476"/>
        <v>#DIV/0!</v>
      </c>
      <c r="ED326" s="26" t="e">
        <f t="shared" si="1477"/>
        <v>#DIV/0!</v>
      </c>
      <c r="EE326" s="26" t="e">
        <f t="shared" si="1478"/>
        <v>#DIV/0!</v>
      </c>
      <c r="EF326" s="26" t="e">
        <f t="shared" si="1479"/>
        <v>#DIV/0!</v>
      </c>
      <c r="EG326" s="26" t="e">
        <f t="shared" si="1480"/>
        <v>#DIV/0!</v>
      </c>
      <c r="EI326" s="26" t="e">
        <f t="shared" si="1481"/>
        <v>#DIV/0!</v>
      </c>
      <c r="EJ326" s="26">
        <f t="shared" si="1518"/>
        <v>1</v>
      </c>
      <c r="EK326" s="26">
        <f t="shared" si="1425"/>
        <v>1.1389164186292695</v>
      </c>
      <c r="EN326" s="26" t="e">
        <f t="shared" si="1519"/>
        <v>#DIV/0!</v>
      </c>
      <c r="EO326" s="26">
        <f t="shared" si="1482"/>
        <v>1.8985318474353526E-2</v>
      </c>
      <c r="EP326" s="26" t="e">
        <f t="shared" si="1483"/>
        <v>#DIV/0!</v>
      </c>
      <c r="EQ326" s="26" t="e">
        <f t="shared" si="1484"/>
        <v>#DIV/0!</v>
      </c>
      <c r="ER326" s="26">
        <f t="shared" si="1485"/>
        <v>-7.1178203626129461E-3</v>
      </c>
      <c r="ET326" s="26" t="e">
        <f t="shared" si="1486"/>
        <v>#DIV/0!</v>
      </c>
      <c r="EU326" s="26">
        <f t="shared" si="1520"/>
        <v>1</v>
      </c>
      <c r="EV326" s="26">
        <f t="shared" si="1426"/>
        <v>1.2378743715871898</v>
      </c>
      <c r="EW326" s="26"/>
      <c r="EX326" s="26" t="e">
        <f t="shared" si="1487"/>
        <v>#DIV/0!</v>
      </c>
      <c r="EY326" s="26">
        <f t="shared" si="1488"/>
        <v>1.7970989340187028E-2</v>
      </c>
      <c r="EZ326" s="26" t="e">
        <f t="shared" si="1489"/>
        <v>#DIV/0!</v>
      </c>
      <c r="FA326" s="26" t="e">
        <f t="shared" si="1490"/>
        <v>#DIV/0!</v>
      </c>
      <c r="FB326" s="26" t="e">
        <f t="shared" si="1491"/>
        <v>#DIV/0!</v>
      </c>
      <c r="FC326" s="26"/>
      <c r="FD326" s="26" t="e">
        <f t="shared" si="1492"/>
        <v>#DIV/0!</v>
      </c>
      <c r="FE326" s="26">
        <f t="shared" si="1521"/>
        <v>1</v>
      </c>
      <c r="FF326" s="26">
        <f t="shared" si="1427"/>
        <v>0.99647173876106254</v>
      </c>
      <c r="FV326" s="26">
        <f t="shared" si="1428"/>
        <v>0.44556204437296493</v>
      </c>
      <c r="FX326" s="8">
        <f t="shared" si="1522"/>
        <v>13</v>
      </c>
      <c r="FY326" t="b">
        <f t="shared" si="1493"/>
        <v>1</v>
      </c>
      <c r="GC326" s="11"/>
      <c r="GD326" s="11"/>
      <c r="GE326" s="11"/>
      <c r="GF326" s="17">
        <f t="shared" ca="1" si="1429"/>
        <v>1998</v>
      </c>
      <c r="GG326" s="18">
        <f t="shared" ca="1" si="1430"/>
        <v>1.5177768696362892</v>
      </c>
      <c r="GH326" s="18">
        <f t="shared" ca="1" si="1431"/>
        <v>0.89224806042030824</v>
      </c>
      <c r="GI326" s="18">
        <f t="shared" ca="1" si="1432"/>
        <v>0.93162453479342744</v>
      </c>
      <c r="GJ326" s="94">
        <f t="shared" ca="1" si="1494"/>
        <v>1.2616371247052471</v>
      </c>
      <c r="GL326">
        <f t="shared" ca="1" si="1495"/>
        <v>1998</v>
      </c>
      <c r="GM326" s="18">
        <f t="shared" ca="1" si="1433"/>
        <v>0.7833405450587474</v>
      </c>
      <c r="GN326" s="18">
        <f t="shared" ca="1" si="1434"/>
        <v>0.94078423706236025</v>
      </c>
      <c r="GO326" s="18">
        <f t="shared" ca="1" si="1435"/>
        <v>0.93636374276418799</v>
      </c>
      <c r="GP326" s="18">
        <f t="shared" ca="1" si="1436"/>
        <v>0.89522062609407849</v>
      </c>
      <c r="GQ326" s="18">
        <f t="shared" ca="1" si="1437"/>
        <v>0.99552997414912359</v>
      </c>
      <c r="GX326" s="14"/>
      <c r="GZ326">
        <f t="shared" si="1438"/>
        <v>0.32038485236267122</v>
      </c>
      <c r="HA326" t="e">
        <f t="shared" si="1439"/>
        <v>#VALUE!</v>
      </c>
      <c r="HB326" t="e">
        <f t="shared" si="1440"/>
        <v>#VALUE!</v>
      </c>
      <c r="HC326" t="e">
        <f t="shared" si="1441"/>
        <v>#VALUE!</v>
      </c>
      <c r="HD326" t="e">
        <f t="shared" si="1442"/>
        <v>#VALUE!</v>
      </c>
      <c r="HE326">
        <f t="shared" si="1443"/>
        <v>0.13837461266218395</v>
      </c>
      <c r="HG326" t="e">
        <f t="shared" si="1444"/>
        <v>#VALUE!</v>
      </c>
      <c r="HI326">
        <f t="shared" si="1445"/>
        <v>0</v>
      </c>
      <c r="HJ326">
        <f t="shared" si="1446"/>
        <v>1.3014599675059846</v>
      </c>
      <c r="HK326">
        <f t="shared" si="1447"/>
        <v>0</v>
      </c>
      <c r="HL326">
        <f t="shared" si="1448"/>
        <v>0</v>
      </c>
      <c r="HM326">
        <f t="shared" si="1449"/>
        <v>0</v>
      </c>
      <c r="HO326" s="8">
        <f t="shared" si="1523"/>
        <v>13</v>
      </c>
      <c r="HP326" t="b">
        <f t="shared" si="1496"/>
        <v>1</v>
      </c>
      <c r="HS326" s="11"/>
      <c r="HT326" s="11"/>
      <c r="HU326" s="11"/>
      <c r="HV326" s="17">
        <f t="shared" ca="1" si="1450"/>
        <v>1998</v>
      </c>
      <c r="HW326" s="18">
        <f t="shared" ca="1" si="1451"/>
        <v>1.0913692592065973</v>
      </c>
      <c r="HX326" s="18">
        <f t="shared" ca="1" si="1452"/>
        <v>0.95221681035344041</v>
      </c>
      <c r="HY326" s="18">
        <f t="shared" ca="1" si="1453"/>
        <v>0.98630541258224624</v>
      </c>
      <c r="IB326" s="18">
        <f t="shared" ca="1" si="1454"/>
        <v>0.84278778821347988</v>
      </c>
      <c r="IC326" s="18">
        <f t="shared" ca="1" si="1455"/>
        <v>0.90692424931515048</v>
      </c>
      <c r="ID326" s="18">
        <f t="shared" ca="1" si="1456"/>
        <v>0.95692735868370182</v>
      </c>
      <c r="IE326" s="18">
        <f t="shared" ca="1" si="1457"/>
        <v>1.0032894028324031</v>
      </c>
      <c r="IF326" s="18">
        <f t="shared" ca="1" si="1458"/>
        <v>1.009333927148834</v>
      </c>
    </row>
    <row r="327" spans="1:240" x14ac:dyDescent="0.2">
      <c r="A327" s="182" t="s">
        <v>1081</v>
      </c>
      <c r="B327" s="1">
        <f t="shared" si="1497"/>
        <v>1963</v>
      </c>
      <c r="C327" s="42">
        <f>'Annual Data_MER_July-2014'!B27</f>
        <v>7089.8130000000001</v>
      </c>
      <c r="D327" s="42">
        <f>'Annual Data_MER_July-2014'!F27</f>
        <v>2921.18</v>
      </c>
      <c r="E327" s="42">
        <f>AER11_Table2.1d!U26*0.001</f>
        <v>18388.154999999999</v>
      </c>
      <c r="F327" s="42">
        <f>AER11_Table2.1e!L23*0.001</f>
        <v>11620.029</v>
      </c>
      <c r="G327" s="42">
        <f>AER11_Table2.1f!$Z23*0.001</f>
        <v>9624.8950000000004</v>
      </c>
      <c r="H327" s="42">
        <f t="shared" si="1459"/>
        <v>49644.072</v>
      </c>
      <c r="I327" s="15">
        <f t="shared" si="1409"/>
        <v>3.3880025034531607</v>
      </c>
      <c r="J327" s="251">
        <f t="shared" si="1460"/>
        <v>40019.176999999996</v>
      </c>
      <c r="K327" s="27"/>
      <c r="L327" s="42">
        <f>[10]Commercial_Total!D253</f>
        <v>2921.18</v>
      </c>
      <c r="M327" s="27"/>
      <c r="N327" s="27"/>
      <c r="O327" s="29">
        <f t="shared" si="1461"/>
        <v>9624.8950000000004</v>
      </c>
      <c r="P327" s="29">
        <f t="shared" si="1462"/>
        <v>12546.075000000001</v>
      </c>
      <c r="Q327" s="27"/>
      <c r="R327" s="27"/>
      <c r="S327" s="1"/>
      <c r="T327" s="1"/>
      <c r="U327" s="1"/>
      <c r="V327" s="1"/>
      <c r="W327" s="1"/>
      <c r="X327" s="1"/>
      <c r="Z327" s="23"/>
      <c r="AA327" s="23">
        <f t="shared" si="1410"/>
        <v>36743.103932126673</v>
      </c>
      <c r="AB327" s="23"/>
      <c r="AC327" s="58"/>
      <c r="AD327" s="27">
        <f t="shared" si="1411"/>
        <v>204.43083235638923</v>
      </c>
      <c r="AE327" s="27"/>
      <c r="AH327" s="267"/>
      <c r="AI327" s="267">
        <f t="shared" si="1463"/>
        <v>79.502809708078004</v>
      </c>
      <c r="AJ327" s="267"/>
      <c r="AK327" s="51"/>
      <c r="AL327" s="15"/>
      <c r="AM327" s="15"/>
      <c r="AN327" s="34"/>
      <c r="AO327" s="34"/>
      <c r="AQ327" s="26"/>
      <c r="AR327" s="26">
        <f t="shared" si="1412"/>
        <v>1.2391780502600067</v>
      </c>
      <c r="AS327" s="26"/>
      <c r="AT327" s="26"/>
      <c r="AU327" s="26"/>
      <c r="AV327" s="26"/>
      <c r="AY327" s="34"/>
      <c r="AZ327" s="34"/>
      <c r="BA327" s="34"/>
      <c r="BC327" s="34"/>
      <c r="BD327" s="34"/>
      <c r="BH327" s="51"/>
      <c r="BI327" s="258">
        <f>[10]Commercial_Total!Y253</f>
        <v>1.223341243103361</v>
      </c>
      <c r="BJ327" s="51"/>
      <c r="BK327" s="1"/>
      <c r="BL327" s="258">
        <f>[13]Elec_Power_Sector!AF23</f>
        <v>1.0133426670384105</v>
      </c>
      <c r="BN327" s="1"/>
      <c r="BO327" s="258">
        <f>[10]Commercial_Total!X253</f>
        <v>1.0129455352265173</v>
      </c>
      <c r="BP327" s="1"/>
      <c r="BQ327" s="51"/>
      <c r="BR327" s="1"/>
      <c r="BZ327" s="83">
        <f t="shared" si="1498"/>
        <v>0.46496697733894038</v>
      </c>
      <c r="CA327" s="83">
        <f t="shared" si="1413"/>
        <v>0</v>
      </c>
      <c r="CB327" s="83" t="str">
        <f t="shared" si="1414"/>
        <v>NA</v>
      </c>
      <c r="CC327" s="83" t="str">
        <f t="shared" si="1415"/>
        <v>NA</v>
      </c>
      <c r="CD327" s="83" t="str">
        <f t="shared" si="1416"/>
        <v>NA</v>
      </c>
      <c r="CE327" s="83" t="str">
        <f t="shared" si="1417"/>
        <v>NA</v>
      </c>
      <c r="CF327" s="84" t="str">
        <f t="shared" si="1464"/>
        <v xml:space="preserve">NA </v>
      </c>
      <c r="CG327" s="84">
        <f t="shared" si="1418"/>
        <v>0.17879728983028748</v>
      </c>
      <c r="CH327" s="9"/>
      <c r="CI327" s="84" t="str">
        <f t="shared" si="1465"/>
        <v xml:space="preserve">NA </v>
      </c>
      <c r="CK327" s="87">
        <f t="shared" si="1419"/>
        <v>0</v>
      </c>
      <c r="CL327" s="87">
        <f t="shared" si="1466"/>
        <v>0</v>
      </c>
      <c r="CM327" s="92">
        <f t="shared" si="1467"/>
        <v>0</v>
      </c>
      <c r="CN327" s="92">
        <f t="shared" si="1468"/>
        <v>0</v>
      </c>
      <c r="CO327" s="5">
        <f t="shared" si="1469"/>
        <v>0</v>
      </c>
      <c r="CP327" s="91">
        <f t="shared" si="1420"/>
        <v>0</v>
      </c>
      <c r="CQ327" s="37" t="e">
        <f t="shared" si="1421"/>
        <v>#VALUE!</v>
      </c>
      <c r="CR327" t="e">
        <f t="shared" si="1422"/>
        <v>#VALUE!</v>
      </c>
      <c r="CS327" s="84" t="str">
        <f t="shared" si="1423"/>
        <v xml:space="preserve">NA </v>
      </c>
      <c r="CT327" s="205"/>
      <c r="CU327" s="244"/>
      <c r="CV327" s="5"/>
      <c r="CW327" s="26">
        <f t="shared" si="1470"/>
        <v>0</v>
      </c>
      <c r="CX327" s="26">
        <f t="shared" si="1471"/>
        <v>0.23283616589252015</v>
      </c>
      <c r="CY327" s="26">
        <f t="shared" si="1472"/>
        <v>0</v>
      </c>
      <c r="CZ327" s="26">
        <f t="shared" si="1473"/>
        <v>0</v>
      </c>
      <c r="DA327" s="26">
        <f t="shared" si="1474"/>
        <v>0.76716383410747979</v>
      </c>
      <c r="DB327">
        <f t="shared" si="1475"/>
        <v>1</v>
      </c>
      <c r="DD327" s="26" t="e">
        <f t="shared" si="1499"/>
        <v>#DIV/0!</v>
      </c>
      <c r="DE327" s="26">
        <f t="shared" si="1500"/>
        <v>0.2386928260135936</v>
      </c>
      <c r="DF327" s="26" t="e">
        <f t="shared" si="1501"/>
        <v>#DIV/0!</v>
      </c>
      <c r="DG327" s="26" t="e">
        <f t="shared" si="1502"/>
        <v>#DIV/0!</v>
      </c>
      <c r="DH327" s="26">
        <f t="shared" si="1503"/>
        <v>0.76124320539450829</v>
      </c>
      <c r="DI327" s="26" t="e">
        <f t="shared" si="1504"/>
        <v>#DIV/0!</v>
      </c>
      <c r="DJ327" s="26"/>
      <c r="DK327" s="26" t="e">
        <f t="shared" si="1505"/>
        <v>#DIV/0!</v>
      </c>
      <c r="DL327" s="26" t="e">
        <f t="shared" si="1506"/>
        <v>#DIV/0!</v>
      </c>
      <c r="DM327" s="26" t="e">
        <f t="shared" si="1507"/>
        <v>#DIV/0!</v>
      </c>
      <c r="DN327" s="26" t="e">
        <f t="shared" si="1508"/>
        <v>#DIV/0!</v>
      </c>
      <c r="DO327" s="26" t="e">
        <f t="shared" si="1509"/>
        <v>#DIV/0!</v>
      </c>
      <c r="DP327" s="26" t="e">
        <f t="shared" si="1510"/>
        <v>#DIV/0!</v>
      </c>
      <c r="DQ327" s="26"/>
      <c r="DR327" s="26"/>
      <c r="DS327" s="26" t="e">
        <f t="shared" si="1511"/>
        <v>#DIV/0!</v>
      </c>
      <c r="DT327" s="26">
        <f t="shared" si="1512"/>
        <v>-2.0820607626264278E-2</v>
      </c>
      <c r="DU327" s="26" t="e">
        <f t="shared" si="1513"/>
        <v>#DIV/0!</v>
      </c>
      <c r="DV327" s="26" t="e">
        <f t="shared" si="1514"/>
        <v>#DIV/0!</v>
      </c>
      <c r="DW327" s="26" t="e">
        <f t="shared" si="1515"/>
        <v>#DIV/0!</v>
      </c>
      <c r="DY327" s="26" t="e">
        <f t="shared" si="1516"/>
        <v>#DIV/0!</v>
      </c>
      <c r="DZ327" s="26">
        <f t="shared" si="1517"/>
        <v>1</v>
      </c>
      <c r="EA327" s="26">
        <f t="shared" si="1424"/>
        <v>1.2335069366866871</v>
      </c>
      <c r="EC327" s="26" t="e">
        <f t="shared" si="1476"/>
        <v>#DIV/0!</v>
      </c>
      <c r="ED327" s="26" t="e">
        <f t="shared" si="1477"/>
        <v>#DIV/0!</v>
      </c>
      <c r="EE327" s="26" t="e">
        <f t="shared" si="1478"/>
        <v>#DIV/0!</v>
      </c>
      <c r="EF327" s="26" t="e">
        <f t="shared" si="1479"/>
        <v>#DIV/0!</v>
      </c>
      <c r="EG327" s="26" t="e">
        <f t="shared" si="1480"/>
        <v>#DIV/0!</v>
      </c>
      <c r="EI327" s="26" t="e">
        <f t="shared" si="1481"/>
        <v>#DIV/0!</v>
      </c>
      <c r="EJ327" s="26">
        <f t="shared" si="1518"/>
        <v>1</v>
      </c>
      <c r="EK327" s="26">
        <f t="shared" si="1425"/>
        <v>1.1389164186292695</v>
      </c>
      <c r="EN327" s="26" t="e">
        <f t="shared" si="1519"/>
        <v>#DIV/0!</v>
      </c>
      <c r="EO327" s="26">
        <f t="shared" si="1482"/>
        <v>-2.6211904982237317E-2</v>
      </c>
      <c r="EP327" s="26" t="e">
        <f t="shared" si="1483"/>
        <v>#DIV/0!</v>
      </c>
      <c r="EQ327" s="26" t="e">
        <f t="shared" si="1484"/>
        <v>#DIV/0!</v>
      </c>
      <c r="ER327" s="26">
        <f t="shared" si="1485"/>
        <v>-6.0278971576373129E-3</v>
      </c>
      <c r="ET327" s="26" t="e">
        <f t="shared" si="1486"/>
        <v>#DIV/0!</v>
      </c>
      <c r="EU327" s="26">
        <f t="shared" si="1520"/>
        <v>1</v>
      </c>
      <c r="EV327" s="26">
        <f t="shared" si="1426"/>
        <v>1.2378743715871898</v>
      </c>
      <c r="EW327" s="26"/>
      <c r="EX327" s="26" t="e">
        <f t="shared" si="1487"/>
        <v>#DIV/0!</v>
      </c>
      <c r="EY327" s="26">
        <f t="shared" si="1488"/>
        <v>5.3912973559734709E-3</v>
      </c>
      <c r="EZ327" s="26" t="e">
        <f t="shared" si="1489"/>
        <v>#DIV/0!</v>
      </c>
      <c r="FA327" s="26" t="e">
        <f t="shared" si="1490"/>
        <v>#DIV/0!</v>
      </c>
      <c r="FB327" s="26" t="e">
        <f t="shared" si="1491"/>
        <v>#DIV/0!</v>
      </c>
      <c r="FC327" s="26"/>
      <c r="FD327" s="26" t="e">
        <f t="shared" si="1492"/>
        <v>#DIV/0!</v>
      </c>
      <c r="FE327" s="26">
        <f t="shared" si="1521"/>
        <v>1</v>
      </c>
      <c r="FF327" s="26">
        <f t="shared" si="1427"/>
        <v>0.99647173876106254</v>
      </c>
      <c r="FV327" s="26">
        <f t="shared" si="1428"/>
        <v>0.46496697733894038</v>
      </c>
      <c r="FX327" s="8">
        <f t="shared" si="1522"/>
        <v>14</v>
      </c>
      <c r="FY327" t="b">
        <f t="shared" si="1493"/>
        <v>1</v>
      </c>
      <c r="GC327" s="11"/>
      <c r="GD327" s="11"/>
      <c r="GE327" s="11"/>
      <c r="GF327" s="17">
        <f t="shared" ca="1" si="1429"/>
        <v>1999</v>
      </c>
      <c r="GG327" s="18">
        <f t="shared" ca="1" si="1430"/>
        <v>1.5913363302002452</v>
      </c>
      <c r="GH327" s="18">
        <f t="shared" ca="1" si="1431"/>
        <v>0.87302458686379636</v>
      </c>
      <c r="GI327" s="18">
        <f t="shared" ca="1" si="1432"/>
        <v>0.93182553525381251</v>
      </c>
      <c r="GJ327" s="94">
        <f t="shared" ca="1" si="1494"/>
        <v>1.2945626121227249</v>
      </c>
      <c r="GL327">
        <f t="shared" ca="1" si="1495"/>
        <v>1999</v>
      </c>
      <c r="GM327" s="18">
        <f t="shared" ca="1" si="1433"/>
        <v>0.77936882046675171</v>
      </c>
      <c r="GN327" s="18">
        <f t="shared" ca="1" si="1434"/>
        <v>0.91449890951322255</v>
      </c>
      <c r="GO327" s="18">
        <f t="shared" ca="1" si="1435"/>
        <v>0.93795512724193641</v>
      </c>
      <c r="GP327" s="18">
        <f t="shared" ca="1" si="1436"/>
        <v>0.90243289468672849</v>
      </c>
      <c r="GQ327" s="18">
        <f t="shared" ca="1" si="1437"/>
        <v>0.99371798378952436</v>
      </c>
      <c r="GX327" s="14"/>
      <c r="GZ327">
        <f t="shared" si="1438"/>
        <v>0.33433812029006116</v>
      </c>
      <c r="HA327" t="e">
        <f t="shared" si="1439"/>
        <v>#VALUE!</v>
      </c>
      <c r="HB327" t="e">
        <f t="shared" si="1440"/>
        <v>#VALUE!</v>
      </c>
      <c r="HC327" t="e">
        <f t="shared" si="1441"/>
        <v>#VALUE!</v>
      </c>
      <c r="HD327" t="e">
        <f t="shared" si="1442"/>
        <v>#VALUE!</v>
      </c>
      <c r="HE327">
        <f t="shared" si="1443"/>
        <v>0.14525981251534523</v>
      </c>
      <c r="HG327" t="e">
        <f t="shared" si="1444"/>
        <v>#VALUE!</v>
      </c>
      <c r="HI327">
        <f t="shared" si="1445"/>
        <v>0</v>
      </c>
      <c r="HJ327">
        <f t="shared" si="1446"/>
        <v>1.274642922520536</v>
      </c>
      <c r="HK327">
        <f t="shared" si="1447"/>
        <v>0</v>
      </c>
      <c r="HL327">
        <f t="shared" si="1448"/>
        <v>0</v>
      </c>
      <c r="HM327">
        <f t="shared" si="1449"/>
        <v>0</v>
      </c>
      <c r="HO327" s="8">
        <f t="shared" si="1523"/>
        <v>14</v>
      </c>
      <c r="HP327" t="b">
        <f t="shared" si="1496"/>
        <v>1</v>
      </c>
      <c r="HS327" s="11"/>
      <c r="HT327" s="11"/>
      <c r="HU327" s="11"/>
      <c r="HV327" s="17">
        <f t="shared" ca="1" si="1450"/>
        <v>1999</v>
      </c>
      <c r="HW327" s="18">
        <f t="shared" ca="1" si="1451"/>
        <v>1.1442627612683067</v>
      </c>
      <c r="HX327" s="18">
        <f t="shared" ca="1" si="1452"/>
        <v>0.93170131081256991</v>
      </c>
      <c r="HY327" s="18">
        <f t="shared" ca="1" si="1453"/>
        <v>0.98651821058681288</v>
      </c>
      <c r="IB327" s="18">
        <f t="shared" ca="1" si="1454"/>
        <v>0.8797531060607171</v>
      </c>
      <c r="IC327" s="18">
        <f t="shared" ca="1" si="1455"/>
        <v>0.89884077465408974</v>
      </c>
      <c r="ID327" s="18">
        <f t="shared" ca="1" si="1456"/>
        <v>0.95264921346559206</v>
      </c>
      <c r="IE327" s="18">
        <f t="shared" ca="1" si="1457"/>
        <v>1.0119086850761094</v>
      </c>
      <c r="IF327" s="18">
        <f t="shared" ca="1" si="1458"/>
        <v>1.0150250246668917</v>
      </c>
    </row>
    <row r="328" spans="1:240" x14ac:dyDescent="0.2">
      <c r="A328" s="182" t="s">
        <v>1081</v>
      </c>
      <c r="B328" s="1">
        <f t="shared" si="1497"/>
        <v>1964</v>
      </c>
      <c r="C328" s="42">
        <f>'Annual Data_MER_July-2014'!B28</f>
        <v>7111.7510000000002</v>
      </c>
      <c r="D328" s="42">
        <f>'Annual Data_MER_July-2014'!F28</f>
        <v>2977.2040000000002</v>
      </c>
      <c r="E328" s="42">
        <f>AER11_Table2.1d!U27*0.001</f>
        <v>19449.358</v>
      </c>
      <c r="F328" s="42">
        <f>AER11_Table2.1e!L24*0.001</f>
        <v>11963.237999999999</v>
      </c>
      <c r="G328" s="42">
        <f>AER11_Table2.1f!$Z24*0.001</f>
        <v>10313.377</v>
      </c>
      <c r="H328" s="42">
        <f t="shared" si="1459"/>
        <v>51814.928</v>
      </c>
      <c r="I328" s="15">
        <f t="shared" si="1409"/>
        <v>3.3733026575603144</v>
      </c>
      <c r="J328" s="251">
        <f t="shared" si="1460"/>
        <v>41501.550999999999</v>
      </c>
      <c r="K328" s="27"/>
      <c r="L328" s="42">
        <f>[10]Commercial_Total!D254</f>
        <v>2977.2040000000002</v>
      </c>
      <c r="M328" s="27"/>
      <c r="N328" s="27"/>
      <c r="O328" s="29">
        <f t="shared" si="1461"/>
        <v>10313.377</v>
      </c>
      <c r="P328" s="29">
        <f t="shared" si="1462"/>
        <v>13290.581</v>
      </c>
      <c r="Q328" s="27"/>
      <c r="R328" s="27"/>
      <c r="S328" s="1"/>
      <c r="T328" s="1"/>
      <c r="U328" s="1"/>
      <c r="V328" s="1"/>
      <c r="W328" s="1"/>
      <c r="X328" s="1"/>
      <c r="Z328" s="23"/>
      <c r="AA328" s="23">
        <f t="shared" si="1410"/>
        <v>37509.906313800413</v>
      </c>
      <c r="AB328" s="23"/>
      <c r="AC328" s="58"/>
      <c r="AD328" s="27">
        <f t="shared" si="1411"/>
        <v>219.16793669402108</v>
      </c>
      <c r="AE328" s="27"/>
      <c r="AH328" s="267"/>
      <c r="AI328" s="267">
        <f t="shared" si="1463"/>
        <v>79.371139322324723</v>
      </c>
      <c r="AJ328" s="267"/>
      <c r="AK328" s="51"/>
      <c r="AL328" s="15"/>
      <c r="AM328" s="15"/>
      <c r="AN328" s="34"/>
      <c r="AO328" s="34"/>
      <c r="AQ328" s="26"/>
      <c r="AR328" s="26">
        <f t="shared" si="1412"/>
        <v>1.2371257573599967</v>
      </c>
      <c r="AS328" s="26"/>
      <c r="AT328" s="26"/>
      <c r="AU328" s="26"/>
      <c r="AV328" s="26"/>
      <c r="AY328" s="34"/>
      <c r="AZ328" s="34"/>
      <c r="BA328" s="34"/>
      <c r="BC328" s="34"/>
      <c r="BD328" s="34"/>
      <c r="BH328" s="51"/>
      <c r="BI328" s="258">
        <f>[10]Commercial_Total!Y254</f>
        <v>1.2578088928769227</v>
      </c>
      <c r="BJ328" s="51"/>
      <c r="BK328" s="1"/>
      <c r="BL328" s="258">
        <f>[13]Elec_Power_Sector!AF24</f>
        <v>1.0107327164015503</v>
      </c>
      <c r="BN328" s="1"/>
      <c r="BO328" s="258">
        <f>[10]Commercial_Total!X254</f>
        <v>0.98355621777357727</v>
      </c>
      <c r="BP328" s="1"/>
      <c r="BQ328" s="51"/>
      <c r="BR328" s="1"/>
      <c r="BZ328" s="83">
        <f t="shared" si="1498"/>
        <v>0.49178058715741463</v>
      </c>
      <c r="CA328" s="83">
        <f t="shared" si="1413"/>
        <v>0</v>
      </c>
      <c r="CB328" s="83" t="str">
        <f t="shared" si="1414"/>
        <v>NA</v>
      </c>
      <c r="CC328" s="83" t="str">
        <f t="shared" si="1415"/>
        <v>NA</v>
      </c>
      <c r="CD328" s="83" t="str">
        <f t="shared" si="1416"/>
        <v>NA</v>
      </c>
      <c r="CE328" s="83" t="str">
        <f t="shared" si="1417"/>
        <v>NA</v>
      </c>
      <c r="CF328" s="84" t="str">
        <f t="shared" si="1464"/>
        <v xml:space="preserve">NA </v>
      </c>
      <c r="CG328" s="84">
        <f t="shared" si="1418"/>
        <v>0.1894074332466458</v>
      </c>
      <c r="CH328" s="9"/>
      <c r="CI328" s="84" t="str">
        <f t="shared" si="1465"/>
        <v xml:space="preserve">NA </v>
      </c>
      <c r="CK328" s="87">
        <f t="shared" si="1419"/>
        <v>0</v>
      </c>
      <c r="CL328" s="87">
        <f t="shared" si="1466"/>
        <v>0</v>
      </c>
      <c r="CM328" s="92">
        <f t="shared" si="1467"/>
        <v>0</v>
      </c>
      <c r="CN328" s="92">
        <f t="shared" si="1468"/>
        <v>0</v>
      </c>
      <c r="CO328" s="5">
        <f t="shared" si="1469"/>
        <v>0</v>
      </c>
      <c r="CP328" s="91">
        <f t="shared" si="1420"/>
        <v>0</v>
      </c>
      <c r="CQ328" s="37" t="e">
        <f t="shared" si="1421"/>
        <v>#VALUE!</v>
      </c>
      <c r="CR328" t="e">
        <f t="shared" si="1422"/>
        <v>#VALUE!</v>
      </c>
      <c r="CS328" s="84" t="str">
        <f t="shared" si="1423"/>
        <v xml:space="preserve">NA </v>
      </c>
      <c r="CT328" s="205"/>
      <c r="CU328" s="244"/>
      <c r="CV328" s="5"/>
      <c r="CW328" s="26">
        <f t="shared" si="1470"/>
        <v>0</v>
      </c>
      <c r="CX328" s="26">
        <f t="shared" si="1471"/>
        <v>0.22400856666837968</v>
      </c>
      <c r="CY328" s="26">
        <f t="shared" si="1472"/>
        <v>0</v>
      </c>
      <c r="CZ328" s="26">
        <f t="shared" si="1473"/>
        <v>0</v>
      </c>
      <c r="DA328" s="26">
        <f t="shared" si="1474"/>
        <v>0.77599143333162035</v>
      </c>
      <c r="DB328">
        <f t="shared" si="1475"/>
        <v>1</v>
      </c>
      <c r="DD328" s="26" t="e">
        <f t="shared" si="1499"/>
        <v>#DIV/0!</v>
      </c>
      <c r="DE328" s="26">
        <f t="shared" si="1500"/>
        <v>0.22839393420314666</v>
      </c>
      <c r="DF328" s="26" t="e">
        <f t="shared" si="1501"/>
        <v>#DIV/0!</v>
      </c>
      <c r="DG328" s="26" t="e">
        <f t="shared" si="1502"/>
        <v>#DIV/0!</v>
      </c>
      <c r="DH328" s="26">
        <f t="shared" si="1503"/>
        <v>0.77156921728540206</v>
      </c>
      <c r="DI328" s="26" t="e">
        <f t="shared" si="1504"/>
        <v>#DIV/0!</v>
      </c>
      <c r="DJ328" s="26"/>
      <c r="DK328" s="26" t="e">
        <f t="shared" si="1505"/>
        <v>#DIV/0!</v>
      </c>
      <c r="DL328" s="26" t="e">
        <f t="shared" si="1506"/>
        <v>#DIV/0!</v>
      </c>
      <c r="DM328" s="26" t="e">
        <f t="shared" si="1507"/>
        <v>#DIV/0!</v>
      </c>
      <c r="DN328" s="26" t="e">
        <f t="shared" si="1508"/>
        <v>#DIV/0!</v>
      </c>
      <c r="DO328" s="26" t="e">
        <f t="shared" si="1509"/>
        <v>#DIV/0!</v>
      </c>
      <c r="DP328" s="26" t="e">
        <f t="shared" si="1510"/>
        <v>#DIV/0!</v>
      </c>
      <c r="DQ328" s="26"/>
      <c r="DR328" s="26"/>
      <c r="DS328" s="26" t="e">
        <f t="shared" si="1511"/>
        <v>#DIV/0!</v>
      </c>
      <c r="DT328" s="26">
        <f t="shared" si="1512"/>
        <v>-1.6575457046724181E-3</v>
      </c>
      <c r="DU328" s="26" t="e">
        <f t="shared" si="1513"/>
        <v>#DIV/0!</v>
      </c>
      <c r="DV328" s="26" t="e">
        <f t="shared" si="1514"/>
        <v>#DIV/0!</v>
      </c>
      <c r="DW328" s="26" t="e">
        <f t="shared" si="1515"/>
        <v>#DIV/0!</v>
      </c>
      <c r="DY328" s="26" t="e">
        <f t="shared" si="1516"/>
        <v>#DIV/0!</v>
      </c>
      <c r="DZ328" s="26">
        <f t="shared" si="1517"/>
        <v>1</v>
      </c>
      <c r="EA328" s="26">
        <f t="shared" si="1424"/>
        <v>1.2335069366866871</v>
      </c>
      <c r="EC328" s="26" t="e">
        <f t="shared" si="1476"/>
        <v>#DIV/0!</v>
      </c>
      <c r="ED328" s="26" t="e">
        <f t="shared" si="1477"/>
        <v>#DIV/0!</v>
      </c>
      <c r="EE328" s="26" t="e">
        <f t="shared" si="1478"/>
        <v>#DIV/0!</v>
      </c>
      <c r="EF328" s="26" t="e">
        <f t="shared" si="1479"/>
        <v>#DIV/0!</v>
      </c>
      <c r="EG328" s="26" t="e">
        <f t="shared" si="1480"/>
        <v>#DIV/0!</v>
      </c>
      <c r="EI328" s="26" t="e">
        <f t="shared" si="1481"/>
        <v>#DIV/0!</v>
      </c>
      <c r="EJ328" s="26">
        <f t="shared" si="1518"/>
        <v>1</v>
      </c>
      <c r="EK328" s="26">
        <f t="shared" si="1425"/>
        <v>1.1389164186292695</v>
      </c>
      <c r="EN328" s="26" t="e">
        <f t="shared" si="1519"/>
        <v>#DIV/0!</v>
      </c>
      <c r="EO328" s="26">
        <f t="shared" si="1482"/>
        <v>2.7785394156332362E-2</v>
      </c>
      <c r="EP328" s="26" t="e">
        <f t="shared" si="1483"/>
        <v>#DIV/0!</v>
      </c>
      <c r="EQ328" s="26" t="e">
        <f t="shared" si="1484"/>
        <v>#DIV/0!</v>
      </c>
      <c r="ER328" s="26">
        <f t="shared" si="1485"/>
        <v>-2.5789079840877441E-3</v>
      </c>
      <c r="ET328" s="26" t="e">
        <f t="shared" si="1486"/>
        <v>#DIV/0!</v>
      </c>
      <c r="EU328" s="26">
        <f t="shared" si="1520"/>
        <v>1</v>
      </c>
      <c r="EV328" s="26">
        <f t="shared" si="1426"/>
        <v>1.2378743715871898</v>
      </c>
      <c r="EW328" s="26"/>
      <c r="EX328" s="26" t="e">
        <f t="shared" si="1487"/>
        <v>#DIV/0!</v>
      </c>
      <c r="EY328" s="26">
        <f t="shared" si="1488"/>
        <v>-2.9442939861005081E-2</v>
      </c>
      <c r="EZ328" s="26" t="e">
        <f t="shared" si="1489"/>
        <v>#DIV/0!</v>
      </c>
      <c r="FA328" s="26" t="e">
        <f t="shared" si="1490"/>
        <v>#DIV/0!</v>
      </c>
      <c r="FB328" s="26" t="e">
        <f t="shared" si="1491"/>
        <v>#DIV/0!</v>
      </c>
      <c r="FC328" s="26"/>
      <c r="FD328" s="26" t="e">
        <f t="shared" si="1492"/>
        <v>#DIV/0!</v>
      </c>
      <c r="FE328" s="26">
        <f t="shared" si="1521"/>
        <v>1</v>
      </c>
      <c r="FF328" s="26">
        <f t="shared" si="1427"/>
        <v>0.99647173876106254</v>
      </c>
      <c r="FV328" s="26">
        <f t="shared" si="1428"/>
        <v>0.49178058715741463</v>
      </c>
      <c r="FX328" s="8">
        <f t="shared" si="1522"/>
        <v>15</v>
      </c>
      <c r="FY328" t="b">
        <f t="shared" si="1493"/>
        <v>1</v>
      </c>
      <c r="GC328" s="11"/>
      <c r="GD328" s="11"/>
      <c r="GE328" s="11"/>
      <c r="GF328" s="17">
        <f t="shared" ca="1" si="1429"/>
        <v>2000</v>
      </c>
      <c r="GG328" s="18">
        <f t="shared" ca="1" si="1430"/>
        <v>1.6564324979896385</v>
      </c>
      <c r="GH328" s="18">
        <f t="shared" ca="1" si="1431"/>
        <v>0.861019565968832</v>
      </c>
      <c r="GI328" s="18">
        <f t="shared" ca="1" si="1432"/>
        <v>0.92519175783908725</v>
      </c>
      <c r="GJ328" s="94">
        <f t="shared" ca="1" si="1494"/>
        <v>1.3195277202068716</v>
      </c>
      <c r="GL328">
        <f t="shared" ca="1" si="1495"/>
        <v>2000</v>
      </c>
      <c r="GM328" s="18">
        <f t="shared" ca="1" si="1433"/>
        <v>0.76969446873249636</v>
      </c>
      <c r="GN328" s="18">
        <f t="shared" ca="1" si="1434"/>
        <v>0.91691157020071878</v>
      </c>
      <c r="GO328" s="18">
        <f t="shared" ca="1" si="1435"/>
        <v>0.9331121894236013</v>
      </c>
      <c r="GP328" s="18">
        <f t="shared" ca="1" si="1436"/>
        <v>0.88736930071001807</v>
      </c>
      <c r="GQ328" s="18">
        <f t="shared" ca="1" si="1437"/>
        <v>0.99235274253787853</v>
      </c>
      <c r="GX328" s="14"/>
      <c r="GZ328">
        <f t="shared" si="1438"/>
        <v>0.35361865491255512</v>
      </c>
      <c r="HA328" t="e">
        <f t="shared" si="1439"/>
        <v>#VALUE!</v>
      </c>
      <c r="HB328" t="e">
        <f t="shared" si="1440"/>
        <v>#VALUE!</v>
      </c>
      <c r="HC328" t="e">
        <f t="shared" si="1441"/>
        <v>#VALUE!</v>
      </c>
      <c r="HD328" t="e">
        <f t="shared" si="1442"/>
        <v>#VALUE!</v>
      </c>
      <c r="HE328">
        <f t="shared" si="1443"/>
        <v>0.15387978346056511</v>
      </c>
      <c r="HG328" t="e">
        <f t="shared" si="1444"/>
        <v>#VALUE!</v>
      </c>
      <c r="HI328">
        <f t="shared" si="1445"/>
        <v>0</v>
      </c>
      <c r="HJ328">
        <f t="shared" si="1446"/>
        <v>1.2725318936660561</v>
      </c>
      <c r="HK328">
        <f t="shared" si="1447"/>
        <v>0</v>
      </c>
      <c r="HL328">
        <f t="shared" si="1448"/>
        <v>0</v>
      </c>
      <c r="HM328">
        <f t="shared" si="1449"/>
        <v>0</v>
      </c>
      <c r="HO328" s="8">
        <f t="shared" si="1523"/>
        <v>15</v>
      </c>
      <c r="HP328" t="b">
        <f t="shared" si="1496"/>
        <v>1</v>
      </c>
      <c r="HS328" s="11"/>
      <c r="HT328" s="11"/>
      <c r="HU328" s="11"/>
      <c r="HV328" s="17">
        <f t="shared" ca="1" si="1450"/>
        <v>2000</v>
      </c>
      <c r="HW328" s="18">
        <f t="shared" ca="1" si="1451"/>
        <v>1.1910706668562492</v>
      </c>
      <c r="HX328" s="18">
        <f t="shared" ca="1" si="1452"/>
        <v>0.91888942226730996</v>
      </c>
      <c r="HY328" s="18">
        <f t="shared" ca="1" si="1453"/>
        <v>0.9794950694761505</v>
      </c>
      <c r="IB328" s="18">
        <f t="shared" ca="1" si="1454"/>
        <v>0.91944153985994503</v>
      </c>
      <c r="IC328" s="18">
        <f t="shared" ca="1" si="1455"/>
        <v>0.92850030504645797</v>
      </c>
      <c r="ID328" s="18">
        <f t="shared" ca="1" si="1456"/>
        <v>0.91865254121791329</v>
      </c>
      <c r="IE328" s="18">
        <f t="shared" ca="1" si="1457"/>
        <v>0.99745585944249204</v>
      </c>
      <c r="IF328" s="18">
        <f t="shared" ca="1" si="1458"/>
        <v>1.0019898101841551</v>
      </c>
    </row>
    <row r="329" spans="1:240" x14ac:dyDescent="0.2">
      <c r="A329" s="182" t="s">
        <v>1081</v>
      </c>
      <c r="B329" s="1">
        <f t="shared" si="1497"/>
        <v>1965</v>
      </c>
      <c r="C329" s="42">
        <f>'Annual Data_MER_July-2014'!B29</f>
        <v>7279.4219999999996</v>
      </c>
      <c r="D329" s="42">
        <f>'Annual Data_MER_July-2014'!F29</f>
        <v>3176.893</v>
      </c>
      <c r="E329" s="42">
        <f>AER11_Table2.1d!U28*0.001</f>
        <v>20147.629000000001</v>
      </c>
      <c r="F329" s="42">
        <f>AER11_Table2.1e!L25*0.001</f>
        <v>12398.707</v>
      </c>
      <c r="G329" s="42">
        <f>AER11_Table2.1f!$Z25*0.001</f>
        <v>11012.228999999999</v>
      </c>
      <c r="H329" s="42">
        <f t="shared" si="1459"/>
        <v>54014.879999999997</v>
      </c>
      <c r="I329" s="15">
        <f t="shared" si="1409"/>
        <v>3.3838708378900839</v>
      </c>
      <c r="J329" s="251">
        <f t="shared" si="1460"/>
        <v>43002.650999999998</v>
      </c>
      <c r="K329" s="27"/>
      <c r="L329" s="42">
        <f>[10]Commercial_Total!D255</f>
        <v>3176.893</v>
      </c>
      <c r="M329" s="27"/>
      <c r="N329" s="27"/>
      <c r="O329" s="29">
        <f t="shared" si="1461"/>
        <v>11012.228999999999</v>
      </c>
      <c r="P329" s="29">
        <f t="shared" si="1462"/>
        <v>14189.121999999999</v>
      </c>
      <c r="Q329" s="27"/>
      <c r="R329" s="27"/>
      <c r="S329" s="1"/>
      <c r="T329" s="1"/>
      <c r="U329" s="1"/>
      <c r="V329" s="1"/>
      <c r="W329" s="1"/>
      <c r="X329" s="1"/>
      <c r="Z329" s="23"/>
      <c r="AA329" s="23">
        <f t="shared" si="1410"/>
        <v>38329.005933125394</v>
      </c>
      <c r="AB329" s="23"/>
      <c r="AC329" s="58"/>
      <c r="AD329" s="27">
        <f t="shared" si="1411"/>
        <v>234.04953106682302</v>
      </c>
      <c r="AE329" s="27"/>
      <c r="AH329" s="267"/>
      <c r="AI329" s="267">
        <f t="shared" si="1463"/>
        <v>82.884826325600244</v>
      </c>
      <c r="AJ329" s="267"/>
      <c r="AK329" s="51"/>
      <c r="AL329" s="15"/>
      <c r="AM329" s="15"/>
      <c r="AN329" s="34"/>
      <c r="AO329" s="34"/>
      <c r="AQ329" s="26"/>
      <c r="AR329" s="26">
        <f t="shared" si="1412"/>
        <v>1.2918921716028444</v>
      </c>
      <c r="AS329" s="26"/>
      <c r="AT329" s="26"/>
      <c r="AU329" s="26"/>
      <c r="AV329" s="26"/>
      <c r="AY329" s="34"/>
      <c r="AZ329" s="34"/>
      <c r="BA329" s="34"/>
      <c r="BC329" s="34"/>
      <c r="BD329" s="34"/>
      <c r="BH329" s="51"/>
      <c r="BI329" s="258">
        <f>[10]Commercial_Total!Y255</f>
        <v>1.3059148452848206</v>
      </c>
      <c r="BJ329" s="51"/>
      <c r="BK329" s="1"/>
      <c r="BL329" s="258">
        <f>[13]Elec_Power_Sector!AF25</f>
        <v>1.0074670999138815</v>
      </c>
      <c r="BN329" s="1"/>
      <c r="BO329" s="258">
        <f>[10]Commercial_Total!X255</f>
        <v>0.98926218372307606</v>
      </c>
      <c r="BP329" s="1"/>
      <c r="BQ329" s="51"/>
      <c r="BR329" s="1"/>
      <c r="BZ329" s="83">
        <f t="shared" si="1498"/>
        <v>0.52373544959595031</v>
      </c>
      <c r="CA329" s="83">
        <f t="shared" si="1413"/>
        <v>0</v>
      </c>
      <c r="CB329" s="83" t="str">
        <f t="shared" si="1414"/>
        <v>NA</v>
      </c>
      <c r="CC329" s="83" t="str">
        <f t="shared" si="1415"/>
        <v>NA</v>
      </c>
      <c r="CD329" s="83" t="str">
        <f t="shared" si="1416"/>
        <v>NA</v>
      </c>
      <c r="CE329" s="83" t="str">
        <f t="shared" si="1417"/>
        <v>NA</v>
      </c>
      <c r="CF329" s="84" t="str">
        <f t="shared" si="1464"/>
        <v xml:space="preserve">NA </v>
      </c>
      <c r="CG329" s="84">
        <f t="shared" si="1418"/>
        <v>0.20221276842927433</v>
      </c>
      <c r="CH329" s="9"/>
      <c r="CI329" s="84" t="str">
        <f t="shared" si="1465"/>
        <v xml:space="preserve">NA </v>
      </c>
      <c r="CK329" s="87">
        <f t="shared" si="1419"/>
        <v>0</v>
      </c>
      <c r="CL329" s="87">
        <f t="shared" si="1466"/>
        <v>0</v>
      </c>
      <c r="CM329" s="92">
        <f t="shared" si="1467"/>
        <v>0</v>
      </c>
      <c r="CN329" s="92">
        <f t="shared" si="1468"/>
        <v>0</v>
      </c>
      <c r="CO329" s="5">
        <f t="shared" si="1469"/>
        <v>0</v>
      </c>
      <c r="CP329" s="91">
        <f t="shared" si="1420"/>
        <v>0</v>
      </c>
      <c r="CQ329" s="37" t="e">
        <f t="shared" si="1421"/>
        <v>#VALUE!</v>
      </c>
      <c r="CR329" t="e">
        <f t="shared" si="1422"/>
        <v>#VALUE!</v>
      </c>
      <c r="CS329" s="84" t="str">
        <f t="shared" si="1423"/>
        <v xml:space="preserve">NA </v>
      </c>
      <c r="CT329" s="205"/>
      <c r="CU329" s="244"/>
      <c r="CV329" s="5"/>
      <c r="CW329" s="26">
        <f t="shared" si="1470"/>
        <v>0</v>
      </c>
      <c r="CX329" s="26">
        <f t="shared" si="1471"/>
        <v>0.22389637639312709</v>
      </c>
      <c r="CY329" s="26">
        <f t="shared" si="1472"/>
        <v>0</v>
      </c>
      <c r="CZ329" s="26">
        <f t="shared" si="1473"/>
        <v>0</v>
      </c>
      <c r="DA329" s="26">
        <f t="shared" si="1474"/>
        <v>0.77610362360687291</v>
      </c>
      <c r="DB329">
        <f t="shared" si="1475"/>
        <v>1</v>
      </c>
      <c r="DD329" s="26" t="e">
        <f t="shared" si="1499"/>
        <v>#DIV/0!</v>
      </c>
      <c r="DE329" s="26">
        <f t="shared" si="1500"/>
        <v>0.22395246684724132</v>
      </c>
      <c r="DF329" s="26" t="e">
        <f t="shared" si="1501"/>
        <v>#DIV/0!</v>
      </c>
      <c r="DG329" s="26" t="e">
        <f t="shared" si="1502"/>
        <v>#DIV/0!</v>
      </c>
      <c r="DH329" s="26">
        <f t="shared" si="1503"/>
        <v>0.77604752711785896</v>
      </c>
      <c r="DI329" s="26" t="e">
        <f t="shared" si="1504"/>
        <v>#DIV/0!</v>
      </c>
      <c r="DJ329" s="26"/>
      <c r="DK329" s="26" t="e">
        <f t="shared" si="1505"/>
        <v>#DIV/0!</v>
      </c>
      <c r="DL329" s="26" t="e">
        <f t="shared" si="1506"/>
        <v>#DIV/0!</v>
      </c>
      <c r="DM329" s="26" t="e">
        <f t="shared" si="1507"/>
        <v>#DIV/0!</v>
      </c>
      <c r="DN329" s="26" t="e">
        <f t="shared" si="1508"/>
        <v>#DIV/0!</v>
      </c>
      <c r="DO329" s="26" t="e">
        <f t="shared" si="1509"/>
        <v>#DIV/0!</v>
      </c>
      <c r="DP329" s="26" t="e">
        <f t="shared" si="1510"/>
        <v>#DIV/0!</v>
      </c>
      <c r="DQ329" s="26"/>
      <c r="DR329" s="26"/>
      <c r="DS329" s="26" t="e">
        <f t="shared" si="1511"/>
        <v>#DIV/0!</v>
      </c>
      <c r="DT329" s="26">
        <f t="shared" si="1512"/>
        <v>4.3317191937702247E-2</v>
      </c>
      <c r="DU329" s="26" t="e">
        <f t="shared" si="1513"/>
        <v>#DIV/0!</v>
      </c>
      <c r="DV329" s="26" t="e">
        <f t="shared" si="1514"/>
        <v>#DIV/0!</v>
      </c>
      <c r="DW329" s="26" t="e">
        <f t="shared" si="1515"/>
        <v>#DIV/0!</v>
      </c>
      <c r="DY329" s="26" t="e">
        <f t="shared" si="1516"/>
        <v>#DIV/0!</v>
      </c>
      <c r="DZ329" s="26">
        <f t="shared" si="1517"/>
        <v>1</v>
      </c>
      <c r="EA329" s="26">
        <f t="shared" si="1424"/>
        <v>1.2335069366866871</v>
      </c>
      <c r="EC329" s="26" t="e">
        <f t="shared" si="1476"/>
        <v>#DIV/0!</v>
      </c>
      <c r="ED329" s="26" t="e">
        <f t="shared" si="1477"/>
        <v>#DIV/0!</v>
      </c>
      <c r="EE329" s="26" t="e">
        <f t="shared" si="1478"/>
        <v>#DIV/0!</v>
      </c>
      <c r="EF329" s="26" t="e">
        <f t="shared" si="1479"/>
        <v>#DIV/0!</v>
      </c>
      <c r="EG329" s="26" t="e">
        <f t="shared" si="1480"/>
        <v>#DIV/0!</v>
      </c>
      <c r="EI329" s="26" t="e">
        <f t="shared" si="1481"/>
        <v>#DIV/0!</v>
      </c>
      <c r="EJ329" s="26">
        <f t="shared" si="1518"/>
        <v>1</v>
      </c>
      <c r="EK329" s="26">
        <f t="shared" si="1425"/>
        <v>1.1389164186292695</v>
      </c>
      <c r="EN329" s="26" t="e">
        <f t="shared" si="1519"/>
        <v>#DIV/0!</v>
      </c>
      <c r="EO329" s="26">
        <f t="shared" si="1482"/>
        <v>3.7532592751025128E-2</v>
      </c>
      <c r="EP329" s="26" t="e">
        <f t="shared" si="1483"/>
        <v>#DIV/0!</v>
      </c>
      <c r="EQ329" s="26" t="e">
        <f t="shared" si="1484"/>
        <v>#DIV/0!</v>
      </c>
      <c r="ER329" s="26">
        <f t="shared" si="1485"/>
        <v>-3.2361704834979236E-3</v>
      </c>
      <c r="ET329" s="26" t="e">
        <f t="shared" si="1486"/>
        <v>#DIV/0!</v>
      </c>
      <c r="EU329" s="26">
        <f t="shared" si="1520"/>
        <v>1</v>
      </c>
      <c r="EV329" s="26">
        <f t="shared" si="1426"/>
        <v>1.2378743715871898</v>
      </c>
      <c r="EW329" s="26"/>
      <c r="EX329" s="26" t="e">
        <f t="shared" si="1487"/>
        <v>#DIV/0!</v>
      </c>
      <c r="EY329" s="26">
        <f t="shared" si="1488"/>
        <v>5.7845991866773703E-3</v>
      </c>
      <c r="EZ329" s="26" t="e">
        <f t="shared" si="1489"/>
        <v>#DIV/0!</v>
      </c>
      <c r="FA329" s="26" t="e">
        <f t="shared" si="1490"/>
        <v>#DIV/0!</v>
      </c>
      <c r="FB329" s="26" t="e">
        <f t="shared" si="1491"/>
        <v>#DIV/0!</v>
      </c>
      <c r="FC329" s="26"/>
      <c r="FD329" s="26" t="e">
        <f t="shared" si="1492"/>
        <v>#DIV/0!</v>
      </c>
      <c r="FE329" s="26">
        <f t="shared" si="1521"/>
        <v>1</v>
      </c>
      <c r="FF329" s="26">
        <f t="shared" si="1427"/>
        <v>0.99647173876106254</v>
      </c>
      <c r="FV329" s="26">
        <f t="shared" si="1428"/>
        <v>0.52373544959595031</v>
      </c>
      <c r="FX329" s="8">
        <f t="shared" si="1522"/>
        <v>16</v>
      </c>
      <c r="FY329" t="b">
        <f t="shared" si="1493"/>
        <v>1</v>
      </c>
      <c r="GC329" s="11"/>
      <c r="GD329" s="11"/>
      <c r="GE329" s="11"/>
      <c r="GF329" s="17">
        <f t="shared" ca="1" si="1429"/>
        <v>2001</v>
      </c>
      <c r="GG329" s="18">
        <f t="shared" ca="1" si="1430"/>
        <v>1.6721462752283902</v>
      </c>
      <c r="GH329" s="18">
        <f t="shared" ca="1" si="1431"/>
        <v>0.84226644731148081</v>
      </c>
      <c r="GI329" s="18">
        <f t="shared" ca="1" si="1432"/>
        <v>0.91731919308894994</v>
      </c>
      <c r="GJ329" s="94">
        <f t="shared" ca="1" si="1494"/>
        <v>1.2919456575213415</v>
      </c>
      <c r="GL329">
        <f t="shared" ca="1" si="1495"/>
        <v>2001</v>
      </c>
      <c r="GM329" s="18">
        <f t="shared" ca="1" si="1433"/>
        <v>0.75803379341279908</v>
      </c>
      <c r="GN329" s="18">
        <f t="shared" ca="1" si="1434"/>
        <v>0.8819826109027038</v>
      </c>
      <c r="GO329" s="18">
        <f t="shared" ca="1" si="1435"/>
        <v>0.929253238997229</v>
      </c>
      <c r="GP329" s="18">
        <f t="shared" ca="1" si="1436"/>
        <v>0.87598677623355403</v>
      </c>
      <c r="GQ329" s="18">
        <f t="shared" ca="1" si="1437"/>
        <v>0.98956026921956697</v>
      </c>
      <c r="GX329" s="14"/>
      <c r="GZ329">
        <f t="shared" si="1438"/>
        <v>0.37659604720602874</v>
      </c>
      <c r="HA329" t="e">
        <f t="shared" si="1439"/>
        <v>#VALUE!</v>
      </c>
      <c r="HB329" t="e">
        <f t="shared" si="1440"/>
        <v>#VALUE!</v>
      </c>
      <c r="HC329" t="e">
        <f t="shared" si="1441"/>
        <v>#VALUE!</v>
      </c>
      <c r="HD329" t="e">
        <f t="shared" si="1442"/>
        <v>#VALUE!</v>
      </c>
      <c r="HE329">
        <f t="shared" si="1443"/>
        <v>0.164283188286166</v>
      </c>
      <c r="HG329" t="e">
        <f t="shared" si="1444"/>
        <v>#VALUE!</v>
      </c>
      <c r="HI329">
        <f t="shared" si="1445"/>
        <v>0</v>
      </c>
      <c r="HJ329">
        <f t="shared" si="1446"/>
        <v>1.32886570484987</v>
      </c>
      <c r="HK329">
        <f t="shared" si="1447"/>
        <v>0</v>
      </c>
      <c r="HL329">
        <f t="shared" si="1448"/>
        <v>0</v>
      </c>
      <c r="HM329">
        <f t="shared" si="1449"/>
        <v>0</v>
      </c>
      <c r="HO329" s="8">
        <f t="shared" si="1523"/>
        <v>16</v>
      </c>
      <c r="HP329" t="b">
        <f t="shared" si="1496"/>
        <v>1</v>
      </c>
      <c r="HS329" s="11"/>
      <c r="HT329" s="11"/>
      <c r="HU329" s="11"/>
      <c r="HV329" s="17">
        <f t="shared" ca="1" si="1450"/>
        <v>2001</v>
      </c>
      <c r="HW329" s="18">
        <f t="shared" ca="1" si="1451"/>
        <v>1.2023697805583202</v>
      </c>
      <c r="HX329" s="18">
        <f t="shared" ca="1" si="1452"/>
        <v>0.89887589057784822</v>
      </c>
      <c r="HY329" s="18">
        <f t="shared" ca="1" si="1453"/>
        <v>0.97116043150347586</v>
      </c>
      <c r="IB329" s="18">
        <f t="shared" ca="1" si="1454"/>
        <v>0.87298504874274496</v>
      </c>
      <c r="IC329" s="18">
        <f t="shared" ca="1" si="1455"/>
        <v>0.86861210819168178</v>
      </c>
      <c r="ID329" s="18">
        <f t="shared" ca="1" si="1456"/>
        <v>0.90982628897389661</v>
      </c>
      <c r="IE329" s="18">
        <f t="shared" ca="1" si="1457"/>
        <v>0.98662805853308189</v>
      </c>
      <c r="IF329" s="18">
        <f t="shared" ca="1" si="1458"/>
        <v>0.97634273071223376</v>
      </c>
    </row>
    <row r="330" spans="1:240" x14ac:dyDescent="0.2">
      <c r="A330" s="182" t="s">
        <v>1081</v>
      </c>
      <c r="B330" s="1">
        <f t="shared" si="1497"/>
        <v>1966</v>
      </c>
      <c r="C330" s="42">
        <f>'Annual Data_MER_July-2014'!B30</f>
        <v>7500.3860000000004</v>
      </c>
      <c r="D330" s="42">
        <f>'Annual Data_MER_July-2014'!F30</f>
        <v>3408.944</v>
      </c>
      <c r="E330" s="42">
        <f>AER11_Table2.1d!U29*0.001</f>
        <v>21055.031999999999</v>
      </c>
      <c r="F330" s="42">
        <f>AER11_Table2.1e!L26*0.001</f>
        <v>13067.522000000001</v>
      </c>
      <c r="G330" s="42">
        <f>AER11_Table2.1f!$Z26*0.001</f>
        <v>11982.651</v>
      </c>
      <c r="H330" s="42">
        <f t="shared" si="1459"/>
        <v>57014.535000000003</v>
      </c>
      <c r="I330" s="15">
        <f t="shared" si="1409"/>
        <v>3.3926801141477725</v>
      </c>
      <c r="J330" s="251">
        <f t="shared" si="1460"/>
        <v>45031.884000000005</v>
      </c>
      <c r="K330" s="27"/>
      <c r="L330" s="42">
        <f>[10]Commercial_Total!D256</f>
        <v>3408.944</v>
      </c>
      <c r="M330" s="27"/>
      <c r="N330" s="27"/>
      <c r="O330" s="29">
        <f t="shared" si="1461"/>
        <v>11982.651</v>
      </c>
      <c r="P330" s="29">
        <f t="shared" si="1462"/>
        <v>15391.594999999999</v>
      </c>
      <c r="Q330" s="27"/>
      <c r="R330" s="27"/>
      <c r="S330" s="1"/>
      <c r="T330" s="1"/>
      <c r="U330" s="1"/>
      <c r="V330" s="1"/>
      <c r="W330" s="1"/>
      <c r="X330" s="1"/>
      <c r="Z330" s="23"/>
      <c r="AA330" s="23">
        <f t="shared" si="1410"/>
        <v>39236.168078555282</v>
      </c>
      <c r="AB330" s="23"/>
      <c r="AC330" s="58"/>
      <c r="AD330" s="27">
        <f t="shared" si="1411"/>
        <v>254.65269636576792</v>
      </c>
      <c r="AE330" s="27"/>
      <c r="AH330" s="267"/>
      <c r="AI330" s="267">
        <f t="shared" si="1463"/>
        <v>86.882694384806015</v>
      </c>
      <c r="AJ330" s="267"/>
      <c r="AK330" s="51"/>
      <c r="AL330" s="15"/>
      <c r="AM330" s="15"/>
      <c r="AN330" s="34"/>
      <c r="AO330" s="34"/>
      <c r="AQ330" s="26"/>
      <c r="AR330" s="26">
        <f t="shared" si="1412"/>
        <v>1.3542053195908708</v>
      </c>
      <c r="AS330" s="26"/>
      <c r="AT330" s="26"/>
      <c r="AU330" s="26"/>
      <c r="AV330" s="26"/>
      <c r="AY330" s="34"/>
      <c r="AZ330" s="34"/>
      <c r="BA330" s="34"/>
      <c r="BC330" s="34"/>
      <c r="BD330" s="34"/>
      <c r="BH330" s="51"/>
      <c r="BI330" s="258">
        <f>[10]Commercial_Total!Y256</f>
        <v>1.3396164759711917</v>
      </c>
      <c r="BJ330" s="51"/>
      <c r="BK330" s="1"/>
      <c r="BL330" s="258">
        <f>[13]Elec_Power_Sector!AF26</f>
        <v>1.0094282221323609</v>
      </c>
      <c r="BN330" s="1"/>
      <c r="BO330" s="258">
        <f>[10]Commercial_Total!X256</f>
        <v>1.0108903136691436</v>
      </c>
      <c r="BP330" s="1"/>
      <c r="BQ330" s="51"/>
      <c r="BR330" s="1"/>
      <c r="BZ330" s="83">
        <f t="shared" si="1498"/>
        <v>0.55827412104354246</v>
      </c>
      <c r="CA330" s="83">
        <f t="shared" si="1413"/>
        <v>0</v>
      </c>
      <c r="CB330" s="83" t="str">
        <f t="shared" si="1414"/>
        <v>NA</v>
      </c>
      <c r="CC330" s="83" t="str">
        <f t="shared" si="1415"/>
        <v>NA</v>
      </c>
      <c r="CD330" s="83" t="str">
        <f t="shared" si="1416"/>
        <v>NA</v>
      </c>
      <c r="CE330" s="83" t="str">
        <f t="shared" si="1417"/>
        <v>NA</v>
      </c>
      <c r="CF330" s="84" t="str">
        <f t="shared" si="1464"/>
        <v xml:space="preserve">NA </v>
      </c>
      <c r="CG330" s="84">
        <f t="shared" si="1418"/>
        <v>0.21934951545924947</v>
      </c>
      <c r="CH330" s="9"/>
      <c r="CI330" s="84" t="str">
        <f t="shared" si="1465"/>
        <v xml:space="preserve">NA </v>
      </c>
      <c r="CK330" s="87">
        <f t="shared" si="1419"/>
        <v>0</v>
      </c>
      <c r="CL330" s="87">
        <f t="shared" si="1466"/>
        <v>0</v>
      </c>
      <c r="CM330" s="92">
        <f t="shared" si="1467"/>
        <v>0</v>
      </c>
      <c r="CN330" s="92">
        <f t="shared" si="1468"/>
        <v>0</v>
      </c>
      <c r="CO330" s="5">
        <f t="shared" si="1469"/>
        <v>0</v>
      </c>
      <c r="CP330" s="91">
        <f t="shared" si="1420"/>
        <v>0</v>
      </c>
      <c r="CQ330" s="37" t="e">
        <f t="shared" si="1421"/>
        <v>#VALUE!</v>
      </c>
      <c r="CR330" t="e">
        <f t="shared" si="1422"/>
        <v>#VALUE!</v>
      </c>
      <c r="CS330" s="84" t="str">
        <f t="shared" si="1423"/>
        <v xml:space="preserve">NA </v>
      </c>
      <c r="CT330" s="205"/>
      <c r="CU330" s="244"/>
      <c r="CV330" s="5"/>
      <c r="CW330" s="26">
        <f t="shared" si="1470"/>
        <v>0</v>
      </c>
      <c r="CX330" s="26">
        <f t="shared" si="1471"/>
        <v>0.22148087966191937</v>
      </c>
      <c r="CY330" s="26">
        <f t="shared" si="1472"/>
        <v>0</v>
      </c>
      <c r="CZ330" s="26">
        <f t="shared" si="1473"/>
        <v>0</v>
      </c>
      <c r="DA330" s="26">
        <f t="shared" si="1474"/>
        <v>0.77851912033808068</v>
      </c>
      <c r="DB330">
        <f t="shared" si="1475"/>
        <v>1</v>
      </c>
      <c r="DD330" s="26" t="e">
        <f t="shared" si="1499"/>
        <v>#DIV/0!</v>
      </c>
      <c r="DE330" s="26">
        <f t="shared" si="1500"/>
        <v>0.22268644460880621</v>
      </c>
      <c r="DF330" s="26" t="e">
        <f t="shared" si="1501"/>
        <v>#DIV/0!</v>
      </c>
      <c r="DG330" s="26" t="e">
        <f t="shared" si="1502"/>
        <v>#DIV/0!</v>
      </c>
      <c r="DH330" s="26">
        <f t="shared" si="1503"/>
        <v>0.77731074645863074</v>
      </c>
      <c r="DI330" s="26" t="e">
        <f t="shared" si="1504"/>
        <v>#DIV/0!</v>
      </c>
      <c r="DJ330" s="26"/>
      <c r="DK330" s="26" t="e">
        <f t="shared" si="1505"/>
        <v>#DIV/0!</v>
      </c>
      <c r="DL330" s="26" t="e">
        <f t="shared" si="1506"/>
        <v>#DIV/0!</v>
      </c>
      <c r="DM330" s="26" t="e">
        <f t="shared" si="1507"/>
        <v>#DIV/0!</v>
      </c>
      <c r="DN330" s="26" t="e">
        <f t="shared" si="1508"/>
        <v>#DIV/0!</v>
      </c>
      <c r="DO330" s="26" t="e">
        <f t="shared" si="1509"/>
        <v>#DIV/0!</v>
      </c>
      <c r="DP330" s="26" t="e">
        <f t="shared" si="1510"/>
        <v>#DIV/0!</v>
      </c>
      <c r="DQ330" s="26"/>
      <c r="DR330" s="26"/>
      <c r="DS330" s="26" t="e">
        <f t="shared" si="1511"/>
        <v>#DIV/0!</v>
      </c>
      <c r="DT330" s="26">
        <f t="shared" si="1512"/>
        <v>4.7106858912432048E-2</v>
      </c>
      <c r="DU330" s="26" t="e">
        <f t="shared" si="1513"/>
        <v>#DIV/0!</v>
      </c>
      <c r="DV330" s="26" t="e">
        <f t="shared" si="1514"/>
        <v>#DIV/0!</v>
      </c>
      <c r="DW330" s="26" t="e">
        <f t="shared" si="1515"/>
        <v>#DIV/0!</v>
      </c>
      <c r="DY330" s="26" t="e">
        <f t="shared" si="1516"/>
        <v>#DIV/0!</v>
      </c>
      <c r="DZ330" s="26">
        <f t="shared" si="1517"/>
        <v>1</v>
      </c>
      <c r="EA330" s="26">
        <f t="shared" si="1424"/>
        <v>1.2335069366866871</v>
      </c>
      <c r="EC330" s="26" t="e">
        <f t="shared" si="1476"/>
        <v>#DIV/0!</v>
      </c>
      <c r="ED330" s="26" t="e">
        <f t="shared" si="1477"/>
        <v>#DIV/0!</v>
      </c>
      <c r="EE330" s="26" t="e">
        <f t="shared" si="1478"/>
        <v>#DIV/0!</v>
      </c>
      <c r="EF330" s="26" t="e">
        <f t="shared" si="1479"/>
        <v>#DIV/0!</v>
      </c>
      <c r="EG330" s="26" t="e">
        <f t="shared" si="1480"/>
        <v>#DIV/0!</v>
      </c>
      <c r="EI330" s="26" t="e">
        <f t="shared" si="1481"/>
        <v>#DIV/0!</v>
      </c>
      <c r="EJ330" s="26">
        <f t="shared" si="1518"/>
        <v>1</v>
      </c>
      <c r="EK330" s="26">
        <f t="shared" si="1425"/>
        <v>1.1389164186292695</v>
      </c>
      <c r="EN330" s="26" t="e">
        <f t="shared" si="1519"/>
        <v>#DIV/0!</v>
      </c>
      <c r="EO330" s="26">
        <f t="shared" si="1482"/>
        <v>2.547953499767237E-2</v>
      </c>
      <c r="EP330" s="26" t="e">
        <f t="shared" si="1483"/>
        <v>#DIV/0!</v>
      </c>
      <c r="EQ330" s="26" t="e">
        <f t="shared" si="1484"/>
        <v>#DIV/0!</v>
      </c>
      <c r="ER330" s="26">
        <f t="shared" si="1485"/>
        <v>1.944694714789294E-3</v>
      </c>
      <c r="ET330" s="26" t="e">
        <f t="shared" si="1486"/>
        <v>#DIV/0!</v>
      </c>
      <c r="EU330" s="26">
        <f t="shared" si="1520"/>
        <v>1</v>
      </c>
      <c r="EV330" s="26">
        <f t="shared" si="1426"/>
        <v>1.2378743715871898</v>
      </c>
      <c r="EW330" s="26"/>
      <c r="EX330" s="26" t="e">
        <f t="shared" si="1487"/>
        <v>#DIV/0!</v>
      </c>
      <c r="EY330" s="26">
        <f t="shared" si="1488"/>
        <v>2.1627323914759414E-2</v>
      </c>
      <c r="EZ330" s="26" t="e">
        <f t="shared" si="1489"/>
        <v>#DIV/0!</v>
      </c>
      <c r="FA330" s="26" t="e">
        <f t="shared" si="1490"/>
        <v>#DIV/0!</v>
      </c>
      <c r="FB330" s="26" t="e">
        <f t="shared" si="1491"/>
        <v>#DIV/0!</v>
      </c>
      <c r="FC330" s="26"/>
      <c r="FD330" s="26" t="e">
        <f t="shared" si="1492"/>
        <v>#DIV/0!</v>
      </c>
      <c r="FE330" s="26">
        <f t="shared" si="1521"/>
        <v>1</v>
      </c>
      <c r="FF330" s="26">
        <f t="shared" si="1427"/>
        <v>0.99647173876106254</v>
      </c>
      <c r="FV330" s="26">
        <f t="shared" si="1428"/>
        <v>0.55827412104354246</v>
      </c>
      <c r="FX330" s="8">
        <f t="shared" si="1522"/>
        <v>17</v>
      </c>
      <c r="FY330" t="b">
        <f t="shared" si="1493"/>
        <v>1</v>
      </c>
      <c r="GC330" s="11"/>
      <c r="GD330" s="11"/>
      <c r="GE330" s="11"/>
      <c r="GF330" s="17">
        <f t="shared" ca="1" si="1429"/>
        <v>2002</v>
      </c>
      <c r="GG330" s="18">
        <f t="shared" ca="1" si="1430"/>
        <v>1.7018468961335145</v>
      </c>
      <c r="GH330" s="18">
        <f t="shared" ca="1" si="1431"/>
        <v>0.8498042414933028</v>
      </c>
      <c r="GI330" s="18">
        <f t="shared" ca="1" si="1432"/>
        <v>0.90026717901548847</v>
      </c>
      <c r="GJ330" s="94">
        <f t="shared" ca="1" si="1494"/>
        <v>1.3019994437363553</v>
      </c>
      <c r="GL330">
        <f t="shared" ca="1" si="1495"/>
        <v>2002</v>
      </c>
      <c r="GM330" s="18">
        <f t="shared" ca="1" si="1433"/>
        <v>0.73692509959061825</v>
      </c>
      <c r="GN330" s="18">
        <f t="shared" ca="1" si="1434"/>
        <v>0.86530931157497448</v>
      </c>
      <c r="GO330" s="18">
        <f t="shared" ca="1" si="1435"/>
        <v>0.87202463694878651</v>
      </c>
      <c r="GP330" s="18">
        <f t="shared" ca="1" si="1436"/>
        <v>0.87444584604045528</v>
      </c>
      <c r="GQ330" s="18">
        <f t="shared" ca="1" si="1437"/>
        <v>0.97966656998093793</v>
      </c>
      <c r="GX330" s="14"/>
      <c r="GZ330">
        <f t="shared" si="1438"/>
        <v>0.40143134745722547</v>
      </c>
      <c r="HA330" t="e">
        <f t="shared" si="1439"/>
        <v>#VALUE!</v>
      </c>
      <c r="HB330" t="e">
        <f t="shared" si="1440"/>
        <v>#VALUE!</v>
      </c>
      <c r="HC330" t="e">
        <f t="shared" si="1441"/>
        <v>#VALUE!</v>
      </c>
      <c r="HD330" t="e">
        <f t="shared" si="1442"/>
        <v>#VALUE!</v>
      </c>
      <c r="HE330">
        <f t="shared" si="1443"/>
        <v>0.1782055506612327</v>
      </c>
      <c r="HG330" t="e">
        <f t="shared" si="1444"/>
        <v>#VALUE!</v>
      </c>
      <c r="HI330">
        <f t="shared" si="1445"/>
        <v>0</v>
      </c>
      <c r="HJ330">
        <f t="shared" si="1446"/>
        <v>1.392962234841058</v>
      </c>
      <c r="HK330">
        <f t="shared" si="1447"/>
        <v>0</v>
      </c>
      <c r="HL330">
        <f t="shared" si="1448"/>
        <v>0</v>
      </c>
      <c r="HM330">
        <f t="shared" si="1449"/>
        <v>0</v>
      </c>
      <c r="HO330" s="8">
        <f t="shared" si="1523"/>
        <v>17</v>
      </c>
      <c r="HP330" t="b">
        <f t="shared" si="1496"/>
        <v>1</v>
      </c>
      <c r="HS330" s="11"/>
      <c r="HT330" s="11"/>
      <c r="HU330" s="11"/>
      <c r="HV330" s="17">
        <f t="shared" ca="1" si="1450"/>
        <v>2002</v>
      </c>
      <c r="HW330" s="18">
        <f t="shared" ca="1" si="1451"/>
        <v>1.223726242949903</v>
      </c>
      <c r="HX330" s="18">
        <f t="shared" ca="1" si="1452"/>
        <v>0.90692030630852982</v>
      </c>
      <c r="HY330" s="18">
        <f t="shared" ca="1" si="1453"/>
        <v>0.95310756455121926</v>
      </c>
      <c r="IB330" s="18">
        <f t="shared" ca="1" si="1454"/>
        <v>0.87203943568123288</v>
      </c>
      <c r="IC330" s="18">
        <f t="shared" ca="1" si="1455"/>
        <v>0.86402815555072987</v>
      </c>
      <c r="ID330" s="18">
        <f t="shared" ca="1" si="1456"/>
        <v>0.86188415150874087</v>
      </c>
      <c r="IE330" s="18">
        <f t="shared" ca="1" si="1457"/>
        <v>0.99040197051407997</v>
      </c>
      <c r="IF330" s="18">
        <f t="shared" ca="1" si="1458"/>
        <v>0.98133064350035548</v>
      </c>
    </row>
    <row r="331" spans="1:240" x14ac:dyDescent="0.2">
      <c r="A331" s="182" t="s">
        <v>1081</v>
      </c>
      <c r="B331" s="1">
        <f t="shared" si="1497"/>
        <v>1967</v>
      </c>
      <c r="C331" s="42">
        <f>'Annual Data_MER_July-2014'!B31</f>
        <v>7711.36</v>
      </c>
      <c r="D331" s="42">
        <f>'Annual Data_MER_July-2014'!F31</f>
        <v>3767.6930000000002</v>
      </c>
      <c r="E331" s="42">
        <f>AER11_Table2.1d!U30*0.001</f>
        <v>21012.944</v>
      </c>
      <c r="F331" s="42">
        <f>AER11_Table2.1e!L27*0.001</f>
        <v>13718.194</v>
      </c>
      <c r="G331" s="42">
        <f>AER11_Table2.1f!$Z27*0.001</f>
        <v>12694.663</v>
      </c>
      <c r="H331" s="42">
        <f t="shared" si="1459"/>
        <v>58904.853999999999</v>
      </c>
      <c r="I331" s="15">
        <f t="shared" si="1409"/>
        <v>3.3847659890111497</v>
      </c>
      <c r="J331" s="251">
        <f t="shared" si="1460"/>
        <v>46210.190999999999</v>
      </c>
      <c r="K331" s="27"/>
      <c r="L331" s="42">
        <f>[10]Commercial_Total!D257</f>
        <v>3767.6930000000002</v>
      </c>
      <c r="M331" s="27"/>
      <c r="N331" s="27"/>
      <c r="O331" s="29">
        <f t="shared" si="1461"/>
        <v>12694.663</v>
      </c>
      <c r="P331" s="29">
        <f t="shared" si="1462"/>
        <v>16462.356</v>
      </c>
      <c r="Q331" s="27"/>
      <c r="R331" s="27"/>
      <c r="S331" s="1"/>
      <c r="T331" s="1"/>
      <c r="U331" s="1"/>
      <c r="V331" s="1"/>
      <c r="W331" s="1"/>
      <c r="X331" s="1"/>
      <c r="Z331" s="23"/>
      <c r="AA331" s="23">
        <f t="shared" si="1410"/>
        <v>40166.88589064408</v>
      </c>
      <c r="AB331" s="23"/>
      <c r="AC331" s="58"/>
      <c r="AD331" s="27">
        <f t="shared" si="1411"/>
        <v>274.08792497069169</v>
      </c>
      <c r="AE331" s="27"/>
      <c r="AH331" s="267"/>
      <c r="AI331" s="267">
        <f t="shared" si="1463"/>
        <v>93.800973524751001</v>
      </c>
      <c r="AJ331" s="267"/>
      <c r="AK331" s="51"/>
      <c r="AL331" s="15"/>
      <c r="AM331" s="15"/>
      <c r="AN331" s="34"/>
      <c r="AO331" s="34"/>
      <c r="AQ331" s="26"/>
      <c r="AR331" s="26">
        <f t="shared" si="1412"/>
        <v>1.4620377306373502</v>
      </c>
      <c r="AS331" s="26"/>
      <c r="AT331" s="26"/>
      <c r="AU331" s="26"/>
      <c r="AV331" s="26"/>
      <c r="AY331" s="34"/>
      <c r="AZ331" s="34"/>
      <c r="BA331" s="34"/>
      <c r="BC331" s="34"/>
      <c r="BD331" s="34"/>
      <c r="BH331" s="51"/>
      <c r="BI331" s="258">
        <f>[10]Commercial_Total!Y257</f>
        <v>1.4668449842531965</v>
      </c>
      <c r="BJ331" s="51"/>
      <c r="BK331" s="1"/>
      <c r="BL331" s="258">
        <f>[13]Elec_Power_Sector!AF27</f>
        <v>1.0073679565420186</v>
      </c>
      <c r="BN331" s="1"/>
      <c r="BO331" s="258">
        <f>[10]Commercial_Total!X257</f>
        <v>0.99672272553170049</v>
      </c>
      <c r="BP331" s="1"/>
      <c r="BQ331" s="51"/>
      <c r="BR331" s="1"/>
      <c r="BZ331" s="83">
        <f t="shared" si="1498"/>
        <v>0.57360560001054617</v>
      </c>
      <c r="CA331" s="83">
        <f t="shared" si="1413"/>
        <v>0</v>
      </c>
      <c r="CB331" s="83" t="str">
        <f t="shared" si="1414"/>
        <v>NA</v>
      </c>
      <c r="CC331" s="83" t="str">
        <f t="shared" si="1415"/>
        <v>NA</v>
      </c>
      <c r="CD331" s="83" t="str">
        <f t="shared" si="1416"/>
        <v>NA</v>
      </c>
      <c r="CE331" s="83" t="str">
        <f t="shared" si="1417"/>
        <v>NA</v>
      </c>
      <c r="CF331" s="84" t="str">
        <f t="shared" si="1464"/>
        <v xml:space="preserve">NA </v>
      </c>
      <c r="CG331" s="84">
        <f t="shared" si="1418"/>
        <v>0.2346092014451828</v>
      </c>
      <c r="CH331" s="9"/>
      <c r="CI331" s="84" t="str">
        <f t="shared" si="1465"/>
        <v xml:space="preserve">NA </v>
      </c>
      <c r="CK331" s="87">
        <f t="shared" si="1419"/>
        <v>0</v>
      </c>
      <c r="CL331" s="87">
        <f t="shared" si="1466"/>
        <v>0</v>
      </c>
      <c r="CM331" s="92">
        <f t="shared" si="1467"/>
        <v>0</v>
      </c>
      <c r="CN331" s="92">
        <f t="shared" si="1468"/>
        <v>0</v>
      </c>
      <c r="CO331" s="5">
        <f t="shared" si="1469"/>
        <v>0</v>
      </c>
      <c r="CP331" s="91">
        <f t="shared" si="1420"/>
        <v>0</v>
      </c>
      <c r="CQ331" s="37" t="e">
        <f t="shared" si="1421"/>
        <v>#VALUE!</v>
      </c>
      <c r="CR331" t="e">
        <f t="shared" si="1422"/>
        <v>#VALUE!</v>
      </c>
      <c r="CS331" s="84" t="str">
        <f t="shared" si="1423"/>
        <v xml:space="preserve">NA </v>
      </c>
      <c r="CT331" s="205"/>
      <c r="CU331" s="244"/>
      <c r="CV331" s="5"/>
      <c r="CW331" s="26">
        <f t="shared" si="1470"/>
        <v>0</v>
      </c>
      <c r="CX331" s="26">
        <f t="shared" si="1471"/>
        <v>0.22886718037199538</v>
      </c>
      <c r="CY331" s="26">
        <f t="shared" si="1472"/>
        <v>0</v>
      </c>
      <c r="CZ331" s="26">
        <f t="shared" si="1473"/>
        <v>0</v>
      </c>
      <c r="DA331" s="26">
        <f t="shared" si="1474"/>
        <v>0.77113281962800473</v>
      </c>
      <c r="DB331">
        <f t="shared" si="1475"/>
        <v>1</v>
      </c>
      <c r="DD331" s="26" t="e">
        <f t="shared" si="1499"/>
        <v>#DIV/0!</v>
      </c>
      <c r="DE331" s="26">
        <f t="shared" si="1500"/>
        <v>0.2251538377267393</v>
      </c>
      <c r="DF331" s="26" t="e">
        <f t="shared" si="1501"/>
        <v>#DIV/0!</v>
      </c>
      <c r="DG331" s="26" t="e">
        <f t="shared" si="1502"/>
        <v>#DIV/0!</v>
      </c>
      <c r="DH331" s="26">
        <f t="shared" si="1503"/>
        <v>0.77482010223867248</v>
      </c>
      <c r="DI331" s="26" t="e">
        <f t="shared" si="1504"/>
        <v>#DIV/0!</v>
      </c>
      <c r="DJ331" s="26"/>
      <c r="DK331" s="26" t="e">
        <f t="shared" si="1505"/>
        <v>#DIV/0!</v>
      </c>
      <c r="DL331" s="26" t="e">
        <f t="shared" si="1506"/>
        <v>#DIV/0!</v>
      </c>
      <c r="DM331" s="26" t="e">
        <f t="shared" si="1507"/>
        <v>#DIV/0!</v>
      </c>
      <c r="DN331" s="26" t="e">
        <f t="shared" si="1508"/>
        <v>#DIV/0!</v>
      </c>
      <c r="DO331" s="26" t="e">
        <f t="shared" si="1509"/>
        <v>#DIV/0!</v>
      </c>
      <c r="DP331" s="26" t="e">
        <f t="shared" si="1510"/>
        <v>#DIV/0!</v>
      </c>
      <c r="DQ331" s="26"/>
      <c r="DR331" s="26"/>
      <c r="DS331" s="26" t="e">
        <f t="shared" si="1511"/>
        <v>#DIV/0!</v>
      </c>
      <c r="DT331" s="26">
        <f t="shared" si="1512"/>
        <v>7.6616366265808519E-2</v>
      </c>
      <c r="DU331" s="26" t="e">
        <f t="shared" si="1513"/>
        <v>#DIV/0!</v>
      </c>
      <c r="DV331" s="26" t="e">
        <f t="shared" si="1514"/>
        <v>#DIV/0!</v>
      </c>
      <c r="DW331" s="26" t="e">
        <f t="shared" si="1515"/>
        <v>#DIV/0!</v>
      </c>
      <c r="DY331" s="26" t="e">
        <f t="shared" si="1516"/>
        <v>#DIV/0!</v>
      </c>
      <c r="DZ331" s="26">
        <f t="shared" si="1517"/>
        <v>1</v>
      </c>
      <c r="EA331" s="26">
        <f t="shared" si="1424"/>
        <v>1.2335069366866871</v>
      </c>
      <c r="EC331" s="26" t="e">
        <f t="shared" si="1476"/>
        <v>#DIV/0!</v>
      </c>
      <c r="ED331" s="26" t="e">
        <f t="shared" si="1477"/>
        <v>#DIV/0!</v>
      </c>
      <c r="EE331" s="26" t="e">
        <f t="shared" si="1478"/>
        <v>#DIV/0!</v>
      </c>
      <c r="EF331" s="26" t="e">
        <f t="shared" si="1479"/>
        <v>#DIV/0!</v>
      </c>
      <c r="EG331" s="26" t="e">
        <f t="shared" si="1480"/>
        <v>#DIV/0!</v>
      </c>
      <c r="EI331" s="26" t="e">
        <f t="shared" si="1481"/>
        <v>#DIV/0!</v>
      </c>
      <c r="EJ331" s="26">
        <f t="shared" si="1518"/>
        <v>1</v>
      </c>
      <c r="EK331" s="26">
        <f t="shared" si="1425"/>
        <v>1.1389164186292695</v>
      </c>
      <c r="EN331" s="26" t="e">
        <f t="shared" si="1519"/>
        <v>#DIV/0!</v>
      </c>
      <c r="EO331" s="26">
        <f t="shared" si="1482"/>
        <v>9.0730464003907205E-2</v>
      </c>
      <c r="EP331" s="26" t="e">
        <f t="shared" si="1483"/>
        <v>#DIV/0!</v>
      </c>
      <c r="EQ331" s="26" t="e">
        <f t="shared" si="1484"/>
        <v>#DIV/0!</v>
      </c>
      <c r="ER331" s="26">
        <f t="shared" si="1485"/>
        <v>-2.0431081026496259E-3</v>
      </c>
      <c r="ET331" s="26" t="e">
        <f t="shared" si="1486"/>
        <v>#DIV/0!</v>
      </c>
      <c r="EU331" s="26">
        <f t="shared" si="1520"/>
        <v>1</v>
      </c>
      <c r="EV331" s="26">
        <f t="shared" si="1426"/>
        <v>1.2378743715871898</v>
      </c>
      <c r="EW331" s="26"/>
      <c r="EX331" s="26" t="e">
        <f t="shared" si="1487"/>
        <v>#DIV/0!</v>
      </c>
      <c r="EY331" s="26">
        <f t="shared" si="1488"/>
        <v>-1.4114097738098729E-2</v>
      </c>
      <c r="EZ331" s="26" t="e">
        <f t="shared" si="1489"/>
        <v>#DIV/0!</v>
      </c>
      <c r="FA331" s="26" t="e">
        <f t="shared" si="1490"/>
        <v>#DIV/0!</v>
      </c>
      <c r="FB331" s="26" t="e">
        <f t="shared" si="1491"/>
        <v>#DIV/0!</v>
      </c>
      <c r="FC331" s="26"/>
      <c r="FD331" s="26" t="e">
        <f t="shared" si="1492"/>
        <v>#DIV/0!</v>
      </c>
      <c r="FE331" s="26">
        <f t="shared" si="1521"/>
        <v>1</v>
      </c>
      <c r="FF331" s="26">
        <f t="shared" si="1427"/>
        <v>0.99647173876106254</v>
      </c>
      <c r="FV331" s="26">
        <f t="shared" si="1428"/>
        <v>0.57360560001054617</v>
      </c>
      <c r="FX331" s="8">
        <f t="shared" si="1522"/>
        <v>18</v>
      </c>
      <c r="FY331" t="b">
        <f t="shared" si="1493"/>
        <v>1</v>
      </c>
      <c r="GC331" s="11"/>
      <c r="GD331" s="11"/>
      <c r="GE331" s="11"/>
      <c r="GF331" s="17">
        <f t="shared" ca="1" si="1429"/>
        <v>2003</v>
      </c>
      <c r="GG331" s="18">
        <f t="shared" ca="1" si="1430"/>
        <v>1.7493441607234665</v>
      </c>
      <c r="GH331" s="18">
        <f t="shared" ca="1" si="1431"/>
        <v>0.83552476101565865</v>
      </c>
      <c r="GI331" s="18">
        <f t="shared" ca="1" si="1432"/>
        <v>0.89214775475158758</v>
      </c>
      <c r="GJ331" s="94">
        <f t="shared" ca="1" si="1494"/>
        <v>1.3039813240992466</v>
      </c>
      <c r="GL331">
        <f t="shared" ca="1" si="1495"/>
        <v>2003</v>
      </c>
      <c r="GM331" s="18">
        <f t="shared" ca="1" si="1433"/>
        <v>0.72953968379026912</v>
      </c>
      <c r="GN331" s="18">
        <f t="shared" ca="1" si="1434"/>
        <v>0.87070065526179152</v>
      </c>
      <c r="GO331" s="18">
        <f t="shared" ca="1" si="1435"/>
        <v>0.84571598481360777</v>
      </c>
      <c r="GP331" s="18">
        <f t="shared" ca="1" si="1436"/>
        <v>0.87042436321684946</v>
      </c>
      <c r="GQ331" s="18">
        <f t="shared" ca="1" si="1437"/>
        <v>0.97466813493022031</v>
      </c>
      <c r="GX331" s="14"/>
      <c r="GZ331">
        <f t="shared" si="1438"/>
        <v>0.41245556661453153</v>
      </c>
      <c r="HA331" t="e">
        <f t="shared" si="1439"/>
        <v>#VALUE!</v>
      </c>
      <c r="HB331" t="e">
        <f t="shared" si="1440"/>
        <v>#VALUE!</v>
      </c>
      <c r="HC331" t="e">
        <f t="shared" si="1441"/>
        <v>#VALUE!</v>
      </c>
      <c r="HD331" t="e">
        <f t="shared" si="1442"/>
        <v>#VALUE!</v>
      </c>
      <c r="HE331">
        <f t="shared" si="1443"/>
        <v>0.19060293726291835</v>
      </c>
      <c r="HG331" t="e">
        <f t="shared" si="1444"/>
        <v>#VALUE!</v>
      </c>
      <c r="HI331">
        <f t="shared" si="1445"/>
        <v>0</v>
      </c>
      <c r="HJ331">
        <f t="shared" si="1446"/>
        <v>1.5038807743760996</v>
      </c>
      <c r="HK331">
        <f t="shared" si="1447"/>
        <v>0</v>
      </c>
      <c r="HL331">
        <f t="shared" si="1448"/>
        <v>0</v>
      </c>
      <c r="HM331">
        <f t="shared" si="1449"/>
        <v>0</v>
      </c>
      <c r="HO331" s="8">
        <f t="shared" si="1523"/>
        <v>18</v>
      </c>
      <c r="HP331" t="b">
        <f t="shared" si="1496"/>
        <v>1</v>
      </c>
      <c r="HS331" s="11"/>
      <c r="HT331" s="11"/>
      <c r="HU331" s="11"/>
      <c r="HV331" s="17">
        <f t="shared" ca="1" si="1450"/>
        <v>2003</v>
      </c>
      <c r="HW331" s="18">
        <f t="shared" ca="1" si="1451"/>
        <v>1.257879520356415</v>
      </c>
      <c r="HX331" s="18">
        <f t="shared" ca="1" si="1452"/>
        <v>0.89168108982032435</v>
      </c>
      <c r="HY331" s="18">
        <f t="shared" ca="1" si="1453"/>
        <v>0.94451157786403661</v>
      </c>
      <c r="IB331" s="18">
        <f t="shared" ca="1" si="1454"/>
        <v>0.90635438862412832</v>
      </c>
      <c r="IC331" s="18">
        <f t="shared" ca="1" si="1455"/>
        <v>0.88608939467398584</v>
      </c>
      <c r="ID331" s="18">
        <f t="shared" ca="1" si="1456"/>
        <v>0.81787456247538504</v>
      </c>
      <c r="IE331" s="18">
        <f t="shared" ca="1" si="1457"/>
        <v>0.98589770619716233</v>
      </c>
      <c r="IF331" s="18">
        <f t="shared" ca="1" si="1458"/>
        <v>0.97427547062671138</v>
      </c>
    </row>
    <row r="332" spans="1:240" x14ac:dyDescent="0.2">
      <c r="A332" s="182" t="s">
        <v>1081</v>
      </c>
      <c r="B332" s="1">
        <f t="shared" si="1497"/>
        <v>1968</v>
      </c>
      <c r="C332" s="42">
        <f>'Annual Data_MER_July-2014'!B32</f>
        <v>7932.7449999999999</v>
      </c>
      <c r="D332" s="42">
        <f>'Annual Data_MER_July-2014'!F32</f>
        <v>3899.46</v>
      </c>
      <c r="E332" s="42">
        <f>AER11_Table2.1d!U31*0.001</f>
        <v>21868.985000000001</v>
      </c>
      <c r="F332" s="42">
        <f>AER11_Table2.1e!L28*0.001</f>
        <v>14831.225</v>
      </c>
      <c r="G332" s="42">
        <f>AER11_Table2.1f!$Z28*0.001</f>
        <v>13881.853000000001</v>
      </c>
      <c r="H332" s="42">
        <f t="shared" si="1459"/>
        <v>62414.268000000004</v>
      </c>
      <c r="I332" s="15">
        <f t="shared" si="1409"/>
        <v>3.3823570761135868</v>
      </c>
      <c r="J332" s="251">
        <f t="shared" si="1460"/>
        <v>48532.415000000001</v>
      </c>
      <c r="K332" s="27"/>
      <c r="L332" s="42">
        <f>[10]Commercial_Total!D258</f>
        <v>3899.46</v>
      </c>
      <c r="M332" s="27"/>
      <c r="N332" s="27"/>
      <c r="O332" s="29">
        <f t="shared" si="1461"/>
        <v>13881.853000000001</v>
      </c>
      <c r="P332" s="29">
        <f t="shared" si="1462"/>
        <v>17781.313000000002</v>
      </c>
      <c r="Q332" s="27"/>
      <c r="R332" s="27"/>
      <c r="S332" s="1"/>
      <c r="T332" s="1"/>
      <c r="U332" s="1"/>
      <c r="V332" s="1"/>
      <c r="W332" s="1"/>
      <c r="X332" s="1"/>
      <c r="Z332" s="23"/>
      <c r="AA332" s="23">
        <f t="shared" si="1410"/>
        <v>41119.338763690568</v>
      </c>
      <c r="AB332" s="23"/>
      <c r="AC332" s="58"/>
      <c r="AD332" s="27">
        <f t="shared" si="1411"/>
        <v>300.16822977725673</v>
      </c>
      <c r="AE332" s="27"/>
      <c r="AH332" s="267"/>
      <c r="AI332" s="267">
        <f t="shared" si="1463"/>
        <v>94.832750653162819</v>
      </c>
      <c r="AJ332" s="267"/>
      <c r="AK332" s="51"/>
      <c r="AL332" s="15"/>
      <c r="AM332" s="15"/>
      <c r="AN332" s="34"/>
      <c r="AO332" s="34"/>
      <c r="AQ332" s="26"/>
      <c r="AR332" s="26">
        <f t="shared" si="1412"/>
        <v>1.4781196222709023</v>
      </c>
      <c r="AS332" s="26"/>
      <c r="AT332" s="26"/>
      <c r="AU332" s="26"/>
      <c r="AV332" s="26"/>
      <c r="AY332" s="34"/>
      <c r="AZ332" s="34"/>
      <c r="BA332" s="34"/>
      <c r="BC332" s="34"/>
      <c r="BD332" s="34"/>
      <c r="BH332" s="51"/>
      <c r="BI332" s="258">
        <f>[10]Commercial_Total!Y258</f>
        <v>1.4692907809368534</v>
      </c>
      <c r="BJ332" s="51"/>
      <c r="BK332" s="1"/>
      <c r="BL332" s="258">
        <f>[13]Elec_Power_Sector!AF28</f>
        <v>1.0052087556822806</v>
      </c>
      <c r="BN332" s="1"/>
      <c r="BO332" s="258">
        <f>[10]Commercial_Total!X258</f>
        <v>1.0060089135851105</v>
      </c>
      <c r="BP332" s="1"/>
      <c r="BQ332" s="51"/>
      <c r="BR332" s="1"/>
      <c r="BZ332" s="83">
        <f t="shared" si="1498"/>
        <v>0.60175066243062603</v>
      </c>
      <c r="CA332" s="83">
        <f t="shared" si="1413"/>
        <v>0</v>
      </c>
      <c r="CB332" s="83" t="str">
        <f t="shared" si="1414"/>
        <v>NA</v>
      </c>
      <c r="CC332" s="83" t="str">
        <f t="shared" si="1415"/>
        <v>NA</v>
      </c>
      <c r="CD332" s="83" t="str">
        <f t="shared" si="1416"/>
        <v>NA</v>
      </c>
      <c r="CE332" s="83" t="str">
        <f t="shared" si="1417"/>
        <v>NA</v>
      </c>
      <c r="CF332" s="84" t="str">
        <f t="shared" si="1464"/>
        <v xml:space="preserve">NA </v>
      </c>
      <c r="CG332" s="84">
        <f t="shared" si="1418"/>
        <v>0.2534059914374861</v>
      </c>
      <c r="CH332" s="9"/>
      <c r="CI332" s="84" t="str">
        <f t="shared" si="1465"/>
        <v xml:space="preserve">NA </v>
      </c>
      <c r="CK332" s="87">
        <f t="shared" si="1419"/>
        <v>0</v>
      </c>
      <c r="CL332" s="87">
        <f t="shared" si="1466"/>
        <v>0</v>
      </c>
      <c r="CM332" s="92">
        <f t="shared" si="1467"/>
        <v>0</v>
      </c>
      <c r="CN332" s="92">
        <f t="shared" si="1468"/>
        <v>0</v>
      </c>
      <c r="CO332" s="5">
        <f t="shared" si="1469"/>
        <v>0</v>
      </c>
      <c r="CP332" s="91">
        <f t="shared" si="1420"/>
        <v>0</v>
      </c>
      <c r="CQ332" s="37" t="e">
        <f t="shared" si="1421"/>
        <v>#VALUE!</v>
      </c>
      <c r="CR332" t="e">
        <f t="shared" si="1422"/>
        <v>#VALUE!</v>
      </c>
      <c r="CS332" s="84" t="str">
        <f t="shared" si="1423"/>
        <v xml:space="preserve">NA </v>
      </c>
      <c r="CT332" s="205"/>
      <c r="CU332" s="244"/>
      <c r="CV332" s="5"/>
      <c r="CW332" s="26">
        <f t="shared" si="1470"/>
        <v>0</v>
      </c>
      <c r="CX332" s="26">
        <f t="shared" si="1471"/>
        <v>0.21930101562241211</v>
      </c>
      <c r="CY332" s="26">
        <f t="shared" si="1472"/>
        <v>0</v>
      </c>
      <c r="CZ332" s="26">
        <f t="shared" si="1473"/>
        <v>0</v>
      </c>
      <c r="DA332" s="26">
        <f t="shared" si="1474"/>
        <v>0.78069898437758789</v>
      </c>
      <c r="DB332">
        <f t="shared" si="1475"/>
        <v>1</v>
      </c>
      <c r="DD332" s="26" t="e">
        <f t="shared" si="1499"/>
        <v>#DIV/0!</v>
      </c>
      <c r="DE332" s="26">
        <f t="shared" si="1500"/>
        <v>0.22405006217844189</v>
      </c>
      <c r="DF332" s="26" t="e">
        <f t="shared" si="1501"/>
        <v>#DIV/0!</v>
      </c>
      <c r="DG332" s="26" t="e">
        <f t="shared" si="1502"/>
        <v>#DIV/0!</v>
      </c>
      <c r="DH332" s="26">
        <f t="shared" si="1503"/>
        <v>0.77590607357130648</v>
      </c>
      <c r="DI332" s="26" t="e">
        <f t="shared" si="1504"/>
        <v>#DIV/0!</v>
      </c>
      <c r="DJ332" s="26"/>
      <c r="DK332" s="26" t="e">
        <f t="shared" si="1505"/>
        <v>#DIV/0!</v>
      </c>
      <c r="DL332" s="26" t="e">
        <f t="shared" si="1506"/>
        <v>#DIV/0!</v>
      </c>
      <c r="DM332" s="26" t="e">
        <f t="shared" si="1507"/>
        <v>#DIV/0!</v>
      </c>
      <c r="DN332" s="26" t="e">
        <f t="shared" si="1508"/>
        <v>#DIV/0!</v>
      </c>
      <c r="DO332" s="26" t="e">
        <f t="shared" si="1509"/>
        <v>#DIV/0!</v>
      </c>
      <c r="DP332" s="26" t="e">
        <f t="shared" si="1510"/>
        <v>#DIV/0!</v>
      </c>
      <c r="DQ332" s="26"/>
      <c r="DR332" s="26"/>
      <c r="DS332" s="26" t="e">
        <f t="shared" si="1511"/>
        <v>#DIV/0!</v>
      </c>
      <c r="DT332" s="26">
        <f t="shared" si="1512"/>
        <v>1.0939585937517137E-2</v>
      </c>
      <c r="DU332" s="26" t="e">
        <f t="shared" si="1513"/>
        <v>#DIV/0!</v>
      </c>
      <c r="DV332" s="26" t="e">
        <f t="shared" si="1514"/>
        <v>#DIV/0!</v>
      </c>
      <c r="DW332" s="26" t="e">
        <f t="shared" si="1515"/>
        <v>#DIV/0!</v>
      </c>
      <c r="DY332" s="26" t="e">
        <f t="shared" si="1516"/>
        <v>#DIV/0!</v>
      </c>
      <c r="DZ332" s="26">
        <f t="shared" si="1517"/>
        <v>1</v>
      </c>
      <c r="EA332" s="26">
        <f t="shared" si="1424"/>
        <v>1.2335069366866871</v>
      </c>
      <c r="EC332" s="26" t="e">
        <f t="shared" si="1476"/>
        <v>#DIV/0!</v>
      </c>
      <c r="ED332" s="26" t="e">
        <f t="shared" si="1477"/>
        <v>#DIV/0!</v>
      </c>
      <c r="EE332" s="26" t="e">
        <f t="shared" si="1478"/>
        <v>#DIV/0!</v>
      </c>
      <c r="EF332" s="26" t="e">
        <f t="shared" si="1479"/>
        <v>#DIV/0!</v>
      </c>
      <c r="EG332" s="26" t="e">
        <f t="shared" si="1480"/>
        <v>#DIV/0!</v>
      </c>
      <c r="EI332" s="26" t="e">
        <f t="shared" si="1481"/>
        <v>#DIV/0!</v>
      </c>
      <c r="EJ332" s="26">
        <f t="shared" si="1518"/>
        <v>1</v>
      </c>
      <c r="EK332" s="26">
        <f t="shared" si="1425"/>
        <v>1.1389164186292695</v>
      </c>
      <c r="EN332" s="26" t="e">
        <f t="shared" si="1519"/>
        <v>#DIV/0!</v>
      </c>
      <c r="EO332" s="26">
        <f t="shared" si="1482"/>
        <v>1.6659973822433201E-3</v>
      </c>
      <c r="EP332" s="26" t="e">
        <f t="shared" si="1483"/>
        <v>#DIV/0!</v>
      </c>
      <c r="EQ332" s="26" t="e">
        <f t="shared" si="1484"/>
        <v>#DIV/0!</v>
      </c>
      <c r="ER332" s="26">
        <f t="shared" si="1485"/>
        <v>-2.145708707696245E-3</v>
      </c>
      <c r="ET332" s="26" t="e">
        <f t="shared" si="1486"/>
        <v>#DIV/0!</v>
      </c>
      <c r="EU332" s="26">
        <f t="shared" si="1520"/>
        <v>1</v>
      </c>
      <c r="EV332" s="26">
        <f t="shared" si="1426"/>
        <v>1.2378743715871898</v>
      </c>
      <c r="EW332" s="26"/>
      <c r="EX332" s="26" t="e">
        <f t="shared" si="1487"/>
        <v>#DIV/0!</v>
      </c>
      <c r="EY332" s="26">
        <f t="shared" si="1488"/>
        <v>9.2735885552739112E-3</v>
      </c>
      <c r="EZ332" s="26" t="e">
        <f t="shared" si="1489"/>
        <v>#DIV/0!</v>
      </c>
      <c r="FA332" s="26" t="e">
        <f t="shared" si="1490"/>
        <v>#DIV/0!</v>
      </c>
      <c r="FB332" s="26" t="e">
        <f t="shared" si="1491"/>
        <v>#DIV/0!</v>
      </c>
      <c r="FC332" s="26"/>
      <c r="FD332" s="26" t="e">
        <f t="shared" si="1492"/>
        <v>#DIV/0!</v>
      </c>
      <c r="FE332" s="26">
        <f t="shared" si="1521"/>
        <v>1</v>
      </c>
      <c r="FF332" s="26">
        <f t="shared" si="1427"/>
        <v>0.99647173876106254</v>
      </c>
      <c r="FV332" s="26">
        <f t="shared" si="1428"/>
        <v>0.60175066243062603</v>
      </c>
      <c r="FX332" s="8">
        <f t="shared" si="1522"/>
        <v>19</v>
      </c>
      <c r="FY332" t="b">
        <f t="shared" si="1493"/>
        <v>1</v>
      </c>
      <c r="GC332" s="11"/>
      <c r="GD332" s="11"/>
      <c r="GE332" s="11"/>
      <c r="GF332" s="17">
        <f t="shared" ca="1" si="1429"/>
        <v>2004</v>
      </c>
      <c r="GG332" s="18">
        <f t="shared" ca="1" si="1430"/>
        <v>1.8157849638134913</v>
      </c>
      <c r="GH332" s="18">
        <f t="shared" ca="1" si="1431"/>
        <v>0.82757474825051969</v>
      </c>
      <c r="GI332" s="18">
        <f t="shared" ca="1" si="1432"/>
        <v>0.87583365696309468</v>
      </c>
      <c r="GJ332" s="94">
        <f t="shared" ca="1" si="1494"/>
        <v>1.3161132957382133</v>
      </c>
      <c r="GL332">
        <f t="shared" ca="1" si="1495"/>
        <v>2004</v>
      </c>
      <c r="GM332" s="18">
        <f t="shared" ca="1" si="1433"/>
        <v>0.71498951387084153</v>
      </c>
      <c r="GN332" s="18">
        <f t="shared" ca="1" si="1434"/>
        <v>0.86298529901157051</v>
      </c>
      <c r="GO332" s="18">
        <f t="shared" ca="1" si="1435"/>
        <v>0.81182785172103633</v>
      </c>
      <c r="GP332" s="18">
        <f t="shared" ca="1" si="1436"/>
        <v>0.85472839370446074</v>
      </c>
      <c r="GQ332" s="18">
        <f t="shared" ca="1" si="1437"/>
        <v>0.96426510865031634</v>
      </c>
      <c r="GX332" s="14"/>
      <c r="GZ332">
        <f t="shared" si="1438"/>
        <v>0.43269349258258688</v>
      </c>
      <c r="HA332" t="e">
        <f t="shared" si="1439"/>
        <v>#VALUE!</v>
      </c>
      <c r="HB332" t="e">
        <f t="shared" si="1440"/>
        <v>#VALUE!</v>
      </c>
      <c r="HC332" t="e">
        <f t="shared" si="1441"/>
        <v>#VALUE!</v>
      </c>
      <c r="HD332" t="e">
        <f t="shared" si="1442"/>
        <v>#VALUE!</v>
      </c>
      <c r="HE332">
        <f t="shared" si="1443"/>
        <v>0.20587396398129859</v>
      </c>
      <c r="HG332" t="e">
        <f t="shared" si="1444"/>
        <v>#VALUE!</v>
      </c>
      <c r="HI332">
        <f t="shared" si="1445"/>
        <v>0</v>
      </c>
      <c r="HJ332">
        <f t="shared" si="1446"/>
        <v>1.5204229245111414</v>
      </c>
      <c r="HK332">
        <f t="shared" si="1447"/>
        <v>0</v>
      </c>
      <c r="HL332">
        <f t="shared" si="1448"/>
        <v>0</v>
      </c>
      <c r="HM332">
        <f t="shared" si="1449"/>
        <v>0</v>
      </c>
      <c r="HO332" s="8">
        <f t="shared" si="1523"/>
        <v>19</v>
      </c>
      <c r="HP332" t="b">
        <f t="shared" si="1496"/>
        <v>1</v>
      </c>
      <c r="HS332" s="11"/>
      <c r="HT332" s="11"/>
      <c r="HU332" s="11"/>
      <c r="HV332" s="17">
        <f t="shared" ca="1" si="1450"/>
        <v>2004</v>
      </c>
      <c r="HW332" s="18">
        <f t="shared" ca="1" si="1451"/>
        <v>1.3056542964121525</v>
      </c>
      <c r="HX332" s="18">
        <f t="shared" ca="1" si="1452"/>
        <v>0.883196749945241</v>
      </c>
      <c r="HY332" s="18">
        <f t="shared" ca="1" si="1453"/>
        <v>0.9272399385402027</v>
      </c>
      <c r="IB332" s="18">
        <f t="shared" ca="1" si="1454"/>
        <v>0.86592852299131529</v>
      </c>
      <c r="IC332" s="18">
        <f t="shared" ca="1" si="1455"/>
        <v>0.86049329199665592</v>
      </c>
      <c r="ID332" s="18">
        <f t="shared" ca="1" si="1456"/>
        <v>0.779144955583708</v>
      </c>
      <c r="IE332" s="18">
        <f t="shared" ca="1" si="1457"/>
        <v>0.96512203535222352</v>
      </c>
      <c r="IF332" s="18">
        <f t="shared" ca="1" si="1458"/>
        <v>0.96091162908410521</v>
      </c>
    </row>
    <row r="333" spans="1:240" x14ac:dyDescent="0.2">
      <c r="A333" s="182" t="s">
        <v>1081</v>
      </c>
      <c r="B333" s="1">
        <f t="shared" si="1497"/>
        <v>1969</v>
      </c>
      <c r="C333" s="42">
        <f>'Annual Data_MER_July-2014'!B33</f>
        <v>8242.7970000000005</v>
      </c>
      <c r="D333" s="42">
        <f>'Annual Data_MER_July-2014'!F33</f>
        <v>4085.279</v>
      </c>
      <c r="E333" s="42">
        <f>AER11_Table2.1d!U32*0.001</f>
        <v>22647.702000000001</v>
      </c>
      <c r="F333" s="42">
        <f>AER11_Table2.1e!L29*0.001</f>
        <v>15471.249</v>
      </c>
      <c r="G333" s="42">
        <f>AER11_Table2.1f!$Z29*0.001</f>
        <v>15167.253000000001</v>
      </c>
      <c r="H333" s="42">
        <f t="shared" si="1459"/>
        <v>65614.28</v>
      </c>
      <c r="I333" s="15">
        <f t="shared" si="1409"/>
        <v>3.3834328990809324</v>
      </c>
      <c r="J333" s="251">
        <f t="shared" si="1460"/>
        <v>50447.027000000002</v>
      </c>
      <c r="K333" s="27"/>
      <c r="L333" s="42">
        <f>[10]Commercial_Total!D259</f>
        <v>4085.279</v>
      </c>
      <c r="M333" s="27"/>
      <c r="N333" s="27"/>
      <c r="O333" s="29">
        <f t="shared" si="1461"/>
        <v>15167.253000000001</v>
      </c>
      <c r="P333" s="29">
        <f t="shared" si="1462"/>
        <v>19252.531999999999</v>
      </c>
      <c r="Q333" s="27"/>
      <c r="R333" s="27"/>
      <c r="S333" s="1"/>
      <c r="T333" s="1"/>
      <c r="U333" s="1"/>
      <c r="V333" s="1"/>
      <c r="W333" s="1"/>
      <c r="X333" s="1"/>
      <c r="Z333" s="23"/>
      <c r="AA333" s="23">
        <f t="shared" si="1410"/>
        <v>42169.102376586241</v>
      </c>
      <c r="AB333" s="23"/>
      <c r="AC333" s="58"/>
      <c r="AD333" s="27">
        <f t="shared" si="1411"/>
        <v>327.71189917936698</v>
      </c>
      <c r="AE333" s="27"/>
      <c r="AH333" s="267"/>
      <c r="AI333" s="267">
        <f t="shared" si="1463"/>
        <v>96.878490879812745</v>
      </c>
      <c r="AJ333" s="267"/>
      <c r="AK333" s="51"/>
      <c r="AL333" s="15"/>
      <c r="AM333" s="15"/>
      <c r="AN333" s="34"/>
      <c r="AO333" s="34"/>
      <c r="AQ333" s="26"/>
      <c r="AR333" s="26">
        <f t="shared" si="1412"/>
        <v>1.5100057454746831</v>
      </c>
      <c r="AS333" s="26"/>
      <c r="AT333" s="26"/>
      <c r="AU333" s="26"/>
      <c r="AV333" s="26"/>
      <c r="AY333" s="34"/>
      <c r="AZ333" s="34"/>
      <c r="BA333" s="34"/>
      <c r="BC333" s="34"/>
      <c r="BD333" s="34"/>
      <c r="BH333" s="51"/>
      <c r="BI333" s="258">
        <f>[10]Commercial_Total!Y259</f>
        <v>1.4886962577688412</v>
      </c>
      <c r="BJ333" s="51"/>
      <c r="BK333" s="1"/>
      <c r="BL333" s="258">
        <f>[13]Elec_Power_Sector!AF29</f>
        <v>1.0098874048275814</v>
      </c>
      <c r="BN333" s="1"/>
      <c r="BO333" s="258">
        <f>[10]Commercial_Total!X259</f>
        <v>1.0143141944467429</v>
      </c>
      <c r="BP333" s="1"/>
      <c r="BQ333" s="51"/>
      <c r="BR333" s="1"/>
      <c r="BZ333" s="83">
        <f t="shared" si="1498"/>
        <v>0.62062828743556953</v>
      </c>
      <c r="CA333" s="83">
        <f t="shared" si="1413"/>
        <v>0</v>
      </c>
      <c r="CB333" s="83" t="str">
        <f t="shared" si="1414"/>
        <v>NA</v>
      </c>
      <c r="CC333" s="83" t="str">
        <f t="shared" si="1415"/>
        <v>NA</v>
      </c>
      <c r="CD333" s="83" t="str">
        <f t="shared" si="1416"/>
        <v>NA</v>
      </c>
      <c r="CE333" s="83" t="str">
        <f t="shared" si="1417"/>
        <v>NA</v>
      </c>
      <c r="CF333" s="84" t="str">
        <f t="shared" si="1464"/>
        <v xml:space="preserve">NA </v>
      </c>
      <c r="CG333" s="84">
        <f t="shared" si="1418"/>
        <v>0.27437270572437067</v>
      </c>
      <c r="CH333" s="9"/>
      <c r="CI333" s="84" t="str">
        <f t="shared" si="1465"/>
        <v xml:space="preserve">NA </v>
      </c>
      <c r="CK333" s="87">
        <f t="shared" si="1419"/>
        <v>0</v>
      </c>
      <c r="CL333" s="87">
        <f t="shared" si="1466"/>
        <v>0</v>
      </c>
      <c r="CM333" s="92">
        <f t="shared" si="1467"/>
        <v>0</v>
      </c>
      <c r="CN333" s="92">
        <f t="shared" si="1468"/>
        <v>0</v>
      </c>
      <c r="CO333" s="5">
        <f t="shared" si="1469"/>
        <v>0</v>
      </c>
      <c r="CP333" s="91">
        <f t="shared" si="1420"/>
        <v>0</v>
      </c>
      <c r="CQ333" s="37" t="e">
        <f t="shared" si="1421"/>
        <v>#VALUE!</v>
      </c>
      <c r="CR333" t="e">
        <f t="shared" si="1422"/>
        <v>#VALUE!</v>
      </c>
      <c r="CS333" s="84" t="str">
        <f t="shared" si="1423"/>
        <v xml:space="preserve">NA </v>
      </c>
      <c r="CT333" s="205"/>
      <c r="CU333" s="244"/>
      <c r="CV333" s="5"/>
      <c r="CW333" s="26">
        <f t="shared" si="1470"/>
        <v>0</v>
      </c>
      <c r="CX333" s="26">
        <f t="shared" si="1471"/>
        <v>0.21219437526451068</v>
      </c>
      <c r="CY333" s="26">
        <f t="shared" si="1472"/>
        <v>0</v>
      </c>
      <c r="CZ333" s="26">
        <f t="shared" si="1473"/>
        <v>0</v>
      </c>
      <c r="DA333" s="26">
        <f t="shared" si="1474"/>
        <v>0.78780562473548943</v>
      </c>
      <c r="DB333">
        <f t="shared" si="1475"/>
        <v>1</v>
      </c>
      <c r="DD333" s="26" t="e">
        <f t="shared" si="1499"/>
        <v>#DIV/0!</v>
      </c>
      <c r="DE333" s="26">
        <f t="shared" si="1500"/>
        <v>0.21572818654797613</v>
      </c>
      <c r="DF333" s="26" t="e">
        <f t="shared" si="1501"/>
        <v>#DIV/0!</v>
      </c>
      <c r="DG333" s="26" t="e">
        <f t="shared" si="1502"/>
        <v>#DIV/0!</v>
      </c>
      <c r="DH333" s="26">
        <f t="shared" si="1503"/>
        <v>0.78424693802107848</v>
      </c>
      <c r="DI333" s="26" t="e">
        <f t="shared" si="1504"/>
        <v>#DIV/0!</v>
      </c>
      <c r="DJ333" s="26"/>
      <c r="DK333" s="26" t="e">
        <f t="shared" si="1505"/>
        <v>#DIV/0!</v>
      </c>
      <c r="DL333" s="26" t="e">
        <f t="shared" si="1506"/>
        <v>#DIV/0!</v>
      </c>
      <c r="DM333" s="26" t="e">
        <f t="shared" si="1507"/>
        <v>#DIV/0!</v>
      </c>
      <c r="DN333" s="26" t="e">
        <f t="shared" si="1508"/>
        <v>#DIV/0!</v>
      </c>
      <c r="DO333" s="26" t="e">
        <f t="shared" si="1509"/>
        <v>#DIV/0!</v>
      </c>
      <c r="DP333" s="26" t="e">
        <f t="shared" si="1510"/>
        <v>#DIV/0!</v>
      </c>
      <c r="DQ333" s="26"/>
      <c r="DR333" s="26"/>
      <c r="DS333" s="26" t="e">
        <f t="shared" si="1511"/>
        <v>#DIV/0!</v>
      </c>
      <c r="DT333" s="26">
        <f t="shared" si="1512"/>
        <v>2.1342701288133471E-2</v>
      </c>
      <c r="DU333" s="26" t="e">
        <f t="shared" si="1513"/>
        <v>#DIV/0!</v>
      </c>
      <c r="DV333" s="26" t="e">
        <f t="shared" si="1514"/>
        <v>#DIV/0!</v>
      </c>
      <c r="DW333" s="26" t="e">
        <f t="shared" si="1515"/>
        <v>#DIV/0!</v>
      </c>
      <c r="DY333" s="26" t="e">
        <f t="shared" si="1516"/>
        <v>#DIV/0!</v>
      </c>
      <c r="DZ333" s="26">
        <f t="shared" si="1517"/>
        <v>1</v>
      </c>
      <c r="EA333" s="26">
        <f t="shared" si="1424"/>
        <v>1.2335069366866871</v>
      </c>
      <c r="EC333" s="26" t="e">
        <f t="shared" si="1476"/>
        <v>#DIV/0!</v>
      </c>
      <c r="ED333" s="26" t="e">
        <f t="shared" si="1477"/>
        <v>#DIV/0!</v>
      </c>
      <c r="EE333" s="26" t="e">
        <f t="shared" si="1478"/>
        <v>#DIV/0!</v>
      </c>
      <c r="EF333" s="26" t="e">
        <f t="shared" si="1479"/>
        <v>#DIV/0!</v>
      </c>
      <c r="EG333" s="26" t="e">
        <f t="shared" si="1480"/>
        <v>#DIV/0!</v>
      </c>
      <c r="EI333" s="26" t="e">
        <f t="shared" si="1481"/>
        <v>#DIV/0!</v>
      </c>
      <c r="EJ333" s="26">
        <f t="shared" si="1518"/>
        <v>1</v>
      </c>
      <c r="EK333" s="26">
        <f t="shared" si="1425"/>
        <v>1.1389164186292695</v>
      </c>
      <c r="EN333" s="26" t="e">
        <f t="shared" si="1519"/>
        <v>#DIV/0!</v>
      </c>
      <c r="EO333" s="26">
        <f t="shared" si="1482"/>
        <v>1.3120919719254437E-2</v>
      </c>
      <c r="EP333" s="26" t="e">
        <f t="shared" si="1483"/>
        <v>#DIV/0!</v>
      </c>
      <c r="EQ333" s="26" t="e">
        <f t="shared" si="1484"/>
        <v>#DIV/0!</v>
      </c>
      <c r="ER333" s="26">
        <f t="shared" si="1485"/>
        <v>4.6436072324122293E-3</v>
      </c>
      <c r="ET333" s="26" t="e">
        <f t="shared" si="1486"/>
        <v>#DIV/0!</v>
      </c>
      <c r="EU333" s="26">
        <f t="shared" si="1520"/>
        <v>1</v>
      </c>
      <c r="EV333" s="26">
        <f t="shared" si="1426"/>
        <v>1.2378743715871898</v>
      </c>
      <c r="EW333" s="26"/>
      <c r="EX333" s="26" t="e">
        <f t="shared" si="1487"/>
        <v>#DIV/0!</v>
      </c>
      <c r="EY333" s="26">
        <f t="shared" si="1488"/>
        <v>8.2217815688786031E-3</v>
      </c>
      <c r="EZ333" s="26" t="e">
        <f t="shared" si="1489"/>
        <v>#DIV/0!</v>
      </c>
      <c r="FA333" s="26" t="e">
        <f t="shared" si="1490"/>
        <v>#DIV/0!</v>
      </c>
      <c r="FB333" s="26" t="e">
        <f t="shared" si="1491"/>
        <v>#DIV/0!</v>
      </c>
      <c r="FC333" s="26"/>
      <c r="FD333" s="26" t="e">
        <f t="shared" si="1492"/>
        <v>#DIV/0!</v>
      </c>
      <c r="FE333" s="26">
        <f t="shared" si="1521"/>
        <v>1</v>
      </c>
      <c r="FF333" s="26">
        <f t="shared" si="1427"/>
        <v>0.99647173876106254</v>
      </c>
      <c r="FV333" s="26">
        <f t="shared" si="1428"/>
        <v>0.62062828743556953</v>
      </c>
      <c r="FX333" s="8">
        <f t="shared" si="1522"/>
        <v>20</v>
      </c>
      <c r="FY333" t="b">
        <f t="shared" si="1493"/>
        <v>1</v>
      </c>
      <c r="GC333" s="11"/>
      <c r="GD333" s="11"/>
      <c r="GE333" s="11"/>
      <c r="GF333" s="17">
        <f t="shared" ca="1" si="1429"/>
        <v>2005</v>
      </c>
      <c r="GG333" s="18">
        <f t="shared" ca="1" si="1430"/>
        <v>1.8766363025165773</v>
      </c>
      <c r="GH333" s="18">
        <f t="shared" ca="1" si="1431"/>
        <v>0.81766052931694866</v>
      </c>
      <c r="GI333" s="18">
        <f t="shared" ca="1" si="1432"/>
        <v>0.8617000094820747</v>
      </c>
      <c r="GJ333" s="94">
        <f t="shared" ca="1" si="1494"/>
        <v>1.3222368138929013</v>
      </c>
      <c r="GL333">
        <f t="shared" ca="1" si="1495"/>
        <v>2005</v>
      </c>
      <c r="GM333" s="18">
        <f t="shared" ca="1" si="1433"/>
        <v>0.68985529014029612</v>
      </c>
      <c r="GN333" s="18">
        <f t="shared" ca="1" si="1434"/>
        <v>0.81452384174348957</v>
      </c>
      <c r="GO333" s="18">
        <f t="shared" ca="1" si="1435"/>
        <v>0.77849978351725824</v>
      </c>
      <c r="GP333" s="18">
        <f t="shared" ca="1" si="1436"/>
        <v>0.84177929810714847</v>
      </c>
      <c r="GQ333" s="18">
        <f t="shared" ca="1" si="1437"/>
        <v>0.9647339322943187</v>
      </c>
      <c r="GX333" s="14"/>
      <c r="GZ333">
        <f t="shared" si="1438"/>
        <v>0.4462675956206455</v>
      </c>
      <c r="HA333" t="e">
        <f t="shared" si="1439"/>
        <v>#VALUE!</v>
      </c>
      <c r="HB333" t="e">
        <f t="shared" si="1440"/>
        <v>#VALUE!</v>
      </c>
      <c r="HC333" t="e">
        <f t="shared" si="1441"/>
        <v>#VALUE!</v>
      </c>
      <c r="HD333" t="e">
        <f t="shared" si="1442"/>
        <v>#VALUE!</v>
      </c>
      <c r="HE333">
        <f t="shared" si="1443"/>
        <v>0.22290789659440777</v>
      </c>
      <c r="HG333" t="e">
        <f t="shared" si="1444"/>
        <v>#VALUE!</v>
      </c>
      <c r="HI333">
        <f t="shared" si="1445"/>
        <v>0</v>
      </c>
      <c r="HJ333">
        <f t="shared" si="1446"/>
        <v>1.5532216181773093</v>
      </c>
      <c r="HK333">
        <f t="shared" si="1447"/>
        <v>0</v>
      </c>
      <c r="HL333">
        <f t="shared" si="1448"/>
        <v>0</v>
      </c>
      <c r="HM333">
        <f t="shared" si="1449"/>
        <v>0</v>
      </c>
      <c r="HO333" s="8">
        <f t="shared" si="1523"/>
        <v>20</v>
      </c>
      <c r="HP333" t="b">
        <f t="shared" si="1496"/>
        <v>1</v>
      </c>
      <c r="HS333" s="11"/>
      <c r="HT333" s="11"/>
      <c r="HU333" s="11"/>
      <c r="HV333" s="17">
        <f t="shared" ca="1" si="1450"/>
        <v>2005</v>
      </c>
      <c r="HW333" s="18">
        <f t="shared" ca="1" si="1451"/>
        <v>1.3494099246409783</v>
      </c>
      <c r="HX333" s="18">
        <f t="shared" ca="1" si="1452"/>
        <v>0.87261618793693185</v>
      </c>
      <c r="HY333" s="18">
        <f t="shared" ca="1" si="1453"/>
        <v>0.91227672912542446</v>
      </c>
      <c r="IB333" s="18">
        <f t="shared" ca="1" si="1454"/>
        <v>0.84533599803537574</v>
      </c>
      <c r="IC333" s="18">
        <f t="shared" ca="1" si="1455"/>
        <v>0.81208777741884064</v>
      </c>
      <c r="ID333" s="18">
        <f t="shared" ca="1" si="1456"/>
        <v>0.76291511158819214</v>
      </c>
      <c r="IE333" s="18">
        <f t="shared" ca="1" si="1457"/>
        <v>0.95246015152730068</v>
      </c>
      <c r="IF333" s="18">
        <f t="shared" ca="1" si="1458"/>
        <v>0.94471412274691691</v>
      </c>
    </row>
    <row r="334" spans="1:240" x14ac:dyDescent="0.2">
      <c r="A334" s="182" t="s">
        <v>1081</v>
      </c>
      <c r="B334" s="1">
        <f t="shared" si="1497"/>
        <v>1970</v>
      </c>
      <c r="C334" s="42">
        <f>'Annual Data_MER_July-2014'!B34</f>
        <v>8322.4060000000009</v>
      </c>
      <c r="D334" s="42">
        <f>'Annual Data_MER_July-2014'!F34</f>
        <v>4236.6660000000002</v>
      </c>
      <c r="E334" s="42">
        <f>AER11_Table2.1d!U33*0.001</f>
        <v>22963.9</v>
      </c>
      <c r="F334" s="42">
        <f>AER11_Table2.1e!L30*0.001</f>
        <v>16061.890000000001</v>
      </c>
      <c r="G334" s="42">
        <f>AER11_Table2.1f!$Z30*0.001</f>
        <v>16253.34</v>
      </c>
      <c r="H334" s="42">
        <f t="shared" si="1459"/>
        <v>67838.202000000005</v>
      </c>
      <c r="I334" s="15">
        <f t="shared" si="1409"/>
        <v>3.4213754765786035</v>
      </c>
      <c r="J334" s="251">
        <f t="shared" si="1460"/>
        <v>51584.862000000008</v>
      </c>
      <c r="K334" s="27">
        <f>[2]National!H261</f>
        <v>8322.4060000000009</v>
      </c>
      <c r="L334" s="42">
        <f>[10]Commercial_Total!D260</f>
        <v>4236.6660000000002</v>
      </c>
      <c r="M334" s="42">
        <f>[11]Total_Industrial!F265</f>
        <v>17361.206407141071</v>
      </c>
      <c r="N334" s="27">
        <f t="shared" ref="N334:N375" si="1524">N105</f>
        <v>15134.086036114128</v>
      </c>
      <c r="O334" s="29">
        <f t="shared" si="1461"/>
        <v>16253.34</v>
      </c>
      <c r="P334" s="29">
        <f t="shared" si="1462"/>
        <v>61307.704443255192</v>
      </c>
      <c r="Q334" s="27"/>
      <c r="R334" s="27"/>
      <c r="S334" s="51">
        <f t="shared" ref="S334:X334" si="1525">K334/C334</f>
        <v>1</v>
      </c>
      <c r="T334" s="51">
        <f t="shared" si="1525"/>
        <v>1</v>
      </c>
      <c r="U334" s="51">
        <f t="shared" si="1525"/>
        <v>0.75602168652280621</v>
      </c>
      <c r="V334" s="51">
        <f t="shared" si="1525"/>
        <v>0.94223569182170508</v>
      </c>
      <c r="W334" s="51">
        <f t="shared" si="1525"/>
        <v>1</v>
      </c>
      <c r="X334" s="51">
        <f t="shared" si="1525"/>
        <v>0.90373421812174781</v>
      </c>
      <c r="Z334" s="23">
        <f t="shared" ref="Z334:Z372" si="1526">Z105</f>
        <v>63443</v>
      </c>
      <c r="AA334" s="23">
        <f t="shared" si="1410"/>
        <v>43217.587378911085</v>
      </c>
      <c r="AB334" s="27">
        <f>AB105</f>
        <v>1373.1050998283695</v>
      </c>
      <c r="AC334" s="58">
        <f>AC105</f>
        <v>0.68193706832566803</v>
      </c>
      <c r="AD334" s="27">
        <f t="shared" si="1411"/>
        <v>1413.033155522302</v>
      </c>
      <c r="AE334" s="27">
        <f t="shared" ref="AE334:AE375" si="1527">AE105</f>
        <v>4717.7</v>
      </c>
      <c r="AH334" s="267">
        <f t="shared" ref="AH334:AH349" si="1528">K334/Z334*1000</f>
        <v>131.17926327569631</v>
      </c>
      <c r="AI334" s="267">
        <f t="shared" si="1463"/>
        <v>98.031062281541637</v>
      </c>
      <c r="AJ334" s="267">
        <f t="shared" si="1463"/>
        <v>12643.756409695896</v>
      </c>
      <c r="AK334" s="267">
        <f t="shared" ref="AK334:AK372" si="1529">N334/AC334*0.001</f>
        <v>22.192789832164756</v>
      </c>
      <c r="AL334" s="231">
        <f>O334/AD334*1000</f>
        <v>11502.447721399891</v>
      </c>
      <c r="AM334" s="15"/>
      <c r="AN334" s="34">
        <f t="shared" ref="AN334" si="1530">P334/AE334</f>
        <v>12.995252865433409</v>
      </c>
      <c r="AO334" s="34">
        <f t="shared" ref="AO334" si="1531">H334/AE334</f>
        <v>14.379507387074211</v>
      </c>
      <c r="AQ334" s="26">
        <f t="shared" ref="AQ334:AQ373" si="1532">AH334/AH$379</f>
        <v>1.6033463492838882</v>
      </c>
      <c r="AR334" s="26">
        <f t="shared" si="1412"/>
        <v>1.5279704084548236</v>
      </c>
      <c r="AS334" s="26">
        <f t="shared" ref="AS334:AS373" si="1533">AJ334/AJ$379</f>
        <v>1.5314413181911537</v>
      </c>
      <c r="AT334" s="26">
        <f t="shared" ref="AT334:AT373" si="1534">AK334/AK$379</f>
        <v>1.1450058441116822</v>
      </c>
      <c r="AU334" s="26">
        <f t="shared" ref="AU334:AU373" si="1535">AL334/AL$379</f>
        <v>0.99562428014186255</v>
      </c>
      <c r="AV334" s="26">
        <f t="shared" ref="AV334:AV373" si="1536">AN334/AN$379</f>
        <v>1.4048613026855632</v>
      </c>
      <c r="AY334" s="372">
        <f t="shared" ref="AY334" si="1537">Z334/$AE334</f>
        <v>13.447866545138522</v>
      </c>
      <c r="AZ334" s="372">
        <f t="shared" ref="AZ334" si="1538">AA334/$AE334</f>
        <v>9.160732428707016</v>
      </c>
      <c r="BA334" s="372">
        <f t="shared" ref="BA334" si="1539">AB334/$AE334</f>
        <v>0.2910539245455136</v>
      </c>
      <c r="BB334" s="370">
        <f t="shared" ref="BB334" si="1540">AC334/$AE334</f>
        <v>1.4454862927394029E-4</v>
      </c>
      <c r="BC334" s="372">
        <f t="shared" ref="BC334" si="1541">AD334/$AE334</f>
        <v>0.29951738252163174</v>
      </c>
      <c r="BD334" s="34"/>
      <c r="BH334" s="258">
        <f>[2]National!CQ261</f>
        <v>1.5915902261855785</v>
      </c>
      <c r="BI334" s="258">
        <f>[10]Commercial_Total!Y260</f>
        <v>1.5261637838488857</v>
      </c>
      <c r="BJ334" s="258">
        <f>[11]Total_Industrial!Z265</f>
        <v>1.4233248502037796</v>
      </c>
      <c r="BK334" s="51">
        <f t="shared" ref="BK334:BK375" si="1542">BK105</f>
        <v>1.1934927904088419</v>
      </c>
      <c r="BL334" s="258">
        <f>[13]Elec_Power_Sector!AF30</f>
        <v>1.0150239029722277</v>
      </c>
      <c r="BN334" s="258">
        <f>[2]National!CU261</f>
        <v>1.0073864006607307</v>
      </c>
      <c r="BO334" s="258">
        <f>[10]Commercial_Total!X260</f>
        <v>1.0011837684952669</v>
      </c>
      <c r="BP334" s="258">
        <f>[11]Total_Industrial!AD265</f>
        <v>1.0759600963793909</v>
      </c>
      <c r="BQ334" s="51">
        <f t="shared" ref="BQ334:BQ375" si="1543">BQ105</f>
        <v>0.95937390934674072</v>
      </c>
      <c r="BR334" s="263">
        <f>AU334/BL334</f>
        <v>0.98088752119673395</v>
      </c>
      <c r="BZ334" s="83">
        <f t="shared" si="1498"/>
        <v>0.62192019194009784</v>
      </c>
      <c r="CA334" s="83">
        <f t="shared" si="1413"/>
        <v>1.4278000827805755</v>
      </c>
      <c r="CB334" s="83">
        <f t="shared" si="1414"/>
        <v>1.4048613026855632</v>
      </c>
      <c r="CC334" s="83">
        <f t="shared" si="1415"/>
        <v>1.1389164186292695</v>
      </c>
      <c r="CD334" s="83">
        <f t="shared" si="1416"/>
        <v>0.99647173876106254</v>
      </c>
      <c r="CE334" s="83">
        <f t="shared" si="1417"/>
        <v>1.2378743715871898</v>
      </c>
      <c r="CF334" s="84">
        <f t="shared" si="1464"/>
        <v>0.873711533622473</v>
      </c>
      <c r="CG334" s="84">
        <f t="shared" si="1418"/>
        <v>0.87371161101542127</v>
      </c>
      <c r="CH334" s="9"/>
      <c r="CI334" s="84">
        <f t="shared" si="1465"/>
        <v>1.1348980239750304</v>
      </c>
      <c r="CK334" s="87">
        <f t="shared" si="1419"/>
        <v>4.2958623224864407</v>
      </c>
      <c r="CL334" s="87">
        <f t="shared" si="1466"/>
        <v>1.5523621957166751E-3</v>
      </c>
      <c r="CM334" s="92">
        <f t="shared" si="1467"/>
        <v>1</v>
      </c>
      <c r="CN334" s="92">
        <f t="shared" si="1468"/>
        <v>1</v>
      </c>
      <c r="CO334" s="5">
        <f t="shared" si="1469"/>
        <v>1</v>
      </c>
      <c r="CP334" s="91">
        <f t="shared" si="1420"/>
        <v>1</v>
      </c>
      <c r="CQ334" s="37">
        <f t="shared" si="1421"/>
        <v>0.873711533622473</v>
      </c>
      <c r="CR334">
        <f t="shared" si="1422"/>
        <v>1.1348980239750304</v>
      </c>
      <c r="CS334" s="84">
        <f t="shared" si="1423"/>
        <v>1.2335069366866871</v>
      </c>
      <c r="CT334" s="205"/>
      <c r="CU334" s="244"/>
      <c r="CV334" s="5"/>
      <c r="CW334" s="26">
        <f t="shared" si="1470"/>
        <v>0.13574812620333881</v>
      </c>
      <c r="CX334" s="26">
        <f t="shared" si="1471"/>
        <v>6.9104952443968068E-2</v>
      </c>
      <c r="CY334" s="26">
        <f t="shared" si="1472"/>
        <v>0.28318147881739969</v>
      </c>
      <c r="CZ334" s="26">
        <f t="shared" si="1473"/>
        <v>0.24685455398386091</v>
      </c>
      <c r="DA334" s="26">
        <f t="shared" si="1474"/>
        <v>0.26511088855143267</v>
      </c>
      <c r="DB334">
        <f t="shared" si="1475"/>
        <v>1.0000000000000002</v>
      </c>
      <c r="DD334" s="26" t="e">
        <f t="shared" si="1499"/>
        <v>#DIV/0!</v>
      </c>
      <c r="DE334" s="26">
        <f t="shared" si="1500"/>
        <v>0.12754473933254523</v>
      </c>
      <c r="DF334" s="26" t="e">
        <f t="shared" si="1501"/>
        <v>#DIV/0!</v>
      </c>
      <c r="DG334" s="26" t="e">
        <f t="shared" si="1502"/>
        <v>#DIV/0!</v>
      </c>
      <c r="DH334" s="26">
        <f t="shared" si="1503"/>
        <v>0.47993131783149917</v>
      </c>
      <c r="DI334" s="26" t="e">
        <f t="shared" si="1504"/>
        <v>#DIV/0!</v>
      </c>
      <c r="DJ334" s="26"/>
      <c r="DK334" s="26" t="e">
        <f t="shared" si="1505"/>
        <v>#DIV/0!</v>
      </c>
      <c r="DL334" s="26" t="e">
        <f t="shared" si="1506"/>
        <v>#DIV/0!</v>
      </c>
      <c r="DM334" s="26" t="e">
        <f t="shared" si="1507"/>
        <v>#DIV/0!</v>
      </c>
      <c r="DN334" s="26" t="e">
        <f t="shared" si="1508"/>
        <v>#DIV/0!</v>
      </c>
      <c r="DO334" s="26" t="e">
        <f t="shared" si="1509"/>
        <v>#DIV/0!</v>
      </c>
      <c r="DP334" s="26" t="e">
        <f t="shared" si="1510"/>
        <v>#DIV/0!</v>
      </c>
      <c r="DQ334" s="26"/>
      <c r="DR334" s="26"/>
      <c r="DS334" s="26" t="e">
        <f t="shared" si="1511"/>
        <v>#DIV/0!</v>
      </c>
      <c r="DT334" s="26">
        <f t="shared" si="1512"/>
        <v>1.1826868592598846E-2</v>
      </c>
      <c r="DU334" s="26" t="e">
        <f t="shared" si="1513"/>
        <v>#DIV/0!</v>
      </c>
      <c r="DV334" s="26" t="e">
        <f t="shared" si="1514"/>
        <v>#DIV/0!</v>
      </c>
      <c r="DW334" s="26" t="e">
        <f t="shared" si="1515"/>
        <v>#DIV/0!</v>
      </c>
      <c r="DY334" s="26" t="e">
        <f t="shared" si="1516"/>
        <v>#DIV/0!</v>
      </c>
      <c r="DZ334" s="26">
        <f t="shared" si="1517"/>
        <v>1</v>
      </c>
      <c r="EA334" s="26">
        <f t="shared" si="1424"/>
        <v>1.2335069366866871</v>
      </c>
      <c r="EC334" s="26" t="e">
        <f t="shared" si="1476"/>
        <v>#DIV/0!</v>
      </c>
      <c r="ED334" s="26" t="e">
        <f t="shared" si="1477"/>
        <v>#DIV/0!</v>
      </c>
      <c r="EE334" s="26" t="e">
        <f t="shared" si="1478"/>
        <v>#DIV/0!</v>
      </c>
      <c r="EF334" s="26" t="e">
        <f t="shared" si="1479"/>
        <v>#DIV/0!</v>
      </c>
      <c r="EG334" s="26" t="e">
        <f t="shared" si="1480"/>
        <v>#DIV/0!</v>
      </c>
      <c r="EI334" s="26" t="e">
        <f t="shared" si="1481"/>
        <v>#DIV/0!</v>
      </c>
      <c r="EJ334" s="26">
        <f t="shared" si="1518"/>
        <v>1</v>
      </c>
      <c r="EK334" s="26">
        <f t="shared" si="1425"/>
        <v>1.1389164186292695</v>
      </c>
      <c r="EN334" s="26" t="e">
        <f t="shared" si="1519"/>
        <v>#DIV/0!</v>
      </c>
      <c r="EO334" s="26">
        <f t="shared" si="1482"/>
        <v>2.4856513828554267E-2</v>
      </c>
      <c r="EP334" s="26" t="e">
        <f t="shared" si="1483"/>
        <v>#DIV/0!</v>
      </c>
      <c r="EQ334" s="26" t="e">
        <f t="shared" si="1484"/>
        <v>#DIV/0!</v>
      </c>
      <c r="ER334" s="26">
        <f t="shared" si="1485"/>
        <v>5.0733176727542108E-3</v>
      </c>
      <c r="ET334" s="26" t="e">
        <f t="shared" si="1486"/>
        <v>#DIV/0!</v>
      </c>
      <c r="EU334" s="26">
        <f t="shared" si="1520"/>
        <v>1</v>
      </c>
      <c r="EV334" s="26">
        <f t="shared" si="1426"/>
        <v>1.2378743715871898</v>
      </c>
      <c r="EW334" s="26"/>
      <c r="EX334" s="26" t="e">
        <f t="shared" si="1487"/>
        <v>#DIV/0!</v>
      </c>
      <c r="EY334" s="26">
        <f t="shared" si="1488"/>
        <v>-1.3029645235955191E-2</v>
      </c>
      <c r="EZ334" s="26" t="e">
        <f t="shared" si="1489"/>
        <v>#DIV/0!</v>
      </c>
      <c r="FA334" s="26" t="e">
        <f t="shared" si="1490"/>
        <v>#DIV/0!</v>
      </c>
      <c r="FB334" s="26" t="e">
        <f t="shared" si="1491"/>
        <v>#DIV/0!</v>
      </c>
      <c r="FC334" s="26"/>
      <c r="FD334" s="26" t="e">
        <f t="shared" si="1492"/>
        <v>#DIV/0!</v>
      </c>
      <c r="FE334" s="26">
        <f t="shared" si="1521"/>
        <v>1</v>
      </c>
      <c r="FF334" s="26">
        <f t="shared" si="1427"/>
        <v>0.99647173876106254</v>
      </c>
      <c r="FV334" s="26">
        <f t="shared" si="1428"/>
        <v>0.62192019194009784</v>
      </c>
      <c r="FX334" s="8">
        <f t="shared" si="1522"/>
        <v>21</v>
      </c>
      <c r="FY334" t="b">
        <f t="shared" si="1493"/>
        <v>1</v>
      </c>
      <c r="GC334" s="11"/>
      <c r="GD334" s="11"/>
      <c r="GE334" s="11"/>
      <c r="GF334" s="17">
        <f t="shared" ref="GF334:GF338" ca="1" si="1544">IF(FY334,OFFSET(B$10,$FY$4+$FX334,0),"")</f>
        <v>2006</v>
      </c>
      <c r="GG334" s="18">
        <f t="shared" ca="1" si="1430"/>
        <v>1.9266778280185086</v>
      </c>
      <c r="GH334" s="18">
        <f t="shared" ca="1" si="1431"/>
        <v>0.79404856299956794</v>
      </c>
      <c r="GI334" s="18">
        <f t="shared" ca="1" si="1432"/>
        <v>0.85568133646600708</v>
      </c>
      <c r="GJ334" s="94">
        <f t="shared" ref="GJ334:GJ338" ca="1" si="1545">GG334*GH334*GI334</f>
        <v>1.3090861355437737</v>
      </c>
      <c r="GL334">
        <f t="shared" ref="GL334:GL338" ca="1" si="1546">GF334</f>
        <v>2006</v>
      </c>
      <c r="GM334" s="18">
        <f t="shared" ca="1" si="1433"/>
        <v>0.65012420649863611</v>
      </c>
      <c r="GN334" s="18">
        <f t="shared" ca="1" si="1434"/>
        <v>0.77903738756672936</v>
      </c>
      <c r="GO334" s="18">
        <f t="shared" ca="1" si="1435"/>
        <v>0.78517975054184919</v>
      </c>
      <c r="GP334" s="18">
        <f t="shared" ca="1" si="1436"/>
        <v>0.838269370520482</v>
      </c>
      <c r="GQ334" s="18">
        <f t="shared" ca="1" si="1437"/>
        <v>0.96242205547414317</v>
      </c>
      <c r="GX334" s="14"/>
      <c r="GZ334">
        <f t="shared" si="1438"/>
        <v>0.44719654959950711</v>
      </c>
      <c r="HA334">
        <f t="shared" si="1439"/>
        <v>1.2321621579044708</v>
      </c>
      <c r="HB334">
        <f t="shared" si="1440"/>
        <v>0.98296760395787519</v>
      </c>
      <c r="HC334">
        <f t="shared" si="1441"/>
        <v>1.3105303125835042</v>
      </c>
      <c r="HD334">
        <f t="shared" si="1442"/>
        <v>0.70982711668412646</v>
      </c>
      <c r="HE334">
        <f t="shared" si="1443"/>
        <v>0.70982722908745943</v>
      </c>
      <c r="HG334">
        <f t="shared" si="1444"/>
        <v>1.2111754840429227</v>
      </c>
      <c r="HI334">
        <f t="shared" si="1445"/>
        <v>1.7547902649678946</v>
      </c>
      <c r="HJ334">
        <f t="shared" si="1446"/>
        <v>1.5717004239617549</v>
      </c>
      <c r="HK334">
        <f t="shared" si="1447"/>
        <v>1.6422883688769445</v>
      </c>
      <c r="HL334">
        <f t="shared" si="1448"/>
        <v>1.2130253468510419</v>
      </c>
      <c r="HM334">
        <f t="shared" si="1449"/>
        <v>1.0056832948709544</v>
      </c>
      <c r="HO334" s="8">
        <f t="shared" si="1523"/>
        <v>21</v>
      </c>
      <c r="HP334" t="b">
        <f t="shared" si="1496"/>
        <v>1</v>
      </c>
      <c r="HS334" s="11"/>
      <c r="HT334" s="11"/>
      <c r="HU334" s="11"/>
      <c r="HV334" s="11" t="e">
        <f t="shared" ref="HV334:HV374" ca="1" si="1547">IF(HP334,OFFSET(BO$10,$FY$4+$FX334,0),"")</f>
        <v>#DIV/0!</v>
      </c>
      <c r="HW334" s="12">
        <f t="shared" ref="HW334:HW374" ca="1" si="1548">IF($HP334,OFFSET(GZ$160,$FY$4+$FX334,0),"")</f>
        <v>1.3853926726385137</v>
      </c>
      <c r="HX334" s="12">
        <f t="shared" ref="HX334:HX374" ca="1" si="1549">IF($HP334,OFFSET(HG$160,$FY$4+$FX334,0),"")</f>
        <v>0.85520413193551303</v>
      </c>
      <c r="HY334" s="12">
        <f t="shared" ref="HY334:HY374" ca="1" si="1550">IF($HP334,OFFSET(HC$160,$FY$4+$FX334,0),"")</f>
        <v>0.90734991058066439</v>
      </c>
      <c r="IB334" s="12">
        <f t="shared" ref="IB334:IB374" ca="1" si="1551">IF($HP334,OFFSET(HI$160,$FY$4+$FX334,0),"")</f>
        <v>0.84091439259618062</v>
      </c>
      <c r="IC334" s="12">
        <f t="shared" ref="IC334:IC374" ca="1" si="1552">IF($HP334,OFFSET(HJ$160,$FY$4+$FX334,0),"")</f>
        <v>0.88812598744191229</v>
      </c>
      <c r="ID334" s="12">
        <f t="shared" ref="ID334:ID374" ca="1" si="1553">IF($HP334,OFFSET(HK$160,$FY$4+$FX334,0),"")</f>
        <v>0.77030034071858944</v>
      </c>
      <c r="IE334" s="12">
        <f t="shared" ref="IE334:IE374" ca="1" si="1554">IF($HP334,OFFSET(HL$160,$FY$4+$FX334,0),"")</f>
        <v>1.0342533370899016</v>
      </c>
      <c r="IF334" s="12">
        <f t="shared" ref="IF334:IF374" ca="1" si="1555">IF($HP334,OFFSET(HM$160,$FY$4+$FX334,0),"")</f>
        <v>0.95077516596020983</v>
      </c>
    </row>
    <row r="335" spans="1:240" x14ac:dyDescent="0.2">
      <c r="A335" s="182" t="s">
        <v>1081</v>
      </c>
      <c r="B335" s="1">
        <f t="shared" si="1497"/>
        <v>1971</v>
      </c>
      <c r="C335" s="42">
        <f>'Annual Data_MER_July-2014'!B35</f>
        <v>8427.4509999999991</v>
      </c>
      <c r="D335" s="42">
        <f>'Annual Data_MER_July-2014'!F35</f>
        <v>4323.7529999999997</v>
      </c>
      <c r="E335" s="42">
        <f>AER11_Table2.1d!U34*0.001</f>
        <v>22719.815999999999</v>
      </c>
      <c r="F335" s="42">
        <f>AER11_Table2.1e!L31*0.001</f>
        <v>16694.334999999999</v>
      </c>
      <c r="G335" s="42">
        <f>AER11_Table2.1f!$Z31*0.001</f>
        <v>17117.795000000002</v>
      </c>
      <c r="H335" s="42">
        <f t="shared" si="1459"/>
        <v>69283.149999999994</v>
      </c>
      <c r="I335" s="15">
        <f t="shared" si="1409"/>
        <v>3.4139514578074381</v>
      </c>
      <c r="J335" s="251">
        <f t="shared" si="1460"/>
        <v>52165.354999999996</v>
      </c>
      <c r="K335" s="27">
        <f>[2]National!H262</f>
        <v>8427.4510000000009</v>
      </c>
      <c r="L335" s="42">
        <f>[10]Commercial_Total!D261</f>
        <v>4323.7529999999997</v>
      </c>
      <c r="M335" s="42">
        <f>[11]Total_Industrial!F266</f>
        <v>17372.592701945614</v>
      </c>
      <c r="N335" s="27">
        <f t="shared" si="1524"/>
        <v>15845.497141968091</v>
      </c>
      <c r="O335" s="29">
        <f t="shared" si="1461"/>
        <v>17117.795000000002</v>
      </c>
      <c r="P335" s="29">
        <f t="shared" si="1462"/>
        <v>63087.088843913705</v>
      </c>
      <c r="Q335" s="27"/>
      <c r="R335" s="27"/>
      <c r="S335" s="51">
        <f t="shared" ref="S335:S374" si="1556">K335/C335</f>
        <v>1.0000000000000002</v>
      </c>
      <c r="T335" s="51">
        <f t="shared" ref="T335:T374" si="1557">L335/D335</f>
        <v>1</v>
      </c>
      <c r="U335" s="51">
        <f t="shared" ref="U335:U349" si="1558">M335/E335</f>
        <v>0.7646449558370374</v>
      </c>
      <c r="V335" s="51">
        <f t="shared" ref="V335:V374" si="1559">N335/F335</f>
        <v>0.94915413773403323</v>
      </c>
      <c r="W335" s="51">
        <f t="shared" ref="W335:W374" si="1560">O335/G335</f>
        <v>1</v>
      </c>
      <c r="X335" s="51">
        <f t="shared" ref="X335:X374" si="1561">P335/H335</f>
        <v>0.9105690033422803</v>
      </c>
      <c r="Z335" s="23">
        <f t="shared" si="1526"/>
        <v>65211.199999999997</v>
      </c>
      <c r="AA335" s="23">
        <f t="shared" si="1410"/>
        <v>44196.531411053329</v>
      </c>
      <c r="AB335" s="27">
        <f t="shared" ref="AB335" si="1562">AB106</f>
        <v>1330.8485709901611</v>
      </c>
      <c r="AC335" s="58">
        <f t="shared" ref="AC335:AC375" si="1563">AC106</f>
        <v>0.71329863032904883</v>
      </c>
      <c r="AD335" s="27">
        <f t="shared" si="1411"/>
        <v>1486.1011144973224</v>
      </c>
      <c r="AE335" s="27">
        <f t="shared" si="1527"/>
        <v>4873</v>
      </c>
      <c r="AH335" s="267">
        <f t="shared" si="1528"/>
        <v>129.23318387025543</v>
      </c>
      <c r="AI335" s="267">
        <f t="shared" si="1463"/>
        <v>97.830143270443415</v>
      </c>
      <c r="AJ335" s="267">
        <f t="shared" si="1463"/>
        <v>13053.771165730957</v>
      </c>
      <c r="AK335" s="267">
        <f t="shared" si="1529"/>
        <v>22.214394460085352</v>
      </c>
      <c r="AL335" s="231">
        <f t="shared" ref="AL335:AL348" si="1564">O335/AD335*1000</f>
        <v>11518.593743730647</v>
      </c>
      <c r="AM335" s="15"/>
      <c r="AN335" s="34">
        <f t="shared" ref="AN335:AN337" si="1565">P335/AE335</f>
        <v>12.946252584427192</v>
      </c>
      <c r="AO335" s="34">
        <f t="shared" ref="AO335:AO337" si="1566">H335/AE335</f>
        <v>14.217761132772418</v>
      </c>
      <c r="AQ335" s="26">
        <f t="shared" si="1532"/>
        <v>1.5795602779779954</v>
      </c>
      <c r="AR335" s="26">
        <f t="shared" si="1412"/>
        <v>1.5248387653173412</v>
      </c>
      <c r="AS335" s="26">
        <f t="shared" si="1533"/>
        <v>1.5811032634322564</v>
      </c>
      <c r="AT335" s="26">
        <f t="shared" si="1534"/>
        <v>1.1461205045674439</v>
      </c>
      <c r="AU335" s="26">
        <f t="shared" si="1535"/>
        <v>0.99702184110015379</v>
      </c>
      <c r="AV335" s="26">
        <f t="shared" si="1536"/>
        <v>1.3995640915178251</v>
      </c>
      <c r="AY335" s="372">
        <f t="shared" ref="AY335:AY336" si="1567">Z335/$AE335</f>
        <v>13.382146521649908</v>
      </c>
      <c r="AZ335" s="372">
        <f t="shared" ref="AZ335:AZ336" si="1568">AA335/$AE335</f>
        <v>9.0696760539818033</v>
      </c>
      <c r="BA335" s="372">
        <f t="shared" ref="BA335:BA336" si="1569">AB335/$AE335</f>
        <v>0.27310662240717443</v>
      </c>
      <c r="BB335" s="370">
        <f t="shared" ref="BB335:BB336" si="1570">AC335/$AE335</f>
        <v>1.4637772015781836E-4</v>
      </c>
      <c r="BC335" s="372">
        <f t="shared" ref="BC335:BC336" si="1571">AD335/$AE335</f>
        <v>0.30496636866351784</v>
      </c>
      <c r="BD335" s="34"/>
      <c r="BH335" s="258">
        <f>[2]National!CQ262</f>
        <v>1.5940523548996197</v>
      </c>
      <c r="BI335" s="258">
        <f>[10]Commercial_Total!Y261</f>
        <v>1.5332735332179135</v>
      </c>
      <c r="BJ335" s="258">
        <f>[11]Total_Industrial!Z266</f>
        <v>1.4045587526697449</v>
      </c>
      <c r="BK335" s="51">
        <f t="shared" si="1542"/>
        <v>1.1820648969438168</v>
      </c>
      <c r="BL335" s="258">
        <f>[13]Elec_Power_Sector!AF31</f>
        <v>1.0134178666894491</v>
      </c>
      <c r="BN335" s="258">
        <f>[2]National!CU262</f>
        <v>0.99090865687247986</v>
      </c>
      <c r="BO335" s="258">
        <f>[10]Commercial_Total!X261</f>
        <v>0.99449884986740089</v>
      </c>
      <c r="BP335" s="258">
        <f>[11]Total_Industrial!AD266</f>
        <v>1.1256935316062846</v>
      </c>
      <c r="BQ335" s="51">
        <f t="shared" si="1543"/>
        <v>0.96959186211407933</v>
      </c>
      <c r="BR335" s="263">
        <f t="shared" ref="BR335:BR348" si="1572">AU335/BL335</f>
        <v>0.98382106125397562</v>
      </c>
      <c r="BZ335" s="83">
        <f t="shared" si="1498"/>
        <v>0.64239292352716293</v>
      </c>
      <c r="CA335" s="83">
        <f t="shared" si="1413"/>
        <v>1.411739635849748</v>
      </c>
      <c r="CB335" s="83">
        <f t="shared" si="1414"/>
        <v>1.3995640915178251</v>
      </c>
      <c r="CC335" s="83">
        <f t="shared" si="1415"/>
        <v>1.12628262005388</v>
      </c>
      <c r="CD335" s="83">
        <f t="shared" si="1416"/>
        <v>1.0098902842660678</v>
      </c>
      <c r="CE335" s="83">
        <f t="shared" si="1417"/>
        <v>1.2304704226904031</v>
      </c>
      <c r="CF335" s="84">
        <f t="shared" si="1464"/>
        <v>0.89906999402272569</v>
      </c>
      <c r="CG335" s="84">
        <f t="shared" si="1418"/>
        <v>0.89907006841377357</v>
      </c>
      <c r="CH335" s="9"/>
      <c r="CI335" s="84">
        <f t="shared" si="1465"/>
        <v>1.1374218753301444</v>
      </c>
      <c r="CK335" s="87">
        <f t="shared" si="1419"/>
        <v>4.3646622807734321</v>
      </c>
      <c r="CL335" s="87">
        <f t="shared" si="1466"/>
        <v>1.4797103602361911E-3</v>
      </c>
      <c r="CM335" s="92">
        <f t="shared" si="1467"/>
        <v>1</v>
      </c>
      <c r="CN335" s="92">
        <f t="shared" si="1468"/>
        <v>1</v>
      </c>
      <c r="CO335" s="5">
        <f t="shared" si="1469"/>
        <v>1</v>
      </c>
      <c r="CP335" s="91">
        <f t="shared" si="1420"/>
        <v>1</v>
      </c>
      <c r="CQ335" s="37">
        <f t="shared" si="1421"/>
        <v>0.89906999402272569</v>
      </c>
      <c r="CR335">
        <f t="shared" si="1422"/>
        <v>1.1374218753301444</v>
      </c>
      <c r="CS335" s="84">
        <f t="shared" si="1423"/>
        <v>1.2426402277706026</v>
      </c>
      <c r="CT335" s="205"/>
      <c r="CU335" s="244"/>
      <c r="CV335" s="5"/>
      <c r="CW335" s="26">
        <f t="shared" si="1470"/>
        <v>0.13358440141136796</v>
      </c>
      <c r="CX335" s="26">
        <f t="shared" si="1471"/>
        <v>6.8536258040017825E-2</v>
      </c>
      <c r="CY335" s="26">
        <f t="shared" si="1472"/>
        <v>0.2753747719272297</v>
      </c>
      <c r="CZ335" s="26">
        <f t="shared" si="1473"/>
        <v>0.25116862154112185</v>
      </c>
      <c r="DA335" s="26">
        <f t="shared" si="1474"/>
        <v>0.27133594708026271</v>
      </c>
      <c r="DB335">
        <f t="shared" si="1475"/>
        <v>1</v>
      </c>
      <c r="DD335" s="26">
        <f t="shared" si="1499"/>
        <v>0.13466336665416084</v>
      </c>
      <c r="DE335" s="26">
        <f t="shared" si="1500"/>
        <v>6.8820213626240342E-2</v>
      </c>
      <c r="DF335" s="26">
        <f t="shared" si="1501"/>
        <v>0.27925993924589776</v>
      </c>
      <c r="DG335" s="26">
        <f t="shared" si="1502"/>
        <v>0.24900535928684916</v>
      </c>
      <c r="DH335" s="26">
        <f t="shared" si="1503"/>
        <v>0.26821137786993821</v>
      </c>
      <c r="DI335" s="26">
        <f t="shared" si="1504"/>
        <v>0.9999602566830863</v>
      </c>
      <c r="DJ335" s="26"/>
      <c r="DK335" s="26">
        <f t="shared" si="1505"/>
        <v>0.13466871883573189</v>
      </c>
      <c r="DL335" s="26">
        <f t="shared" si="1506"/>
        <v>6.8822948878508552E-2</v>
      </c>
      <c r="DM335" s="26">
        <f t="shared" si="1507"/>
        <v>0.27927103840328182</v>
      </c>
      <c r="DN335" s="26">
        <f t="shared" si="1508"/>
        <v>0.24901525597908389</v>
      </c>
      <c r="DO335" s="26">
        <f t="shared" si="1509"/>
        <v>0.26822203790339383</v>
      </c>
      <c r="DP335" s="26">
        <f t="shared" si="1510"/>
        <v>1</v>
      </c>
      <c r="DQ335" s="26"/>
      <c r="DR335" s="26"/>
      <c r="DS335" s="26">
        <f t="shared" si="1511"/>
        <v>-1.494641024547547E-2</v>
      </c>
      <c r="DT335" s="26">
        <f t="shared" si="1512"/>
        <v>-2.0516475532624499E-3</v>
      </c>
      <c r="DU335" s="26">
        <f t="shared" si="1513"/>
        <v>3.1913541359886236E-2</v>
      </c>
      <c r="DV335" s="26">
        <f t="shared" si="1514"/>
        <v>9.7302407119429835E-4</v>
      </c>
      <c r="DW335" s="26">
        <f t="shared" si="1515"/>
        <v>1.4027188998073929E-3</v>
      </c>
      <c r="DY335" s="26">
        <f t="shared" si="1516"/>
        <v>1.0074043289196641</v>
      </c>
      <c r="DZ335" s="26">
        <f t="shared" si="1517"/>
        <v>1.0074043289196641</v>
      </c>
      <c r="EA335" s="26">
        <f t="shared" si="1424"/>
        <v>1.2426402277706026</v>
      </c>
      <c r="EC335" s="26">
        <f t="shared" si="1476"/>
        <v>-4.8990028268910968E-3</v>
      </c>
      <c r="ED335" s="26">
        <f t="shared" si="1477"/>
        <v>-9.9895876753594084E-3</v>
      </c>
      <c r="EE335" s="26">
        <f t="shared" si="1478"/>
        <v>-6.3646280515710196E-2</v>
      </c>
      <c r="EF335" s="26">
        <f t="shared" si="1479"/>
        <v>1.257441952647079E-2</v>
      </c>
      <c r="EG335" s="26">
        <f t="shared" si="1480"/>
        <v>1.8029049509711646E-2</v>
      </c>
      <c r="EI335" s="26">
        <f t="shared" si="1481"/>
        <v>0.9889071767087223</v>
      </c>
      <c r="EJ335" s="26">
        <f t="shared" si="1518"/>
        <v>0.9889071767087223</v>
      </c>
      <c r="EK335" s="26">
        <f t="shared" si="1425"/>
        <v>1.12628262005388</v>
      </c>
      <c r="EN335" s="26">
        <f t="shared" si="1519"/>
        <v>1.5457661313980518E-3</v>
      </c>
      <c r="EO335" s="26">
        <f t="shared" si="1482"/>
        <v>4.6477580226215315E-3</v>
      </c>
      <c r="EP335" s="26">
        <f t="shared" si="1483"/>
        <v>-1.3272380089709226E-2</v>
      </c>
      <c r="EQ335" s="26">
        <f t="shared" si="1484"/>
        <v>-9.6213042368326878E-3</v>
      </c>
      <c r="ER335" s="26">
        <f t="shared" si="1485"/>
        <v>-1.5835175970023774E-3</v>
      </c>
      <c r="ET335" s="26">
        <f t="shared" si="1486"/>
        <v>0.99401882043385914</v>
      </c>
      <c r="EU335" s="26">
        <f t="shared" si="1520"/>
        <v>0.99401882043385914</v>
      </c>
      <c r="EV335" s="26">
        <f t="shared" si="1426"/>
        <v>1.2304704226904031</v>
      </c>
      <c r="EW335" s="26"/>
      <c r="EX335" s="26">
        <f t="shared" si="1487"/>
        <v>-1.6492176376873283E-2</v>
      </c>
      <c r="EY335" s="26">
        <f t="shared" si="1488"/>
        <v>-6.6994055758838695E-3</v>
      </c>
      <c r="EZ335" s="26">
        <f t="shared" si="1489"/>
        <v>4.5185942351509217E-2</v>
      </c>
      <c r="FA335" s="26">
        <f t="shared" si="1490"/>
        <v>1.0594328308026865E-2</v>
      </c>
      <c r="FB335" s="26">
        <f t="shared" si="1491"/>
        <v>2.9862364968096535E-3</v>
      </c>
      <c r="FC335" s="26"/>
      <c r="FD335" s="26">
        <f t="shared" si="1492"/>
        <v>1.0134660572729226</v>
      </c>
      <c r="FE335" s="26">
        <f t="shared" si="1521"/>
        <v>1.0134660572729226</v>
      </c>
      <c r="FF335" s="26">
        <f t="shared" si="1427"/>
        <v>1.0098902842660678</v>
      </c>
      <c r="FV335" s="26">
        <f t="shared" si="1428"/>
        <v>0.64239292352716293</v>
      </c>
      <c r="FX335" s="8">
        <f t="shared" si="1522"/>
        <v>22</v>
      </c>
      <c r="FY335" t="b">
        <f t="shared" si="1493"/>
        <v>1</v>
      </c>
      <c r="GC335" s="11"/>
      <c r="GD335" s="11"/>
      <c r="GE335" s="11"/>
      <c r="GF335" s="17">
        <f t="shared" ca="1" si="1544"/>
        <v>2007</v>
      </c>
      <c r="GG335" s="18">
        <f t="shared" ca="1" si="1430"/>
        <v>1.9611637686699974</v>
      </c>
      <c r="GH335" s="18">
        <f t="shared" ca="1" si="1431"/>
        <v>0.79874835670109656</v>
      </c>
      <c r="GI335" s="18">
        <f t="shared" ca="1" si="1432"/>
        <v>0.853013703352964</v>
      </c>
      <c r="GJ335" s="94">
        <f t="shared" ca="1" si="1545"/>
        <v>1.3362257818203589</v>
      </c>
      <c r="GL335">
        <f t="shared" ca="1" si="1546"/>
        <v>2007</v>
      </c>
      <c r="GM335" s="18">
        <f t="shared" ca="1" si="1433"/>
        <v>0.66021258589246545</v>
      </c>
      <c r="GN335" s="18">
        <f t="shared" ca="1" si="1434"/>
        <v>0.76949087960901341</v>
      </c>
      <c r="GO335" s="18">
        <f t="shared" ca="1" si="1435"/>
        <v>0.77645299211275409</v>
      </c>
      <c r="GP335" s="18">
        <f t="shared" ca="1" si="1436"/>
        <v>0.83191953983036648</v>
      </c>
      <c r="GQ335" s="18">
        <f t="shared" ca="1" si="1437"/>
        <v>0.9632999498422069</v>
      </c>
      <c r="GX335" s="14"/>
      <c r="GZ335">
        <f t="shared" si="1438"/>
        <v>0.46191762642779277</v>
      </c>
      <c r="HA335">
        <f t="shared" si="1439"/>
        <v>1.2184940008206369</v>
      </c>
      <c r="HB335">
        <f t="shared" si="1440"/>
        <v>0.99620430201019949</v>
      </c>
      <c r="HC335">
        <f t="shared" si="1441"/>
        <v>1.3026917954570714</v>
      </c>
      <c r="HD335">
        <f t="shared" si="1442"/>
        <v>0.73042902261849152</v>
      </c>
      <c r="HE335">
        <f t="shared" si="1443"/>
        <v>0.73042913402046716</v>
      </c>
      <c r="HG335">
        <f t="shared" si="1444"/>
        <v>1.2138689655911379</v>
      </c>
      <c r="HI335">
        <f t="shared" si="1445"/>
        <v>1.7287574827258947</v>
      </c>
      <c r="HJ335">
        <f t="shared" si="1446"/>
        <v>1.5684791542174963</v>
      </c>
      <c r="HK335">
        <f t="shared" si="1447"/>
        <v>1.6955448887817357</v>
      </c>
      <c r="HL335">
        <f t="shared" si="1448"/>
        <v>1.2142062241303371</v>
      </c>
      <c r="HM335">
        <f t="shared" si="1449"/>
        <v>1.0070949757001093</v>
      </c>
      <c r="HO335" s="8">
        <f t="shared" si="1523"/>
        <v>22</v>
      </c>
      <c r="HP335" t="b">
        <f t="shared" si="1496"/>
        <v>1</v>
      </c>
      <c r="HS335" s="11"/>
      <c r="HT335" s="11"/>
      <c r="HU335" s="11"/>
      <c r="HV335" s="11" t="e">
        <f t="shared" ca="1" si="1547"/>
        <v>#DIV/0!</v>
      </c>
      <c r="HW335" s="12">
        <f t="shared" ca="1" si="1548"/>
        <v>1.4101900564007772</v>
      </c>
      <c r="HX335" s="12">
        <f t="shared" ca="1" si="1549"/>
        <v>0.86046898913153302</v>
      </c>
      <c r="HY335" s="12">
        <f t="shared" ca="1" si="1550"/>
        <v>0.90261133524519477</v>
      </c>
      <c r="IB335" s="12">
        <f t="shared" ca="1" si="1551"/>
        <v>0.88173076788980786</v>
      </c>
      <c r="IC335" s="12">
        <f t="shared" ca="1" si="1552"/>
        <v>0.90683267922271571</v>
      </c>
      <c r="ID335" s="12">
        <f t="shared" ca="1" si="1553"/>
        <v>0.76887261716367872</v>
      </c>
      <c r="IE335" s="12">
        <f t="shared" ca="1" si="1554"/>
        <v>1.0283419654043637</v>
      </c>
      <c r="IF335" s="12">
        <f t="shared" ca="1" si="1555"/>
        <v>0.94829698798732776</v>
      </c>
    </row>
    <row r="336" spans="1:240" x14ac:dyDescent="0.2">
      <c r="A336" s="182" t="s">
        <v>1081</v>
      </c>
      <c r="B336" s="1">
        <f t="shared" si="1497"/>
        <v>1972</v>
      </c>
      <c r="C336" s="42">
        <f>'Annual Data_MER_July-2014'!B36</f>
        <v>8627.3790000000008</v>
      </c>
      <c r="D336" s="42">
        <f>'Annual Data_MER_July-2014'!F36</f>
        <v>4411.9610000000002</v>
      </c>
      <c r="E336" s="42">
        <f>AER11_Table2.1d!U35*0.001</f>
        <v>23516.505000000001</v>
      </c>
      <c r="F336" s="42">
        <f>AER11_Table2.1e!L32*0.001</f>
        <v>17682.135000000002</v>
      </c>
      <c r="G336" s="42">
        <f>AER11_Table2.1f!$Z32*0.001</f>
        <v>18449.960999999999</v>
      </c>
      <c r="H336" s="42">
        <f t="shared" si="1459"/>
        <v>72687.941000000006</v>
      </c>
      <c r="I336" s="15">
        <f t="shared" si="1409"/>
        <v>3.3898613350863886</v>
      </c>
      <c r="J336" s="251">
        <f t="shared" si="1460"/>
        <v>54237.98000000001</v>
      </c>
      <c r="K336" s="27">
        <f>[2]National!H263</f>
        <v>8627.3790000000008</v>
      </c>
      <c r="L336" s="42">
        <f>[10]Commercial_Total!D262</f>
        <v>4411.9610000000002</v>
      </c>
      <c r="M336" s="42">
        <f>[11]Total_Industrial!F267</f>
        <v>17941.090818276989</v>
      </c>
      <c r="N336" s="27">
        <f t="shared" si="1524"/>
        <v>16940.235230057697</v>
      </c>
      <c r="O336" s="29">
        <f t="shared" si="1461"/>
        <v>18449.960999999999</v>
      </c>
      <c r="P336" s="29">
        <f t="shared" si="1462"/>
        <v>66370.627048334689</v>
      </c>
      <c r="Q336" s="27"/>
      <c r="R336" s="27"/>
      <c r="S336" s="51">
        <f t="shared" si="1556"/>
        <v>1</v>
      </c>
      <c r="T336" s="51">
        <f t="shared" si="1557"/>
        <v>1</v>
      </c>
      <c r="U336" s="51">
        <f t="shared" si="1558"/>
        <v>0.76291484717975688</v>
      </c>
      <c r="V336" s="51">
        <f t="shared" si="1559"/>
        <v>0.95804241004028612</v>
      </c>
      <c r="W336" s="51">
        <f t="shared" si="1560"/>
        <v>1</v>
      </c>
      <c r="X336" s="51">
        <f t="shared" si="1561"/>
        <v>0.91308993122166826</v>
      </c>
      <c r="Z336" s="23">
        <f t="shared" si="1526"/>
        <v>67274.100000000006</v>
      </c>
      <c r="AA336" s="23">
        <f t="shared" si="1410"/>
        <v>45237.158093969592</v>
      </c>
      <c r="AB336" s="27">
        <f t="shared" ref="AB336" si="1573">AB107</f>
        <v>1387.1972804939919</v>
      </c>
      <c r="AC336" s="58">
        <f t="shared" si="1563"/>
        <v>0.75758347402363191</v>
      </c>
      <c r="AD336" s="27">
        <f t="shared" si="1411"/>
        <v>1605.3980235648378</v>
      </c>
      <c r="AE336" s="27">
        <f t="shared" si="1527"/>
        <v>5128.8</v>
      </c>
      <c r="AH336" s="267">
        <f t="shared" si="1528"/>
        <v>128.24220613876665</v>
      </c>
      <c r="AI336" s="267">
        <f t="shared" si="1463"/>
        <v>97.52957935233654</v>
      </c>
      <c r="AJ336" s="267">
        <f t="shared" si="1463"/>
        <v>12933.337651792415</v>
      </c>
      <c r="AK336" s="267">
        <f t="shared" si="1529"/>
        <v>22.3608827421825</v>
      </c>
      <c r="AL336" s="231">
        <f t="shared" si="1564"/>
        <v>11492.452793128068</v>
      </c>
      <c r="AM336" s="15"/>
      <c r="AN336" s="34">
        <f t="shared" si="1565"/>
        <v>12.940771144972446</v>
      </c>
      <c r="AO336" s="34">
        <f t="shared" si="1566"/>
        <v>14.1725044844798</v>
      </c>
      <c r="AQ336" s="26">
        <f t="shared" si="1532"/>
        <v>1.5674479937012888</v>
      </c>
      <c r="AR336" s="26">
        <f t="shared" si="1412"/>
        <v>1.5201539974281839</v>
      </c>
      <c r="AS336" s="26">
        <f t="shared" si="1533"/>
        <v>1.5665160748338587</v>
      </c>
      <c r="AT336" s="26">
        <f t="shared" si="1534"/>
        <v>1.1536783618879334</v>
      </c>
      <c r="AU336" s="26">
        <f t="shared" si="1535"/>
        <v>0.99475914312870417</v>
      </c>
      <c r="AV336" s="26">
        <f t="shared" si="1536"/>
        <v>1.3989715165019538</v>
      </c>
      <c r="AY336" s="372">
        <f t="shared" si="1567"/>
        <v>13.116927936359383</v>
      </c>
      <c r="AZ336" s="372">
        <f t="shared" si="1568"/>
        <v>8.8202226824929006</v>
      </c>
      <c r="BA336" s="372">
        <f t="shared" si="1569"/>
        <v>0.27047209493331614</v>
      </c>
      <c r="BB336" s="370">
        <f t="shared" si="1570"/>
        <v>1.4771164288403366E-4</v>
      </c>
      <c r="BC336" s="372">
        <f t="shared" si="1571"/>
        <v>0.31301630470379771</v>
      </c>
      <c r="BD336" s="34"/>
      <c r="BH336" s="258">
        <f>[2]National!CQ263</f>
        <v>1.5563509123093815</v>
      </c>
      <c r="BI336" s="258">
        <f>[10]Commercial_Total!Y262</f>
        <v>1.5149110909940251</v>
      </c>
      <c r="BJ336" s="258">
        <f>[11]Total_Industrial!Z267</f>
        <v>1.348758889199605</v>
      </c>
      <c r="BK336" s="51">
        <f t="shared" si="1542"/>
        <v>1.1818043808444494</v>
      </c>
      <c r="BL336" s="258">
        <f>[13]Elec_Power_Sector!AF32</f>
        <v>1.0048252514651197</v>
      </c>
      <c r="BN336" s="258">
        <f>[2]National!CU263</f>
        <v>1.0071301923648062</v>
      </c>
      <c r="BO336" s="258">
        <f>[10]Commercial_Total!X262</f>
        <v>1.0034608674167926</v>
      </c>
      <c r="BP336" s="258">
        <f>[11]Total_Industrial!AD267</f>
        <v>1.1614496886232124</v>
      </c>
      <c r="BQ336" s="51">
        <f t="shared" si="1543"/>
        <v>0.97620078296171153</v>
      </c>
      <c r="BR336" s="263">
        <f t="shared" si="1572"/>
        <v>0.98998222992332419</v>
      </c>
      <c r="BZ336" s="83">
        <f t="shared" si="1498"/>
        <v>0.6761142676351557</v>
      </c>
      <c r="CA336" s="83">
        <f t="shared" si="1413"/>
        <v>1.407245918197316</v>
      </c>
      <c r="CB336" s="83">
        <f t="shared" si="1414"/>
        <v>1.3989715165019538</v>
      </c>
      <c r="CC336" s="83">
        <f t="shared" si="1415"/>
        <v>1.1288618382656219</v>
      </c>
      <c r="CD336" s="83">
        <f t="shared" si="1416"/>
        <v>1.0248576938670166</v>
      </c>
      <c r="CE336" s="83">
        <f t="shared" si="1417"/>
        <v>1.2092176683656757</v>
      </c>
      <c r="CF336" s="84">
        <f t="shared" si="1464"/>
        <v>0.9458645360316793</v>
      </c>
      <c r="CG336" s="84">
        <f t="shared" si="1418"/>
        <v>0.94586460232216163</v>
      </c>
      <c r="CH336" s="9"/>
      <c r="CI336" s="84">
        <f t="shared" si="1465"/>
        <v>1.1569227402593865</v>
      </c>
      <c r="CK336" s="87">
        <f t="shared" si="1419"/>
        <v>4.3062608065776136</v>
      </c>
      <c r="CL336" s="87">
        <f t="shared" si="1466"/>
        <v>1.4468244383344492E-3</v>
      </c>
      <c r="CM336" s="92">
        <f t="shared" si="1467"/>
        <v>1</v>
      </c>
      <c r="CN336" s="92">
        <f t="shared" si="1468"/>
        <v>1</v>
      </c>
      <c r="CO336" s="5">
        <f t="shared" si="1469"/>
        <v>1</v>
      </c>
      <c r="CP336" s="91">
        <f t="shared" si="1420"/>
        <v>1</v>
      </c>
      <c r="CQ336" s="37">
        <f t="shared" si="1421"/>
        <v>0.9458645360316793</v>
      </c>
      <c r="CR336">
        <f t="shared" si="1422"/>
        <v>1.1569227402593865</v>
      </c>
      <c r="CS336" s="84">
        <f t="shared" si="1423"/>
        <v>1.2392761178385894</v>
      </c>
      <c r="CT336" s="205"/>
      <c r="CU336" s="244"/>
      <c r="CV336" s="5"/>
      <c r="CW336" s="26">
        <f t="shared" si="1470"/>
        <v>0.12998790856257958</v>
      </c>
      <c r="CX336" s="26">
        <f t="shared" si="1471"/>
        <v>6.6474601735899988E-2</v>
      </c>
      <c r="CY336" s="26">
        <f t="shared" si="1472"/>
        <v>0.27031672919424604</v>
      </c>
      <c r="CZ336" s="26">
        <f t="shared" si="1473"/>
        <v>0.25523693211035808</v>
      </c>
      <c r="DA336" s="26">
        <f t="shared" si="1474"/>
        <v>0.27798382839691627</v>
      </c>
      <c r="DB336">
        <f t="shared" si="1475"/>
        <v>1</v>
      </c>
      <c r="DD336" s="26">
        <f t="shared" si="1499"/>
        <v>0.13177797544597264</v>
      </c>
      <c r="DE336" s="26">
        <f t="shared" si="1500"/>
        <v>6.7500182543343834E-2</v>
      </c>
      <c r="DF336" s="26">
        <f t="shared" si="1501"/>
        <v>0.27283793650511406</v>
      </c>
      <c r="DG336" s="26">
        <f t="shared" si="1502"/>
        <v>0.25319732946718443</v>
      </c>
      <c r="DH336" s="26">
        <f t="shared" si="1503"/>
        <v>0.2746464784112273</v>
      </c>
      <c r="DI336" s="26">
        <f t="shared" si="1504"/>
        <v>0.99995990237284227</v>
      </c>
      <c r="DJ336" s="26"/>
      <c r="DK336" s="26">
        <f t="shared" si="1505"/>
        <v>0.1317832596419834</v>
      </c>
      <c r="DL336" s="26">
        <f t="shared" si="1506"/>
        <v>6.7502889249029016E-2</v>
      </c>
      <c r="DM336" s="26">
        <f t="shared" si="1507"/>
        <v>0.27284887709765832</v>
      </c>
      <c r="DN336" s="26">
        <f t="shared" si="1508"/>
        <v>0.25320748248641073</v>
      </c>
      <c r="DO336" s="26">
        <f t="shared" si="1509"/>
        <v>0.27465749152491853</v>
      </c>
      <c r="DP336" s="26">
        <f t="shared" si="1510"/>
        <v>1</v>
      </c>
      <c r="DQ336" s="26"/>
      <c r="DR336" s="26"/>
      <c r="DS336" s="26">
        <f t="shared" si="1511"/>
        <v>-7.6976881150879767E-3</v>
      </c>
      <c r="DT336" s="26">
        <f t="shared" si="1512"/>
        <v>-3.0770329853041173E-3</v>
      </c>
      <c r="DU336" s="26">
        <f t="shared" si="1513"/>
        <v>-9.2687783769336268E-3</v>
      </c>
      <c r="DV336" s="26">
        <f t="shared" si="1514"/>
        <v>6.5726482770379208E-3</v>
      </c>
      <c r="DW336" s="26">
        <f t="shared" si="1515"/>
        <v>-2.2720358942382377E-3</v>
      </c>
      <c r="DY336" s="26">
        <f t="shared" si="1516"/>
        <v>0.99729277239153225</v>
      </c>
      <c r="DZ336" s="26">
        <f t="shared" si="1517"/>
        <v>1.0046770561075229</v>
      </c>
      <c r="EA336" s="26">
        <f t="shared" si="1424"/>
        <v>1.2392761178385894</v>
      </c>
      <c r="EC336" s="26">
        <f t="shared" si="1476"/>
        <v>-2.0017864553842732E-2</v>
      </c>
      <c r="ED336" s="26">
        <f t="shared" si="1477"/>
        <v>-2.7889430131760103E-2</v>
      </c>
      <c r="EE336" s="26">
        <f t="shared" si="1478"/>
        <v>-9.6933452997310654E-3</v>
      </c>
      <c r="EF336" s="26">
        <f t="shared" si="1479"/>
        <v>9.0716091206800749E-3</v>
      </c>
      <c r="EG336" s="26">
        <f t="shared" si="1480"/>
        <v>2.6053777038247444E-2</v>
      </c>
      <c r="EI336" s="26">
        <f t="shared" si="1481"/>
        <v>1.0022900275346684</v>
      </c>
      <c r="EJ336" s="26">
        <f t="shared" si="1518"/>
        <v>0.99117180137261651</v>
      </c>
      <c r="EK336" s="26">
        <f t="shared" si="1425"/>
        <v>1.1288618382656219</v>
      </c>
      <c r="EN336" s="26">
        <f t="shared" si="1519"/>
        <v>-2.3935502429923382E-2</v>
      </c>
      <c r="EO336" s="26">
        <f t="shared" si="1482"/>
        <v>-1.2048262564415047E-2</v>
      </c>
      <c r="EP336" s="26">
        <f t="shared" si="1483"/>
        <v>-4.0538370157486209E-2</v>
      </c>
      <c r="EQ336" s="26">
        <f t="shared" si="1484"/>
        <v>-2.2041498053212681E-4</v>
      </c>
      <c r="ER336" s="26">
        <f t="shared" si="1485"/>
        <v>-8.5149970926658939E-3</v>
      </c>
      <c r="ET336" s="26">
        <f t="shared" si="1486"/>
        <v>0.98272794377433426</v>
      </c>
      <c r="EU336" s="26">
        <f t="shared" si="1520"/>
        <v>0.97685007147795555</v>
      </c>
      <c r="EV336" s="26">
        <f t="shared" si="1426"/>
        <v>1.2092176683656757</v>
      </c>
      <c r="EW336" s="26"/>
      <c r="EX336" s="26">
        <f t="shared" si="1487"/>
        <v>1.6237814314835224E-2</v>
      </c>
      <c r="EY336" s="26">
        <f t="shared" si="1488"/>
        <v>8.9712295791110463E-3</v>
      </c>
      <c r="EZ336" s="26">
        <f t="shared" si="1489"/>
        <v>3.1269638171354801E-2</v>
      </c>
      <c r="FA336" s="26">
        <f t="shared" si="1490"/>
        <v>6.7930632575700896E-3</v>
      </c>
      <c r="FB336" s="26">
        <f t="shared" si="1491"/>
        <v>6.2429611984277759E-3</v>
      </c>
      <c r="FC336" s="26"/>
      <c r="FD336" s="26">
        <f t="shared" si="1492"/>
        <v>1.0148208274048567</v>
      </c>
      <c r="FE336" s="26">
        <f t="shared" si="1521"/>
        <v>1.0284864627884451</v>
      </c>
      <c r="FF336" s="26">
        <f t="shared" si="1427"/>
        <v>1.0248576938670166</v>
      </c>
      <c r="FV336" s="26">
        <f t="shared" si="1428"/>
        <v>0.6761142676351557</v>
      </c>
      <c r="FX336" s="8">
        <f t="shared" si="1522"/>
        <v>23</v>
      </c>
      <c r="FY336" t="b">
        <f t="shared" si="1493"/>
        <v>1</v>
      </c>
      <c r="GC336" s="11"/>
      <c r="GD336" s="11"/>
      <c r="GE336" s="11"/>
      <c r="GF336" s="17">
        <f t="shared" ca="1" si="1544"/>
        <v>2008</v>
      </c>
      <c r="GG336" s="18">
        <f t="shared" ca="1" si="1430"/>
        <v>1.9554688426908526</v>
      </c>
      <c r="GH336" s="18">
        <f t="shared" ca="1" si="1431"/>
        <v>0.79334265466532317</v>
      </c>
      <c r="GI336" s="18">
        <f t="shared" ca="1" si="1432"/>
        <v>0.84949903027701734</v>
      </c>
      <c r="GJ336" s="94">
        <f t="shared" ca="1" si="1545"/>
        <v>1.3178761335515625</v>
      </c>
      <c r="GL336">
        <f t="shared" ca="1" si="1546"/>
        <v>2008</v>
      </c>
      <c r="GM336" s="18">
        <f t="shared" ca="1" si="1433"/>
        <v>0.65008230634707076</v>
      </c>
      <c r="GN336" s="18">
        <f t="shared" ca="1" si="1434"/>
        <v>0.76038882501222183</v>
      </c>
      <c r="GO336" s="18">
        <f t="shared" ca="1" si="1435"/>
        <v>0.77646192208329678</v>
      </c>
      <c r="GP336" s="18">
        <f t="shared" ca="1" si="1436"/>
        <v>0.82651078855921678</v>
      </c>
      <c r="GQ336" s="18">
        <f t="shared" ca="1" si="1437"/>
        <v>0.96207519174824707</v>
      </c>
      <c r="GX336" s="14"/>
      <c r="GZ336">
        <f t="shared" si="1438"/>
        <v>0.48616522110052618</v>
      </c>
      <c r="HA336">
        <f t="shared" si="1439"/>
        <v>1.2212843856333446</v>
      </c>
      <c r="HB336">
        <f t="shared" si="1440"/>
        <v>1.0109688740302682</v>
      </c>
      <c r="HC336">
        <f t="shared" si="1441"/>
        <v>1.2801916295212235</v>
      </c>
      <c r="HD336">
        <f t="shared" si="1442"/>
        <v>0.76844618681117838</v>
      </c>
      <c r="HE336">
        <f t="shared" si="1443"/>
        <v>0.76844629428462663</v>
      </c>
      <c r="HG336">
        <f t="shared" si="1444"/>
        <v>1.2346805002144901</v>
      </c>
      <c r="HI336">
        <f t="shared" si="1445"/>
        <v>1.7155011338747677</v>
      </c>
      <c r="HJ336">
        <f t="shared" si="1446"/>
        <v>1.5636603097969444</v>
      </c>
      <c r="HK336">
        <f t="shared" si="1447"/>
        <v>1.6799018668224883</v>
      </c>
      <c r="HL336">
        <f t="shared" si="1448"/>
        <v>1.2222130588070195</v>
      </c>
      <c r="HM336">
        <f t="shared" si="1449"/>
        <v>1.004809417185103</v>
      </c>
      <c r="HO336" s="8">
        <f t="shared" si="1523"/>
        <v>23</v>
      </c>
      <c r="HP336" t="b">
        <f t="shared" si="1496"/>
        <v>1</v>
      </c>
      <c r="HS336" s="11"/>
      <c r="HT336" s="11"/>
      <c r="HU336" s="11"/>
      <c r="HV336" s="11" t="e">
        <f t="shared" ca="1" si="1547"/>
        <v>#DIV/0!</v>
      </c>
      <c r="HW336" s="12">
        <f t="shared" ca="1" si="1548"/>
        <v>1.406095075596</v>
      </c>
      <c r="HX336" s="12">
        <f t="shared" ca="1" si="1549"/>
        <v>0.85357396236021943</v>
      </c>
      <c r="HY336" s="12">
        <f t="shared" ca="1" si="1550"/>
        <v>0.90049588402453196</v>
      </c>
      <c r="IB336" s="12">
        <f t="shared" ca="1" si="1551"/>
        <v>0.89819246041373946</v>
      </c>
      <c r="IC336" s="12">
        <f t="shared" ca="1" si="1552"/>
        <v>0.91281478601735333</v>
      </c>
      <c r="ID336" s="12">
        <f t="shared" ca="1" si="1553"/>
        <v>0.77238060772186123</v>
      </c>
      <c r="IE336" s="12">
        <f t="shared" ca="1" si="1554"/>
        <v>1.0261112416067686</v>
      </c>
      <c r="IF336" s="12">
        <f t="shared" ca="1" si="1555"/>
        <v>0.94629066645259996</v>
      </c>
    </row>
    <row r="337" spans="1:240" x14ac:dyDescent="0.2">
      <c r="A337" s="182" t="s">
        <v>1081</v>
      </c>
      <c r="B337" s="1">
        <f t="shared" si="1497"/>
        <v>1973</v>
      </c>
      <c r="C337" s="42">
        <f>'Annual Data_MER_July-2014'!B37</f>
        <v>8225.3080000000009</v>
      </c>
      <c r="D337" s="42">
        <f>'Annual Data_MER_July-2014'!F37</f>
        <v>4422.7929999999997</v>
      </c>
      <c r="E337" s="42">
        <f>AER11_Table2.1d!U36*0.001</f>
        <v>24720.398000000001</v>
      </c>
      <c r="F337" s="42">
        <f>AER11_Table2.1e!L33*0.001</f>
        <v>18577.224000000002</v>
      </c>
      <c r="G337" s="42">
        <f>AER11_Table2.1f!$Z33*0.001</f>
        <v>19730.632000000001</v>
      </c>
      <c r="H337" s="42">
        <f t="shared" si="1459"/>
        <v>75676.35500000001</v>
      </c>
      <c r="I337" s="15">
        <f t="shared" si="1409"/>
        <v>3.3759633292810522</v>
      </c>
      <c r="J337" s="251">
        <f t="shared" si="1460"/>
        <v>55945.723000000013</v>
      </c>
      <c r="K337" s="27">
        <f>[2]National!H264</f>
        <v>8225.3080000000009</v>
      </c>
      <c r="L337" s="42">
        <f>[10]Commercial_Total!D263</f>
        <v>4422.7929999999997</v>
      </c>
      <c r="M337" s="42">
        <f>[11]Total_Industrial!F268</f>
        <v>18318.267977275129</v>
      </c>
      <c r="N337" s="27">
        <f t="shared" si="1524"/>
        <v>17696.218721265606</v>
      </c>
      <c r="O337" s="29">
        <f t="shared" si="1461"/>
        <v>19730.632000000001</v>
      </c>
      <c r="P337" s="29">
        <f t="shared" si="1462"/>
        <v>68393.219698540735</v>
      </c>
      <c r="Q337" s="27"/>
      <c r="R337" s="27"/>
      <c r="S337" s="51">
        <f t="shared" si="1556"/>
        <v>1</v>
      </c>
      <c r="T337" s="51">
        <f t="shared" si="1557"/>
        <v>1</v>
      </c>
      <c r="U337" s="51">
        <f t="shared" si="1558"/>
        <v>0.74101832734550344</v>
      </c>
      <c r="V337" s="51">
        <f t="shared" si="1559"/>
        <v>0.95257605341172635</v>
      </c>
      <c r="W337" s="51">
        <f t="shared" si="1560"/>
        <v>1</v>
      </c>
      <c r="X337" s="51">
        <f t="shared" si="1561"/>
        <v>0.9037594331616623</v>
      </c>
      <c r="Z337" s="23">
        <f t="shared" si="1526"/>
        <v>69263.55687920819</v>
      </c>
      <c r="AA337" s="23">
        <f t="shared" si="1410"/>
        <v>46382.587898653008</v>
      </c>
      <c r="AB337" s="27">
        <f t="shared" ref="AB337" si="1574">AB108</f>
        <v>1465.2159176013483</v>
      </c>
      <c r="AC337" s="58">
        <f t="shared" si="1563"/>
        <v>0.78563192137415572</v>
      </c>
      <c r="AD337" s="27">
        <f t="shared" si="1411"/>
        <v>1730.143394791723</v>
      </c>
      <c r="AE337" s="27">
        <f t="shared" si="1527"/>
        <v>5418.2</v>
      </c>
      <c r="AH337" s="267">
        <f t="shared" si="1528"/>
        <v>118.75376273766135</v>
      </c>
      <c r="AI337" s="267">
        <f t="shared" si="1463"/>
        <v>95.354597498179729</v>
      </c>
      <c r="AJ337" s="267">
        <f t="shared" si="1463"/>
        <v>12502.094576793363</v>
      </c>
      <c r="AK337" s="267">
        <f t="shared" si="1529"/>
        <v>22.524821407858521</v>
      </c>
      <c r="AL337" s="231">
        <f t="shared" si="1564"/>
        <v>11404.044346494877</v>
      </c>
      <c r="AM337" s="15"/>
      <c r="AN337" s="34">
        <f t="shared" si="1565"/>
        <v>12.622867317290011</v>
      </c>
      <c r="AO337" s="34">
        <f t="shared" si="1566"/>
        <v>13.967065630652248</v>
      </c>
      <c r="AQ337" s="26">
        <f t="shared" si="1532"/>
        <v>1.4514749297607203</v>
      </c>
      <c r="AR337" s="26">
        <f t="shared" si="1412"/>
        <v>1.4862534373941267</v>
      </c>
      <c r="AS337" s="26">
        <f t="shared" si="1533"/>
        <v>1.5142829060003538</v>
      </c>
      <c r="AT337" s="26">
        <f t="shared" si="1534"/>
        <v>1.1621365472577989</v>
      </c>
      <c r="AU337" s="26">
        <f t="shared" si="1535"/>
        <v>0.98710672008192335</v>
      </c>
      <c r="AV337" s="26">
        <f t="shared" si="1536"/>
        <v>1.3646042910149738</v>
      </c>
      <c r="AY337" s="34">
        <f t="shared" ref="AY337:AY344" si="1575">Z337/$AE337</f>
        <v>12.78349947938581</v>
      </c>
      <c r="AZ337" s="34">
        <f t="shared" ref="AZ337:AZ344" si="1576">AA337/$AE337</f>
        <v>8.5605160198318639</v>
      </c>
      <c r="BA337" s="34">
        <f t="shared" ref="BA337:BA344" si="1577">AB337/$AE337</f>
        <v>0.27042484913833903</v>
      </c>
      <c r="BB337">
        <f t="shared" ref="BB337:BB344" si="1578">AC337/$AE337</f>
        <v>1.4499869354659401E-4</v>
      </c>
      <c r="BC337" s="34">
        <f t="shared" ref="BC337:BC344" si="1579">AD337/$AE337</f>
        <v>0.31932069594915713</v>
      </c>
      <c r="BD337" s="34"/>
      <c r="BH337" s="258">
        <f>[2]National!CQ264</f>
        <v>1.5007306648933381</v>
      </c>
      <c r="BI337" s="258">
        <f>[10]Commercial_Total!Y263</f>
        <v>1.5189823803578153</v>
      </c>
      <c r="BJ337" s="258">
        <f>[11]Total_Industrial!Z268</f>
        <v>1.3049709716668063</v>
      </c>
      <c r="BK337" s="51">
        <f t="shared" si="1542"/>
        <v>1.1858681144100962</v>
      </c>
      <c r="BL337" s="258">
        <f>[13]Elec_Power_Sector!AF33</f>
        <v>1.0097268318203378</v>
      </c>
      <c r="BN337" s="258">
        <f>[2]National!CU264</f>
        <v>0.96717883076233568</v>
      </c>
      <c r="BO337" s="258">
        <f>[10]Commercial_Total!X263</f>
        <v>0.97845337550526501</v>
      </c>
      <c r="BP337" s="258">
        <f>[11]Total_Industrial!AD268</f>
        <v>1.16039567154985</v>
      </c>
      <c r="BQ337" s="51">
        <f t="shared" si="1543"/>
        <v>0.97998802154816</v>
      </c>
      <c r="BR337" s="263">
        <f t="shared" si="1572"/>
        <v>0.97759779078304287</v>
      </c>
      <c r="BZ337" s="83">
        <f t="shared" si="1498"/>
        <v>0.7142649986158166</v>
      </c>
      <c r="CA337" s="83">
        <f t="shared" si="1413"/>
        <v>1.386847054411134</v>
      </c>
      <c r="CB337" s="83">
        <f t="shared" si="1414"/>
        <v>1.3646042910149738</v>
      </c>
      <c r="CC337" s="83">
        <f t="shared" si="1415"/>
        <v>1.123968955675666</v>
      </c>
      <c r="CD337" s="83">
        <f t="shared" si="1416"/>
        <v>1.015134892887108</v>
      </c>
      <c r="CE337" s="83">
        <f t="shared" si="1417"/>
        <v>1.1959930275231643</v>
      </c>
      <c r="CF337" s="84">
        <f t="shared" si="1464"/>
        <v>0.97468905319082721</v>
      </c>
      <c r="CG337" s="84">
        <f t="shared" si="1418"/>
        <v>0.97468908203294768</v>
      </c>
      <c r="CH337" s="9"/>
      <c r="CI337" s="84">
        <f t="shared" si="1465"/>
        <v>1.1409801054282518</v>
      </c>
      <c r="CK337" s="87">
        <f t="shared" si="1419"/>
        <v>3.7963530180606848</v>
      </c>
      <c r="CL337" s="87">
        <f t="shared" si="1466"/>
        <v>1.3702110163019219E-3</v>
      </c>
      <c r="CM337" s="92">
        <f t="shared" si="1467"/>
        <v>1</v>
      </c>
      <c r="CN337" s="92">
        <f t="shared" si="1468"/>
        <v>1</v>
      </c>
      <c r="CO337" s="5">
        <f t="shared" si="1469"/>
        <v>1</v>
      </c>
      <c r="CP337" s="91">
        <f t="shared" si="1420"/>
        <v>1</v>
      </c>
      <c r="CQ337" s="37">
        <f t="shared" si="1421"/>
        <v>0.97468905319082721</v>
      </c>
      <c r="CR337">
        <f t="shared" si="1422"/>
        <v>1.1409801054282518</v>
      </c>
      <c r="CS337" s="84">
        <f t="shared" si="1423"/>
        <v>1.2140942898148386</v>
      </c>
      <c r="CT337" s="205"/>
      <c r="CU337" s="244"/>
      <c r="CV337" s="5"/>
      <c r="CW337" s="26">
        <f t="shared" si="1470"/>
        <v>0.12026496246638173</v>
      </c>
      <c r="CX337" s="26">
        <f t="shared" si="1471"/>
        <v>6.4667126646391321E-2</v>
      </c>
      <c r="CY337" s="26">
        <f t="shared" si="1472"/>
        <v>0.26783748532408946</v>
      </c>
      <c r="CZ337" s="26">
        <f t="shared" si="1473"/>
        <v>0.25874229637478496</v>
      </c>
      <c r="DA337" s="26">
        <f t="shared" si="1474"/>
        <v>0.28848812918835259</v>
      </c>
      <c r="DB337">
        <f t="shared" si="1475"/>
        <v>1</v>
      </c>
      <c r="DD337" s="26">
        <f t="shared" si="1499"/>
        <v>0.12506345004657052</v>
      </c>
      <c r="DE337" s="26">
        <f t="shared" si="1500"/>
        <v>6.5566712027239196E-2</v>
      </c>
      <c r="DF337" s="26">
        <f t="shared" si="1501"/>
        <v>0.26907520362733733</v>
      </c>
      <c r="DG337" s="26">
        <f t="shared" si="1502"/>
        <v>0.25698562973296679</v>
      </c>
      <c r="DH337" s="26">
        <f t="shared" si="1503"/>
        <v>0.28320351162071405</v>
      </c>
      <c r="DI337" s="26">
        <f t="shared" si="1504"/>
        <v>0.99989450705482796</v>
      </c>
      <c r="DJ337" s="26"/>
      <c r="DK337" s="26">
        <f t="shared" si="1505"/>
        <v>0.12507664475019745</v>
      </c>
      <c r="DL337" s="26">
        <f t="shared" si="1506"/>
        <v>6.5573629582549475E-2</v>
      </c>
      <c r="DM337" s="26">
        <f t="shared" si="1507"/>
        <v>0.26910359215783042</v>
      </c>
      <c r="DN337" s="26">
        <f t="shared" si="1508"/>
        <v>0.25701274276414771</v>
      </c>
      <c r="DO337" s="26">
        <f t="shared" si="1509"/>
        <v>0.28323339074527482</v>
      </c>
      <c r="DP337" s="26">
        <f t="shared" si="1510"/>
        <v>1</v>
      </c>
      <c r="DQ337" s="26"/>
      <c r="DR337" s="26"/>
      <c r="DS337" s="26">
        <f t="shared" si="1511"/>
        <v>-7.6868582731794644E-2</v>
      </c>
      <c r="DT337" s="26">
        <f t="shared" si="1512"/>
        <v>-2.2553162006846789E-2</v>
      </c>
      <c r="DU337" s="26">
        <f t="shared" si="1513"/>
        <v>-3.3912095448451349E-2</v>
      </c>
      <c r="DV337" s="26">
        <f t="shared" si="1514"/>
        <v>7.3047487056964412E-3</v>
      </c>
      <c r="DW337" s="26">
        <f t="shared" si="1515"/>
        <v>-7.7224813437127985E-3</v>
      </c>
      <c r="DY337" s="26">
        <f t="shared" si="1516"/>
        <v>0.979680211971106</v>
      </c>
      <c r="DZ337" s="26">
        <f t="shared" si="1517"/>
        <v>0.98426223128992474</v>
      </c>
      <c r="EA337" s="26">
        <f t="shared" si="1424"/>
        <v>1.2140942898148386</v>
      </c>
      <c r="EC337" s="26">
        <f t="shared" si="1476"/>
        <v>-2.5748368761822526E-2</v>
      </c>
      <c r="ED337" s="26">
        <f t="shared" si="1477"/>
        <v>-2.9886646120802506E-2</v>
      </c>
      <c r="EE337" s="26">
        <f t="shared" si="1478"/>
        <v>-1.7469425780673774E-4</v>
      </c>
      <c r="EF337" s="26">
        <f t="shared" si="1479"/>
        <v>-1.8537281995772707E-2</v>
      </c>
      <c r="EG337" s="26">
        <f t="shared" si="1480"/>
        <v>1.9940633358866762E-2</v>
      </c>
      <c r="EI337" s="26">
        <f t="shared" si="1481"/>
        <v>0.99566564975083816</v>
      </c>
      <c r="EJ337" s="26">
        <f t="shared" si="1518"/>
        <v>0.98687571562837495</v>
      </c>
      <c r="EK337" s="26">
        <f t="shared" si="1425"/>
        <v>1.123968955675666</v>
      </c>
      <c r="EN337" s="26">
        <f t="shared" si="1519"/>
        <v>-3.6391822942128692E-2</v>
      </c>
      <c r="EO337" s="26">
        <f t="shared" si="1482"/>
        <v>2.6838726185237959E-3</v>
      </c>
      <c r="EP337" s="26">
        <f t="shared" si="1483"/>
        <v>-3.3004031669508938E-2</v>
      </c>
      <c r="EQ337" s="26">
        <f t="shared" si="1484"/>
        <v>3.4326855290588727E-3</v>
      </c>
      <c r="ER337" s="26">
        <f t="shared" si="1485"/>
        <v>4.8661834739629787E-3</v>
      </c>
      <c r="ET337" s="26">
        <f t="shared" si="1486"/>
        <v>0.98906347369172576</v>
      </c>
      <c r="EU337" s="26">
        <f t="shared" si="1520"/>
        <v>0.96616672497199729</v>
      </c>
      <c r="EV337" s="26">
        <f t="shared" si="1426"/>
        <v>1.1959930275231643</v>
      </c>
      <c r="EW337" s="26"/>
      <c r="EX337" s="26">
        <f t="shared" si="1487"/>
        <v>-4.047675978966532E-2</v>
      </c>
      <c r="EY337" s="26">
        <f t="shared" si="1488"/>
        <v>-2.5237034625370802E-2</v>
      </c>
      <c r="EZ337" s="26">
        <f t="shared" si="1489"/>
        <v>-9.0791330365485039E-4</v>
      </c>
      <c r="FA337" s="26">
        <f t="shared" si="1490"/>
        <v>3.8720631766372012E-3</v>
      </c>
      <c r="FB337" s="26">
        <f t="shared" si="1491"/>
        <v>-1.2588664817675843E-2</v>
      </c>
      <c r="FC337" s="26"/>
      <c r="FD337" s="26">
        <f t="shared" si="1492"/>
        <v>0.99051302338061942</v>
      </c>
      <c r="FE337" s="26">
        <f t="shared" si="1521"/>
        <v>1.0187292357626216</v>
      </c>
      <c r="FF337" s="26">
        <f t="shared" si="1427"/>
        <v>1.015134892887108</v>
      </c>
      <c r="FV337" s="26">
        <f t="shared" si="1428"/>
        <v>0.7142649986158166</v>
      </c>
      <c r="FX337" s="8">
        <f t="shared" si="1522"/>
        <v>24</v>
      </c>
      <c r="FY337" t="b">
        <f t="shared" si="1493"/>
        <v>1</v>
      </c>
      <c r="GC337" s="11"/>
      <c r="GD337" s="11"/>
      <c r="GE337" s="11"/>
      <c r="GF337" s="17">
        <f t="shared" ca="1" si="1544"/>
        <v>2009</v>
      </c>
      <c r="GG337" s="18">
        <f t="shared" ca="1" si="1430"/>
        <v>1.900668362840608</v>
      </c>
      <c r="GH337" s="18">
        <f t="shared" ca="1" si="1431"/>
        <v>0.78155424989113709</v>
      </c>
      <c r="GI337" s="18">
        <f t="shared" ca="1" si="1432"/>
        <v>0.85011003562806742</v>
      </c>
      <c r="GJ337" s="94">
        <f t="shared" ca="1" si="1545"/>
        <v>1.2628175763425971</v>
      </c>
      <c r="GL337">
        <f t="shared" ca="1" si="1546"/>
        <v>2009</v>
      </c>
      <c r="GM337" s="18">
        <f t="shared" ca="1" si="1433"/>
        <v>0.62641705525202196</v>
      </c>
      <c r="GN337" s="18">
        <f t="shared" ca="1" si="1434"/>
        <v>0.74832375662529449</v>
      </c>
      <c r="GO337" s="18">
        <f t="shared" ca="1" si="1435"/>
        <v>0.80762401774043158</v>
      </c>
      <c r="GP337" s="18">
        <f t="shared" ca="1" si="1436"/>
        <v>0.82425745208327461</v>
      </c>
      <c r="GQ337" s="18">
        <f t="shared" ca="1" si="1437"/>
        <v>0.96019279648966127</v>
      </c>
      <c r="GX337" s="14"/>
      <c r="GZ337">
        <f t="shared" si="1438"/>
        <v>0.51359780084364193</v>
      </c>
      <c r="HA337">
        <f t="shared" si="1439"/>
        <v>1.2159909113521772</v>
      </c>
      <c r="HB337">
        <f t="shared" si="1440"/>
        <v>1.0013778359594216</v>
      </c>
      <c r="HC337">
        <f t="shared" si="1441"/>
        <v>1.2661907800853318</v>
      </c>
      <c r="HD337">
        <f t="shared" si="1442"/>
        <v>0.79186401193712086</v>
      </c>
      <c r="HE337">
        <f t="shared" si="1443"/>
        <v>0.7918640906204405</v>
      </c>
      <c r="HG337">
        <f t="shared" si="1444"/>
        <v>1.2176663473561677</v>
      </c>
      <c r="HI337">
        <f t="shared" si="1445"/>
        <v>1.5885738460231422</v>
      </c>
      <c r="HJ337">
        <f t="shared" si="1446"/>
        <v>1.5287895267744185</v>
      </c>
      <c r="HK337">
        <f t="shared" si="1447"/>
        <v>1.6238880159318962</v>
      </c>
      <c r="HL337">
        <f t="shared" si="1448"/>
        <v>1.2311737058594119</v>
      </c>
      <c r="HM337">
        <f t="shared" si="1449"/>
        <v>0.99707967999715852</v>
      </c>
      <c r="HO337" s="8">
        <f t="shared" si="1523"/>
        <v>24</v>
      </c>
      <c r="HP337" t="b">
        <f t="shared" si="1496"/>
        <v>1</v>
      </c>
      <c r="HS337" s="11"/>
      <c r="HT337" s="11"/>
      <c r="HU337" s="11"/>
      <c r="HV337" s="11" t="e">
        <f t="shared" ca="1" si="1547"/>
        <v>#DIV/0!</v>
      </c>
      <c r="HW337" s="12">
        <f t="shared" ca="1" si="1548"/>
        <v>1.3666903644722499</v>
      </c>
      <c r="HX337" s="12">
        <f t="shared" ca="1" si="1549"/>
        <v>0.84064390358310093</v>
      </c>
      <c r="HY337" s="12">
        <f t="shared" ca="1" si="1550"/>
        <v>0.89554967565936028</v>
      </c>
      <c r="IB337" s="12">
        <f t="shared" ca="1" si="1551"/>
        <v>0.87303113517312914</v>
      </c>
      <c r="IC337" s="12">
        <f t="shared" ca="1" si="1552"/>
        <v>0.8926663125029467</v>
      </c>
      <c r="ID337" s="12">
        <f t="shared" ca="1" si="1553"/>
        <v>0.7550249755380839</v>
      </c>
      <c r="IE337" s="12">
        <f t="shared" ca="1" si="1554"/>
        <v>1.0308873807246111</v>
      </c>
      <c r="IF337" s="12">
        <f t="shared" ca="1" si="1555"/>
        <v>0.93016437611818037</v>
      </c>
    </row>
    <row r="338" spans="1:240" x14ac:dyDescent="0.2">
      <c r="A338" s="182" t="s">
        <v>1081</v>
      </c>
      <c r="B338" s="1">
        <f t="shared" si="1497"/>
        <v>1974</v>
      </c>
      <c r="C338" s="42">
        <f>'Annual Data_MER_July-2014'!B38</f>
        <v>7907.91</v>
      </c>
      <c r="D338" s="42">
        <f>'Annual Data_MER_July-2014'!F38</f>
        <v>4259.0839999999998</v>
      </c>
      <c r="E338" s="42">
        <f>AER11_Table2.1d!U37*0.001</f>
        <v>23795.852999999999</v>
      </c>
      <c r="F338" s="42">
        <f>AER11_Table2.1e!L34*0.001</f>
        <v>18087.174999999999</v>
      </c>
      <c r="G338" s="42">
        <f>AER11_Table2.1f!$Z34*0.001</f>
        <v>19905.241000000002</v>
      </c>
      <c r="H338" s="42">
        <f t="shared" si="1459"/>
        <v>73955.263000000006</v>
      </c>
      <c r="I338" s="15">
        <f t="shared" si="1409"/>
        <v>3.4197848954714734</v>
      </c>
      <c r="J338" s="251">
        <f t="shared" si="1460"/>
        <v>54050.022000000004</v>
      </c>
      <c r="K338" s="27">
        <f>[2]National!H265</f>
        <v>7907.91</v>
      </c>
      <c r="L338" s="42">
        <f>[10]Commercial_Total!D264</f>
        <v>4259.0839999999998</v>
      </c>
      <c r="M338" s="42">
        <f>[11]Total_Industrial!F269</f>
        <v>18213.975485735071</v>
      </c>
      <c r="N338" s="27">
        <f t="shared" si="1524"/>
        <v>17100.512276566347</v>
      </c>
      <c r="O338" s="29">
        <f t="shared" si="1461"/>
        <v>19905.241000000002</v>
      </c>
      <c r="P338" s="29">
        <f t="shared" si="1462"/>
        <v>67386.722762301419</v>
      </c>
      <c r="Q338" s="27"/>
      <c r="R338" s="27"/>
      <c r="S338" s="51">
        <f t="shared" si="1556"/>
        <v>1</v>
      </c>
      <c r="T338" s="51">
        <f t="shared" si="1557"/>
        <v>1</v>
      </c>
      <c r="U338" s="51">
        <f t="shared" si="1558"/>
        <v>0.76542645837218237</v>
      </c>
      <c r="V338" s="51">
        <f t="shared" si="1559"/>
        <v>0.94544959489618186</v>
      </c>
      <c r="W338" s="51">
        <f t="shared" si="1560"/>
        <v>1</v>
      </c>
      <c r="X338" s="51">
        <f t="shared" si="1561"/>
        <v>0.91118224760151845</v>
      </c>
      <c r="Z338" s="23">
        <f t="shared" si="1526"/>
        <v>70809.498826130162</v>
      </c>
      <c r="AA338" s="23">
        <f t="shared" si="1410"/>
        <v>47542.368755172327</v>
      </c>
      <c r="AB338" s="27">
        <f t="shared" ref="AB338" si="1580">AB109</f>
        <v>1413.1475535661289</v>
      </c>
      <c r="AC338" s="58">
        <f t="shared" si="1563"/>
        <v>0.77065445171387126</v>
      </c>
      <c r="AD338" s="27">
        <f t="shared" si="1411"/>
        <v>1731.9765074144079</v>
      </c>
      <c r="AE338" s="27">
        <f t="shared" si="1527"/>
        <v>5390.2</v>
      </c>
      <c r="AH338" s="267">
        <f t="shared" si="1528"/>
        <v>111.67866078840002</v>
      </c>
      <c r="AI338" s="267">
        <f t="shared" si="1463"/>
        <v>89.585018826741504</v>
      </c>
      <c r="AJ338" s="267">
        <f t="shared" si="1463"/>
        <v>12888.941030801381</v>
      </c>
      <c r="AK338" s="267">
        <f t="shared" si="1529"/>
        <v>22.189597735452296</v>
      </c>
      <c r="AL338" s="231">
        <f t="shared" si="1564"/>
        <v>11492.789258276756</v>
      </c>
      <c r="AM338" s="15"/>
      <c r="AN338" s="34">
        <f t="shared" ref="AN338:AN373" si="1581">P338/AE338</f>
        <v>12.501711024136659</v>
      </c>
      <c r="AO338" s="34">
        <f t="shared" ref="AO338:AO373" si="1582">H338/AE338</f>
        <v>13.720318912099739</v>
      </c>
      <c r="AQ338" s="26">
        <f t="shared" si="1532"/>
        <v>1.3649990752857766</v>
      </c>
      <c r="AR338" s="26">
        <f t="shared" si="1412"/>
        <v>1.396325354661623</v>
      </c>
      <c r="AS338" s="26">
        <f t="shared" si="1533"/>
        <v>1.5611386523677313</v>
      </c>
      <c r="AT338" s="26">
        <f t="shared" si="1534"/>
        <v>1.1448411523618671</v>
      </c>
      <c r="AU338" s="26">
        <f t="shared" si="1535"/>
        <v>0.99478826674478738</v>
      </c>
      <c r="AV338" s="26">
        <f t="shared" si="1536"/>
        <v>1.3515066014516786</v>
      </c>
      <c r="AY338" s="34">
        <f t="shared" si="1575"/>
        <v>13.136710850456414</v>
      </c>
      <c r="AZ338" s="34">
        <f t="shared" si="1576"/>
        <v>8.8201492996869</v>
      </c>
      <c r="BA338" s="34">
        <f t="shared" si="1577"/>
        <v>0.26216978100369726</v>
      </c>
      <c r="BB338">
        <f t="shared" si="1578"/>
        <v>1.4297325733996351E-4</v>
      </c>
      <c r="BC338" s="34">
        <f t="shared" si="1579"/>
        <v>0.32131952569745242</v>
      </c>
      <c r="BD338" s="34"/>
      <c r="BH338" s="258">
        <f>[2]National!CQ265</f>
        <v>1.4025976418107127</v>
      </c>
      <c r="BI338" s="258">
        <f>[10]Commercial_Total!Y264</f>
        <v>1.4266171608489464</v>
      </c>
      <c r="BJ338" s="258">
        <f>[11]Total_Industrial!Z269</f>
        <v>1.2807222837214316</v>
      </c>
      <c r="BK338" s="51">
        <f t="shared" si="1542"/>
        <v>1.1687116123917829</v>
      </c>
      <c r="BL338" s="258">
        <f>[13]Elec_Power_Sector!AF34</f>
        <v>1.0155066781511786</v>
      </c>
      <c r="BN338" s="258">
        <f>[2]National!CU265</f>
        <v>0.97319361917905611</v>
      </c>
      <c r="BO338" s="258">
        <f>[10]Commercial_Total!X264</f>
        <v>0.97876668876652406</v>
      </c>
      <c r="BP338" s="258">
        <f>[11]Total_Industrial!AD269</f>
        <v>1.2189515463739362</v>
      </c>
      <c r="BQ338" s="51">
        <f t="shared" si="1543"/>
        <v>0.97957540613371152</v>
      </c>
      <c r="BR338" s="263">
        <f t="shared" si="1572"/>
        <v>0.9795979565155486</v>
      </c>
      <c r="BZ338" s="83">
        <f t="shared" si="1498"/>
        <v>0.71057384288859304</v>
      </c>
      <c r="CA338" s="83">
        <f t="shared" si="1413"/>
        <v>1.3623465638385712</v>
      </c>
      <c r="CB338" s="83">
        <f t="shared" si="1414"/>
        <v>1.3515066014516786</v>
      </c>
      <c r="CC338" s="83">
        <f t="shared" si="1415"/>
        <v>1.1183895213314601</v>
      </c>
      <c r="CD338" s="83">
        <f t="shared" si="1416"/>
        <v>1.0299535075527493</v>
      </c>
      <c r="CE338" s="83">
        <f t="shared" si="1417"/>
        <v>1.1732956172224256</v>
      </c>
      <c r="CF338" s="84">
        <f t="shared" si="1464"/>
        <v>0.96034521143338547</v>
      </c>
      <c r="CG338" s="84">
        <f t="shared" si="1418"/>
        <v>0.96034523948282124</v>
      </c>
      <c r="CH338" s="9"/>
      <c r="CI338" s="84">
        <f t="shared" si="1465"/>
        <v>1.1518892103055776</v>
      </c>
      <c r="CK338" s="87">
        <f t="shared" si="1419"/>
        <v>3.4064787960245448</v>
      </c>
      <c r="CL338" s="87">
        <f t="shared" si="1466"/>
        <v>1.3955234468440668E-3</v>
      </c>
      <c r="CM338" s="92">
        <f t="shared" si="1467"/>
        <v>1</v>
      </c>
      <c r="CN338" s="92">
        <f t="shared" si="1468"/>
        <v>1</v>
      </c>
      <c r="CO338" s="5">
        <f t="shared" si="1469"/>
        <v>1</v>
      </c>
      <c r="CP338" s="91">
        <f t="shared" si="1420"/>
        <v>1</v>
      </c>
      <c r="CQ338" s="37">
        <f t="shared" si="1421"/>
        <v>0.96034521143338547</v>
      </c>
      <c r="CR338">
        <f t="shared" si="1422"/>
        <v>1.1518892103055776</v>
      </c>
      <c r="CS338" s="84">
        <f t="shared" si="1423"/>
        <v>1.208439971650207</v>
      </c>
      <c r="CT338" s="205"/>
      <c r="CU338" s="244"/>
      <c r="CV338" s="5"/>
      <c r="CW338" s="26">
        <f t="shared" si="1470"/>
        <v>0.11735115874226743</v>
      </c>
      <c r="CX338" s="26">
        <f t="shared" si="1471"/>
        <v>6.3203607853484847E-2</v>
      </c>
      <c r="CY338" s="26">
        <f t="shared" si="1472"/>
        <v>0.2702902699391197</v>
      </c>
      <c r="CZ338" s="26">
        <f t="shared" si="1473"/>
        <v>0.25376678929596197</v>
      </c>
      <c r="DA338" s="26">
        <f t="shared" si="1474"/>
        <v>0.29538817416916613</v>
      </c>
      <c r="DB338">
        <f t="shared" si="1475"/>
        <v>1</v>
      </c>
      <c r="DD338" s="26">
        <f t="shared" si="1499"/>
        <v>0.11880210520549327</v>
      </c>
      <c r="DE338" s="26">
        <f t="shared" si="1500"/>
        <v>6.3932575417375126E-2</v>
      </c>
      <c r="DF338" s="26">
        <f t="shared" si="1501"/>
        <v>0.26906201432385257</v>
      </c>
      <c r="DG338" s="26">
        <f t="shared" si="1502"/>
        <v>0.25624649215113687</v>
      </c>
      <c r="DH338" s="26">
        <f t="shared" si="1503"/>
        <v>0.29192456078810336</v>
      </c>
      <c r="DI338" s="26">
        <f t="shared" si="1504"/>
        <v>0.99996774788596121</v>
      </c>
      <c r="DJ338" s="26"/>
      <c r="DK338" s="26">
        <f t="shared" si="1505"/>
        <v>0.11880593694812021</v>
      </c>
      <c r="DL338" s="26">
        <f t="shared" si="1506"/>
        <v>6.3934637444593018E-2</v>
      </c>
      <c r="DM338" s="26">
        <f t="shared" si="1507"/>
        <v>0.26907069242250908</v>
      </c>
      <c r="DN338" s="26">
        <f t="shared" si="1508"/>
        <v>0.25625475690877969</v>
      </c>
      <c r="DO338" s="26">
        <f t="shared" si="1509"/>
        <v>0.29193397627599799</v>
      </c>
      <c r="DP338" s="26">
        <f t="shared" si="1510"/>
        <v>1</v>
      </c>
      <c r="DQ338" s="26"/>
      <c r="DR338" s="26"/>
      <c r="DS338" s="26">
        <f t="shared" si="1511"/>
        <v>-6.1426481190353904E-2</v>
      </c>
      <c r="DT338" s="26">
        <f t="shared" si="1512"/>
        <v>-6.2414442552941089E-2</v>
      </c>
      <c r="DU338" s="26">
        <f t="shared" si="1513"/>
        <v>3.0473462841086499E-2</v>
      </c>
      <c r="DV338" s="26">
        <f t="shared" si="1514"/>
        <v>-1.4994266254374422E-2</v>
      </c>
      <c r="DW338" s="26">
        <f t="shared" si="1515"/>
        <v>7.751757968075576E-3</v>
      </c>
      <c r="DY338" s="26">
        <f t="shared" si="1516"/>
        <v>0.99534276850483017</v>
      </c>
      <c r="DZ338" s="26">
        <f t="shared" si="1517"/>
        <v>0.97967829422685515</v>
      </c>
      <c r="EA338" s="26">
        <f t="shared" si="1424"/>
        <v>1.208439971650207</v>
      </c>
      <c r="EC338" s="26">
        <f t="shared" si="1476"/>
        <v>2.7255429783113364E-2</v>
      </c>
      <c r="ED338" s="26">
        <f t="shared" si="1477"/>
        <v>2.9878326250215369E-2</v>
      </c>
      <c r="EE338" s="26">
        <f t="shared" si="1478"/>
        <v>-3.1001924661966471E-2</v>
      </c>
      <c r="EF338" s="26">
        <f t="shared" si="1479"/>
        <v>-1.4067131194085114E-2</v>
      </c>
      <c r="EG338" s="26">
        <f t="shared" si="1480"/>
        <v>6.2401209502825029E-3</v>
      </c>
      <c r="EI338" s="26">
        <f t="shared" si="1481"/>
        <v>0.99503595333658312</v>
      </c>
      <c r="EJ338" s="26">
        <f t="shared" si="1518"/>
        <v>0.98197681852500274</v>
      </c>
      <c r="EK338" s="26">
        <f t="shared" si="1425"/>
        <v>1.1183895213314601</v>
      </c>
      <c r="EN338" s="26">
        <f t="shared" si="1519"/>
        <v>-6.7626123616775863E-2</v>
      </c>
      <c r="EO338" s="26">
        <f t="shared" si="1482"/>
        <v>-6.2734604061250546E-2</v>
      </c>
      <c r="EP338" s="26">
        <f t="shared" si="1483"/>
        <v>-1.8756593653318797E-2</v>
      </c>
      <c r="EQ338" s="26">
        <f t="shared" si="1484"/>
        <v>-1.4573136308063018E-2</v>
      </c>
      <c r="ER338" s="26">
        <f t="shared" si="1485"/>
        <v>5.7078475093636808E-3</v>
      </c>
      <c r="ET338" s="26">
        <f t="shared" si="1486"/>
        <v>0.98102212155221025</v>
      </c>
      <c r="EU338" s="26">
        <f t="shared" si="1520"/>
        <v>0.94783093030517962</v>
      </c>
      <c r="EV338" s="26">
        <f t="shared" si="1426"/>
        <v>1.1732956172224256</v>
      </c>
      <c r="EW338" s="26"/>
      <c r="EX338" s="26">
        <f t="shared" si="1487"/>
        <v>6.1996424264213566E-3</v>
      </c>
      <c r="EY338" s="26">
        <f t="shared" si="1488"/>
        <v>3.2016150830936813E-4</v>
      </c>
      <c r="EZ338" s="26">
        <f t="shared" si="1489"/>
        <v>4.9230057919456789E-2</v>
      </c>
      <c r="FA338" s="26">
        <f t="shared" si="1490"/>
        <v>-4.2112994631125496E-4</v>
      </c>
      <c r="FB338" s="26">
        <f t="shared" si="1491"/>
        <v>2.0439104587120149E-3</v>
      </c>
      <c r="FC338" s="26"/>
      <c r="FD338" s="26">
        <f t="shared" si="1492"/>
        <v>1.0145976803373353</v>
      </c>
      <c r="FE338" s="26">
        <f t="shared" si="1521"/>
        <v>1.0336003194965824</v>
      </c>
      <c r="FF338" s="26">
        <f t="shared" si="1427"/>
        <v>1.0299535075527493</v>
      </c>
      <c r="FV338" s="26">
        <f t="shared" si="1428"/>
        <v>0.71057384288859304</v>
      </c>
      <c r="FX338" s="8">
        <f t="shared" si="1522"/>
        <v>25</v>
      </c>
      <c r="FY338" t="b">
        <f t="shared" si="1493"/>
        <v>1</v>
      </c>
      <c r="GC338" s="11"/>
      <c r="GD338" s="11"/>
      <c r="GE338" s="11"/>
      <c r="GF338" s="17">
        <f t="shared" ca="1" si="1544"/>
        <v>2010</v>
      </c>
      <c r="GG338" s="18">
        <f t="shared" ca="1" si="1430"/>
        <v>1.9483238198188697</v>
      </c>
      <c r="GH338" s="18">
        <f t="shared" ca="1" si="1431"/>
        <v>0.78131217291014665</v>
      </c>
      <c r="GI338" s="18">
        <f t="shared" ca="1" si="1432"/>
        <v>0.84997030563759746</v>
      </c>
      <c r="GJ338" s="94">
        <f t="shared" ca="1" si="1545"/>
        <v>1.2938665473990334</v>
      </c>
      <c r="GL338">
        <f t="shared" ca="1" si="1546"/>
        <v>2010</v>
      </c>
      <c r="GM338" s="18">
        <f t="shared" ca="1" si="1433"/>
        <v>0.62490919336694184</v>
      </c>
      <c r="GN338" s="18">
        <f t="shared" ca="1" si="1434"/>
        <v>0.75371584553230575</v>
      </c>
      <c r="GO338" s="18">
        <f t="shared" ca="1" si="1435"/>
        <v>0.80353988733838499</v>
      </c>
      <c r="GP338" s="18">
        <f t="shared" ca="1" si="1436"/>
        <v>0.82566657545572286</v>
      </c>
      <c r="GQ338" s="18">
        <f t="shared" ca="1" si="1437"/>
        <v>0.96003806446924633</v>
      </c>
      <c r="GX338" s="14"/>
      <c r="GZ338">
        <f t="shared" si="1438"/>
        <v>0.51094364661832314</v>
      </c>
      <c r="HA338">
        <f t="shared" si="1439"/>
        <v>1.2099546757259341</v>
      </c>
      <c r="HB338">
        <f t="shared" si="1440"/>
        <v>1.01599562950565</v>
      </c>
      <c r="HC338">
        <f t="shared" si="1441"/>
        <v>1.2421611653691604</v>
      </c>
      <c r="HD338">
        <f t="shared" si="1442"/>
        <v>0.78021068306936014</v>
      </c>
      <c r="HE338">
        <f t="shared" si="1443"/>
        <v>0.78021076029558656</v>
      </c>
      <c r="HG338">
        <f t="shared" si="1444"/>
        <v>1.2293086624374749</v>
      </c>
      <c r="HI338">
        <f t="shared" si="1445"/>
        <v>1.4939299235448908</v>
      </c>
      <c r="HJ338">
        <f t="shared" si="1446"/>
        <v>1.43628773159916</v>
      </c>
      <c r="HK338">
        <f t="shared" si="1447"/>
        <v>1.6741352218549295</v>
      </c>
      <c r="HL338">
        <f t="shared" si="1448"/>
        <v>1.2128508715258983</v>
      </c>
      <c r="HM338">
        <f t="shared" si="1449"/>
        <v>1.0048388350435917</v>
      </c>
      <c r="HO338" s="8">
        <f t="shared" si="1523"/>
        <v>25</v>
      </c>
      <c r="HP338" t="b">
        <f t="shared" si="1496"/>
        <v>1</v>
      </c>
      <c r="HS338" s="11"/>
      <c r="HT338" s="11"/>
      <c r="HU338" s="11"/>
      <c r="HV338" s="11" t="e">
        <f t="shared" ca="1" si="1547"/>
        <v>#DIV/0!</v>
      </c>
      <c r="HW338" s="12">
        <f t="shared" ca="1" si="1548"/>
        <v>1.4009573913455615</v>
      </c>
      <c r="HX338" s="12">
        <f t="shared" ca="1" si="1549"/>
        <v>0.8406226289577462</v>
      </c>
      <c r="HY338" s="12">
        <f t="shared" ca="1" si="1550"/>
        <v>0.89371955273064507</v>
      </c>
      <c r="IB338" s="12">
        <f t="shared" ca="1" si="1551"/>
        <v>0.88054970937832977</v>
      </c>
      <c r="IC338" s="12">
        <f t="shared" ca="1" si="1552"/>
        <v>0.89474151208736363</v>
      </c>
      <c r="ID338" s="12">
        <f t="shared" ca="1" si="1553"/>
        <v>0.75892328998245817</v>
      </c>
      <c r="IE338" s="12">
        <f t="shared" ca="1" si="1554"/>
        <v>1.0214125128798441</v>
      </c>
      <c r="IF338" s="12">
        <f t="shared" ca="1" si="1555"/>
        <v>0.92616066998234592</v>
      </c>
    </row>
    <row r="339" spans="1:240" x14ac:dyDescent="0.2">
      <c r="A339" s="182" t="s">
        <v>1081</v>
      </c>
      <c r="B339" s="1">
        <f t="shared" si="1497"/>
        <v>1975</v>
      </c>
      <c r="C339" s="42">
        <f>'Annual Data_MER_July-2014'!B39</f>
        <v>7989.6289999999999</v>
      </c>
      <c r="D339" s="42">
        <f>'Annual Data_MER_July-2014'!F39</f>
        <v>4059.1880000000001</v>
      </c>
      <c r="E339" s="42">
        <f>AER11_Table2.1d!U38*0.001</f>
        <v>21434.365000000002</v>
      </c>
      <c r="F339" s="42">
        <f>AER11_Table2.1e!L35*0.001</f>
        <v>18210.492000000002</v>
      </c>
      <c r="G339" s="42">
        <f>AER11_Table2.1f!$Z35*0.001</f>
        <v>20270.238000000001</v>
      </c>
      <c r="H339" s="42">
        <f t="shared" si="1459"/>
        <v>71963.911999999997</v>
      </c>
      <c r="I339" s="15">
        <f t="shared" si="1409"/>
        <v>3.4004344519854066</v>
      </c>
      <c r="J339" s="251">
        <f t="shared" si="1460"/>
        <v>51693.673999999999</v>
      </c>
      <c r="K339" s="27">
        <f>[2]National!H266</f>
        <v>7989.628999999999</v>
      </c>
      <c r="L339" s="42">
        <f>[10]Commercial_Total!D265</f>
        <v>4059.1880000000001</v>
      </c>
      <c r="M339" s="42">
        <f>[11]Total_Industrial!F270</f>
        <v>16594.731863899397</v>
      </c>
      <c r="N339" s="27">
        <f t="shared" si="1524"/>
        <v>17299.890385727722</v>
      </c>
      <c r="O339" s="29">
        <f t="shared" si="1461"/>
        <v>20270.238000000001</v>
      </c>
      <c r="P339" s="29">
        <f t="shared" si="1462"/>
        <v>66213.677249627115</v>
      </c>
      <c r="Q339" s="27"/>
      <c r="R339" s="27"/>
      <c r="S339" s="51">
        <f t="shared" si="1556"/>
        <v>0.99999999999999989</v>
      </c>
      <c r="T339" s="51">
        <f t="shared" si="1557"/>
        <v>1</v>
      </c>
      <c r="U339" s="51">
        <f t="shared" si="1558"/>
        <v>0.77421149933293543</v>
      </c>
      <c r="V339" s="51">
        <f t="shared" si="1559"/>
        <v>0.9499957708845933</v>
      </c>
      <c r="W339" s="51">
        <f t="shared" si="1560"/>
        <v>1</v>
      </c>
      <c r="X339" s="51">
        <f t="shared" si="1561"/>
        <v>0.92009557859538149</v>
      </c>
      <c r="Z339" s="23">
        <f t="shared" si="1526"/>
        <v>72520.665866179261</v>
      </c>
      <c r="AA339" s="23">
        <f t="shared" si="1410"/>
        <v>48478.406456760917</v>
      </c>
      <c r="AB339" s="27">
        <f t="shared" ref="AB339" si="1583">AB110</f>
        <v>1321.9853760683663</v>
      </c>
      <c r="AC339" s="58">
        <f t="shared" si="1563"/>
        <v>0.77452140459660235</v>
      </c>
      <c r="AD339" s="27">
        <f t="shared" si="1411"/>
        <v>1742.097816827639</v>
      </c>
      <c r="AE339" s="27">
        <f t="shared" si="1527"/>
        <v>5379.5</v>
      </c>
      <c r="AH339" s="267">
        <f t="shared" si="1528"/>
        <v>110.17037563807095</v>
      </c>
      <c r="AI339" s="267">
        <f t="shared" si="1463"/>
        <v>83.731877689100401</v>
      </c>
      <c r="AJ339" s="267">
        <f t="shared" si="1463"/>
        <v>12552.886109264495</v>
      </c>
      <c r="AK339" s="267">
        <f t="shared" si="1529"/>
        <v>22.336232779438941</v>
      </c>
      <c r="AL339" s="231">
        <f t="shared" si="1564"/>
        <v>11635.533782432558</v>
      </c>
      <c r="AM339" s="15"/>
      <c r="AN339" s="34">
        <f t="shared" si="1581"/>
        <v>12.308518867855213</v>
      </c>
      <c r="AO339" s="34">
        <f t="shared" si="1582"/>
        <v>13.377435077609443</v>
      </c>
      <c r="AQ339" s="26">
        <f t="shared" si="1532"/>
        <v>1.3465639703075094</v>
      </c>
      <c r="AR339" s="26">
        <f t="shared" si="1412"/>
        <v>1.3050948176595856</v>
      </c>
      <c r="AS339" s="26">
        <f t="shared" si="1533"/>
        <v>1.5204348950865159</v>
      </c>
      <c r="AT339" s="26">
        <f t="shared" si="1534"/>
        <v>1.1524065816560671</v>
      </c>
      <c r="AU339" s="26">
        <f t="shared" si="1535"/>
        <v>1.0071438903084924</v>
      </c>
      <c r="AV339" s="26">
        <f t="shared" si="1536"/>
        <v>1.3306214222902852</v>
      </c>
      <c r="AY339" s="34">
        <f t="shared" si="1575"/>
        <v>13.480930544879499</v>
      </c>
      <c r="AZ339" s="34">
        <f t="shared" si="1576"/>
        <v>9.0116937367340668</v>
      </c>
      <c r="BA339" s="34">
        <f t="shared" si="1577"/>
        <v>0.24574502761750466</v>
      </c>
      <c r="BB339">
        <f t="shared" si="1578"/>
        <v>1.4397646706879865E-4</v>
      </c>
      <c r="BC339" s="34">
        <f t="shared" si="1579"/>
        <v>0.3238400997913633</v>
      </c>
      <c r="BD339" s="34"/>
      <c r="BH339" s="258">
        <f>[2]National!CQ266</f>
        <v>1.3700225943276116</v>
      </c>
      <c r="BI339" s="258">
        <f>[10]Commercial_Total!Y265</f>
        <v>1.3294320837586351</v>
      </c>
      <c r="BJ339" s="258">
        <f>[11]Total_Industrial!Z270</f>
        <v>1.296426992694437</v>
      </c>
      <c r="BK339" s="51">
        <f t="shared" si="1542"/>
        <v>1.1664740838244174</v>
      </c>
      <c r="BL339" s="258">
        <f>[13]Elec_Power_Sector!AF35</f>
        <v>1.0075261500173009</v>
      </c>
      <c r="BN339" s="258">
        <f>[2]National!CU266</f>
        <v>0.98287719916647398</v>
      </c>
      <c r="BO339" s="258">
        <f>[10]Commercial_Total!X265</f>
        <v>0.98169348671784562</v>
      </c>
      <c r="BP339" s="258">
        <f>[11]Total_Industrial!AD270</f>
        <v>1.1727883591567347</v>
      </c>
      <c r="BQ339" s="51">
        <f t="shared" si="1543"/>
        <v>0.98794015026700865</v>
      </c>
      <c r="BR339" s="263">
        <f t="shared" si="1572"/>
        <v>0.99962059574453521</v>
      </c>
      <c r="BZ339" s="83">
        <f t="shared" si="1498"/>
        <v>0.70916329409283263</v>
      </c>
      <c r="CA339" s="83">
        <f t="shared" si="1413"/>
        <v>1.3283002259431964</v>
      </c>
      <c r="CB339" s="83">
        <f t="shared" si="1414"/>
        <v>1.3306214222902852</v>
      </c>
      <c r="CC339" s="83">
        <f t="shared" si="1415"/>
        <v>1.1091688234765074</v>
      </c>
      <c r="CD339" s="83">
        <f t="shared" si="1416"/>
        <v>1.0295289191033021</v>
      </c>
      <c r="CE339" s="83">
        <f t="shared" si="1417"/>
        <v>1.1652477724486798</v>
      </c>
      <c r="CF339" s="84">
        <f t="shared" si="1464"/>
        <v>0.94362781570192078</v>
      </c>
      <c r="CG339" s="84">
        <f t="shared" si="1418"/>
        <v>0.94362787102186862</v>
      </c>
      <c r="CH339" s="9"/>
      <c r="CI339" s="84">
        <f t="shared" si="1465"/>
        <v>1.1419213799368499</v>
      </c>
      <c r="CK339" s="87">
        <f t="shared" si="1419"/>
        <v>3.0792334331440725</v>
      </c>
      <c r="CL339" s="87">
        <f t="shared" si="1466"/>
        <v>1.3919805636881917E-3</v>
      </c>
      <c r="CM339" s="92">
        <f t="shared" si="1467"/>
        <v>1</v>
      </c>
      <c r="CN339" s="92">
        <f t="shared" si="1468"/>
        <v>1</v>
      </c>
      <c r="CO339" s="5">
        <f t="shared" si="1469"/>
        <v>1</v>
      </c>
      <c r="CP339" s="91">
        <f t="shared" si="1420"/>
        <v>1</v>
      </c>
      <c r="CQ339" s="37">
        <f t="shared" si="1421"/>
        <v>0.94362781570192078</v>
      </c>
      <c r="CR339">
        <f t="shared" si="1422"/>
        <v>1.1419213799368499</v>
      </c>
      <c r="CS339" s="84">
        <f t="shared" si="1423"/>
        <v>1.1996563499861732</v>
      </c>
      <c r="CT339" s="205"/>
      <c r="CU339" s="244"/>
      <c r="CV339" s="5"/>
      <c r="CW339" s="26">
        <f t="shared" si="1470"/>
        <v>0.1206643299673406</v>
      </c>
      <c r="CX339" s="26">
        <f t="shared" si="1471"/>
        <v>6.130437348611173E-2</v>
      </c>
      <c r="CY339" s="26">
        <f t="shared" si="1472"/>
        <v>0.25062392776249037</v>
      </c>
      <c r="CZ339" s="26">
        <f t="shared" si="1473"/>
        <v>0.2612736688902918</v>
      </c>
      <c r="DA339" s="26">
        <f t="shared" si="1474"/>
        <v>0.3061336998937656</v>
      </c>
      <c r="DB339">
        <f t="shared" si="1475"/>
        <v>1</v>
      </c>
      <c r="DD339" s="26">
        <f t="shared" si="1499"/>
        <v>0.11900005741050729</v>
      </c>
      <c r="DE339" s="26">
        <f t="shared" si="1500"/>
        <v>6.224916190971206E-2</v>
      </c>
      <c r="DF339" s="26">
        <f t="shared" si="1501"/>
        <v>0.26033330618952555</v>
      </c>
      <c r="DG339" s="26">
        <f t="shared" si="1502"/>
        <v>0.25750199219763997</v>
      </c>
      <c r="DH339" s="26">
        <f t="shared" si="1503"/>
        <v>0.30072894147826557</v>
      </c>
      <c r="DI339" s="26">
        <f t="shared" si="1504"/>
        <v>0.99981345918565034</v>
      </c>
      <c r="DJ339" s="26"/>
      <c r="DK339" s="26">
        <f t="shared" si="1505"/>
        <v>0.11902225991979846</v>
      </c>
      <c r="DL339" s="26">
        <f t="shared" si="1506"/>
        <v>6.2260776085585105E-2</v>
      </c>
      <c r="DM339" s="26">
        <f t="shared" si="1507"/>
        <v>0.2603818780370965</v>
      </c>
      <c r="DN339" s="26">
        <f t="shared" si="1508"/>
        <v>0.25755003579105223</v>
      </c>
      <c r="DO339" s="26">
        <f t="shared" si="1509"/>
        <v>0.30078505016646784</v>
      </c>
      <c r="DP339" s="26">
        <f t="shared" si="1510"/>
        <v>1</v>
      </c>
      <c r="DQ339" s="26"/>
      <c r="DR339" s="26"/>
      <c r="DS339" s="26">
        <f t="shared" si="1511"/>
        <v>-1.3597610465985217E-2</v>
      </c>
      <c r="DT339" s="26">
        <f t="shared" si="1512"/>
        <v>-6.7568343918300217E-2</v>
      </c>
      <c r="DU339" s="26">
        <f t="shared" si="1513"/>
        <v>-2.6419051250469429E-2</v>
      </c>
      <c r="DV339" s="26">
        <f t="shared" si="1514"/>
        <v>6.5865396515628685E-3</v>
      </c>
      <c r="DW339" s="26">
        <f t="shared" si="1515"/>
        <v>1.2343855316066661E-2</v>
      </c>
      <c r="DY339" s="26">
        <f t="shared" si="1516"/>
        <v>0.99273143733234914</v>
      </c>
      <c r="DZ339" s="26">
        <f t="shared" si="1517"/>
        <v>0.97255744115112996</v>
      </c>
      <c r="EA339" s="26">
        <f t="shared" si="1424"/>
        <v>1.1996563499861732</v>
      </c>
      <c r="EC339" s="26">
        <f t="shared" si="1476"/>
        <v>2.5865468693402588E-2</v>
      </c>
      <c r="ED339" s="26">
        <f t="shared" si="1477"/>
        <v>2.1484240775104413E-2</v>
      </c>
      <c r="EE339" s="26">
        <f t="shared" si="1478"/>
        <v>-6.4697787662361866E-2</v>
      </c>
      <c r="EF339" s="26">
        <f t="shared" si="1479"/>
        <v>6.9922619252334598E-3</v>
      </c>
      <c r="EG339" s="26">
        <f t="shared" si="1480"/>
        <v>7.8138396112058181E-3</v>
      </c>
      <c r="EI339" s="26">
        <f t="shared" si="1481"/>
        <v>0.99175537889162679</v>
      </c>
      <c r="EJ339" s="26">
        <f t="shared" si="1518"/>
        <v>0.97388079171905828</v>
      </c>
      <c r="EK339" s="26">
        <f t="shared" si="1425"/>
        <v>1.1091688234765074</v>
      </c>
      <c r="EN339" s="26">
        <f t="shared" si="1519"/>
        <v>-2.3498743906777537E-2</v>
      </c>
      <c r="EO339" s="26">
        <f t="shared" si="1482"/>
        <v>-7.0554173635559089E-2</v>
      </c>
      <c r="EP339" s="26">
        <f t="shared" si="1483"/>
        <v>1.2187810398046188E-2</v>
      </c>
      <c r="EQ339" s="26">
        <f t="shared" si="1484"/>
        <v>-1.9163608750743424E-3</v>
      </c>
      <c r="ER339" s="26">
        <f t="shared" si="1485"/>
        <v>-7.8897083824247451E-3</v>
      </c>
      <c r="ET339" s="26">
        <f t="shared" si="1486"/>
        <v>0.99314082090172828</v>
      </c>
      <c r="EU339" s="26">
        <f t="shared" si="1520"/>
        <v>0.94132958819933488</v>
      </c>
      <c r="EV339" s="26">
        <f t="shared" si="1426"/>
        <v>1.1652477724486798</v>
      </c>
      <c r="EW339" s="26"/>
      <c r="EX339" s="26">
        <f t="shared" si="1487"/>
        <v>9.9011334407921505E-3</v>
      </c>
      <c r="EY339" s="26">
        <f t="shared" si="1488"/>
        <v>2.9858297172589802E-3</v>
      </c>
      <c r="EZ339" s="26">
        <f t="shared" si="1489"/>
        <v>-3.8606974625244823E-2</v>
      </c>
      <c r="FA339" s="26">
        <f t="shared" si="1490"/>
        <v>8.5029005266379683E-3</v>
      </c>
      <c r="FB339" s="26">
        <f t="shared" si="1491"/>
        <v>2.0233563698491365E-2</v>
      </c>
      <c r="FC339" s="26"/>
      <c r="FD339" s="26">
        <f t="shared" si="1492"/>
        <v>0.99958775959658996</v>
      </c>
      <c r="FE339" s="26">
        <f t="shared" si="1521"/>
        <v>1.0331742276839084</v>
      </c>
      <c r="FF339" s="26">
        <f t="shared" si="1427"/>
        <v>1.0295289191033021</v>
      </c>
      <c r="FV339" s="26">
        <f t="shared" si="1428"/>
        <v>0.70916329409283263</v>
      </c>
      <c r="FX339" s="8">
        <f t="shared" si="1522"/>
        <v>26</v>
      </c>
      <c r="FY339" t="b">
        <f t="shared" si="1493"/>
        <v>1</v>
      </c>
      <c r="GC339" s="11"/>
      <c r="GD339" s="11"/>
      <c r="GE339" s="11"/>
      <c r="GF339" s="11">
        <f t="shared" ca="1" si="1429"/>
        <v>2011</v>
      </c>
      <c r="GG339" s="20">
        <f t="shared" ref="GG339:GG374" ca="1" si="1584">IF($FY339,OFFSET(BZ$237,$FY$4+$FX339,0),"")</f>
        <v>1.9843125881592998</v>
      </c>
      <c r="GH339" s="20">
        <f t="shared" ref="GH339:GH374" ca="1" si="1585">IF($FY339,OFFSET(CI$237,$FY$4+$FX339,0),"")</f>
        <v>0.77438237726217118</v>
      </c>
      <c r="GI339" s="20">
        <f t="shared" ref="GI339:GI374" ca="1" si="1586">IF($FY339,OFFSET(CE$237,$FY$4+$FX339,0),"")</f>
        <v>1.0665984118093226</v>
      </c>
      <c r="GM339" s="12">
        <f t="shared" ref="GM339:GM374" ca="1" si="1587">IF($FY339,OFFSET(AQ$160,$FY$4+$FX339,0),"")</f>
        <v>0.88686905771547087</v>
      </c>
      <c r="GN339" s="12">
        <f t="shared" ref="GN339:GN374" ca="1" si="1588">IF($FY339,OFFSET(AR$160,$FY$4+$FX339,0),"")</f>
        <v>0.95098515221820923</v>
      </c>
      <c r="GO339" s="12">
        <f t="shared" ref="GO339:GO374" ca="1" si="1589">IF($FY339,OFFSET(AS$160,$FY$4+$FX339,0),"")</f>
        <v>0.72625376388813467</v>
      </c>
      <c r="GP339" s="12">
        <f t="shared" ref="GP339:GP374" ca="1" si="1590">IF($FY339,OFFSET(AT$160,$FY$4+$FX339,0),"")</f>
        <v>0.88126910812865444</v>
      </c>
      <c r="GQ339" s="12">
        <f t="shared" ref="GQ339:GQ374" ca="1" si="1591">IF($FY339,OFFSET(AU$160,$FY$4+$FX339,0),"")</f>
        <v>0.90727527883086956</v>
      </c>
      <c r="GX339" s="14"/>
      <c r="GZ339">
        <f t="shared" si="1438"/>
        <v>0.5099293805393621</v>
      </c>
      <c r="HA339">
        <f t="shared" si="1439"/>
        <v>1.1999790578662692</v>
      </c>
      <c r="HB339">
        <f t="shared" si="1440"/>
        <v>1.0155767950574797</v>
      </c>
      <c r="HC339">
        <f t="shared" si="1441"/>
        <v>1.2336409594669755</v>
      </c>
      <c r="HD339">
        <f t="shared" si="1442"/>
        <v>0.76662901411583961</v>
      </c>
      <c r="HE339">
        <f t="shared" si="1443"/>
        <v>0.76662911254973476</v>
      </c>
      <c r="HG339">
        <f t="shared" si="1444"/>
        <v>1.2186708857239197</v>
      </c>
      <c r="HI339">
        <f t="shared" si="1445"/>
        <v>1.4737535326085389</v>
      </c>
      <c r="HJ339">
        <f t="shared" si="1446"/>
        <v>1.3424462063373179</v>
      </c>
      <c r="HK339">
        <f t="shared" si="1447"/>
        <v>1.6304852913231567</v>
      </c>
      <c r="HL339">
        <f t="shared" si="1448"/>
        <v>1.2208657279922368</v>
      </c>
      <c r="HM339">
        <f t="shared" si="1449"/>
        <v>1.0173192902349431</v>
      </c>
      <c r="HO339" s="8">
        <f t="shared" si="1523"/>
        <v>26</v>
      </c>
      <c r="HP339" t="b">
        <f t="shared" si="1496"/>
        <v>1</v>
      </c>
      <c r="HS339" s="11"/>
      <c r="HT339" s="11"/>
      <c r="HU339" s="11"/>
      <c r="HV339" s="11">
        <f t="shared" ca="1" si="1547"/>
        <v>0</v>
      </c>
      <c r="HW339" s="12">
        <f t="shared" ca="1" si="1548"/>
        <v>0</v>
      </c>
      <c r="HX339" s="12">
        <f t="shared" ca="1" si="1549"/>
        <v>0</v>
      </c>
      <c r="HY339" s="12">
        <f t="shared" ca="1" si="1550"/>
        <v>0</v>
      </c>
      <c r="IB339" s="12">
        <f t="shared" ca="1" si="1551"/>
        <v>0</v>
      </c>
      <c r="IC339" s="12">
        <f t="shared" ca="1" si="1552"/>
        <v>0</v>
      </c>
      <c r="ID339" s="12">
        <f t="shared" ca="1" si="1553"/>
        <v>0</v>
      </c>
      <c r="IE339" s="12">
        <f t="shared" ca="1" si="1554"/>
        <v>0</v>
      </c>
      <c r="IF339" s="12">
        <f t="shared" ca="1" si="1555"/>
        <v>0</v>
      </c>
    </row>
    <row r="340" spans="1:240" x14ac:dyDescent="0.2">
      <c r="A340" s="182" t="s">
        <v>1081</v>
      </c>
      <c r="B340" s="1">
        <f t="shared" si="1497"/>
        <v>1976</v>
      </c>
      <c r="C340" s="42">
        <f>'Annual Data_MER_July-2014'!B40</f>
        <v>8391.1350000000002</v>
      </c>
      <c r="D340" s="42">
        <f>'Annual Data_MER_July-2014'!F40</f>
        <v>4371.4690000000001</v>
      </c>
      <c r="E340" s="42">
        <f>AER11_Table2.1d!U39*0.001</f>
        <v>22665.169000000002</v>
      </c>
      <c r="F340" s="42">
        <f>AER11_Table2.1e!L36*0.001</f>
        <v>19066.675999999999</v>
      </c>
      <c r="G340" s="42">
        <f>AER11_Table2.1f!$Z36*0.001</f>
        <v>21472.763999999999</v>
      </c>
      <c r="H340" s="42">
        <f t="shared" si="1459"/>
        <v>75967.213000000003</v>
      </c>
      <c r="I340" s="15">
        <f t="shared" si="1409"/>
        <v>3.3921682121925394</v>
      </c>
      <c r="J340" s="251">
        <f t="shared" si="1460"/>
        <v>54494.449000000008</v>
      </c>
      <c r="K340" s="27">
        <f>[2]National!H267</f>
        <v>8391.135000000002</v>
      </c>
      <c r="L340" s="42">
        <f>[10]Commercial_Total!D266</f>
        <v>4371.4690000000001</v>
      </c>
      <c r="M340" s="42">
        <f>[11]Total_Industrial!F271</f>
        <v>17252.881661042778</v>
      </c>
      <c r="N340" s="27">
        <f t="shared" si="1524"/>
        <v>18190.612691100483</v>
      </c>
      <c r="O340" s="29">
        <f t="shared" si="1461"/>
        <v>21472.763999999999</v>
      </c>
      <c r="P340" s="29">
        <f t="shared" si="1462"/>
        <v>69678.86235214326</v>
      </c>
      <c r="Q340" s="27"/>
      <c r="R340" s="27"/>
      <c r="S340" s="51">
        <f t="shared" si="1556"/>
        <v>1.0000000000000002</v>
      </c>
      <c r="T340" s="51">
        <f t="shared" si="1557"/>
        <v>1</v>
      </c>
      <c r="U340" s="51">
        <f t="shared" si="1558"/>
        <v>0.76120683949203194</v>
      </c>
      <c r="V340" s="51">
        <f t="shared" si="1559"/>
        <v>0.95405264615082797</v>
      </c>
      <c r="W340" s="51">
        <f t="shared" si="1560"/>
        <v>1</v>
      </c>
      <c r="X340" s="51">
        <f t="shared" si="1561"/>
        <v>0.91722283338396604</v>
      </c>
      <c r="Z340" s="23">
        <f t="shared" si="1526"/>
        <v>74047.725476823762</v>
      </c>
      <c r="AA340" s="23">
        <f t="shared" si="1410"/>
        <v>49218.818000569161</v>
      </c>
      <c r="AB340" s="27">
        <f t="shared" ref="AB340" si="1592">AB111</f>
        <v>1414.4739095075224</v>
      </c>
      <c r="AC340" s="58">
        <f t="shared" si="1563"/>
        <v>0.82042491580161059</v>
      </c>
      <c r="AD340" s="27">
        <f t="shared" si="1411"/>
        <v>1832.9539584671475</v>
      </c>
      <c r="AE340" s="27">
        <f t="shared" si="1527"/>
        <v>5669.3</v>
      </c>
      <c r="AH340" s="267">
        <f t="shared" si="1528"/>
        <v>113.3206313356154</v>
      </c>
      <c r="AI340" s="267">
        <f t="shared" si="1463"/>
        <v>88.817025227006638</v>
      </c>
      <c r="AJ340" s="267">
        <f t="shared" si="1463"/>
        <v>12197.384161755035</v>
      </c>
      <c r="AK340" s="267">
        <f t="shared" si="1529"/>
        <v>22.17218460915101</v>
      </c>
      <c r="AL340" s="231">
        <f t="shared" si="1564"/>
        <v>11714.84089974476</v>
      </c>
      <c r="AM340" s="15"/>
      <c r="AN340" s="34">
        <f t="shared" si="1581"/>
        <v>12.290558332094484</v>
      </c>
      <c r="AO340" s="34">
        <f t="shared" si="1582"/>
        <v>13.399751821212496</v>
      </c>
      <c r="AQ340" s="26">
        <f t="shared" si="1532"/>
        <v>1.385068157980474</v>
      </c>
      <c r="AR340" s="26">
        <f t="shared" si="1412"/>
        <v>1.3843549499045327</v>
      </c>
      <c r="AS340" s="26">
        <f t="shared" si="1533"/>
        <v>1.4773756685819692</v>
      </c>
      <c r="AT340" s="26">
        <f t="shared" si="1534"/>
        <v>1.1439427465494385</v>
      </c>
      <c r="AU340" s="26">
        <f t="shared" si="1535"/>
        <v>1.0140085241235355</v>
      </c>
      <c r="AV340" s="26">
        <f t="shared" si="1536"/>
        <v>1.3286797854535859</v>
      </c>
      <c r="AY340" s="34">
        <f t="shared" si="1575"/>
        <v>13.061176067031866</v>
      </c>
      <c r="AZ340" s="34">
        <f t="shared" si="1576"/>
        <v>8.6816393559291551</v>
      </c>
      <c r="BA340" s="34">
        <f t="shared" si="1577"/>
        <v>0.24949710008422951</v>
      </c>
      <c r="BB340">
        <f t="shared" si="1578"/>
        <v>1.4471361822475625E-4</v>
      </c>
      <c r="BC340" s="34">
        <f t="shared" si="1579"/>
        <v>0.32331221816928851</v>
      </c>
      <c r="BD340" s="34"/>
      <c r="BH340" s="258">
        <f>[2]National!CQ267</f>
        <v>1.3731824955432037</v>
      </c>
      <c r="BI340" s="258">
        <f>[10]Commercial_Total!Y266</f>
        <v>1.3650135388542648</v>
      </c>
      <c r="BJ340" s="258">
        <f>[11]Total_Industrial!Z271</f>
        <v>1.2360755013603337</v>
      </c>
      <c r="BK340" s="51">
        <f t="shared" si="1542"/>
        <v>1.1498700807763698</v>
      </c>
      <c r="BL340" s="258">
        <f>[13]Elec_Power_Sector!AF36</f>
        <v>1.0041482489814708</v>
      </c>
      <c r="BN340" s="258">
        <f>[2]National!CU267</f>
        <v>1.0086555592398285</v>
      </c>
      <c r="BO340" s="258">
        <f>[10]Commercial_Total!X266</f>
        <v>1.0141693913647933</v>
      </c>
      <c r="BP340" s="258">
        <f>[11]Total_Industrial!AD271</f>
        <v>1.1952145077221239</v>
      </c>
      <c r="BQ340" s="51">
        <f t="shared" si="1543"/>
        <v>0.99484521397153858</v>
      </c>
      <c r="BR340" s="263">
        <f t="shared" si="1572"/>
        <v>1.0098195412401167</v>
      </c>
      <c r="BZ340" s="83">
        <f t="shared" si="1498"/>
        <v>0.74736675586959678</v>
      </c>
      <c r="CA340" s="83">
        <f t="shared" si="1413"/>
        <v>1.3305161466632953</v>
      </c>
      <c r="CB340" s="83">
        <f t="shared" si="1414"/>
        <v>1.3286797854535859</v>
      </c>
      <c r="CC340" s="83">
        <f t="shared" si="1415"/>
        <v>1.1074844529325145</v>
      </c>
      <c r="CD340" s="83">
        <f t="shared" si="1416"/>
        <v>1.0448739449654758</v>
      </c>
      <c r="CE340" s="83">
        <f t="shared" si="1417"/>
        <v>1.1482032496966312</v>
      </c>
      <c r="CF340" s="84">
        <f t="shared" si="1464"/>
        <v>0.99301105958109004</v>
      </c>
      <c r="CG340" s="84">
        <f t="shared" si="1418"/>
        <v>0.99301110084395827</v>
      </c>
      <c r="CH340" s="9"/>
      <c r="CI340" s="84">
        <f t="shared" si="1465"/>
        <v>1.1571816493235283</v>
      </c>
      <c r="CK340" s="87">
        <f t="shared" si="1419"/>
        <v>3.2405134933687285</v>
      </c>
      <c r="CL340" s="87">
        <f t="shared" si="1466"/>
        <v>1.323674023851117E-3</v>
      </c>
      <c r="CM340" s="92">
        <f t="shared" si="1467"/>
        <v>1</v>
      </c>
      <c r="CN340" s="92">
        <f t="shared" si="1468"/>
        <v>1</v>
      </c>
      <c r="CO340" s="5">
        <f t="shared" si="1469"/>
        <v>1</v>
      </c>
      <c r="CP340" s="91">
        <f t="shared" si="1420"/>
        <v>1</v>
      </c>
      <c r="CQ340" s="37">
        <f t="shared" si="1421"/>
        <v>0.99301105958109004</v>
      </c>
      <c r="CR340">
        <f t="shared" si="1422"/>
        <v>1.1571816493235283</v>
      </c>
      <c r="CS340" s="84">
        <f t="shared" si="1423"/>
        <v>1.1997277089853196</v>
      </c>
      <c r="CT340" s="205"/>
      <c r="CU340" s="244"/>
      <c r="CV340" s="5"/>
      <c r="CW340" s="26">
        <f t="shared" si="1470"/>
        <v>0.12042583240801001</v>
      </c>
      <c r="CX340" s="26">
        <f t="shared" si="1471"/>
        <v>6.2737376191756053E-2</v>
      </c>
      <c r="CY340" s="26">
        <f t="shared" si="1472"/>
        <v>0.24760567378167153</v>
      </c>
      <c r="CZ340" s="26">
        <f t="shared" si="1473"/>
        <v>0.26106357189313317</v>
      </c>
      <c r="DA340" s="26">
        <f t="shared" si="1474"/>
        <v>0.30816754572542926</v>
      </c>
      <c r="DB340">
        <f t="shared" si="1475"/>
        <v>1</v>
      </c>
      <c r="DD340" s="26">
        <f t="shared" si="1499"/>
        <v>0.12054504186552902</v>
      </c>
      <c r="DE340" s="26">
        <f t="shared" si="1500"/>
        <v>6.2018115593426543E-2</v>
      </c>
      <c r="DF340" s="26">
        <f t="shared" si="1501"/>
        <v>0.24911175333296792</v>
      </c>
      <c r="DG340" s="26">
        <f t="shared" si="1502"/>
        <v>0.26116860630733746</v>
      </c>
      <c r="DH340" s="26">
        <f t="shared" si="1503"/>
        <v>0.3071495005206572</v>
      </c>
      <c r="DI340" s="26">
        <f t="shared" si="1504"/>
        <v>0.9999930176199181</v>
      </c>
      <c r="DJ340" s="26"/>
      <c r="DK340" s="26">
        <f t="shared" si="1505"/>
        <v>0.12054588356270536</v>
      </c>
      <c r="DL340" s="26">
        <f t="shared" si="1506"/>
        <v>6.201854863050521E-2</v>
      </c>
      <c r="DM340" s="26">
        <f t="shared" si="1507"/>
        <v>0.24911349273805775</v>
      </c>
      <c r="DN340" s="26">
        <f t="shared" si="1508"/>
        <v>0.26117042989854516</v>
      </c>
      <c r="DO340" s="26">
        <f t="shared" si="1509"/>
        <v>0.30715164517018656</v>
      </c>
      <c r="DP340" s="26">
        <f t="shared" si="1510"/>
        <v>1</v>
      </c>
      <c r="DQ340" s="26"/>
      <c r="DR340" s="26"/>
      <c r="DS340" s="26">
        <f t="shared" si="1511"/>
        <v>2.8193209242311387E-2</v>
      </c>
      <c r="DT340" s="26">
        <f t="shared" si="1512"/>
        <v>5.8958595661883752E-2</v>
      </c>
      <c r="DU340" s="26">
        <f t="shared" si="1513"/>
        <v>-2.8729092226138578E-2</v>
      </c>
      <c r="DV340" s="26">
        <f t="shared" si="1514"/>
        <v>-7.3715904892562665E-3</v>
      </c>
      <c r="DW340" s="26">
        <f t="shared" si="1515"/>
        <v>6.7928179605673371E-3</v>
      </c>
      <c r="DY340" s="26">
        <f t="shared" si="1516"/>
        <v>1.0000594828670286</v>
      </c>
      <c r="DZ340" s="26">
        <f t="shared" si="1517"/>
        <v>0.97261529165607963</v>
      </c>
      <c r="EA340" s="26">
        <f t="shared" si="1424"/>
        <v>1.1997277089853196</v>
      </c>
      <c r="EC340" s="26">
        <f t="shared" si="1476"/>
        <v>-3.1631963752500096E-2</v>
      </c>
      <c r="ED340" s="26">
        <f t="shared" si="1477"/>
        <v>-3.7312661322882773E-2</v>
      </c>
      <c r="EE340" s="26">
        <f t="shared" si="1478"/>
        <v>1.5152766892023578E-2</v>
      </c>
      <c r="EF340" s="26">
        <f t="shared" si="1479"/>
        <v>5.1068796304244461E-3</v>
      </c>
      <c r="EG340" s="26">
        <f t="shared" si="1480"/>
        <v>-1.6313987433942635E-3</v>
      </c>
      <c r="EI340" s="26">
        <f t="shared" si="1481"/>
        <v>0.99848141192905748</v>
      </c>
      <c r="EJ340" s="26">
        <f t="shared" si="1518"/>
        <v>0.97240186796623362</v>
      </c>
      <c r="EK340" s="26">
        <f t="shared" si="1425"/>
        <v>1.1074844529325145</v>
      </c>
      <c r="EN340" s="26">
        <f t="shared" si="1519"/>
        <v>2.3038034049006717E-3</v>
      </c>
      <c r="EO340" s="26">
        <f t="shared" si="1482"/>
        <v>2.6412500813844855E-2</v>
      </c>
      <c r="EP340" s="26">
        <f t="shared" si="1483"/>
        <v>-4.7670570925642537E-2</v>
      </c>
      <c r="EQ340" s="26">
        <f t="shared" si="1484"/>
        <v>-1.4336632438635371E-2</v>
      </c>
      <c r="ER340" s="26">
        <f t="shared" si="1485"/>
        <v>-3.3583011368312843E-3</v>
      </c>
      <c r="ET340" s="26">
        <f t="shared" si="1486"/>
        <v>0.98537261932178521</v>
      </c>
      <c r="EU340" s="26">
        <f t="shared" si="1520"/>
        <v>0.92756040196907608</v>
      </c>
      <c r="EV340" s="26">
        <f t="shared" si="1426"/>
        <v>1.1482032496966312</v>
      </c>
      <c r="EW340" s="26"/>
      <c r="EX340" s="26">
        <f t="shared" si="1487"/>
        <v>2.5889405837410378E-2</v>
      </c>
      <c r="EY340" s="26">
        <f t="shared" si="1488"/>
        <v>3.2546094848038713E-2</v>
      </c>
      <c r="EZ340" s="26">
        <f t="shared" si="1489"/>
        <v>1.894154722839287E-2</v>
      </c>
      <c r="FA340" s="26">
        <f t="shared" si="1490"/>
        <v>6.9650419493794578E-3</v>
      </c>
      <c r="FB340" s="26">
        <f t="shared" si="1491"/>
        <v>1.0151119097398657E-2</v>
      </c>
      <c r="FC340" s="26"/>
      <c r="FD340" s="26">
        <f t="shared" si="1492"/>
        <v>1.0149049002679196</v>
      </c>
      <c r="FE340" s="26">
        <f t="shared" si="1521"/>
        <v>1.0485735865069219</v>
      </c>
      <c r="FF340" s="26">
        <f t="shared" si="1427"/>
        <v>1.0448739449654758</v>
      </c>
      <c r="FV340" s="26">
        <f t="shared" si="1428"/>
        <v>0.74736675586959678</v>
      </c>
      <c r="FX340" s="8">
        <f t="shared" si="1522"/>
        <v>27</v>
      </c>
      <c r="FY340" t="b">
        <f t="shared" si="1493"/>
        <v>0</v>
      </c>
      <c r="GC340" s="11"/>
      <c r="GD340" s="11"/>
      <c r="GE340" s="11"/>
      <c r="GF340" s="11" t="str">
        <f t="shared" ca="1" si="1429"/>
        <v/>
      </c>
      <c r="GG340" s="20" t="str">
        <f t="shared" ca="1" si="1584"/>
        <v/>
      </c>
      <c r="GH340" s="20" t="str">
        <f t="shared" ca="1" si="1585"/>
        <v/>
      </c>
      <c r="GI340" s="20" t="str">
        <f t="shared" ca="1" si="1586"/>
        <v/>
      </c>
      <c r="GM340" s="12" t="str">
        <f t="shared" ca="1" si="1587"/>
        <v/>
      </c>
      <c r="GN340" s="12" t="str">
        <f t="shared" ca="1" si="1588"/>
        <v/>
      </c>
      <c r="GO340" s="12" t="str">
        <f t="shared" ca="1" si="1589"/>
        <v/>
      </c>
      <c r="GP340" s="12" t="str">
        <f t="shared" ca="1" si="1590"/>
        <v/>
      </c>
      <c r="GQ340" s="12" t="str">
        <f t="shared" ca="1" si="1591"/>
        <v/>
      </c>
      <c r="GX340" s="14"/>
      <c r="GZ340">
        <f t="shared" si="1438"/>
        <v>0.53739987677141099</v>
      </c>
      <c r="HA340">
        <f t="shared" si="1439"/>
        <v>1.1981567839836127</v>
      </c>
      <c r="HB340">
        <f t="shared" si="1440"/>
        <v>1.0307138659022248</v>
      </c>
      <c r="HC340">
        <f t="shared" si="1441"/>
        <v>1.215596023532614</v>
      </c>
      <c r="HD340">
        <f t="shared" si="1442"/>
        <v>0.80674931042224762</v>
      </c>
      <c r="HE340">
        <f t="shared" si="1443"/>
        <v>0.80674940023512343</v>
      </c>
      <c r="HG340">
        <f t="shared" si="1444"/>
        <v>1.2349568107767261</v>
      </c>
      <c r="HI340">
        <f t="shared" si="1445"/>
        <v>1.5158946293960127</v>
      </c>
      <c r="HJ340">
        <f t="shared" si="1446"/>
        <v>1.4239747377560801</v>
      </c>
      <c r="HK340">
        <f t="shared" si="1447"/>
        <v>1.584309400662991</v>
      </c>
      <c r="HL340">
        <f t="shared" si="1448"/>
        <v>1.2118990955783442</v>
      </c>
      <c r="HM340">
        <f t="shared" si="1449"/>
        <v>1.0242532789803878</v>
      </c>
      <c r="HO340" s="8">
        <f t="shared" si="1523"/>
        <v>27</v>
      </c>
      <c r="HP340" t="b">
        <f t="shared" si="1496"/>
        <v>0</v>
      </c>
      <c r="HS340" s="11"/>
      <c r="HT340" s="11"/>
      <c r="HU340" s="11"/>
      <c r="HV340" s="11" t="str">
        <f t="shared" ca="1" si="1547"/>
        <v/>
      </c>
      <c r="HW340" s="12" t="str">
        <f t="shared" ca="1" si="1548"/>
        <v/>
      </c>
      <c r="HX340" s="12" t="str">
        <f t="shared" ca="1" si="1549"/>
        <v/>
      </c>
      <c r="HY340" s="12" t="str">
        <f t="shared" ca="1" si="1550"/>
        <v/>
      </c>
      <c r="IB340" s="12" t="str">
        <f t="shared" ca="1" si="1551"/>
        <v/>
      </c>
      <c r="IC340" s="12" t="str">
        <f t="shared" ca="1" si="1552"/>
        <v/>
      </c>
      <c r="ID340" s="12" t="str">
        <f t="shared" ca="1" si="1553"/>
        <v/>
      </c>
      <c r="IE340" s="12" t="str">
        <f t="shared" ca="1" si="1554"/>
        <v/>
      </c>
      <c r="IF340" s="12" t="str">
        <f t="shared" ca="1" si="1555"/>
        <v/>
      </c>
    </row>
    <row r="341" spans="1:240" x14ac:dyDescent="0.2">
      <c r="A341" s="182" t="s">
        <v>1081</v>
      </c>
      <c r="B341" s="1">
        <f t="shared" si="1497"/>
        <v>1977</v>
      </c>
      <c r="C341" s="42">
        <f>'Annual Data_MER_July-2014'!B41</f>
        <v>8193.6190000000006</v>
      </c>
      <c r="D341" s="42">
        <f>'Annual Data_MER_July-2014'!F41</f>
        <v>4258.152</v>
      </c>
      <c r="E341" s="42">
        <f>AER11_Table2.1d!U40*0.001</f>
        <v>23165.296000000002</v>
      </c>
      <c r="F341" s="42">
        <f>AER11_Table2.1e!L37*0.001</f>
        <v>19786.215</v>
      </c>
      <c r="G341" s="42">
        <f>AER11_Table2.1f!$Z37*0.001</f>
        <v>22550.629000000001</v>
      </c>
      <c r="H341" s="42">
        <f t="shared" si="1459"/>
        <v>77953.911000000007</v>
      </c>
      <c r="I341" s="15">
        <f t="shared" si="1409"/>
        <v>3.3921896673024157</v>
      </c>
      <c r="J341" s="251">
        <f t="shared" si="1460"/>
        <v>55403.282000000007</v>
      </c>
      <c r="K341" s="27">
        <f>[2]National!H268</f>
        <v>8193.6190000000006</v>
      </c>
      <c r="L341" s="42">
        <f>[10]Commercial_Total!D267</f>
        <v>4258.152</v>
      </c>
      <c r="M341" s="42">
        <f>[11]Total_Industrial!F272</f>
        <v>17359.805331761581</v>
      </c>
      <c r="N341" s="27">
        <f t="shared" si="1524"/>
        <v>18719.764953198348</v>
      </c>
      <c r="O341" s="29">
        <f t="shared" si="1461"/>
        <v>22550.629000000001</v>
      </c>
      <c r="P341" s="29">
        <f t="shared" si="1462"/>
        <v>71081.970284959927</v>
      </c>
      <c r="Q341" s="27"/>
      <c r="R341" s="27"/>
      <c r="S341" s="51">
        <f t="shared" si="1556"/>
        <v>1</v>
      </c>
      <c r="T341" s="51">
        <f t="shared" si="1557"/>
        <v>1</v>
      </c>
      <c r="U341" s="51">
        <f t="shared" si="1558"/>
        <v>0.74938845295832091</v>
      </c>
      <c r="V341" s="51">
        <f t="shared" si="1559"/>
        <v>0.94610136163982594</v>
      </c>
      <c r="W341" s="51">
        <f t="shared" si="1560"/>
        <v>1</v>
      </c>
      <c r="X341" s="51">
        <f t="shared" si="1561"/>
        <v>0.91184610718197223</v>
      </c>
      <c r="Z341" s="23">
        <f t="shared" si="1526"/>
        <v>75365.9499935403</v>
      </c>
      <c r="AA341" s="23">
        <f t="shared" si="1410"/>
        <v>50022.048157018362</v>
      </c>
      <c r="AB341" s="27">
        <f t="shared" ref="AB341:AB372" si="1593">AB112</f>
        <v>1478.0526387581642</v>
      </c>
      <c r="AC341" s="58">
        <f t="shared" si="1563"/>
        <v>0.85681885206776398</v>
      </c>
      <c r="AD341" s="27">
        <f t="shared" si="1411"/>
        <v>1930.5934233267594</v>
      </c>
      <c r="AE341" s="27">
        <f t="shared" si="1527"/>
        <v>5930.6</v>
      </c>
      <c r="AH341" s="267">
        <f t="shared" si="1528"/>
        <v>108.71778303998404</v>
      </c>
      <c r="AI341" s="267">
        <f t="shared" si="1463"/>
        <v>85.125502790963949</v>
      </c>
      <c r="AJ341" s="267">
        <f t="shared" ref="AJ341:AJ372" si="1594">M341/AB341*1000</f>
        <v>11745.05215615799</v>
      </c>
      <c r="AK341" s="267">
        <f t="shared" si="1529"/>
        <v>21.847984446212724</v>
      </c>
      <c r="AL341" s="231">
        <f t="shared" si="1564"/>
        <v>11680.672236592007</v>
      </c>
      <c r="AM341" s="15"/>
      <c r="AN341" s="34">
        <f t="shared" si="1581"/>
        <v>11.985628820854538</v>
      </c>
      <c r="AO341" s="34">
        <f t="shared" si="1582"/>
        <v>13.144354871345227</v>
      </c>
      <c r="AQ341" s="26">
        <f t="shared" si="1532"/>
        <v>1.3288095708621899</v>
      </c>
      <c r="AR341" s="26">
        <f t="shared" si="1412"/>
        <v>1.3268166868974374</v>
      </c>
      <c r="AS341" s="26">
        <f t="shared" si="1533"/>
        <v>1.4225881592006295</v>
      </c>
      <c r="AT341" s="26">
        <f t="shared" si="1534"/>
        <v>1.1272160941531593</v>
      </c>
      <c r="AU341" s="26">
        <f t="shared" si="1535"/>
        <v>1.0110509666123999</v>
      </c>
      <c r="AV341" s="26">
        <f t="shared" si="1536"/>
        <v>1.2957151579219972</v>
      </c>
      <c r="AY341" s="34">
        <f t="shared" si="1575"/>
        <v>12.7079806416788</v>
      </c>
      <c r="AZ341" s="34">
        <f t="shared" si="1576"/>
        <v>8.4345678610964079</v>
      </c>
      <c r="BA341" s="34">
        <f t="shared" si="1577"/>
        <v>0.24922480672413652</v>
      </c>
      <c r="BB341">
        <f t="shared" si="1578"/>
        <v>1.4447422723969986E-4</v>
      </c>
      <c r="BC341" s="34">
        <f t="shared" si="1579"/>
        <v>0.32553087770659955</v>
      </c>
      <c r="BD341" s="34"/>
      <c r="BH341" s="258">
        <f>[2]National!CQ268</f>
        <v>1.3393867832846396</v>
      </c>
      <c r="BI341" s="258">
        <f>[10]Commercial_Total!Y267</f>
        <v>1.3234768570668445</v>
      </c>
      <c r="BJ341" s="258">
        <f>[11]Total_Industrial!Z272</f>
        <v>1.1777051559724669</v>
      </c>
      <c r="BK341" s="51">
        <f t="shared" si="1542"/>
        <v>1.1257992165647734</v>
      </c>
      <c r="BL341" s="258">
        <f>[13]Elec_Power_Sector!AF37</f>
        <v>1.0087209174001315</v>
      </c>
      <c r="BN341" s="258">
        <f>[2]National!CU268</f>
        <v>0.99210294400806998</v>
      </c>
      <c r="BO341" s="258">
        <f>[10]Commercial_Total!X267</f>
        <v>1.002523527187317</v>
      </c>
      <c r="BP341" s="258">
        <f>[11]Total_Industrial!AD272</f>
        <v>1.2079321535016483</v>
      </c>
      <c r="BQ341" s="51">
        <f t="shared" si="1543"/>
        <v>1.001258552650897</v>
      </c>
      <c r="BR341" s="263">
        <f t="shared" si="1572"/>
        <v>1.0023099047239685</v>
      </c>
      <c r="BZ341" s="83">
        <f t="shared" si="1498"/>
        <v>0.7818131484240084</v>
      </c>
      <c r="CA341" s="83">
        <f t="shared" si="1413"/>
        <v>1.3051567392547923</v>
      </c>
      <c r="CB341" s="83">
        <f t="shared" si="1414"/>
        <v>1.2957151579219972</v>
      </c>
      <c r="CC341" s="83">
        <f t="shared" si="1415"/>
        <v>1.103543588886799</v>
      </c>
      <c r="CD341" s="83">
        <f t="shared" si="1416"/>
        <v>1.0441384490177856</v>
      </c>
      <c r="CE341" s="83">
        <f t="shared" si="1417"/>
        <v>1.1245064344242324</v>
      </c>
      <c r="CF341" s="84">
        <f t="shared" si="1464"/>
        <v>1.0130071140454018</v>
      </c>
      <c r="CG341" s="84">
        <f t="shared" si="1418"/>
        <v>1.0130071470757078</v>
      </c>
      <c r="CH341" s="9"/>
      <c r="CI341" s="84">
        <f t="shared" si="1465"/>
        <v>1.1522522913237832</v>
      </c>
      <c r="CK341" s="87">
        <f t="shared" si="1419"/>
        <v>2.8272228539862772</v>
      </c>
      <c r="CL341" s="87">
        <f t="shared" si="1466"/>
        <v>1.2563574475596086E-3</v>
      </c>
      <c r="CM341" s="92">
        <f t="shared" si="1467"/>
        <v>1</v>
      </c>
      <c r="CN341" s="92">
        <f t="shared" si="1468"/>
        <v>1</v>
      </c>
      <c r="CO341" s="5">
        <f t="shared" si="1469"/>
        <v>1</v>
      </c>
      <c r="CP341" s="91">
        <f t="shared" si="1420"/>
        <v>1</v>
      </c>
      <c r="CQ341" s="37">
        <f t="shared" si="1421"/>
        <v>1.0130071140454018</v>
      </c>
      <c r="CR341">
        <f t="shared" si="1422"/>
        <v>1.1522522913237832</v>
      </c>
      <c r="CS341" s="84">
        <f t="shared" si="1423"/>
        <v>1.1741404426344872</v>
      </c>
      <c r="CT341" s="205"/>
      <c r="CU341" s="244"/>
      <c r="CV341" s="5"/>
      <c r="CW341" s="26">
        <f t="shared" si="1470"/>
        <v>0.11527000401301017</v>
      </c>
      <c r="CX341" s="26">
        <f t="shared" si="1471"/>
        <v>5.9904811064318129E-2</v>
      </c>
      <c r="CY341" s="26">
        <f t="shared" si="1472"/>
        <v>0.24422234305222548</v>
      </c>
      <c r="CZ341" s="26">
        <f t="shared" si="1473"/>
        <v>0.26335461549747197</v>
      </c>
      <c r="DA341" s="26">
        <f t="shared" si="1474"/>
        <v>0.31724822637297434</v>
      </c>
      <c r="DB341">
        <f t="shared" si="1475"/>
        <v>1</v>
      </c>
      <c r="DD341" s="26">
        <f t="shared" si="1499"/>
        <v>0.11782911858601983</v>
      </c>
      <c r="DE341" s="26">
        <f t="shared" si="1500"/>
        <v>6.1310188507726293E-2</v>
      </c>
      <c r="DF341" s="26">
        <f t="shared" si="1501"/>
        <v>0.24591012932680298</v>
      </c>
      <c r="DG341" s="26">
        <f t="shared" si="1502"/>
        <v>0.26220742552676624</v>
      </c>
      <c r="DH341" s="26">
        <f t="shared" si="1503"/>
        <v>0.31268591042892951</v>
      </c>
      <c r="DI341" s="26">
        <f t="shared" si="1504"/>
        <v>0.99994277237624485</v>
      </c>
      <c r="DJ341" s="26"/>
      <c r="DK341" s="26">
        <f t="shared" si="1505"/>
        <v>0.11783586205239822</v>
      </c>
      <c r="DL341" s="26">
        <f t="shared" si="1506"/>
        <v>6.1313697344928988E-2</v>
      </c>
      <c r="DM341" s="26">
        <f t="shared" si="1507"/>
        <v>0.24592420298456366</v>
      </c>
      <c r="DN341" s="26">
        <f t="shared" si="1508"/>
        <v>0.2622224318934388</v>
      </c>
      <c r="DO341" s="26">
        <f t="shared" si="1509"/>
        <v>0.31270380572467033</v>
      </c>
      <c r="DP341" s="26">
        <f t="shared" si="1510"/>
        <v>1</v>
      </c>
      <c r="DQ341" s="26"/>
      <c r="DR341" s="26"/>
      <c r="DS341" s="26">
        <f t="shared" si="1511"/>
        <v>-4.1465868040089469E-2</v>
      </c>
      <c r="DT341" s="26">
        <f t="shared" si="1512"/>
        <v>-4.2451686196475678E-2</v>
      </c>
      <c r="DU341" s="26">
        <f t="shared" si="1513"/>
        <v>-3.7789456965927587E-2</v>
      </c>
      <c r="DV341" s="26">
        <f t="shared" si="1514"/>
        <v>-1.4729885489792802E-2</v>
      </c>
      <c r="DW341" s="26">
        <f t="shared" si="1515"/>
        <v>-2.9209607199111353E-3</v>
      </c>
      <c r="DY341" s="26">
        <f t="shared" si="1516"/>
        <v>0.97867243862153275</v>
      </c>
      <c r="DZ341" s="26">
        <f t="shared" si="1517"/>
        <v>0.95187177932564881</v>
      </c>
      <c r="EA341" s="26">
        <f t="shared" si="1424"/>
        <v>1.1741404426344872</v>
      </c>
      <c r="EC341" s="26">
        <f t="shared" si="1476"/>
        <v>-2.7413977779926078E-2</v>
      </c>
      <c r="ED341" s="26">
        <f t="shared" si="1477"/>
        <v>-2.8871893686645139E-2</v>
      </c>
      <c r="EE341" s="26">
        <f t="shared" si="1478"/>
        <v>-1.0919648141873633E-3</v>
      </c>
      <c r="EF341" s="26">
        <f t="shared" si="1479"/>
        <v>-1.6556092760651375E-3</v>
      </c>
      <c r="EG341" s="26">
        <f t="shared" si="1480"/>
        <v>6.83884346952682E-3</v>
      </c>
      <c r="EI341" s="26">
        <f t="shared" si="1481"/>
        <v>0.9964416077938788</v>
      </c>
      <c r="EJ341" s="26">
        <f t="shared" si="1518"/>
        <v>0.96894168073804487</v>
      </c>
      <c r="EK341" s="26">
        <f t="shared" si="1425"/>
        <v>1.103543588886799</v>
      </c>
      <c r="EN341" s="26">
        <f t="shared" si="1519"/>
        <v>-2.4919150512511336E-2</v>
      </c>
      <c r="EO341" s="26">
        <f t="shared" si="1482"/>
        <v>-3.0902090790451878E-2</v>
      </c>
      <c r="EP341" s="26">
        <f t="shared" si="1483"/>
        <v>-4.8373680555492467E-2</v>
      </c>
      <c r="EQ341" s="26">
        <f t="shared" si="1484"/>
        <v>-2.1155764599726991E-2</v>
      </c>
      <c r="ER341" s="26">
        <f t="shared" si="1485"/>
        <v>4.543441134782264E-3</v>
      </c>
      <c r="ET341" s="26">
        <f t="shared" si="1486"/>
        <v>0.97936182877146549</v>
      </c>
      <c r="EU341" s="26">
        <f t="shared" si="1520"/>
        <v>0.90841725156843001</v>
      </c>
      <c r="EV341" s="26">
        <f t="shared" si="1426"/>
        <v>1.1245064344242324</v>
      </c>
      <c r="EW341" s="26"/>
      <c r="EX341" s="26">
        <f t="shared" si="1487"/>
        <v>-1.6546717527577859E-2</v>
      </c>
      <c r="EY341" s="26">
        <f t="shared" si="1488"/>
        <v>-1.1549595406023416E-2</v>
      </c>
      <c r="EZ341" s="26">
        <f t="shared" si="1489"/>
        <v>1.0584259971050643E-2</v>
      </c>
      <c r="FA341" s="26">
        <f t="shared" si="1490"/>
        <v>6.4258791099342134E-3</v>
      </c>
      <c r="FB341" s="26">
        <f t="shared" si="1491"/>
        <v>-7.4644018546932839E-3</v>
      </c>
      <c r="FC341" s="26"/>
      <c r="FD341" s="26">
        <f t="shared" si="1492"/>
        <v>0.99929609121632901</v>
      </c>
      <c r="FE341" s="26">
        <f t="shared" si="1521"/>
        <v>1.0478354863490542</v>
      </c>
      <c r="FF341" s="26">
        <f t="shared" si="1427"/>
        <v>1.0441384490177856</v>
      </c>
      <c r="FV341" s="26">
        <f t="shared" si="1428"/>
        <v>0.7818131484240084</v>
      </c>
      <c r="FX341" s="8">
        <f t="shared" si="1522"/>
        <v>28</v>
      </c>
      <c r="FY341" t="b">
        <f t="shared" si="1493"/>
        <v>0</v>
      </c>
      <c r="GC341" s="11"/>
      <c r="GD341" s="11"/>
      <c r="GE341" s="11"/>
      <c r="GF341" s="11" t="str">
        <f t="shared" ca="1" si="1429"/>
        <v/>
      </c>
      <c r="GG341" s="20" t="str">
        <f t="shared" ca="1" si="1584"/>
        <v/>
      </c>
      <c r="GH341" s="20" t="str">
        <f t="shared" ca="1" si="1585"/>
        <v/>
      </c>
      <c r="GI341" s="20" t="str">
        <f t="shared" ca="1" si="1586"/>
        <v/>
      </c>
      <c r="GM341" s="12" t="str">
        <f t="shared" ca="1" si="1587"/>
        <v/>
      </c>
      <c r="GN341" s="12" t="str">
        <f t="shared" ca="1" si="1588"/>
        <v/>
      </c>
      <c r="GO341" s="12" t="str">
        <f t="shared" ca="1" si="1589"/>
        <v/>
      </c>
      <c r="GP341" s="12" t="str">
        <f t="shared" ca="1" si="1590"/>
        <v/>
      </c>
      <c r="GQ341" s="12" t="str">
        <f t="shared" ca="1" si="1591"/>
        <v/>
      </c>
      <c r="GX341" s="14"/>
      <c r="GZ341">
        <f t="shared" si="1438"/>
        <v>0.56216882316697481</v>
      </c>
      <c r="HA341">
        <f t="shared" si="1439"/>
        <v>1.1938932722217741</v>
      </c>
      <c r="HB341">
        <f t="shared" si="1440"/>
        <v>1.0299883373585645</v>
      </c>
      <c r="HC341">
        <f t="shared" si="1441"/>
        <v>1.1905083446542222</v>
      </c>
      <c r="HD341">
        <f t="shared" si="1442"/>
        <v>0.82299465129191984</v>
      </c>
      <c r="HE341">
        <f t="shared" si="1443"/>
        <v>0.82299473554993252</v>
      </c>
      <c r="HG341">
        <f t="shared" si="1444"/>
        <v>1.2296961464392813</v>
      </c>
      <c r="HI341">
        <f t="shared" si="1445"/>
        <v>1.4543221431767339</v>
      </c>
      <c r="HJ341">
        <f t="shared" si="1446"/>
        <v>1.3647897483990377</v>
      </c>
      <c r="HK341">
        <f t="shared" si="1447"/>
        <v>1.5255563238405725</v>
      </c>
      <c r="HL341">
        <f t="shared" si="1448"/>
        <v>1.1941787901065459</v>
      </c>
      <c r="HM341">
        <f t="shared" si="1449"/>
        <v>1.0212658406043917</v>
      </c>
      <c r="HO341" s="8">
        <f t="shared" si="1523"/>
        <v>28</v>
      </c>
      <c r="HP341" t="b">
        <f t="shared" si="1496"/>
        <v>0</v>
      </c>
      <c r="HS341" s="11"/>
      <c r="HT341" s="11"/>
      <c r="HU341" s="11"/>
      <c r="HV341" s="11" t="str">
        <f t="shared" ca="1" si="1547"/>
        <v/>
      </c>
      <c r="HW341" s="12" t="str">
        <f t="shared" ca="1" si="1548"/>
        <v/>
      </c>
      <c r="HX341" s="12" t="str">
        <f t="shared" ca="1" si="1549"/>
        <v/>
      </c>
      <c r="HY341" s="12" t="str">
        <f t="shared" ca="1" si="1550"/>
        <v/>
      </c>
      <c r="IB341" s="12" t="str">
        <f t="shared" ca="1" si="1551"/>
        <v/>
      </c>
      <c r="IC341" s="12" t="str">
        <f t="shared" ca="1" si="1552"/>
        <v/>
      </c>
      <c r="ID341" s="12" t="str">
        <f t="shared" ca="1" si="1553"/>
        <v/>
      </c>
      <c r="IE341" s="12" t="str">
        <f t="shared" ca="1" si="1554"/>
        <v/>
      </c>
      <c r="IF341" s="12" t="str">
        <f t="shared" ca="1" si="1555"/>
        <v/>
      </c>
    </row>
    <row r="342" spans="1:240" x14ac:dyDescent="0.2">
      <c r="A342" s="182" t="s">
        <v>1081</v>
      </c>
      <c r="B342" s="1">
        <f t="shared" si="1497"/>
        <v>1978</v>
      </c>
      <c r="C342" s="42">
        <f>'Annual Data_MER_July-2014'!B42</f>
        <v>8259.9429999999993</v>
      </c>
      <c r="D342" s="42">
        <f>'Annual Data_MER_July-2014'!F42</f>
        <v>4308.9409999999998</v>
      </c>
      <c r="E342" s="42">
        <f>AER11_Table2.1d!U41*0.001</f>
        <v>23244.019</v>
      </c>
      <c r="F342" s="42">
        <f>AER11_Table2.1e!L38*0.001</f>
        <v>20582.761000000002</v>
      </c>
      <c r="G342" s="42">
        <f>AER11_Table2.1f!$Z38*0.001</f>
        <v>23553.115000000002</v>
      </c>
      <c r="H342" s="42">
        <f t="shared" si="1459"/>
        <v>79948.77900000001</v>
      </c>
      <c r="I342" s="15">
        <f t="shared" si="1409"/>
        <v>3.4208577040235446</v>
      </c>
      <c r="J342" s="251">
        <f t="shared" si="1460"/>
        <v>56395.664000000004</v>
      </c>
      <c r="K342" s="27">
        <f>[2]National!H269</f>
        <v>8259.9429999999993</v>
      </c>
      <c r="L342" s="42">
        <f>[10]Commercial_Total!D268</f>
        <v>4308.9409999999998</v>
      </c>
      <c r="M342" s="42">
        <f>[11]Total_Industrial!F273</f>
        <v>17810.521357921203</v>
      </c>
      <c r="N342" s="27">
        <f t="shared" si="1524"/>
        <v>19631.219860328711</v>
      </c>
      <c r="O342" s="29">
        <f t="shared" si="1461"/>
        <v>23553.115000000002</v>
      </c>
      <c r="P342" s="29">
        <f t="shared" si="1462"/>
        <v>73563.740218249921</v>
      </c>
      <c r="Q342" s="27"/>
      <c r="R342" s="27"/>
      <c r="S342" s="51">
        <f t="shared" si="1556"/>
        <v>1</v>
      </c>
      <c r="T342" s="51">
        <f t="shared" si="1557"/>
        <v>1</v>
      </c>
      <c r="U342" s="51">
        <f t="shared" si="1558"/>
        <v>0.76624104282143302</v>
      </c>
      <c r="V342" s="51">
        <f t="shared" si="1559"/>
        <v>0.95376999520757733</v>
      </c>
      <c r="W342" s="51">
        <f t="shared" si="1560"/>
        <v>1</v>
      </c>
      <c r="X342" s="51">
        <f t="shared" si="1561"/>
        <v>0.92013588122777845</v>
      </c>
      <c r="Z342" s="23">
        <f t="shared" si="1526"/>
        <v>77278.879497356</v>
      </c>
      <c r="AA342" s="23">
        <f t="shared" si="1410"/>
        <v>51004.508012970276</v>
      </c>
      <c r="AB342" s="27">
        <f t="shared" si="1593"/>
        <v>1551.804716356143</v>
      </c>
      <c r="AC342" s="58">
        <f t="shared" si="1563"/>
        <v>0.91602019497620724</v>
      </c>
      <c r="AD342" s="27">
        <f t="shared" si="1411"/>
        <v>1992.8518807695559</v>
      </c>
      <c r="AE342" s="27">
        <f t="shared" si="1527"/>
        <v>6260.4</v>
      </c>
      <c r="AH342" s="267">
        <f t="shared" si="1528"/>
        <v>106.88487014466357</v>
      </c>
      <c r="AI342" s="267">
        <f t="shared" si="1463"/>
        <v>84.481571685864523</v>
      </c>
      <c r="AJ342" s="267">
        <f t="shared" si="1594"/>
        <v>11477.295545113966</v>
      </c>
      <c r="AK342" s="267">
        <f t="shared" si="1529"/>
        <v>21.430990242347892</v>
      </c>
      <c r="AL342" s="231">
        <f t="shared" si="1564"/>
        <v>11818.79859074362</v>
      </c>
      <c r="AM342" s="15"/>
      <c r="AN342" s="34">
        <f t="shared" si="1581"/>
        <v>11.750645361039219</v>
      </c>
      <c r="AO342" s="34">
        <f t="shared" si="1582"/>
        <v>12.770554437416141</v>
      </c>
      <c r="AQ342" s="26">
        <f t="shared" si="1532"/>
        <v>1.3064066839585557</v>
      </c>
      <c r="AR342" s="26">
        <f t="shared" si="1412"/>
        <v>1.3167799939271032</v>
      </c>
      <c r="AS342" s="26">
        <f t="shared" si="1533"/>
        <v>1.390156852863756</v>
      </c>
      <c r="AT342" s="26">
        <f t="shared" si="1534"/>
        <v>1.1057018634504501</v>
      </c>
      <c r="AU342" s="26">
        <f t="shared" si="1535"/>
        <v>1.0230068524596327</v>
      </c>
      <c r="AV342" s="26">
        <f t="shared" si="1536"/>
        <v>1.2703120993679149</v>
      </c>
      <c r="AY342" s="34">
        <f t="shared" si="1575"/>
        <v>12.344080170173791</v>
      </c>
      <c r="AZ342" s="34">
        <f t="shared" si="1576"/>
        <v>8.147164400512791</v>
      </c>
      <c r="BA342" s="34">
        <f t="shared" si="1577"/>
        <v>0.24787628847296389</v>
      </c>
      <c r="BB342">
        <f t="shared" si="1578"/>
        <v>1.4631975512366738E-4</v>
      </c>
      <c r="BC342" s="34">
        <f t="shared" si="1579"/>
        <v>0.31832660545165742</v>
      </c>
      <c r="BD342" s="34"/>
      <c r="BH342" s="258">
        <f>[2]National!CQ269</f>
        <v>1.2745186073792332</v>
      </c>
      <c r="BI342" s="258">
        <f>[10]Commercial_Total!Y268</f>
        <v>1.2615833209174985</v>
      </c>
      <c r="BJ342" s="258">
        <f>[11]Total_Industrial!Z273</f>
        <v>1.182184625731473</v>
      </c>
      <c r="BK342" s="51">
        <f t="shared" si="1542"/>
        <v>1.1130098189801645</v>
      </c>
      <c r="BL342" s="258">
        <f>[13]Elec_Power_Sector!AF38</f>
        <v>1.014302511466675</v>
      </c>
      <c r="BN342" s="258">
        <f>[2]National!CU269</f>
        <v>1.0250197026506291</v>
      </c>
      <c r="BO342" s="258">
        <f>[10]Commercial_Total!X268</f>
        <v>1.0437519045269736</v>
      </c>
      <c r="BP342" s="258">
        <f>[11]Total_Industrial!AD273</f>
        <v>1.1759217510777638</v>
      </c>
      <c r="BQ342" s="51">
        <f t="shared" si="1543"/>
        <v>0.99343406014476054</v>
      </c>
      <c r="BR342" s="263">
        <f t="shared" si="1572"/>
        <v>1.0085816025244494</v>
      </c>
      <c r="BZ342" s="83">
        <f t="shared" si="1498"/>
        <v>0.82528968981109185</v>
      </c>
      <c r="CA342" s="83">
        <f t="shared" si="1413"/>
        <v>1.2680405657906637</v>
      </c>
      <c r="CB342" s="83">
        <f t="shared" si="1414"/>
        <v>1.2703120993679149</v>
      </c>
      <c r="CC342" s="83">
        <f t="shared" si="1415"/>
        <v>1.0920759176278274</v>
      </c>
      <c r="CD342" s="83">
        <f t="shared" si="1416"/>
        <v>1.0435937326136264</v>
      </c>
      <c r="CE342" s="83">
        <f t="shared" si="1417"/>
        <v>1.1146181928826746</v>
      </c>
      <c r="CF342" s="84">
        <f t="shared" si="1464"/>
        <v>1.0483754426068839</v>
      </c>
      <c r="CG342" s="84">
        <f t="shared" si="1418"/>
        <v>1.0483754784506234</v>
      </c>
      <c r="CH342" s="9"/>
      <c r="CI342" s="84">
        <f t="shared" si="1465"/>
        <v>1.1396835831746757</v>
      </c>
      <c r="CK342" s="87">
        <f t="shared" si="1419"/>
        <v>2.6441948787303784</v>
      </c>
      <c r="CL342" s="87">
        <f t="shared" si="1466"/>
        <v>1.1611173165461898E-3</v>
      </c>
      <c r="CM342" s="92">
        <f t="shared" si="1467"/>
        <v>1</v>
      </c>
      <c r="CN342" s="92">
        <f t="shared" si="1468"/>
        <v>1</v>
      </c>
      <c r="CO342" s="5">
        <f t="shared" si="1469"/>
        <v>1</v>
      </c>
      <c r="CP342" s="91">
        <f t="shared" si="1420"/>
        <v>1</v>
      </c>
      <c r="CQ342" s="37">
        <f t="shared" si="1421"/>
        <v>1.0483754426068839</v>
      </c>
      <c r="CR342">
        <f t="shared" si="1422"/>
        <v>1.1396835831746757</v>
      </c>
      <c r="CS342" s="84">
        <f t="shared" si="1423"/>
        <v>1.1632086001193451</v>
      </c>
      <c r="CT342" s="205"/>
      <c r="CU342" s="244"/>
      <c r="CV342" s="5"/>
      <c r="CW342" s="26">
        <f t="shared" si="1470"/>
        <v>0.11228280366787069</v>
      </c>
      <c r="CX342" s="26">
        <f t="shared" si="1471"/>
        <v>5.857425121691983E-2</v>
      </c>
      <c r="CY342" s="26">
        <f t="shared" si="1472"/>
        <v>0.24211005727931589</v>
      </c>
      <c r="CZ342" s="26">
        <f t="shared" si="1473"/>
        <v>0.26686000198041232</v>
      </c>
      <c r="DA342" s="26">
        <f t="shared" si="1474"/>
        <v>0.32017288585548115</v>
      </c>
      <c r="DB342">
        <f t="shared" si="1475"/>
        <v>0.99999999999999978</v>
      </c>
      <c r="DD342" s="26">
        <f t="shared" si="1499"/>
        <v>0.11376986779275441</v>
      </c>
      <c r="DE342" s="26">
        <f t="shared" si="1500"/>
        <v>5.9237040617512726E-2</v>
      </c>
      <c r="DF342" s="26">
        <f t="shared" si="1501"/>
        <v>0.24316467111087406</v>
      </c>
      <c r="DG342" s="26">
        <f t="shared" si="1502"/>
        <v>0.26510344619057846</v>
      </c>
      <c r="DH342" s="26">
        <f t="shared" si="1503"/>
        <v>0.31870831958096896</v>
      </c>
      <c r="DI342" s="26">
        <f t="shared" si="1504"/>
        <v>0.99998334529268873</v>
      </c>
      <c r="DJ342" s="26"/>
      <c r="DK342" s="26">
        <f t="shared" si="1505"/>
        <v>0.11377176262816127</v>
      </c>
      <c r="DL342" s="26">
        <f t="shared" si="1506"/>
        <v>5.9238027209517596E-2</v>
      </c>
      <c r="DM342" s="26">
        <f t="shared" si="1507"/>
        <v>0.24316872101474982</v>
      </c>
      <c r="DN342" s="26">
        <f t="shared" si="1508"/>
        <v>0.2651078614844174</v>
      </c>
      <c r="DO342" s="26">
        <f t="shared" si="1509"/>
        <v>0.31871362766315381</v>
      </c>
      <c r="DP342" s="26">
        <f t="shared" si="1510"/>
        <v>0.99999999999999989</v>
      </c>
      <c r="DQ342" s="26"/>
      <c r="DR342" s="26"/>
      <c r="DS342" s="26">
        <f t="shared" si="1511"/>
        <v>-1.7003102947031095E-2</v>
      </c>
      <c r="DT342" s="26">
        <f t="shared" si="1512"/>
        <v>-7.5932469330319118E-3</v>
      </c>
      <c r="DU342" s="26">
        <f t="shared" si="1513"/>
        <v>-2.3061275368377186E-2</v>
      </c>
      <c r="DV342" s="26">
        <f t="shared" si="1514"/>
        <v>-1.9270655615237876E-2</v>
      </c>
      <c r="DW342" s="26">
        <f t="shared" si="1515"/>
        <v>1.1755834496354941E-2</v>
      </c>
      <c r="DY342" s="26">
        <f t="shared" si="1516"/>
        <v>0.99068949325123856</v>
      </c>
      <c r="DZ342" s="26">
        <f t="shared" si="1517"/>
        <v>0.94300937070028179</v>
      </c>
      <c r="EA342" s="26">
        <f t="shared" si="1424"/>
        <v>1.1632086001193451</v>
      </c>
      <c r="EC342" s="26">
        <f t="shared" si="1476"/>
        <v>-2.9053583381298535E-2</v>
      </c>
      <c r="ED342" s="26">
        <f t="shared" si="1477"/>
        <v>-3.4668542648233963E-2</v>
      </c>
      <c r="EE342" s="26">
        <f t="shared" si="1478"/>
        <v>-5.425542498992326E-3</v>
      </c>
      <c r="EF342" s="26">
        <f t="shared" si="1479"/>
        <v>1.2693197072145107E-2</v>
      </c>
      <c r="EG342" s="26">
        <f t="shared" si="1480"/>
        <v>-2.2379402652894727E-2</v>
      </c>
      <c r="EI342" s="26">
        <f t="shared" si="1481"/>
        <v>0.98960832052810921</v>
      </c>
      <c r="EJ342" s="26">
        <f t="shared" si="1518"/>
        <v>0.95887274936486</v>
      </c>
      <c r="EK342" s="26">
        <f t="shared" si="1425"/>
        <v>1.0920759176278274</v>
      </c>
      <c r="EN342" s="26">
        <f t="shared" si="1519"/>
        <v>-4.9643340330586115E-2</v>
      </c>
      <c r="EO342" s="26">
        <f t="shared" si="1482"/>
        <v>-4.7894720371564309E-2</v>
      </c>
      <c r="EP342" s="26">
        <f t="shared" si="1483"/>
        <v>3.7963426713044958E-3</v>
      </c>
      <c r="EQ342" s="26">
        <f t="shared" si="1484"/>
        <v>-1.1425303816437887E-2</v>
      </c>
      <c r="ER342" s="26">
        <f t="shared" si="1485"/>
        <v>5.5180856038011712E-3</v>
      </c>
      <c r="ET342" s="26">
        <f t="shared" si="1486"/>
        <v>0.99120659407643064</v>
      </c>
      <c r="EU342" s="26">
        <f t="shared" si="1520"/>
        <v>0.90042916992741562</v>
      </c>
      <c r="EV342" s="26">
        <f t="shared" si="1426"/>
        <v>1.1146181928826746</v>
      </c>
      <c r="EW342" s="26"/>
      <c r="EX342" s="26">
        <f t="shared" si="1487"/>
        <v>3.264023738355494E-2</v>
      </c>
      <c r="EY342" s="26">
        <f t="shared" si="1488"/>
        <v>4.0301473438532416E-2</v>
      </c>
      <c r="EZ342" s="26">
        <f t="shared" si="1489"/>
        <v>-2.6857624552030602E-2</v>
      </c>
      <c r="FA342" s="26">
        <f t="shared" si="1490"/>
        <v>-7.8453517987999554E-3</v>
      </c>
      <c r="FB342" s="26">
        <f t="shared" si="1491"/>
        <v>6.2377488925537579E-3</v>
      </c>
      <c r="FC342" s="26"/>
      <c r="FD342" s="26">
        <f t="shared" si="1492"/>
        <v>0.99947831017555999</v>
      </c>
      <c r="FE342" s="26">
        <f t="shared" si="1521"/>
        <v>1.0472888412381387</v>
      </c>
      <c r="FF342" s="26">
        <f t="shared" si="1427"/>
        <v>1.0435937326136264</v>
      </c>
      <c r="FV342" s="26">
        <f t="shared" si="1428"/>
        <v>0.82528968981109185</v>
      </c>
      <c r="FX342" s="8">
        <f t="shared" si="1522"/>
        <v>29</v>
      </c>
      <c r="FY342" t="b">
        <f t="shared" si="1493"/>
        <v>0</v>
      </c>
      <c r="GC342" s="11"/>
      <c r="GD342" s="11"/>
      <c r="GE342" s="11"/>
      <c r="GF342" s="11" t="str">
        <f t="shared" ca="1" si="1429"/>
        <v/>
      </c>
      <c r="GG342" s="20" t="str">
        <f t="shared" ca="1" si="1584"/>
        <v/>
      </c>
      <c r="GH342" s="20" t="str">
        <f t="shared" ca="1" si="1585"/>
        <v/>
      </c>
      <c r="GI342" s="20" t="str">
        <f t="shared" ca="1" si="1586"/>
        <v/>
      </c>
      <c r="GM342" s="12" t="str">
        <f t="shared" ca="1" si="1587"/>
        <v/>
      </c>
      <c r="GN342" s="12" t="str">
        <f t="shared" ca="1" si="1588"/>
        <v/>
      </c>
      <c r="GO342" s="12" t="str">
        <f t="shared" ca="1" si="1589"/>
        <v/>
      </c>
      <c r="GP342" s="12" t="str">
        <f t="shared" ca="1" si="1590"/>
        <v/>
      </c>
      <c r="GQ342" s="12" t="str">
        <f t="shared" ca="1" si="1591"/>
        <v/>
      </c>
      <c r="GX342" s="14"/>
      <c r="GZ342">
        <f t="shared" si="1438"/>
        <v>0.5934309682923361</v>
      </c>
      <c r="HA342">
        <f t="shared" si="1439"/>
        <v>1.1814867160131985</v>
      </c>
      <c r="HB342">
        <f t="shared" si="1440"/>
        <v>1.0294510029236728</v>
      </c>
      <c r="HC342">
        <f t="shared" si="1441"/>
        <v>1.1800397215242813</v>
      </c>
      <c r="HD342">
        <f t="shared" si="1442"/>
        <v>0.85172884755535339</v>
      </c>
      <c r="HE342">
        <f t="shared" si="1443"/>
        <v>0.85172893610396438</v>
      </c>
      <c r="HG342">
        <f t="shared" si="1444"/>
        <v>1.2162826847407837</v>
      </c>
      <c r="HI342">
        <f t="shared" si="1445"/>
        <v>1.4298031938784539</v>
      </c>
      <c r="HJ342">
        <f t="shared" si="1446"/>
        <v>1.3544658085443382</v>
      </c>
      <c r="HK342">
        <f t="shared" si="1447"/>
        <v>1.4907776114264124</v>
      </c>
      <c r="HL342">
        <f t="shared" si="1448"/>
        <v>1.171386498438695</v>
      </c>
      <c r="HM342">
        <f t="shared" si="1449"/>
        <v>1.0333425194397381</v>
      </c>
      <c r="HO342" s="8">
        <f t="shared" si="1523"/>
        <v>29</v>
      </c>
      <c r="HP342" t="b">
        <f t="shared" si="1496"/>
        <v>0</v>
      </c>
      <c r="HS342" s="11"/>
      <c r="HT342" s="11"/>
      <c r="HU342" s="11"/>
      <c r="HV342" s="11" t="str">
        <f t="shared" ca="1" si="1547"/>
        <v/>
      </c>
      <c r="HW342" s="12" t="str">
        <f t="shared" ca="1" si="1548"/>
        <v/>
      </c>
      <c r="HX342" s="12" t="str">
        <f t="shared" ca="1" si="1549"/>
        <v/>
      </c>
      <c r="HY342" s="12" t="str">
        <f t="shared" ca="1" si="1550"/>
        <v/>
      </c>
      <c r="IB342" s="12" t="str">
        <f t="shared" ca="1" si="1551"/>
        <v/>
      </c>
      <c r="IC342" s="12" t="str">
        <f t="shared" ca="1" si="1552"/>
        <v/>
      </c>
      <c r="ID342" s="12" t="str">
        <f t="shared" ca="1" si="1553"/>
        <v/>
      </c>
      <c r="IE342" s="12" t="str">
        <f t="shared" ca="1" si="1554"/>
        <v/>
      </c>
      <c r="IF342" s="12" t="str">
        <f t="shared" ca="1" si="1555"/>
        <v/>
      </c>
    </row>
    <row r="343" spans="1:240" x14ac:dyDescent="0.2">
      <c r="A343" s="182" t="s">
        <v>1081</v>
      </c>
      <c r="B343" s="1">
        <f t="shared" si="1497"/>
        <v>1979</v>
      </c>
      <c r="C343" s="42">
        <f>'Annual Data_MER_July-2014'!B43</f>
        <v>7918.91</v>
      </c>
      <c r="D343" s="42">
        <f>'Annual Data_MER_July-2014'!F43</f>
        <v>4365.8440000000001</v>
      </c>
      <c r="E343" s="42">
        <f>AER11_Table2.1d!U42*0.001</f>
        <v>24191.813000000002</v>
      </c>
      <c r="F343" s="42">
        <f>AER11_Table2.1e!L39*0.001</f>
        <v>20437.252</v>
      </c>
      <c r="G343" s="42">
        <f>AER11_Table2.1f!$Z39*0.001</f>
        <v>23943.197</v>
      </c>
      <c r="H343" s="42">
        <f t="shared" si="1459"/>
        <v>80857.016000000003</v>
      </c>
      <c r="I343" s="15">
        <f t="shared" si="1409"/>
        <v>3.3882254932330151</v>
      </c>
      <c r="J343" s="251">
        <f t="shared" si="1460"/>
        <v>56913.819000000003</v>
      </c>
      <c r="K343" s="27">
        <f>[2]National!H270</f>
        <v>7918.91</v>
      </c>
      <c r="L343" s="42">
        <f>[10]Commercial_Total!D269</f>
        <v>4365.8440000000001</v>
      </c>
      <c r="M343" s="42">
        <f>[11]Total_Industrial!F274</f>
        <v>17427.362341794298</v>
      </c>
      <c r="N343" s="27">
        <f t="shared" si="1524"/>
        <v>19444.027412857857</v>
      </c>
      <c r="O343" s="29">
        <f t="shared" si="1461"/>
        <v>23943.197</v>
      </c>
      <c r="P343" s="29">
        <f t="shared" si="1462"/>
        <v>73099.340754652163</v>
      </c>
      <c r="Q343" s="27"/>
      <c r="R343" s="27"/>
      <c r="S343" s="51">
        <f t="shared" si="1556"/>
        <v>1</v>
      </c>
      <c r="T343" s="51">
        <f t="shared" si="1557"/>
        <v>1</v>
      </c>
      <c r="U343" s="51">
        <f t="shared" si="1558"/>
        <v>0.72038264936134788</v>
      </c>
      <c r="V343" s="51">
        <f t="shared" si="1559"/>
        <v>0.95140126533928615</v>
      </c>
      <c r="W343" s="51">
        <f t="shared" si="1560"/>
        <v>1</v>
      </c>
      <c r="X343" s="51">
        <f t="shared" si="1561"/>
        <v>0.90405686940824237</v>
      </c>
      <c r="Z343" s="23">
        <f t="shared" si="1526"/>
        <v>78688.399457564272</v>
      </c>
      <c r="AA343" s="23">
        <f t="shared" si="1410"/>
        <v>52144.920365325939</v>
      </c>
      <c r="AB343" s="27">
        <f t="shared" si="1593"/>
        <v>1596.7637525646142</v>
      </c>
      <c r="AC343" s="58">
        <f t="shared" si="1563"/>
        <v>0.92015382081904729</v>
      </c>
      <c r="AD343" s="27">
        <f t="shared" si="1411"/>
        <v>2023.2918305947551</v>
      </c>
      <c r="AE343" s="27">
        <f t="shared" si="1527"/>
        <v>6459.2</v>
      </c>
      <c r="AH343" s="267">
        <f t="shared" si="1528"/>
        <v>100.63630795121935</v>
      </c>
      <c r="AI343" s="267">
        <f t="shared" si="1463"/>
        <v>83.725202175264855</v>
      </c>
      <c r="AJ343" s="267">
        <f t="shared" si="1594"/>
        <v>10914.177074600826</v>
      </c>
      <c r="AK343" s="267">
        <f t="shared" si="1529"/>
        <v>21.131279328439174</v>
      </c>
      <c r="AL343" s="231">
        <f t="shared" si="1564"/>
        <v>11833.783262477662</v>
      </c>
      <c r="AM343" s="15"/>
      <c r="AN343" s="34">
        <f t="shared" si="1581"/>
        <v>11.317088920400694</v>
      </c>
      <c r="AO343" s="34">
        <f t="shared" si="1582"/>
        <v>12.518116175377756</v>
      </c>
      <c r="AQ343" s="26">
        <f t="shared" si="1532"/>
        <v>1.2300332608202034</v>
      </c>
      <c r="AR343" s="26">
        <f t="shared" si="1412"/>
        <v>1.3049907691328784</v>
      </c>
      <c r="AS343" s="26">
        <f t="shared" si="1533"/>
        <v>1.3219506280017277</v>
      </c>
      <c r="AT343" s="26">
        <f t="shared" si="1534"/>
        <v>1.0902386994875235</v>
      </c>
      <c r="AU343" s="26">
        <f t="shared" si="1535"/>
        <v>1.0243038896963776</v>
      </c>
      <c r="AV343" s="26">
        <f t="shared" si="1536"/>
        <v>1.2234421636852253</v>
      </c>
      <c r="AY343" s="34">
        <f t="shared" si="1575"/>
        <v>12.182375442402197</v>
      </c>
      <c r="AZ343" s="34">
        <f t="shared" si="1576"/>
        <v>8.0729688452634907</v>
      </c>
      <c r="BA343" s="34">
        <f t="shared" si="1577"/>
        <v>0.24720766543296605</v>
      </c>
      <c r="BB343">
        <f t="shared" si="1578"/>
        <v>1.4245631360215619E-4</v>
      </c>
      <c r="BC343" s="34">
        <f t="shared" si="1579"/>
        <v>0.31324186131328263</v>
      </c>
      <c r="BD343" s="34"/>
      <c r="BH343" s="258">
        <f>[2]National!CQ270</f>
        <v>1.2201584586810486</v>
      </c>
      <c r="BI343" s="258">
        <f>[10]Commercial_Total!Y269</f>
        <v>1.2878816232968746</v>
      </c>
      <c r="BJ343" s="258">
        <f>[11]Total_Industrial!Z274</f>
        <v>1.1215509637939873</v>
      </c>
      <c r="BK343" s="51">
        <f t="shared" si="1542"/>
        <v>1.0999515590507036</v>
      </c>
      <c r="BL343" s="258">
        <f>[13]Elec_Power_Sector!AF39</f>
        <v>1.0135030511979721</v>
      </c>
      <c r="BN343" s="258">
        <f>[2]National!CU270</f>
        <v>1.0080930489551567</v>
      </c>
      <c r="BO343" s="258">
        <f>[10]Commercial_Total!X269</f>
        <v>1.0132847192835981</v>
      </c>
      <c r="BP343" s="258">
        <f>[11]Total_Industrial!AD274</f>
        <v>1.1786806195574184</v>
      </c>
      <c r="BQ343" s="51">
        <f t="shared" si="1543"/>
        <v>0.99116973880962289</v>
      </c>
      <c r="BR343" s="263">
        <f t="shared" si="1572"/>
        <v>1.0106569373280512</v>
      </c>
      <c r="BZ343" s="83">
        <f t="shared" si="1498"/>
        <v>0.85149689547437946</v>
      </c>
      <c r="CA343" s="83">
        <f t="shared" si="1413"/>
        <v>1.2429749385940476</v>
      </c>
      <c r="CB343" s="83">
        <f t="shared" si="1414"/>
        <v>1.2234421636852253</v>
      </c>
      <c r="CC343" s="83">
        <f t="shared" si="1415"/>
        <v>1.0758289903957701</v>
      </c>
      <c r="CD343" s="83">
        <f t="shared" si="1416"/>
        <v>1.0405007811254912</v>
      </c>
      <c r="CE343" s="83">
        <f t="shared" si="1417"/>
        <v>1.0929436564984119</v>
      </c>
      <c r="CF343" s="413">
        <f t="shared" si="1464"/>
        <v>1.0417571653121414</v>
      </c>
      <c r="CG343" s="413">
        <f t="shared" si="1418"/>
        <v>1.0417572041704268</v>
      </c>
      <c r="CH343" s="9"/>
      <c r="CI343" s="84">
        <f t="shared" si="1465"/>
        <v>1.1194009048642473</v>
      </c>
      <c r="CK343" s="87">
        <f t="shared" si="1419"/>
        <v>2.3134553618405072</v>
      </c>
      <c r="CL343" s="87">
        <f t="shared" si="1466"/>
        <v>1.0848974466788474E-3</v>
      </c>
      <c r="CM343" s="92">
        <f t="shared" si="1467"/>
        <v>1</v>
      </c>
      <c r="CN343" s="92">
        <f t="shared" si="1468"/>
        <v>1</v>
      </c>
      <c r="CO343" s="5">
        <f t="shared" si="1469"/>
        <v>1</v>
      </c>
      <c r="CP343" s="91">
        <f t="shared" si="1420"/>
        <v>1</v>
      </c>
      <c r="CQ343" s="37">
        <f t="shared" si="1421"/>
        <v>1.0417571653121414</v>
      </c>
      <c r="CR343">
        <f t="shared" si="1422"/>
        <v>1.1194009048642473</v>
      </c>
      <c r="CS343" s="84">
        <f t="shared" si="1423"/>
        <v>1.1372087707314447</v>
      </c>
      <c r="CT343" s="205"/>
      <c r="CU343" s="244"/>
      <c r="CV343" s="5"/>
      <c r="CW343" s="26">
        <f t="shared" si="1470"/>
        <v>0.1083307991323578</v>
      </c>
      <c r="CX343" s="26">
        <f t="shared" si="1471"/>
        <v>5.9724806748303681E-2</v>
      </c>
      <c r="CY343" s="26">
        <f t="shared" si="1472"/>
        <v>0.23840655964719068</v>
      </c>
      <c r="CZ343" s="26">
        <f t="shared" si="1473"/>
        <v>0.26599456591707232</v>
      </c>
      <c r="DA343" s="26">
        <f t="shared" si="1474"/>
        <v>0.32754326855507537</v>
      </c>
      <c r="DB343">
        <f t="shared" si="1475"/>
        <v>1</v>
      </c>
      <c r="DD343" s="26">
        <f t="shared" si="1499"/>
        <v>0.11029500122370459</v>
      </c>
      <c r="DE343" s="26">
        <f t="shared" si="1500"/>
        <v>5.9147663919261614E-2</v>
      </c>
      <c r="DF343" s="26">
        <f t="shared" si="1501"/>
        <v>0.24025355104470875</v>
      </c>
      <c r="DG343" s="26">
        <f t="shared" si="1502"/>
        <v>0.26642704968216152</v>
      </c>
      <c r="DH343" s="26">
        <f t="shared" si="1503"/>
        <v>0.32384409875278808</v>
      </c>
      <c r="DI343" s="26">
        <f t="shared" si="1504"/>
        <v>0.99996736462262448</v>
      </c>
      <c r="DJ343" s="26"/>
      <c r="DK343" s="26">
        <f t="shared" si="1505"/>
        <v>0.11029860086016766</v>
      </c>
      <c r="DL343" s="26">
        <f t="shared" si="1506"/>
        <v>5.914959428859283E-2</v>
      </c>
      <c r="DM343" s="26">
        <f t="shared" si="1507"/>
        <v>0.24026139206590758</v>
      </c>
      <c r="DN343" s="26">
        <f t="shared" si="1508"/>
        <v>0.26643574491324307</v>
      </c>
      <c r="DO343" s="26">
        <f t="shared" si="1509"/>
        <v>0.32385466787208889</v>
      </c>
      <c r="DP343" s="26">
        <f t="shared" si="1510"/>
        <v>1</v>
      </c>
      <c r="DQ343" s="26"/>
      <c r="DR343" s="26"/>
      <c r="DS343" s="26">
        <f t="shared" si="1511"/>
        <v>-6.0239168643626752E-2</v>
      </c>
      <c r="DT343" s="26">
        <f t="shared" si="1512"/>
        <v>-8.9933905897924687E-3</v>
      </c>
      <c r="DU343" s="26">
        <f t="shared" si="1513"/>
        <v>-5.0308190274468971E-2</v>
      </c>
      <c r="DV343" s="26">
        <f t="shared" si="1514"/>
        <v>-1.4083641255986948E-2</v>
      </c>
      <c r="DW343" s="26">
        <f t="shared" si="1515"/>
        <v>1.2670645286671782E-3</v>
      </c>
      <c r="DY343" s="26">
        <f t="shared" si="1516"/>
        <v>0.97764817988344233</v>
      </c>
      <c r="DZ343" s="26">
        <f t="shared" si="1517"/>
        <v>0.92193139487816089</v>
      </c>
      <c r="EA343" s="26">
        <f t="shared" si="1424"/>
        <v>1.1372087707314447</v>
      </c>
      <c r="EC343" s="26">
        <f t="shared" si="1476"/>
        <v>-1.3186338329041343E-2</v>
      </c>
      <c r="ED343" s="26">
        <f t="shared" si="1477"/>
        <v>-9.1486391170113937E-3</v>
      </c>
      <c r="EE343" s="26">
        <f t="shared" si="1478"/>
        <v>-2.7010507661476709E-3</v>
      </c>
      <c r="EF343" s="26">
        <f t="shared" si="1479"/>
        <v>-2.675894902094186E-2</v>
      </c>
      <c r="EG343" s="26">
        <f t="shared" si="1480"/>
        <v>-1.6102304885824686E-2</v>
      </c>
      <c r="EI343" s="26">
        <f t="shared" si="1481"/>
        <v>0.98512289578974643</v>
      </c>
      <c r="EJ343" s="26">
        <f t="shared" si="1518"/>
        <v>0.94460749954818668</v>
      </c>
      <c r="EK343" s="26">
        <f t="shared" si="1425"/>
        <v>1.0758289903957701</v>
      </c>
      <c r="EN343" s="26">
        <f t="shared" si="1519"/>
        <v>-4.3587810000036017E-2</v>
      </c>
      <c r="EO343" s="26">
        <f t="shared" si="1482"/>
        <v>2.0631180079945913E-2</v>
      </c>
      <c r="EP343" s="26">
        <f t="shared" si="1483"/>
        <v>-5.2651588056064999E-2</v>
      </c>
      <c r="EQ343" s="26">
        <f t="shared" si="1484"/>
        <v>-1.1801752731073001E-2</v>
      </c>
      <c r="ER343" s="26">
        <f t="shared" si="1485"/>
        <v>-7.884979949192713E-4</v>
      </c>
      <c r="ET343" s="26">
        <f t="shared" si="1486"/>
        <v>0.98055429516343429</v>
      </c>
      <c r="EU343" s="26">
        <f t="shared" si="1520"/>
        <v>0.88291969006277327</v>
      </c>
      <c r="EV343" s="26">
        <f t="shared" si="1426"/>
        <v>1.0929436564984119</v>
      </c>
      <c r="EW343" s="26"/>
      <c r="EX343" s="26">
        <f t="shared" si="1487"/>
        <v>-1.6651358643590942E-2</v>
      </c>
      <c r="EY343" s="26">
        <f t="shared" si="1488"/>
        <v>-2.9624570669738486E-2</v>
      </c>
      <c r="EZ343" s="26">
        <f t="shared" si="1489"/>
        <v>2.3433848335306933E-3</v>
      </c>
      <c r="FA343" s="26">
        <f t="shared" si="1490"/>
        <v>-2.2818885249138265E-3</v>
      </c>
      <c r="FB343" s="26">
        <f t="shared" si="1491"/>
        <v>2.0555625235861279E-3</v>
      </c>
      <c r="FC343" s="26"/>
      <c r="FD343" s="26">
        <f t="shared" si="1492"/>
        <v>0.99703624946042058</v>
      </c>
      <c r="FE343" s="26">
        <f t="shared" si="1521"/>
        <v>1.0441849383698236</v>
      </c>
      <c r="FF343" s="26">
        <f t="shared" si="1427"/>
        <v>1.0405007811254912</v>
      </c>
      <c r="FV343" s="26">
        <f t="shared" si="1428"/>
        <v>0.85149689547437946</v>
      </c>
      <c r="FX343" s="8">
        <f t="shared" si="1522"/>
        <v>30</v>
      </c>
      <c r="FY343" t="b">
        <f t="shared" si="1493"/>
        <v>0</v>
      </c>
      <c r="GC343" s="11"/>
      <c r="GD343" s="11"/>
      <c r="GE343" s="11"/>
      <c r="GF343" s="11" t="str">
        <f t="shared" ca="1" si="1429"/>
        <v/>
      </c>
      <c r="GG343" s="20" t="str">
        <f t="shared" ca="1" si="1584"/>
        <v/>
      </c>
      <c r="GH343" s="20" t="str">
        <f t="shared" ca="1" si="1585"/>
        <v/>
      </c>
      <c r="GI343" s="20" t="str">
        <f t="shared" ca="1" si="1586"/>
        <v/>
      </c>
      <c r="GM343" s="12" t="str">
        <f t="shared" ca="1" si="1587"/>
        <v/>
      </c>
      <c r="GN343" s="12" t="str">
        <f t="shared" ca="1" si="1588"/>
        <v/>
      </c>
      <c r="GO343" s="12" t="str">
        <f t="shared" ca="1" si="1589"/>
        <v/>
      </c>
      <c r="GP343" s="12" t="str">
        <f t="shared" ca="1" si="1590"/>
        <v/>
      </c>
      <c r="GQ343" s="12" t="str">
        <f t="shared" ca="1" si="1591"/>
        <v/>
      </c>
      <c r="GX343" s="14"/>
      <c r="GZ343">
        <f t="shared" si="1438"/>
        <v>0.61227546329209925</v>
      </c>
      <c r="HA343">
        <f t="shared" si="1439"/>
        <v>1.1639096150160402</v>
      </c>
      <c r="HB343">
        <f t="shared" si="1440"/>
        <v>1.0263999669582873</v>
      </c>
      <c r="HC343">
        <f t="shared" si="1441"/>
        <v>1.1570930174040968</v>
      </c>
      <c r="HD343">
        <f t="shared" si="1442"/>
        <v>0.8463519782927198</v>
      </c>
      <c r="HE343">
        <f t="shared" si="1443"/>
        <v>0.84635206891526693</v>
      </c>
      <c r="HG343">
        <f t="shared" si="1444"/>
        <v>1.1946367903948962</v>
      </c>
      <c r="HI343">
        <f t="shared" si="1445"/>
        <v>1.3462159268570071</v>
      </c>
      <c r="HJ343">
        <f t="shared" si="1446"/>
        <v>1.3423391799756597</v>
      </c>
      <c r="HK343">
        <f t="shared" si="1447"/>
        <v>1.4176345608600223</v>
      </c>
      <c r="HL343">
        <f t="shared" si="1448"/>
        <v>1.155004739405757</v>
      </c>
      <c r="HM343">
        <f t="shared" si="1449"/>
        <v>1.0346526609337101</v>
      </c>
      <c r="HO343" s="8">
        <f t="shared" si="1523"/>
        <v>30</v>
      </c>
      <c r="HP343" t="b">
        <f t="shared" si="1496"/>
        <v>0</v>
      </c>
      <c r="HS343" s="11"/>
      <c r="HT343" s="11"/>
      <c r="HU343" s="11"/>
      <c r="HV343" s="11" t="str">
        <f t="shared" ca="1" si="1547"/>
        <v/>
      </c>
      <c r="HW343" s="12" t="str">
        <f t="shared" ca="1" si="1548"/>
        <v/>
      </c>
      <c r="HX343" s="12" t="str">
        <f t="shared" ca="1" si="1549"/>
        <v/>
      </c>
      <c r="HY343" s="12" t="str">
        <f t="shared" ca="1" si="1550"/>
        <v/>
      </c>
      <c r="IB343" s="12" t="str">
        <f t="shared" ca="1" si="1551"/>
        <v/>
      </c>
      <c r="IC343" s="12" t="str">
        <f t="shared" ca="1" si="1552"/>
        <v/>
      </c>
      <c r="ID343" s="12" t="str">
        <f t="shared" ca="1" si="1553"/>
        <v/>
      </c>
      <c r="IE343" s="12" t="str">
        <f t="shared" ca="1" si="1554"/>
        <v/>
      </c>
      <c r="IF343" s="12" t="str">
        <f t="shared" ca="1" si="1555"/>
        <v/>
      </c>
    </row>
    <row r="344" spans="1:240" x14ac:dyDescent="0.2">
      <c r="A344" s="182" t="s">
        <v>1081</v>
      </c>
      <c r="B344" s="1">
        <f t="shared" si="1497"/>
        <v>1980</v>
      </c>
      <c r="C344" s="42">
        <f>'Annual Data_MER_July-2014'!B44</f>
        <v>7439.4049999999997</v>
      </c>
      <c r="D344" s="42">
        <f>'Annual Data_MER_July-2014'!F44</f>
        <v>4104.9840000000004</v>
      </c>
      <c r="E344" s="42">
        <f>AER11_Table2.1d!U43*0.001</f>
        <v>22594.841</v>
      </c>
      <c r="F344" s="42">
        <f>AER11_Table2.1e!L40*0.001</f>
        <v>19659.098000000002</v>
      </c>
      <c r="G344" s="42">
        <f>AER11_Table2.1f!$Z40*0.001</f>
        <v>24269.432000000001</v>
      </c>
      <c r="H344" s="42">
        <f t="shared" si="1459"/>
        <v>78067.759999999995</v>
      </c>
      <c r="I344" s="15">
        <f t="shared" si="1409"/>
        <v>3.3961025767324449</v>
      </c>
      <c r="J344" s="251">
        <f t="shared" si="1460"/>
        <v>53798.327999999994</v>
      </c>
      <c r="K344" s="27">
        <f>[2]National!H271</f>
        <v>7439.4049999999997</v>
      </c>
      <c r="L344" s="42">
        <f>[10]Commercial_Total!D270</f>
        <v>4104.9840000000004</v>
      </c>
      <c r="M344" s="42">
        <f>[11]Total_Industrial!F275</f>
        <v>16258.66788253151</v>
      </c>
      <c r="N344" s="27">
        <f t="shared" si="1524"/>
        <v>18523.569707188886</v>
      </c>
      <c r="O344" s="29">
        <f t="shared" si="1461"/>
        <v>24269.432000000001</v>
      </c>
      <c r="P344" s="29">
        <f t="shared" si="1462"/>
        <v>70596.0585897204</v>
      </c>
      <c r="Q344" s="27"/>
      <c r="R344" s="27"/>
      <c r="S344" s="51">
        <f t="shared" si="1556"/>
        <v>1</v>
      </c>
      <c r="T344" s="51">
        <f t="shared" si="1557"/>
        <v>1</v>
      </c>
      <c r="U344" s="51">
        <f t="shared" si="1558"/>
        <v>0.71957434365355832</v>
      </c>
      <c r="V344" s="51">
        <f t="shared" si="1559"/>
        <v>0.94223904408986026</v>
      </c>
      <c r="W344" s="51">
        <f t="shared" si="1560"/>
        <v>1</v>
      </c>
      <c r="X344" s="51">
        <f t="shared" si="1561"/>
        <v>0.90429209944950906</v>
      </c>
      <c r="Z344" s="23">
        <f t="shared" si="1526"/>
        <v>80226.208855010162</v>
      </c>
      <c r="AA344" s="23">
        <f t="shared" si="1410"/>
        <v>53249.557142872116</v>
      </c>
      <c r="AB344" s="27">
        <f t="shared" si="1593"/>
        <v>1552.6903037742604</v>
      </c>
      <c r="AC344" s="58">
        <f t="shared" si="1563"/>
        <v>0.91829096619781136</v>
      </c>
      <c r="AD344" s="27">
        <f t="shared" si="1411"/>
        <v>2046.9226015986412</v>
      </c>
      <c r="AE344" s="27">
        <f t="shared" si="1527"/>
        <v>6443.4</v>
      </c>
      <c r="AH344" s="267">
        <f t="shared" si="1528"/>
        <v>92.730357151052218</v>
      </c>
      <c r="AI344" s="267">
        <f t="shared" si="1463"/>
        <v>77.089542528702239</v>
      </c>
      <c r="AJ344" s="267">
        <f t="shared" si="1594"/>
        <v>10471.288345789331</v>
      </c>
      <c r="AK344" s="267">
        <f t="shared" si="1529"/>
        <v>20.171786927062808</v>
      </c>
      <c r="AL344" s="231">
        <f t="shared" si="1564"/>
        <v>11856.546007673</v>
      </c>
      <c r="AM344" s="15"/>
      <c r="AN344" s="34">
        <f t="shared" si="1581"/>
        <v>10.956336497768321</v>
      </c>
      <c r="AO344" s="34">
        <f t="shared" si="1582"/>
        <v>12.115926374274451</v>
      </c>
      <c r="AQ344" s="26">
        <f t="shared" si="1532"/>
        <v>1.1334023068375969</v>
      </c>
      <c r="AR344" s="26">
        <f t="shared" si="1412"/>
        <v>1.2015634335052547</v>
      </c>
      <c r="AS344" s="26">
        <f t="shared" si="1533"/>
        <v>1.2683069103686551</v>
      </c>
      <c r="AT344" s="26">
        <f t="shared" si="1534"/>
        <v>1.0407350356730527</v>
      </c>
      <c r="AU344" s="26">
        <f t="shared" si="1535"/>
        <v>1.0262741783121647</v>
      </c>
      <c r="AV344" s="26">
        <f t="shared" si="1536"/>
        <v>1.1844427595447822</v>
      </c>
      <c r="AY344" s="34">
        <f t="shared" si="1575"/>
        <v>12.450912383991398</v>
      </c>
      <c r="AZ344" s="34">
        <f t="shared" si="1576"/>
        <v>8.2642016858913188</v>
      </c>
      <c r="BA344" s="34">
        <f t="shared" si="1577"/>
        <v>0.24097375667726054</v>
      </c>
      <c r="BB344">
        <f t="shared" si="1578"/>
        <v>1.4251652329481506E-4</v>
      </c>
      <c r="BC344" s="34">
        <f t="shared" si="1579"/>
        <v>0.31767740658637383</v>
      </c>
      <c r="BD344" s="34"/>
      <c r="BH344" s="258">
        <f>[2]National!CQ271</f>
        <v>1.1245053308876778</v>
      </c>
      <c r="BI344" s="258">
        <f>[10]Commercial_Total!Y270</f>
        <v>1.1704641723464497</v>
      </c>
      <c r="BJ344" s="258">
        <f>[11]Total_Industrial!Z275</f>
        <v>1.1217111436402347</v>
      </c>
      <c r="BK344" s="51">
        <f t="shared" si="1542"/>
        <v>1.0650117526963567</v>
      </c>
      <c r="BL344" s="258">
        <f>[13]Elec_Power_Sector!AF40</f>
        <v>1.0117717023740886</v>
      </c>
      <c r="BN344" s="258">
        <f>[2]National!CU271</f>
        <v>1.0079119019763969</v>
      </c>
      <c r="BO344" s="258">
        <f>[10]Commercial_Total!X270</f>
        <v>1.0265700240071935</v>
      </c>
      <c r="BP344" s="258">
        <f>[11]Total_Industrial!AD275</f>
        <v>1.130689072684032</v>
      </c>
      <c r="BQ344" s="51">
        <f t="shared" si="1543"/>
        <v>0.97720521209100131</v>
      </c>
      <c r="BR344" s="263">
        <f t="shared" si="1572"/>
        <v>1.014333743377134</v>
      </c>
      <c r="BZ344" s="83">
        <f t="shared" si="1498"/>
        <v>0.84941402902830321</v>
      </c>
      <c r="CA344" s="83">
        <f t="shared" si="1413"/>
        <v>1.2030398687859543</v>
      </c>
      <c r="CB344" s="83">
        <f t="shared" si="1414"/>
        <v>1.1844427595447822</v>
      </c>
      <c r="CC344" s="83">
        <f t="shared" si="1415"/>
        <v>1.0785812821979519</v>
      </c>
      <c r="CD344" s="83">
        <f t="shared" si="1416"/>
        <v>1.0285794100677412</v>
      </c>
      <c r="CE344" s="83">
        <f t="shared" si="1417"/>
        <v>1.0676363306906091</v>
      </c>
      <c r="CF344" s="413">
        <f t="shared" si="1464"/>
        <v>1.0060822321884355</v>
      </c>
      <c r="CG344" s="413">
        <f t="shared" si="1418"/>
        <v>1.0060822965383351</v>
      </c>
      <c r="CH344" s="9"/>
      <c r="CI344" s="84">
        <f t="shared" si="1465"/>
        <v>1.1094064989532773</v>
      </c>
      <c r="CK344" s="87">
        <f t="shared" si="1419"/>
        <v>1.7976093950662502</v>
      </c>
      <c r="CL344" s="87">
        <f t="shared" si="1466"/>
        <v>1.1225957158429566E-3</v>
      </c>
      <c r="CM344" s="92">
        <f t="shared" si="1467"/>
        <v>1</v>
      </c>
      <c r="CN344" s="92">
        <f t="shared" si="1468"/>
        <v>1</v>
      </c>
      <c r="CO344" s="5">
        <f t="shared" si="1469"/>
        <v>1</v>
      </c>
      <c r="CP344" s="91">
        <f t="shared" si="1420"/>
        <v>1</v>
      </c>
      <c r="CQ344" s="37">
        <f t="shared" si="1421"/>
        <v>1.0060822321884355</v>
      </c>
      <c r="CR344">
        <f t="shared" si="1422"/>
        <v>1.1094064989532773</v>
      </c>
      <c r="CS344" s="84">
        <f t="shared" si="1423"/>
        <v>1.098148817427189</v>
      </c>
      <c r="CT344" s="205"/>
      <c r="CU344" s="244"/>
      <c r="CV344" s="5"/>
      <c r="CW344" s="26">
        <f t="shared" si="1470"/>
        <v>0.10537989157773268</v>
      </c>
      <c r="CX344" s="26">
        <f t="shared" si="1471"/>
        <v>5.8147495511849064E-2</v>
      </c>
      <c r="CY344" s="26">
        <f t="shared" si="1472"/>
        <v>0.23030560356097499</v>
      </c>
      <c r="CZ344" s="26">
        <f t="shared" si="1473"/>
        <v>0.26238815703354479</v>
      </c>
      <c r="DA344" s="26">
        <f t="shared" si="1474"/>
        <v>0.34377885231589839</v>
      </c>
      <c r="DB344">
        <f t="shared" si="1475"/>
        <v>1</v>
      </c>
      <c r="DD344" s="26">
        <f t="shared" si="1499"/>
        <v>0.10684855401005691</v>
      </c>
      <c r="DE344" s="26">
        <f t="shared" si="1500"/>
        <v>5.8932633156953899E-2</v>
      </c>
      <c r="DF344" s="26">
        <f t="shared" si="1501"/>
        <v>0.23433274435396464</v>
      </c>
      <c r="DG344" s="26">
        <f t="shared" si="1502"/>
        <v>0.26418725891036476</v>
      </c>
      <c r="DH344" s="26">
        <f t="shared" si="1503"/>
        <v>0.33559560867063121</v>
      </c>
      <c r="DI344" s="26">
        <f t="shared" si="1504"/>
        <v>0.99989679910197149</v>
      </c>
      <c r="DJ344" s="26"/>
      <c r="DK344" s="26">
        <f t="shared" si="1505"/>
        <v>0.1068595820148838</v>
      </c>
      <c r="DL344" s="26">
        <f t="shared" si="1506"/>
        <v>5.8938715685341272E-2</v>
      </c>
      <c r="DM344" s="26">
        <f t="shared" si="1507"/>
        <v>0.23435693019962045</v>
      </c>
      <c r="DN344" s="26">
        <f t="shared" si="1508"/>
        <v>0.26421452608672907</v>
      </c>
      <c r="DO344" s="26">
        <f t="shared" si="1509"/>
        <v>0.33563024601342534</v>
      </c>
      <c r="DP344" s="26">
        <f t="shared" si="1510"/>
        <v>1</v>
      </c>
      <c r="DQ344" s="26"/>
      <c r="DR344" s="26"/>
      <c r="DS344" s="26">
        <f t="shared" si="1511"/>
        <v>-8.1817210259430784E-2</v>
      </c>
      <c r="DT344" s="26">
        <f t="shared" si="1512"/>
        <v>-8.2572397227174382E-2</v>
      </c>
      <c r="DU344" s="26">
        <f t="shared" si="1513"/>
        <v>-4.1425524683754072E-2</v>
      </c>
      <c r="DV344" s="26">
        <f t="shared" si="1514"/>
        <v>-4.6469434038980649E-2</v>
      </c>
      <c r="DW344" s="26">
        <f t="shared" si="1515"/>
        <v>1.921691500426533E-3</v>
      </c>
      <c r="DY344" s="26">
        <f t="shared" si="1516"/>
        <v>0.96565278574211777</v>
      </c>
      <c r="DZ344" s="26">
        <f t="shared" si="1517"/>
        <v>0.89026561972721252</v>
      </c>
      <c r="EA344" s="26">
        <f t="shared" si="1424"/>
        <v>1.098148817427189</v>
      </c>
      <c r="EC344" s="26">
        <f t="shared" si="1476"/>
        <v>2.1803632702236852E-2</v>
      </c>
      <c r="ED344" s="26">
        <f t="shared" si="1477"/>
        <v>2.3411835601174238E-2</v>
      </c>
      <c r="EE344" s="26">
        <f t="shared" si="1478"/>
        <v>-2.5540700029818023E-2</v>
      </c>
      <c r="EF344" s="26">
        <f t="shared" si="1479"/>
        <v>4.2256443954750403E-4</v>
      </c>
      <c r="EG344" s="26">
        <f t="shared" si="1480"/>
        <v>1.40608111893454E-2</v>
      </c>
      <c r="EI344" s="26">
        <f t="shared" si="1481"/>
        <v>1.0025582986020569</v>
      </c>
      <c r="EJ344" s="26">
        <f t="shared" si="1518"/>
        <v>0.94702408759377332</v>
      </c>
      <c r="EK344" s="26">
        <f t="shared" si="1425"/>
        <v>1.0785812821979519</v>
      </c>
      <c r="EN344" s="26">
        <f t="shared" si="1519"/>
        <v>-8.1637501395954076E-2</v>
      </c>
      <c r="EO344" s="26">
        <f t="shared" si="1482"/>
        <v>-9.5598317445257056E-2</v>
      </c>
      <c r="EP344" s="26">
        <f t="shared" si="1483"/>
        <v>1.4280974656386176E-4</v>
      </c>
      <c r="EQ344" s="26">
        <f t="shared" si="1484"/>
        <v>-3.2280307111885662E-2</v>
      </c>
      <c r="ER344" s="26">
        <f t="shared" si="1485"/>
        <v>-1.7097425843966992E-3</v>
      </c>
      <c r="ET344" s="26">
        <f t="shared" si="1486"/>
        <v>0.97684480287951647</v>
      </c>
      <c r="EU344" s="26">
        <f t="shared" si="1520"/>
        <v>0.86247551059781358</v>
      </c>
      <c r="EV344" s="26">
        <f t="shared" si="1426"/>
        <v>1.0676363306906091</v>
      </c>
      <c r="EW344" s="26"/>
      <c r="EX344" s="26">
        <f t="shared" si="1487"/>
        <v>-1.797088634764042E-4</v>
      </c>
      <c r="EY344" s="26">
        <f t="shared" si="1488"/>
        <v>1.3025920218082972E-2</v>
      </c>
      <c r="EZ344" s="26">
        <f t="shared" si="1489"/>
        <v>-4.1568448189104275E-2</v>
      </c>
      <c r="FA344" s="26">
        <f t="shared" si="1490"/>
        <v>-1.4189126927095284E-2</v>
      </c>
      <c r="FB344" s="26">
        <f t="shared" si="1491"/>
        <v>3.6314340848234757E-3</v>
      </c>
      <c r="FC344" s="26"/>
      <c r="FD344" s="26">
        <f t="shared" si="1492"/>
        <v>0.9885426601555698</v>
      </c>
      <c r="FE344" s="26">
        <f t="shared" si="1521"/>
        <v>1.0322213566704852</v>
      </c>
      <c r="FF344" s="26">
        <f t="shared" si="1427"/>
        <v>1.0285794100677412</v>
      </c>
      <c r="FV344" s="26">
        <f t="shared" si="1428"/>
        <v>0.84941402902830321</v>
      </c>
      <c r="FX344" s="8">
        <f t="shared" si="1522"/>
        <v>31</v>
      </c>
      <c r="FY344" t="b">
        <f t="shared" si="1493"/>
        <v>0</v>
      </c>
      <c r="GC344" s="11"/>
      <c r="GD344" s="11"/>
      <c r="GE344" s="11"/>
      <c r="GF344" s="11" t="str">
        <f t="shared" ca="1" si="1429"/>
        <v/>
      </c>
      <c r="GG344" s="20" t="str">
        <f t="shared" ca="1" si="1584"/>
        <v/>
      </c>
      <c r="GH344" s="20" t="str">
        <f t="shared" ca="1" si="1585"/>
        <v/>
      </c>
      <c r="GI344" s="20" t="str">
        <f t="shared" ca="1" si="1586"/>
        <v/>
      </c>
      <c r="GM344" s="12" t="str">
        <f t="shared" ca="1" si="1587"/>
        <v/>
      </c>
      <c r="GN344" s="12" t="str">
        <f t="shared" ca="1" si="1588"/>
        <v/>
      </c>
      <c r="GO344" s="12" t="str">
        <f t="shared" ca="1" si="1589"/>
        <v/>
      </c>
      <c r="GP344" s="12" t="str">
        <f t="shared" ca="1" si="1590"/>
        <v/>
      </c>
      <c r="GQ344" s="12" t="str">
        <f t="shared" ca="1" si="1591"/>
        <v/>
      </c>
      <c r="GX344" s="14"/>
      <c r="GZ344">
        <f t="shared" si="1438"/>
        <v>0.61077776197924072</v>
      </c>
      <c r="HA344">
        <f t="shared" si="1439"/>
        <v>1.1668872433570563</v>
      </c>
      <c r="HB344">
        <f t="shared" si="1440"/>
        <v>1.0146401537205341</v>
      </c>
      <c r="HC344">
        <f t="shared" si="1441"/>
        <v>1.1303003004993699</v>
      </c>
      <c r="HD344">
        <f t="shared" si="1442"/>
        <v>0.81736868810756236</v>
      </c>
      <c r="HE344">
        <f t="shared" si="1443"/>
        <v>0.81736879741792645</v>
      </c>
      <c r="HG344">
        <f t="shared" si="1444"/>
        <v>1.1839706519743338</v>
      </c>
      <c r="HI344">
        <f t="shared" si="1445"/>
        <v>1.2404577059841599</v>
      </c>
      <c r="HJ344">
        <f t="shared" si="1446"/>
        <v>1.2359517876834503</v>
      </c>
      <c r="HK344">
        <f t="shared" si="1447"/>
        <v>1.3601080644245136</v>
      </c>
      <c r="HL344">
        <f t="shared" si="1448"/>
        <v>1.1025602918269473</v>
      </c>
      <c r="HM344">
        <f t="shared" si="1449"/>
        <v>1.0366428558159495</v>
      </c>
      <c r="HO344" s="8">
        <f t="shared" si="1523"/>
        <v>31</v>
      </c>
      <c r="HP344" t="b">
        <f t="shared" si="1496"/>
        <v>0</v>
      </c>
      <c r="HS344" s="11"/>
      <c r="HT344" s="11"/>
      <c r="HU344" s="11"/>
      <c r="HV344" s="11" t="str">
        <f t="shared" ca="1" si="1547"/>
        <v/>
      </c>
      <c r="HW344" s="12" t="str">
        <f t="shared" ca="1" si="1548"/>
        <v/>
      </c>
      <c r="HX344" s="12" t="str">
        <f t="shared" ca="1" si="1549"/>
        <v/>
      </c>
      <c r="HY344" s="12" t="str">
        <f t="shared" ca="1" si="1550"/>
        <v/>
      </c>
      <c r="IB344" s="12" t="str">
        <f t="shared" ca="1" si="1551"/>
        <v/>
      </c>
      <c r="IC344" s="12" t="str">
        <f t="shared" ca="1" si="1552"/>
        <v/>
      </c>
      <c r="ID344" s="12" t="str">
        <f t="shared" ca="1" si="1553"/>
        <v/>
      </c>
      <c r="IE344" s="12" t="str">
        <f t="shared" ca="1" si="1554"/>
        <v/>
      </c>
      <c r="IF344" s="12" t="str">
        <f t="shared" ca="1" si="1555"/>
        <v/>
      </c>
    </row>
    <row r="345" spans="1:240" x14ac:dyDescent="0.2">
      <c r="A345" s="182" t="s">
        <v>1081</v>
      </c>
      <c r="B345" s="1">
        <f t="shared" si="1497"/>
        <v>1981</v>
      </c>
      <c r="C345" s="42">
        <f>'Annual Data_MER_July-2014'!B45</f>
        <v>7045.2849999999999</v>
      </c>
      <c r="D345" s="42">
        <f>'Annual Data_MER_July-2014'!F45</f>
        <v>3837.0250000000001</v>
      </c>
      <c r="E345" s="42">
        <f>AER11_Table2.1d!U44*0.001</f>
        <v>21318.164000000001</v>
      </c>
      <c r="F345" s="42">
        <f>AER11_Table2.1e!L41*0.001</f>
        <v>19477.771000000001</v>
      </c>
      <c r="G345" s="42">
        <f>AER11_Table2.1f!$Z41*0.001</f>
        <v>24424.767</v>
      </c>
      <c r="H345" s="42">
        <f t="shared" si="1459"/>
        <v>76103.012000000002</v>
      </c>
      <c r="I345" s="15">
        <f t="shared" ref="I345:I375" si="1595">G345/H269</f>
        <v>3.3340227125212345</v>
      </c>
      <c r="J345" s="251">
        <f t="shared" si="1460"/>
        <v>51678.245000000003</v>
      </c>
      <c r="K345" s="27">
        <f>[2]National!H272</f>
        <v>7045.2849999999989</v>
      </c>
      <c r="L345" s="42">
        <f>[10]Commercial_Total!D271</f>
        <v>3837.0250000000001</v>
      </c>
      <c r="M345" s="42">
        <f>[11]Total_Industrial!F276</f>
        <v>15599.091905608566</v>
      </c>
      <c r="N345" s="27">
        <f t="shared" si="1524"/>
        <v>18487.757080546693</v>
      </c>
      <c r="O345" s="29">
        <f t="shared" si="1461"/>
        <v>24424.767</v>
      </c>
      <c r="P345" s="29">
        <f t="shared" si="1462"/>
        <v>69393.925986155256</v>
      </c>
      <c r="Q345" s="27"/>
      <c r="R345" s="27"/>
      <c r="S345" s="51">
        <f t="shared" si="1556"/>
        <v>0.99999999999999989</v>
      </c>
      <c r="T345" s="51">
        <f t="shared" si="1557"/>
        <v>1</v>
      </c>
      <c r="U345" s="51">
        <f t="shared" si="1558"/>
        <v>0.73172773722955531</v>
      </c>
      <c r="V345" s="51">
        <f t="shared" si="1559"/>
        <v>0.94917211422943071</v>
      </c>
      <c r="W345" s="51">
        <f t="shared" si="1560"/>
        <v>1</v>
      </c>
      <c r="X345" s="51">
        <f t="shared" si="1561"/>
        <v>0.91184204359947352</v>
      </c>
      <c r="Z345" s="23">
        <f t="shared" si="1526"/>
        <v>83391.453556010398</v>
      </c>
      <c r="AA345" s="23">
        <f t="shared" ref="AA345:AA372" si="1596">AA116</f>
        <v>54225.356492580366</v>
      </c>
      <c r="AB345" s="27">
        <f t="shared" si="1593"/>
        <v>1563.5705796242562</v>
      </c>
      <c r="AC345" s="58">
        <f t="shared" si="1563"/>
        <v>0.92139324235246656</v>
      </c>
      <c r="AD345" s="27">
        <f t="shared" ref="AD345:AD375" si="1597">AD269/3.412</f>
        <v>2096.2454922519614</v>
      </c>
      <c r="AE345" s="27">
        <f t="shared" si="1527"/>
        <v>6610.6</v>
      </c>
      <c r="AH345" s="267">
        <f t="shared" si="1528"/>
        <v>84.484496906724246</v>
      </c>
      <c r="AI345" s="267">
        <f t="shared" si="1463"/>
        <v>70.760715063717811</v>
      </c>
      <c r="AJ345" s="267">
        <f t="shared" si="1594"/>
        <v>9976.5831545367182</v>
      </c>
      <c r="AK345" s="267">
        <f t="shared" si="1529"/>
        <v>20.065001815451183</v>
      </c>
      <c r="AL345" s="231">
        <f t="shared" si="1564"/>
        <v>11651.672998357115</v>
      </c>
      <c r="AM345" s="15"/>
      <c r="AN345" s="34">
        <f t="shared" si="1581"/>
        <v>10.497371794716857</v>
      </c>
      <c r="AO345" s="34">
        <f t="shared" si="1582"/>
        <v>11.512269990621123</v>
      </c>
      <c r="AQ345" s="26">
        <f t="shared" si="1532"/>
        <v>1.0326167894524123</v>
      </c>
      <c r="AR345" s="26">
        <f t="shared" ref="AR345:AR373" si="1598">AI345/AI$379</f>
        <v>1.1029185666472408</v>
      </c>
      <c r="AS345" s="26">
        <f t="shared" si="1533"/>
        <v>1.2083870617367301</v>
      </c>
      <c r="AT345" s="26">
        <f t="shared" si="1534"/>
        <v>1.0352256077109034</v>
      </c>
      <c r="AU345" s="26">
        <f t="shared" si="1535"/>
        <v>1.0085408621205916</v>
      </c>
      <c r="AV345" s="26">
        <f t="shared" si="1536"/>
        <v>1.1348260450958734</v>
      </c>
      <c r="AY345" s="34">
        <f t="shared" ref="AY345:AY373" si="1599">Z345/$AE345</f>
        <v>12.614808573504734</v>
      </c>
      <c r="AZ345" s="34">
        <f t="shared" ref="AZ345:AZ373" si="1600">AA345/$AE345</f>
        <v>8.2027889287780784</v>
      </c>
      <c r="BA345" s="34">
        <f t="shared" ref="BA345:BA373" si="1601">AB345/$AE345</f>
        <v>0.23652476017672466</v>
      </c>
      <c r="BB345">
        <f t="shared" ref="BB345:BB373" si="1602">AC345/$AE345</f>
        <v>1.393811820942829E-4</v>
      </c>
      <c r="BC345" s="34">
        <f t="shared" ref="BC345:BC373" si="1603">AD345/$AE345</f>
        <v>0.31710366566604564</v>
      </c>
      <c r="BD345" s="34"/>
      <c r="BH345" s="258">
        <f>[2]National!CQ272</f>
        <v>1.0469225922606604</v>
      </c>
      <c r="BI345" s="258">
        <f>[10]Commercial_Total!Y271</f>
        <v>1.0891480727633926</v>
      </c>
      <c r="BJ345" s="258">
        <f>[11]Total_Industrial!Z276</f>
        <v>1.1026798493637242</v>
      </c>
      <c r="BK345" s="51">
        <f t="shared" si="1542"/>
        <v>1.0623116885641064</v>
      </c>
      <c r="BL345" s="258">
        <f>[13]Elec_Power_Sector!AF41</f>
        <v>1.0129812900975894</v>
      </c>
      <c r="BN345" s="258">
        <f>[2]National!CU272</f>
        <v>0.98633537673749405</v>
      </c>
      <c r="BO345" s="258">
        <f>[10]Commercial_Total!X271</f>
        <v>1.0126433624850564</v>
      </c>
      <c r="BP345" s="258">
        <f>[11]Total_Industrial!AD276</f>
        <v>1.0958636911287898</v>
      </c>
      <c r="BQ345" s="51">
        <f t="shared" si="1543"/>
        <v>0.97450269902441289</v>
      </c>
      <c r="BR345" s="263">
        <f t="shared" si="1572"/>
        <v>0.99561647582200652</v>
      </c>
      <c r="BZ345" s="83">
        <f t="shared" si="1498"/>
        <v>0.87145550179943854</v>
      </c>
      <c r="CA345" s="83">
        <f t="shared" ref="CA345:CA372" si="1604">IF(ISERR(AO345),"NA ", AO345/AO$379)</f>
        <v>1.1431003582484784</v>
      </c>
      <c r="CB345" s="83">
        <f t="shared" ref="CB345:CB372" si="1605">IF(ISERR(AN345),"NA ",IF(AN345&gt;0, AN345/AN$379,"NA"))</f>
        <v>1.1348260450958734</v>
      </c>
      <c r="CC345" s="83">
        <f t="shared" ref="CC345:CC372" si="1606">IF(CM345=1,EK345,"NA")</f>
        <v>1.0680399174786848</v>
      </c>
      <c r="CD345" s="83">
        <f t="shared" ref="CD345:CD372" si="1607">IF(CP345&gt;0, FF345,"NA")</f>
        <v>1.010894046948545</v>
      </c>
      <c r="CE345" s="83">
        <f t="shared" ref="CE345:CE372" si="1608">IF(CO345&gt;0,EV345, "NA")</f>
        <v>1.0510809189223684</v>
      </c>
      <c r="CF345" s="413">
        <f t="shared" si="1464"/>
        <v>0.98895035741097392</v>
      </c>
      <c r="CG345" s="413">
        <f t="shared" ref="CG345:CG372" si="1609">IF(P345&gt;0,P345/P$379,"NA")</f>
        <v>0.98895040058409645</v>
      </c>
      <c r="CH345" s="9"/>
      <c r="CI345" s="84">
        <f t="shared" si="1465"/>
        <v>1.0796751944826177</v>
      </c>
      <c r="CK345" s="87">
        <f t="shared" si="1419"/>
        <v>1.4247009132712889</v>
      </c>
      <c r="CL345" s="87">
        <f t="shared" si="1466"/>
        <v>1.0817433096786549E-3</v>
      </c>
      <c r="CM345" s="92">
        <f t="shared" si="1467"/>
        <v>1</v>
      </c>
      <c r="CN345" s="92">
        <f t="shared" si="1468"/>
        <v>1</v>
      </c>
      <c r="CO345" s="5">
        <f t="shared" si="1469"/>
        <v>1</v>
      </c>
      <c r="CP345" s="91">
        <f t="shared" ref="CP345:CP373" si="1610">IF(BN345*BO345*BP345*BQ345*BR345&gt;0,1,0)</f>
        <v>1</v>
      </c>
      <c r="CQ345" s="37">
        <f t="shared" si="1421"/>
        <v>0.98895035741097392</v>
      </c>
      <c r="CR345">
        <f t="shared" ref="CR345:CR372" si="1611">CC345*CD345</f>
        <v>1.0796751944826177</v>
      </c>
      <c r="CS345" s="84">
        <f t="shared" ref="CS345:CS373" si="1612">IF(CN345=1,EA345,"NA ")</f>
        <v>1.0625314901851703</v>
      </c>
      <c r="CT345" s="205"/>
      <c r="CU345" s="244"/>
      <c r="CV345" s="5"/>
      <c r="CW345" s="26">
        <f t="shared" si="1470"/>
        <v>0.10152596066413075</v>
      </c>
      <c r="CX345" s="26">
        <f t="shared" si="1471"/>
        <v>5.5293384045824456E-2</v>
      </c>
      <c r="CY345" s="26">
        <f t="shared" si="1472"/>
        <v>0.22479045080574822</v>
      </c>
      <c r="CZ345" s="26">
        <f t="shared" si="1473"/>
        <v>0.26641751158790433</v>
      </c>
      <c r="DA345" s="26">
        <f t="shared" si="1474"/>
        <v>0.35197269289639227</v>
      </c>
      <c r="DB345">
        <f t="shared" si="1475"/>
        <v>1</v>
      </c>
      <c r="DD345" s="26">
        <f t="shared" si="1499"/>
        <v>0.10344096080938173</v>
      </c>
      <c r="DE345" s="26">
        <f t="shared" si="1500"/>
        <v>5.6708469773282769E-2</v>
      </c>
      <c r="DF345" s="26">
        <f t="shared" si="1501"/>
        <v>0.22753688737344854</v>
      </c>
      <c r="DG345" s="26">
        <f t="shared" si="1502"/>
        <v>0.26439771713489774</v>
      </c>
      <c r="DH345" s="26">
        <f t="shared" si="1503"/>
        <v>0.34785968891762847</v>
      </c>
      <c r="DI345" s="26">
        <f t="shared" si="1504"/>
        <v>0.99994372400863929</v>
      </c>
      <c r="DJ345" s="26"/>
      <c r="DK345" s="26">
        <f t="shared" si="1505"/>
        <v>0.10344678237961322</v>
      </c>
      <c r="DL345" s="26">
        <f t="shared" si="1506"/>
        <v>5.6711661278242911E-2</v>
      </c>
      <c r="DM345" s="26">
        <f t="shared" si="1507"/>
        <v>0.22754969295800359</v>
      </c>
      <c r="DN345" s="26">
        <f t="shared" si="1508"/>
        <v>0.2644125972159343</v>
      </c>
      <c r="DO345" s="26">
        <f t="shared" si="1509"/>
        <v>0.34787926616820591</v>
      </c>
      <c r="DP345" s="26">
        <f t="shared" si="1510"/>
        <v>1</v>
      </c>
      <c r="DQ345" s="26"/>
      <c r="DR345" s="26"/>
      <c r="DS345" s="26">
        <f t="shared" si="1511"/>
        <v>-9.3127847349195408E-2</v>
      </c>
      <c r="DT345" s="26">
        <f t="shared" si="1512"/>
        <v>-8.5663661484153192E-2</v>
      </c>
      <c r="DU345" s="26">
        <f t="shared" si="1513"/>
        <v>-4.8396406069306529E-2</v>
      </c>
      <c r="DV345" s="26">
        <f t="shared" si="1514"/>
        <v>-5.3078471545903328E-3</v>
      </c>
      <c r="DW345" s="26">
        <f t="shared" si="1515"/>
        <v>-1.7430346061381372E-2</v>
      </c>
      <c r="DY345" s="26">
        <f t="shared" si="1516"/>
        <v>0.96756602868683594</v>
      </c>
      <c r="DZ345" s="26">
        <f t="shared" si="1517"/>
        <v>0.86139077015588383</v>
      </c>
      <c r="EA345" s="26">
        <f t="shared" ref="EA345:EA374" si="1613">DZ345/DZ$379</f>
        <v>1.0625314901851703</v>
      </c>
      <c r="EC345" s="26">
        <f t="shared" si="1476"/>
        <v>1.3077503383478345E-2</v>
      </c>
      <c r="ED345" s="26">
        <f t="shared" si="1477"/>
        <v>-7.4589271686601021E-3</v>
      </c>
      <c r="EE345" s="26">
        <f t="shared" si="1478"/>
        <v>-1.8635137460709713E-2</v>
      </c>
      <c r="EF345" s="26">
        <f t="shared" si="1479"/>
        <v>-2.2245448868640372E-2</v>
      </c>
      <c r="EG345" s="26">
        <f t="shared" si="1480"/>
        <v>-1.8076817398711184E-3</v>
      </c>
      <c r="EI345" s="26">
        <f t="shared" si="1481"/>
        <v>0.99022663855450399</v>
      </c>
      <c r="EJ345" s="26">
        <f t="shared" si="1518"/>
        <v>0.93776847888812831</v>
      </c>
      <c r="EK345" s="26">
        <f t="shared" ref="EK345:EK374" si="1614">EJ345/EJ$379</f>
        <v>1.0680399174786848</v>
      </c>
      <c r="EN345" s="26">
        <f t="shared" si="1519"/>
        <v>-7.1488236817910514E-2</v>
      </c>
      <c r="EO345" s="26">
        <f t="shared" si="1482"/>
        <v>-7.2004592611151441E-2</v>
      </c>
      <c r="EP345" s="26">
        <f t="shared" si="1483"/>
        <v>-1.7111882509762678E-2</v>
      </c>
      <c r="EQ345" s="26">
        <f t="shared" si="1484"/>
        <v>-2.5384626801632174E-3</v>
      </c>
      <c r="ER345" s="26">
        <f t="shared" si="1485"/>
        <v>1.1948004244405088E-3</v>
      </c>
      <c r="ET345" s="26">
        <f t="shared" si="1486"/>
        <v>0.9844933978993281</v>
      </c>
      <c r="EU345" s="26">
        <f t="shared" si="1520"/>
        <v>0.84910144603339943</v>
      </c>
      <c r="EV345" s="26">
        <f t="shared" ref="EV345:EV374" si="1615">EU345/EU$379</f>
        <v>1.0510809189223684</v>
      </c>
      <c r="EW345" s="26"/>
      <c r="EX345" s="26">
        <f t="shared" si="1487"/>
        <v>-2.1639610531284745E-2</v>
      </c>
      <c r="EY345" s="26">
        <f t="shared" si="1488"/>
        <v>-1.3659068873001832E-2</v>
      </c>
      <c r="EZ345" s="26">
        <f t="shared" si="1489"/>
        <v>-3.1284434324647732E-2</v>
      </c>
      <c r="FA345" s="26">
        <f t="shared" si="1490"/>
        <v>-2.7693844744269558E-3</v>
      </c>
      <c r="FB345" s="26">
        <f t="shared" si="1491"/>
        <v>-1.8625146485821979E-2</v>
      </c>
      <c r="FC345" s="26"/>
      <c r="FD345" s="26">
        <f t="shared" si="1492"/>
        <v>0.9828060303890086</v>
      </c>
      <c r="FE345" s="26">
        <f t="shared" si="1521"/>
        <v>1.0144733740320766</v>
      </c>
      <c r="FF345" s="26">
        <f t="shared" ref="FF345:FF374" si="1616">FE345/FE$379</f>
        <v>1.010894046948545</v>
      </c>
      <c r="FV345" s="26">
        <f t="shared" ref="FV345:FV375" si="1617">FV116</f>
        <v>0.87145550179943854</v>
      </c>
      <c r="FX345" s="8">
        <f t="shared" si="1522"/>
        <v>32</v>
      </c>
      <c r="FY345" t="b">
        <f t="shared" si="1493"/>
        <v>0</v>
      </c>
      <c r="GC345" s="11"/>
      <c r="GD345" s="11"/>
      <c r="GE345" s="11"/>
      <c r="GF345" s="11" t="str">
        <f t="shared" ref="GF345:GF374" ca="1" si="1618">IF(FY345,OFFSET(B$10,$FY$4+$FX345,0),"")</f>
        <v/>
      </c>
      <c r="GG345" s="20" t="str">
        <f t="shared" ca="1" si="1584"/>
        <v/>
      </c>
      <c r="GH345" s="20" t="str">
        <f t="shared" ca="1" si="1585"/>
        <v/>
      </c>
      <c r="GI345" s="20" t="str">
        <f t="shared" ca="1" si="1586"/>
        <v/>
      </c>
      <c r="GM345" s="12" t="str">
        <f t="shared" ca="1" si="1587"/>
        <v/>
      </c>
      <c r="GN345" s="12" t="str">
        <f t="shared" ca="1" si="1588"/>
        <v/>
      </c>
      <c r="GO345" s="12" t="str">
        <f t="shared" ca="1" si="1589"/>
        <v/>
      </c>
      <c r="GP345" s="12" t="str">
        <f t="shared" ca="1" si="1590"/>
        <v/>
      </c>
      <c r="GQ345" s="12" t="str">
        <f t="shared" ca="1" si="1591"/>
        <v/>
      </c>
      <c r="GX345" s="14"/>
      <c r="GZ345">
        <f t="shared" si="1438"/>
        <v>0.62662685435328702</v>
      </c>
      <c r="HA345">
        <f t="shared" ref="HA345:HA374" si="1619">CC345/CC$380</f>
        <v>1.1554828325615893</v>
      </c>
      <c r="HB345">
        <f t="shared" ref="HB345:HB374" si="1620">CD345/CD$380</f>
        <v>0.99719446175137161</v>
      </c>
      <c r="HC345">
        <f t="shared" ref="HC345:HC374" si="1621">CE345/CE$380</f>
        <v>1.1127731834852563</v>
      </c>
      <c r="HD345">
        <f t="shared" ref="HD345:HD374" si="1622">CF345/CF$380</f>
        <v>0.80345028505494376</v>
      </c>
      <c r="HE345">
        <f t="shared" ref="HE345:HE374" si="1623">CG345/CG$380</f>
        <v>0.8034503761895776</v>
      </c>
      <c r="HG345">
        <f t="shared" ref="HG345:HG374" si="1624">CI345/CI$380</f>
        <v>1.1522410812792041</v>
      </c>
      <c r="HI345">
        <f t="shared" ref="HI345:HI374" si="1625">AQ345/AQ$380</f>
        <v>1.1301525028468182</v>
      </c>
      <c r="HJ345">
        <f t="shared" ref="HJ345:HJ374" si="1626">AR345/AR$380</f>
        <v>1.1344837368596272</v>
      </c>
      <c r="HK345">
        <f t="shared" ref="HK345:HK374" si="1627">AS345/AS$380</f>
        <v>1.2958511651857569</v>
      </c>
      <c r="HL345">
        <f t="shared" ref="HL345:HL374" si="1628">AT345/AT$380</f>
        <v>1.0967235742249319</v>
      </c>
      <c r="HM345">
        <f t="shared" ref="HM345:HM374" si="1629">AU345/AU$380</f>
        <v>1.0187303759656301</v>
      </c>
      <c r="HO345" s="8">
        <f t="shared" si="1523"/>
        <v>32</v>
      </c>
      <c r="HP345" t="b">
        <f t="shared" si="1496"/>
        <v>0</v>
      </c>
      <c r="HS345" s="11"/>
      <c r="HT345" s="11"/>
      <c r="HU345" s="11"/>
      <c r="HV345" s="11" t="str">
        <f t="shared" ca="1" si="1547"/>
        <v/>
      </c>
      <c r="HW345" s="12" t="str">
        <f t="shared" ca="1" si="1548"/>
        <v/>
      </c>
      <c r="HX345" s="12" t="str">
        <f t="shared" ca="1" si="1549"/>
        <v/>
      </c>
      <c r="HY345" s="12" t="str">
        <f t="shared" ca="1" si="1550"/>
        <v/>
      </c>
      <c r="IB345" s="12" t="str">
        <f t="shared" ca="1" si="1551"/>
        <v/>
      </c>
      <c r="IC345" s="12" t="str">
        <f t="shared" ca="1" si="1552"/>
        <v/>
      </c>
      <c r="ID345" s="12" t="str">
        <f t="shared" ca="1" si="1553"/>
        <v/>
      </c>
      <c r="IE345" s="12" t="str">
        <f t="shared" ca="1" si="1554"/>
        <v/>
      </c>
      <c r="IF345" s="12" t="str">
        <f t="shared" ca="1" si="1555"/>
        <v/>
      </c>
    </row>
    <row r="346" spans="1:240" x14ac:dyDescent="0.2">
      <c r="A346" s="182" t="s">
        <v>1081</v>
      </c>
      <c r="B346" s="1">
        <f t="shared" si="1497"/>
        <v>1982</v>
      </c>
      <c r="C346" s="42">
        <f>'Annual Data_MER_July-2014'!B46</f>
        <v>7146.5870000000004</v>
      </c>
      <c r="D346" s="42">
        <f>'Annual Data_MER_July-2014'!F46</f>
        <v>3864.0129999999999</v>
      </c>
      <c r="E346" s="42">
        <f>AER11_Table2.1d!U45*0.001</f>
        <v>19052.82</v>
      </c>
      <c r="F346" s="42">
        <f>AER11_Table2.1e!L42*0.001</f>
        <v>19052.169000000002</v>
      </c>
      <c r="G346" s="42">
        <f>AER11_Table2.1f!$Z42*0.001</f>
        <v>23979.412</v>
      </c>
      <c r="H346" s="42">
        <f t="shared" si="1459"/>
        <v>73095.001000000004</v>
      </c>
      <c r="I346" s="15">
        <f t="shared" si="1595"/>
        <v>3.3683978380480122</v>
      </c>
      <c r="J346" s="251">
        <f t="shared" si="1460"/>
        <v>49115.589000000007</v>
      </c>
      <c r="K346" s="27">
        <f>[2]National!H273</f>
        <v>7146.5870000000014</v>
      </c>
      <c r="L346" s="42">
        <f>[10]Commercial_Total!D272</f>
        <v>3864.0130000000004</v>
      </c>
      <c r="M346" s="42">
        <f>[11]Total_Industrial!F277</f>
        <v>13897.180702802996</v>
      </c>
      <c r="N346" s="27">
        <f t="shared" si="1524"/>
        <v>18201.851943636262</v>
      </c>
      <c r="O346" s="29">
        <f t="shared" si="1461"/>
        <v>23979.412</v>
      </c>
      <c r="P346" s="29">
        <f t="shared" si="1462"/>
        <v>67089.044646439259</v>
      </c>
      <c r="Q346" s="27"/>
      <c r="R346" s="27"/>
      <c r="S346" s="51">
        <f t="shared" si="1556"/>
        <v>1.0000000000000002</v>
      </c>
      <c r="T346" s="51">
        <f t="shared" si="1557"/>
        <v>1.0000000000000002</v>
      </c>
      <c r="U346" s="51">
        <f t="shared" si="1558"/>
        <v>0.72940282345621255</v>
      </c>
      <c r="V346" s="51">
        <f t="shared" si="1559"/>
        <v>0.95536901565571142</v>
      </c>
      <c r="W346" s="51">
        <f t="shared" si="1560"/>
        <v>1</v>
      </c>
      <c r="X346" s="51">
        <f t="shared" si="1561"/>
        <v>0.91783355535406941</v>
      </c>
      <c r="Z346" s="23">
        <f t="shared" si="1526"/>
        <v>84072.928486251054</v>
      </c>
      <c r="AA346" s="23">
        <f t="shared" si="1596"/>
        <v>55124.436870888363</v>
      </c>
      <c r="AB346" s="27">
        <f t="shared" si="1593"/>
        <v>1444.5501895484374</v>
      </c>
      <c r="AC346" s="58">
        <f t="shared" si="1563"/>
        <v>0.91880064372129211</v>
      </c>
      <c r="AD346" s="27">
        <f t="shared" si="1597"/>
        <v>2060.4006201895595</v>
      </c>
      <c r="AE346" s="27">
        <f t="shared" si="1527"/>
        <v>6484.3</v>
      </c>
      <c r="AH346" s="267">
        <f t="shared" si="1528"/>
        <v>85.004615976577114</v>
      </c>
      <c r="AI346" s="267">
        <f t="shared" si="1463"/>
        <v>70.096189990116983</v>
      </c>
      <c r="AJ346" s="267">
        <f t="shared" si="1594"/>
        <v>9620.4208087413135</v>
      </c>
      <c r="AK346" s="267">
        <f t="shared" si="1529"/>
        <v>19.810447530724186</v>
      </c>
      <c r="AL346" s="231">
        <f t="shared" si="1564"/>
        <v>11638.227908218094</v>
      </c>
      <c r="AM346" s="15"/>
      <c r="AN346" s="34">
        <f t="shared" si="1581"/>
        <v>10.346381975917101</v>
      </c>
      <c r="AO346" s="34">
        <f t="shared" si="1582"/>
        <v>11.27261246395139</v>
      </c>
      <c r="AQ346" s="26">
        <f t="shared" si="1532"/>
        <v>1.0389739757257404</v>
      </c>
      <c r="AR346" s="26">
        <f t="shared" si="1598"/>
        <v>1.0925608838423537</v>
      </c>
      <c r="AS346" s="26">
        <f t="shared" si="1533"/>
        <v>1.1652478462487841</v>
      </c>
      <c r="AT346" s="26">
        <f t="shared" si="1534"/>
        <v>1.0220922366538925</v>
      </c>
      <c r="AU346" s="26">
        <f t="shared" si="1535"/>
        <v>1.007377087373222</v>
      </c>
      <c r="AV346" s="26">
        <f t="shared" si="1536"/>
        <v>1.1185031804523151</v>
      </c>
      <c r="AY346" s="34">
        <f t="shared" si="1599"/>
        <v>12.965613633892795</v>
      </c>
      <c r="AZ346" s="34">
        <f t="shared" si="1600"/>
        <v>8.5012163025906204</v>
      </c>
      <c r="BA346" s="34">
        <f t="shared" si="1601"/>
        <v>0.22277658182817534</v>
      </c>
      <c r="BB346">
        <f t="shared" si="1602"/>
        <v>1.4169619599976746E-4</v>
      </c>
      <c r="BC346" s="34">
        <f t="shared" si="1603"/>
        <v>0.31775220458485254</v>
      </c>
      <c r="BD346" s="34"/>
      <c r="BH346" s="258">
        <f>[2]National!CQ273</f>
        <v>1.0377629905932706</v>
      </c>
      <c r="BI346" s="258">
        <f>[10]Commercial_Total!Y272</f>
        <v>1.1110996044120458</v>
      </c>
      <c r="BJ346" s="258">
        <f>[11]Total_Industrial!Z277</f>
        <v>1.0731541753813696</v>
      </c>
      <c r="BK346" s="51">
        <f t="shared" si="1542"/>
        <v>1.0367523713592406</v>
      </c>
      <c r="BL346" s="258">
        <f>[13]Elec_Power_Sector!AF42</f>
        <v>1.0191761735296634</v>
      </c>
      <c r="BN346" s="258">
        <f>[2]National!CU273</f>
        <v>1.0011669187892094</v>
      </c>
      <c r="BO346" s="258">
        <f>[10]Commercial_Total!X272</f>
        <v>0.98331497869671003</v>
      </c>
      <c r="BP346" s="258">
        <f>[11]Total_Industrial!AD277</f>
        <v>1.0858155846160125</v>
      </c>
      <c r="BQ346" s="51">
        <f t="shared" si="1543"/>
        <v>0.98585955999683084</v>
      </c>
      <c r="BR346" s="263">
        <f t="shared" si="1572"/>
        <v>0.98842291797739124</v>
      </c>
      <c r="BZ346" s="83">
        <f t="shared" si="1498"/>
        <v>0.85480575292985495</v>
      </c>
      <c r="CA346" s="83">
        <f t="shared" si="1604"/>
        <v>1.1193037825239427</v>
      </c>
      <c r="CB346" s="83">
        <f t="shared" si="1605"/>
        <v>1.1185031804523151</v>
      </c>
      <c r="CC346" s="83">
        <f t="shared" si="1606"/>
        <v>1.0649437269680053</v>
      </c>
      <c r="CD346" s="83">
        <f t="shared" si="1607"/>
        <v>1.0093265533407521</v>
      </c>
      <c r="CE346" s="83">
        <f t="shared" si="1608"/>
        <v>1.0405880635394433</v>
      </c>
      <c r="CF346" s="413">
        <f t="shared" si="1464"/>
        <v>0.95610289829026407</v>
      </c>
      <c r="CG346" s="413">
        <f t="shared" si="1609"/>
        <v>0.9561029533209785</v>
      </c>
      <c r="CH346" s="9"/>
      <c r="CI346" s="84">
        <f t="shared" si="1465"/>
        <v>1.0748759814424718</v>
      </c>
      <c r="CK346" s="87">
        <f t="shared" si="1419"/>
        <v>1.3519440403916705</v>
      </c>
      <c r="CL346" s="87">
        <f t="shared" si="1466"/>
        <v>1.1055806827825125E-3</v>
      </c>
      <c r="CM346" s="92">
        <f t="shared" si="1467"/>
        <v>1</v>
      </c>
      <c r="CN346" s="92">
        <f t="shared" si="1468"/>
        <v>1</v>
      </c>
      <c r="CO346" s="5">
        <f t="shared" si="1469"/>
        <v>1</v>
      </c>
      <c r="CP346" s="91">
        <f t="shared" si="1610"/>
        <v>1</v>
      </c>
      <c r="CQ346" s="37">
        <f t="shared" si="1421"/>
        <v>0.95610289829026407</v>
      </c>
      <c r="CR346">
        <f t="shared" si="1611"/>
        <v>1.0748759814424718</v>
      </c>
      <c r="CS346" s="84">
        <f t="shared" si="1612"/>
        <v>1.050293224071847</v>
      </c>
      <c r="CT346" s="205"/>
      <c r="CU346" s="244"/>
      <c r="CV346" s="5"/>
      <c r="CW346" s="26">
        <f t="shared" si="1470"/>
        <v>0.10652390472487233</v>
      </c>
      <c r="CX346" s="26">
        <f t="shared" si="1471"/>
        <v>5.7595290264803055E-2</v>
      </c>
      <c r="CY346" s="26">
        <f t="shared" si="1472"/>
        <v>0.207145306302116</v>
      </c>
      <c r="CZ346" s="26">
        <f t="shared" si="1473"/>
        <v>0.27130885585806774</v>
      </c>
      <c r="DA346" s="26">
        <f t="shared" si="1474"/>
        <v>0.35742664285014086</v>
      </c>
      <c r="DB346">
        <f t="shared" si="1475"/>
        <v>1</v>
      </c>
      <c r="DD346" s="26">
        <f t="shared" si="1499"/>
        <v>0.10400491883060424</v>
      </c>
      <c r="DE346" s="26">
        <f t="shared" si="1500"/>
        <v>5.6436513282346855E-2</v>
      </c>
      <c r="DF346" s="26">
        <f t="shared" si="1501"/>
        <v>0.2158476871448394</v>
      </c>
      <c r="DG346" s="26">
        <f t="shared" si="1502"/>
        <v>0.26885576800061978</v>
      </c>
      <c r="DH346" s="26">
        <f t="shared" si="1503"/>
        <v>0.35469267932265941</v>
      </c>
      <c r="DI346" s="26">
        <f t="shared" si="1504"/>
        <v>0.9998375665810697</v>
      </c>
      <c r="DJ346" s="26"/>
      <c r="DK346" s="26">
        <f t="shared" si="1505"/>
        <v>0.10402181544973108</v>
      </c>
      <c r="DL346" s="26">
        <f t="shared" si="1506"/>
        <v>5.6445681947449429E-2</v>
      </c>
      <c r="DM346" s="26">
        <f t="shared" si="1507"/>
        <v>0.21588275371861401</v>
      </c>
      <c r="DN346" s="26">
        <f t="shared" si="1508"/>
        <v>0.26889944625702378</v>
      </c>
      <c r="DO346" s="26">
        <f t="shared" si="1509"/>
        <v>0.35475030262718171</v>
      </c>
      <c r="DP346" s="26">
        <f t="shared" si="1510"/>
        <v>1</v>
      </c>
      <c r="DQ346" s="26"/>
      <c r="DR346" s="26"/>
      <c r="DS346" s="26">
        <f t="shared" si="1511"/>
        <v>6.1375116513733676E-3</v>
      </c>
      <c r="DT346" s="26">
        <f t="shared" si="1512"/>
        <v>-9.4355332246202749E-3</v>
      </c>
      <c r="DU346" s="26">
        <f t="shared" si="1513"/>
        <v>-3.6352655583414828E-2</v>
      </c>
      <c r="DV346" s="26">
        <f t="shared" si="1514"/>
        <v>-1.2767642589941841E-2</v>
      </c>
      <c r="DW346" s="26">
        <f t="shared" si="1515"/>
        <v>-1.1545855593422703E-3</v>
      </c>
      <c r="DY346" s="26">
        <f t="shared" si="1516"/>
        <v>0.98848197326256126</v>
      </c>
      <c r="DZ346" s="26">
        <f t="shared" si="1517"/>
        <v>0.8514692482338454</v>
      </c>
      <c r="EA346" s="26">
        <f t="shared" si="1613"/>
        <v>1.050293224071847</v>
      </c>
      <c r="EC346" s="26">
        <f t="shared" ref="EC346:EC370" si="1630">LN(AY346/AY345)</f>
        <v>2.742934044095479E-2</v>
      </c>
      <c r="ED346" s="26">
        <f t="shared" ref="ED346:ED370" si="1631">LN(AZ346/AZ345)</f>
        <v>3.5735037971245394E-2</v>
      </c>
      <c r="EE346" s="26">
        <f t="shared" ref="EE346:EE370" si="1632">LN(BA346/BA345)</f>
        <v>-5.9883502607561687E-2</v>
      </c>
      <c r="EF346" s="26">
        <f t="shared" ref="EF346:EF370" si="1633">LN(BB346/BB345)</f>
        <v>1.6472803822405974E-2</v>
      </c>
      <c r="EG346" s="26">
        <f t="shared" ref="EG346:EG370" si="1634">LN(BC346/BC345)</f>
        <v>2.0431067106600215E-3</v>
      </c>
      <c r="EI346" s="26">
        <f t="shared" ref="EI346:EI370" si="1635">EXP(SUMPRODUCT($DK346:$DO346,EC346:EG346))</f>
        <v>0.99710105356549927</v>
      </c>
      <c r="EJ346" s="26">
        <f t="shared" si="1518"/>
        <v>0.93504993829986838</v>
      </c>
      <c r="EK346" s="26">
        <f t="shared" si="1614"/>
        <v>1.0649437269680053</v>
      </c>
      <c r="EN346" s="26">
        <f t="shared" si="1519"/>
        <v>-8.787570351855312E-3</v>
      </c>
      <c r="EO346" s="26">
        <f t="shared" si="1482"/>
        <v>1.9954353551234864E-2</v>
      </c>
      <c r="EP346" s="26">
        <f t="shared" si="1483"/>
        <v>-2.7141304100001849E-2</v>
      </c>
      <c r="EQ346" s="26">
        <f t="shared" si="1484"/>
        <v>-2.4354264373306674E-2</v>
      </c>
      <c r="ER346" s="26">
        <f t="shared" si="1485"/>
        <v>6.0968726415661411E-3</v>
      </c>
      <c r="ET346" s="26">
        <f t="shared" ref="ET346:ET370" si="1636">EXP(SUMPRODUCT($DK346:$DO346,EN346:ER346))</f>
        <v>0.990017081278877</v>
      </c>
      <c r="EU346" s="26">
        <f t="shared" si="1520"/>
        <v>0.84062493531166005</v>
      </c>
      <c r="EV346" s="26">
        <f t="shared" si="1615"/>
        <v>1.0405880635394433</v>
      </c>
      <c r="EW346" s="26"/>
      <c r="EX346" s="26">
        <f t="shared" ref="EX346:EX370" si="1637">LN(BN346/BN345)</f>
        <v>1.4925082003228238E-2</v>
      </c>
      <c r="EY346" s="26">
        <f t="shared" ref="EY346:EY370" si="1638">LN(BO346/BO345)</f>
        <v>-2.9389886775855193E-2</v>
      </c>
      <c r="EZ346" s="26">
        <f t="shared" ref="EZ346:EZ370" si="1639">LN(BP346/BP345)</f>
        <v>-9.2114158786110543E-3</v>
      </c>
      <c r="FA346" s="26">
        <f t="shared" ref="FA346:FA370" si="1640">LN(BQ346/BQ345)</f>
        <v>1.1586621783364613E-2</v>
      </c>
      <c r="FB346" s="26">
        <f t="shared" ref="FB346:FB370" si="1641">LN(BR346/BR345)</f>
        <v>-7.2514582009083582E-3</v>
      </c>
      <c r="FC346" s="26"/>
      <c r="FD346" s="26">
        <f t="shared" ref="FD346:FD370" si="1642">EXP(SUMPRODUCT($DK346:$DO346,EX346:FB346))</f>
        <v>0.99844939871539995</v>
      </c>
      <c r="FE346" s="26">
        <f t="shared" si="1521"/>
        <v>1.0129003303151098</v>
      </c>
      <c r="FF346" s="26">
        <f t="shared" si="1616"/>
        <v>1.0093265533407521</v>
      </c>
      <c r="FV346" s="26">
        <f t="shared" si="1617"/>
        <v>0.85480575292985495</v>
      </c>
      <c r="FX346" s="8">
        <f t="shared" si="1522"/>
        <v>33</v>
      </c>
      <c r="FY346" t="b">
        <f t="shared" si="1493"/>
        <v>0</v>
      </c>
      <c r="GC346" s="11"/>
      <c r="GD346" s="11"/>
      <c r="GE346" s="11"/>
      <c r="GF346" s="11" t="str">
        <f t="shared" ca="1" si="1618"/>
        <v/>
      </c>
      <c r="GG346" s="20" t="str">
        <f t="shared" ca="1" si="1584"/>
        <v/>
      </c>
      <c r="GH346" s="20" t="str">
        <f t="shared" ca="1" si="1585"/>
        <v/>
      </c>
      <c r="GI346" s="20" t="str">
        <f t="shared" ca="1" si="1586"/>
        <v/>
      </c>
      <c r="GM346" s="12" t="str">
        <f t="shared" ca="1" si="1587"/>
        <v/>
      </c>
      <c r="GN346" s="12" t="str">
        <f t="shared" ca="1" si="1588"/>
        <v/>
      </c>
      <c r="GO346" s="12" t="str">
        <f t="shared" ca="1" si="1589"/>
        <v/>
      </c>
      <c r="GP346" s="12" t="str">
        <f t="shared" ca="1" si="1590"/>
        <v/>
      </c>
      <c r="GQ346" s="12" t="str">
        <f t="shared" ca="1" si="1591"/>
        <v/>
      </c>
      <c r="GX346" s="14"/>
      <c r="GZ346">
        <f t="shared" si="1438"/>
        <v>0.61465472297265278</v>
      </c>
      <c r="HA346">
        <f t="shared" si="1619"/>
        <v>1.1521331497240079</v>
      </c>
      <c r="HB346">
        <f t="shared" si="1620"/>
        <v>0.99564821073798382</v>
      </c>
      <c r="HC346">
        <f t="shared" si="1621"/>
        <v>1.1016644592394778</v>
      </c>
      <c r="HD346">
        <f t="shared" si="1622"/>
        <v>0.77676411198660478</v>
      </c>
      <c r="HE346">
        <f t="shared" si="1623"/>
        <v>0.77676421089268088</v>
      </c>
      <c r="HG346">
        <f t="shared" si="1624"/>
        <v>1.1471193090546261</v>
      </c>
      <c r="HI346">
        <f t="shared" si="1625"/>
        <v>1.1371101565003823</v>
      </c>
      <c r="HJ346">
        <f t="shared" si="1626"/>
        <v>1.1238296205458402</v>
      </c>
      <c r="HK346">
        <f t="shared" si="1627"/>
        <v>1.2495894958702065</v>
      </c>
      <c r="HL346">
        <f t="shared" si="1628"/>
        <v>1.0828100103215845</v>
      </c>
      <c r="HM346">
        <f t="shared" si="1629"/>
        <v>1.0175548433417618</v>
      </c>
      <c r="HO346" s="8">
        <f t="shared" si="1523"/>
        <v>33</v>
      </c>
      <c r="HP346" t="b">
        <f t="shared" si="1496"/>
        <v>0</v>
      </c>
      <c r="HS346" s="11"/>
      <c r="HT346" s="11"/>
      <c r="HU346" s="11"/>
      <c r="HV346" s="11" t="str">
        <f t="shared" ca="1" si="1547"/>
        <v/>
      </c>
      <c r="HW346" s="12" t="str">
        <f t="shared" ca="1" si="1548"/>
        <v/>
      </c>
      <c r="HX346" s="12" t="str">
        <f t="shared" ca="1" si="1549"/>
        <v/>
      </c>
      <c r="HY346" s="12" t="str">
        <f t="shared" ca="1" si="1550"/>
        <v/>
      </c>
      <c r="IB346" s="12" t="str">
        <f t="shared" ca="1" si="1551"/>
        <v/>
      </c>
      <c r="IC346" s="12" t="str">
        <f t="shared" ca="1" si="1552"/>
        <v/>
      </c>
      <c r="ID346" s="12" t="str">
        <f t="shared" ca="1" si="1553"/>
        <v/>
      </c>
      <c r="IE346" s="12" t="str">
        <f t="shared" ca="1" si="1554"/>
        <v/>
      </c>
      <c r="IF346" s="12" t="str">
        <f t="shared" ca="1" si="1555"/>
        <v/>
      </c>
    </row>
    <row r="347" spans="1:240" x14ac:dyDescent="0.2">
      <c r="A347" s="182" t="s">
        <v>1081</v>
      </c>
      <c r="B347" s="1">
        <f t="shared" si="1497"/>
        <v>1983</v>
      </c>
      <c r="C347" s="42">
        <f>'Annual Data_MER_July-2014'!B47</f>
        <v>6831.8230000000003</v>
      </c>
      <c r="D347" s="42">
        <f>'Annual Data_MER_July-2014'!F47</f>
        <v>3840.2930000000001</v>
      </c>
      <c r="E347" s="42">
        <f>AER11_Table2.1d!U46*0.001</f>
        <v>18547.911</v>
      </c>
      <c r="F347" s="42">
        <f>AER11_Table2.1e!L43*0.001</f>
        <v>19134.103999999999</v>
      </c>
      <c r="G347" s="42">
        <f>AER11_Table2.1f!$Z43*0.001</f>
        <v>24613.652000000002</v>
      </c>
      <c r="H347" s="42">
        <f t="shared" si="1459"/>
        <v>72967.782999999996</v>
      </c>
      <c r="I347" s="15">
        <f t="shared" si="1595"/>
        <v>3.3537894582369367</v>
      </c>
      <c r="J347" s="251">
        <f t="shared" si="1460"/>
        <v>48354.130999999994</v>
      </c>
      <c r="K347" s="27">
        <f>[2]National!H274</f>
        <v>6831.8230000000003</v>
      </c>
      <c r="L347" s="42">
        <f>[10]Commercial_Total!D273</f>
        <v>3840.2929999999997</v>
      </c>
      <c r="M347" s="42">
        <f>[11]Total_Industrial!F278</f>
        <v>14695.109465898462</v>
      </c>
      <c r="N347" s="27">
        <f t="shared" si="1524"/>
        <v>18416.191950850356</v>
      </c>
      <c r="O347" s="29">
        <f t="shared" si="1461"/>
        <v>24613.652000000002</v>
      </c>
      <c r="P347" s="29">
        <f t="shared" si="1462"/>
        <v>68397.069416748825</v>
      </c>
      <c r="Q347" s="27"/>
      <c r="R347" s="27"/>
      <c r="S347" s="51">
        <f t="shared" si="1556"/>
        <v>1</v>
      </c>
      <c r="T347" s="51">
        <f t="shared" si="1557"/>
        <v>0.99999999999999989</v>
      </c>
      <c r="U347" s="51">
        <f t="shared" si="1558"/>
        <v>0.79227841161726853</v>
      </c>
      <c r="V347" s="51">
        <f t="shared" si="1559"/>
        <v>0.96247997558967779</v>
      </c>
      <c r="W347" s="51">
        <f t="shared" si="1560"/>
        <v>1</v>
      </c>
      <c r="X347" s="51">
        <f t="shared" si="1561"/>
        <v>0.9373598402564709</v>
      </c>
      <c r="Z347" s="23">
        <f t="shared" si="1526"/>
        <v>84941.020785206041</v>
      </c>
      <c r="AA347" s="23">
        <f t="shared" si="1596"/>
        <v>55948.968379792685</v>
      </c>
      <c r="AB347" s="27">
        <f t="shared" si="1593"/>
        <v>1466.9064303155935</v>
      </c>
      <c r="AC347" s="58">
        <f t="shared" si="1563"/>
        <v>0.95430002937887426</v>
      </c>
      <c r="AD347" s="27">
        <f t="shared" si="1597"/>
        <v>2097.775041900888</v>
      </c>
      <c r="AE347" s="27">
        <f t="shared" si="1527"/>
        <v>6784.7</v>
      </c>
      <c r="AH347" s="267">
        <f t="shared" si="1528"/>
        <v>80.430196586357496</v>
      </c>
      <c r="AI347" s="267">
        <f t="shared" si="1463"/>
        <v>68.639210180451045</v>
      </c>
      <c r="AJ347" s="267">
        <f t="shared" si="1594"/>
        <v>10017.755162977179</v>
      </c>
      <c r="AK347" s="267">
        <f t="shared" si="1529"/>
        <v>19.298115250857649</v>
      </c>
      <c r="AL347" s="231">
        <f t="shared" si="1564"/>
        <v>11733.218056449212</v>
      </c>
      <c r="AM347" s="15"/>
      <c r="AN347" s="34">
        <f t="shared" si="1581"/>
        <v>10.081074979991573</v>
      </c>
      <c r="AO347" s="34">
        <f t="shared" si="1582"/>
        <v>10.754754521202116</v>
      </c>
      <c r="AQ347" s="26">
        <f t="shared" si="1532"/>
        <v>0.98306286259509579</v>
      </c>
      <c r="AR347" s="26">
        <f t="shared" si="1598"/>
        <v>1.069851530469317</v>
      </c>
      <c r="AS347" s="26">
        <f t="shared" si="1533"/>
        <v>1.2133739115964983</v>
      </c>
      <c r="AT347" s="26">
        <f t="shared" si="1534"/>
        <v>0.99565917172556906</v>
      </c>
      <c r="AU347" s="26">
        <f t="shared" si="1535"/>
        <v>1.0155992067206738</v>
      </c>
      <c r="AV347" s="26">
        <f t="shared" si="1536"/>
        <v>1.0898219738788792</v>
      </c>
      <c r="AY347" s="34">
        <f t="shared" si="1599"/>
        <v>12.519495450824067</v>
      </c>
      <c r="AZ347" s="34">
        <f t="shared" si="1600"/>
        <v>8.2463437410338969</v>
      </c>
      <c r="BA347" s="34">
        <f t="shared" si="1601"/>
        <v>0.21620800187415709</v>
      </c>
      <c r="BB347">
        <f t="shared" si="1602"/>
        <v>1.4065471271815618E-4</v>
      </c>
      <c r="BC347" s="34">
        <f t="shared" si="1603"/>
        <v>0.30919201171767186</v>
      </c>
      <c r="BD347" s="34"/>
      <c r="BH347" s="258">
        <f>[2]National!CQ274</f>
        <v>1.005877629666293</v>
      </c>
      <c r="BI347" s="258">
        <f>[10]Commercial_Total!Y273</f>
        <v>1.0657130805761375</v>
      </c>
      <c r="BJ347" s="258">
        <f>[11]Total_Industrial!Z278</f>
        <v>1.1246942042192996</v>
      </c>
      <c r="BK347" s="51">
        <f t="shared" si="1542"/>
        <v>1.0062017936136707</v>
      </c>
      <c r="BL347" s="258">
        <f>[13]Elec_Power_Sector!AF43</f>
        <v>1.0146293043495309</v>
      </c>
      <c r="BN347" s="258">
        <f>[2]National!CU274</f>
        <v>0.97731854611503155</v>
      </c>
      <c r="BO347" s="258">
        <f>[10]Commercial_Total!X273</f>
        <v>1.0038832683661369</v>
      </c>
      <c r="BP347" s="258">
        <f>[11]Total_Industrial!AD278</f>
        <v>1.078847553770363</v>
      </c>
      <c r="BQ347" s="51">
        <f t="shared" si="1543"/>
        <v>0.98952235828338286</v>
      </c>
      <c r="BR347" s="263">
        <f t="shared" si="1572"/>
        <v>1.0009559179564251</v>
      </c>
      <c r="BZ347" s="83">
        <f t="shared" si="1498"/>
        <v>0.89440658080335367</v>
      </c>
      <c r="CA347" s="83">
        <f t="shared" si="1604"/>
        <v>1.0678835499928452</v>
      </c>
      <c r="CB347" s="83">
        <f t="shared" si="1605"/>
        <v>1.0898219738788792</v>
      </c>
      <c r="CC347" s="83">
        <f t="shared" si="1606"/>
        <v>1.0402641714066172</v>
      </c>
      <c r="CD347" s="83">
        <f t="shared" si="1607"/>
        <v>1.0122104465463251</v>
      </c>
      <c r="CE347" s="83">
        <f t="shared" si="1608"/>
        <v>1.0350017403305127</v>
      </c>
      <c r="CF347" s="413">
        <f t="shared" si="1464"/>
        <v>0.97474389100381498</v>
      </c>
      <c r="CG347" s="413">
        <f t="shared" si="1609"/>
        <v>0.97474394534137021</v>
      </c>
      <c r="CH347" s="9"/>
      <c r="CI347" s="84">
        <f t="shared" si="1465"/>
        <v>1.0529662614656348</v>
      </c>
      <c r="CK347" s="87">
        <f t="shared" si="1419"/>
        <v>1.2706038121971006</v>
      </c>
      <c r="CL347" s="87">
        <f t="shared" si="1466"/>
        <v>9.707392209831507E-4</v>
      </c>
      <c r="CM347" s="92">
        <f t="shared" si="1467"/>
        <v>1</v>
      </c>
      <c r="CN347" s="92">
        <f t="shared" si="1468"/>
        <v>1</v>
      </c>
      <c r="CO347" s="5">
        <f t="shared" si="1469"/>
        <v>1</v>
      </c>
      <c r="CP347" s="91">
        <f t="shared" si="1610"/>
        <v>1</v>
      </c>
      <c r="CQ347" s="37">
        <f t="shared" si="1421"/>
        <v>0.97474389100381498</v>
      </c>
      <c r="CR347">
        <f t="shared" si="1611"/>
        <v>1.0529662614656348</v>
      </c>
      <c r="CS347" s="84">
        <f t="shared" si="1612"/>
        <v>1.0476396321573309</v>
      </c>
      <c r="CT347" s="205"/>
      <c r="CU347" s="244"/>
      <c r="CV347" s="5"/>
      <c r="CW347" s="26">
        <f t="shared" si="1470"/>
        <v>9.9884732756211458E-2</v>
      </c>
      <c r="CX347" s="26">
        <f t="shared" si="1471"/>
        <v>5.6147040110750751E-2</v>
      </c>
      <c r="CY347" s="26">
        <f t="shared" si="1472"/>
        <v>0.21484998686654222</v>
      </c>
      <c r="CZ347" s="26">
        <f t="shared" si="1473"/>
        <v>0.26925410851507425</v>
      </c>
      <c r="DA347" s="26">
        <f t="shared" si="1474"/>
        <v>0.35986413175142123</v>
      </c>
      <c r="DB347">
        <f t="shared" si="1475"/>
        <v>1</v>
      </c>
      <c r="DD347" s="26">
        <f t="shared" si="1499"/>
        <v>0.10316871721683221</v>
      </c>
      <c r="DE347" s="26">
        <f t="shared" si="1500"/>
        <v>5.686809169234968E-2</v>
      </c>
      <c r="DF347" s="26">
        <f t="shared" si="1501"/>
        <v>0.2109741994901311</v>
      </c>
      <c r="DG347" s="26">
        <f t="shared" si="1502"/>
        <v>0.27028018045634145</v>
      </c>
      <c r="DH347" s="26">
        <f t="shared" si="1503"/>
        <v>0.35864400678894648</v>
      </c>
      <c r="DI347" s="26">
        <f t="shared" si="1504"/>
        <v>0.99993519564460098</v>
      </c>
      <c r="DJ347" s="26"/>
      <c r="DK347" s="26">
        <f t="shared" si="1505"/>
        <v>0.10317540343234467</v>
      </c>
      <c r="DL347" s="26">
        <f t="shared" si="1506"/>
        <v>5.6871777231213547E-2</v>
      </c>
      <c r="DM347" s="26">
        <f t="shared" si="1507"/>
        <v>0.2109878724232005</v>
      </c>
      <c r="DN347" s="26">
        <f t="shared" si="1508"/>
        <v>0.27029769692435646</v>
      </c>
      <c r="DO347" s="26">
        <f t="shared" si="1509"/>
        <v>0.35866724998888477</v>
      </c>
      <c r="DP347" s="26">
        <f t="shared" si="1510"/>
        <v>1</v>
      </c>
      <c r="DQ347" s="26"/>
      <c r="DR347" s="26"/>
      <c r="DS347" s="26">
        <f t="shared" si="1511"/>
        <v>-5.5315875517682411E-2</v>
      </c>
      <c r="DT347" s="26">
        <f t="shared" si="1512"/>
        <v>-2.1004493076796537E-2</v>
      </c>
      <c r="DU347" s="26">
        <f t="shared" si="1513"/>
        <v>4.0471028092652038E-2</v>
      </c>
      <c r="DV347" s="26">
        <f t="shared" si="1514"/>
        <v>-2.6202015861173628E-2</v>
      </c>
      <c r="DW347" s="26">
        <f t="shared" si="1515"/>
        <v>8.12878000188718E-3</v>
      </c>
      <c r="DY347" s="26">
        <f t="shared" si="1516"/>
        <v>0.9974734751651273</v>
      </c>
      <c r="DZ347" s="26">
        <f t="shared" si="1517"/>
        <v>0.84931799003205222</v>
      </c>
      <c r="EA347" s="26">
        <f t="shared" si="1613"/>
        <v>1.0476396321573309</v>
      </c>
      <c r="EC347" s="26">
        <f t="shared" si="1630"/>
        <v>-3.5013682499789235E-2</v>
      </c>
      <c r="ED347" s="26">
        <f t="shared" si="1631"/>
        <v>-3.0439328474627606E-2</v>
      </c>
      <c r="EE347" s="26">
        <f t="shared" si="1632"/>
        <v>-2.9928478073674238E-2</v>
      </c>
      <c r="EF347" s="26">
        <f t="shared" si="1633"/>
        <v>-7.3772598062933079E-3</v>
      </c>
      <c r="EG347" s="26">
        <f t="shared" si="1634"/>
        <v>-2.7309367101701204E-2</v>
      </c>
      <c r="EI347" s="26">
        <f t="shared" si="1635"/>
        <v>0.97682548388575119</v>
      </c>
      <c r="EJ347" s="26">
        <f t="shared" si="1518"/>
        <v>0.91338060843711077</v>
      </c>
      <c r="EK347" s="26">
        <f t="shared" si="1614"/>
        <v>1.0402641714066172</v>
      </c>
      <c r="EN347" s="26">
        <f t="shared" si="1519"/>
        <v>-3.1207002122040799E-2</v>
      </c>
      <c r="EO347" s="26">
        <f t="shared" si="1482"/>
        <v>-4.1706025242007325E-2</v>
      </c>
      <c r="EP347" s="26">
        <f t="shared" si="1483"/>
        <v>4.6909040625906694E-2</v>
      </c>
      <c r="EQ347" s="26">
        <f t="shared" si="1484"/>
        <v>-2.9910465807389205E-2</v>
      </c>
      <c r="ER347" s="26">
        <f t="shared" si="1485"/>
        <v>-4.4712995464564502E-3</v>
      </c>
      <c r="ET347" s="26">
        <f t="shared" si="1636"/>
        <v>0.99463157093122012</v>
      </c>
      <c r="EU347" s="26">
        <f t="shared" si="1520"/>
        <v>0.83611209997299174</v>
      </c>
      <c r="EV347" s="26">
        <f t="shared" si="1615"/>
        <v>1.0350017403305127</v>
      </c>
      <c r="EW347" s="26"/>
      <c r="EX347" s="26">
        <f t="shared" si="1637"/>
        <v>-2.4108873395641477E-2</v>
      </c>
      <c r="EY347" s="26">
        <f t="shared" si="1638"/>
        <v>2.070153216521101E-2</v>
      </c>
      <c r="EZ347" s="26">
        <f t="shared" si="1639"/>
        <v>-6.4380039458190579E-3</v>
      </c>
      <c r="FA347" s="26">
        <f t="shared" si="1640"/>
        <v>3.7084499462162008E-3</v>
      </c>
      <c r="FB347" s="26">
        <f t="shared" si="1641"/>
        <v>1.2600079548343425E-2</v>
      </c>
      <c r="FC347" s="26"/>
      <c r="FD347" s="26">
        <f t="shared" si="1642"/>
        <v>1.0028572449580639</v>
      </c>
      <c r="FE347" s="26">
        <f t="shared" si="1521"/>
        <v>1.0157944346769241</v>
      </c>
      <c r="FF347" s="26">
        <f t="shared" si="1616"/>
        <v>1.0122104465463251</v>
      </c>
      <c r="FV347" s="26">
        <f t="shared" si="1617"/>
        <v>0.89440658080335367</v>
      </c>
      <c r="FX347" s="8">
        <f t="shared" si="1522"/>
        <v>34</v>
      </c>
      <c r="FY347" t="b">
        <f t="shared" si="1493"/>
        <v>0</v>
      </c>
      <c r="GC347" s="11"/>
      <c r="GD347" s="11"/>
      <c r="GE347" s="11"/>
      <c r="GF347" s="11" t="str">
        <f t="shared" ca="1" si="1618"/>
        <v/>
      </c>
      <c r="GG347" s="20" t="str">
        <f t="shared" ca="1" si="1584"/>
        <v/>
      </c>
      <c r="GH347" s="20" t="str">
        <f t="shared" ca="1" si="1585"/>
        <v/>
      </c>
      <c r="GI347" s="20" t="str">
        <f t="shared" ca="1" si="1586"/>
        <v/>
      </c>
      <c r="GM347" s="12" t="str">
        <f t="shared" ca="1" si="1587"/>
        <v/>
      </c>
      <c r="GN347" s="12" t="str">
        <f t="shared" ca="1" si="1588"/>
        <v/>
      </c>
      <c r="GO347" s="12" t="str">
        <f t="shared" ca="1" si="1589"/>
        <v/>
      </c>
      <c r="GP347" s="12" t="str">
        <f t="shared" ca="1" si="1590"/>
        <v/>
      </c>
      <c r="GQ347" s="12" t="str">
        <f t="shared" ca="1" si="1591"/>
        <v/>
      </c>
      <c r="GX347" s="14"/>
      <c r="GZ347">
        <f t="shared" si="1438"/>
        <v>0.64313000616142946</v>
      </c>
      <c r="HA347">
        <f t="shared" si="1619"/>
        <v>1.1254330214799688</v>
      </c>
      <c r="HB347">
        <f t="shared" si="1620"/>
        <v>0.99849302156812048</v>
      </c>
      <c r="HC347">
        <f t="shared" si="1621"/>
        <v>1.0957502517324549</v>
      </c>
      <c r="HD347">
        <f t="shared" si="1622"/>
        <v>0.79190856367437101</v>
      </c>
      <c r="HE347">
        <f t="shared" si="1623"/>
        <v>0.79190866307398833</v>
      </c>
      <c r="HG347">
        <f t="shared" si="1624"/>
        <v>1.1237370181900732</v>
      </c>
      <c r="HI347">
        <f t="shared" si="1625"/>
        <v>1.0759179648887607</v>
      </c>
      <c r="HJ347">
        <f t="shared" si="1626"/>
        <v>1.1004703328745606</v>
      </c>
      <c r="HK347">
        <f t="shared" si="1627"/>
        <v>1.3011989675630014</v>
      </c>
      <c r="HL347">
        <f t="shared" si="1628"/>
        <v>1.0548066792312603</v>
      </c>
      <c r="HM347">
        <f t="shared" si="1629"/>
        <v>1.02586003259949</v>
      </c>
      <c r="HO347" s="8">
        <f t="shared" si="1523"/>
        <v>34</v>
      </c>
      <c r="HP347" t="b">
        <f t="shared" si="1496"/>
        <v>0</v>
      </c>
      <c r="HS347" s="11"/>
      <c r="HT347" s="11"/>
      <c r="HU347" s="11"/>
      <c r="HV347" s="11" t="str">
        <f t="shared" ca="1" si="1547"/>
        <v/>
      </c>
      <c r="HW347" s="12" t="str">
        <f t="shared" ca="1" si="1548"/>
        <v/>
      </c>
      <c r="HX347" s="12" t="str">
        <f t="shared" ca="1" si="1549"/>
        <v/>
      </c>
      <c r="HY347" s="12" t="str">
        <f t="shared" ca="1" si="1550"/>
        <v/>
      </c>
      <c r="IB347" s="12" t="str">
        <f t="shared" ca="1" si="1551"/>
        <v/>
      </c>
      <c r="IC347" s="12" t="str">
        <f t="shared" ca="1" si="1552"/>
        <v/>
      </c>
      <c r="ID347" s="12" t="str">
        <f t="shared" ca="1" si="1553"/>
        <v/>
      </c>
      <c r="IE347" s="12" t="str">
        <f t="shared" ca="1" si="1554"/>
        <v/>
      </c>
      <c r="IF347" s="12" t="str">
        <f t="shared" ca="1" si="1555"/>
        <v/>
      </c>
    </row>
    <row r="348" spans="1:240" x14ac:dyDescent="0.2">
      <c r="A348" s="182" t="s">
        <v>1081</v>
      </c>
      <c r="B348" s="1">
        <f t="shared" si="1497"/>
        <v>1984</v>
      </c>
      <c r="C348" s="42">
        <f>'Annual Data_MER_July-2014'!B48</f>
        <v>7210.8990000000003</v>
      </c>
      <c r="D348" s="42">
        <f>'Annual Data_MER_July-2014'!F48</f>
        <v>4000.779</v>
      </c>
      <c r="E348" s="42">
        <f>AER11_Table2.1d!U47*0.001</f>
        <v>20173.63</v>
      </c>
      <c r="F348" s="42">
        <f>AER11_Table2.1e!L44*0.001</f>
        <v>19608.585999999999</v>
      </c>
      <c r="G348" s="42">
        <f>AER11_Table2.1f!$Z44*0.001</f>
        <v>25635.017</v>
      </c>
      <c r="H348" s="42">
        <f t="shared" si="1459"/>
        <v>76628.910999999993</v>
      </c>
      <c r="I348" s="15">
        <f t="shared" si="1595"/>
        <v>3.286903886044843</v>
      </c>
      <c r="J348" s="251">
        <f t="shared" si="1460"/>
        <v>50993.893999999993</v>
      </c>
      <c r="K348" s="27">
        <f>[2]National!H275</f>
        <v>7210.8990000000003</v>
      </c>
      <c r="L348" s="42">
        <f>[10]Commercial_Total!D274</f>
        <v>4000.7790000000005</v>
      </c>
      <c r="M348" s="42">
        <f>[11]Total_Industrial!F279</f>
        <v>14900.512332462025</v>
      </c>
      <c r="N348" s="27">
        <f t="shared" si="1524"/>
        <v>19040.996312089319</v>
      </c>
      <c r="O348" s="29">
        <f t="shared" si="1461"/>
        <v>25635.017</v>
      </c>
      <c r="P348" s="29">
        <f t="shared" si="1462"/>
        <v>70788.203644551337</v>
      </c>
      <c r="Q348" s="27"/>
      <c r="R348" s="27"/>
      <c r="S348" s="51">
        <f t="shared" si="1556"/>
        <v>1</v>
      </c>
      <c r="T348" s="51">
        <f t="shared" si="1557"/>
        <v>1.0000000000000002</v>
      </c>
      <c r="U348" s="51">
        <f t="shared" si="1558"/>
        <v>0.73861334486961572</v>
      </c>
      <c r="V348" s="51">
        <f t="shared" si="1559"/>
        <v>0.97105402256385642</v>
      </c>
      <c r="W348" s="51">
        <f t="shared" si="1560"/>
        <v>1</v>
      </c>
      <c r="X348" s="51">
        <f t="shared" si="1561"/>
        <v>0.9237793245495991</v>
      </c>
      <c r="Z348" s="23">
        <f t="shared" si="1526"/>
        <v>86136.082150429764</v>
      </c>
      <c r="AA348" s="23">
        <f t="shared" si="1596"/>
        <v>56945.76865771367</v>
      </c>
      <c r="AB348" s="27">
        <f t="shared" si="1593"/>
        <v>1621.6780333764768</v>
      </c>
      <c r="AC348" s="58">
        <f t="shared" si="1563"/>
        <v>0.9856623894086658</v>
      </c>
      <c r="AD348" s="27">
        <f t="shared" si="1597"/>
        <v>2237.0855931131232</v>
      </c>
      <c r="AE348" s="27">
        <f t="shared" si="1527"/>
        <v>7277.2</v>
      </c>
      <c r="AH348" s="267">
        <f t="shared" si="1528"/>
        <v>83.71519600121519</v>
      </c>
      <c r="AI348" s="267">
        <f t="shared" si="1463"/>
        <v>70.255948673687257</v>
      </c>
      <c r="AJ348" s="267">
        <f t="shared" si="1594"/>
        <v>9188.3296349755947</v>
      </c>
      <c r="AK348" s="267">
        <f t="shared" si="1529"/>
        <v>19.317969841085951</v>
      </c>
      <c r="AL348" s="231">
        <f t="shared" si="1564"/>
        <v>11459.113177840625</v>
      </c>
      <c r="AM348" s="15"/>
      <c r="AN348" s="34">
        <f t="shared" si="1581"/>
        <v>9.7273956527993377</v>
      </c>
      <c r="AO348" s="34">
        <f t="shared" si="1582"/>
        <v>10.529999312922552</v>
      </c>
      <c r="AQ348" s="26">
        <f t="shared" si="1532"/>
        <v>1.0232139633688688</v>
      </c>
      <c r="AR348" s="26">
        <f t="shared" si="1598"/>
        <v>1.0950509776484172</v>
      </c>
      <c r="AS348" s="26">
        <f t="shared" si="1533"/>
        <v>1.1129119537110972</v>
      </c>
      <c r="AT348" s="26">
        <f t="shared" si="1534"/>
        <v>0.99668354144275073</v>
      </c>
      <c r="AU348" s="26">
        <f t="shared" si="1535"/>
        <v>0.99187334601188604</v>
      </c>
      <c r="AV348" s="26">
        <f t="shared" si="1536"/>
        <v>1.0515872118871459</v>
      </c>
      <c r="AY348" s="34">
        <f t="shared" si="1599"/>
        <v>11.836431890071699</v>
      </c>
      <c r="AZ348" s="34">
        <f t="shared" si="1600"/>
        <v>7.825230673571383</v>
      </c>
      <c r="BA348" s="34">
        <f t="shared" si="1601"/>
        <v>0.2228436807256193</v>
      </c>
      <c r="BB348">
        <f t="shared" si="1602"/>
        <v>1.3544527969667811E-4</v>
      </c>
      <c r="BC348" s="34">
        <f t="shared" si="1603"/>
        <v>0.30741021177281419</v>
      </c>
      <c r="BD348" s="34"/>
      <c r="BH348" s="258">
        <f>[2]National!CQ275</f>
        <v>1.0356385897681537</v>
      </c>
      <c r="BI348" s="258">
        <f>[10]Commercial_Total!Y274</f>
        <v>1.123329738048938</v>
      </c>
      <c r="BJ348" s="258">
        <f>[11]Total_Industrial!Z279</f>
        <v>1.0596305885655535</v>
      </c>
      <c r="BK348" s="51">
        <f t="shared" si="1542"/>
        <v>1.0018455894501788</v>
      </c>
      <c r="BL348" s="258">
        <f>[13]Elec_Power_Sector!AF44</f>
        <v>1.0095533497488474</v>
      </c>
      <c r="BN348" s="258">
        <f>[2]National!CU275</f>
        <v>0.98800293217920099</v>
      </c>
      <c r="BO348" s="258">
        <f>[10]Commercial_Total!X274</f>
        <v>0.97482594874623629</v>
      </c>
      <c r="BP348" s="258">
        <f>[11]Total_Industrial!AD279</f>
        <v>1.0502829072597477</v>
      </c>
      <c r="BQ348" s="51">
        <f t="shared" si="1543"/>
        <v>0.99484746146333647</v>
      </c>
      <c r="BR348" s="263">
        <f t="shared" si="1572"/>
        <v>0.98248730119972394</v>
      </c>
      <c r="BZ348" s="83">
        <f t="shared" si="1498"/>
        <v>0.95933137350541153</v>
      </c>
      <c r="CA348" s="83">
        <f t="shared" si="1604"/>
        <v>1.0455666863932347</v>
      </c>
      <c r="CB348" s="83">
        <f t="shared" si="1605"/>
        <v>1.0515872118871459</v>
      </c>
      <c r="CC348" s="83">
        <f t="shared" si="1606"/>
        <v>1.0253644411242373</v>
      </c>
      <c r="CD348" s="83">
        <f t="shared" si="1607"/>
        <v>1.0005934967064052</v>
      </c>
      <c r="CE348" s="83">
        <f t="shared" si="1608"/>
        <v>1.0249657732405635</v>
      </c>
      <c r="CF348" s="413">
        <f t="shared" si="1464"/>
        <v>1.0088205935129921</v>
      </c>
      <c r="CG348" s="413">
        <f t="shared" si="1609"/>
        <v>1.0088206043404218</v>
      </c>
      <c r="CH348" s="9"/>
      <c r="CI348" s="84">
        <f t="shared" si="1465"/>
        <v>1.0259729915429094</v>
      </c>
      <c r="CK348" s="87">
        <f t="shared" si="1419"/>
        <v>1.2428504939049672</v>
      </c>
      <c r="CL348" s="87">
        <f t="shared" si="1466"/>
        <v>8.5941007287417361E-4</v>
      </c>
      <c r="CM348" s="92">
        <f t="shared" si="1467"/>
        <v>1</v>
      </c>
      <c r="CN348" s="92">
        <f t="shared" si="1468"/>
        <v>1</v>
      </c>
      <c r="CO348" s="5">
        <f t="shared" si="1469"/>
        <v>1</v>
      </c>
      <c r="CP348" s="91">
        <f t="shared" si="1610"/>
        <v>1</v>
      </c>
      <c r="CQ348" s="37">
        <f t="shared" si="1421"/>
        <v>1.0088205935129921</v>
      </c>
      <c r="CR348">
        <f t="shared" si="1611"/>
        <v>1.0259729915429094</v>
      </c>
      <c r="CS348" s="84">
        <f t="shared" si="1612"/>
        <v>1.0255740980584009</v>
      </c>
      <c r="CT348" s="205"/>
      <c r="CU348" s="244"/>
      <c r="CV348" s="5"/>
      <c r="CW348" s="26">
        <f t="shared" si="1470"/>
        <v>0.10186582832653973</v>
      </c>
      <c r="CX348" s="26">
        <f t="shared" si="1471"/>
        <v>5.6517594655870966E-2</v>
      </c>
      <c r="CY348" s="26">
        <f t="shared" si="1472"/>
        <v>0.21049428528066538</v>
      </c>
      <c r="CZ348" s="26">
        <f t="shared" si="1473"/>
        <v>0.26898544293763738</v>
      </c>
      <c r="DA348" s="26">
        <f t="shared" si="1474"/>
        <v>0.36213684879928665</v>
      </c>
      <c r="DB348">
        <f t="shared" si="1475"/>
        <v>1</v>
      </c>
      <c r="DD348" s="26">
        <f t="shared" si="1499"/>
        <v>0.10087203822029724</v>
      </c>
      <c r="DE348" s="26">
        <f t="shared" si="1500"/>
        <v>5.6332114256766687E-2</v>
      </c>
      <c r="DF348" s="26">
        <f t="shared" si="1501"/>
        <v>0.21266470183420463</v>
      </c>
      <c r="DG348" s="26">
        <f t="shared" si="1502"/>
        <v>0.26911975337533894</v>
      </c>
      <c r="DH348" s="26">
        <f t="shared" si="1503"/>
        <v>0.36099929792784879</v>
      </c>
      <c r="DI348" s="26">
        <f t="shared" si="1504"/>
        <v>0.99998790561445638</v>
      </c>
      <c r="DJ348" s="26"/>
      <c r="DK348" s="26">
        <f t="shared" si="1505"/>
        <v>0.1008732582203732</v>
      </c>
      <c r="DL348" s="26">
        <f t="shared" si="1506"/>
        <v>5.6332795567315026E-2</v>
      </c>
      <c r="DM348" s="26">
        <f t="shared" si="1507"/>
        <v>0.21266727391420787</v>
      </c>
      <c r="DN348" s="26">
        <f t="shared" si="1508"/>
        <v>0.26912300825275942</v>
      </c>
      <c r="DO348" s="26">
        <f t="shared" si="1509"/>
        <v>0.3610036640453444</v>
      </c>
      <c r="DP348" s="26">
        <f t="shared" si="1510"/>
        <v>1</v>
      </c>
      <c r="DQ348" s="26"/>
      <c r="DR348" s="26"/>
      <c r="DS348" s="26">
        <f t="shared" si="1511"/>
        <v>4.0030829092305424E-2</v>
      </c>
      <c r="DT348" s="26">
        <f t="shared" si="1512"/>
        <v>2.3281034839378906E-2</v>
      </c>
      <c r="DU348" s="26">
        <f t="shared" si="1513"/>
        <v>-8.6424874058341997E-2</v>
      </c>
      <c r="DV348" s="26">
        <f t="shared" si="1514"/>
        <v>1.0283068276120875E-3</v>
      </c>
      <c r="DW348" s="26">
        <f t="shared" si="1515"/>
        <v>-2.3638644993530276E-2</v>
      </c>
      <c r="DY348" s="26">
        <f t="shared" si="1516"/>
        <v>0.97893785857118454</v>
      </c>
      <c r="DZ348" s="26">
        <f t="shared" si="1517"/>
        <v>0.83142953440795986</v>
      </c>
      <c r="EA348" s="26">
        <f t="shared" si="1613"/>
        <v>1.0255740980584009</v>
      </c>
      <c r="EC348" s="26">
        <f t="shared" si="1630"/>
        <v>-5.6104842003178987E-2</v>
      </c>
      <c r="ED348" s="26">
        <f t="shared" si="1631"/>
        <v>-5.2416704164664554E-2</v>
      </c>
      <c r="EE348" s="26">
        <f t="shared" si="1632"/>
        <v>3.0229626399230745E-2</v>
      </c>
      <c r="EF348" s="26">
        <f t="shared" si="1633"/>
        <v>-3.7740322202667112E-2</v>
      </c>
      <c r="EG348" s="26">
        <f t="shared" si="1634"/>
        <v>-5.7794306818475293E-3</v>
      </c>
      <c r="EI348" s="26">
        <f t="shared" si="1635"/>
        <v>0.98567697447251978</v>
      </c>
      <c r="EJ348" s="26">
        <f t="shared" si="1518"/>
        <v>0.90029823466616066</v>
      </c>
      <c r="EK348" s="26">
        <f t="shared" si="1614"/>
        <v>1.0253644411242373</v>
      </c>
      <c r="EN348" s="26">
        <f t="shared" si="1519"/>
        <v>2.9157807611303661E-2</v>
      </c>
      <c r="EO348" s="26">
        <f t="shared" si="1482"/>
        <v>5.2653120808095907E-2</v>
      </c>
      <c r="EP348" s="26">
        <f t="shared" si="1483"/>
        <v>-5.9590834205297961E-2</v>
      </c>
      <c r="EQ348" s="26">
        <f t="shared" si="1484"/>
        <v>-4.3387531927242106E-3</v>
      </c>
      <c r="ER348" s="26">
        <f t="shared" si="1485"/>
        <v>-5.0153233259099626E-3</v>
      </c>
      <c r="ET348" s="26">
        <f t="shared" si="1636"/>
        <v>0.99030342974423935</v>
      </c>
      <c r="EU348" s="26">
        <f t="shared" si="1520"/>
        <v>0.82800468025391205</v>
      </c>
      <c r="EV348" s="26">
        <f t="shared" si="1615"/>
        <v>1.0249657732405635</v>
      </c>
      <c r="EW348" s="26"/>
      <c r="EX348" s="26">
        <f t="shared" si="1637"/>
        <v>1.0873021481001674E-2</v>
      </c>
      <c r="EY348" s="26">
        <f t="shared" si="1638"/>
        <v>-2.9372085968717248E-2</v>
      </c>
      <c r="EZ348" s="26">
        <f t="shared" si="1639"/>
        <v>-2.6833828195154889E-2</v>
      </c>
      <c r="FA348" s="26">
        <f t="shared" si="1640"/>
        <v>5.3670600203358544E-3</v>
      </c>
      <c r="FB348" s="26">
        <f t="shared" si="1641"/>
        <v>-1.8623321667620232E-2</v>
      </c>
      <c r="FC348" s="26"/>
      <c r="FD348" s="26">
        <f t="shared" si="1642"/>
        <v>0.98852318716966692</v>
      </c>
      <c r="FE348" s="26">
        <f t="shared" si="1521"/>
        <v>1.0041363520760431</v>
      </c>
      <c r="FF348" s="26">
        <f t="shared" si="1616"/>
        <v>1.0005934967064052</v>
      </c>
      <c r="FV348" s="26">
        <f t="shared" si="1617"/>
        <v>0.95933137350541153</v>
      </c>
      <c r="FX348" s="8">
        <f t="shared" si="1522"/>
        <v>35</v>
      </c>
      <c r="FY348" t="b">
        <f t="shared" si="1493"/>
        <v>0</v>
      </c>
      <c r="GC348" s="11"/>
      <c r="GD348" s="11"/>
      <c r="GE348" s="11"/>
      <c r="GF348" s="11" t="str">
        <f t="shared" ca="1" si="1618"/>
        <v/>
      </c>
      <c r="GG348" s="20" t="str">
        <f t="shared" ca="1" si="1584"/>
        <v/>
      </c>
      <c r="GH348" s="20" t="str">
        <f t="shared" ca="1" si="1585"/>
        <v/>
      </c>
      <c r="GI348" s="20" t="str">
        <f t="shared" ca="1" si="1586"/>
        <v/>
      </c>
      <c r="GM348" s="12" t="str">
        <f t="shared" ca="1" si="1587"/>
        <v/>
      </c>
      <c r="GN348" s="12" t="str">
        <f t="shared" ca="1" si="1588"/>
        <v/>
      </c>
      <c r="GO348" s="12" t="str">
        <f t="shared" ca="1" si="1589"/>
        <v/>
      </c>
      <c r="GP348" s="12" t="str">
        <f t="shared" ca="1" si="1590"/>
        <v/>
      </c>
      <c r="GQ348" s="12" t="str">
        <f t="shared" ca="1" si="1591"/>
        <v/>
      </c>
      <c r="GX348" s="14"/>
      <c r="GZ348">
        <f t="shared" si="1438"/>
        <v>0.68981468316033945</v>
      </c>
      <c r="HA348">
        <f t="shared" si="1619"/>
        <v>1.1093134155838422</v>
      </c>
      <c r="HB348">
        <f t="shared" si="1620"/>
        <v>0.98703350404718948</v>
      </c>
      <c r="HC348">
        <f t="shared" si="1621"/>
        <v>1.0851252324337637</v>
      </c>
      <c r="HD348">
        <f t="shared" si="1622"/>
        <v>0.81959340765016742</v>
      </c>
      <c r="HE348">
        <f t="shared" si="1623"/>
        <v>0.81959347363263846</v>
      </c>
      <c r="HG348">
        <f t="shared" si="1624"/>
        <v>1.0949295076702756</v>
      </c>
      <c r="HI348">
        <f t="shared" si="1625"/>
        <v>1.1198615337857931</v>
      </c>
      <c r="HJ348">
        <f t="shared" si="1626"/>
        <v>1.126390980025735</v>
      </c>
      <c r="HK348">
        <f t="shared" si="1627"/>
        <v>1.1934654860446412</v>
      </c>
      <c r="HL348">
        <f t="shared" si="1628"/>
        <v>1.0558919020166968</v>
      </c>
      <c r="HM348">
        <f t="shared" si="1629"/>
        <v>1.0018944642147343</v>
      </c>
      <c r="HO348" s="8">
        <f t="shared" si="1523"/>
        <v>35</v>
      </c>
      <c r="HP348" t="b">
        <f t="shared" si="1496"/>
        <v>0</v>
      </c>
      <c r="HS348" s="11"/>
      <c r="HT348" s="11"/>
      <c r="HU348" s="11"/>
      <c r="HV348" s="11" t="str">
        <f t="shared" ca="1" si="1547"/>
        <v/>
      </c>
      <c r="HW348" s="12" t="str">
        <f t="shared" ca="1" si="1548"/>
        <v/>
      </c>
      <c r="HX348" s="12" t="str">
        <f t="shared" ca="1" si="1549"/>
        <v/>
      </c>
      <c r="HY348" s="12" t="str">
        <f t="shared" ca="1" si="1550"/>
        <v/>
      </c>
      <c r="IB348" s="12" t="str">
        <f t="shared" ca="1" si="1551"/>
        <v/>
      </c>
      <c r="IC348" s="12" t="str">
        <f t="shared" ca="1" si="1552"/>
        <v/>
      </c>
      <c r="ID348" s="12" t="str">
        <f t="shared" ca="1" si="1553"/>
        <v/>
      </c>
      <c r="IE348" s="12" t="str">
        <f t="shared" ca="1" si="1554"/>
        <v/>
      </c>
      <c r="IF348" s="12" t="str">
        <f t="shared" ca="1" si="1555"/>
        <v/>
      </c>
    </row>
    <row r="349" spans="1:240" x14ac:dyDescent="0.2">
      <c r="A349" s="182" t="s">
        <v>1081</v>
      </c>
      <c r="B349" s="1">
        <f t="shared" si="1497"/>
        <v>1985</v>
      </c>
      <c r="C349" s="42">
        <f>'Annual Data_MER_July-2014'!B49</f>
        <v>7148.2190000000001</v>
      </c>
      <c r="D349" s="42">
        <f>'Annual Data_MER_July-2014'!F49</f>
        <v>3732.1559999999999</v>
      </c>
      <c r="E349" s="42">
        <f>AER11_Table2.1d!U48*0.001</f>
        <v>19442.850999999999</v>
      </c>
      <c r="F349" s="42">
        <f>AER11_Table2.1e!L45*0.001</f>
        <v>20041.466</v>
      </c>
      <c r="G349" s="42">
        <f>AER11_Table2.1f!$Z45*0.001</f>
        <v>26031.598000000002</v>
      </c>
      <c r="H349" s="42">
        <f t="shared" si="1459"/>
        <v>76396.289999999994</v>
      </c>
      <c r="I349" s="15">
        <f t="shared" si="1595"/>
        <v>3.282922360562555</v>
      </c>
      <c r="J349" s="251">
        <f t="shared" si="1460"/>
        <v>50364.691999999995</v>
      </c>
      <c r="K349" s="27">
        <f>[2]National!H276</f>
        <v>7148.2190000000001</v>
      </c>
      <c r="L349" s="42">
        <f>[10]Commercial_Total!D275</f>
        <v>3732.1559999999999</v>
      </c>
      <c r="M349" s="42">
        <f>[11]Total_Industrial!F280</f>
        <v>13875.045021234429</v>
      </c>
      <c r="N349" s="27">
        <f t="shared" si="1524"/>
        <v>19382.250270855475</v>
      </c>
      <c r="O349" s="29">
        <f t="shared" si="1461"/>
        <v>26031.598000000002</v>
      </c>
      <c r="P349" s="29">
        <f t="shared" si="1462"/>
        <v>70169.26829208991</v>
      </c>
      <c r="Q349" s="27"/>
      <c r="R349" s="27"/>
      <c r="S349" s="51">
        <f t="shared" si="1556"/>
        <v>1</v>
      </c>
      <c r="T349" s="51">
        <f t="shared" si="1557"/>
        <v>1</v>
      </c>
      <c r="U349" s="51">
        <f t="shared" si="1558"/>
        <v>0.71363222509057089</v>
      </c>
      <c r="V349" s="51">
        <f t="shared" si="1559"/>
        <v>0.96710740975013876</v>
      </c>
      <c r="W349" s="51">
        <f t="shared" si="1560"/>
        <v>1</v>
      </c>
      <c r="X349" s="51">
        <f t="shared" si="1561"/>
        <v>0.91849052214564231</v>
      </c>
      <c r="Z349" s="23">
        <f t="shared" si="1526"/>
        <v>87369.531977354287</v>
      </c>
      <c r="AA349" s="23">
        <f t="shared" si="1596"/>
        <v>58171.601888383011</v>
      </c>
      <c r="AB349" s="27">
        <f t="shared" si="1593"/>
        <v>1680.5778716984889</v>
      </c>
      <c r="AC349" s="58">
        <f t="shared" si="1563"/>
        <v>1</v>
      </c>
      <c r="AD349" s="27">
        <f t="shared" si="1597"/>
        <v>2253.232672509645</v>
      </c>
      <c r="AE349" s="27">
        <f t="shared" si="1527"/>
        <v>7585.7</v>
      </c>
      <c r="AH349" s="267">
        <f t="shared" si="1528"/>
        <v>81.815924135347089</v>
      </c>
      <c r="AI349" s="267">
        <f t="shared" si="1463"/>
        <v>64.157696863171978</v>
      </c>
      <c r="AJ349" s="267">
        <f t="shared" si="1594"/>
        <v>8256.1155034199674</v>
      </c>
      <c r="AK349" s="267">
        <f t="shared" si="1529"/>
        <v>19.382250270855476</v>
      </c>
      <c r="AL349" s="231">
        <f>O349/AD349*1000</f>
        <v>11553.000414735719</v>
      </c>
      <c r="AM349" s="15"/>
      <c r="AN349" s="34">
        <f t="shared" si="1581"/>
        <v>9.2502034475513017</v>
      </c>
      <c r="AO349" s="34">
        <f t="shared" si="1582"/>
        <v>10.071092977576228</v>
      </c>
      <c r="AQ349" s="26">
        <f t="shared" si="1532"/>
        <v>1</v>
      </c>
      <c r="AR349" s="26">
        <f t="shared" si="1598"/>
        <v>1</v>
      </c>
      <c r="AS349" s="26">
        <f t="shared" si="1533"/>
        <v>1</v>
      </c>
      <c r="AT349" s="26">
        <f t="shared" si="1534"/>
        <v>1</v>
      </c>
      <c r="AU349" s="26">
        <f t="shared" si="1535"/>
        <v>1</v>
      </c>
      <c r="AV349" s="26">
        <f t="shared" si="1536"/>
        <v>1</v>
      </c>
      <c r="AY349" s="34">
        <f t="shared" si="1599"/>
        <v>11.517662440823429</v>
      </c>
      <c r="AZ349" s="34">
        <f t="shared" si="1600"/>
        <v>7.6685871954312734</v>
      </c>
      <c r="BA349" s="34">
        <f t="shared" si="1601"/>
        <v>0.22154552272018257</v>
      </c>
      <c r="BB349">
        <f t="shared" si="1602"/>
        <v>1.3182699025798543E-4</v>
      </c>
      <c r="BC349" s="34">
        <f t="shared" si="1603"/>
        <v>0.29703688156790342</v>
      </c>
      <c r="BD349" s="34"/>
      <c r="BH349" s="258">
        <f>[2]National!CQ276</f>
        <v>1</v>
      </c>
      <c r="BI349" s="258">
        <f>[10]Commercial_Total!Y275</f>
        <v>1</v>
      </c>
      <c r="BJ349" s="258">
        <f>[11]Total_Industrial!Z280</f>
        <v>1</v>
      </c>
      <c r="BK349" s="51">
        <f t="shared" si="1542"/>
        <v>1</v>
      </c>
      <c r="BL349" s="258">
        <f>[13]Elec_Power_Sector!AF45</f>
        <v>1.0029904298214376</v>
      </c>
      <c r="BN349" s="258">
        <f>[2]National!CU276</f>
        <v>1</v>
      </c>
      <c r="BO349" s="258">
        <f>[10]Commercial_Total!X275</f>
        <v>1</v>
      </c>
      <c r="BP349" s="258">
        <f>[11]Total_Industrial!AD280</f>
        <v>1</v>
      </c>
      <c r="BQ349" s="51">
        <f t="shared" si="1543"/>
        <v>1</v>
      </c>
      <c r="BR349" s="263">
        <f>AU349/BL349</f>
        <v>0.99701848618638367</v>
      </c>
      <c r="BT349">
        <f>BH349*BN349/AQ349</f>
        <v>1</v>
      </c>
      <c r="BU349">
        <f t="shared" ref="BU349:BU372" si="1643">BI349*BO349/AR349</f>
        <v>1</v>
      </c>
      <c r="BV349">
        <f t="shared" ref="BV349:BV372" si="1644">BJ349*BP349/AS349</f>
        <v>1</v>
      </c>
      <c r="BW349">
        <f t="shared" ref="BW349:BW372" si="1645">BK349*BQ349/AT349</f>
        <v>1</v>
      </c>
      <c r="BX349">
        <f t="shared" ref="BX349:BX372" si="1646">BL349*BR349/AU349</f>
        <v>1</v>
      </c>
      <c r="BZ349" s="83">
        <f t="shared" si="1498"/>
        <v>1</v>
      </c>
      <c r="CA349" s="83">
        <f t="shared" si="1604"/>
        <v>1</v>
      </c>
      <c r="CB349" s="83">
        <f t="shared" si="1605"/>
        <v>1</v>
      </c>
      <c r="CC349" s="83">
        <f t="shared" si="1606"/>
        <v>1</v>
      </c>
      <c r="CD349" s="83">
        <f t="shared" si="1607"/>
        <v>1</v>
      </c>
      <c r="CE349" s="83">
        <f t="shared" si="1608"/>
        <v>1</v>
      </c>
      <c r="CF349" s="413">
        <f t="shared" si="1464"/>
        <v>1</v>
      </c>
      <c r="CG349" s="413">
        <f t="shared" si="1609"/>
        <v>1</v>
      </c>
      <c r="CH349" s="9"/>
      <c r="CI349" s="84">
        <f t="shared" si="1465"/>
        <v>1</v>
      </c>
      <c r="CK349" s="87">
        <f t="shared" si="1419"/>
        <v>1</v>
      </c>
      <c r="CL349" s="87">
        <f t="shared" si="1466"/>
        <v>7.6622690482178136E-4</v>
      </c>
      <c r="CM349" s="92">
        <f t="shared" si="1467"/>
        <v>1</v>
      </c>
      <c r="CN349" s="92">
        <f t="shared" si="1468"/>
        <v>1</v>
      </c>
      <c r="CO349" s="5">
        <f t="shared" si="1469"/>
        <v>1</v>
      </c>
      <c r="CP349" s="91">
        <f t="shared" si="1610"/>
        <v>1</v>
      </c>
      <c r="CQ349" s="37">
        <f t="shared" ref="CQ349:CQ372" si="1647">BZ349*CC349*CD349*CE349</f>
        <v>1</v>
      </c>
      <c r="CR349">
        <f t="shared" si="1611"/>
        <v>1</v>
      </c>
      <c r="CS349" s="84">
        <f t="shared" si="1612"/>
        <v>1</v>
      </c>
      <c r="CT349" s="205"/>
      <c r="CU349" s="244"/>
      <c r="CV349" s="5"/>
      <c r="CW349" s="26">
        <f t="shared" si="1470"/>
        <v>0.1018710779517393</v>
      </c>
      <c r="CX349" s="26">
        <f t="shared" si="1471"/>
        <v>5.3187899643820584E-2</v>
      </c>
      <c r="CY349" s="26">
        <f t="shared" si="1472"/>
        <v>0.19773677792217401</v>
      </c>
      <c r="CZ349" s="26">
        <f t="shared" si="1473"/>
        <v>0.27622135362982558</v>
      </c>
      <c r="DA349" s="26">
        <f t="shared" si="1474"/>
        <v>0.37098289085244046</v>
      </c>
      <c r="DB349">
        <f t="shared" si="1475"/>
        <v>1</v>
      </c>
      <c r="DD349" s="26">
        <f t="shared" si="1499"/>
        <v>0.10186845311649002</v>
      </c>
      <c r="DE349" s="26">
        <f t="shared" si="1500"/>
        <v>5.4835899628862192E-2</v>
      </c>
      <c r="DF349" s="26">
        <f t="shared" si="1501"/>
        <v>0.20404906744417722</v>
      </c>
      <c r="DG349" s="26">
        <f t="shared" si="1502"/>
        <v>0.2725873918608942</v>
      </c>
      <c r="DH349" s="26">
        <f t="shared" si="1503"/>
        <v>0.36654207930357247</v>
      </c>
      <c r="DI349" s="26">
        <f t="shared" si="1504"/>
        <v>0.99988289135399611</v>
      </c>
      <c r="DJ349" s="26"/>
      <c r="DK349" s="26">
        <f t="shared" si="1505"/>
        <v>0.10188038419033692</v>
      </c>
      <c r="DL349" s="26">
        <f t="shared" si="1506"/>
        <v>5.4842322138951592E-2</v>
      </c>
      <c r="DM349" s="26">
        <f t="shared" si="1507"/>
        <v>0.20407296615292939</v>
      </c>
      <c r="DN349" s="26">
        <f t="shared" si="1508"/>
        <v>0.2726193179400927</v>
      </c>
      <c r="DO349" s="26">
        <f t="shared" si="1509"/>
        <v>0.36658500957768941</v>
      </c>
      <c r="DP349" s="26">
        <f t="shared" si="1510"/>
        <v>1</v>
      </c>
      <c r="DQ349" s="26"/>
      <c r="DR349" s="26"/>
      <c r="DS349" s="26">
        <f t="shared" si="1511"/>
        <v>-2.2948617953324982E-2</v>
      </c>
      <c r="DT349" s="26">
        <f t="shared" si="1512"/>
        <v>-9.0800917114878366E-2</v>
      </c>
      <c r="DU349" s="26">
        <f t="shared" si="1513"/>
        <v>-0.10697996198645972</v>
      </c>
      <c r="DV349" s="26">
        <f t="shared" si="1514"/>
        <v>3.321970195383685E-3</v>
      </c>
      <c r="DW349" s="26">
        <f t="shared" si="1515"/>
        <v>8.1598552397047878E-3</v>
      </c>
      <c r="DY349" s="26">
        <f t="shared" si="1516"/>
        <v>0.97506362718518591</v>
      </c>
      <c r="DZ349" s="26">
        <f t="shared" si="1517"/>
        <v>0.81069669756871565</v>
      </c>
      <c r="EA349" s="26">
        <f t="shared" si="1613"/>
        <v>1</v>
      </c>
      <c r="EC349" s="26">
        <f t="shared" si="1630"/>
        <v>-2.7300501846656017E-2</v>
      </c>
      <c r="ED349" s="26">
        <f t="shared" si="1631"/>
        <v>-2.0220815400254982E-2</v>
      </c>
      <c r="EE349" s="26">
        <f t="shared" si="1632"/>
        <v>-5.8424538130446473E-3</v>
      </c>
      <c r="EF349" s="26">
        <f t="shared" si="1633"/>
        <v>-2.7077335847055916E-2</v>
      </c>
      <c r="EG349" s="26">
        <f t="shared" si="1634"/>
        <v>-3.4326738916937348E-2</v>
      </c>
      <c r="EI349" s="26">
        <f t="shared" si="1635"/>
        <v>0.97526299907920833</v>
      </c>
      <c r="EJ349" s="26">
        <f t="shared" si="1518"/>
        <v>0.87802755640623675</v>
      </c>
      <c r="EK349" s="26">
        <f t="shared" si="1614"/>
        <v>1</v>
      </c>
      <c r="EN349" s="26">
        <f t="shared" si="1519"/>
        <v>-3.5018231399284235E-2</v>
      </c>
      <c r="EO349" s="26">
        <f t="shared" si="1482"/>
        <v>-0.11629725514113211</v>
      </c>
      <c r="EP349" s="26">
        <f t="shared" si="1483"/>
        <v>-5.7920346030015196E-2</v>
      </c>
      <c r="EQ349" s="26">
        <f t="shared" si="1484"/>
        <v>-1.8438884425557123E-3</v>
      </c>
      <c r="ER349" s="26">
        <f t="shared" si="1485"/>
        <v>-6.5220376897258386E-3</v>
      </c>
      <c r="ET349" s="26">
        <f t="shared" si="1636"/>
        <v>0.97564233470779138</v>
      </c>
      <c r="EU349" s="26">
        <f t="shared" si="1520"/>
        <v>0.80783641939190509</v>
      </c>
      <c r="EV349" s="26">
        <f t="shared" si="1615"/>
        <v>1</v>
      </c>
      <c r="EW349" s="26"/>
      <c r="EX349" s="26">
        <f t="shared" si="1637"/>
        <v>1.2069613445959552E-2</v>
      </c>
      <c r="EY349" s="26">
        <f t="shared" si="1638"/>
        <v>2.5496338026253795E-2</v>
      </c>
      <c r="EZ349" s="26">
        <f t="shared" si="1639"/>
        <v>-4.9059563363684187E-2</v>
      </c>
      <c r="FA349" s="26">
        <f t="shared" si="1640"/>
        <v>5.1658586379398023E-3</v>
      </c>
      <c r="FB349" s="26">
        <f t="shared" si="1641"/>
        <v>1.4681892929430534E-2</v>
      </c>
      <c r="FC349" s="26"/>
      <c r="FD349" s="26">
        <f t="shared" si="1642"/>
        <v>0.9994068553230071</v>
      </c>
      <c r="FE349" s="26">
        <f t="shared" si="1521"/>
        <v>1.0035407539438341</v>
      </c>
      <c r="FF349" s="26">
        <f t="shared" si="1616"/>
        <v>1</v>
      </c>
      <c r="FV349" s="26">
        <f t="shared" si="1617"/>
        <v>1</v>
      </c>
      <c r="FX349" s="8">
        <f t="shared" si="1522"/>
        <v>36</v>
      </c>
      <c r="FY349" t="b">
        <f t="shared" si="1493"/>
        <v>0</v>
      </c>
      <c r="GC349" s="11"/>
      <c r="GD349" s="11"/>
      <c r="GE349" s="11"/>
      <c r="GF349" s="11" t="str">
        <f t="shared" ca="1" si="1618"/>
        <v/>
      </c>
      <c r="GG349" s="20" t="str">
        <f t="shared" ca="1" si="1584"/>
        <v/>
      </c>
      <c r="GH349" s="20" t="str">
        <f t="shared" ca="1" si="1585"/>
        <v/>
      </c>
      <c r="GI349" s="20" t="str">
        <f t="shared" ca="1" si="1586"/>
        <v/>
      </c>
      <c r="GM349" s="12" t="str">
        <f t="shared" ca="1" si="1587"/>
        <v/>
      </c>
      <c r="GN349" s="12" t="str">
        <f t="shared" ca="1" si="1588"/>
        <v/>
      </c>
      <c r="GO349" s="12" t="str">
        <f t="shared" ca="1" si="1589"/>
        <v/>
      </c>
      <c r="GP349" s="12" t="str">
        <f t="shared" ca="1" si="1590"/>
        <v/>
      </c>
      <c r="GQ349" s="12" t="str">
        <f t="shared" ca="1" si="1591"/>
        <v/>
      </c>
      <c r="GX349" s="14"/>
      <c r="GZ349">
        <f t="shared" si="1438"/>
        <v>0.71905777525001191</v>
      </c>
      <c r="HA349">
        <f t="shared" si="1619"/>
        <v>1.0818723286010981</v>
      </c>
      <c r="HB349">
        <f t="shared" si="1620"/>
        <v>0.98644805037825023</v>
      </c>
      <c r="HC349">
        <f t="shared" si="1621"/>
        <v>1.058694115222012</v>
      </c>
      <c r="HD349">
        <f t="shared" si="1622"/>
        <v>0.81242731653218592</v>
      </c>
      <c r="HE349">
        <f t="shared" si="1623"/>
        <v>0.81242737321815306</v>
      </c>
      <c r="HG349">
        <f t="shared" si="1624"/>
        <v>1.0672108493067307</v>
      </c>
      <c r="HI349">
        <f t="shared" si="1625"/>
        <v>1.0944548978775837</v>
      </c>
      <c r="HJ349">
        <f t="shared" si="1626"/>
        <v>1.0286196743503389</v>
      </c>
      <c r="HK349">
        <f t="shared" si="1627"/>
        <v>1.07238086720601</v>
      </c>
      <c r="HL349">
        <f t="shared" si="1628"/>
        <v>1.0594053760416662</v>
      </c>
      <c r="HM349">
        <f t="shared" si="1629"/>
        <v>1.0101032236052527</v>
      </c>
      <c r="HO349" s="8">
        <f t="shared" si="1523"/>
        <v>36</v>
      </c>
      <c r="HP349" t="b">
        <f t="shared" si="1496"/>
        <v>0</v>
      </c>
      <c r="HS349" s="11"/>
      <c r="HT349" s="11"/>
      <c r="HU349" s="11"/>
      <c r="HV349" s="11" t="str">
        <f t="shared" ca="1" si="1547"/>
        <v/>
      </c>
      <c r="HW349" s="12" t="str">
        <f t="shared" ca="1" si="1548"/>
        <v/>
      </c>
      <c r="HX349" s="12" t="str">
        <f t="shared" ca="1" si="1549"/>
        <v/>
      </c>
      <c r="HY349" s="12" t="str">
        <f t="shared" ca="1" si="1550"/>
        <v/>
      </c>
      <c r="IB349" s="12" t="str">
        <f t="shared" ca="1" si="1551"/>
        <v/>
      </c>
      <c r="IC349" s="12" t="str">
        <f t="shared" ca="1" si="1552"/>
        <v/>
      </c>
      <c r="ID349" s="12" t="str">
        <f t="shared" ca="1" si="1553"/>
        <v/>
      </c>
      <c r="IE349" s="12" t="str">
        <f t="shared" ca="1" si="1554"/>
        <v/>
      </c>
      <c r="IF349" s="12" t="str">
        <f t="shared" ca="1" si="1555"/>
        <v/>
      </c>
    </row>
    <row r="350" spans="1:240" x14ac:dyDescent="0.2">
      <c r="A350" s="182" t="s">
        <v>1081</v>
      </c>
      <c r="B350" s="1">
        <f t="shared" si="1497"/>
        <v>1986</v>
      </c>
      <c r="C350" s="42">
        <f>'Annual Data_MER_July-2014'!B50</f>
        <v>6906.19</v>
      </c>
      <c r="D350" s="42">
        <f>'Annual Data_MER_July-2014'!F50</f>
        <v>3692.7359999999999</v>
      </c>
      <c r="E350" s="42">
        <f>AER11_Table2.1d!U49*0.001</f>
        <v>19077.962</v>
      </c>
      <c r="F350" s="42">
        <f>AER11_Table2.1e!L46*0.001</f>
        <v>20739.923999999999</v>
      </c>
      <c r="G350" s="42">
        <f>AER11_Table2.1f!$Z46*0.001</f>
        <v>26226.756000000001</v>
      </c>
      <c r="H350" s="42">
        <f t="shared" si="1459"/>
        <v>76643.567999999999</v>
      </c>
      <c r="I350" s="15">
        <f t="shared" si="1595"/>
        <v>3.2450081258966481</v>
      </c>
      <c r="J350" s="251">
        <f t="shared" si="1460"/>
        <v>50416.811999999998</v>
      </c>
      <c r="K350" s="27">
        <f>[2]National!H277</f>
        <v>6906.19</v>
      </c>
      <c r="L350" s="42">
        <f>[10]Commercial_Total!D276</f>
        <v>3692.7360000000003</v>
      </c>
      <c r="M350" s="42">
        <f>[11]Total_Industrial!F281</f>
        <v>14135.492598314462</v>
      </c>
      <c r="N350" s="27">
        <f t="shared" si="1524"/>
        <v>19983.497430267213</v>
      </c>
      <c r="O350" s="29">
        <f t="shared" si="1461"/>
        <v>26226.756000000001</v>
      </c>
      <c r="P350" s="29">
        <f t="shared" si="1462"/>
        <v>70944.67202858167</v>
      </c>
      <c r="Q350" s="27"/>
      <c r="R350" s="27"/>
      <c r="S350" s="51">
        <f t="shared" si="1556"/>
        <v>1</v>
      </c>
      <c r="T350" s="51">
        <f t="shared" si="1557"/>
        <v>1.0000000000000002</v>
      </c>
      <c r="U350" s="51">
        <f t="shared" ref="U350:U365" si="1648">M350/E350</f>
        <v>0.74093305135603382</v>
      </c>
      <c r="V350" s="51">
        <f t="shared" si="1559"/>
        <v>0.96352799702965231</v>
      </c>
      <c r="W350" s="51">
        <f t="shared" si="1560"/>
        <v>1</v>
      </c>
      <c r="X350" s="51">
        <f t="shared" si="1561"/>
        <v>0.92564417184468328</v>
      </c>
      <c r="Z350" s="23">
        <f t="shared" si="1526"/>
        <v>88622.319685179507</v>
      </c>
      <c r="AA350" s="23">
        <f t="shared" si="1596"/>
        <v>59492.416736089981</v>
      </c>
      <c r="AB350" s="27">
        <f t="shared" si="1593"/>
        <v>1665.7995131596667</v>
      </c>
      <c r="AC350" s="58">
        <f t="shared" si="1563"/>
        <v>1.0164849796307009</v>
      </c>
      <c r="AD350" s="27">
        <f t="shared" si="1597"/>
        <v>2303.0750928331017</v>
      </c>
      <c r="AE350" s="27">
        <f t="shared" si="1527"/>
        <v>7852.1</v>
      </c>
      <c r="AH350" s="267">
        <f t="shared" ref="AH350:AH372" si="1649">K350/Z350*1000</f>
        <v>77.928337066028476</v>
      </c>
      <c r="AI350" s="267">
        <f t="shared" si="1463"/>
        <v>62.070700815216163</v>
      </c>
      <c r="AJ350" s="267">
        <f t="shared" si="1594"/>
        <v>8485.7106072161387</v>
      </c>
      <c r="AK350" s="267">
        <f t="shared" si="1529"/>
        <v>19.65941241702107</v>
      </c>
      <c r="AL350" s="231">
        <f t="shared" ref="AL350:AL366" si="1650">O350/AD350*1000</f>
        <v>11387.71205577038</v>
      </c>
      <c r="AM350" s="15"/>
      <c r="AN350" s="34">
        <f t="shared" si="1581"/>
        <v>9.0351207993507039</v>
      </c>
      <c r="AO350" s="34">
        <f t="shared" si="1582"/>
        <v>9.7609006507813199</v>
      </c>
      <c r="AQ350" s="26">
        <f t="shared" si="1532"/>
        <v>0.95248373577144441</v>
      </c>
      <c r="AR350" s="26">
        <f t="shared" si="1598"/>
        <v>0.9674708390420137</v>
      </c>
      <c r="AS350" s="26">
        <f t="shared" si="1533"/>
        <v>1.0278090954155215</v>
      </c>
      <c r="AT350" s="26">
        <f t="shared" si="1534"/>
        <v>1.0142997919381092</v>
      </c>
      <c r="AU350" s="26">
        <f t="shared" si="1535"/>
        <v>0.98569303617833204</v>
      </c>
      <c r="AV350" s="26">
        <f t="shared" si="1536"/>
        <v>0.97674833322098076</v>
      </c>
      <c r="AY350" s="34">
        <f t="shared" si="1599"/>
        <v>11.286448171212733</v>
      </c>
      <c r="AZ350" s="34">
        <f t="shared" si="1600"/>
        <v>7.5766249456947792</v>
      </c>
      <c r="BA350" s="34">
        <f t="shared" si="1601"/>
        <v>0.21214700693568175</v>
      </c>
      <c r="BB350">
        <f t="shared" si="1602"/>
        <v>1.2945390145702434E-4</v>
      </c>
      <c r="BC350" s="34">
        <f t="shared" si="1603"/>
        <v>0.29330689787866959</v>
      </c>
      <c r="BD350" s="34"/>
      <c r="BH350" s="258">
        <f>[2]National!CQ277</f>
        <v>0.9954252741567019</v>
      </c>
      <c r="BI350" s="258">
        <f>[10]Commercial_Total!Y276</f>
        <v>0.9856771722313693</v>
      </c>
      <c r="BJ350" s="258">
        <f>[11]Total_Industrial!Z281</f>
        <v>1.0328325565094416</v>
      </c>
      <c r="BK350" s="51">
        <f t="shared" si="1542"/>
        <v>1.0076372215364484</v>
      </c>
      <c r="BL350" s="258">
        <f>[13]Elec_Power_Sector!AF46</f>
        <v>1.0038418582721278</v>
      </c>
      <c r="BN350" s="258">
        <f>[2]National!CU277</f>
        <v>0.95686111303368693</v>
      </c>
      <c r="BO350" s="258">
        <f>[10]Commercial_Total!X276</f>
        <v>0.98152911145528499</v>
      </c>
      <c r="BP350" s="258">
        <f>[11]Total_Industrial!AD281</f>
        <v>0.99513621814852815</v>
      </c>
      <c r="BQ350" s="51">
        <f t="shared" si="1543"/>
        <v>1.0066120725388663</v>
      </c>
      <c r="BR350" s="263">
        <f t="shared" ref="BR350:BR368" si="1651">AU350/BL350</f>
        <v>0.98192063625934611</v>
      </c>
      <c r="BT350">
        <f t="shared" ref="BT350:BT372" si="1652">BH350*BN350/AQ350</f>
        <v>1.0000000000000004</v>
      </c>
      <c r="BU350">
        <f t="shared" si="1643"/>
        <v>1.0000000000000002</v>
      </c>
      <c r="BV350">
        <f t="shared" si="1644"/>
        <v>0.99999998915164323</v>
      </c>
      <c r="BW350">
        <f t="shared" si="1645"/>
        <v>1</v>
      </c>
      <c r="BX350">
        <f t="shared" si="1646"/>
        <v>1</v>
      </c>
      <c r="BZ350" s="83">
        <f t="shared" si="1498"/>
        <v>1.0351187102047275</v>
      </c>
      <c r="CA350" s="83">
        <f t="shared" si="1604"/>
        <v>0.96919973557134598</v>
      </c>
      <c r="CB350" s="83">
        <f t="shared" si="1605"/>
        <v>0.97674833322098076</v>
      </c>
      <c r="CC350" s="83">
        <f t="shared" si="1606"/>
        <v>0.97921285146630044</v>
      </c>
      <c r="CD350" s="83">
        <f t="shared" si="1607"/>
        <v>0.9898981288386971</v>
      </c>
      <c r="CE350" s="83">
        <f t="shared" si="1608"/>
        <v>1.0076624378826546</v>
      </c>
      <c r="CF350" s="413">
        <f t="shared" si="1464"/>
        <v>1.0110504727011611</v>
      </c>
      <c r="CG350" s="413">
        <f t="shared" si="1609"/>
        <v>1.0110504748783189</v>
      </c>
      <c r="CH350" s="9"/>
      <c r="CI350" s="84">
        <f t="shared" si="1465"/>
        <v>0.96932096940129586</v>
      </c>
      <c r="CK350" s="87">
        <f t="shared" si="1419"/>
        <v>0.9606700365095584</v>
      </c>
      <c r="CL350" s="87">
        <f t="shared" si="1466"/>
        <v>6.8882263596657255E-4</v>
      </c>
      <c r="CM350" s="92">
        <f t="shared" si="1467"/>
        <v>1</v>
      </c>
      <c r="CN350" s="92">
        <f t="shared" si="1468"/>
        <v>1</v>
      </c>
      <c r="CO350" s="5">
        <f t="shared" si="1469"/>
        <v>1</v>
      </c>
      <c r="CP350" s="91">
        <f t="shared" si="1610"/>
        <v>1</v>
      </c>
      <c r="CQ350" s="37">
        <f t="shared" si="1647"/>
        <v>1.0110504727011611</v>
      </c>
      <c r="CR350">
        <f t="shared" si="1611"/>
        <v>0.96932096940129586</v>
      </c>
      <c r="CS350" s="84">
        <f t="shared" si="1612"/>
        <v>0.99748316390902236</v>
      </c>
      <c r="CT350" s="205"/>
      <c r="CU350" s="244"/>
      <c r="CV350" s="5"/>
      <c r="CW350" s="26">
        <f t="shared" si="1470"/>
        <v>9.734614034465737E-2</v>
      </c>
      <c r="CX350" s="26">
        <f t="shared" si="1471"/>
        <v>5.20509277780902E-2</v>
      </c>
      <c r="CY350" s="26">
        <f t="shared" si="1472"/>
        <v>0.19924671147425502</v>
      </c>
      <c r="CZ350" s="26">
        <f t="shared" si="1473"/>
        <v>0.28167721209869584</v>
      </c>
      <c r="DA350" s="26">
        <f t="shared" si="1474"/>
        <v>0.36967900830430167</v>
      </c>
      <c r="DB350">
        <f t="shared" si="1475"/>
        <v>1</v>
      </c>
      <c r="DD350" s="26">
        <f t="shared" si="1499"/>
        <v>9.9591477197000122E-2</v>
      </c>
      <c r="DE350" s="26">
        <f t="shared" si="1500"/>
        <v>5.2617366391074172E-2</v>
      </c>
      <c r="DF350" s="26">
        <f t="shared" si="1501"/>
        <v>0.19849078751813501</v>
      </c>
      <c r="DG350" s="26">
        <f t="shared" si="1502"/>
        <v>0.27894039022301187</v>
      </c>
      <c r="DH350" s="26">
        <f t="shared" si="1503"/>
        <v>0.37033056701264999</v>
      </c>
      <c r="DI350" s="26">
        <f t="shared" si="1504"/>
        <v>0.99997058834187114</v>
      </c>
      <c r="DJ350" s="26"/>
      <c r="DK350" s="26">
        <f t="shared" si="1505"/>
        <v>9.9594406433633695E-2</v>
      </c>
      <c r="DL350" s="26">
        <f t="shared" si="1506"/>
        <v>5.2618914000583869E-2</v>
      </c>
      <c r="DM350" s="26">
        <f t="shared" si="1507"/>
        <v>0.19849662563302786</v>
      </c>
      <c r="DN350" s="26">
        <f t="shared" si="1508"/>
        <v>0.27894859456371068</v>
      </c>
      <c r="DO350" s="26">
        <f t="shared" si="1509"/>
        <v>0.37034145936904389</v>
      </c>
      <c r="DP350" s="26">
        <f t="shared" si="1510"/>
        <v>1</v>
      </c>
      <c r="DQ350" s="26"/>
      <c r="DR350" s="26"/>
      <c r="DS350" s="26">
        <f t="shared" si="1511"/>
        <v>-4.868224743263589E-2</v>
      </c>
      <c r="DT350" s="26">
        <f t="shared" si="1512"/>
        <v>-3.3069995057485375E-2</v>
      </c>
      <c r="DU350" s="26">
        <f t="shared" si="1513"/>
        <v>2.7429444938978358E-2</v>
      </c>
      <c r="DV350" s="26">
        <f t="shared" si="1514"/>
        <v>1.4198514271239363E-2</v>
      </c>
      <c r="DW350" s="26">
        <f t="shared" si="1515"/>
        <v>-1.4410295184708715E-2</v>
      </c>
      <c r="DY350" s="26">
        <f t="shared" si="1516"/>
        <v>0.99748316390902236</v>
      </c>
      <c r="DZ350" s="26">
        <f t="shared" si="1517"/>
        <v>0.8086563068614383</v>
      </c>
      <c r="EA350" s="26">
        <f t="shared" si="1613"/>
        <v>0.99748316390902236</v>
      </c>
      <c r="EC350" s="26">
        <f t="shared" si="1630"/>
        <v>-2.0278992428659014E-2</v>
      </c>
      <c r="ED350" s="26">
        <f t="shared" si="1631"/>
        <v>-1.2064556968446207E-2</v>
      </c>
      <c r="EE350" s="26">
        <f t="shared" si="1632"/>
        <v>-4.3348625247077562E-2</v>
      </c>
      <c r="EF350" s="26">
        <f t="shared" si="1633"/>
        <v>-1.8165538569277731E-2</v>
      </c>
      <c r="EG350" s="26">
        <f t="shared" si="1634"/>
        <v>-1.2636817581426537E-2</v>
      </c>
      <c r="EI350" s="26">
        <f t="shared" si="1635"/>
        <v>0.97921285146630044</v>
      </c>
      <c r="EJ350" s="26">
        <f t="shared" si="1518"/>
        <v>0.85977586717453902</v>
      </c>
      <c r="EK350" s="26">
        <f t="shared" si="1614"/>
        <v>0.97921285146630044</v>
      </c>
      <c r="EN350" s="26">
        <f t="shared" si="1519"/>
        <v>-4.5852219249327497E-3</v>
      </c>
      <c r="EO350" s="26">
        <f t="shared" si="1482"/>
        <v>-1.4426389520410253E-2</v>
      </c>
      <c r="EP350" s="26">
        <f t="shared" si="1483"/>
        <v>3.2305082622642693E-2</v>
      </c>
      <c r="EQ350" s="26">
        <f t="shared" si="1484"/>
        <v>7.6082056004952575E-3</v>
      </c>
      <c r="ER350" s="26">
        <f t="shared" si="1485"/>
        <v>8.4852980174539825E-4</v>
      </c>
      <c r="ET350" s="26">
        <f t="shared" si="1636"/>
        <v>1.0076624378826546</v>
      </c>
      <c r="EU350" s="26">
        <f t="shared" si="1520"/>
        <v>0.81402641577484169</v>
      </c>
      <c r="EV350" s="26">
        <f t="shared" si="1615"/>
        <v>1.0076624378826546</v>
      </c>
      <c r="EW350" s="26"/>
      <c r="EX350" s="26">
        <f t="shared" si="1637"/>
        <v>-4.4097025507702795E-2</v>
      </c>
      <c r="EY350" s="26">
        <f t="shared" si="1638"/>
        <v>-1.8643605537075E-2</v>
      </c>
      <c r="EZ350" s="26">
        <f t="shared" si="1639"/>
        <v>-4.8756485320211491E-3</v>
      </c>
      <c r="FA350" s="26">
        <f t="shared" si="1640"/>
        <v>6.5903086707440649E-3</v>
      </c>
      <c r="FB350" s="26">
        <f t="shared" si="1641"/>
        <v>-1.5258824986454075E-2</v>
      </c>
      <c r="FC350" s="26"/>
      <c r="FD350" s="26">
        <f t="shared" si="1642"/>
        <v>0.9898981288386971</v>
      </c>
      <c r="FE350" s="26">
        <f t="shared" si="1521"/>
        <v>0.99340311454237673</v>
      </c>
      <c r="FF350" s="26">
        <f t="shared" si="1616"/>
        <v>0.9898981288386971</v>
      </c>
      <c r="FV350" s="26">
        <f t="shared" si="1617"/>
        <v>1.0351187102047275</v>
      </c>
      <c r="FX350" s="8">
        <f t="shared" si="1522"/>
        <v>37</v>
      </c>
      <c r="FY350" t="b">
        <f t="shared" si="1493"/>
        <v>0</v>
      </c>
      <c r="GC350" s="11"/>
      <c r="GD350" s="11"/>
      <c r="GE350" s="11"/>
      <c r="GF350" s="11" t="str">
        <f t="shared" ca="1" si="1618"/>
        <v/>
      </c>
      <c r="GG350" s="20" t="str">
        <f t="shared" ca="1" si="1584"/>
        <v/>
      </c>
      <c r="GH350" s="20" t="str">
        <f t="shared" ca="1" si="1585"/>
        <v/>
      </c>
      <c r="GI350" s="20" t="str">
        <f t="shared" ca="1" si="1586"/>
        <v/>
      </c>
      <c r="GM350" s="12" t="str">
        <f t="shared" ca="1" si="1587"/>
        <v/>
      </c>
      <c r="GN350" s="12" t="str">
        <f t="shared" ca="1" si="1588"/>
        <v/>
      </c>
      <c r="GO350" s="12" t="str">
        <f t="shared" ca="1" si="1589"/>
        <v/>
      </c>
      <c r="GP350" s="12" t="str">
        <f t="shared" ca="1" si="1590"/>
        <v/>
      </c>
      <c r="GQ350" s="12" t="str">
        <f t="shared" ca="1" si="1591"/>
        <v/>
      </c>
      <c r="GX350" s="14"/>
      <c r="GZ350">
        <f t="shared" si="1438"/>
        <v>0.74431015687947311</v>
      </c>
      <c r="HA350">
        <f t="shared" si="1619"/>
        <v>1.0593832878119676</v>
      </c>
      <c r="HB350">
        <f t="shared" si="1620"/>
        <v>0.97648307926601075</v>
      </c>
      <c r="HC350">
        <f t="shared" si="1621"/>
        <v>1.0668062931166327</v>
      </c>
      <c r="HD350">
        <f t="shared" si="1622"/>
        <v>0.82140502241520241</v>
      </c>
      <c r="HE350">
        <f t="shared" si="1623"/>
        <v>0.82140508149635882</v>
      </c>
      <c r="HG350">
        <f t="shared" si="1624"/>
        <v>1.0344698550055806</v>
      </c>
      <c r="HI350">
        <f t="shared" si="1625"/>
        <v>1.0424504897637956</v>
      </c>
      <c r="HJ350">
        <f t="shared" si="1626"/>
        <v>0.99515953939884527</v>
      </c>
      <c r="HK350">
        <f t="shared" si="1627"/>
        <v>1.1022028090639215</v>
      </c>
      <c r="HL350">
        <f t="shared" si="1628"/>
        <v>1.0745546524971763</v>
      </c>
      <c r="HM350">
        <f t="shared" si="1629"/>
        <v>0.99565171332898206</v>
      </c>
      <c r="HO350" s="8">
        <f t="shared" si="1523"/>
        <v>37</v>
      </c>
      <c r="HP350" t="b">
        <f t="shared" si="1496"/>
        <v>0</v>
      </c>
      <c r="HS350" s="11"/>
      <c r="HT350" s="11"/>
      <c r="HU350" s="11"/>
      <c r="HV350" s="11" t="str">
        <f t="shared" ca="1" si="1547"/>
        <v/>
      </c>
      <c r="HW350" s="12" t="str">
        <f t="shared" ca="1" si="1548"/>
        <v/>
      </c>
      <c r="HX350" s="12" t="str">
        <f t="shared" ca="1" si="1549"/>
        <v/>
      </c>
      <c r="HY350" s="12" t="str">
        <f t="shared" ca="1" si="1550"/>
        <v/>
      </c>
      <c r="IB350" s="12" t="str">
        <f t="shared" ca="1" si="1551"/>
        <v/>
      </c>
      <c r="IC350" s="12" t="str">
        <f t="shared" ca="1" si="1552"/>
        <v/>
      </c>
      <c r="ID350" s="12" t="str">
        <f t="shared" ca="1" si="1553"/>
        <v/>
      </c>
      <c r="IE350" s="12" t="str">
        <f t="shared" ca="1" si="1554"/>
        <v/>
      </c>
      <c r="IF350" s="12" t="str">
        <f t="shared" ca="1" si="1555"/>
        <v/>
      </c>
    </row>
    <row r="351" spans="1:240" x14ac:dyDescent="0.2">
      <c r="A351" s="182" t="s">
        <v>1081</v>
      </c>
      <c r="B351" s="1">
        <f t="shared" si="1497"/>
        <v>1987</v>
      </c>
      <c r="C351" s="42">
        <f>'Annual Data_MER_July-2014'!B51</f>
        <v>6923.3739999999998</v>
      </c>
      <c r="D351" s="42">
        <f>'Annual Data_MER_July-2014'!F51</f>
        <v>3774.1129999999998</v>
      </c>
      <c r="E351" s="42">
        <f>AER11_Table2.1d!U50*0.001</f>
        <v>19953.132000000001</v>
      </c>
      <c r="F351" s="42">
        <f>AER11_Table2.1e!L47*0.001</f>
        <v>21418.773000000001</v>
      </c>
      <c r="G351" s="42">
        <f>AER11_Table2.1f!$Z47*0.001</f>
        <v>26987.596000000001</v>
      </c>
      <c r="H351" s="42">
        <f t="shared" si="1459"/>
        <v>79056.987999999998</v>
      </c>
      <c r="I351" s="15">
        <f t="shared" si="1595"/>
        <v>3.2188582018541037</v>
      </c>
      <c r="J351" s="251">
        <f t="shared" si="1460"/>
        <v>52069.391999999993</v>
      </c>
      <c r="K351" s="27">
        <f>[2]National!H278</f>
        <v>6923.373999999998</v>
      </c>
      <c r="L351" s="42">
        <f>[10]Commercial_Total!D277</f>
        <v>3774.1129999999998</v>
      </c>
      <c r="M351" s="42">
        <f>[11]Total_Industrial!F282</f>
        <v>14311.405493083239</v>
      </c>
      <c r="N351" s="27">
        <f t="shared" si="1524"/>
        <v>20453.71520511237</v>
      </c>
      <c r="O351" s="29">
        <f t="shared" si="1461"/>
        <v>26987.596000000001</v>
      </c>
      <c r="P351" s="29">
        <f t="shared" si="1462"/>
        <v>72450.203698195604</v>
      </c>
      <c r="Q351" s="27"/>
      <c r="R351" s="27"/>
      <c r="S351" s="51">
        <f t="shared" si="1556"/>
        <v>0.99999999999999978</v>
      </c>
      <c r="T351" s="51">
        <f t="shared" si="1557"/>
        <v>1</v>
      </c>
      <c r="U351" s="51">
        <f t="shared" si="1648"/>
        <v>0.71725108083699529</v>
      </c>
      <c r="V351" s="51">
        <f t="shared" si="1559"/>
        <v>0.95494336697589399</v>
      </c>
      <c r="W351" s="51">
        <f t="shared" si="1560"/>
        <v>1</v>
      </c>
      <c r="X351" s="51">
        <f t="shared" si="1561"/>
        <v>0.91643010353740784</v>
      </c>
      <c r="Z351" s="23">
        <f t="shared" si="1526"/>
        <v>89856.92041124808</v>
      </c>
      <c r="AA351" s="23">
        <f t="shared" si="1596"/>
        <v>60763.476770077759</v>
      </c>
      <c r="AB351" s="27">
        <f t="shared" si="1593"/>
        <v>1749.4685090450198</v>
      </c>
      <c r="AC351" s="58">
        <f t="shared" si="1563"/>
        <v>1.0584149691674531</v>
      </c>
      <c r="AD351" s="27">
        <f t="shared" si="1597"/>
        <v>2405.9003084633086</v>
      </c>
      <c r="AE351" s="27">
        <f t="shared" si="1527"/>
        <v>8123.9</v>
      </c>
      <c r="AH351" s="267">
        <f t="shared" si="1649"/>
        <v>77.048868003864357</v>
      </c>
      <c r="AI351" s="267">
        <f t="shared" si="1463"/>
        <v>62.1115380589696</v>
      </c>
      <c r="AJ351" s="267">
        <f t="shared" si="1594"/>
        <v>8180.4304673625638</v>
      </c>
      <c r="AK351" s="267">
        <f t="shared" si="1529"/>
        <v>19.324854429450497</v>
      </c>
      <c r="AL351" s="231">
        <f t="shared" si="1650"/>
        <v>11217.254474370744</v>
      </c>
      <c r="AM351" s="15"/>
      <c r="AN351" s="34">
        <f t="shared" si="1581"/>
        <v>8.9181555285263983</v>
      </c>
      <c r="AO351" s="34">
        <f t="shared" si="1582"/>
        <v>9.7314083137409373</v>
      </c>
      <c r="AQ351" s="26">
        <f t="shared" si="1532"/>
        <v>0.94173437283924522</v>
      </c>
      <c r="AR351" s="26">
        <f t="shared" si="1598"/>
        <v>0.96810735259767533</v>
      </c>
      <c r="AS351" s="26">
        <f t="shared" si="1533"/>
        <v>0.99083285159636492</v>
      </c>
      <c r="AT351" s="26">
        <f t="shared" si="1534"/>
        <v>0.99703874211699328</v>
      </c>
      <c r="AU351" s="26">
        <f t="shared" si="1535"/>
        <v>0.97093863686382842</v>
      </c>
      <c r="AV351" s="26">
        <f t="shared" si="1536"/>
        <v>0.96410371718766874</v>
      </c>
      <c r="AY351" s="34">
        <f t="shared" si="1599"/>
        <v>11.060810744992933</v>
      </c>
      <c r="AZ351" s="34">
        <f t="shared" si="1600"/>
        <v>7.4795943783254053</v>
      </c>
      <c r="BA351" s="34">
        <f t="shared" si="1601"/>
        <v>0.21534835596757959</v>
      </c>
      <c r="BB351">
        <f t="shared" si="1602"/>
        <v>1.3028409620594213E-4</v>
      </c>
      <c r="BC351" s="34">
        <f t="shared" si="1603"/>
        <v>0.29615090147137568</v>
      </c>
      <c r="BD351" s="34"/>
      <c r="BH351" s="258">
        <f>[2]National!CQ278</f>
        <v>0.96868919455099389</v>
      </c>
      <c r="BI351" s="258">
        <f>[10]Commercial_Total!Y277</f>
        <v>0.98673964644257706</v>
      </c>
      <c r="BJ351" s="258">
        <f>[11]Total_Industrial!Z282</f>
        <v>0.96346596918101945</v>
      </c>
      <c r="BK351" s="51">
        <f t="shared" si="1542"/>
        <v>0.98888140040758443</v>
      </c>
      <c r="BL351" s="258">
        <f>[13]Elec_Power_Sector!AF47</f>
        <v>0.9976559991844649</v>
      </c>
      <c r="BN351" s="258">
        <f>[2]National!CU278</f>
        <v>0.97217392135333702</v>
      </c>
      <c r="BO351" s="258">
        <f>[10]Commercial_Total!X277</f>
        <v>0.98111731507690458</v>
      </c>
      <c r="BP351" s="258">
        <f>[11]Total_Industrial!AD282</f>
        <v>1.0284047004796482</v>
      </c>
      <c r="BQ351" s="51">
        <f t="shared" si="1543"/>
        <v>1.008249059701241</v>
      </c>
      <c r="BR351" s="263">
        <f t="shared" si="1651"/>
        <v>0.97321986502113289</v>
      </c>
      <c r="BT351">
        <f t="shared" si="1652"/>
        <v>1.0000000000000002</v>
      </c>
      <c r="BU351">
        <f t="shared" si="1643"/>
        <v>1</v>
      </c>
      <c r="BV351">
        <f t="shared" si="1644"/>
        <v>1.0000000806004516</v>
      </c>
      <c r="BW351">
        <f t="shared" si="1645"/>
        <v>1.0000000000000002</v>
      </c>
      <c r="BX351">
        <f t="shared" si="1646"/>
        <v>1</v>
      </c>
      <c r="BZ351" s="83">
        <f t="shared" si="1498"/>
        <v>1.0709492861568477</v>
      </c>
      <c r="CA351" s="83">
        <f t="shared" si="1604"/>
        <v>0.96627132083959355</v>
      </c>
      <c r="CB351" s="83">
        <f t="shared" si="1605"/>
        <v>0.96410371718766874</v>
      </c>
      <c r="CC351" s="83">
        <f t="shared" si="1606"/>
        <v>0.98484576912380961</v>
      </c>
      <c r="CD351" s="83">
        <f t="shared" si="1607"/>
        <v>0.99504782314363893</v>
      </c>
      <c r="CE351" s="83">
        <f t="shared" si="1608"/>
        <v>0.98381080223443862</v>
      </c>
      <c r="CF351" s="413">
        <f t="shared" si="1464"/>
        <v>1.0325062042122557</v>
      </c>
      <c r="CG351" s="413">
        <f t="shared" si="1609"/>
        <v>1.0325061877032973</v>
      </c>
      <c r="CH351" s="9"/>
      <c r="CI351" s="84">
        <f t="shared" si="1465"/>
        <v>0.97996863869886952</v>
      </c>
      <c r="CK351" s="87">
        <f t="shared" si="1419"/>
        <v>0.90066725215763599</v>
      </c>
      <c r="CL351" s="87">
        <f t="shared" si="1466"/>
        <v>6.8740238094423031E-4</v>
      </c>
      <c r="CM351" s="92">
        <f t="shared" si="1467"/>
        <v>1</v>
      </c>
      <c r="CN351" s="92">
        <f t="shared" si="1468"/>
        <v>1</v>
      </c>
      <c r="CO351" s="5">
        <f t="shared" si="1469"/>
        <v>1</v>
      </c>
      <c r="CP351" s="91">
        <f t="shared" si="1610"/>
        <v>1</v>
      </c>
      <c r="CQ351" s="37">
        <f t="shared" si="1647"/>
        <v>1.0325062042122557</v>
      </c>
      <c r="CR351">
        <f t="shared" si="1611"/>
        <v>0.97996863869886952</v>
      </c>
      <c r="CS351" s="84">
        <f t="shared" si="1612"/>
        <v>0.97893878149611757</v>
      </c>
      <c r="CT351" s="205"/>
      <c r="CU351" s="244"/>
      <c r="CV351" s="5"/>
      <c r="CW351" s="26">
        <f t="shared" si="1470"/>
        <v>9.5560449061545247E-2</v>
      </c>
      <c r="CX351" s="26">
        <f t="shared" si="1471"/>
        <v>5.2092510543127642E-2</v>
      </c>
      <c r="CY351" s="26">
        <f t="shared" si="1472"/>
        <v>0.19753437205918675</v>
      </c>
      <c r="CZ351" s="26">
        <f t="shared" si="1473"/>
        <v>0.28231411591768618</v>
      </c>
      <c r="DA351" s="26">
        <f t="shared" si="1474"/>
        <v>0.3724985524184542</v>
      </c>
      <c r="DB351">
        <f t="shared" si="1475"/>
        <v>1</v>
      </c>
      <c r="DD351" s="26">
        <f t="shared" si="1499"/>
        <v>9.6450539685561873E-2</v>
      </c>
      <c r="DE351" s="26">
        <f t="shared" si="1500"/>
        <v>5.207171639339226E-2</v>
      </c>
      <c r="DF351" s="26">
        <f t="shared" si="1501"/>
        <v>0.198389310138436</v>
      </c>
      <c r="DG351" s="26">
        <f t="shared" si="1502"/>
        <v>0.28199554413442718</v>
      </c>
      <c r="DH351" s="26">
        <f t="shared" si="1503"/>
        <v>0.3710869951058407</v>
      </c>
      <c r="DI351" s="26">
        <f t="shared" si="1504"/>
        <v>0.99999410545765799</v>
      </c>
      <c r="DJ351" s="26"/>
      <c r="DK351" s="26">
        <f t="shared" si="1505"/>
        <v>9.6451108220703213E-2</v>
      </c>
      <c r="DL351" s="26">
        <f t="shared" si="1506"/>
        <v>5.2072023334138635E-2</v>
      </c>
      <c r="DM351" s="26">
        <f t="shared" si="1507"/>
        <v>0.19839047955951802</v>
      </c>
      <c r="DN351" s="26">
        <f t="shared" si="1508"/>
        <v>0.28199720637890052</v>
      </c>
      <c r="DO351" s="26">
        <f t="shared" si="1509"/>
        <v>0.37108918250673967</v>
      </c>
      <c r="DP351" s="26">
        <f t="shared" si="1510"/>
        <v>1</v>
      </c>
      <c r="DQ351" s="26"/>
      <c r="DR351" s="26"/>
      <c r="DS351" s="26">
        <f t="shared" si="1511"/>
        <v>-1.1349778861516101E-2</v>
      </c>
      <c r="DT351" s="26">
        <f t="shared" si="1512"/>
        <v>6.5769864669435688E-4</v>
      </c>
      <c r="DU351" s="26">
        <f t="shared" si="1513"/>
        <v>-3.6638870218150758E-2</v>
      </c>
      <c r="DV351" s="26">
        <f t="shared" si="1514"/>
        <v>-1.7164165353445043E-2</v>
      </c>
      <c r="DW351" s="26">
        <f t="shared" si="1515"/>
        <v>-1.5081713317843843E-2</v>
      </c>
      <c r="DY351" s="26">
        <f t="shared" si="1516"/>
        <v>0.9814088266510369</v>
      </c>
      <c r="DZ351" s="26">
        <f t="shared" si="1517"/>
        <v>0.79362243728084503</v>
      </c>
      <c r="EA351" s="26">
        <f t="shared" si="1613"/>
        <v>0.97893878149611757</v>
      </c>
      <c r="EC351" s="26">
        <f t="shared" si="1630"/>
        <v>-2.0194431469994369E-2</v>
      </c>
      <c r="ED351" s="26">
        <f t="shared" si="1631"/>
        <v>-1.2889279654254562E-2</v>
      </c>
      <c r="EE351" s="26">
        <f t="shared" si="1632"/>
        <v>1.4977513933237263E-2</v>
      </c>
      <c r="EF351" s="26">
        <f t="shared" si="1633"/>
        <v>6.3925770087362201E-3</v>
      </c>
      <c r="EG351" s="26">
        <f t="shared" si="1634"/>
        <v>9.6496328123527406E-3</v>
      </c>
      <c r="EI351" s="26">
        <f t="shared" si="1635"/>
        <v>1.0057524956387922</v>
      </c>
      <c r="EJ351" s="26">
        <f t="shared" si="1518"/>
        <v>0.86472172410079939</v>
      </c>
      <c r="EK351" s="26">
        <f t="shared" si="1614"/>
        <v>0.98484576912380961</v>
      </c>
      <c r="EN351" s="26">
        <f t="shared" si="1519"/>
        <v>-2.7226245274675886E-2</v>
      </c>
      <c r="EO351" s="26">
        <f t="shared" si="1482"/>
        <v>1.0773324420191195E-3</v>
      </c>
      <c r="EP351" s="26">
        <f t="shared" si="1483"/>
        <v>-6.9523194373066408E-2</v>
      </c>
      <c r="EQ351" s="26">
        <f t="shared" si="1484"/>
        <v>-1.878907884883679E-2</v>
      </c>
      <c r="ER351" s="26">
        <f t="shared" si="1485"/>
        <v>-6.1812494680424232E-3</v>
      </c>
      <c r="ET351" s="26">
        <f t="shared" si="1636"/>
        <v>0.97632973627722586</v>
      </c>
      <c r="EU351" s="26">
        <f t="shared" si="1520"/>
        <v>0.7947581958361466</v>
      </c>
      <c r="EV351" s="26">
        <f t="shared" si="1615"/>
        <v>0.98381080223443862</v>
      </c>
      <c r="EW351" s="26"/>
      <c r="EX351" s="26">
        <f t="shared" si="1637"/>
        <v>1.5876466413159568E-2</v>
      </c>
      <c r="EY351" s="26">
        <f t="shared" si="1638"/>
        <v>-4.1963379532491182E-4</v>
      </c>
      <c r="EZ351" s="26">
        <f t="shared" si="1639"/>
        <v>3.2884415603720768E-2</v>
      </c>
      <c r="FA351" s="26">
        <f t="shared" si="1640"/>
        <v>1.6249134953917896E-3</v>
      </c>
      <c r="FB351" s="26">
        <f t="shared" si="1641"/>
        <v>-8.9004638498015008E-3</v>
      </c>
      <c r="FC351" s="26"/>
      <c r="FD351" s="26">
        <f t="shared" si="1642"/>
        <v>1.0052022467311694</v>
      </c>
      <c r="FE351" s="26">
        <f t="shared" si="1521"/>
        <v>0.99857104264773833</v>
      </c>
      <c r="FF351" s="26">
        <f t="shared" si="1616"/>
        <v>0.99504782314363893</v>
      </c>
      <c r="FV351" s="26">
        <f t="shared" si="1617"/>
        <v>1.0709492861568477</v>
      </c>
      <c r="FX351" s="8">
        <f t="shared" si="1522"/>
        <v>38</v>
      </c>
      <c r="FY351" t="b">
        <f t="shared" si="1493"/>
        <v>0</v>
      </c>
      <c r="GC351" s="11"/>
      <c r="GD351" s="11"/>
      <c r="GE351" s="11"/>
      <c r="GF351" s="11" t="str">
        <f t="shared" ca="1" si="1618"/>
        <v/>
      </c>
      <c r="GG351" s="20" t="str">
        <f t="shared" ca="1" si="1584"/>
        <v/>
      </c>
      <c r="GH351" s="20" t="str">
        <f t="shared" ca="1" si="1585"/>
        <v/>
      </c>
      <c r="GI351" s="20" t="str">
        <f t="shared" ca="1" si="1586"/>
        <v/>
      </c>
      <c r="GM351" s="12" t="str">
        <f t="shared" ca="1" si="1587"/>
        <v/>
      </c>
      <c r="GN351" s="12" t="str">
        <f t="shared" ca="1" si="1588"/>
        <v/>
      </c>
      <c r="GO351" s="12" t="str">
        <f t="shared" ca="1" si="1589"/>
        <v/>
      </c>
      <c r="GP351" s="12" t="str">
        <f t="shared" ca="1" si="1590"/>
        <v/>
      </c>
      <c r="GQ351" s="12" t="str">
        <f t="shared" ca="1" si="1591"/>
        <v/>
      </c>
      <c r="GX351" s="14"/>
      <c r="GZ351">
        <f t="shared" si="1438"/>
        <v>0.77007441110953123</v>
      </c>
      <c r="HA351">
        <f t="shared" si="1619"/>
        <v>1.0654773855549153</v>
      </c>
      <c r="HB351">
        <f t="shared" si="1620"/>
        <v>0.98156298517316454</v>
      </c>
      <c r="HC351">
        <f t="shared" si="1621"/>
        <v>1.0415547068174469</v>
      </c>
      <c r="HD351">
        <f t="shared" si="1622"/>
        <v>0.83883624479099606</v>
      </c>
      <c r="HE351">
        <f t="shared" si="1623"/>
        <v>0.83883628990727899</v>
      </c>
      <c r="HG351">
        <f t="shared" si="1624"/>
        <v>1.0458331631997813</v>
      </c>
      <c r="HI351">
        <f t="shared" si="1625"/>
        <v>1.0306857968535865</v>
      </c>
      <c r="HJ351">
        <f t="shared" si="1626"/>
        <v>0.9958142697651895</v>
      </c>
      <c r="HK351">
        <f t="shared" si="1627"/>
        <v>1.0625501926511136</v>
      </c>
      <c r="HL351">
        <f t="shared" si="1628"/>
        <v>1.0562682035205631</v>
      </c>
      <c r="HM351">
        <f t="shared" si="1629"/>
        <v>0.98074824701904284</v>
      </c>
      <c r="HO351" s="8">
        <f t="shared" si="1523"/>
        <v>38</v>
      </c>
      <c r="HP351" t="b">
        <f t="shared" si="1496"/>
        <v>0</v>
      </c>
      <c r="HS351" s="11"/>
      <c r="HT351" s="11"/>
      <c r="HU351" s="11"/>
      <c r="HV351" s="11" t="str">
        <f t="shared" ca="1" si="1547"/>
        <v/>
      </c>
      <c r="HW351" s="12" t="str">
        <f t="shared" ca="1" si="1548"/>
        <v/>
      </c>
      <c r="HX351" s="12" t="str">
        <f t="shared" ca="1" si="1549"/>
        <v/>
      </c>
      <c r="HY351" s="12" t="str">
        <f t="shared" ca="1" si="1550"/>
        <v/>
      </c>
      <c r="IB351" s="12" t="str">
        <f t="shared" ca="1" si="1551"/>
        <v/>
      </c>
      <c r="IC351" s="12" t="str">
        <f t="shared" ca="1" si="1552"/>
        <v/>
      </c>
      <c r="ID351" s="12" t="str">
        <f t="shared" ca="1" si="1553"/>
        <v/>
      </c>
      <c r="IE351" s="12" t="str">
        <f t="shared" ca="1" si="1554"/>
        <v/>
      </c>
      <c r="IF351" s="12" t="str">
        <f t="shared" ca="1" si="1555"/>
        <v/>
      </c>
    </row>
    <row r="352" spans="1:240" x14ac:dyDescent="0.2">
      <c r="A352" s="182" t="s">
        <v>1081</v>
      </c>
      <c r="B352" s="1">
        <f t="shared" si="1497"/>
        <v>1988</v>
      </c>
      <c r="C352" s="42">
        <f>'Annual Data_MER_July-2014'!B52</f>
        <v>7356.7849999999999</v>
      </c>
      <c r="D352" s="42">
        <f>'Annual Data_MER_July-2014'!F52</f>
        <v>3993.8980000000001</v>
      </c>
      <c r="E352" s="42">
        <f>AER11_Table2.1d!U51*0.001</f>
        <v>20861.792000000001</v>
      </c>
      <c r="F352" s="42">
        <f>AER11_Table2.1e!L48*0.001</f>
        <v>22266.601999999999</v>
      </c>
      <c r="G352" s="42">
        <f>AER11_Table2.1f!$Z48*0.001</f>
        <v>28226.734</v>
      </c>
      <c r="H352" s="42">
        <f t="shared" si="1459"/>
        <v>82705.811000000002</v>
      </c>
      <c r="I352" s="15">
        <f t="shared" si="1595"/>
        <v>3.2089147440602912</v>
      </c>
      <c r="J352" s="251">
        <f t="shared" si="1460"/>
        <v>54479.077000000005</v>
      </c>
      <c r="K352" s="27">
        <f>[2]National!H279</f>
        <v>7356.7849999999999</v>
      </c>
      <c r="L352" s="42">
        <f>[10]Commercial_Total!D278</f>
        <v>3993.8980000000006</v>
      </c>
      <c r="M352" s="42">
        <f>[11]Total_Industrial!F283</f>
        <v>15286.767930006321</v>
      </c>
      <c r="N352" s="27">
        <f t="shared" si="1524"/>
        <v>21007.13178672245</v>
      </c>
      <c r="O352" s="29">
        <f t="shared" si="1461"/>
        <v>28226.734</v>
      </c>
      <c r="P352" s="29">
        <f t="shared" si="1462"/>
        <v>75871.316716728776</v>
      </c>
      <c r="Q352" s="27"/>
      <c r="R352" s="27"/>
      <c r="S352" s="51">
        <f t="shared" si="1556"/>
        <v>1</v>
      </c>
      <c r="T352" s="51">
        <f t="shared" si="1557"/>
        <v>1.0000000000000002</v>
      </c>
      <c r="U352" s="51">
        <f t="shared" si="1648"/>
        <v>0.73276389343764525</v>
      </c>
      <c r="V352" s="51">
        <f t="shared" si="1559"/>
        <v>0.94343680219920623</v>
      </c>
      <c r="W352" s="51">
        <f t="shared" si="1560"/>
        <v>1</v>
      </c>
      <c r="X352" s="51">
        <f t="shared" si="1561"/>
        <v>0.91736379583689442</v>
      </c>
      <c r="Z352" s="23">
        <f t="shared" si="1526"/>
        <v>91216.809136547279</v>
      </c>
      <c r="AA352" s="23">
        <f t="shared" si="1596"/>
        <v>62000.598696130473</v>
      </c>
      <c r="AB352" s="27">
        <f t="shared" si="1593"/>
        <v>1891.9801788120933</v>
      </c>
      <c r="AC352" s="58">
        <f t="shared" si="1563"/>
        <v>1.0991398319654007</v>
      </c>
      <c r="AD352" s="27">
        <f t="shared" si="1597"/>
        <v>2528.1702432464231</v>
      </c>
      <c r="AE352" s="27">
        <f t="shared" si="1527"/>
        <v>8465.4</v>
      </c>
      <c r="AH352" s="267">
        <f t="shared" si="1649"/>
        <v>80.651637232642486</v>
      </c>
      <c r="AI352" s="267">
        <f t="shared" si="1463"/>
        <v>64.417087640949902</v>
      </c>
      <c r="AJ352" s="267">
        <f t="shared" si="1594"/>
        <v>8079.771712832814</v>
      </c>
      <c r="AK352" s="267">
        <f t="shared" si="1529"/>
        <v>19.112337826169988</v>
      </c>
      <c r="AL352" s="231">
        <f t="shared" si="1650"/>
        <v>11164.886571781675</v>
      </c>
      <c r="AM352" s="15"/>
      <c r="AN352" s="34">
        <f t="shared" si="1581"/>
        <v>8.9625199892183218</v>
      </c>
      <c r="AO352" s="34">
        <f t="shared" si="1582"/>
        <v>9.7698645072884922</v>
      </c>
      <c r="AQ352" s="26">
        <f t="shared" si="1532"/>
        <v>0.98576943406788953</v>
      </c>
      <c r="AR352" s="26">
        <f t="shared" si="1598"/>
        <v>1.0040430188498057</v>
      </c>
      <c r="AS352" s="26">
        <f t="shared" si="1533"/>
        <v>0.97864082806083497</v>
      </c>
      <c r="AT352" s="26">
        <f t="shared" si="1534"/>
        <v>0.98607424623489937</v>
      </c>
      <c r="AU352" s="26">
        <f t="shared" si="1535"/>
        <v>0.96640579684745709</v>
      </c>
      <c r="AV352" s="26">
        <f t="shared" si="1536"/>
        <v>0.96889976961434998</v>
      </c>
      <c r="AY352" s="34">
        <f t="shared" si="1599"/>
        <v>10.775250919808547</v>
      </c>
      <c r="AZ352" s="34">
        <f t="shared" si="1600"/>
        <v>7.3240010745068727</v>
      </c>
      <c r="BA352" s="34">
        <f t="shared" si="1601"/>
        <v>0.22349566220286027</v>
      </c>
      <c r="BB352">
        <f t="shared" si="1602"/>
        <v>1.2983908993850269E-4</v>
      </c>
      <c r="BC352" s="34">
        <f t="shared" si="1603"/>
        <v>0.2986474641772891</v>
      </c>
      <c r="BD352" s="34"/>
      <c r="BH352" s="258">
        <f>[2]National!CQ279</f>
        <v>0.96242498951951927</v>
      </c>
      <c r="BI352" s="258">
        <f>[10]Commercial_Total!Y278</f>
        <v>1.0003781322437943</v>
      </c>
      <c r="BJ352" s="258">
        <f>[11]Total_Industrial!Z283</f>
        <v>0.98953662625229866</v>
      </c>
      <c r="BK352" s="51">
        <f t="shared" si="1542"/>
        <v>0.97402907385998705</v>
      </c>
      <c r="BL352" s="258">
        <f>[13]Elec_Power_Sector!AF48</f>
        <v>0.99444917449909387</v>
      </c>
      <c r="BN352" s="258">
        <f>[2]National!CU279</f>
        <v>1.0242558586929722</v>
      </c>
      <c r="BO352" s="258">
        <f>[10]Commercial_Total!X278</f>
        <v>1.0036635013180379</v>
      </c>
      <c r="BP352" s="258">
        <f>[11]Total_Industrial!AD283</f>
        <v>0.98898912681116302</v>
      </c>
      <c r="BQ352" s="51">
        <f t="shared" si="1543"/>
        <v>1.012366337615753</v>
      </c>
      <c r="BR352" s="263">
        <f t="shared" si="1651"/>
        <v>0.97180008956640518</v>
      </c>
      <c r="BT352">
        <f t="shared" si="1652"/>
        <v>1.0000000000000004</v>
      </c>
      <c r="BU352">
        <f t="shared" si="1643"/>
        <v>1</v>
      </c>
      <c r="BV352">
        <f t="shared" si="1644"/>
        <v>1.000000138849807</v>
      </c>
      <c r="BW352">
        <f t="shared" si="1645"/>
        <v>0.99999999999999956</v>
      </c>
      <c r="BX352">
        <f t="shared" si="1646"/>
        <v>1</v>
      </c>
      <c r="BZ352" s="83">
        <f t="shared" si="1498"/>
        <v>1.1159682033299498</v>
      </c>
      <c r="CA352" s="83">
        <f t="shared" si="1604"/>
        <v>0.97008979353497826</v>
      </c>
      <c r="CB352" s="83">
        <f t="shared" si="1605"/>
        <v>0.96889976961434998</v>
      </c>
      <c r="CC352" s="83">
        <f t="shared" si="1606"/>
        <v>0.99073141319223834</v>
      </c>
      <c r="CD352" s="83">
        <f t="shared" si="1607"/>
        <v>0.99406571622383055</v>
      </c>
      <c r="CE352" s="83">
        <f t="shared" si="1608"/>
        <v>0.9838023039614735</v>
      </c>
      <c r="CF352" s="413">
        <f t="shared" si="1464"/>
        <v>1.0812613649572576</v>
      </c>
      <c r="CG352" s="413">
        <f t="shared" si="1609"/>
        <v>1.0812613351033282</v>
      </c>
      <c r="CH352" s="9"/>
      <c r="CI352" s="84">
        <f t="shared" si="1465"/>
        <v>0.98485213184039022</v>
      </c>
      <c r="CK352" s="87">
        <f t="shared" si="1419"/>
        <v>0.95512588495337514</v>
      </c>
      <c r="CL352" s="87">
        <f t="shared" si="1466"/>
        <v>6.8392611046264084E-4</v>
      </c>
      <c r="CM352" s="92">
        <f t="shared" si="1467"/>
        <v>1</v>
      </c>
      <c r="CN352" s="92">
        <f t="shared" si="1468"/>
        <v>1</v>
      </c>
      <c r="CO352" s="5">
        <f t="shared" si="1469"/>
        <v>1</v>
      </c>
      <c r="CP352" s="91">
        <f t="shared" si="1610"/>
        <v>1</v>
      </c>
      <c r="CQ352" s="37">
        <f t="shared" si="1647"/>
        <v>1.0812613649572576</v>
      </c>
      <c r="CR352">
        <f t="shared" si="1611"/>
        <v>0.98485213184039022</v>
      </c>
      <c r="CS352" s="84">
        <f t="shared" si="1612"/>
        <v>0.97796411490825286</v>
      </c>
      <c r="CT352" s="205"/>
      <c r="CU352" s="244"/>
      <c r="CV352" s="5"/>
      <c r="CW352" s="26">
        <f t="shared" si="1470"/>
        <v>9.6963982152400305E-2</v>
      </c>
      <c r="CX352" s="26">
        <f t="shared" si="1471"/>
        <v>5.2640420290997678E-2</v>
      </c>
      <c r="CY352" s="26">
        <f t="shared" si="1472"/>
        <v>0.20148283424526042</v>
      </c>
      <c r="CZ352" s="26">
        <f t="shared" si="1473"/>
        <v>0.27687843965004777</v>
      </c>
      <c r="DA352" s="26">
        <f t="shared" si="1474"/>
        <v>0.37203432366129374</v>
      </c>
      <c r="DB352">
        <f t="shared" si="1475"/>
        <v>0.99999999999999989</v>
      </c>
      <c r="DD352" s="26">
        <f t="shared" si="1499"/>
        <v>9.6260510253663154E-2</v>
      </c>
      <c r="DE352" s="26">
        <f t="shared" si="1500"/>
        <v>5.2365987682440156E-2</v>
      </c>
      <c r="DF352" s="26">
        <f t="shared" si="1501"/>
        <v>0.19950209100165858</v>
      </c>
      <c r="DG352" s="26">
        <f t="shared" si="1502"/>
        <v>0.27958747124047878</v>
      </c>
      <c r="DH352" s="26">
        <f t="shared" si="1503"/>
        <v>0.37226638979745202</v>
      </c>
      <c r="DI352" s="26">
        <f t="shared" si="1504"/>
        <v>0.99998244997569263</v>
      </c>
      <c r="DJ352" s="26"/>
      <c r="DK352" s="26">
        <f t="shared" si="1505"/>
        <v>9.6262199657607031E-2</v>
      </c>
      <c r="DL352" s="26">
        <f t="shared" si="1506"/>
        <v>5.2366906722926043E-2</v>
      </c>
      <c r="DM352" s="26">
        <f t="shared" si="1507"/>
        <v>0.19950559232965343</v>
      </c>
      <c r="DN352" s="26">
        <f t="shared" si="1508"/>
        <v>0.27959237809351045</v>
      </c>
      <c r="DO352" s="26">
        <f t="shared" si="1509"/>
        <v>0.37227292319630312</v>
      </c>
      <c r="DP352" s="26">
        <f t="shared" si="1510"/>
        <v>1</v>
      </c>
      <c r="DQ352" s="26"/>
      <c r="DR352" s="26"/>
      <c r="DS352" s="26">
        <f t="shared" si="1511"/>
        <v>4.5699234882148776E-2</v>
      </c>
      <c r="DT352" s="26">
        <f t="shared" si="1512"/>
        <v>3.6447164222368239E-2</v>
      </c>
      <c r="DU352" s="26">
        <f t="shared" si="1513"/>
        <v>-1.238115483039885E-2</v>
      </c>
      <c r="DV352" s="26">
        <f t="shared" si="1514"/>
        <v>-1.1057975691157462E-2</v>
      </c>
      <c r="DW352" s="26">
        <f t="shared" si="1515"/>
        <v>-4.6794449235463571E-3</v>
      </c>
      <c r="DY352" s="26">
        <f t="shared" si="1516"/>
        <v>0.99900436410704352</v>
      </c>
      <c r="DZ352" s="26">
        <f t="shared" si="1517"/>
        <v>0.79283227829683256</v>
      </c>
      <c r="EA352" s="26">
        <f t="shared" si="1613"/>
        <v>0.97796411490825286</v>
      </c>
      <c r="EC352" s="26">
        <f t="shared" si="1630"/>
        <v>-2.6156374716593243E-2</v>
      </c>
      <c r="ED352" s="26">
        <f t="shared" si="1631"/>
        <v>-2.1021789496778184E-2</v>
      </c>
      <c r="EE352" s="26">
        <f t="shared" si="1632"/>
        <v>3.7135028140573595E-2</v>
      </c>
      <c r="EF352" s="26">
        <f t="shared" si="1633"/>
        <v>-3.4215073878288388E-3</v>
      </c>
      <c r="EG352" s="26">
        <f t="shared" si="1634"/>
        <v>8.3947015034207418E-3</v>
      </c>
      <c r="EI352" s="26">
        <f t="shared" si="1635"/>
        <v>1.0059762089181385</v>
      </c>
      <c r="EJ352" s="26">
        <f t="shared" si="1518"/>
        <v>0.86988948178007874</v>
      </c>
      <c r="EK352" s="26">
        <f t="shared" si="1614"/>
        <v>0.99073141319223834</v>
      </c>
      <c r="EN352" s="26">
        <f t="shared" si="1519"/>
        <v>-6.487681624253781E-3</v>
      </c>
      <c r="EO352" s="26">
        <f t="shared" si="1482"/>
        <v>1.3727117848205836E-2</v>
      </c>
      <c r="EP352" s="26">
        <f t="shared" si="1483"/>
        <v>2.669961203471383E-2</v>
      </c>
      <c r="EQ352" s="26">
        <f t="shared" si="1484"/>
        <v>-1.5133252577842626E-2</v>
      </c>
      <c r="ER352" s="26">
        <f t="shared" si="1485"/>
        <v>-3.2195362953114366E-3</v>
      </c>
      <c r="ET352" s="26">
        <f t="shared" si="1636"/>
        <v>0.99999136188284798</v>
      </c>
      <c r="EU352" s="26">
        <f t="shared" si="1520"/>
        <v>0.79475133062174341</v>
      </c>
      <c r="EV352" s="26">
        <f t="shared" si="1615"/>
        <v>0.9838023039614735</v>
      </c>
      <c r="EW352" s="26"/>
      <c r="EX352" s="26">
        <f t="shared" si="1637"/>
        <v>5.2186916506402968E-2</v>
      </c>
      <c r="EY352" s="26">
        <f t="shared" si="1638"/>
        <v>2.2720046374162434E-2</v>
      </c>
      <c r="EZ352" s="26">
        <f t="shared" si="1639"/>
        <v>-3.9080708615763626E-2</v>
      </c>
      <c r="FA352" s="26">
        <f t="shared" si="1640"/>
        <v>4.0752768866844837E-3</v>
      </c>
      <c r="FB352" s="26">
        <f t="shared" si="1641"/>
        <v>-1.4599086282347702E-3</v>
      </c>
      <c r="FC352" s="26"/>
      <c r="FD352" s="26">
        <f t="shared" si="1642"/>
        <v>0.99901300530792014</v>
      </c>
      <c r="FE352" s="26">
        <f t="shared" si="1521"/>
        <v>0.99758545832898038</v>
      </c>
      <c r="FF352" s="26">
        <f t="shared" si="1616"/>
        <v>0.99406571622383055</v>
      </c>
      <c r="FV352" s="26">
        <f t="shared" si="1617"/>
        <v>1.1159682033299498</v>
      </c>
      <c r="FX352" s="8">
        <f t="shared" si="1522"/>
        <v>39</v>
      </c>
      <c r="FY352" t="b">
        <f t="shared" si="1493"/>
        <v>0</v>
      </c>
      <c r="GC352" s="11"/>
      <c r="GD352" s="11"/>
      <c r="GE352" s="11"/>
      <c r="GF352" s="11" t="str">
        <f t="shared" ca="1" si="1618"/>
        <v/>
      </c>
      <c r="GG352" s="20" t="str">
        <f t="shared" ca="1" si="1584"/>
        <v/>
      </c>
      <c r="GH352" s="20" t="str">
        <f t="shared" ca="1" si="1585"/>
        <v/>
      </c>
      <c r="GI352" s="20" t="str">
        <f t="shared" ca="1" si="1586"/>
        <v/>
      </c>
      <c r="GM352" s="12" t="str">
        <f t="shared" ca="1" si="1587"/>
        <v/>
      </c>
      <c r="GN352" s="12" t="str">
        <f t="shared" ca="1" si="1588"/>
        <v/>
      </c>
      <c r="GO352" s="12" t="str">
        <f t="shared" ca="1" si="1589"/>
        <v/>
      </c>
      <c r="GP352" s="12" t="str">
        <f t="shared" ca="1" si="1590"/>
        <v/>
      </c>
      <c r="GQ352" s="12" t="str">
        <f t="shared" ca="1" si="1591"/>
        <v/>
      </c>
      <c r="GX352" s="14"/>
      <c r="GZ352">
        <f t="shared" si="1438"/>
        <v>0.8024456135361866</v>
      </c>
      <c r="HA352">
        <f t="shared" si="1619"/>
        <v>1.0718449010085436</v>
      </c>
      <c r="HB352">
        <f t="shared" si="1620"/>
        <v>0.98059418771685658</v>
      </c>
      <c r="HC352">
        <f t="shared" si="1621"/>
        <v>1.0415457097458691</v>
      </c>
      <c r="HD352">
        <f t="shared" si="1622"/>
        <v>0.8784462692021533</v>
      </c>
      <c r="HE352">
        <f t="shared" si="1623"/>
        <v>0.87844630624035003</v>
      </c>
      <c r="HG352">
        <f t="shared" si="1624"/>
        <v>1.0510448800629273</v>
      </c>
      <c r="HI352">
        <f t="shared" si="1625"/>
        <v>1.0788801852936156</v>
      </c>
      <c r="HJ352">
        <f t="shared" si="1626"/>
        <v>1.0327784030830183</v>
      </c>
      <c r="HK352">
        <f t="shared" si="1627"/>
        <v>1.049475699879086</v>
      </c>
      <c r="HL352">
        <f t="shared" si="1628"/>
        <v>1.044652357637486</v>
      </c>
      <c r="HM352">
        <f t="shared" si="1629"/>
        <v>0.97616961070641928</v>
      </c>
      <c r="HO352" s="8">
        <f t="shared" si="1523"/>
        <v>39</v>
      </c>
      <c r="HP352" t="b">
        <f t="shared" si="1496"/>
        <v>0</v>
      </c>
      <c r="HS352" s="11"/>
      <c r="HT352" s="11"/>
      <c r="HU352" s="11"/>
      <c r="HV352" s="11" t="str">
        <f t="shared" ca="1" si="1547"/>
        <v/>
      </c>
      <c r="HW352" s="12" t="str">
        <f t="shared" ca="1" si="1548"/>
        <v/>
      </c>
      <c r="HX352" s="12" t="str">
        <f t="shared" ca="1" si="1549"/>
        <v/>
      </c>
      <c r="HY352" s="12" t="str">
        <f t="shared" ca="1" si="1550"/>
        <v/>
      </c>
      <c r="IB352" s="12" t="str">
        <f t="shared" ca="1" si="1551"/>
        <v/>
      </c>
      <c r="IC352" s="12" t="str">
        <f t="shared" ca="1" si="1552"/>
        <v/>
      </c>
      <c r="ID352" s="12" t="str">
        <f t="shared" ca="1" si="1553"/>
        <v/>
      </c>
      <c r="IE352" s="12" t="str">
        <f t="shared" ca="1" si="1554"/>
        <v/>
      </c>
      <c r="IF352" s="12" t="str">
        <f t="shared" ca="1" si="1555"/>
        <v/>
      </c>
    </row>
    <row r="353" spans="1:240" x14ac:dyDescent="0.2">
      <c r="A353" s="182" t="s">
        <v>1081</v>
      </c>
      <c r="B353" s="1">
        <f t="shared" si="1497"/>
        <v>1989</v>
      </c>
      <c r="C353" s="42">
        <f>'Annual Data_MER_July-2014'!B53</f>
        <v>7566.942</v>
      </c>
      <c r="D353" s="42">
        <f>'Annual Data_MER_July-2014'!F53</f>
        <v>4042.9720000000002</v>
      </c>
      <c r="E353" s="42">
        <f>AER11_Table2.1d!U52*0.001</f>
        <v>20873.883000000002</v>
      </c>
      <c r="F353" s="42">
        <f>AER11_Table2.1e!L49*0.001</f>
        <v>22424.115000000002</v>
      </c>
      <c r="G353" s="42">
        <f>AER11_Table2.1f!$Z49*0.001</f>
        <v>29869.088</v>
      </c>
      <c r="H353" s="42">
        <f t="shared" si="1459"/>
        <v>84777</v>
      </c>
      <c r="I353" s="15">
        <f t="shared" si="1595"/>
        <v>3.3074272778400142</v>
      </c>
      <c r="J353" s="251">
        <f t="shared" si="1460"/>
        <v>54907.911999999997</v>
      </c>
      <c r="K353" s="27">
        <f>[2]National!H280</f>
        <v>7566.942</v>
      </c>
      <c r="L353" s="42">
        <f>[10]Commercial_Total!D279</f>
        <v>4042.9720000000002</v>
      </c>
      <c r="M353" s="42">
        <f>[11]Total_Industrial!F284</f>
        <v>15301.004206970367</v>
      </c>
      <c r="N353" s="27">
        <f t="shared" si="1524"/>
        <v>21279.453052706012</v>
      </c>
      <c r="O353" s="29">
        <f t="shared" si="1461"/>
        <v>29869.088</v>
      </c>
      <c r="P353" s="29">
        <f t="shared" si="1462"/>
        <v>78059.459259676383</v>
      </c>
      <c r="Q353" s="27"/>
      <c r="R353" s="27"/>
      <c r="S353" s="51">
        <f t="shared" si="1556"/>
        <v>1</v>
      </c>
      <c r="T353" s="51">
        <f t="shared" si="1557"/>
        <v>1</v>
      </c>
      <c r="U353" s="51">
        <f t="shared" si="1648"/>
        <v>0.73302146069183038</v>
      </c>
      <c r="V353" s="51">
        <f t="shared" si="1559"/>
        <v>0.94895397444697416</v>
      </c>
      <c r="W353" s="51">
        <f t="shared" si="1560"/>
        <v>1</v>
      </c>
      <c r="X353" s="51">
        <f t="shared" si="1561"/>
        <v>0.92076222630756432</v>
      </c>
      <c r="Z353" s="23">
        <f t="shared" si="1526"/>
        <v>92488.022347736798</v>
      </c>
      <c r="AA353" s="23">
        <f t="shared" si="1596"/>
        <v>63183.000000000015</v>
      </c>
      <c r="AB353" s="27">
        <f t="shared" si="1593"/>
        <v>1899.4934480750812</v>
      </c>
      <c r="AC353" s="58">
        <f t="shared" si="1563"/>
        <v>1.1129082704181696</v>
      </c>
      <c r="AD353" s="27">
        <f t="shared" si="1597"/>
        <v>2581.0574067396974</v>
      </c>
      <c r="AE353" s="27">
        <f t="shared" si="1527"/>
        <v>8777</v>
      </c>
      <c r="AH353" s="267">
        <f t="shared" si="1649"/>
        <v>81.815372498179102</v>
      </c>
      <c r="AI353" s="267">
        <f t="shared" si="1463"/>
        <v>63.988287988857749</v>
      </c>
      <c r="AJ353" s="267">
        <f t="shared" si="1594"/>
        <v>8055.3077045231094</v>
      </c>
      <c r="AK353" s="267">
        <f t="shared" si="1529"/>
        <v>19.120581289876089</v>
      </c>
      <c r="AL353" s="231">
        <f t="shared" si="1650"/>
        <v>11572.422962002074</v>
      </c>
      <c r="AM353" s="15"/>
      <c r="AN353" s="34">
        <f t="shared" si="1581"/>
        <v>8.8936378329356707</v>
      </c>
      <c r="AO353" s="34">
        <f t="shared" si="1582"/>
        <v>9.658995100831719</v>
      </c>
      <c r="AQ353" s="26">
        <f t="shared" si="1532"/>
        <v>0.99999325758189717</v>
      </c>
      <c r="AR353" s="26">
        <f t="shared" si="1598"/>
        <v>0.99735949258472412</v>
      </c>
      <c r="AS353" s="26">
        <f t="shared" si="1533"/>
        <v>0.97567769021476547</v>
      </c>
      <c r="AT353" s="26">
        <f t="shared" si="1534"/>
        <v>0.98649955617522644</v>
      </c>
      <c r="AU353" s="26">
        <f t="shared" si="1535"/>
        <v>1.0016811690962619</v>
      </c>
      <c r="AV353" s="26">
        <f t="shared" si="1536"/>
        <v>0.96145321379823057</v>
      </c>
      <c r="AY353" s="34">
        <f t="shared" si="1599"/>
        <v>10.537543847298256</v>
      </c>
      <c r="AZ353" s="34">
        <f t="shared" si="1600"/>
        <v>7.1987011507348768</v>
      </c>
      <c r="BA353" s="34">
        <f t="shared" si="1601"/>
        <v>0.21641716395979049</v>
      </c>
      <c r="BB353">
        <f t="shared" si="1602"/>
        <v>1.2679825343718464E-4</v>
      </c>
      <c r="BC353" s="34">
        <f t="shared" si="1603"/>
        <v>0.29407057157795347</v>
      </c>
      <c r="BD353" s="34"/>
      <c r="BH353" s="258">
        <f>[2]National!CQ280</f>
        <v>0.95735519398929558</v>
      </c>
      <c r="BI353" s="258">
        <f>[10]Commercial_Total!Y279</f>
        <v>0.98856445848483798</v>
      </c>
      <c r="BJ353" s="258">
        <f>[11]Total_Industrial!Z284</f>
        <v>0.98384028806891743</v>
      </c>
      <c r="BK353" s="51">
        <f t="shared" si="1542"/>
        <v>0.96511721846800635</v>
      </c>
      <c r="BL353" s="258">
        <f>[13]Elec_Power_Sector!AF49</f>
        <v>0.9984698192558189</v>
      </c>
      <c r="BN353" s="258">
        <f>[2]National!CU280</f>
        <v>1.0445373502544331</v>
      </c>
      <c r="BO353" s="258">
        <f>[10]Commercial_Total!X279</f>
        <v>1.0088967735228578</v>
      </c>
      <c r="BP353" s="258">
        <f>[11]Total_Industrial!AD284</f>
        <v>0.99170346697164102</v>
      </c>
      <c r="BQ353" s="51">
        <f t="shared" si="1543"/>
        <v>1.0221551717222097</v>
      </c>
      <c r="BR353" s="263">
        <f t="shared" si="1651"/>
        <v>1.0032162713168802</v>
      </c>
      <c r="BT353">
        <f t="shared" si="1652"/>
        <v>1.0000000000000004</v>
      </c>
      <c r="BU353">
        <f t="shared" si="1643"/>
        <v>1</v>
      </c>
      <c r="BV353">
        <f t="shared" si="1644"/>
        <v>1.0000001377602044</v>
      </c>
      <c r="BW353">
        <f t="shared" si="1645"/>
        <v>1</v>
      </c>
      <c r="BX353">
        <f t="shared" si="1646"/>
        <v>1</v>
      </c>
      <c r="BZ353" s="83">
        <f t="shared" si="1498"/>
        <v>1.1570454934943382</v>
      </c>
      <c r="CA353" s="83">
        <f t="shared" si="1604"/>
        <v>0.95908111684977337</v>
      </c>
      <c r="CB353" s="83">
        <f t="shared" si="1605"/>
        <v>0.96145321379823057</v>
      </c>
      <c r="CC353" s="83">
        <f t="shared" si="1606"/>
        <v>0.96936806815481236</v>
      </c>
      <c r="CD353" s="83">
        <f t="shared" si="1607"/>
        <v>1.0114799358163933</v>
      </c>
      <c r="CE353" s="83">
        <f t="shared" si="1608"/>
        <v>0.98057809068104551</v>
      </c>
      <c r="CF353" s="413">
        <f t="shared" si="1464"/>
        <v>1.1124451387049084</v>
      </c>
      <c r="CG353" s="413">
        <f t="shared" si="1609"/>
        <v>1.112445108230891</v>
      </c>
      <c r="CH353" s="9"/>
      <c r="CI353" s="84">
        <f t="shared" si="1465"/>
        <v>0.98049635135969071</v>
      </c>
      <c r="CK353" s="87">
        <f t="shared" si="1419"/>
        <v>0.95995763269143786</v>
      </c>
      <c r="CL353" s="87">
        <f t="shared" si="1466"/>
        <v>6.1213903974550012E-4</v>
      </c>
      <c r="CM353" s="92">
        <f t="shared" si="1467"/>
        <v>1</v>
      </c>
      <c r="CN353" s="92">
        <f t="shared" si="1468"/>
        <v>1</v>
      </c>
      <c r="CO353" s="5">
        <f t="shared" si="1469"/>
        <v>1</v>
      </c>
      <c r="CP353" s="91">
        <f t="shared" si="1610"/>
        <v>1</v>
      </c>
      <c r="CQ353" s="37">
        <f t="shared" si="1647"/>
        <v>1.1124451387049084</v>
      </c>
      <c r="CR353">
        <f t="shared" si="1611"/>
        <v>0.98049635135969071</v>
      </c>
      <c r="CS353" s="84">
        <f t="shared" si="1612"/>
        <v>0.99183503705496745</v>
      </c>
      <c r="CT353" s="205"/>
      <c r="CU353" s="244"/>
      <c r="CV353" s="5"/>
      <c r="CW353" s="26">
        <f t="shared" si="1470"/>
        <v>9.6938181122001421E-2</v>
      </c>
      <c r="CX353" s="26">
        <f t="shared" si="1471"/>
        <v>5.1793492272992223E-2</v>
      </c>
      <c r="CY353" s="26">
        <f t="shared" si="1472"/>
        <v>0.19601729696934364</v>
      </c>
      <c r="CZ353" s="26">
        <f t="shared" si="1473"/>
        <v>0.27260569384572281</v>
      </c>
      <c r="DA353" s="26">
        <f t="shared" si="1474"/>
        <v>0.38264533578993987</v>
      </c>
      <c r="DB353">
        <f t="shared" si="1475"/>
        <v>0.99999999999999989</v>
      </c>
      <c r="DD353" s="26">
        <f t="shared" si="1499"/>
        <v>9.6951081064992908E-2</v>
      </c>
      <c r="DE353" s="26">
        <f t="shared" si="1500"/>
        <v>5.2215811539464731E-2</v>
      </c>
      <c r="DF353" s="26">
        <f t="shared" si="1501"/>
        <v>0.19873753999136756</v>
      </c>
      <c r="DG353" s="26">
        <f t="shared" si="1502"/>
        <v>0.27473652923552527</v>
      </c>
      <c r="DH353" s="26">
        <f t="shared" si="1503"/>
        <v>0.37731496276975418</v>
      </c>
      <c r="DI353" s="26">
        <f t="shared" si="1504"/>
        <v>0.99995592460110461</v>
      </c>
      <c r="DJ353" s="26"/>
      <c r="DK353" s="26">
        <f t="shared" si="1505"/>
        <v>9.6955354410913616E-2</v>
      </c>
      <c r="DL353" s="26">
        <f t="shared" si="1506"/>
        <v>5.2218113073628017E-2</v>
      </c>
      <c r="DM353" s="26">
        <f t="shared" si="1507"/>
        <v>0.19874629981381084</v>
      </c>
      <c r="DN353" s="26">
        <f t="shared" si="1508"/>
        <v>0.2747486388913804</v>
      </c>
      <c r="DO353" s="26">
        <f t="shared" si="1509"/>
        <v>0.37733159381026721</v>
      </c>
      <c r="DP353" s="26">
        <f t="shared" si="1510"/>
        <v>1.0000000000000002</v>
      </c>
      <c r="DQ353" s="26"/>
      <c r="DR353" s="26"/>
      <c r="DS353" s="26">
        <f t="shared" si="1511"/>
        <v>1.4326048971170091E-2</v>
      </c>
      <c r="DT353" s="26">
        <f t="shared" si="1512"/>
        <v>-6.6788675155221447E-3</v>
      </c>
      <c r="DU353" s="26">
        <f t="shared" si="1513"/>
        <v>-3.0324024348935014E-3</v>
      </c>
      <c r="DV353" s="26">
        <f t="shared" si="1514"/>
        <v>4.3122335539290093E-4</v>
      </c>
      <c r="DW353" s="26">
        <f t="shared" si="1515"/>
        <v>3.5851210939447341E-2</v>
      </c>
      <c r="DY353" s="26">
        <f t="shared" si="1516"/>
        <v>1.0141834674046459</v>
      </c>
      <c r="DZ353" s="26">
        <f t="shared" si="1517"/>
        <v>0.80407738907340687</v>
      </c>
      <c r="EA353" s="26">
        <f t="shared" si="1613"/>
        <v>0.99183503705496745</v>
      </c>
      <c r="EC353" s="26">
        <f t="shared" si="1630"/>
        <v>-2.2307438548367548E-2</v>
      </c>
      <c r="ED353" s="26">
        <f t="shared" si="1631"/>
        <v>-1.7256159505164778E-2</v>
      </c>
      <c r="EE353" s="26">
        <f t="shared" si="1632"/>
        <v>-3.2184145654448493E-2</v>
      </c>
      <c r="EF353" s="26">
        <f t="shared" si="1633"/>
        <v>-2.3698646328565765E-2</v>
      </c>
      <c r="EG353" s="26">
        <f t="shared" si="1634"/>
        <v>-1.5444050275981534E-2</v>
      </c>
      <c r="EI353" s="26">
        <f t="shared" si="1635"/>
        <v>0.97843679452073584</v>
      </c>
      <c r="EJ353" s="26">
        <f t="shared" si="1518"/>
        <v>0.85113187614020425</v>
      </c>
      <c r="EK353" s="26">
        <f t="shared" si="1614"/>
        <v>0.96936806815481236</v>
      </c>
      <c r="EN353" s="26">
        <f t="shared" si="1519"/>
        <v>-5.2816539719471815E-3</v>
      </c>
      <c r="EO353" s="26">
        <f t="shared" si="1482"/>
        <v>-1.1879490886032122E-2</v>
      </c>
      <c r="EP353" s="26">
        <f t="shared" si="1483"/>
        <v>-5.773204260735694E-3</v>
      </c>
      <c r="EQ353" s="26">
        <f t="shared" si="1484"/>
        <v>-9.191589278807177E-3</v>
      </c>
      <c r="ER353" s="26">
        <f t="shared" si="1485"/>
        <v>4.0349359148412426E-3</v>
      </c>
      <c r="ET353" s="26">
        <f t="shared" si="1636"/>
        <v>0.99672270204344404</v>
      </c>
      <c r="EU353" s="26">
        <f t="shared" si="1520"/>
        <v>0.79214669370992663</v>
      </c>
      <c r="EV353" s="26">
        <f t="shared" si="1615"/>
        <v>0.98057809068104551</v>
      </c>
      <c r="EW353" s="26"/>
      <c r="EX353" s="26">
        <f t="shared" si="1637"/>
        <v>1.9607702943117283E-2</v>
      </c>
      <c r="EY353" s="26">
        <f t="shared" si="1638"/>
        <v>5.2006233705099089E-3</v>
      </c>
      <c r="EZ353" s="26">
        <f t="shared" si="1639"/>
        <v>2.7408007362396108E-3</v>
      </c>
      <c r="FA353" s="26">
        <f t="shared" si="1640"/>
        <v>9.6228126342005754E-3</v>
      </c>
      <c r="FB353" s="26">
        <f t="shared" si="1641"/>
        <v>3.1816275024606031E-2</v>
      </c>
      <c r="FC353" s="26"/>
      <c r="FD353" s="26">
        <f t="shared" si="1642"/>
        <v>1.0175181774286657</v>
      </c>
      <c r="FE353" s="26">
        <f t="shared" si="1521"/>
        <v>1.0150613373882442</v>
      </c>
      <c r="FF353" s="26">
        <f t="shared" si="1616"/>
        <v>1.0114799358163933</v>
      </c>
      <c r="FV353" s="26">
        <f t="shared" si="1617"/>
        <v>1.1570454934943382</v>
      </c>
      <c r="FX353" s="8">
        <f t="shared" si="1522"/>
        <v>40</v>
      </c>
      <c r="FY353" t="b">
        <f t="shared" si="1493"/>
        <v>0</v>
      </c>
      <c r="GC353" s="11"/>
      <c r="GD353" s="11"/>
      <c r="GE353" s="11"/>
      <c r="GF353" s="11" t="str">
        <f t="shared" ca="1" si="1618"/>
        <v/>
      </c>
      <c r="GG353" s="20" t="str">
        <f t="shared" ca="1" si="1584"/>
        <v/>
      </c>
      <c r="GH353" s="20" t="str">
        <f t="shared" ca="1" si="1585"/>
        <v/>
      </c>
      <c r="GI353" s="20" t="str">
        <f t="shared" ca="1" si="1586"/>
        <v/>
      </c>
      <c r="GM353" s="12" t="str">
        <f t="shared" ca="1" si="1587"/>
        <v/>
      </c>
      <c r="GN353" s="12" t="str">
        <f t="shared" ca="1" si="1588"/>
        <v/>
      </c>
      <c r="GO353" s="12" t="str">
        <f t="shared" ca="1" si="1589"/>
        <v/>
      </c>
      <c r="GP353" s="12" t="str">
        <f t="shared" ca="1" si="1590"/>
        <v/>
      </c>
      <c r="GQ353" s="12" t="str">
        <f t="shared" ca="1" si="1591"/>
        <v/>
      </c>
      <c r="GX353" s="14"/>
      <c r="GZ353">
        <f t="shared" si="1438"/>
        <v>0.83198255841509094</v>
      </c>
      <c r="HA353">
        <f t="shared" si="1619"/>
        <v>1.0487324891661947</v>
      </c>
      <c r="HB353">
        <f t="shared" si="1620"/>
        <v>0.99777241068279887</v>
      </c>
      <c r="HC353">
        <f t="shared" si="1621"/>
        <v>1.0381322541196594</v>
      </c>
      <c r="HD353">
        <f t="shared" si="1622"/>
        <v>0.9037808188273041</v>
      </c>
      <c r="HE353">
        <f t="shared" si="1623"/>
        <v>0.9037808571294067</v>
      </c>
      <c r="HG353">
        <f t="shared" si="1624"/>
        <v>1.0463963438767263</v>
      </c>
      <c r="HI353">
        <f t="shared" si="1625"/>
        <v>1.0944475186050675</v>
      </c>
      <c r="HJ353">
        <f t="shared" si="1626"/>
        <v>1.0259035964727181</v>
      </c>
      <c r="HK353">
        <f t="shared" si="1627"/>
        <v>1.046298087546067</v>
      </c>
      <c r="HL353">
        <f t="shared" si="1628"/>
        <v>1.0451029332747526</v>
      </c>
      <c r="HM353">
        <f t="shared" si="1629"/>
        <v>1.0118013779288124</v>
      </c>
      <c r="HO353" s="8">
        <f t="shared" si="1523"/>
        <v>40</v>
      </c>
      <c r="HP353" t="b">
        <f t="shared" si="1496"/>
        <v>0</v>
      </c>
      <c r="HS353" s="11"/>
      <c r="HT353" s="11"/>
      <c r="HU353" s="11"/>
      <c r="HV353" s="11" t="str">
        <f t="shared" ca="1" si="1547"/>
        <v/>
      </c>
      <c r="HW353" s="12" t="str">
        <f t="shared" ca="1" si="1548"/>
        <v/>
      </c>
      <c r="HX353" s="12" t="str">
        <f t="shared" ca="1" si="1549"/>
        <v/>
      </c>
      <c r="HY353" s="12" t="str">
        <f t="shared" ca="1" si="1550"/>
        <v/>
      </c>
      <c r="IB353" s="12" t="str">
        <f t="shared" ca="1" si="1551"/>
        <v/>
      </c>
      <c r="IC353" s="12" t="str">
        <f t="shared" ca="1" si="1552"/>
        <v/>
      </c>
      <c r="ID353" s="12" t="str">
        <f t="shared" ca="1" si="1553"/>
        <v/>
      </c>
      <c r="IE353" s="12" t="str">
        <f t="shared" ca="1" si="1554"/>
        <v/>
      </c>
      <c r="IF353" s="12" t="str">
        <f t="shared" ca="1" si="1555"/>
        <v/>
      </c>
    </row>
    <row r="354" spans="1:240" x14ac:dyDescent="0.2">
      <c r="A354" s="182" t="s">
        <v>1081</v>
      </c>
      <c r="B354" s="1">
        <f t="shared" si="1497"/>
        <v>1990</v>
      </c>
      <c r="C354" s="42">
        <f>'Annual Data_MER_July-2014'!B54</f>
        <v>6557.3040000000001</v>
      </c>
      <c r="D354" s="42">
        <f>'Annual Data_MER_July-2014'!F54</f>
        <v>3895.8530000000001</v>
      </c>
      <c r="E354" s="42">
        <f>AER11_Table2.1d!U53*0.001</f>
        <v>21180.042000000001</v>
      </c>
      <c r="F354" s="42">
        <f>AER11_Table2.1e!L50*0.001</f>
        <v>22366.210999999999</v>
      </c>
      <c r="G354" s="42">
        <f>AER11_Table2.1f!$Z50*0.001</f>
        <v>30495.052</v>
      </c>
      <c r="H354" s="42">
        <f t="shared" si="1459"/>
        <v>84494.462</v>
      </c>
      <c r="I354" s="15">
        <f t="shared" si="1595"/>
        <v>3.2948969324070254</v>
      </c>
      <c r="J354" s="251">
        <f t="shared" si="1460"/>
        <v>53999.41</v>
      </c>
      <c r="K354" s="27">
        <f>[2]National!H281</f>
        <v>6557.3040000000001</v>
      </c>
      <c r="L354" s="42">
        <f>[10]Commercial_Total!D280</f>
        <v>3895.8530000000001</v>
      </c>
      <c r="M354" s="42">
        <f>[11]Total_Industrial!F285</f>
        <v>15252.402045656105</v>
      </c>
      <c r="N354" s="27">
        <f t="shared" si="1524"/>
        <v>21366.272861748876</v>
      </c>
      <c r="O354" s="29">
        <f t="shared" si="1461"/>
        <v>30495.052</v>
      </c>
      <c r="P354" s="29">
        <f t="shared" si="1462"/>
        <v>77566.883907404976</v>
      </c>
      <c r="Q354" s="27"/>
      <c r="R354" s="27"/>
      <c r="S354" s="51">
        <f t="shared" si="1556"/>
        <v>1</v>
      </c>
      <c r="T354" s="51">
        <f t="shared" si="1557"/>
        <v>1</v>
      </c>
      <c r="U354" s="51">
        <f t="shared" si="1648"/>
        <v>0.72013086875163435</v>
      </c>
      <c r="V354" s="51">
        <f t="shared" si="1559"/>
        <v>0.95529246602157492</v>
      </c>
      <c r="W354" s="51">
        <f t="shared" si="1560"/>
        <v>1</v>
      </c>
      <c r="X354" s="51">
        <f t="shared" si="1561"/>
        <v>0.91801145390339278</v>
      </c>
      <c r="Z354" s="23">
        <f t="shared" si="1526"/>
        <v>92994.096172260543</v>
      </c>
      <c r="AA354" s="23">
        <f t="shared" si="1596"/>
        <v>64179.533191506242</v>
      </c>
      <c r="AB354" s="27">
        <f t="shared" si="1593"/>
        <v>1877.7336806305532</v>
      </c>
      <c r="AC354" s="58">
        <f t="shared" si="1563"/>
        <v>1.1281809015259485</v>
      </c>
      <c r="AD354" s="27">
        <f t="shared" si="1597"/>
        <v>2646.4485097490879</v>
      </c>
      <c r="AE354" s="27">
        <f t="shared" si="1527"/>
        <v>8945.4</v>
      </c>
      <c r="AH354" s="267">
        <f t="shared" si="1649"/>
        <v>70.513121476586761</v>
      </c>
      <c r="AI354" s="267">
        <f t="shared" si="1463"/>
        <v>60.702420324172628</v>
      </c>
      <c r="AJ354" s="267">
        <f t="shared" si="1594"/>
        <v>8122.7717236952712</v>
      </c>
      <c r="AK354" s="267">
        <f t="shared" si="1529"/>
        <v>18.938693992115454</v>
      </c>
      <c r="AL354" s="231">
        <f t="shared" si="1650"/>
        <v>11523.009757288368</v>
      </c>
      <c r="AM354" s="15"/>
      <c r="AN354" s="34">
        <f t="shared" si="1581"/>
        <v>8.6711476185978249</v>
      </c>
      <c r="AO354" s="34">
        <f t="shared" si="1582"/>
        <v>9.4455767209962662</v>
      </c>
      <c r="AQ354" s="26">
        <f t="shared" si="1532"/>
        <v>0.86185082209592545</v>
      </c>
      <c r="AR354" s="26">
        <f t="shared" si="1598"/>
        <v>0.9461440059737749</v>
      </c>
      <c r="AS354" s="26">
        <f t="shared" si="1533"/>
        <v>0.98384908984504149</v>
      </c>
      <c r="AT354" s="26">
        <f t="shared" si="1534"/>
        <v>0.97711533632361647</v>
      </c>
      <c r="AU354" s="26">
        <f t="shared" si="1535"/>
        <v>0.9974040806395974</v>
      </c>
      <c r="AV354" s="26">
        <f t="shared" si="1536"/>
        <v>0.93740074667149476</v>
      </c>
      <c r="AY354" s="34">
        <f t="shared" si="1599"/>
        <v>10.395744871359643</v>
      </c>
      <c r="AZ354" s="34">
        <f t="shared" si="1600"/>
        <v>7.1745850595284999</v>
      </c>
      <c r="BA354" s="34">
        <f t="shared" si="1601"/>
        <v>0.20991053285829067</v>
      </c>
      <c r="BB354">
        <f t="shared" si="1602"/>
        <v>1.2611855272273443E-4</v>
      </c>
      <c r="BC354" s="34">
        <f t="shared" si="1603"/>
        <v>0.29584462514242943</v>
      </c>
      <c r="BD354" s="34"/>
      <c r="BH354" s="258">
        <f>[2]National!CQ281</f>
        <v>0.90751825081642923</v>
      </c>
      <c r="BI354" s="258">
        <f>[10]Commercial_Total!Y280</f>
        <v>0.98770896012018461</v>
      </c>
      <c r="BJ354" s="258">
        <f>[11]Total_Industrial!Z285</f>
        <v>0.98290542309401141</v>
      </c>
      <c r="BK354" s="51">
        <f t="shared" si="1542"/>
        <v>0.95515668919483165</v>
      </c>
      <c r="BL354" s="258">
        <f>[13]Elec_Power_Sector!AF50</f>
        <v>1</v>
      </c>
      <c r="BN354" s="258">
        <f>[2]National!CU281</f>
        <v>0.94967877651009291</v>
      </c>
      <c r="BO354" s="258">
        <f>[10]Commercial_Total!X280</f>
        <v>0.95791781200268544</v>
      </c>
      <c r="BP354" s="258">
        <f>[11]Total_Industrial!AD285</f>
        <v>1.0009602128840049</v>
      </c>
      <c r="BQ354" s="51">
        <f t="shared" si="1543"/>
        <v>1.0229895758226804</v>
      </c>
      <c r="BR354" s="263">
        <f t="shared" si="1651"/>
        <v>0.9974040806395974</v>
      </c>
      <c r="BT354">
        <f t="shared" si="1652"/>
        <v>1.0000000000000007</v>
      </c>
      <c r="BU354">
        <f t="shared" si="1643"/>
        <v>1</v>
      </c>
      <c r="BV354">
        <f t="shared" si="1644"/>
        <v>1.0000001338619759</v>
      </c>
      <c r="BW354">
        <f t="shared" si="1645"/>
        <v>1.0000000000000002</v>
      </c>
      <c r="BX354">
        <f t="shared" si="1646"/>
        <v>1</v>
      </c>
      <c r="BZ354" s="83">
        <f t="shared" si="1498"/>
        <v>1.1792451586537827</v>
      </c>
      <c r="CA354" s="83">
        <f t="shared" si="1604"/>
        <v>0.93788993329992054</v>
      </c>
      <c r="CB354" s="83">
        <f t="shared" si="1605"/>
        <v>0.93740074667149476</v>
      </c>
      <c r="CC354" s="83">
        <f t="shared" si="1606"/>
        <v>0.96305602823115777</v>
      </c>
      <c r="CD354" s="83">
        <f t="shared" si="1607"/>
        <v>0.99993657459370178</v>
      </c>
      <c r="CE354" s="83">
        <f t="shared" si="1608"/>
        <v>0.97342231702831405</v>
      </c>
      <c r="CF354" s="84">
        <f t="shared" si="1464"/>
        <v>1.105425321666365</v>
      </c>
      <c r="CG354" s="84">
        <f t="shared" si="1609"/>
        <v>1.1054252922308012</v>
      </c>
      <c r="CH354" s="9"/>
      <c r="CI354" s="84">
        <f t="shared" si="1465"/>
        <v>0.96299494601127922</v>
      </c>
      <c r="CK354" s="87">
        <f t="shared" si="1419"/>
        <v>0.78390540805282249</v>
      </c>
      <c r="CL354" s="87">
        <f t="shared" si="1466"/>
        <v>5.8415660879074737E-4</v>
      </c>
      <c r="CM354" s="92">
        <f t="shared" si="1467"/>
        <v>1</v>
      </c>
      <c r="CN354" s="92">
        <f t="shared" si="1468"/>
        <v>1</v>
      </c>
      <c r="CO354" s="5">
        <f t="shared" si="1469"/>
        <v>1</v>
      </c>
      <c r="CP354" s="91">
        <f t="shared" si="1610"/>
        <v>1</v>
      </c>
      <c r="CQ354" s="37">
        <f t="shared" si="1647"/>
        <v>1.105425321666365</v>
      </c>
      <c r="CR354">
        <f t="shared" si="1611"/>
        <v>0.96299494601127922</v>
      </c>
      <c r="CS354" s="84">
        <f t="shared" si="1612"/>
        <v>0.97336055140344857</v>
      </c>
      <c r="CT354" s="205"/>
      <c r="CU354" s="244"/>
      <c r="CV354" s="5"/>
      <c r="CW354" s="26">
        <f t="shared" si="1470"/>
        <v>8.4537416867586743E-2</v>
      </c>
      <c r="CX354" s="26">
        <f t="shared" si="1471"/>
        <v>5.0225725254744696E-2</v>
      </c>
      <c r="CY354" s="26">
        <f t="shared" si="1472"/>
        <v>0.19663548768909644</v>
      </c>
      <c r="CZ354" s="26">
        <f t="shared" si="1473"/>
        <v>0.27545611974376516</v>
      </c>
      <c r="DA354" s="26">
        <f t="shared" si="1474"/>
        <v>0.39314525044480703</v>
      </c>
      <c r="DB354">
        <f t="shared" si="1475"/>
        <v>1</v>
      </c>
      <c r="DD354" s="26">
        <f t="shared" si="1499"/>
        <v>9.0596392558953923E-2</v>
      </c>
      <c r="DE354" s="26">
        <f t="shared" si="1500"/>
        <v>5.1005593101773987E-2</v>
      </c>
      <c r="DF354" s="26">
        <f t="shared" si="1501"/>
        <v>0.1963262301163417</v>
      </c>
      <c r="DG354" s="26">
        <f t="shared" si="1502"/>
        <v>0.27402843597052928</v>
      </c>
      <c r="DH354" s="26">
        <f t="shared" si="1503"/>
        <v>0.38787160682975508</v>
      </c>
      <c r="DI354" s="26">
        <f t="shared" si="1504"/>
        <v>0.99982825857735402</v>
      </c>
      <c r="DJ354" s="26"/>
      <c r="DK354" s="26">
        <f t="shared" si="1505"/>
        <v>9.0611954384908724E-2</v>
      </c>
      <c r="DL354" s="26">
        <f t="shared" si="1506"/>
        <v>5.1014354379570498E-2</v>
      </c>
      <c r="DM354" s="26">
        <f t="shared" si="1507"/>
        <v>0.19635995325406425</v>
      </c>
      <c r="DN354" s="26">
        <f t="shared" si="1508"/>
        <v>0.27407550608785725</v>
      </c>
      <c r="DO354" s="26">
        <f t="shared" si="1509"/>
        <v>0.38793823189359927</v>
      </c>
      <c r="DP354" s="26">
        <f t="shared" si="1510"/>
        <v>1</v>
      </c>
      <c r="DQ354" s="26"/>
      <c r="DR354" s="26"/>
      <c r="DS354" s="26">
        <f t="shared" si="1511"/>
        <v>-0.14866634106780122</v>
      </c>
      <c r="DT354" s="26">
        <f t="shared" si="1512"/>
        <v>-5.2716495623621434E-2</v>
      </c>
      <c r="DU354" s="26">
        <f t="shared" si="1513"/>
        <v>8.3402248745073227E-3</v>
      </c>
      <c r="DV354" s="26">
        <f t="shared" si="1514"/>
        <v>-9.5581789806075523E-3</v>
      </c>
      <c r="DW354" s="26">
        <f t="shared" si="1515"/>
        <v>-4.2790521149151228E-3</v>
      </c>
      <c r="DY354" s="26">
        <f t="shared" si="1516"/>
        <v>0.98137342908718495</v>
      </c>
      <c r="DZ354" s="26">
        <f t="shared" si="1517"/>
        <v>0.78910018456643982</v>
      </c>
      <c r="EA354" s="26">
        <f t="shared" si="1613"/>
        <v>0.97336055140344857</v>
      </c>
      <c r="EC354" s="26">
        <f t="shared" si="1630"/>
        <v>-1.3547908952299615E-2</v>
      </c>
      <c r="ED354" s="26">
        <f t="shared" si="1631"/>
        <v>-3.3556854686912409E-3</v>
      </c>
      <c r="EE354" s="26">
        <f t="shared" si="1632"/>
        <v>-3.0526453791450022E-2</v>
      </c>
      <c r="EF354" s="26">
        <f t="shared" si="1633"/>
        <v>-5.3749085411020619E-3</v>
      </c>
      <c r="EG354" s="26">
        <f t="shared" si="1634"/>
        <v>6.0146235339277251E-3</v>
      </c>
      <c r="EI354" s="26">
        <f t="shared" si="1635"/>
        <v>0.99348850026010294</v>
      </c>
      <c r="EJ354" s="26">
        <f t="shared" si="1518"/>
        <v>0.84558973115009917</v>
      </c>
      <c r="EK354" s="26">
        <f t="shared" si="1614"/>
        <v>0.96305602823115777</v>
      </c>
      <c r="EN354" s="26">
        <f t="shared" si="1519"/>
        <v>-5.3460799157062915E-2</v>
      </c>
      <c r="EO354" s="26">
        <f t="shared" si="1482"/>
        <v>-8.6576929086492661E-4</v>
      </c>
      <c r="EP354" s="26">
        <f t="shared" si="1483"/>
        <v>-9.5067200605450397E-4</v>
      </c>
      <c r="EQ354" s="26">
        <f t="shared" si="1484"/>
        <v>-1.0374164399507535E-2</v>
      </c>
      <c r="ER354" s="26">
        <f t="shared" si="1485"/>
        <v>1.5313526663904725E-3</v>
      </c>
      <c r="ET354" s="26">
        <f t="shared" si="1636"/>
        <v>0.99270249486426776</v>
      </c>
      <c r="EU354" s="26">
        <f t="shared" si="1520"/>
        <v>0.78636599914432515</v>
      </c>
      <c r="EV354" s="26">
        <f t="shared" si="1615"/>
        <v>0.97342231702831405</v>
      </c>
      <c r="EW354" s="26"/>
      <c r="EX354" s="26">
        <f t="shared" si="1637"/>
        <v>-9.5205541910737837E-2</v>
      </c>
      <c r="EY354" s="26">
        <f t="shared" si="1638"/>
        <v>-5.1850726332756593E-2</v>
      </c>
      <c r="EZ354" s="26">
        <f t="shared" si="1639"/>
        <v>9.290892982333869E-3</v>
      </c>
      <c r="FA354" s="26">
        <f t="shared" si="1640"/>
        <v>8.1598541890009449E-4</v>
      </c>
      <c r="FB354" s="26">
        <f t="shared" si="1641"/>
        <v>-5.8104047813056494E-3</v>
      </c>
      <c r="FC354" s="26"/>
      <c r="FD354" s="26">
        <f t="shared" si="1642"/>
        <v>0.98858765180213448</v>
      </c>
      <c r="FE354" s="26">
        <f t="shared" si="1521"/>
        <v>1.0034771039637784</v>
      </c>
      <c r="FF354" s="26">
        <f t="shared" si="1616"/>
        <v>0.99993657459370178</v>
      </c>
      <c r="FV354" s="26">
        <f t="shared" si="1617"/>
        <v>1.1792451586537827</v>
      </c>
      <c r="FX354" s="8">
        <f t="shared" si="1522"/>
        <v>41</v>
      </c>
      <c r="FY354" t="b">
        <f t="shared" si="1493"/>
        <v>0</v>
      </c>
      <c r="GC354" s="11"/>
      <c r="GD354" s="11"/>
      <c r="GE354" s="11"/>
      <c r="GF354" s="11" t="str">
        <f t="shared" ca="1" si="1618"/>
        <v/>
      </c>
      <c r="GG354" s="20" t="str">
        <f t="shared" ca="1" si="1584"/>
        <v/>
      </c>
      <c r="GH354" s="20" t="str">
        <f t="shared" ca="1" si="1585"/>
        <v/>
      </c>
      <c r="GI354" s="20" t="str">
        <f t="shared" ca="1" si="1586"/>
        <v/>
      </c>
      <c r="GM354" s="12" t="str">
        <f t="shared" ca="1" si="1587"/>
        <v/>
      </c>
      <c r="GN354" s="12" t="str">
        <f t="shared" ca="1" si="1588"/>
        <v/>
      </c>
      <c r="GO354" s="12" t="str">
        <f t="shared" ca="1" si="1589"/>
        <v/>
      </c>
      <c r="GP354" s="12" t="str">
        <f t="shared" ca="1" si="1590"/>
        <v/>
      </c>
      <c r="GQ354" s="12" t="str">
        <f t="shared" ca="1" si="1591"/>
        <v/>
      </c>
      <c r="GX354" s="14"/>
      <c r="GZ354">
        <f t="shared" si="1438"/>
        <v>0.84794540025593623</v>
      </c>
      <c r="HA354">
        <f t="shared" si="1619"/>
        <v>1.0419036678357674</v>
      </c>
      <c r="HB354">
        <f t="shared" si="1620"/>
        <v>0.98638548450986285</v>
      </c>
      <c r="HC354">
        <f t="shared" si="1621"/>
        <v>1.0305564786636519</v>
      </c>
      <c r="HD354">
        <f t="shared" si="1622"/>
        <v>0.89807772770813343</v>
      </c>
      <c r="HE354">
        <f t="shared" si="1623"/>
        <v>0.89807776645597903</v>
      </c>
      <c r="HG354">
        <f t="shared" si="1624"/>
        <v>1.0277186542107866</v>
      </c>
      <c r="HI354">
        <f t="shared" si="1625"/>
        <v>0.94325685348270771</v>
      </c>
      <c r="HJ354">
        <f t="shared" si="1626"/>
        <v>0.9732223393132694</v>
      </c>
      <c r="HK354">
        <f t="shared" si="1627"/>
        <v>1.0550609401678692</v>
      </c>
      <c r="HL354">
        <f t="shared" si="1628"/>
        <v>1.035161240314</v>
      </c>
      <c r="HM354">
        <f t="shared" si="1629"/>
        <v>1.0074810770910907</v>
      </c>
      <c r="HO354" s="8">
        <f t="shared" si="1523"/>
        <v>41</v>
      </c>
      <c r="HP354" t="b">
        <f t="shared" si="1496"/>
        <v>0</v>
      </c>
      <c r="HS354" s="11"/>
      <c r="HT354" s="11"/>
      <c r="HU354" s="11"/>
      <c r="HV354" s="11" t="str">
        <f t="shared" ca="1" si="1547"/>
        <v/>
      </c>
      <c r="HW354" s="12" t="str">
        <f t="shared" ca="1" si="1548"/>
        <v/>
      </c>
      <c r="HX354" s="12" t="str">
        <f t="shared" ca="1" si="1549"/>
        <v/>
      </c>
      <c r="HY354" s="12" t="str">
        <f t="shared" ca="1" si="1550"/>
        <v/>
      </c>
      <c r="IB354" s="12" t="str">
        <f t="shared" ca="1" si="1551"/>
        <v/>
      </c>
      <c r="IC354" s="12" t="str">
        <f t="shared" ca="1" si="1552"/>
        <v/>
      </c>
      <c r="ID354" s="12" t="str">
        <f t="shared" ca="1" si="1553"/>
        <v/>
      </c>
      <c r="IE354" s="12" t="str">
        <f t="shared" ca="1" si="1554"/>
        <v/>
      </c>
      <c r="IF354" s="12" t="str">
        <f t="shared" ca="1" si="1555"/>
        <v/>
      </c>
    </row>
    <row r="355" spans="1:240" x14ac:dyDescent="0.2">
      <c r="A355" s="182" t="s">
        <v>1081</v>
      </c>
      <c r="B355" s="1">
        <f t="shared" si="1497"/>
        <v>1991</v>
      </c>
      <c r="C355" s="42">
        <f>'Annual Data_MER_July-2014'!B55</f>
        <v>6746.759</v>
      </c>
      <c r="D355" s="42">
        <f>'Annual Data_MER_July-2014'!F55</f>
        <v>3945.3229999999999</v>
      </c>
      <c r="E355" s="42">
        <f>AER11_Table2.1d!U54*0.001</f>
        <v>20824.444</v>
      </c>
      <c r="F355" s="42">
        <f>AER11_Table2.1e!L51*0.001</f>
        <v>22064.827000000001</v>
      </c>
      <c r="G355" s="42">
        <f>AER11_Table2.1f!$Z51*0.001</f>
        <v>30856.023000000001</v>
      </c>
      <c r="H355" s="42">
        <f t="shared" si="1459"/>
        <v>84437.376000000004</v>
      </c>
      <c r="I355" s="15">
        <f t="shared" si="1595"/>
        <v>3.2742116234638212</v>
      </c>
      <c r="J355" s="251">
        <f t="shared" si="1460"/>
        <v>53581.353000000003</v>
      </c>
      <c r="K355" s="27">
        <f>[2]National!H282</f>
        <v>6746.759</v>
      </c>
      <c r="L355" s="42">
        <f>[10]Commercial_Total!D281</f>
        <v>3945.3230000000003</v>
      </c>
      <c r="M355" s="42">
        <f>[11]Total_Industrial!F286</f>
        <v>14602.591926499394</v>
      </c>
      <c r="N355" s="27">
        <f t="shared" si="1524"/>
        <v>20788.511421639138</v>
      </c>
      <c r="O355" s="29">
        <f t="shared" si="1461"/>
        <v>30856.023000000001</v>
      </c>
      <c r="P355" s="29">
        <f t="shared" si="1462"/>
        <v>76939.208348138534</v>
      </c>
      <c r="Q355" s="27"/>
      <c r="R355" s="27"/>
      <c r="S355" s="51">
        <f t="shared" si="1556"/>
        <v>1</v>
      </c>
      <c r="T355" s="51">
        <f t="shared" si="1557"/>
        <v>1.0000000000000002</v>
      </c>
      <c r="U355" s="51">
        <f t="shared" si="1648"/>
        <v>0.70122361617430906</v>
      </c>
      <c r="V355" s="51">
        <f t="shared" si="1559"/>
        <v>0.94215610308837394</v>
      </c>
      <c r="W355" s="51">
        <f t="shared" si="1560"/>
        <v>1</v>
      </c>
      <c r="X355" s="51">
        <f t="shared" si="1561"/>
        <v>0.91119847623093508</v>
      </c>
      <c r="Z355" s="23">
        <f t="shared" si="1526"/>
        <v>93368.421497480245</v>
      </c>
      <c r="AA355" s="23">
        <f t="shared" si="1596"/>
        <v>64956.802596915419</v>
      </c>
      <c r="AB355" s="27">
        <f t="shared" si="1593"/>
        <v>1831.7608820888743</v>
      </c>
      <c r="AC355" s="58">
        <f t="shared" si="1563"/>
        <v>1.1387410050538485</v>
      </c>
      <c r="AD355" s="27">
        <f t="shared" si="1597"/>
        <v>2690.2663859912459</v>
      </c>
      <c r="AE355" s="27">
        <f t="shared" si="1527"/>
        <v>8938.9</v>
      </c>
      <c r="AH355" s="267">
        <f t="shared" si="1649"/>
        <v>72.259537987177779</v>
      </c>
      <c r="AI355" s="267">
        <f t="shared" si="1463"/>
        <v>60.737641667531065</v>
      </c>
      <c r="AJ355" s="267">
        <f t="shared" si="1594"/>
        <v>7971.8876351629051</v>
      </c>
      <c r="AK355" s="267">
        <f t="shared" si="1529"/>
        <v>18.255697590038128</v>
      </c>
      <c r="AL355" s="231">
        <f t="shared" si="1650"/>
        <v>11469.504715471105</v>
      </c>
      <c r="AM355" s="15"/>
      <c r="AN355" s="34">
        <f t="shared" si="1581"/>
        <v>8.6072344861379513</v>
      </c>
      <c r="AO355" s="34">
        <f t="shared" si="1582"/>
        <v>9.446058911051697</v>
      </c>
      <c r="AQ355" s="26">
        <f t="shared" si="1532"/>
        <v>0.88319650179150577</v>
      </c>
      <c r="AR355" s="26">
        <f t="shared" si="1598"/>
        <v>0.94669298676767022</v>
      </c>
      <c r="AS355" s="26">
        <f t="shared" si="1533"/>
        <v>0.96557365650476601</v>
      </c>
      <c r="AT355" s="26">
        <f t="shared" si="1534"/>
        <v>0.94187709553460297</v>
      </c>
      <c r="AU355" s="26">
        <f t="shared" si="1535"/>
        <v>0.99277281257965533</v>
      </c>
      <c r="AV355" s="26">
        <f t="shared" si="1536"/>
        <v>0.93049137080508693</v>
      </c>
      <c r="AY355" s="34">
        <f t="shared" si="1599"/>
        <v>10.44518022323555</v>
      </c>
      <c r="AZ355" s="34">
        <f t="shared" si="1600"/>
        <v>7.2667557078516847</v>
      </c>
      <c r="BA355" s="34">
        <f t="shared" si="1601"/>
        <v>0.20492016714460104</v>
      </c>
      <c r="BB355">
        <f t="shared" si="1602"/>
        <v>1.2739162593315156E-4</v>
      </c>
      <c r="BC355" s="34">
        <f t="shared" si="1603"/>
        <v>0.30096168275640695</v>
      </c>
      <c r="BD355" s="34"/>
      <c r="BH355" s="258">
        <f>[2]National!CQ282</f>
        <v>0.8994985635328776</v>
      </c>
      <c r="BI355" s="258">
        <f>[10]Commercial_Total!Y281</f>
        <v>0.97444566862390736</v>
      </c>
      <c r="BJ355" s="258">
        <f>[11]Total_Industrial!Z286</f>
        <v>0.95178472568644368</v>
      </c>
      <c r="BK355" s="51">
        <f t="shared" si="1542"/>
        <v>0.91712551484643423</v>
      </c>
      <c r="BL355" s="258">
        <f>[13]Elec_Power_Sector!AF51</f>
        <v>0.99761144835153148</v>
      </c>
      <c r="BN355" s="258">
        <f>[2]National!CU282</f>
        <v>0.98187650052786846</v>
      </c>
      <c r="BO355" s="258">
        <f>[10]Commercial_Total!X281</f>
        <v>0.97151951848128282</v>
      </c>
      <c r="BP355" s="258">
        <f>[11]Total_Industrial!AD286</f>
        <v>1.0144875414987891</v>
      </c>
      <c r="BQ355" s="51">
        <f t="shared" si="1543"/>
        <v>1.0269882151215839</v>
      </c>
      <c r="BR355" s="263">
        <f t="shared" si="1651"/>
        <v>0.99514977922529702</v>
      </c>
      <c r="BT355">
        <f t="shared" si="1652"/>
        <v>1.0000000000000007</v>
      </c>
      <c r="BU355">
        <f t="shared" si="1643"/>
        <v>0.99999999999999989</v>
      </c>
      <c r="BV355">
        <f t="shared" si="1644"/>
        <v>1.0000000930979973</v>
      </c>
      <c r="BW355">
        <f t="shared" si="1645"/>
        <v>1.0000000000000002</v>
      </c>
      <c r="BX355">
        <f t="shared" si="1646"/>
        <v>1</v>
      </c>
      <c r="BZ355" s="83">
        <f t="shared" si="1498"/>
        <v>1.1783882832171058</v>
      </c>
      <c r="CA355" s="83">
        <f t="shared" si="1604"/>
        <v>0.93793781192208237</v>
      </c>
      <c r="CB355" s="83">
        <f t="shared" si="1605"/>
        <v>0.93049137080508693</v>
      </c>
      <c r="CC355" s="83">
        <f t="shared" si="1606"/>
        <v>0.96881069313077961</v>
      </c>
      <c r="CD355" s="83">
        <f t="shared" si="1607"/>
        <v>1.0063023124143815</v>
      </c>
      <c r="CE355" s="83">
        <f t="shared" si="1608"/>
        <v>0.95443193829082118</v>
      </c>
      <c r="CF355" s="84">
        <f t="shared" si="1464"/>
        <v>1.0964801495530552</v>
      </c>
      <c r="CG355" s="84">
        <f t="shared" si="1609"/>
        <v>1.0964801289913377</v>
      </c>
      <c r="CH355" s="9"/>
      <c r="CI355" s="84">
        <f t="shared" si="1465"/>
        <v>0.9749164407892833</v>
      </c>
      <c r="CK355" s="87">
        <f t="shared" si="1419"/>
        <v>0.76040706703262784</v>
      </c>
      <c r="CL355" s="87">
        <f t="shared" si="1466"/>
        <v>5.9633910169909531E-4</v>
      </c>
      <c r="CM355" s="92">
        <f t="shared" si="1467"/>
        <v>1</v>
      </c>
      <c r="CN355" s="92">
        <f t="shared" si="1468"/>
        <v>1</v>
      </c>
      <c r="CO355" s="5">
        <f t="shared" si="1469"/>
        <v>1</v>
      </c>
      <c r="CP355" s="91">
        <f t="shared" si="1610"/>
        <v>1</v>
      </c>
      <c r="CQ355" s="37">
        <f t="shared" si="1647"/>
        <v>1.0964801495530552</v>
      </c>
      <c r="CR355">
        <f t="shared" si="1611"/>
        <v>0.9749164407892833</v>
      </c>
      <c r="CS355" s="84">
        <f t="shared" si="1612"/>
        <v>0.96044704853343321</v>
      </c>
      <c r="CT355" s="205"/>
      <c r="CU355" s="244"/>
      <c r="CV355" s="5"/>
      <c r="CW355" s="26">
        <f t="shared" si="1470"/>
        <v>8.7689477768888829E-2</v>
      </c>
      <c r="CX355" s="26">
        <f t="shared" si="1471"/>
        <v>5.1278445472794539E-2</v>
      </c>
      <c r="CY355" s="26">
        <f t="shared" si="1472"/>
        <v>0.18979389364684943</v>
      </c>
      <c r="CZ355" s="26">
        <f t="shared" si="1473"/>
        <v>0.27019398649871984</v>
      </c>
      <c r="DA355" s="26">
        <f t="shared" si="1474"/>
        <v>0.40104419661274732</v>
      </c>
      <c r="DB355">
        <f t="shared" si="1475"/>
        <v>1</v>
      </c>
      <c r="DD355" s="26">
        <f t="shared" si="1499"/>
        <v>8.6103831731819014E-2</v>
      </c>
      <c r="DE355" s="26">
        <f t="shared" si="1500"/>
        <v>5.0750265649304606E-2</v>
      </c>
      <c r="DF355" s="26">
        <f t="shared" si="1501"/>
        <v>0.19319450098413415</v>
      </c>
      <c r="DG355" s="26">
        <f t="shared" si="1502"/>
        <v>0.27281659509636053</v>
      </c>
      <c r="DH355" s="26">
        <f t="shared" si="1503"/>
        <v>0.39708162946648862</v>
      </c>
      <c r="DI355" s="26">
        <f t="shared" si="1504"/>
        <v>0.99994682292810688</v>
      </c>
      <c r="DJ355" s="26"/>
      <c r="DK355" s="26">
        <f t="shared" si="1505"/>
        <v>8.6108410724966736E-2</v>
      </c>
      <c r="DL355" s="26">
        <f t="shared" si="1506"/>
        <v>5.0752964543348919E-2</v>
      </c>
      <c r="DM355" s="26">
        <f t="shared" si="1507"/>
        <v>0.19320477504834699</v>
      </c>
      <c r="DN355" s="26">
        <f t="shared" si="1508"/>
        <v>0.27283110345556366</v>
      </c>
      <c r="DO355" s="26">
        <f t="shared" si="1509"/>
        <v>0.39710274622777375</v>
      </c>
      <c r="DP355" s="26">
        <f t="shared" si="1510"/>
        <v>1</v>
      </c>
      <c r="DQ355" s="26"/>
      <c r="DR355" s="26"/>
      <c r="DS355" s="26">
        <f t="shared" si="1511"/>
        <v>2.4465519207590953E-2</v>
      </c>
      <c r="DT355" s="26">
        <f t="shared" si="1512"/>
        <v>5.8006136967257509E-4</v>
      </c>
      <c r="DU355" s="26">
        <f t="shared" si="1513"/>
        <v>-1.8750133896910895E-2</v>
      </c>
      <c r="DV355" s="26">
        <f t="shared" si="1514"/>
        <v>-3.6729902351017724E-2</v>
      </c>
      <c r="DW355" s="26">
        <f t="shared" si="1515"/>
        <v>-4.6541354545258096E-3</v>
      </c>
      <c r="DY355" s="26">
        <f t="shared" si="1516"/>
        <v>0.98673307352409556</v>
      </c>
      <c r="DZ355" s="26">
        <f t="shared" si="1517"/>
        <v>0.77863125043567427</v>
      </c>
      <c r="EA355" s="26">
        <f t="shared" si="1613"/>
        <v>0.96044704853343321</v>
      </c>
      <c r="EC355" s="26">
        <f t="shared" si="1630"/>
        <v>4.7440739188369828E-3</v>
      </c>
      <c r="ED355" s="26">
        <f t="shared" si="1631"/>
        <v>1.2765005877162469E-2</v>
      </c>
      <c r="EE355" s="26">
        <f t="shared" si="1632"/>
        <v>-2.4060931202565358E-2</v>
      </c>
      <c r="EF355" s="26">
        <f t="shared" si="1633"/>
        <v>1.0043651256240224E-2</v>
      </c>
      <c r="EG355" s="26">
        <f t="shared" si="1634"/>
        <v>1.714855538440475E-2</v>
      </c>
      <c r="EI355" s="26">
        <f t="shared" si="1635"/>
        <v>1.0059754206722442</v>
      </c>
      <c r="EJ355" s="26">
        <f t="shared" si="1518"/>
        <v>0.85064248550985089</v>
      </c>
      <c r="EK355" s="26">
        <f t="shared" si="1614"/>
        <v>0.96881069313077961</v>
      </c>
      <c r="EN355" s="26">
        <f t="shared" si="1519"/>
        <v>-8.876220601733275E-3</v>
      </c>
      <c r="EO355" s="26">
        <f t="shared" si="1482"/>
        <v>-1.3519315261322875E-2</v>
      </c>
      <c r="EP355" s="26">
        <f t="shared" si="1483"/>
        <v>-3.2174022259797791E-2</v>
      </c>
      <c r="EQ355" s="26">
        <f t="shared" si="1484"/>
        <v>-4.0631061073666853E-2</v>
      </c>
      <c r="ER355" s="26">
        <f t="shared" si="1485"/>
        <v>-2.3914087884816158E-3</v>
      </c>
      <c r="ET355" s="26">
        <f t="shared" si="1636"/>
        <v>0.98049112044660414</v>
      </c>
      <c r="EU355" s="26">
        <f t="shared" si="1520"/>
        <v>0.77102487958213273</v>
      </c>
      <c r="EV355" s="26">
        <f t="shared" si="1615"/>
        <v>0.95443193829082118</v>
      </c>
      <c r="EW355" s="26"/>
      <c r="EX355" s="26">
        <f t="shared" si="1637"/>
        <v>3.3341739809324318E-2</v>
      </c>
      <c r="EY355" s="26">
        <f t="shared" si="1638"/>
        <v>1.4099376630995388E-2</v>
      </c>
      <c r="EZ355" s="26">
        <f t="shared" si="1639"/>
        <v>1.3423847598912898E-2</v>
      </c>
      <c r="FA355" s="26">
        <f t="shared" si="1640"/>
        <v>3.9011587226492539E-3</v>
      </c>
      <c r="FB355" s="26">
        <f t="shared" si="1641"/>
        <v>-2.2627266660441973E-3</v>
      </c>
      <c r="FC355" s="26"/>
      <c r="FD355" s="26">
        <f t="shared" si="1642"/>
        <v>1.006366141595797</v>
      </c>
      <c r="FE355" s="26">
        <f t="shared" si="1521"/>
        <v>1.0098653812957521</v>
      </c>
      <c r="FF355" s="26">
        <f t="shared" si="1616"/>
        <v>1.0063023124143815</v>
      </c>
      <c r="FV355" s="26">
        <f t="shared" si="1617"/>
        <v>1.1783882832171058</v>
      </c>
      <c r="FX355" s="8">
        <f t="shared" si="1522"/>
        <v>42</v>
      </c>
      <c r="FY355" t="b">
        <f t="shared" si="1493"/>
        <v>0</v>
      </c>
      <c r="GC355" s="11"/>
      <c r="GD355" s="11"/>
      <c r="GE355" s="11"/>
      <c r="GF355" s="11" t="str">
        <f t="shared" ca="1" si="1618"/>
        <v/>
      </c>
      <c r="GG355" s="20" t="str">
        <f t="shared" ca="1" si="1584"/>
        <v/>
      </c>
      <c r="GH355" s="20" t="str">
        <f t="shared" ca="1" si="1585"/>
        <v/>
      </c>
      <c r="GI355" s="20" t="str">
        <f t="shared" ca="1" si="1586"/>
        <v/>
      </c>
      <c r="GM355" s="12" t="str">
        <f t="shared" ca="1" si="1587"/>
        <v/>
      </c>
      <c r="GN355" s="12" t="str">
        <f t="shared" ca="1" si="1588"/>
        <v/>
      </c>
      <c r="GO355" s="12" t="str">
        <f t="shared" ca="1" si="1589"/>
        <v/>
      </c>
      <c r="GP355" s="12" t="str">
        <f t="shared" ca="1" si="1590"/>
        <v/>
      </c>
      <c r="GQ355" s="12" t="str">
        <f t="shared" ca="1" si="1591"/>
        <v/>
      </c>
      <c r="GX355" s="14"/>
      <c r="GZ355">
        <f t="shared" si="1438"/>
        <v>0.84732925731077302</v>
      </c>
      <c r="HA355">
        <f t="shared" si="1619"/>
        <v>1.0481294805510404</v>
      </c>
      <c r="HB355">
        <f t="shared" si="1620"/>
        <v>0.9926649541722915</v>
      </c>
      <c r="HC355">
        <f t="shared" si="1621"/>
        <v>1.0104514764484309</v>
      </c>
      <c r="HD355">
        <f t="shared" si="1622"/>
        <v>0.89081042553219858</v>
      </c>
      <c r="HE355">
        <f t="shared" si="1623"/>
        <v>0.89081047098233412</v>
      </c>
      <c r="HG355">
        <f t="shared" si="1624"/>
        <v>1.0404414027778262</v>
      </c>
      <c r="HI355">
        <f t="shared" si="1625"/>
        <v>0.96661873717406166</v>
      </c>
      <c r="HJ355">
        <f t="shared" si="1626"/>
        <v>0.97378703175871062</v>
      </c>
      <c r="HK355">
        <f t="shared" si="1627"/>
        <v>1.0354627151138591</v>
      </c>
      <c r="HL355">
        <f t="shared" si="1628"/>
        <v>0.99782965857986838</v>
      </c>
      <c r="HM355">
        <f t="shared" si="1629"/>
        <v>1.0028030182943632</v>
      </c>
      <c r="HO355" s="8">
        <f t="shared" si="1523"/>
        <v>42</v>
      </c>
      <c r="HP355" t="b">
        <f t="shared" si="1496"/>
        <v>0</v>
      </c>
      <c r="HS355" s="11"/>
      <c r="HT355" s="11"/>
      <c r="HU355" s="11"/>
      <c r="HV355" s="11" t="str">
        <f t="shared" ca="1" si="1547"/>
        <v/>
      </c>
      <c r="HW355" s="12" t="str">
        <f t="shared" ca="1" si="1548"/>
        <v/>
      </c>
      <c r="HX355" s="12" t="str">
        <f t="shared" ca="1" si="1549"/>
        <v/>
      </c>
      <c r="HY355" s="12" t="str">
        <f t="shared" ca="1" si="1550"/>
        <v/>
      </c>
      <c r="IB355" s="12" t="str">
        <f t="shared" ca="1" si="1551"/>
        <v/>
      </c>
      <c r="IC355" s="12" t="str">
        <f t="shared" ca="1" si="1552"/>
        <v/>
      </c>
      <c r="ID355" s="12" t="str">
        <f t="shared" ca="1" si="1553"/>
        <v/>
      </c>
      <c r="IE355" s="12" t="str">
        <f t="shared" ca="1" si="1554"/>
        <v/>
      </c>
      <c r="IF355" s="12" t="str">
        <f t="shared" ca="1" si="1555"/>
        <v/>
      </c>
    </row>
    <row r="356" spans="1:240" x14ac:dyDescent="0.2">
      <c r="A356" s="182" t="s">
        <v>1081</v>
      </c>
      <c r="B356" s="1">
        <f t="shared" si="1497"/>
        <v>1992</v>
      </c>
      <c r="C356" s="42">
        <f>'Annual Data_MER_July-2014'!B56</f>
        <v>6950.1880000000001</v>
      </c>
      <c r="D356" s="42">
        <f>'Annual Data_MER_July-2014'!F56</f>
        <v>3990.5990000000002</v>
      </c>
      <c r="E356" s="42">
        <f>AER11_Table2.1d!U55*0.001</f>
        <v>21756.319</v>
      </c>
      <c r="F356" s="42">
        <f>AER11_Table2.1e!L52*0.001</f>
        <v>22362.755000000001</v>
      </c>
      <c r="G356" s="42">
        <f>AER11_Table2.1f!$Z52*0.001</f>
        <v>30722.757000000001</v>
      </c>
      <c r="H356" s="42">
        <f t="shared" si="1459"/>
        <v>85782.618000000002</v>
      </c>
      <c r="I356" s="15">
        <f t="shared" si="1595"/>
        <v>3.258463316357683</v>
      </c>
      <c r="J356" s="251">
        <f t="shared" si="1460"/>
        <v>55059.861000000004</v>
      </c>
      <c r="K356" s="27">
        <f>[2]National!H283</f>
        <v>6950.1880000000001</v>
      </c>
      <c r="L356" s="42">
        <f>[10]Commercial_Total!D282</f>
        <v>3990.5990000000006</v>
      </c>
      <c r="M356" s="42">
        <f>[11]Total_Industrial!F287</f>
        <v>14997.530884349999</v>
      </c>
      <c r="N356" s="27">
        <f t="shared" si="1524"/>
        <v>21475.306000168977</v>
      </c>
      <c r="O356" s="29">
        <f t="shared" si="1461"/>
        <v>30722.757000000001</v>
      </c>
      <c r="P356" s="29">
        <f t="shared" si="1462"/>
        <v>78136.380884518978</v>
      </c>
      <c r="Q356" s="27"/>
      <c r="R356" s="27"/>
      <c r="S356" s="51">
        <f t="shared" si="1556"/>
        <v>1</v>
      </c>
      <c r="T356" s="51">
        <f t="shared" si="1557"/>
        <v>1.0000000000000002</v>
      </c>
      <c r="U356" s="51">
        <f t="shared" si="1648"/>
        <v>0.6893413763766747</v>
      </c>
      <c r="V356" s="51">
        <f t="shared" si="1559"/>
        <v>0.96031575716717266</v>
      </c>
      <c r="W356" s="51">
        <f t="shared" si="1560"/>
        <v>1</v>
      </c>
      <c r="X356" s="51">
        <f t="shared" si="1561"/>
        <v>0.91086495966489356</v>
      </c>
      <c r="Z356" s="23">
        <f t="shared" si="1526"/>
        <v>94874.868138399324</v>
      </c>
      <c r="AA356" s="23">
        <f t="shared" si="1596"/>
        <v>65568.531836796683</v>
      </c>
      <c r="AB356" s="27">
        <f t="shared" si="1593"/>
        <v>1858.4412112989544</v>
      </c>
      <c r="AC356" s="58">
        <f t="shared" si="1563"/>
        <v>1.1743557038530226</v>
      </c>
      <c r="AD356" s="27">
        <f t="shared" si="1597"/>
        <v>2677.2671234411237</v>
      </c>
      <c r="AE356" s="27">
        <f t="shared" si="1527"/>
        <v>9256.7000000000007</v>
      </c>
      <c r="AH356" s="267">
        <f t="shared" si="1649"/>
        <v>73.25636531964787</v>
      </c>
      <c r="AI356" s="267">
        <f t="shared" si="1463"/>
        <v>60.861496943881534</v>
      </c>
      <c r="AJ356" s="267">
        <f t="shared" si="1594"/>
        <v>8069.9517386764692</v>
      </c>
      <c r="AK356" s="267">
        <f t="shared" si="1529"/>
        <v>18.286883547897116</v>
      </c>
      <c r="AL356" s="231">
        <f t="shared" si="1650"/>
        <v>11475.417126293947</v>
      </c>
      <c r="AM356" s="15"/>
      <c r="AN356" s="34">
        <f t="shared" si="1581"/>
        <v>8.4410622451326027</v>
      </c>
      <c r="AO356" s="34">
        <f t="shared" si="1582"/>
        <v>9.2670841660634995</v>
      </c>
      <c r="AQ356" s="26">
        <f t="shared" si="1532"/>
        <v>0.89538028316420104</v>
      </c>
      <c r="AR356" s="26">
        <f t="shared" si="1598"/>
        <v>0.94862346872706182</v>
      </c>
      <c r="AS356" s="26">
        <f t="shared" si="1533"/>
        <v>0.97745140984687262</v>
      </c>
      <c r="AT356" s="26">
        <f t="shared" si="1534"/>
        <v>0.94348609126126959</v>
      </c>
      <c r="AU356" s="26">
        <f t="shared" si="1535"/>
        <v>0.99328457667647829</v>
      </c>
      <c r="AV356" s="26">
        <f t="shared" si="1536"/>
        <v>0.91252719931982751</v>
      </c>
      <c r="AY356" s="34">
        <f t="shared" si="1599"/>
        <v>10.249318670627687</v>
      </c>
      <c r="AZ356" s="34">
        <f t="shared" si="1600"/>
        <v>7.0833592788787234</v>
      </c>
      <c r="BA356" s="34">
        <f t="shared" si="1601"/>
        <v>0.20076714285857317</v>
      </c>
      <c r="BB356">
        <f t="shared" si="1602"/>
        <v>1.2686548163525041E-4</v>
      </c>
      <c r="BC356" s="34">
        <f t="shared" si="1603"/>
        <v>0.28922479106389137</v>
      </c>
      <c r="BD356" s="34"/>
      <c r="BH356" s="258">
        <f>[2]National!CQ283</f>
        <v>0.87131977475956612</v>
      </c>
      <c r="BI356" s="258">
        <f>[10]Commercial_Total!Y282</f>
        <v>0.96109518633380275</v>
      </c>
      <c r="BJ356" s="258">
        <f>[11]Total_Industrial!Z287</f>
        <v>0.96135408019893176</v>
      </c>
      <c r="BK356" s="51">
        <f t="shared" si="1542"/>
        <v>0.9168561266835954</v>
      </c>
      <c r="BL356" s="258">
        <f>[13]Elec_Power_Sector!AF52</f>
        <v>0.9930036562447746</v>
      </c>
      <c r="BN356" s="258">
        <f>[2]National!CU283</f>
        <v>1.0276138670343793</v>
      </c>
      <c r="BO356" s="258">
        <f>[10]Commercial_Total!X282</f>
        <v>0.98702343141024829</v>
      </c>
      <c r="BP356" s="258">
        <f>[11]Total_Industrial!AD287</f>
        <v>1.0167444816109967</v>
      </c>
      <c r="BQ356" s="51">
        <f t="shared" si="1543"/>
        <v>1.0290448673490344</v>
      </c>
      <c r="BR356" s="263">
        <f t="shared" si="1651"/>
        <v>1.0002828996952198</v>
      </c>
      <c r="BT356">
        <f t="shared" si="1652"/>
        <v>1.0000000000000013</v>
      </c>
      <c r="BU356">
        <f t="shared" si="1643"/>
        <v>1.0000000000000002</v>
      </c>
      <c r="BV356">
        <f t="shared" si="1644"/>
        <v>1.0000000471323753</v>
      </c>
      <c r="BW356">
        <f t="shared" si="1645"/>
        <v>1.0000000000000004</v>
      </c>
      <c r="BX356">
        <f t="shared" si="1646"/>
        <v>1.0000000000000002</v>
      </c>
      <c r="BZ356" s="83">
        <f t="shared" si="1498"/>
        <v>1.2202829007210938</v>
      </c>
      <c r="CA356" s="83">
        <f t="shared" si="1604"/>
        <v>0.92016667770788207</v>
      </c>
      <c r="CB356" s="83">
        <f t="shared" si="1605"/>
        <v>0.91252719931982751</v>
      </c>
      <c r="CC356" s="83">
        <f t="shared" si="1606"/>
        <v>0.94601327805629087</v>
      </c>
      <c r="CD356" s="83">
        <f t="shared" si="1607"/>
        <v>1.0142266436876344</v>
      </c>
      <c r="CE356" s="83">
        <f t="shared" si="1608"/>
        <v>0.95107239218105266</v>
      </c>
      <c r="CF356" s="84">
        <f t="shared" si="1464"/>
        <v>1.113541348884967</v>
      </c>
      <c r="CG356" s="84">
        <f t="shared" si="1609"/>
        <v>1.1135413377728949</v>
      </c>
      <c r="CH356" s="9"/>
      <c r="CI356" s="84">
        <f t="shared" si="1465"/>
        <v>0.9594718718869687</v>
      </c>
      <c r="CK356" s="87">
        <f t="shared" si="1419"/>
        <v>0.78330711451763746</v>
      </c>
      <c r="CL356" s="87">
        <f t="shared" si="1466"/>
        <v>5.3481785019424014E-4</v>
      </c>
      <c r="CM356" s="92">
        <f t="shared" si="1467"/>
        <v>1</v>
      </c>
      <c r="CN356" s="92">
        <f t="shared" si="1468"/>
        <v>1</v>
      </c>
      <c r="CO356" s="5">
        <f t="shared" si="1469"/>
        <v>1</v>
      </c>
      <c r="CP356" s="91">
        <f t="shared" si="1610"/>
        <v>1</v>
      </c>
      <c r="CQ356" s="37">
        <f t="shared" si="1647"/>
        <v>1.113541348884967</v>
      </c>
      <c r="CR356">
        <f t="shared" si="1611"/>
        <v>0.9594718718869687</v>
      </c>
      <c r="CS356" s="84">
        <f t="shared" si="1612"/>
        <v>0.96460295059994861</v>
      </c>
      <c r="CT356" s="205"/>
      <c r="CU356" s="244"/>
      <c r="CV356" s="5"/>
      <c r="CW356" s="26">
        <f t="shared" si="1470"/>
        <v>8.8949448660438649E-2</v>
      </c>
      <c r="CX356" s="26">
        <f t="shared" si="1471"/>
        <v>5.1072227236860043E-2</v>
      </c>
      <c r="CY356" s="26">
        <f t="shared" si="1472"/>
        <v>0.19194043433513355</v>
      </c>
      <c r="CZ356" s="26">
        <f t="shared" si="1473"/>
        <v>0.27484387883165756</v>
      </c>
      <c r="DA356" s="26">
        <f t="shared" si="1474"/>
        <v>0.39319401093591022</v>
      </c>
      <c r="DB356">
        <f t="shared" si="1475"/>
        <v>1</v>
      </c>
      <c r="DD356" s="26">
        <f t="shared" si="1499"/>
        <v>8.8317965292490239E-2</v>
      </c>
      <c r="DE356" s="26">
        <f t="shared" si="1500"/>
        <v>5.1175267105963367E-2</v>
      </c>
      <c r="DF356" s="26">
        <f t="shared" si="1501"/>
        <v>0.19086515226213704</v>
      </c>
      <c r="DG356" s="26">
        <f t="shared" si="1502"/>
        <v>0.27251232091710492</v>
      </c>
      <c r="DH356" s="26">
        <f t="shared" si="1503"/>
        <v>0.3971061716715768</v>
      </c>
      <c r="DI356" s="26">
        <f t="shared" si="1504"/>
        <v>0.99997687724927242</v>
      </c>
      <c r="DJ356" s="26"/>
      <c r="DK356" s="26">
        <f t="shared" si="1505"/>
        <v>8.8320007494007785E-2</v>
      </c>
      <c r="DL356" s="26">
        <f t="shared" si="1506"/>
        <v>5.1176450446270158E-2</v>
      </c>
      <c r="DM356" s="26">
        <f t="shared" si="1507"/>
        <v>0.19086956569152602</v>
      </c>
      <c r="DN356" s="26">
        <f t="shared" si="1508"/>
        <v>0.27251862229727691</v>
      </c>
      <c r="DO356" s="26">
        <f t="shared" si="1509"/>
        <v>0.39711535407091908</v>
      </c>
      <c r="DP356" s="26">
        <f t="shared" si="1510"/>
        <v>1</v>
      </c>
      <c r="DQ356" s="26"/>
      <c r="DR356" s="26"/>
      <c r="DS356" s="26">
        <f t="shared" si="1511"/>
        <v>1.3700810740596033E-2</v>
      </c>
      <c r="DT356" s="26">
        <f t="shared" si="1512"/>
        <v>2.037108495934286E-3</v>
      </c>
      <c r="DU356" s="26">
        <f t="shared" si="1513"/>
        <v>1.222619461218913E-2</v>
      </c>
      <c r="DV356" s="26">
        <f t="shared" si="1514"/>
        <v>1.7068288259307085E-3</v>
      </c>
      <c r="DW356" s="26">
        <f t="shared" si="1515"/>
        <v>5.1535681790286004E-4</v>
      </c>
      <c r="DY356" s="26">
        <f t="shared" si="1516"/>
        <v>1.0043270496513694</v>
      </c>
      <c r="DZ356" s="26">
        <f t="shared" si="1517"/>
        <v>0.78200042651641732</v>
      </c>
      <c r="EA356" s="26">
        <f t="shared" si="1613"/>
        <v>0.96460295059994861</v>
      </c>
      <c r="EC356" s="26">
        <f t="shared" si="1630"/>
        <v>-1.8929417141211727E-2</v>
      </c>
      <c r="ED356" s="26">
        <f t="shared" si="1631"/>
        <v>-2.5561664829813351E-2</v>
      </c>
      <c r="EE356" s="26">
        <f t="shared" si="1632"/>
        <v>-2.047473148236463E-2</v>
      </c>
      <c r="EF356" s="26">
        <f t="shared" si="1633"/>
        <v>-4.138685080998101E-3</v>
      </c>
      <c r="EG356" s="26">
        <f t="shared" si="1634"/>
        <v>-3.9778747318165199E-2</v>
      </c>
      <c r="EI356" s="26">
        <f t="shared" si="1635"/>
        <v>0.97646865870068256</v>
      </c>
      <c r="EJ356" s="26">
        <f t="shared" si="1518"/>
        <v>0.83062572685961888</v>
      </c>
      <c r="EK356" s="26">
        <f t="shared" si="1614"/>
        <v>0.94601327805629087</v>
      </c>
      <c r="EN356" s="26">
        <f t="shared" si="1519"/>
        <v>-3.1828411752245128E-2</v>
      </c>
      <c r="EO356" s="26">
        <f t="shared" si="1482"/>
        <v>-1.3795310993755255E-2</v>
      </c>
      <c r="EP356" s="26">
        <f t="shared" si="1483"/>
        <v>1.0003910108259493E-2</v>
      </c>
      <c r="EQ356" s="26">
        <f t="shared" si="1484"/>
        <v>-2.9377411275669787E-4</v>
      </c>
      <c r="ER356" s="26">
        <f t="shared" si="1485"/>
        <v>-4.6295241363545634E-3</v>
      </c>
      <c r="ET356" s="26">
        <f t="shared" si="1636"/>
        <v>0.99648005690611652</v>
      </c>
      <c r="EU356" s="26">
        <f t="shared" si="1520"/>
        <v>0.76831091588203526</v>
      </c>
      <c r="EV356" s="26">
        <f t="shared" si="1615"/>
        <v>0.95107239218105266</v>
      </c>
      <c r="EW356" s="26"/>
      <c r="EX356" s="26">
        <f t="shared" si="1637"/>
        <v>4.5529222492841602E-2</v>
      </c>
      <c r="EY356" s="26">
        <f t="shared" si="1638"/>
        <v>1.5832419489689702E-2</v>
      </c>
      <c r="EZ356" s="26">
        <f t="shared" si="1639"/>
        <v>2.2222385383112667E-3</v>
      </c>
      <c r="FA356" s="26">
        <f t="shared" si="1640"/>
        <v>2.0006029386873351E-3</v>
      </c>
      <c r="FB356" s="26">
        <f t="shared" si="1641"/>
        <v>5.1448809542574544E-3</v>
      </c>
      <c r="FC356" s="26"/>
      <c r="FD356" s="26">
        <f t="shared" si="1642"/>
        <v>1.0078747024383163</v>
      </c>
      <c r="FE356" s="26">
        <f t="shared" si="1521"/>
        <v>1.017817770676213</v>
      </c>
      <c r="FF356" s="26">
        <f t="shared" si="1616"/>
        <v>1.0142266436876344</v>
      </c>
      <c r="FV356" s="26">
        <f t="shared" si="1617"/>
        <v>1.2202829007210938</v>
      </c>
      <c r="FX356" s="8">
        <f t="shared" si="1522"/>
        <v>43</v>
      </c>
      <c r="FY356" t="b">
        <f t="shared" si="1493"/>
        <v>0</v>
      </c>
      <c r="GC356" s="11"/>
      <c r="GD356" s="11"/>
      <c r="GE356" s="11"/>
      <c r="GF356" s="11" t="str">
        <f t="shared" ca="1" si="1618"/>
        <v/>
      </c>
      <c r="GG356" s="20" t="str">
        <f t="shared" ca="1" si="1584"/>
        <v/>
      </c>
      <c r="GH356" s="20" t="str">
        <f t="shared" ca="1" si="1585"/>
        <v/>
      </c>
      <c r="GI356" s="20" t="str">
        <f t="shared" ca="1" si="1586"/>
        <v/>
      </c>
      <c r="GM356" s="12" t="str">
        <f t="shared" ca="1" si="1587"/>
        <v/>
      </c>
      <c r="GN356" s="12" t="str">
        <f t="shared" ca="1" si="1588"/>
        <v/>
      </c>
      <c r="GO356" s="12" t="str">
        <f t="shared" ca="1" si="1589"/>
        <v/>
      </c>
      <c r="GP356" s="12" t="str">
        <f t="shared" ca="1" si="1590"/>
        <v/>
      </c>
      <c r="GQ356" s="12" t="str">
        <f t="shared" ca="1" si="1591"/>
        <v/>
      </c>
      <c r="GX356" s="14"/>
      <c r="GZ356">
        <f t="shared" si="1438"/>
        <v>0.87745390776814081</v>
      </c>
      <c r="HA356">
        <f t="shared" si="1619"/>
        <v>1.0234655880183174</v>
      </c>
      <c r="HB356">
        <f t="shared" si="1620"/>
        <v>1.0004818953073431</v>
      </c>
      <c r="HC356">
        <f t="shared" si="1621"/>
        <v>1.0068947447522021</v>
      </c>
      <c r="HD356">
        <f t="shared" si="1622"/>
        <v>0.90467140992224448</v>
      </c>
      <c r="HE356">
        <f t="shared" si="1623"/>
        <v>0.9046714640166611</v>
      </c>
      <c r="HG356">
        <f t="shared" si="1624"/>
        <v>1.0239587912824106</v>
      </c>
      <c r="HI356">
        <f t="shared" si="1625"/>
        <v>0.9799533363720776</v>
      </c>
      <c r="HJ356">
        <f t="shared" si="1626"/>
        <v>0.97577276348311925</v>
      </c>
      <c r="HK356">
        <f t="shared" si="1627"/>
        <v>1.0482001905433265</v>
      </c>
      <c r="HL356">
        <f t="shared" si="1628"/>
        <v>0.99953423730272706</v>
      </c>
      <c r="HM356">
        <f t="shared" si="1629"/>
        <v>1.0033199528582895</v>
      </c>
      <c r="HO356" s="8">
        <f t="shared" si="1523"/>
        <v>43</v>
      </c>
      <c r="HP356" t="b">
        <f t="shared" si="1496"/>
        <v>0</v>
      </c>
      <c r="HS356" s="11"/>
      <c r="HT356" s="11"/>
      <c r="HU356" s="11"/>
      <c r="HV356" s="11" t="str">
        <f t="shared" ca="1" si="1547"/>
        <v/>
      </c>
      <c r="HW356" s="12" t="str">
        <f t="shared" ca="1" si="1548"/>
        <v/>
      </c>
      <c r="HX356" s="12" t="str">
        <f t="shared" ca="1" si="1549"/>
        <v/>
      </c>
      <c r="HY356" s="12" t="str">
        <f t="shared" ca="1" si="1550"/>
        <v/>
      </c>
      <c r="IB356" s="12" t="str">
        <f t="shared" ca="1" si="1551"/>
        <v/>
      </c>
      <c r="IC356" s="12" t="str">
        <f t="shared" ca="1" si="1552"/>
        <v/>
      </c>
      <c r="ID356" s="12" t="str">
        <f t="shared" ca="1" si="1553"/>
        <v/>
      </c>
      <c r="IE356" s="12" t="str">
        <f t="shared" ca="1" si="1554"/>
        <v/>
      </c>
      <c r="IF356" s="12" t="str">
        <f t="shared" ca="1" si="1555"/>
        <v/>
      </c>
    </row>
    <row r="357" spans="1:240" x14ac:dyDescent="0.2">
      <c r="A357" s="182" t="s">
        <v>1081</v>
      </c>
      <c r="B357" s="1">
        <f t="shared" si="1497"/>
        <v>1993</v>
      </c>
      <c r="C357" s="42">
        <f>'Annual Data_MER_July-2014'!B57</f>
        <v>7146.1289999999999</v>
      </c>
      <c r="D357" s="42">
        <f>'Annual Data_MER_July-2014'!F57</f>
        <v>3972.7640000000001</v>
      </c>
      <c r="E357" s="42">
        <f>AER11_Table2.1d!U56*0.001</f>
        <v>21753.047999999999</v>
      </c>
      <c r="F357" s="42">
        <f>AER11_Table2.1e!L53*0.001</f>
        <v>22715.101999999999</v>
      </c>
      <c r="G357" s="42">
        <f>AER11_Table2.1f!$Z53*0.001</f>
        <v>31847.065000000002</v>
      </c>
      <c r="H357" s="42">
        <f t="shared" si="1459"/>
        <v>87434.108000000007</v>
      </c>
      <c r="I357" s="15">
        <f t="shared" si="1595"/>
        <v>3.2619130460789472</v>
      </c>
      <c r="J357" s="251">
        <f t="shared" si="1460"/>
        <v>55587.043000000005</v>
      </c>
      <c r="K357" s="27">
        <f>[2]National!H284</f>
        <v>7146.1290000000008</v>
      </c>
      <c r="L357" s="42">
        <f>[10]Commercial_Total!D283</f>
        <v>3972.7640000000001</v>
      </c>
      <c r="M357" s="42">
        <f>[11]Total_Industrial!F288</f>
        <v>15376.501241516782</v>
      </c>
      <c r="N357" s="27">
        <f t="shared" si="1524"/>
        <v>22098.895705259391</v>
      </c>
      <c r="O357" s="29">
        <f t="shared" si="1461"/>
        <v>31847.065000000002</v>
      </c>
      <c r="P357" s="29">
        <f t="shared" si="1462"/>
        <v>80441.354946776177</v>
      </c>
      <c r="Q357" s="27"/>
      <c r="R357" s="27"/>
      <c r="S357" s="51">
        <f t="shared" si="1556"/>
        <v>1.0000000000000002</v>
      </c>
      <c r="T357" s="51">
        <f t="shared" si="1557"/>
        <v>1</v>
      </c>
      <c r="U357" s="51">
        <f t="shared" si="1648"/>
        <v>0.70686651551160939</v>
      </c>
      <c r="V357" s="51">
        <f t="shared" si="1559"/>
        <v>0.97287239587387242</v>
      </c>
      <c r="W357" s="51">
        <f t="shared" si="1560"/>
        <v>1</v>
      </c>
      <c r="X357" s="51">
        <f t="shared" si="1561"/>
        <v>0.92002259514989471</v>
      </c>
      <c r="Z357" s="23">
        <f t="shared" si="1526"/>
        <v>96475.177517138814</v>
      </c>
      <c r="AA357" s="23">
        <f t="shared" si="1596"/>
        <v>66152.652187145024</v>
      </c>
      <c r="AB357" s="27">
        <f t="shared" si="1593"/>
        <v>1910.3541142100846</v>
      </c>
      <c r="AC357" s="58">
        <f t="shared" si="1563"/>
        <v>1.1928861897329768</v>
      </c>
      <c r="AD357" s="27">
        <f t="shared" si="1597"/>
        <v>2785.0541482934495</v>
      </c>
      <c r="AE357" s="27">
        <f t="shared" si="1527"/>
        <v>9510.7999999999993</v>
      </c>
      <c r="AH357" s="267">
        <f t="shared" si="1649"/>
        <v>74.072203689187205</v>
      </c>
      <c r="AI357" s="267">
        <f t="shared" si="1463"/>
        <v>60.054493185868047</v>
      </c>
      <c r="AJ357" s="267">
        <f t="shared" si="1594"/>
        <v>8049.0319188151334</v>
      </c>
      <c r="AK357" s="267">
        <f t="shared" si="1529"/>
        <v>18.525569241610675</v>
      </c>
      <c r="AL357" s="231">
        <f t="shared" si="1650"/>
        <v>11434.989520585943</v>
      </c>
      <c r="AM357" s="15"/>
      <c r="AN357" s="34">
        <f t="shared" si="1581"/>
        <v>8.4578957550128475</v>
      </c>
      <c r="AO357" s="34">
        <f t="shared" si="1582"/>
        <v>9.193139168103631</v>
      </c>
      <c r="AQ357" s="26">
        <f t="shared" si="1532"/>
        <v>0.90535191617038335</v>
      </c>
      <c r="AR357" s="26">
        <f t="shared" si="1598"/>
        <v>0.93604502845457871</v>
      </c>
      <c r="AS357" s="26">
        <f t="shared" si="1533"/>
        <v>0.97491755238658506</v>
      </c>
      <c r="AT357" s="26">
        <f t="shared" si="1534"/>
        <v>0.95580074463629405</v>
      </c>
      <c r="AU357" s="26">
        <f t="shared" si="1535"/>
        <v>0.98978526011309975</v>
      </c>
      <c r="AV357" s="26">
        <f t="shared" si="1536"/>
        <v>0.9143469982005431</v>
      </c>
      <c r="AY357" s="34">
        <f t="shared" si="1599"/>
        <v>10.143750001802038</v>
      </c>
      <c r="AZ357" s="34">
        <f t="shared" si="1600"/>
        <v>6.9555297332658697</v>
      </c>
      <c r="BA357" s="34">
        <f t="shared" si="1601"/>
        <v>0.20086155888149101</v>
      </c>
      <c r="BB357">
        <f t="shared" si="1602"/>
        <v>1.2542437962452968E-4</v>
      </c>
      <c r="BC357" s="34">
        <f t="shared" si="1603"/>
        <v>0.29283069229648923</v>
      </c>
      <c r="BD357" s="34"/>
      <c r="BH357" s="258">
        <f>[2]National!CQ284</f>
        <v>0.84330446319345731</v>
      </c>
      <c r="BI357" s="258">
        <f>[10]Commercial_Total!Y283</f>
        <v>0.92573774328700231</v>
      </c>
      <c r="BJ357" s="258">
        <f>[11]Total_Industrial!Z288</f>
        <v>0.97117275608748177</v>
      </c>
      <c r="BK357" s="51">
        <f t="shared" si="1542"/>
        <v>0.92060839512767934</v>
      </c>
      <c r="BL357" s="258">
        <f>[13]Elec_Power_Sector!AF53</f>
        <v>0.99287708809688358</v>
      </c>
      <c r="BN357" s="258">
        <f>[2]National!CU284</f>
        <v>1.0735765736872342</v>
      </c>
      <c r="BO357" s="258">
        <f>[10]Commercial_Total!X283</f>
        <v>1.0111341308511184</v>
      </c>
      <c r="BP357" s="258">
        <f>[11]Total_Industrial!AD288</f>
        <v>1.0038560703338788</v>
      </c>
      <c r="BQ357" s="51">
        <f t="shared" si="1543"/>
        <v>1.0382272741535608</v>
      </c>
      <c r="BR357" s="263">
        <f t="shared" si="1651"/>
        <v>0.99688599120591037</v>
      </c>
      <c r="BT357">
        <f t="shared" si="1652"/>
        <v>1.0000000000000009</v>
      </c>
      <c r="BU357">
        <f t="shared" si="1643"/>
        <v>1.0000000000000002</v>
      </c>
      <c r="BV357">
        <f t="shared" si="1644"/>
        <v>1.0000001170916626</v>
      </c>
      <c r="BW357">
        <f t="shared" si="1645"/>
        <v>1.0000000000000007</v>
      </c>
      <c r="BX357">
        <f t="shared" si="1646"/>
        <v>1</v>
      </c>
      <c r="BZ357" s="83">
        <f t="shared" si="1498"/>
        <v>1.2537801389456478</v>
      </c>
      <c r="CA357" s="83">
        <f t="shared" si="1604"/>
        <v>0.91282437651728532</v>
      </c>
      <c r="CB357" s="83">
        <f t="shared" si="1605"/>
        <v>0.9143469982005431</v>
      </c>
      <c r="CC357" s="83">
        <f t="shared" si="1606"/>
        <v>0.9460174870063216</v>
      </c>
      <c r="CD357" s="83">
        <f t="shared" si="1607"/>
        <v>1.0180443808358783</v>
      </c>
      <c r="CE357" s="83">
        <f t="shared" si="1608"/>
        <v>0.94939114802536428</v>
      </c>
      <c r="CF357" s="84">
        <f t="shared" si="1464"/>
        <v>1.1463901332504778</v>
      </c>
      <c r="CG357" s="84">
        <f t="shared" si="1609"/>
        <v>1.1463901064484125</v>
      </c>
      <c r="CH357" s="9"/>
      <c r="CI357" s="84">
        <f t="shared" si="1465"/>
        <v>0.96308778681926421</v>
      </c>
      <c r="CK357" s="87">
        <f t="shared" si="1419"/>
        <v>0.78967687471447245</v>
      </c>
      <c r="CL357" s="87">
        <f t="shared" si="1466"/>
        <v>5.2050407442970988E-4</v>
      </c>
      <c r="CM357" s="92">
        <f t="shared" si="1467"/>
        <v>1</v>
      </c>
      <c r="CN357" s="92">
        <f t="shared" si="1468"/>
        <v>1</v>
      </c>
      <c r="CO357" s="5">
        <f t="shared" si="1469"/>
        <v>1</v>
      </c>
      <c r="CP357" s="91">
        <f t="shared" si="1610"/>
        <v>1</v>
      </c>
      <c r="CQ357" s="37">
        <f t="shared" si="1647"/>
        <v>1.1463901332504778</v>
      </c>
      <c r="CR357">
        <f t="shared" si="1611"/>
        <v>0.96308778681926421</v>
      </c>
      <c r="CS357" s="84">
        <f t="shared" si="1612"/>
        <v>0.96652230086570601</v>
      </c>
      <c r="CT357" s="205"/>
      <c r="CU357" s="244"/>
      <c r="CV357" s="5"/>
      <c r="CW357" s="26">
        <f t="shared" si="1470"/>
        <v>8.8836507101704335E-2</v>
      </c>
      <c r="CX357" s="26">
        <f t="shared" si="1471"/>
        <v>4.9387084573955395E-2</v>
      </c>
      <c r="CY357" s="26">
        <f t="shared" si="1472"/>
        <v>0.19115169369897619</v>
      </c>
      <c r="CZ357" s="26">
        <f t="shared" si="1473"/>
        <v>0.2747205802274349</v>
      </c>
      <c r="DA357" s="26">
        <f t="shared" si="1474"/>
        <v>0.39590413439792921</v>
      </c>
      <c r="DB357">
        <f t="shared" si="1475"/>
        <v>1</v>
      </c>
      <c r="DD357" s="26">
        <f t="shared" si="1499"/>
        <v>8.8892965923063061E-2</v>
      </c>
      <c r="DE357" s="26">
        <f t="shared" si="1500"/>
        <v>5.0224944347977467E-2</v>
      </c>
      <c r="DF357" s="26">
        <f t="shared" si="1501"/>
        <v>0.19154579336305966</v>
      </c>
      <c r="DG357" s="26">
        <f t="shared" si="1502"/>
        <v>0.27478222491908377</v>
      </c>
      <c r="DH357" s="26">
        <f t="shared" si="1503"/>
        <v>0.39454752136172599</v>
      </c>
      <c r="DI357" s="26">
        <f t="shared" si="1504"/>
        <v>0.9999934499149099</v>
      </c>
      <c r="DJ357" s="26"/>
      <c r="DK357" s="26">
        <f t="shared" si="1505"/>
        <v>8.8893548183367616E-2</v>
      </c>
      <c r="DL357" s="26">
        <f t="shared" si="1506"/>
        <v>5.0225273327791434E-2</v>
      </c>
      <c r="DM357" s="26">
        <f t="shared" si="1507"/>
        <v>0.1915470480125229</v>
      </c>
      <c r="DN357" s="26">
        <f t="shared" si="1508"/>
        <v>0.27478402477782748</v>
      </c>
      <c r="DO357" s="26">
        <f t="shared" si="1509"/>
        <v>0.39455010569849064</v>
      </c>
      <c r="DP357" s="26">
        <f t="shared" si="1510"/>
        <v>1</v>
      </c>
      <c r="DQ357" s="26"/>
      <c r="DR357" s="26"/>
      <c r="DS357" s="26">
        <f t="shared" si="1511"/>
        <v>1.1075200339527906E-2</v>
      </c>
      <c r="DT357" s="26">
        <f t="shared" si="1512"/>
        <v>-1.3348370876437709E-2</v>
      </c>
      <c r="DU357" s="26">
        <f t="shared" si="1513"/>
        <v>-2.595676259933539E-3</v>
      </c>
      <c r="DV357" s="26">
        <f t="shared" si="1514"/>
        <v>1.2967842156525198E-2</v>
      </c>
      <c r="DW357" s="26">
        <f t="shared" si="1515"/>
        <v>-3.5291951201330105E-3</v>
      </c>
      <c r="DY357" s="26">
        <f t="shared" si="1516"/>
        <v>1.0019897827023685</v>
      </c>
      <c r="DZ357" s="26">
        <f t="shared" si="1517"/>
        <v>0.78355643743834447</v>
      </c>
      <c r="EA357" s="26">
        <f t="shared" si="1613"/>
        <v>0.96652230086570601</v>
      </c>
      <c r="EC357" s="26">
        <f t="shared" si="1630"/>
        <v>-1.0353479758423047E-2</v>
      </c>
      <c r="ED357" s="26">
        <f t="shared" si="1631"/>
        <v>-1.8211281302954289E-2</v>
      </c>
      <c r="EE357" s="26">
        <f t="shared" si="1632"/>
        <v>4.7016572395377544E-4</v>
      </c>
      <c r="EF357" s="26">
        <f t="shared" si="1633"/>
        <v>-1.1424301216349231E-2</v>
      </c>
      <c r="EG357" s="26">
        <f t="shared" si="1634"/>
        <v>1.2390390495737253E-2</v>
      </c>
      <c r="EI357" s="26">
        <f t="shared" si="1635"/>
        <v>1.0000044491447724</v>
      </c>
      <c r="EJ357" s="26">
        <f t="shared" si="1518"/>
        <v>0.83062942243372939</v>
      </c>
      <c r="EK357" s="26">
        <f t="shared" si="1614"/>
        <v>0.9460174870063216</v>
      </c>
      <c r="EN357" s="26">
        <f t="shared" si="1519"/>
        <v>-3.2680985575246839E-2</v>
      </c>
      <c r="EO357" s="26">
        <f t="shared" si="1482"/>
        <v>-3.7482473379493876E-2</v>
      </c>
      <c r="EP357" s="26">
        <f t="shared" si="1483"/>
        <v>1.0161577259188558E-2</v>
      </c>
      <c r="EQ357" s="26">
        <f t="shared" si="1484"/>
        <v>4.0841862418298973E-3</v>
      </c>
      <c r="ER357" s="26">
        <f t="shared" si="1485"/>
        <v>-1.2746802487819555E-4</v>
      </c>
      <c r="ET357" s="26">
        <f t="shared" si="1636"/>
        <v>0.99823226478918936</v>
      </c>
      <c r="EU357" s="26">
        <f t="shared" si="1520"/>
        <v>0.76695274562318039</v>
      </c>
      <c r="EV357" s="26">
        <f t="shared" si="1615"/>
        <v>0.94939114802536428</v>
      </c>
      <c r="EW357" s="26"/>
      <c r="EX357" s="26">
        <f t="shared" si="1637"/>
        <v>4.3756185914774579E-2</v>
      </c>
      <c r="EY357" s="26">
        <f t="shared" si="1638"/>
        <v>2.4134102503055997E-2</v>
      </c>
      <c r="EZ357" s="26">
        <f t="shared" si="1639"/>
        <v>-1.2757183559840814E-2</v>
      </c>
      <c r="FA357" s="26">
        <f t="shared" si="1640"/>
        <v>8.8836559146955006E-3</v>
      </c>
      <c r="FB357" s="26">
        <f t="shared" si="1641"/>
        <v>-3.4017270952549084E-3</v>
      </c>
      <c r="FC357" s="26"/>
      <c r="FD357" s="26">
        <f t="shared" si="1642"/>
        <v>1.0037641854234503</v>
      </c>
      <c r="FE357" s="26">
        <f t="shared" si="1521"/>
        <v>1.0216490254923212</v>
      </c>
      <c r="FF357" s="26">
        <f t="shared" si="1616"/>
        <v>1.0180443808358783</v>
      </c>
      <c r="FV357" s="26">
        <f t="shared" si="1617"/>
        <v>1.2537801389456478</v>
      </c>
      <c r="FX357" s="8">
        <f t="shared" si="1522"/>
        <v>44</v>
      </c>
      <c r="FY357" t="b">
        <f t="shared" si="1493"/>
        <v>0</v>
      </c>
      <c r="GC357" s="11"/>
      <c r="GD357" s="11"/>
      <c r="GE357" s="11"/>
      <c r="GF357" s="11" t="str">
        <f t="shared" ca="1" si="1618"/>
        <v/>
      </c>
      <c r="GG357" s="20" t="str">
        <f t="shared" ca="1" si="1584"/>
        <v/>
      </c>
      <c r="GH357" s="20" t="str">
        <f t="shared" ca="1" si="1585"/>
        <v/>
      </c>
      <c r="GI357" s="20" t="str">
        <f t="shared" ca="1" si="1586"/>
        <v/>
      </c>
      <c r="GM357" s="12" t="str">
        <f t="shared" ca="1" si="1587"/>
        <v/>
      </c>
      <c r="GN357" s="12" t="str">
        <f t="shared" ca="1" si="1588"/>
        <v/>
      </c>
      <c r="GO357" s="12" t="str">
        <f t="shared" ca="1" si="1589"/>
        <v/>
      </c>
      <c r="GP357" s="12" t="str">
        <f t="shared" ca="1" si="1590"/>
        <v/>
      </c>
      <c r="GQ357" s="12" t="str">
        <f t="shared" ca="1" si="1591"/>
        <v/>
      </c>
      <c r="GX357" s="14"/>
      <c r="GZ357">
        <f t="shared" si="1438"/>
        <v>0.90154035736290827</v>
      </c>
      <c r="HA357">
        <f t="shared" si="1619"/>
        <v>1.0234701415648881</v>
      </c>
      <c r="HB357">
        <f t="shared" si="1620"/>
        <v>1.0042478946740852</v>
      </c>
      <c r="HC357">
        <f t="shared" si="1621"/>
        <v>1.0051148214583232</v>
      </c>
      <c r="HD357">
        <f t="shared" si="1622"/>
        <v>0.93135865965566078</v>
      </c>
      <c r="HE357">
        <f t="shared" si="1623"/>
        <v>0.93135870286516265</v>
      </c>
      <c r="HG357">
        <f t="shared" si="1624"/>
        <v>1.0278177349283266</v>
      </c>
      <c r="HI357">
        <f t="shared" si="1625"/>
        <v>0.99086683895553163</v>
      </c>
      <c r="HJ357">
        <f t="shared" si="1626"/>
        <v>0.96283433234620242</v>
      </c>
      <c r="HK357">
        <f t="shared" si="1627"/>
        <v>1.0454829302826869</v>
      </c>
      <c r="HL357">
        <f t="shared" si="1628"/>
        <v>1.0125804472923177</v>
      </c>
      <c r="HM357">
        <f t="shared" si="1629"/>
        <v>0.9997852819172055</v>
      </c>
      <c r="HO357" s="8">
        <f t="shared" si="1523"/>
        <v>44</v>
      </c>
      <c r="HP357" t="b">
        <f t="shared" si="1496"/>
        <v>0</v>
      </c>
      <c r="HS357" s="11"/>
      <c r="HT357" s="11"/>
      <c r="HU357" s="11"/>
      <c r="HV357" s="11" t="str">
        <f t="shared" ca="1" si="1547"/>
        <v/>
      </c>
      <c r="HW357" s="12" t="str">
        <f t="shared" ca="1" si="1548"/>
        <v/>
      </c>
      <c r="HX357" s="12" t="str">
        <f t="shared" ca="1" si="1549"/>
        <v/>
      </c>
      <c r="HY357" s="12" t="str">
        <f t="shared" ca="1" si="1550"/>
        <v/>
      </c>
      <c r="IB357" s="12" t="str">
        <f t="shared" ca="1" si="1551"/>
        <v/>
      </c>
      <c r="IC357" s="12" t="str">
        <f t="shared" ca="1" si="1552"/>
        <v/>
      </c>
      <c r="ID357" s="12" t="str">
        <f t="shared" ca="1" si="1553"/>
        <v/>
      </c>
      <c r="IE357" s="12" t="str">
        <f t="shared" ca="1" si="1554"/>
        <v/>
      </c>
      <c r="IF357" s="12" t="str">
        <f t="shared" ca="1" si="1555"/>
        <v/>
      </c>
    </row>
    <row r="358" spans="1:240" x14ac:dyDescent="0.2">
      <c r="A358" s="182" t="s">
        <v>1081</v>
      </c>
      <c r="B358" s="1">
        <f t="shared" si="1497"/>
        <v>1994</v>
      </c>
      <c r="C358" s="42">
        <f>'Annual Data_MER_July-2014'!B58</f>
        <v>6978.3670000000002</v>
      </c>
      <c r="D358" s="42">
        <f>'Annual Data_MER_July-2014'!F58</f>
        <v>4016.4549999999999</v>
      </c>
      <c r="E358" s="42">
        <f>AER11_Table2.1d!U57*0.001</f>
        <v>22392.668000000001</v>
      </c>
      <c r="F358" s="42">
        <f>AER11_Table2.1e!L54*0.001</f>
        <v>23310.722000000002</v>
      </c>
      <c r="G358" s="42">
        <f>AER11_Table2.1f!$Z54*0.001</f>
        <v>32398.817999999999</v>
      </c>
      <c r="H358" s="42">
        <f t="shared" si="1459"/>
        <v>89097.03</v>
      </c>
      <c r="I358" s="15">
        <f t="shared" si="1595"/>
        <v>3.2357633204457361</v>
      </c>
      <c r="J358" s="251">
        <f t="shared" si="1460"/>
        <v>56698.212</v>
      </c>
      <c r="K358" s="27">
        <f>[2]National!H285</f>
        <v>6978.3670000000002</v>
      </c>
      <c r="L358" s="42">
        <f>[10]Commercial_Total!D284</f>
        <v>4016.4549999999995</v>
      </c>
      <c r="M358" s="42">
        <f>[11]Total_Industrial!F289</f>
        <v>15768.580594681744</v>
      </c>
      <c r="N358" s="27">
        <f t="shared" si="1524"/>
        <v>22826.119434014297</v>
      </c>
      <c r="O358" s="29">
        <f t="shared" si="1461"/>
        <v>32398.817999999999</v>
      </c>
      <c r="P358" s="29">
        <f t="shared" si="1462"/>
        <v>81988.340028696039</v>
      </c>
      <c r="Q358" s="27"/>
      <c r="R358" s="27"/>
      <c r="S358" s="51">
        <f t="shared" si="1556"/>
        <v>1</v>
      </c>
      <c r="T358" s="51">
        <f t="shared" si="1557"/>
        <v>0.99999999999999989</v>
      </c>
      <c r="U358" s="51">
        <f t="shared" si="1648"/>
        <v>0.70418498566949428</v>
      </c>
      <c r="V358" s="51">
        <f t="shared" si="1559"/>
        <v>0.9792111730393549</v>
      </c>
      <c r="W358" s="51">
        <f t="shared" si="1560"/>
        <v>1</v>
      </c>
      <c r="X358" s="51">
        <f t="shared" si="1561"/>
        <v>0.92021406357424085</v>
      </c>
      <c r="Z358" s="23">
        <f t="shared" si="1526"/>
        <v>97774.288654786098</v>
      </c>
      <c r="AA358" s="23">
        <f t="shared" si="1596"/>
        <v>66811.294146901753</v>
      </c>
      <c r="AB358" s="27">
        <f t="shared" si="1593"/>
        <v>2050.575599883819</v>
      </c>
      <c r="AC358" s="58">
        <f t="shared" si="1563"/>
        <v>1.2351947387818187</v>
      </c>
      <c r="AD358" s="27">
        <f t="shared" si="1597"/>
        <v>2849.2275656429752</v>
      </c>
      <c r="AE358" s="27">
        <f t="shared" si="1527"/>
        <v>9894.7000000000007</v>
      </c>
      <c r="AH358" s="267">
        <f t="shared" si="1649"/>
        <v>71.372209361079371</v>
      </c>
      <c r="AI358" s="267">
        <f t="shared" si="1463"/>
        <v>60.11640773143526</v>
      </c>
      <c r="AJ358" s="267">
        <f t="shared" si="1594"/>
        <v>7689.8313798209419</v>
      </c>
      <c r="AK358" s="267">
        <f t="shared" si="1529"/>
        <v>18.479773850499082</v>
      </c>
      <c r="AL358" s="231">
        <f t="shared" si="1650"/>
        <v>11371.088217268694</v>
      </c>
      <c r="AM358" s="15"/>
      <c r="AN358" s="34">
        <f t="shared" si="1581"/>
        <v>8.2860864936477139</v>
      </c>
      <c r="AO358" s="34">
        <f t="shared" si="1582"/>
        <v>9.0045206019384114</v>
      </c>
      <c r="AQ358" s="26">
        <f t="shared" si="1532"/>
        <v>0.87235107487155183</v>
      </c>
      <c r="AR358" s="26">
        <f t="shared" si="1598"/>
        <v>0.93701006536510334</v>
      </c>
      <c r="AS358" s="26">
        <f t="shared" si="1533"/>
        <v>0.93141034383973298</v>
      </c>
      <c r="AT358" s="26">
        <f t="shared" si="1534"/>
        <v>0.95343799570510035</v>
      </c>
      <c r="AU358" s="26">
        <f t="shared" si="1535"/>
        <v>0.98425411659857653</v>
      </c>
      <c r="AV358" s="26">
        <f t="shared" si="1536"/>
        <v>0.89577343251203767</v>
      </c>
      <c r="AY358" s="34">
        <f t="shared" si="1599"/>
        <v>9.8814808589230694</v>
      </c>
      <c r="AZ358" s="34">
        <f t="shared" si="1600"/>
        <v>6.7522304008107117</v>
      </c>
      <c r="BA358" s="34">
        <f t="shared" si="1601"/>
        <v>0.2072397950300483</v>
      </c>
      <c r="BB358">
        <f t="shared" si="1602"/>
        <v>1.2483397564168886E-4</v>
      </c>
      <c r="BC358" s="34">
        <f t="shared" si="1603"/>
        <v>0.28795492189181832</v>
      </c>
      <c r="BD358" s="34"/>
      <c r="BH358" s="258">
        <f>[2]National!CQ285</f>
        <v>0.83189305833107785</v>
      </c>
      <c r="BI358" s="258">
        <f>[10]Commercial_Total!Y284</f>
        <v>0.94649141410464777</v>
      </c>
      <c r="BJ358" s="258">
        <f>[11]Total_Industrial!Z289</f>
        <v>0.95511155409559023</v>
      </c>
      <c r="BK358" s="51">
        <f t="shared" si="1542"/>
        <v>0.91767019977188213</v>
      </c>
      <c r="BL358" s="258">
        <f>[13]Elec_Power_Sector!AF54</f>
        <v>0.99340739993187144</v>
      </c>
      <c r="BN358" s="258">
        <f>[2]National!CU285</f>
        <v>1.0486336748880203</v>
      </c>
      <c r="BO358" s="258">
        <f>[10]Commercial_Total!X284</f>
        <v>0.98998263629415628</v>
      </c>
      <c r="BP358" s="258">
        <f>[11]Total_Industrial!AD289</f>
        <v>0.97518504743165058</v>
      </c>
      <c r="BQ358" s="51">
        <f t="shared" si="1543"/>
        <v>1.0389767434336543</v>
      </c>
      <c r="BR358" s="263">
        <f t="shared" si="1651"/>
        <v>0.99078597226684373</v>
      </c>
      <c r="BT358">
        <f t="shared" si="1652"/>
        <v>1.0000000000000007</v>
      </c>
      <c r="BU358">
        <f t="shared" si="1643"/>
        <v>0.99999999999999978</v>
      </c>
      <c r="BV358">
        <f t="shared" si="1644"/>
        <v>1.0000001742985718</v>
      </c>
      <c r="BW358">
        <f t="shared" si="1645"/>
        <v>1.0000000000000009</v>
      </c>
      <c r="BX358">
        <f t="shared" si="1646"/>
        <v>1</v>
      </c>
      <c r="BZ358" s="83">
        <f t="shared" si="1498"/>
        <v>1.3043885205056884</v>
      </c>
      <c r="CA358" s="83">
        <f t="shared" si="1604"/>
        <v>0.89409566786717276</v>
      </c>
      <c r="CB358" s="83">
        <f t="shared" si="1605"/>
        <v>0.89577343251203767</v>
      </c>
      <c r="CC358" s="83">
        <f t="shared" si="1606"/>
        <v>0.94065039586066923</v>
      </c>
      <c r="CD358" s="83">
        <f t="shared" si="1607"/>
        <v>1.0070397409867755</v>
      </c>
      <c r="CE358" s="83">
        <f t="shared" si="1608"/>
        <v>0.94563456986927608</v>
      </c>
      <c r="CF358" s="84">
        <f t="shared" si="1464"/>
        <v>1.1684366224767433</v>
      </c>
      <c r="CG358" s="84">
        <f t="shared" si="1609"/>
        <v>1.168436582342679</v>
      </c>
      <c r="CH358" s="9"/>
      <c r="CI358" s="84">
        <f t="shared" si="1465"/>
        <v>0.94727233100663621</v>
      </c>
      <c r="CK358" s="87">
        <f t="shared" si="1419"/>
        <v>0.72588708326497098</v>
      </c>
      <c r="CL358" s="87">
        <f t="shared" si="1466"/>
        <v>4.970496230601581E-4</v>
      </c>
      <c r="CM358" s="92">
        <f t="shared" si="1467"/>
        <v>1</v>
      </c>
      <c r="CN358" s="92">
        <f t="shared" si="1468"/>
        <v>1</v>
      </c>
      <c r="CO358" s="5">
        <f t="shared" si="1469"/>
        <v>1</v>
      </c>
      <c r="CP358" s="91">
        <f t="shared" si="1610"/>
        <v>1</v>
      </c>
      <c r="CQ358" s="37">
        <f t="shared" si="1647"/>
        <v>1.1684366224767433</v>
      </c>
      <c r="CR358">
        <f t="shared" si="1611"/>
        <v>0.94727233100663621</v>
      </c>
      <c r="CS358" s="84">
        <f t="shared" si="1612"/>
        <v>0.95229155959949374</v>
      </c>
      <c r="CT358" s="205"/>
      <c r="CU358" s="244"/>
      <c r="CV358" s="5"/>
      <c r="CW358" s="26">
        <f t="shared" si="1470"/>
        <v>8.5114139371007647E-2</v>
      </c>
      <c r="CX358" s="26">
        <f t="shared" si="1471"/>
        <v>4.8988124391763928E-2</v>
      </c>
      <c r="CY358" s="26">
        <f t="shared" si="1472"/>
        <v>0.19232711125951224</v>
      </c>
      <c r="CZ358" s="26">
        <f t="shared" si="1473"/>
        <v>0.27840689817631536</v>
      </c>
      <c r="DA358" s="26">
        <f t="shared" si="1474"/>
        <v>0.39516372680140083</v>
      </c>
      <c r="DB358">
        <f t="shared" si="1475"/>
        <v>1</v>
      </c>
      <c r="DD358" s="26">
        <f t="shared" si="1499"/>
        <v>8.6962045798010118E-2</v>
      </c>
      <c r="DE358" s="26">
        <f t="shared" si="1500"/>
        <v>4.9187334818163501E-2</v>
      </c>
      <c r="DF358" s="26">
        <f t="shared" si="1501"/>
        <v>0.19173880200716004</v>
      </c>
      <c r="DG358" s="26">
        <f t="shared" si="1502"/>
        <v>0.27655964457586268</v>
      </c>
      <c r="DH358" s="26">
        <f t="shared" si="1503"/>
        <v>0.39553381510102864</v>
      </c>
      <c r="DI358" s="26">
        <f t="shared" si="1504"/>
        <v>0.99998164230022502</v>
      </c>
      <c r="DJ358" s="26"/>
      <c r="DK358" s="26">
        <f t="shared" si="1505"/>
        <v>8.6963642250445894E-2</v>
      </c>
      <c r="DL358" s="26">
        <f t="shared" si="1506"/>
        <v>4.9188237801065515E-2</v>
      </c>
      <c r="DM358" s="26">
        <f t="shared" si="1507"/>
        <v>0.19174232195514065</v>
      </c>
      <c r="DN358" s="26">
        <f t="shared" si="1508"/>
        <v>0.2765647216679914</v>
      </c>
      <c r="DO358" s="26">
        <f t="shared" si="1509"/>
        <v>0.39554107632535651</v>
      </c>
      <c r="DP358" s="26">
        <f t="shared" si="1510"/>
        <v>1</v>
      </c>
      <c r="DQ358" s="26"/>
      <c r="DR358" s="26"/>
      <c r="DS358" s="26">
        <f t="shared" si="1511"/>
        <v>-3.7131774079762113E-2</v>
      </c>
      <c r="DT358" s="26">
        <f t="shared" si="1512"/>
        <v>1.0304416555598666E-3</v>
      </c>
      <c r="DU358" s="26">
        <f t="shared" si="1513"/>
        <v>-4.5652969590843258E-2</v>
      </c>
      <c r="DV358" s="26">
        <f t="shared" si="1514"/>
        <v>-2.4750703905674892E-3</v>
      </c>
      <c r="DW358" s="26">
        <f t="shared" si="1515"/>
        <v>-5.6038983361951797E-3</v>
      </c>
      <c r="DY358" s="26">
        <f t="shared" si="1516"/>
        <v>0.9852763446291245</v>
      </c>
      <c r="DZ358" s="26">
        <f t="shared" si="1517"/>
        <v>0.77201962248987133</v>
      </c>
      <c r="EA358" s="26">
        <f t="shared" si="1613"/>
        <v>0.95229155959949374</v>
      </c>
      <c r="EC358" s="26">
        <f t="shared" si="1630"/>
        <v>-2.6195367423814793E-2</v>
      </c>
      <c r="ED358" s="26">
        <f t="shared" si="1631"/>
        <v>-2.9664108238892376E-2</v>
      </c>
      <c r="EE358" s="26">
        <f t="shared" si="1632"/>
        <v>3.1260643929734627E-2</v>
      </c>
      <c r="EF358" s="26">
        <f t="shared" si="1633"/>
        <v>-4.7183645681487087E-3</v>
      </c>
      <c r="EG358" s="26">
        <f t="shared" si="1634"/>
        <v>-1.6790653334278403E-2</v>
      </c>
      <c r="EI358" s="26">
        <f t="shared" si="1635"/>
        <v>0.994326647002439</v>
      </c>
      <c r="EJ358" s="26">
        <f t="shared" si="1518"/>
        <v>0.82591696851010266</v>
      </c>
      <c r="EK358" s="26">
        <f t="shared" si="1614"/>
        <v>0.94065039586066923</v>
      </c>
      <c r="EN358" s="26">
        <f t="shared" si="1519"/>
        <v>-1.3624162200008609E-2</v>
      </c>
      <c r="EO358" s="26">
        <f t="shared" si="1482"/>
        <v>2.2170919462941741E-2</v>
      </c>
      <c r="EP358" s="26">
        <f t="shared" si="1483"/>
        <v>-1.6676223877081717E-2</v>
      </c>
      <c r="EQ358" s="26">
        <f t="shared" si="1484"/>
        <v>-3.1966839694650855E-3</v>
      </c>
      <c r="ER358" s="26">
        <f t="shared" si="1485"/>
        <v>5.3397370898731285E-4</v>
      </c>
      <c r="ET358" s="26">
        <f t="shared" si="1636"/>
        <v>0.99604317128519526</v>
      </c>
      <c r="EU358" s="26">
        <f t="shared" si="1520"/>
        <v>0.76391804497640026</v>
      </c>
      <c r="EV358" s="26">
        <f t="shared" si="1615"/>
        <v>0.94563456986927608</v>
      </c>
      <c r="EW358" s="26"/>
      <c r="EX358" s="26">
        <f t="shared" si="1637"/>
        <v>-2.3507611879753833E-2</v>
      </c>
      <c r="EY358" s="26">
        <f t="shared" si="1638"/>
        <v>-2.114047780738227E-2</v>
      </c>
      <c r="EZ358" s="26">
        <f t="shared" si="1639"/>
        <v>-2.8976688506860505E-2</v>
      </c>
      <c r="FA358" s="26">
        <f t="shared" si="1640"/>
        <v>7.21613578897773E-4</v>
      </c>
      <c r="FB358" s="26">
        <f t="shared" si="1641"/>
        <v>-6.1378720451825634E-3</v>
      </c>
      <c r="FC358" s="26"/>
      <c r="FD358" s="26">
        <f t="shared" si="1642"/>
        <v>0.98919041246505623</v>
      </c>
      <c r="FE358" s="26">
        <f t="shared" si="1521"/>
        <v>1.010605420921272</v>
      </c>
      <c r="FF358" s="26">
        <f t="shared" si="1616"/>
        <v>1.0070397409867755</v>
      </c>
      <c r="FV358" s="26">
        <f t="shared" si="1617"/>
        <v>1.3043885205056884</v>
      </c>
      <c r="FX358" s="8">
        <f t="shared" si="1522"/>
        <v>45</v>
      </c>
      <c r="FY358" t="b">
        <f t="shared" si="1493"/>
        <v>0</v>
      </c>
      <c r="GC358" s="11"/>
      <c r="GD358" s="11"/>
      <c r="GE358" s="11"/>
      <c r="GF358" s="11" t="str">
        <f t="shared" ca="1" si="1618"/>
        <v/>
      </c>
      <c r="GG358" s="20" t="str">
        <f t="shared" ca="1" si="1584"/>
        <v/>
      </c>
      <c r="GH358" s="20" t="str">
        <f t="shared" ca="1" si="1585"/>
        <v/>
      </c>
      <c r="GI358" s="20" t="str">
        <f t="shared" ca="1" si="1586"/>
        <v/>
      </c>
      <c r="GM358" s="12" t="str">
        <f t="shared" ca="1" si="1587"/>
        <v/>
      </c>
      <c r="GN358" s="12" t="str">
        <f t="shared" ca="1" si="1588"/>
        <v/>
      </c>
      <c r="GO358" s="12" t="str">
        <f t="shared" ca="1" si="1589"/>
        <v/>
      </c>
      <c r="GP358" s="12" t="str">
        <f t="shared" ca="1" si="1590"/>
        <v/>
      </c>
      <c r="GQ358" s="12" t="str">
        <f t="shared" ca="1" si="1591"/>
        <v/>
      </c>
      <c r="GX358" s="14"/>
      <c r="GZ358">
        <f t="shared" si="1438"/>
        <v>0.93793070761647479</v>
      </c>
      <c r="HA358">
        <f t="shared" si="1619"/>
        <v>1.0176636341693268</v>
      </c>
      <c r="HB358">
        <f t="shared" si="1620"/>
        <v>0.99339238914982275</v>
      </c>
      <c r="HC358">
        <f t="shared" si="1621"/>
        <v>1.0011377542711011</v>
      </c>
      <c r="HD358">
        <f t="shared" si="1622"/>
        <v>0.94926982973671137</v>
      </c>
      <c r="HE358">
        <f t="shared" si="1623"/>
        <v>0.94926986336465879</v>
      </c>
      <c r="HG358">
        <f t="shared" si="1624"/>
        <v>1.0109393088983589</v>
      </c>
      <c r="HI358">
        <f t="shared" si="1625"/>
        <v>0.95474890656194467</v>
      </c>
      <c r="HJ358">
        <f t="shared" si="1626"/>
        <v>0.96382698829884239</v>
      </c>
      <c r="HK358">
        <f t="shared" si="1627"/>
        <v>0.99882663225150081</v>
      </c>
      <c r="HL358">
        <f t="shared" si="1628"/>
        <v>1.0100773383723742</v>
      </c>
      <c r="HM358">
        <f t="shared" si="1629"/>
        <v>0.99419825602296241</v>
      </c>
      <c r="HO358" s="8">
        <f t="shared" si="1523"/>
        <v>45</v>
      </c>
      <c r="HP358" t="b">
        <f t="shared" si="1496"/>
        <v>0</v>
      </c>
      <c r="HS358" s="11"/>
      <c r="HT358" s="11"/>
      <c r="HU358" s="11"/>
      <c r="HV358" s="11" t="str">
        <f t="shared" ca="1" si="1547"/>
        <v/>
      </c>
      <c r="HW358" s="12" t="str">
        <f t="shared" ca="1" si="1548"/>
        <v/>
      </c>
      <c r="HX358" s="12" t="str">
        <f t="shared" ca="1" si="1549"/>
        <v/>
      </c>
      <c r="HY358" s="12" t="str">
        <f t="shared" ca="1" si="1550"/>
        <v/>
      </c>
      <c r="IB358" s="12" t="str">
        <f t="shared" ca="1" si="1551"/>
        <v/>
      </c>
      <c r="IC358" s="12" t="str">
        <f t="shared" ca="1" si="1552"/>
        <v/>
      </c>
      <c r="ID358" s="12" t="str">
        <f t="shared" ca="1" si="1553"/>
        <v/>
      </c>
      <c r="IE358" s="12" t="str">
        <f t="shared" ca="1" si="1554"/>
        <v/>
      </c>
      <c r="IF358" s="12" t="str">
        <f t="shared" ca="1" si="1555"/>
        <v/>
      </c>
    </row>
    <row r="359" spans="1:240" x14ac:dyDescent="0.2">
      <c r="A359" s="182" t="s">
        <v>1081</v>
      </c>
      <c r="B359" s="1">
        <f t="shared" si="1497"/>
        <v>1995</v>
      </c>
      <c r="C359" s="42">
        <f>'Annual Data_MER_July-2014'!B59</f>
        <v>6936.3230000000003</v>
      </c>
      <c r="D359" s="42">
        <f>'Annual Data_MER_July-2014'!F59</f>
        <v>4100.51</v>
      </c>
      <c r="E359" s="42">
        <f>AER11_Table2.1d!U58*0.001</f>
        <v>22719.118000000002</v>
      </c>
      <c r="F359" s="42">
        <f>AER11_Table2.1e!L55*0.001</f>
        <v>23791.058000000001</v>
      </c>
      <c r="G359" s="42">
        <f>AER11_Table2.1f!$Z55*0.001</f>
        <v>33478.911</v>
      </c>
      <c r="H359" s="42">
        <f t="shared" si="1459"/>
        <v>91025.920000000013</v>
      </c>
      <c r="I359" s="15">
        <f t="shared" si="1595"/>
        <v>3.2562808483801815</v>
      </c>
      <c r="J359" s="251">
        <f t="shared" si="1460"/>
        <v>57547.009000000013</v>
      </c>
      <c r="K359" s="27">
        <f>[2]National!H286</f>
        <v>6936.3230000000003</v>
      </c>
      <c r="L359" s="42">
        <f>[10]Commercial_Total!D285</f>
        <v>4100.51</v>
      </c>
      <c r="M359" s="42">
        <f>[11]Total_Industrial!F290</f>
        <v>16136.186533609913</v>
      </c>
      <c r="N359" s="27">
        <f t="shared" si="1524"/>
        <v>23362.837858989747</v>
      </c>
      <c r="O359" s="29">
        <f t="shared" si="1461"/>
        <v>33478.911</v>
      </c>
      <c r="P359" s="29">
        <f t="shared" si="1462"/>
        <v>84014.768392599653</v>
      </c>
      <c r="Q359" s="27"/>
      <c r="R359" s="27"/>
      <c r="S359" s="51">
        <f t="shared" si="1556"/>
        <v>1</v>
      </c>
      <c r="T359" s="51">
        <f t="shared" si="1557"/>
        <v>1</v>
      </c>
      <c r="U359" s="51">
        <f t="shared" si="1648"/>
        <v>0.71024704980228159</v>
      </c>
      <c r="V359" s="51">
        <f t="shared" si="1559"/>
        <v>0.98200079454178735</v>
      </c>
      <c r="W359" s="51">
        <f t="shared" si="1560"/>
        <v>1</v>
      </c>
      <c r="X359" s="51">
        <f t="shared" si="1561"/>
        <v>0.92297631699410065</v>
      </c>
      <c r="Z359" s="23">
        <f t="shared" si="1526"/>
        <v>99129.440087303403</v>
      </c>
      <c r="AA359" s="23">
        <f t="shared" si="1596"/>
        <v>67618.803117271193</v>
      </c>
      <c r="AB359" s="27">
        <f t="shared" si="1593"/>
        <v>2085.1140628875391</v>
      </c>
      <c r="AC359" s="58">
        <f t="shared" si="1563"/>
        <v>1.2729453420385728</v>
      </c>
      <c r="AD359" s="27">
        <f t="shared" si="1597"/>
        <v>2926.5662111580805</v>
      </c>
      <c r="AE359" s="27">
        <f t="shared" si="1527"/>
        <v>10163.700000000001</v>
      </c>
      <c r="AH359" s="267">
        <f t="shared" si="1649"/>
        <v>69.972381503327099</v>
      </c>
      <c r="AI359" s="267">
        <f t="shared" si="1463"/>
        <v>60.64156434251715</v>
      </c>
      <c r="AJ359" s="267">
        <f t="shared" si="1594"/>
        <v>7738.7548339988434</v>
      </c>
      <c r="AK359" s="267">
        <f t="shared" si="1529"/>
        <v>18.353370790905338</v>
      </c>
      <c r="AL359" s="231">
        <f t="shared" si="1650"/>
        <v>11439.656096744162</v>
      </c>
      <c r="AM359" s="15"/>
      <c r="AN359" s="34">
        <f t="shared" si="1581"/>
        <v>8.2661598032802672</v>
      </c>
      <c r="AO359" s="34">
        <f t="shared" si="1582"/>
        <v>8.9559825654043319</v>
      </c>
      <c r="AQ359" s="26">
        <f t="shared" si="1532"/>
        <v>0.85524159560396384</v>
      </c>
      <c r="AR359" s="26">
        <f t="shared" si="1598"/>
        <v>0.94519546846961133</v>
      </c>
      <c r="AS359" s="26">
        <f t="shared" si="1533"/>
        <v>0.93733606691829652</v>
      </c>
      <c r="AT359" s="26">
        <f t="shared" si="1534"/>
        <v>0.94691640725033699</v>
      </c>
      <c r="AU359" s="26">
        <f t="shared" si="1535"/>
        <v>0.99018918775013731</v>
      </c>
      <c r="AV359" s="26">
        <f t="shared" si="1536"/>
        <v>0.89361924309550955</v>
      </c>
      <c r="AY359" s="34">
        <f t="shared" si="1599"/>
        <v>9.7532827697888962</v>
      </c>
      <c r="AZ359" s="34">
        <f t="shared" si="1600"/>
        <v>6.6529711736150405</v>
      </c>
      <c r="BA359" s="34">
        <f t="shared" si="1601"/>
        <v>0.20515305084639837</v>
      </c>
      <c r="BB359">
        <f t="shared" si="1602"/>
        <v>1.2524428525424527E-4</v>
      </c>
      <c r="BC359" s="34">
        <f t="shared" si="1603"/>
        <v>0.28794299429913123</v>
      </c>
      <c r="BD359" s="34"/>
      <c r="BH359" s="258">
        <f>[2]National!CQ286</f>
        <v>0.80463431343479619</v>
      </c>
      <c r="BI359" s="258">
        <f>[10]Commercial_Total!Y285</f>
        <v>0.94983206577378565</v>
      </c>
      <c r="BJ359" s="258">
        <f>[11]Total_Industrial!Z290</f>
        <v>0.96695332473819084</v>
      </c>
      <c r="BK359" s="51">
        <f t="shared" si="1542"/>
        <v>0.91260196733691934</v>
      </c>
      <c r="BL359" s="258">
        <f>[13]Elec_Power_Sector!AF55</f>
        <v>0.9949392822650508</v>
      </c>
      <c r="BN359" s="258">
        <f>[2]National!CU286</f>
        <v>1.0628947601714096</v>
      </c>
      <c r="BO359" s="258">
        <f>[10]Commercial_Total!X285</f>
        <v>0.99511850834347526</v>
      </c>
      <c r="BP359" s="258">
        <f>[11]Total_Industrial!AD290</f>
        <v>0.96937071959748866</v>
      </c>
      <c r="BQ359" s="51">
        <f t="shared" si="1543"/>
        <v>1.0376006639713391</v>
      </c>
      <c r="BR359" s="263">
        <f t="shared" si="1651"/>
        <v>0.99522574432471944</v>
      </c>
      <c r="BT359">
        <f t="shared" si="1652"/>
        <v>1.0000000000000009</v>
      </c>
      <c r="BU359">
        <f t="shared" si="1643"/>
        <v>0.99999999999999989</v>
      </c>
      <c r="BV359">
        <f t="shared" si="1644"/>
        <v>1.0000001848860336</v>
      </c>
      <c r="BW359">
        <f t="shared" si="1645"/>
        <v>1.0000000000000009</v>
      </c>
      <c r="BX359">
        <f t="shared" si="1646"/>
        <v>1</v>
      </c>
      <c r="BZ359" s="83">
        <f t="shared" si="1498"/>
        <v>1.3398499808850866</v>
      </c>
      <c r="CA359" s="83">
        <f t="shared" si="1604"/>
        <v>0.88927612775944542</v>
      </c>
      <c r="CB359" s="83">
        <f t="shared" si="1605"/>
        <v>0.89361924309550955</v>
      </c>
      <c r="CC359" s="83">
        <f t="shared" si="1606"/>
        <v>0.93795710297526047</v>
      </c>
      <c r="CD359" s="83">
        <f t="shared" si="1607"/>
        <v>1.0086941783316254</v>
      </c>
      <c r="CE359" s="83">
        <f t="shared" si="1608"/>
        <v>0.94451756140994969</v>
      </c>
      <c r="CF359" s="84">
        <f t="shared" si="1464"/>
        <v>1.1973157693424763</v>
      </c>
      <c r="CG359" s="84">
        <f t="shared" si="1609"/>
        <v>1.197315725780064</v>
      </c>
      <c r="CH359" s="9"/>
      <c r="CI359" s="84">
        <f t="shared" si="1465"/>
        <v>0.94611186929594215</v>
      </c>
      <c r="CK359" s="87">
        <f t="shared" si="1419"/>
        <v>0.71749258267895377</v>
      </c>
      <c r="CL359" s="87">
        <f t="shared" si="1466"/>
        <v>4.8007475866437192E-4</v>
      </c>
      <c r="CM359" s="92">
        <f t="shared" si="1467"/>
        <v>1</v>
      </c>
      <c r="CN359" s="92">
        <f t="shared" si="1468"/>
        <v>1</v>
      </c>
      <c r="CO359" s="5">
        <f t="shared" si="1469"/>
        <v>1</v>
      </c>
      <c r="CP359" s="91">
        <f t="shared" si="1610"/>
        <v>1</v>
      </c>
      <c r="CQ359" s="37">
        <f t="shared" si="1647"/>
        <v>1.1973157693424763</v>
      </c>
      <c r="CR359">
        <f t="shared" si="1611"/>
        <v>0.94611186929594215</v>
      </c>
      <c r="CS359" s="84">
        <f t="shared" si="1612"/>
        <v>0.95272933086267131</v>
      </c>
      <c r="CT359" s="205"/>
      <c r="CU359" s="244"/>
      <c r="CV359" s="5"/>
      <c r="CW359" s="26">
        <f t="shared" si="1470"/>
        <v>8.2560758456021385E-2</v>
      </c>
      <c r="CX359" s="26">
        <f t="shared" si="1471"/>
        <v>4.8807014272043023E-2</v>
      </c>
      <c r="CY359" s="26">
        <f t="shared" si="1472"/>
        <v>0.19206369120969036</v>
      </c>
      <c r="CZ359" s="26">
        <f t="shared" si="1473"/>
        <v>0.27808013169560364</v>
      </c>
      <c r="DA359" s="26">
        <f t="shared" si="1474"/>
        <v>0.39848840436664174</v>
      </c>
      <c r="DB359">
        <f t="shared" si="1475"/>
        <v>1.0000000000000002</v>
      </c>
      <c r="DD359" s="26">
        <f t="shared" si="1499"/>
        <v>8.3830967961975977E-2</v>
      </c>
      <c r="DE359" s="26">
        <f t="shared" si="1500"/>
        <v>4.8897513431193973E-2</v>
      </c>
      <c r="DF359" s="26">
        <f t="shared" si="1501"/>
        <v>0.19219537114797411</v>
      </c>
      <c r="DG359" s="26">
        <f t="shared" si="1502"/>
        <v>0.2782434829566699</v>
      </c>
      <c r="DH359" s="26">
        <f t="shared" si="1503"/>
        <v>0.39682374434608392</v>
      </c>
      <c r="DI359" s="26">
        <f t="shared" si="1504"/>
        <v>0.9999910798438979</v>
      </c>
      <c r="DJ359" s="26"/>
      <c r="DK359" s="26">
        <f t="shared" si="1505"/>
        <v>8.3831715753966807E-2</v>
      </c>
      <c r="DL359" s="26">
        <f t="shared" si="1506"/>
        <v>4.8897949608537557E-2</v>
      </c>
      <c r="DM359" s="26">
        <f t="shared" si="1507"/>
        <v>0.19219708557597981</v>
      </c>
      <c r="DN359" s="26">
        <f t="shared" si="1508"/>
        <v>0.27824596495411208</v>
      </c>
      <c r="DO359" s="26">
        <f t="shared" si="1509"/>
        <v>0.39682728410740375</v>
      </c>
      <c r="DP359" s="26">
        <f t="shared" si="1510"/>
        <v>1</v>
      </c>
      <c r="DQ359" s="26"/>
      <c r="DR359" s="26"/>
      <c r="DS359" s="26">
        <f t="shared" si="1511"/>
        <v>-1.9807954701649613E-2</v>
      </c>
      <c r="DT359" s="26">
        <f t="shared" si="1512"/>
        <v>8.697726746365415E-3</v>
      </c>
      <c r="DU359" s="26">
        <f t="shared" si="1513"/>
        <v>6.3419444239338476E-3</v>
      </c>
      <c r="DV359" s="26">
        <f t="shared" si="1514"/>
        <v>-6.863576653444484E-3</v>
      </c>
      <c r="DW359" s="26">
        <f t="shared" si="1515"/>
        <v>6.011911321491108E-3</v>
      </c>
      <c r="DY359" s="26">
        <f t="shared" si="1516"/>
        <v>1.0004597029751705</v>
      </c>
      <c r="DZ359" s="26">
        <f t="shared" si="1517"/>
        <v>0.77237452220721992</v>
      </c>
      <c r="EA359" s="26">
        <f t="shared" si="1613"/>
        <v>0.95272933086267131</v>
      </c>
      <c r="EC359" s="26">
        <f t="shared" si="1630"/>
        <v>-1.3058462356339869E-2</v>
      </c>
      <c r="ED359" s="26">
        <f t="shared" si="1631"/>
        <v>-1.4809332143989048E-2</v>
      </c>
      <c r="EE359" s="26">
        <f t="shared" si="1632"/>
        <v>-1.0120262826080103E-2</v>
      </c>
      <c r="EF359" s="26">
        <f t="shared" si="1633"/>
        <v>3.2814526082235516E-3</v>
      </c>
      <c r="EG359" s="26">
        <f t="shared" si="1634"/>
        <v>-4.1422593669721697E-5</v>
      </c>
      <c r="EI359" s="26">
        <f t="shared" si="1635"/>
        <v>0.99713677589754868</v>
      </c>
      <c r="EJ359" s="26">
        <f t="shared" si="1518"/>
        <v>0.82355218313924095</v>
      </c>
      <c r="EK359" s="26">
        <f t="shared" si="1614"/>
        <v>0.93795710297526047</v>
      </c>
      <c r="EN359" s="26">
        <f t="shared" si="1519"/>
        <v>-3.3315991717997026E-2</v>
      </c>
      <c r="EO359" s="26">
        <f t="shared" si="1482"/>
        <v>3.5232966952975244E-3</v>
      </c>
      <c r="EP359" s="26">
        <f t="shared" si="1483"/>
        <v>1.2322081948726197E-2</v>
      </c>
      <c r="EQ359" s="26">
        <f t="shared" si="1484"/>
        <v>-5.5382423231824214E-3</v>
      </c>
      <c r="ER359" s="26">
        <f t="shared" si="1485"/>
        <v>1.5408607060175383E-3</v>
      </c>
      <c r="ET359" s="26">
        <f t="shared" si="1636"/>
        <v>0.99881877366276839</v>
      </c>
      <c r="EU359" s="26">
        <f t="shared" si="1520"/>
        <v>0.76301568486218763</v>
      </c>
      <c r="EV359" s="26">
        <f t="shared" si="1615"/>
        <v>0.94451756140994969</v>
      </c>
      <c r="EW359" s="26"/>
      <c r="EX359" s="26">
        <f t="shared" si="1637"/>
        <v>1.3508037016347691E-2</v>
      </c>
      <c r="EY359" s="26">
        <f t="shared" si="1638"/>
        <v>5.1744300510680394E-3</v>
      </c>
      <c r="EZ359" s="26">
        <f t="shared" si="1639"/>
        <v>-5.9801269373323668E-3</v>
      </c>
      <c r="FA359" s="26">
        <f t="shared" si="1640"/>
        <v>-1.3253343302619888E-3</v>
      </c>
      <c r="FB359" s="26">
        <f t="shared" si="1641"/>
        <v>4.4710506154734897E-3</v>
      </c>
      <c r="FC359" s="26"/>
      <c r="FD359" s="26">
        <f t="shared" si="1642"/>
        <v>1.0016428719518347</v>
      </c>
      <c r="FE359" s="26">
        <f t="shared" si="1521"/>
        <v>1.0122657162216757</v>
      </c>
      <c r="FF359" s="26">
        <f t="shared" si="1616"/>
        <v>1.0086941783316254</v>
      </c>
      <c r="FV359" s="26">
        <f t="shared" si="1617"/>
        <v>1.3398499808850866</v>
      </c>
      <c r="FX359" s="8">
        <f t="shared" si="1522"/>
        <v>46</v>
      </c>
      <c r="FY359" t="b">
        <f t="shared" si="1493"/>
        <v>0</v>
      </c>
      <c r="GC359" s="11"/>
      <c r="GD359" s="11"/>
      <c r="GE359" s="11"/>
      <c r="GF359" s="11" t="str">
        <f t="shared" ca="1" si="1618"/>
        <v/>
      </c>
      <c r="GG359" s="20" t="str">
        <f t="shared" ca="1" si="1584"/>
        <v/>
      </c>
      <c r="GH359" s="20" t="str">
        <f t="shared" ca="1" si="1585"/>
        <v/>
      </c>
      <c r="GI359" s="20" t="str">
        <f t="shared" ca="1" si="1586"/>
        <v/>
      </c>
      <c r="GM359" s="12" t="str">
        <f t="shared" ca="1" si="1587"/>
        <v/>
      </c>
      <c r="GN359" s="12" t="str">
        <f t="shared" ca="1" si="1588"/>
        <v/>
      </c>
      <c r="GO359" s="12" t="str">
        <f t="shared" ca="1" si="1589"/>
        <v/>
      </c>
      <c r="GP359" s="12" t="str">
        <f t="shared" ca="1" si="1590"/>
        <v/>
      </c>
      <c r="GQ359" s="12" t="str">
        <f t="shared" ca="1" si="1591"/>
        <v/>
      </c>
      <c r="GX359" s="14"/>
      <c r="GZ359">
        <f t="shared" si="1438"/>
        <v>0.96342954642400125</v>
      </c>
      <c r="HA359">
        <f t="shared" si="1619"/>
        <v>1.0147498351237849</v>
      </c>
      <c r="HB359">
        <f t="shared" si="1620"/>
        <v>0.995024405643123</v>
      </c>
      <c r="HC359">
        <f t="shared" si="1621"/>
        <v>0.99995518398855909</v>
      </c>
      <c r="HD359">
        <f t="shared" si="1622"/>
        <v>0.97273203752857773</v>
      </c>
      <c r="HE359">
        <f t="shared" si="1623"/>
        <v>0.97273207000828377</v>
      </c>
      <c r="HG359">
        <f t="shared" si="1624"/>
        <v>1.009700851570501</v>
      </c>
      <c r="HI359">
        <f t="shared" si="1625"/>
        <v>0.93602335317739804</v>
      </c>
      <c r="HJ359">
        <f t="shared" si="1626"/>
        <v>0.97224665497462759</v>
      </c>
      <c r="HK359">
        <f t="shared" si="1627"/>
        <v>1.0051812643053135</v>
      </c>
      <c r="HL359">
        <f t="shared" si="1628"/>
        <v>1.0031683325030667</v>
      </c>
      <c r="HM359">
        <f t="shared" si="1629"/>
        <v>1.0001932905254804</v>
      </c>
      <c r="HO359" s="8">
        <f t="shared" si="1523"/>
        <v>46</v>
      </c>
      <c r="HP359" t="b">
        <f t="shared" si="1496"/>
        <v>0</v>
      </c>
      <c r="HS359" s="11"/>
      <c r="HT359" s="11"/>
      <c r="HU359" s="11"/>
      <c r="HV359" s="11" t="str">
        <f t="shared" ca="1" si="1547"/>
        <v/>
      </c>
      <c r="HW359" s="12" t="str">
        <f t="shared" ca="1" si="1548"/>
        <v/>
      </c>
      <c r="HX359" s="12" t="str">
        <f t="shared" ca="1" si="1549"/>
        <v/>
      </c>
      <c r="HY359" s="12" t="str">
        <f t="shared" ca="1" si="1550"/>
        <v/>
      </c>
      <c r="IB359" s="12" t="str">
        <f t="shared" ca="1" si="1551"/>
        <v/>
      </c>
      <c r="IC359" s="12" t="str">
        <f t="shared" ca="1" si="1552"/>
        <v/>
      </c>
      <c r="ID359" s="12" t="str">
        <f t="shared" ca="1" si="1553"/>
        <v/>
      </c>
      <c r="IE359" s="12" t="str">
        <f t="shared" ca="1" si="1554"/>
        <v/>
      </c>
      <c r="IF359" s="12" t="str">
        <f t="shared" ca="1" si="1555"/>
        <v/>
      </c>
    </row>
    <row r="360" spans="1:240" x14ac:dyDescent="0.2">
      <c r="A360" s="182" t="s">
        <v>1081</v>
      </c>
      <c r="B360" s="1">
        <f t="shared" si="1497"/>
        <v>1996</v>
      </c>
      <c r="C360" s="42">
        <f>'Annual Data_MER_July-2014'!B60</f>
        <v>7466.5230000000001</v>
      </c>
      <c r="D360" s="42">
        <f>'Annual Data_MER_July-2014'!F60</f>
        <v>4273.4070000000002</v>
      </c>
      <c r="E360" s="42">
        <f>AER11_Table2.1d!U59*0.001</f>
        <v>23409.844000000001</v>
      </c>
      <c r="F360" s="42">
        <f>AER11_Table2.1e!L56*0.001</f>
        <v>24382.614000000001</v>
      </c>
      <c r="G360" s="42">
        <f>AER11_Table2.1f!$Z56*0.001</f>
        <v>34485.493999999999</v>
      </c>
      <c r="H360" s="42">
        <f t="shared" si="1459"/>
        <v>94017.882000000012</v>
      </c>
      <c r="I360" s="15">
        <f t="shared" si="1595"/>
        <v>3.2591762666942379</v>
      </c>
      <c r="J360" s="251">
        <f t="shared" si="1460"/>
        <v>59532.388000000014</v>
      </c>
      <c r="K360" s="27">
        <f>[2]National!H287</f>
        <v>7466.523000000001</v>
      </c>
      <c r="L360" s="42">
        <f>[10]Commercial_Total!D286</f>
        <v>4273.4070000000002</v>
      </c>
      <c r="M360" s="42">
        <f>[11]Total_Industrial!F291</f>
        <v>16214.37649746784</v>
      </c>
      <c r="N360" s="27">
        <f t="shared" si="1524"/>
        <v>23930.09619143662</v>
      </c>
      <c r="O360" s="29">
        <f t="shared" si="1461"/>
        <v>34485.493999999999</v>
      </c>
      <c r="P360" s="29">
        <f t="shared" si="1462"/>
        <v>86369.896688904468</v>
      </c>
      <c r="Q360" s="27"/>
      <c r="R360" s="27"/>
      <c r="S360" s="51">
        <f t="shared" si="1556"/>
        <v>1.0000000000000002</v>
      </c>
      <c r="T360" s="51">
        <f t="shared" si="1557"/>
        <v>1</v>
      </c>
      <c r="U360" s="51">
        <f t="shared" si="1648"/>
        <v>0.69263069405622002</v>
      </c>
      <c r="V360" s="51">
        <f t="shared" si="1559"/>
        <v>0.98144096409993686</v>
      </c>
      <c r="W360" s="51">
        <f t="shared" si="1560"/>
        <v>1</v>
      </c>
      <c r="X360" s="51">
        <f t="shared" si="1561"/>
        <v>0.91865392892922704</v>
      </c>
      <c r="Z360" s="23">
        <f t="shared" si="1526"/>
        <v>99879.977569490846</v>
      </c>
      <c r="AA360" s="23">
        <f t="shared" si="1596"/>
        <v>68514.157016594836</v>
      </c>
      <c r="AB360" s="27">
        <f t="shared" si="1593"/>
        <v>2106.0736277679989</v>
      </c>
      <c r="AC360" s="58">
        <f t="shared" si="1563"/>
        <v>1.3079839647165596</v>
      </c>
      <c r="AD360" s="27">
        <f t="shared" si="1597"/>
        <v>3015.1395660463531</v>
      </c>
      <c r="AE360" s="27">
        <f t="shared" si="1527"/>
        <v>10549.5</v>
      </c>
      <c r="AH360" s="267">
        <f t="shared" si="1649"/>
        <v>74.754952711169935</v>
      </c>
      <c r="AI360" s="267">
        <f t="shared" si="1463"/>
        <v>62.372612990990127</v>
      </c>
      <c r="AJ360" s="267">
        <f t="shared" si="1594"/>
        <v>7698.8649796881573</v>
      </c>
      <c r="AK360" s="267">
        <f t="shared" si="1529"/>
        <v>18.295404865014746</v>
      </c>
      <c r="AL360" s="231">
        <f t="shared" si="1650"/>
        <v>11437.445346922901</v>
      </c>
      <c r="AM360" s="15"/>
      <c r="AN360" s="34">
        <f t="shared" si="1581"/>
        <v>8.1871080798999447</v>
      </c>
      <c r="AO360" s="34">
        <f t="shared" si="1582"/>
        <v>8.9120699559220835</v>
      </c>
      <c r="AQ360" s="26">
        <f t="shared" si="1532"/>
        <v>0.91369685670852685</v>
      </c>
      <c r="AR360" s="26">
        <f t="shared" si="1598"/>
        <v>0.97217662167660301</v>
      </c>
      <c r="AS360" s="26">
        <f t="shared" si="1533"/>
        <v>0.93250451456245043</v>
      </c>
      <c r="AT360" s="26">
        <f t="shared" si="1534"/>
        <v>0.94392573665840096</v>
      </c>
      <c r="AU360" s="26">
        <f t="shared" si="1535"/>
        <v>0.98999783054924595</v>
      </c>
      <c r="AV360" s="26">
        <f t="shared" si="1536"/>
        <v>0.88507329880049523</v>
      </c>
      <c r="AY360" s="34">
        <f t="shared" si="1599"/>
        <v>9.4677451603858813</v>
      </c>
      <c r="AZ360" s="34">
        <f t="shared" si="1600"/>
        <v>6.4945406907052314</v>
      </c>
      <c r="BA360" s="34">
        <f t="shared" si="1601"/>
        <v>0.19963729349902828</v>
      </c>
      <c r="BB360">
        <f t="shared" si="1602"/>
        <v>1.239853988072003E-4</v>
      </c>
      <c r="BC360" s="34">
        <f t="shared" si="1603"/>
        <v>0.28580876496955809</v>
      </c>
      <c r="BD360" s="34"/>
      <c r="BH360" s="258">
        <f>[2]National!CQ287</f>
        <v>0.82946817126407968</v>
      </c>
      <c r="BI360" s="258">
        <f>[10]Commercial_Total!Y286</f>
        <v>0.9598237875193838</v>
      </c>
      <c r="BJ360" s="258">
        <f>[11]Total_Industrial!Z291</f>
        <v>0.95799881433337897</v>
      </c>
      <c r="BK360" s="51">
        <f t="shared" si="1542"/>
        <v>0.90593073042817418</v>
      </c>
      <c r="BL360" s="258">
        <f>[13]Elec_Power_Sector!AF56</f>
        <v>0.99685069155907424</v>
      </c>
      <c r="BN360" s="258">
        <f>[2]National!CU287</f>
        <v>1.1015454098932889</v>
      </c>
      <c r="BO360" s="258">
        <f>[10]Commercial_Total!X286</f>
        <v>1.0128698979102659</v>
      </c>
      <c r="BP360" s="258">
        <f>[11]Total_Industrial!AD291</f>
        <v>0.97338831424976147</v>
      </c>
      <c r="BQ360" s="51">
        <f t="shared" si="1543"/>
        <v>1.0419402995770661</v>
      </c>
      <c r="BR360" s="263">
        <f t="shared" si="1651"/>
        <v>0.99312548903476161</v>
      </c>
      <c r="BT360">
        <f t="shared" si="1652"/>
        <v>1.0000000000000007</v>
      </c>
      <c r="BU360">
        <f t="shared" si="1643"/>
        <v>1</v>
      </c>
      <c r="BV360">
        <f t="shared" si="1644"/>
        <v>1.0000003607218864</v>
      </c>
      <c r="BW360">
        <f t="shared" si="1645"/>
        <v>1.0000000000000013</v>
      </c>
      <c r="BX360">
        <f t="shared" si="1646"/>
        <v>1</v>
      </c>
      <c r="BZ360" s="83">
        <f t="shared" si="1498"/>
        <v>1.3907088337266171</v>
      </c>
      <c r="CA360" s="83">
        <f t="shared" si="1604"/>
        <v>0.88491586521594379</v>
      </c>
      <c r="CB360" s="83">
        <f t="shared" si="1605"/>
        <v>0.88507329880049523</v>
      </c>
      <c r="CC360" s="83">
        <f t="shared" si="1606"/>
        <v>0.92432348398543285</v>
      </c>
      <c r="CD360" s="83">
        <f t="shared" si="1607"/>
        <v>1.0137381280408566</v>
      </c>
      <c r="CE360" s="83">
        <f t="shared" si="1608"/>
        <v>0.94455989281691277</v>
      </c>
      <c r="CF360" s="84">
        <f t="shared" si="1464"/>
        <v>1.2308793410202659</v>
      </c>
      <c r="CG360" s="84">
        <f t="shared" si="1609"/>
        <v>1.2308792551374066</v>
      </c>
      <c r="CH360" s="9"/>
      <c r="CI360" s="84">
        <f t="shared" si="1465"/>
        <v>0.93702195835959545</v>
      </c>
      <c r="CK360" s="87">
        <f t="shared" si="1419"/>
        <v>0.78187274528389772</v>
      </c>
      <c r="CL360" s="87">
        <f t="shared" si="1466"/>
        <v>4.349934944249393E-4</v>
      </c>
      <c r="CM360" s="92">
        <f t="shared" si="1467"/>
        <v>1</v>
      </c>
      <c r="CN360" s="92">
        <f t="shared" si="1468"/>
        <v>1</v>
      </c>
      <c r="CO360" s="5">
        <f t="shared" si="1469"/>
        <v>1</v>
      </c>
      <c r="CP360" s="91">
        <f t="shared" si="1610"/>
        <v>1</v>
      </c>
      <c r="CQ360" s="37">
        <f t="shared" si="1647"/>
        <v>1.2308793410202659</v>
      </c>
      <c r="CR360">
        <f t="shared" si="1611"/>
        <v>0.93702195835959545</v>
      </c>
      <c r="CS360" s="84">
        <f t="shared" si="1612"/>
        <v>0.95753631075594747</v>
      </c>
      <c r="CT360" s="205"/>
      <c r="CU360" s="244"/>
      <c r="CV360" s="5"/>
      <c r="CW360" s="26">
        <f t="shared" si="1470"/>
        <v>8.6448210386237387E-2</v>
      </c>
      <c r="CX360" s="26">
        <f t="shared" si="1471"/>
        <v>4.9477968179033202E-2</v>
      </c>
      <c r="CY360" s="26">
        <f t="shared" si="1472"/>
        <v>0.18773180377730872</v>
      </c>
      <c r="CZ360" s="26">
        <f t="shared" si="1473"/>
        <v>0.27706524042318098</v>
      </c>
      <c r="DA360" s="26">
        <f t="shared" si="1474"/>
        <v>0.3992767772342396</v>
      </c>
      <c r="DB360">
        <f t="shared" si="1475"/>
        <v>0.99999999999999989</v>
      </c>
      <c r="DD360" s="26">
        <f t="shared" si="1499"/>
        <v>8.4489579477215332E-2</v>
      </c>
      <c r="DE360" s="26">
        <f t="shared" si="1500"/>
        <v>4.9141727825187879E-2</v>
      </c>
      <c r="DF360" s="26">
        <f t="shared" si="1501"/>
        <v>0.1898895124038199</v>
      </c>
      <c r="DG360" s="26">
        <f t="shared" si="1502"/>
        <v>0.2775723768295113</v>
      </c>
      <c r="DH360" s="26">
        <f t="shared" si="1503"/>
        <v>0.39888246095189583</v>
      </c>
      <c r="DI360" s="26">
        <f t="shared" si="1504"/>
        <v>0.99997565748763029</v>
      </c>
      <c r="DJ360" s="26"/>
      <c r="DK360" s="26">
        <f t="shared" si="1505"/>
        <v>8.4491636215915059E-2</v>
      </c>
      <c r="DL360" s="26">
        <f t="shared" si="1506"/>
        <v>4.9142924087425363E-2</v>
      </c>
      <c r="DM360" s="26">
        <f t="shared" si="1507"/>
        <v>0.18989413490414775</v>
      </c>
      <c r="DN360" s="26">
        <f t="shared" si="1508"/>
        <v>0.27757913380300947</v>
      </c>
      <c r="DO360" s="26">
        <f t="shared" si="1509"/>
        <v>0.3988921709895023</v>
      </c>
      <c r="DP360" s="26">
        <f t="shared" si="1510"/>
        <v>1</v>
      </c>
      <c r="DQ360" s="26"/>
      <c r="DR360" s="26"/>
      <c r="DS360" s="26">
        <f t="shared" si="1511"/>
        <v>6.6114852839937954E-2</v>
      </c>
      <c r="DT360" s="26">
        <f t="shared" si="1512"/>
        <v>2.8145746451424862E-2</v>
      </c>
      <c r="DU360" s="26">
        <f t="shared" si="1513"/>
        <v>-5.1678877405293457E-3</v>
      </c>
      <c r="DV360" s="26">
        <f t="shared" si="1514"/>
        <v>-3.1633239141034076E-3</v>
      </c>
      <c r="DW360" s="26">
        <f t="shared" si="1515"/>
        <v>-1.9327184727362597E-4</v>
      </c>
      <c r="DY360" s="26">
        <f t="shared" si="1516"/>
        <v>1.0050454832632512</v>
      </c>
      <c r="DZ360" s="26">
        <f t="shared" si="1517"/>
        <v>0.77627152493197804</v>
      </c>
      <c r="EA360" s="26">
        <f t="shared" si="1613"/>
        <v>0.95753631075594747</v>
      </c>
      <c r="EC360" s="26">
        <f t="shared" si="1630"/>
        <v>-2.9713147275339098E-2</v>
      </c>
      <c r="ED360" s="26">
        <f t="shared" si="1631"/>
        <v>-2.4101617654725651E-2</v>
      </c>
      <c r="EE360" s="26">
        <f t="shared" si="1632"/>
        <v>-2.7254102471514222E-2</v>
      </c>
      <c r="EF360" s="26">
        <f t="shared" si="1633"/>
        <v>-1.0102305094489497E-2</v>
      </c>
      <c r="EG360" s="26">
        <f t="shared" si="1634"/>
        <v>-7.4395908640862126E-3</v>
      </c>
      <c r="EI360" s="26">
        <f t="shared" si="1635"/>
        <v>0.98546456021647377</v>
      </c>
      <c r="EJ360" s="26">
        <f t="shared" si="1518"/>
        <v>0.81158148997262891</v>
      </c>
      <c r="EK360" s="26">
        <f t="shared" si="1614"/>
        <v>0.92432348398543285</v>
      </c>
      <c r="EN360" s="26">
        <f t="shared" si="1519"/>
        <v>3.0396832722623508E-2</v>
      </c>
      <c r="EO360" s="26">
        <f t="shared" si="1482"/>
        <v>1.0464516847631796E-2</v>
      </c>
      <c r="EP360" s="26">
        <f t="shared" si="1483"/>
        <v>-9.3036858566668303E-3</v>
      </c>
      <c r="EQ360" s="26">
        <f t="shared" si="1484"/>
        <v>-7.336977601407421E-3</v>
      </c>
      <c r="ER360" s="26">
        <f t="shared" si="1485"/>
        <v>1.9192885855365029E-3</v>
      </c>
      <c r="ET360" s="26">
        <f t="shared" si="1636"/>
        <v>1.0000448180200057</v>
      </c>
      <c r="EU360" s="26">
        <f t="shared" si="1520"/>
        <v>0.76304988171441646</v>
      </c>
      <c r="EV360" s="26">
        <f t="shared" si="1615"/>
        <v>0.94455989281691277</v>
      </c>
      <c r="EW360" s="26"/>
      <c r="EX360" s="26">
        <f t="shared" si="1637"/>
        <v>3.5718020117314023E-2</v>
      </c>
      <c r="EY360" s="26">
        <f t="shared" si="1638"/>
        <v>1.7681229603793213E-2</v>
      </c>
      <c r="EZ360" s="26">
        <f t="shared" si="1639"/>
        <v>4.1359739519420558E-3</v>
      </c>
      <c r="FA360" s="26">
        <f t="shared" si="1640"/>
        <v>4.1736536873045052E-3</v>
      </c>
      <c r="FB360" s="26">
        <f t="shared" si="1641"/>
        <v>-2.1125604328101136E-3</v>
      </c>
      <c r="FC360" s="26"/>
      <c r="FD360" s="26">
        <f t="shared" si="1642"/>
        <v>1.005000474690529</v>
      </c>
      <c r="FE360" s="26">
        <f t="shared" si="1521"/>
        <v>1.0173275253157323</v>
      </c>
      <c r="FF360" s="26">
        <f t="shared" si="1616"/>
        <v>1.0137381280408566</v>
      </c>
      <c r="FV360" s="26">
        <f t="shared" si="1617"/>
        <v>1.3907088337266171</v>
      </c>
      <c r="FX360" s="8">
        <f t="shared" si="1522"/>
        <v>47</v>
      </c>
      <c r="FY360" t="b">
        <f t="shared" si="1493"/>
        <v>0</v>
      </c>
      <c r="GC360" s="11"/>
      <c r="GD360" s="11"/>
      <c r="GE360" s="11"/>
      <c r="GF360" s="11" t="str">
        <f t="shared" ca="1" si="1618"/>
        <v/>
      </c>
      <c r="GG360" s="20" t="str">
        <f t="shared" ca="1" si="1584"/>
        <v/>
      </c>
      <c r="GH360" s="20" t="str">
        <f t="shared" ca="1" si="1585"/>
        <v/>
      </c>
      <c r="GI360" s="20" t="str">
        <f t="shared" ca="1" si="1586"/>
        <v/>
      </c>
      <c r="GM360" s="12" t="str">
        <f t="shared" ca="1" si="1587"/>
        <v/>
      </c>
      <c r="GN360" s="12" t="str">
        <f t="shared" ca="1" si="1588"/>
        <v/>
      </c>
      <c r="GO360" s="12" t="str">
        <f t="shared" ca="1" si="1589"/>
        <v/>
      </c>
      <c r="GP360" s="12" t="str">
        <f t="shared" ca="1" si="1590"/>
        <v/>
      </c>
      <c r="GQ360" s="12" t="str">
        <f t="shared" ca="1" si="1591"/>
        <v/>
      </c>
      <c r="GX360" s="14"/>
      <c r="GZ360">
        <f t="shared" si="1438"/>
        <v>1</v>
      </c>
      <c r="HA360">
        <f t="shared" si="1619"/>
        <v>1</v>
      </c>
      <c r="HB360">
        <f t="shared" si="1620"/>
        <v>1</v>
      </c>
      <c r="HC360">
        <f t="shared" si="1621"/>
        <v>1</v>
      </c>
      <c r="HD360">
        <f t="shared" si="1622"/>
        <v>1</v>
      </c>
      <c r="HE360">
        <f t="shared" si="1623"/>
        <v>1</v>
      </c>
      <c r="HG360">
        <f t="shared" si="1624"/>
        <v>1</v>
      </c>
      <c r="HI360">
        <f t="shared" si="1625"/>
        <v>1</v>
      </c>
      <c r="HJ360">
        <f t="shared" si="1626"/>
        <v>1</v>
      </c>
      <c r="HK360">
        <f t="shared" si="1627"/>
        <v>1</v>
      </c>
      <c r="HL360">
        <f t="shared" si="1628"/>
        <v>1</v>
      </c>
      <c r="HM360">
        <f t="shared" si="1629"/>
        <v>1</v>
      </c>
      <c r="HO360" s="8">
        <f t="shared" si="1523"/>
        <v>47</v>
      </c>
      <c r="HP360" t="b">
        <f t="shared" si="1496"/>
        <v>0</v>
      </c>
      <c r="HS360" s="11"/>
      <c r="HT360" s="11"/>
      <c r="HU360" s="11"/>
      <c r="HV360" s="11" t="str">
        <f t="shared" ca="1" si="1547"/>
        <v/>
      </c>
      <c r="HW360" s="12" t="str">
        <f t="shared" ca="1" si="1548"/>
        <v/>
      </c>
      <c r="HX360" s="12" t="str">
        <f t="shared" ca="1" si="1549"/>
        <v/>
      </c>
      <c r="HY360" s="12" t="str">
        <f t="shared" ca="1" si="1550"/>
        <v/>
      </c>
      <c r="IB360" s="12" t="str">
        <f t="shared" ca="1" si="1551"/>
        <v/>
      </c>
      <c r="IC360" s="12" t="str">
        <f t="shared" ca="1" si="1552"/>
        <v/>
      </c>
      <c r="ID360" s="12" t="str">
        <f t="shared" ca="1" si="1553"/>
        <v/>
      </c>
      <c r="IE360" s="12" t="str">
        <f t="shared" ca="1" si="1554"/>
        <v/>
      </c>
      <c r="IF360" s="12" t="str">
        <f t="shared" ca="1" si="1555"/>
        <v/>
      </c>
    </row>
    <row r="361" spans="1:240" x14ac:dyDescent="0.2">
      <c r="A361" s="182" t="s">
        <v>1081</v>
      </c>
      <c r="B361" s="1">
        <f t="shared" si="1497"/>
        <v>1997</v>
      </c>
      <c r="C361" s="42">
        <f>'Annual Data_MER_July-2014'!B61</f>
        <v>7032.9009999999998</v>
      </c>
      <c r="D361" s="42">
        <f>'Annual Data_MER_July-2014'!F61</f>
        <v>4295.43</v>
      </c>
      <c r="E361" s="42">
        <f>AER11_Table2.1d!U60*0.001</f>
        <v>23686.184000000001</v>
      </c>
      <c r="F361" s="42">
        <f>AER11_Table2.1e!L57*0.001</f>
        <v>24695.170000000002</v>
      </c>
      <c r="G361" s="42">
        <f>AER11_Table2.1f!$Z57*0.001</f>
        <v>34886.385999999999</v>
      </c>
      <c r="H361" s="42">
        <f t="shared" si="1459"/>
        <v>94596.070999999996</v>
      </c>
      <c r="I361" s="15">
        <f t="shared" si="1595"/>
        <v>3.250438957206319</v>
      </c>
      <c r="J361" s="251">
        <f t="shared" si="1460"/>
        <v>59709.684999999998</v>
      </c>
      <c r="K361" s="27">
        <f>[2]National!H288</f>
        <v>7032.9009999999998</v>
      </c>
      <c r="L361" s="42">
        <f>[10]Commercial_Total!D287</f>
        <v>4295.43</v>
      </c>
      <c r="M361" s="42">
        <f>[11]Total_Industrial!F292</f>
        <v>16312.834612986862</v>
      </c>
      <c r="N361" s="27">
        <f t="shared" si="1524"/>
        <v>24460.385329417175</v>
      </c>
      <c r="O361" s="29">
        <f t="shared" si="1461"/>
        <v>34886.385999999999</v>
      </c>
      <c r="P361" s="29">
        <f t="shared" si="1462"/>
        <v>86987.936942404034</v>
      </c>
      <c r="Q361" s="27"/>
      <c r="R361" s="27"/>
      <c r="S361" s="51">
        <f t="shared" si="1556"/>
        <v>1</v>
      </c>
      <c r="T361" s="51">
        <f t="shared" si="1557"/>
        <v>1</v>
      </c>
      <c r="U361" s="51">
        <f t="shared" si="1648"/>
        <v>0.6887067419972277</v>
      </c>
      <c r="V361" s="51">
        <f t="shared" si="1559"/>
        <v>0.99049268862766171</v>
      </c>
      <c r="W361" s="51">
        <f t="shared" si="1560"/>
        <v>1</v>
      </c>
      <c r="X361" s="51">
        <f t="shared" si="1561"/>
        <v>0.91957240953912389</v>
      </c>
      <c r="Z361" s="23">
        <f t="shared" si="1526"/>
        <v>100647.96231334771</v>
      </c>
      <c r="AA361" s="23">
        <f t="shared" si="1596"/>
        <v>69518.180139864577</v>
      </c>
      <c r="AB361" s="27">
        <f t="shared" si="1593"/>
        <v>2208.0253708340274</v>
      </c>
      <c r="AC361" s="58">
        <f t="shared" si="1563"/>
        <v>1.3374430898950085</v>
      </c>
      <c r="AD361" s="27">
        <f t="shared" si="1597"/>
        <v>3026.9938484641175</v>
      </c>
      <c r="AE361" s="27">
        <f t="shared" si="1527"/>
        <v>11022.9</v>
      </c>
      <c r="AH361" s="267">
        <f t="shared" si="1649"/>
        <v>69.876238309767658</v>
      </c>
      <c r="AI361" s="267">
        <f t="shared" si="1463"/>
        <v>61.788585250044896</v>
      </c>
      <c r="AJ361" s="267">
        <f t="shared" si="1594"/>
        <v>7387.9742635498287</v>
      </c>
      <c r="AK361" s="267">
        <f t="shared" si="1529"/>
        <v>18.288916750347376</v>
      </c>
      <c r="AL361" s="231">
        <f t="shared" si="1650"/>
        <v>11525.093127526899</v>
      </c>
      <c r="AM361" s="15"/>
      <c r="AN361" s="34">
        <f t="shared" si="1581"/>
        <v>7.8915654630273373</v>
      </c>
      <c r="AO361" s="34">
        <f t="shared" si="1582"/>
        <v>8.581777118544121</v>
      </c>
      <c r="AQ361" s="26">
        <f t="shared" si="1532"/>
        <v>0.85406647970109395</v>
      </c>
      <c r="AR361" s="26">
        <f t="shared" si="1598"/>
        <v>0.96307361814780157</v>
      </c>
      <c r="AS361" s="26">
        <f t="shared" si="1533"/>
        <v>0.89484870463470079</v>
      </c>
      <c r="AT361" s="26">
        <f t="shared" si="1534"/>
        <v>0.94359099148811876</v>
      </c>
      <c r="AU361" s="26">
        <f t="shared" si="1535"/>
        <v>0.9975844121693942</v>
      </c>
      <c r="AV361" s="26">
        <f t="shared" si="1536"/>
        <v>0.85312344834062859</v>
      </c>
      <c r="AY361" s="34">
        <f t="shared" si="1599"/>
        <v>9.1308060776517728</v>
      </c>
      <c r="AZ361" s="34">
        <f t="shared" si="1600"/>
        <v>6.3067051447318381</v>
      </c>
      <c r="BA361" s="34">
        <f t="shared" si="1601"/>
        <v>0.20031256482722581</v>
      </c>
      <c r="BB361">
        <f t="shared" si="1602"/>
        <v>1.2133314190412763E-4</v>
      </c>
      <c r="BC361" s="34">
        <f t="shared" si="1603"/>
        <v>0.27460957175190898</v>
      </c>
      <c r="BD361" s="34"/>
      <c r="BH361" s="258">
        <f>[2]National!CQ288</f>
        <v>0.78861616601810713</v>
      </c>
      <c r="BI361" s="258">
        <f>[10]Commercial_Total!Y287</f>
        <v>0.9662985924158658</v>
      </c>
      <c r="BJ361" s="258">
        <f>[11]Total_Industrial!Z292</f>
        <v>0.92326290473115824</v>
      </c>
      <c r="BK361" s="51">
        <f t="shared" si="1542"/>
        <v>0.89476708570107855</v>
      </c>
      <c r="BL361" s="258">
        <f>[13]Elec_Power_Sector!AF57</f>
        <v>0.99503060131970933</v>
      </c>
      <c r="BN361" s="258">
        <f>[2]National!CU288</f>
        <v>1.0829938777611681</v>
      </c>
      <c r="BO361" s="258">
        <f>[10]Commercial_Total!X287</f>
        <v>0.99666254893324269</v>
      </c>
      <c r="BP361" s="258">
        <f>[11]Total_Industrial!AD292</f>
        <v>0.96922464965379251</v>
      </c>
      <c r="BQ361" s="51">
        <f t="shared" si="1543"/>
        <v>1.0545660502797622</v>
      </c>
      <c r="BR361" s="263">
        <f t="shared" si="1651"/>
        <v>1.0025665651350799</v>
      </c>
      <c r="BT361">
        <f t="shared" si="1652"/>
        <v>1.0000000000000011</v>
      </c>
      <c r="BU361">
        <f t="shared" si="1643"/>
        <v>0.99999999999999978</v>
      </c>
      <c r="BV361">
        <f t="shared" si="1644"/>
        <v>1.0000005148822326</v>
      </c>
      <c r="BW361">
        <f t="shared" si="1645"/>
        <v>1.0000000000000013</v>
      </c>
      <c r="BX361">
        <f t="shared" si="1646"/>
        <v>0.99999999999999989</v>
      </c>
      <c r="BZ361" s="83">
        <f t="shared" si="1498"/>
        <v>1.4531157309147475</v>
      </c>
      <c r="CA361" s="83">
        <f t="shared" si="1604"/>
        <v>0.85211973890538595</v>
      </c>
      <c r="CB361" s="83">
        <f t="shared" si="1605"/>
        <v>0.85312344834062859</v>
      </c>
      <c r="CC361" s="83">
        <f t="shared" si="1606"/>
        <v>0.90070952087157874</v>
      </c>
      <c r="CD361" s="83">
        <f t="shared" si="1607"/>
        <v>1.0179298589640549</v>
      </c>
      <c r="CE361" s="83">
        <f t="shared" si="1608"/>
        <v>0.93048486738722291</v>
      </c>
      <c r="CF361" s="84">
        <f t="shared" si="1464"/>
        <v>1.239687225552967</v>
      </c>
      <c r="CG361" s="84">
        <f t="shared" si="1609"/>
        <v>1.2396871031960022</v>
      </c>
      <c r="CH361" s="9"/>
      <c r="CI361" s="84">
        <f t="shared" si="1465"/>
        <v>0.91685911554838762</v>
      </c>
      <c r="CK361" s="87">
        <f t="shared" si="1419"/>
        <v>0.69451969050974705</v>
      </c>
      <c r="CL361" s="87">
        <f t="shared" si="1466"/>
        <v>3.8433943965126947E-4</v>
      </c>
      <c r="CM361" s="92">
        <f t="shared" si="1467"/>
        <v>1</v>
      </c>
      <c r="CN361" s="92">
        <f t="shared" si="1468"/>
        <v>1</v>
      </c>
      <c r="CO361" s="5">
        <f t="shared" si="1469"/>
        <v>1</v>
      </c>
      <c r="CP361" s="91">
        <f t="shared" si="1610"/>
        <v>1</v>
      </c>
      <c r="CQ361" s="37">
        <f t="shared" si="1647"/>
        <v>1.239687225552967</v>
      </c>
      <c r="CR361">
        <f t="shared" si="1611"/>
        <v>0.91685911554838762</v>
      </c>
      <c r="CS361" s="84">
        <f t="shared" si="1612"/>
        <v>0.94716823634227509</v>
      </c>
      <c r="CT361" s="205"/>
      <c r="CU361" s="244"/>
      <c r="CV361" s="5"/>
      <c r="CW361" s="26">
        <f t="shared" si="1470"/>
        <v>8.0849152735471636E-2</v>
      </c>
      <c r="CX361" s="26">
        <f t="shared" si="1471"/>
        <v>4.9379605391079301E-2</v>
      </c>
      <c r="CY361" s="26">
        <f t="shared" si="1472"/>
        <v>0.18752984823387436</v>
      </c>
      <c r="CZ361" s="26">
        <f t="shared" si="1473"/>
        <v>0.28119284338945466</v>
      </c>
      <c r="DA361" s="26">
        <f t="shared" si="1474"/>
        <v>0.40104855025012004</v>
      </c>
      <c r="DB361">
        <f t="shared" si="1475"/>
        <v>1</v>
      </c>
      <c r="DD361" s="26">
        <f t="shared" si="1499"/>
        <v>8.3617440965017872E-2</v>
      </c>
      <c r="DE361" s="26">
        <f t="shared" si="1500"/>
        <v>4.9428770473306627E-2</v>
      </c>
      <c r="DF361" s="26">
        <f t="shared" si="1501"/>
        <v>0.18763080789109018</v>
      </c>
      <c r="DG361" s="26">
        <f t="shared" si="1502"/>
        <v>0.27912395544328839</v>
      </c>
      <c r="DH361" s="26">
        <f t="shared" si="1503"/>
        <v>0.4001620100114231</v>
      </c>
      <c r="DI361" s="26">
        <f t="shared" si="1504"/>
        <v>0.99996298478412626</v>
      </c>
      <c r="DJ361" s="26"/>
      <c r="DK361" s="26">
        <f t="shared" si="1505"/>
        <v>8.3620536197216697E-2</v>
      </c>
      <c r="DL361" s="26">
        <f t="shared" si="1506"/>
        <v>4.9430600157642231E-2</v>
      </c>
      <c r="DM361" s="26">
        <f t="shared" si="1507"/>
        <v>0.18763775334303623</v>
      </c>
      <c r="DN361" s="26">
        <f t="shared" si="1508"/>
        <v>0.27913428765920384</v>
      </c>
      <c r="DO361" s="26">
        <f t="shared" si="1509"/>
        <v>0.40017682264290089</v>
      </c>
      <c r="DP361" s="26">
        <f t="shared" si="1510"/>
        <v>0.99999999999999989</v>
      </c>
      <c r="DQ361" s="26"/>
      <c r="DR361" s="26"/>
      <c r="DS361" s="26">
        <f t="shared" si="1511"/>
        <v>-6.7489813977697322E-2</v>
      </c>
      <c r="DT361" s="26">
        <f t="shared" si="1512"/>
        <v>-9.4076419460943552E-3</v>
      </c>
      <c r="DU361" s="26">
        <f t="shared" si="1513"/>
        <v>-4.1219333975856684E-2</v>
      </c>
      <c r="DV361" s="26">
        <f t="shared" si="1514"/>
        <v>-3.5469372938520799E-4</v>
      </c>
      <c r="DW361" s="26">
        <f t="shared" si="1515"/>
        <v>7.6340171505122215E-3</v>
      </c>
      <c r="DY361" s="26">
        <f t="shared" si="1516"/>
        <v>0.98917213446925367</v>
      </c>
      <c r="DZ361" s="26">
        <f t="shared" si="1517"/>
        <v>0.76786616124466722</v>
      </c>
      <c r="EA361" s="26">
        <f t="shared" si="1613"/>
        <v>0.94716823634227509</v>
      </c>
      <c r="EC361" s="26">
        <f t="shared" si="1630"/>
        <v>-3.6236795793851688E-2</v>
      </c>
      <c r="ED361" s="26">
        <f t="shared" si="1631"/>
        <v>-2.9348554145437068E-2</v>
      </c>
      <c r="EE361" s="26">
        <f t="shared" si="1632"/>
        <v>3.376783143172306E-3</v>
      </c>
      <c r="EF361" s="26">
        <f t="shared" si="1633"/>
        <v>-2.1623805862789416E-2</v>
      </c>
      <c r="EG361" s="26">
        <f t="shared" si="1634"/>
        <v>-3.9972583420352537E-2</v>
      </c>
      <c r="EI361" s="26">
        <f t="shared" si="1635"/>
        <v>0.97445270673851425</v>
      </c>
      <c r="EJ361" s="26">
        <f t="shared" si="1518"/>
        <v>0.79084777964270458</v>
      </c>
      <c r="EK361" s="26">
        <f t="shared" si="1614"/>
        <v>0.90070952087157874</v>
      </c>
      <c r="EN361" s="26">
        <f t="shared" si="1519"/>
        <v>-5.0505017028704954E-2</v>
      </c>
      <c r="EO361" s="26">
        <f t="shared" si="1482"/>
        <v>6.7231753837985932E-3</v>
      </c>
      <c r="EP361" s="26">
        <f t="shared" si="1483"/>
        <v>-3.6932509182637283E-2</v>
      </c>
      <c r="EQ361" s="26">
        <f t="shared" si="1484"/>
        <v>-1.239940167242911E-2</v>
      </c>
      <c r="ER361" s="26">
        <f t="shared" si="1485"/>
        <v>-1.8275092521144571E-3</v>
      </c>
      <c r="ET361" s="26">
        <f t="shared" si="1636"/>
        <v>0.98509885340598713</v>
      </c>
      <c r="EU361" s="26">
        <f t="shared" si="1520"/>
        <v>0.75167956356844579</v>
      </c>
      <c r="EV361" s="26">
        <f t="shared" si="1615"/>
        <v>0.93048486738722291</v>
      </c>
      <c r="EW361" s="26"/>
      <c r="EX361" s="26">
        <f t="shared" si="1637"/>
        <v>-1.698479694899168E-2</v>
      </c>
      <c r="EY361" s="26">
        <f t="shared" si="1638"/>
        <v>-1.6130817329893157E-2</v>
      </c>
      <c r="EZ361" s="26">
        <f t="shared" si="1639"/>
        <v>-4.2866706329406376E-3</v>
      </c>
      <c r="FA361" s="26">
        <f t="shared" si="1640"/>
        <v>1.2044707943043874E-2</v>
      </c>
      <c r="FB361" s="26">
        <f t="shared" si="1641"/>
        <v>9.4615264026266088E-3</v>
      </c>
      <c r="FC361" s="26"/>
      <c r="FD361" s="26">
        <f t="shared" si="1642"/>
        <v>1.0041349247968991</v>
      </c>
      <c r="FE361" s="26">
        <f t="shared" si="1521"/>
        <v>1.0215340981267285</v>
      </c>
      <c r="FF361" s="26">
        <f t="shared" si="1616"/>
        <v>1.0179298589640549</v>
      </c>
      <c r="FV361" s="26">
        <f t="shared" si="1617"/>
        <v>1.4531157309147475</v>
      </c>
      <c r="FX361" s="8">
        <f t="shared" si="1522"/>
        <v>48</v>
      </c>
      <c r="FY361" t="b">
        <f t="shared" si="1493"/>
        <v>0</v>
      </c>
      <c r="GC361" s="11"/>
      <c r="GD361" s="11"/>
      <c r="GE361" s="11"/>
      <c r="GF361" s="11" t="str">
        <f t="shared" ca="1" si="1618"/>
        <v/>
      </c>
      <c r="GG361" s="20" t="str">
        <f t="shared" ca="1" si="1584"/>
        <v/>
      </c>
      <c r="GH361" s="20" t="str">
        <f t="shared" ca="1" si="1585"/>
        <v/>
      </c>
      <c r="GI361" s="20" t="str">
        <f t="shared" ca="1" si="1586"/>
        <v/>
      </c>
      <c r="GM361" s="12" t="str">
        <f t="shared" ca="1" si="1587"/>
        <v/>
      </c>
      <c r="GN361" s="12" t="str">
        <f t="shared" ca="1" si="1588"/>
        <v/>
      </c>
      <c r="GO361" s="12" t="str">
        <f t="shared" ca="1" si="1589"/>
        <v/>
      </c>
      <c r="GP361" s="12" t="str">
        <f t="shared" ca="1" si="1590"/>
        <v/>
      </c>
      <c r="GQ361" s="12" t="str">
        <f t="shared" ca="1" si="1591"/>
        <v/>
      </c>
      <c r="GX361" s="14"/>
      <c r="GZ361">
        <f t="shared" si="1438"/>
        <v>1.0448741646523534</v>
      </c>
      <c r="HA361">
        <f t="shared" si="1619"/>
        <v>0.97445270673851425</v>
      </c>
      <c r="HB361">
        <f t="shared" si="1620"/>
        <v>1.0041349247968991</v>
      </c>
      <c r="HC361">
        <f t="shared" si="1621"/>
        <v>0.98509885340598713</v>
      </c>
      <c r="HD361">
        <f t="shared" si="1622"/>
        <v>1.0071557659952277</v>
      </c>
      <c r="HE361">
        <f t="shared" si="1623"/>
        <v>1.0071557368619495</v>
      </c>
      <c r="HG361">
        <f t="shared" si="1624"/>
        <v>0.97848199539901282</v>
      </c>
      <c r="HI361">
        <f t="shared" si="1625"/>
        <v>0.93473724182192819</v>
      </c>
      <c r="HJ361">
        <f t="shared" si="1626"/>
        <v>0.99063647147459433</v>
      </c>
      <c r="HK361">
        <f t="shared" si="1627"/>
        <v>0.95961862989433511</v>
      </c>
      <c r="HL361">
        <f t="shared" si="1628"/>
        <v>0.99964536916699909</v>
      </c>
      <c r="HM361">
        <f t="shared" si="1629"/>
        <v>1.0076632305506561</v>
      </c>
      <c r="HO361" s="8">
        <f t="shared" si="1523"/>
        <v>48</v>
      </c>
      <c r="HP361" t="b">
        <f t="shared" si="1496"/>
        <v>0</v>
      </c>
      <c r="HS361" s="11"/>
      <c r="HT361" s="11"/>
      <c r="HU361" s="11"/>
      <c r="HV361" s="11" t="str">
        <f t="shared" ca="1" si="1547"/>
        <v/>
      </c>
      <c r="HW361" s="12" t="str">
        <f t="shared" ca="1" si="1548"/>
        <v/>
      </c>
      <c r="HX361" s="12" t="str">
        <f t="shared" ca="1" si="1549"/>
        <v/>
      </c>
      <c r="HY361" s="12" t="str">
        <f t="shared" ca="1" si="1550"/>
        <v/>
      </c>
      <c r="IB361" s="12" t="str">
        <f t="shared" ca="1" si="1551"/>
        <v/>
      </c>
      <c r="IC361" s="12" t="str">
        <f t="shared" ca="1" si="1552"/>
        <v/>
      </c>
      <c r="ID361" s="12" t="str">
        <f t="shared" ca="1" si="1553"/>
        <v/>
      </c>
      <c r="IE361" s="12" t="str">
        <f t="shared" ca="1" si="1554"/>
        <v/>
      </c>
      <c r="IF361" s="12" t="str">
        <f t="shared" ca="1" si="1555"/>
        <v/>
      </c>
    </row>
    <row r="362" spans="1:240" x14ac:dyDescent="0.2">
      <c r="A362" s="182" t="s">
        <v>1081</v>
      </c>
      <c r="B362" s="1">
        <f t="shared" si="1497"/>
        <v>1998</v>
      </c>
      <c r="C362" s="42">
        <f>'Annual Data_MER_July-2014'!B62</f>
        <v>6413.375</v>
      </c>
      <c r="D362" s="42">
        <f>'Annual Data_MER_July-2014'!F62</f>
        <v>4004.7730000000001</v>
      </c>
      <c r="E362" s="42">
        <f>AER11_Table2.1d!U61*0.001</f>
        <v>23176.762999999999</v>
      </c>
      <c r="F362" s="42">
        <f>AER11_Table2.1e!L58*0.001</f>
        <v>25201.107</v>
      </c>
      <c r="G362" s="42">
        <f>AER11_Table2.1f!$Z58*0.001</f>
        <v>36225.256000000001</v>
      </c>
      <c r="H362" s="42">
        <f t="shared" si="1459"/>
        <v>95021.274000000005</v>
      </c>
      <c r="I362" s="15">
        <f t="shared" si="1595"/>
        <v>3.2525321760476156</v>
      </c>
      <c r="J362" s="251">
        <f t="shared" si="1460"/>
        <v>58796.018000000004</v>
      </c>
      <c r="K362" s="27">
        <f>[2]National!H289</f>
        <v>6413.375</v>
      </c>
      <c r="L362" s="42">
        <f>[10]Commercial_Total!D288</f>
        <v>4004.7730000000001</v>
      </c>
      <c r="M362" s="42">
        <f>[11]Total_Industrial!F293</f>
        <v>16782.157758509264</v>
      </c>
      <c r="N362" s="27">
        <f t="shared" si="1524"/>
        <v>25102.581323386745</v>
      </c>
      <c r="O362" s="29">
        <f t="shared" si="1461"/>
        <v>36225.256000000001</v>
      </c>
      <c r="P362" s="29">
        <f t="shared" si="1462"/>
        <v>88528.143081896007</v>
      </c>
      <c r="Q362" s="27"/>
      <c r="R362" s="27"/>
      <c r="S362" s="51">
        <f t="shared" si="1556"/>
        <v>1</v>
      </c>
      <c r="T362" s="51">
        <f t="shared" si="1557"/>
        <v>1</v>
      </c>
      <c r="U362" s="51">
        <f t="shared" si="1648"/>
        <v>0.72409411782435984</v>
      </c>
      <c r="V362" s="51">
        <f t="shared" si="1559"/>
        <v>0.99609042267019243</v>
      </c>
      <c r="W362" s="51">
        <f t="shared" si="1560"/>
        <v>1</v>
      </c>
      <c r="X362" s="51">
        <f t="shared" si="1561"/>
        <v>0.93166655586933089</v>
      </c>
      <c r="Z362" s="23">
        <f t="shared" si="1526"/>
        <v>101795.46469864804</v>
      </c>
      <c r="AA362" s="23">
        <f t="shared" si="1596"/>
        <v>70796.689723326577</v>
      </c>
      <c r="AB362" s="27">
        <f t="shared" si="1593"/>
        <v>2277.9391821546042</v>
      </c>
      <c r="AC362" s="58">
        <f t="shared" si="1563"/>
        <v>1.3675717880848217</v>
      </c>
      <c r="AD362" s="27">
        <f t="shared" si="1597"/>
        <v>3137.9611310998162</v>
      </c>
      <c r="AE362" s="27">
        <f t="shared" si="1527"/>
        <v>11513.4</v>
      </c>
      <c r="AH362" s="267">
        <f t="shared" si="1649"/>
        <v>63.002561253450189</v>
      </c>
      <c r="AI362" s="267">
        <f t="shared" si="1463"/>
        <v>56.567235214678121</v>
      </c>
      <c r="AJ362" s="267">
        <f t="shared" si="1594"/>
        <v>7367.2545298754403</v>
      </c>
      <c r="AK362" s="267">
        <f t="shared" si="1529"/>
        <v>18.355585821597685</v>
      </c>
      <c r="AL362" s="231">
        <f t="shared" si="1650"/>
        <v>11544.201628559849</v>
      </c>
      <c r="AM362" s="15"/>
      <c r="AN362" s="34">
        <f t="shared" si="1581"/>
        <v>7.6891398789146566</v>
      </c>
      <c r="AO362" s="34">
        <f t="shared" si="1582"/>
        <v>8.2531028193235709</v>
      </c>
      <c r="AQ362" s="26">
        <f t="shared" si="1532"/>
        <v>0.77005255296298825</v>
      </c>
      <c r="AR362" s="26">
        <f t="shared" si="1598"/>
        <v>0.88169055281579223</v>
      </c>
      <c r="AS362" s="26">
        <f t="shared" si="1533"/>
        <v>0.8923390820808732</v>
      </c>
      <c r="AT362" s="26">
        <f t="shared" si="1534"/>
        <v>0.94703068865014317</v>
      </c>
      <c r="AU362" s="26">
        <f t="shared" si="1535"/>
        <v>0.99923839817709625</v>
      </c>
      <c r="AV362" s="26">
        <f t="shared" si="1536"/>
        <v>0.83124008271949013</v>
      </c>
      <c r="AY362" s="34">
        <f t="shared" si="1599"/>
        <v>8.8414772959028642</v>
      </c>
      <c r="AZ362" s="34">
        <f t="shared" si="1600"/>
        <v>6.149068886977485</v>
      </c>
      <c r="BA362" s="34">
        <f t="shared" si="1601"/>
        <v>0.19785112843769906</v>
      </c>
      <c r="BB362">
        <f t="shared" si="1602"/>
        <v>1.1878088037285439E-4</v>
      </c>
      <c r="BC362" s="34">
        <f t="shared" si="1603"/>
        <v>0.2725486069362496</v>
      </c>
      <c r="BD362" s="34"/>
      <c r="BH362" s="258">
        <f>[2]National!CQ289</f>
        <v>0.7833405450587474</v>
      </c>
      <c r="BI362" s="258">
        <f>[10]Commercial_Total!Y288</f>
        <v>0.94078423706236025</v>
      </c>
      <c r="BJ362" s="258">
        <f>[11]Total_Industrial!Z293</f>
        <v>0.93636374276418799</v>
      </c>
      <c r="BK362" s="51">
        <f t="shared" si="1542"/>
        <v>0.89522062609407849</v>
      </c>
      <c r="BL362" s="258">
        <f>[13]Elec_Power_Sector!AF58</f>
        <v>0.99552997414912359</v>
      </c>
      <c r="BN362" s="258">
        <f>[2]National!CU289</f>
        <v>0.98303676200653967</v>
      </c>
      <c r="BO362" s="258">
        <f>[10]Commercial_Total!X288</f>
        <v>0.93718678319793003</v>
      </c>
      <c r="BP362" s="258">
        <f>[11]Total_Industrial!AD293</f>
        <v>0.95298398633285664</v>
      </c>
      <c r="BQ362" s="51">
        <f t="shared" si="1543"/>
        <v>1.0578740715371109</v>
      </c>
      <c r="BR362" s="263">
        <f t="shared" si="1651"/>
        <v>1.0037250752104598</v>
      </c>
      <c r="BT362">
        <f t="shared" si="1652"/>
        <v>1.0000000000000009</v>
      </c>
      <c r="BU362">
        <f t="shared" si="1643"/>
        <v>1</v>
      </c>
      <c r="BV362">
        <f t="shared" si="1644"/>
        <v>1.000000638945562</v>
      </c>
      <c r="BW362">
        <f t="shared" si="1645"/>
        <v>1.0000000000000013</v>
      </c>
      <c r="BX362">
        <f t="shared" si="1646"/>
        <v>1</v>
      </c>
      <c r="BZ362" s="83">
        <f t="shared" si="1498"/>
        <v>1.5177768696362892</v>
      </c>
      <c r="CA362" s="83">
        <f t="shared" si="1604"/>
        <v>0.81948432386628745</v>
      </c>
      <c r="CB362" s="83">
        <f t="shared" si="1605"/>
        <v>0.83124008271949013</v>
      </c>
      <c r="CC362" s="83">
        <f t="shared" si="1606"/>
        <v>0.88725505810003558</v>
      </c>
      <c r="CD362" s="83">
        <f t="shared" si="1607"/>
        <v>1.0056274712380504</v>
      </c>
      <c r="CE362" s="83">
        <f t="shared" si="1608"/>
        <v>0.93162453479342744</v>
      </c>
      <c r="CF362" s="84">
        <f t="shared" si="1464"/>
        <v>1.2616371247052471</v>
      </c>
      <c r="CG362" s="84">
        <f t="shared" si="1609"/>
        <v>1.2616369706661978</v>
      </c>
      <c r="CH362" s="9"/>
      <c r="CI362" s="84">
        <f t="shared" si="1465"/>
        <v>0.89224806042030824</v>
      </c>
      <c r="CK362" s="87">
        <f t="shared" si="1419"/>
        <v>0.57376033226542844</v>
      </c>
      <c r="CL362" s="87">
        <f t="shared" si="1466"/>
        <v>3.4822763429019036E-4</v>
      </c>
      <c r="CM362" s="92">
        <f t="shared" si="1467"/>
        <v>1</v>
      </c>
      <c r="CN362" s="92">
        <f t="shared" si="1468"/>
        <v>1</v>
      </c>
      <c r="CO362" s="5">
        <f t="shared" si="1469"/>
        <v>1</v>
      </c>
      <c r="CP362" s="91">
        <f t="shared" si="1610"/>
        <v>1</v>
      </c>
      <c r="CQ362" s="37">
        <f t="shared" si="1647"/>
        <v>1.2616371247052471</v>
      </c>
      <c r="CR362">
        <f t="shared" si="1611"/>
        <v>0.89224806042030824</v>
      </c>
      <c r="CS362" s="84">
        <f t="shared" si="1612"/>
        <v>0.93686711068123374</v>
      </c>
      <c r="CT362" s="205"/>
      <c r="CU362" s="244"/>
      <c r="CV362" s="5"/>
      <c r="CW362" s="26">
        <f t="shared" si="1470"/>
        <v>7.2444476713660277E-2</v>
      </c>
      <c r="CX362" s="26">
        <f t="shared" si="1471"/>
        <v>4.5237286817314662E-2</v>
      </c>
      <c r="CY362" s="26">
        <f t="shared" si="1472"/>
        <v>0.18956861823007345</v>
      </c>
      <c r="CZ362" s="26">
        <f t="shared" si="1473"/>
        <v>0.28355481601104787</v>
      </c>
      <c r="DA362" s="26">
        <f t="shared" si="1474"/>
        <v>0.40919480222790372</v>
      </c>
      <c r="DB362">
        <f t="shared" si="1475"/>
        <v>1</v>
      </c>
      <c r="DD362" s="26">
        <f t="shared" si="1499"/>
        <v>7.6569952112242226E-2</v>
      </c>
      <c r="DE362" s="26">
        <f t="shared" si="1500"/>
        <v>4.7278205587769427E-2</v>
      </c>
      <c r="DF362" s="26">
        <f t="shared" si="1501"/>
        <v>0.18854739612757923</v>
      </c>
      <c r="DG362" s="26">
        <f t="shared" si="1502"/>
        <v>0.28237218325969615</v>
      </c>
      <c r="DH362" s="26">
        <f t="shared" si="1503"/>
        <v>0.405108025358693</v>
      </c>
      <c r="DI362" s="26">
        <f t="shared" si="1504"/>
        <v>0.99987576244597998</v>
      </c>
      <c r="DJ362" s="26"/>
      <c r="DK362" s="26">
        <f t="shared" si="1505"/>
        <v>7.6579466157805837E-2</v>
      </c>
      <c r="DL362" s="26">
        <f t="shared" si="1506"/>
        <v>4.7284080046218459E-2</v>
      </c>
      <c r="DM362" s="26">
        <f t="shared" si="1507"/>
        <v>0.18857082370547595</v>
      </c>
      <c r="DN362" s="26">
        <f t="shared" si="1508"/>
        <v>0.28240726884801531</v>
      </c>
      <c r="DO362" s="26">
        <f t="shared" si="1509"/>
        <v>0.40515836124248455</v>
      </c>
      <c r="DP362" s="26">
        <f t="shared" si="1510"/>
        <v>1</v>
      </c>
      <c r="DQ362" s="26"/>
      <c r="DR362" s="26"/>
      <c r="DS362" s="26">
        <f t="shared" si="1511"/>
        <v>-0.10355027272200018</v>
      </c>
      <c r="DT362" s="26">
        <f t="shared" si="1512"/>
        <v>-8.8288708253091999E-2</v>
      </c>
      <c r="DU362" s="26">
        <f t="shared" si="1513"/>
        <v>-2.8084616759657187E-3</v>
      </c>
      <c r="DV362" s="26">
        <f t="shared" si="1514"/>
        <v>3.6386983110660571E-3</v>
      </c>
      <c r="DW362" s="26">
        <f t="shared" si="1515"/>
        <v>1.6566180808794738E-3</v>
      </c>
      <c r="DY362" s="26">
        <f t="shared" si="1516"/>
        <v>0.98912429147664227</v>
      </c>
      <c r="DZ362" s="26">
        <f t="shared" si="1517"/>
        <v>0.75951507269002061</v>
      </c>
      <c r="EA362" s="26">
        <f t="shared" si="1613"/>
        <v>0.93686711068123374</v>
      </c>
      <c r="EC362" s="26">
        <f t="shared" si="1630"/>
        <v>-3.2200002000521435E-2</v>
      </c>
      <c r="ED362" s="26">
        <f t="shared" si="1631"/>
        <v>-2.5312706245385546E-2</v>
      </c>
      <c r="EE362" s="26">
        <f t="shared" si="1632"/>
        <v>-1.2364099429092458E-2</v>
      </c>
      <c r="EF362" s="26">
        <f t="shared" si="1633"/>
        <v>-2.1259546900216513E-2</v>
      </c>
      <c r="EG362" s="26">
        <f t="shared" si="1634"/>
        <v>-7.5333775236357727E-3</v>
      </c>
      <c r="EI362" s="26">
        <f t="shared" si="1635"/>
        <v>0.98506237309612998</v>
      </c>
      <c r="EJ362" s="26">
        <f t="shared" si="1518"/>
        <v>0.77903439057264789</v>
      </c>
      <c r="EK362" s="26">
        <f t="shared" si="1614"/>
        <v>0.88725505810003558</v>
      </c>
      <c r="EN362" s="26">
        <f t="shared" si="1519"/>
        <v>-6.7121959902609642E-3</v>
      </c>
      <c r="EO362" s="26">
        <f t="shared" si="1482"/>
        <v>-2.6759066149324905E-2</v>
      </c>
      <c r="EP362" s="26">
        <f t="shared" si="1483"/>
        <v>1.4089983911379694E-2</v>
      </c>
      <c r="EQ362" s="26">
        <f t="shared" si="1484"/>
        <v>5.0675253211743211E-4</v>
      </c>
      <c r="ER362" s="26">
        <f t="shared" si="1485"/>
        <v>5.0174091262995357E-4</v>
      </c>
      <c r="ET362" s="26">
        <f t="shared" si="1636"/>
        <v>1.0012248102533947</v>
      </c>
      <c r="EU362" s="26">
        <f t="shared" si="1520"/>
        <v>0.75260022840517171</v>
      </c>
      <c r="EV362" s="26">
        <f t="shared" si="1615"/>
        <v>0.93162453479342744</v>
      </c>
      <c r="EW362" s="26"/>
      <c r="EX362" s="26">
        <f t="shared" si="1637"/>
        <v>-9.6838076731739511E-2</v>
      </c>
      <c r="EY362" s="26">
        <f t="shared" si="1638"/>
        <v>-6.1529642103766928E-2</v>
      </c>
      <c r="EZ362" s="26">
        <f t="shared" si="1639"/>
        <v>-1.689832152408768E-2</v>
      </c>
      <c r="FA362" s="26">
        <f t="shared" si="1640"/>
        <v>3.1319457789486379E-3</v>
      </c>
      <c r="FB362" s="26">
        <f t="shared" si="1641"/>
        <v>1.1548771682496459E-3</v>
      </c>
      <c r="FC362" s="26"/>
      <c r="FD362" s="26">
        <f t="shared" si="1642"/>
        <v>0.98791430704417604</v>
      </c>
      <c r="FE362" s="26">
        <f t="shared" si="1521"/>
        <v>1.0091881506728644</v>
      </c>
      <c r="FF362" s="26">
        <f t="shared" si="1616"/>
        <v>1.0056274712380504</v>
      </c>
      <c r="FV362" s="26">
        <f t="shared" si="1617"/>
        <v>1.5177768696362892</v>
      </c>
      <c r="FX362" s="8">
        <f t="shared" si="1522"/>
        <v>49</v>
      </c>
      <c r="FY362" t="b">
        <f t="shared" si="1493"/>
        <v>0</v>
      </c>
      <c r="GC362" s="11"/>
      <c r="GD362" s="11"/>
      <c r="GE362" s="11"/>
      <c r="GF362" s="11" t="str">
        <f t="shared" ca="1" si="1618"/>
        <v/>
      </c>
      <c r="GG362" s="20" t="str">
        <f t="shared" ca="1" si="1584"/>
        <v/>
      </c>
      <c r="GH362" s="20" t="str">
        <f t="shared" ca="1" si="1585"/>
        <v/>
      </c>
      <c r="GI362" s="20" t="str">
        <f t="shared" ca="1" si="1586"/>
        <v/>
      </c>
      <c r="GM362" s="12" t="str">
        <f t="shared" ca="1" si="1587"/>
        <v/>
      </c>
      <c r="GN362" s="12" t="str">
        <f t="shared" ca="1" si="1588"/>
        <v/>
      </c>
      <c r="GO362" s="12" t="str">
        <f t="shared" ca="1" si="1589"/>
        <v/>
      </c>
      <c r="GP362" s="12" t="str">
        <f t="shared" ca="1" si="1590"/>
        <v/>
      </c>
      <c r="GQ362" s="12" t="str">
        <f t="shared" ca="1" si="1591"/>
        <v/>
      </c>
      <c r="GX362" s="14"/>
      <c r="GZ362">
        <f t="shared" si="1438"/>
        <v>1.0913692592065973</v>
      </c>
      <c r="HA362">
        <f t="shared" si="1619"/>
        <v>0.95989669576978809</v>
      </c>
      <c r="HB362">
        <f t="shared" si="1620"/>
        <v>0.99199925840958469</v>
      </c>
      <c r="HC362">
        <f t="shared" si="1621"/>
        <v>0.98630541258224624</v>
      </c>
      <c r="HD362">
        <f t="shared" si="1622"/>
        <v>1.0249884636616668</v>
      </c>
      <c r="HE362">
        <f t="shared" si="1623"/>
        <v>1.0249884100332471</v>
      </c>
      <c r="HG362">
        <f t="shared" si="1624"/>
        <v>0.95221681035344041</v>
      </c>
      <c r="HI362">
        <f t="shared" si="1625"/>
        <v>0.84278778821347988</v>
      </c>
      <c r="HJ362">
        <f t="shared" si="1626"/>
        <v>0.90692424931515048</v>
      </c>
      <c r="HK362">
        <f t="shared" si="1627"/>
        <v>0.95692735868370182</v>
      </c>
      <c r="HL362">
        <f t="shared" si="1628"/>
        <v>1.0032894028324031</v>
      </c>
      <c r="HM362">
        <f t="shared" si="1629"/>
        <v>1.009333927148834</v>
      </c>
      <c r="HO362" s="8">
        <f t="shared" si="1523"/>
        <v>49</v>
      </c>
      <c r="HP362" t="b">
        <f t="shared" si="1496"/>
        <v>0</v>
      </c>
      <c r="HS362" s="11"/>
      <c r="HT362" s="11"/>
      <c r="HU362" s="11"/>
      <c r="HV362" s="11" t="str">
        <f t="shared" ca="1" si="1547"/>
        <v/>
      </c>
      <c r="HW362" s="12" t="str">
        <f t="shared" ca="1" si="1548"/>
        <v/>
      </c>
      <c r="HX362" s="12" t="str">
        <f t="shared" ca="1" si="1549"/>
        <v/>
      </c>
      <c r="HY362" s="12" t="str">
        <f t="shared" ca="1" si="1550"/>
        <v/>
      </c>
      <c r="IB362" s="12" t="str">
        <f t="shared" ca="1" si="1551"/>
        <v/>
      </c>
      <c r="IC362" s="12" t="str">
        <f t="shared" ca="1" si="1552"/>
        <v/>
      </c>
      <c r="ID362" s="12" t="str">
        <f t="shared" ca="1" si="1553"/>
        <v/>
      </c>
      <c r="IE362" s="12" t="str">
        <f t="shared" ca="1" si="1554"/>
        <v/>
      </c>
      <c r="IF362" s="12" t="str">
        <f t="shared" ca="1" si="1555"/>
        <v/>
      </c>
    </row>
    <row r="363" spans="1:240" x14ac:dyDescent="0.2">
      <c r="A363" s="182" t="s">
        <v>1081</v>
      </c>
      <c r="B363" s="1">
        <f t="shared" si="1497"/>
        <v>1999</v>
      </c>
      <c r="C363" s="42">
        <f>'Annual Data_MER_July-2014'!B63</f>
        <v>6775.1570000000002</v>
      </c>
      <c r="D363" s="42">
        <f>'Annual Data_MER_July-2014'!F63</f>
        <v>4053.3429999999998</v>
      </c>
      <c r="E363" s="42">
        <f>AER11_Table2.1d!U62*0.001</f>
        <v>22950.138999999999</v>
      </c>
      <c r="F363" s="42">
        <f>AER11_Table2.1e!L59*0.001</f>
        <v>25891.325000000001</v>
      </c>
      <c r="G363" s="42">
        <f>AER11_Table2.1f!$Z59*0.001</f>
        <v>36975.711000000003</v>
      </c>
      <c r="H363" s="42">
        <f t="shared" si="1459"/>
        <v>96645.674999999988</v>
      </c>
      <c r="I363" s="15">
        <f t="shared" si="1595"/>
        <v>3.271943010972103</v>
      </c>
      <c r="J363" s="251">
        <f t="shared" si="1460"/>
        <v>59669.963999999985</v>
      </c>
      <c r="K363" s="27">
        <f>[2]National!H290</f>
        <v>6775.157000000002</v>
      </c>
      <c r="L363" s="42">
        <f>[10]Commercial_Total!D289</f>
        <v>4053.3429999999998</v>
      </c>
      <c r="M363" s="42">
        <f>[11]Total_Industrial!F294</f>
        <v>17036.337301487059</v>
      </c>
      <c r="N363" s="27">
        <f t="shared" si="1524"/>
        <v>25997.949446213839</v>
      </c>
      <c r="O363" s="29">
        <f t="shared" si="1461"/>
        <v>36975.711000000003</v>
      </c>
      <c r="P363" s="29">
        <f t="shared" si="1462"/>
        <v>90838.497747700894</v>
      </c>
      <c r="Q363" s="27"/>
      <c r="R363" s="27"/>
      <c r="S363" s="51">
        <f t="shared" si="1556"/>
        <v>1.0000000000000002</v>
      </c>
      <c r="T363" s="51">
        <f t="shared" si="1557"/>
        <v>1</v>
      </c>
      <c r="U363" s="51">
        <f t="shared" si="1648"/>
        <v>0.74231956945825295</v>
      </c>
      <c r="V363" s="51">
        <f t="shared" si="1559"/>
        <v>1.004118153327952</v>
      </c>
      <c r="W363" s="51">
        <f t="shared" si="1560"/>
        <v>1</v>
      </c>
      <c r="X363" s="51">
        <f t="shared" si="1561"/>
        <v>0.93991270429536455</v>
      </c>
      <c r="Z363" s="23">
        <f t="shared" si="1526"/>
        <v>103019.29739171632</v>
      </c>
      <c r="AA363" s="23">
        <f t="shared" si="1596"/>
        <v>72299.726123506509</v>
      </c>
      <c r="AB363" s="27">
        <f t="shared" si="1593"/>
        <v>2322.8251180107236</v>
      </c>
      <c r="AC363" s="58">
        <f t="shared" si="1563"/>
        <v>1.4042865844576962</v>
      </c>
      <c r="AD363" s="27">
        <f t="shared" si="1597"/>
        <v>3185.0096486014422</v>
      </c>
      <c r="AE363" s="27">
        <f t="shared" si="1527"/>
        <v>12071.4</v>
      </c>
      <c r="AH363" s="267">
        <f t="shared" si="1649"/>
        <v>65.76590184107377</v>
      </c>
      <c r="AI363" s="267">
        <f t="shared" si="1463"/>
        <v>56.0630477780213</v>
      </c>
      <c r="AJ363" s="267">
        <f t="shared" si="1594"/>
        <v>7334.3176674777151</v>
      </c>
      <c r="AK363" s="267">
        <f t="shared" si="1529"/>
        <v>18.513279079892129</v>
      </c>
      <c r="AL363" s="231">
        <f t="shared" si="1650"/>
        <v>11609.293245386642</v>
      </c>
      <c r="AM363" s="15"/>
      <c r="AN363" s="34">
        <f t="shared" si="1581"/>
        <v>7.5251004645443693</v>
      </c>
      <c r="AO363" s="34">
        <f t="shared" si="1582"/>
        <v>8.0061695412296832</v>
      </c>
      <c r="AQ363" s="26">
        <f t="shared" si="1532"/>
        <v>0.80382764768724047</v>
      </c>
      <c r="AR363" s="26">
        <f t="shared" si="1598"/>
        <v>0.87383198772839377</v>
      </c>
      <c r="AS363" s="26">
        <f t="shared" si="1533"/>
        <v>0.88834969235103212</v>
      </c>
      <c r="AT363" s="26">
        <f t="shared" si="1534"/>
        <v>0.95516665099150055</v>
      </c>
      <c r="AU363" s="26">
        <f t="shared" si="1535"/>
        <v>1.0048725723734175</v>
      </c>
      <c r="AV363" s="26">
        <f t="shared" si="1536"/>
        <v>0.81350648201541997</v>
      </c>
      <c r="AY363" s="34">
        <f t="shared" si="1599"/>
        <v>8.5341631783982237</v>
      </c>
      <c r="AZ363" s="34">
        <f t="shared" si="1600"/>
        <v>5.9893406003865755</v>
      </c>
      <c r="BA363" s="34">
        <f t="shared" si="1601"/>
        <v>0.19242383799813806</v>
      </c>
      <c r="BB363">
        <f t="shared" si="1602"/>
        <v>1.1633170837332009E-4</v>
      </c>
      <c r="BC363" s="34">
        <f t="shared" si="1603"/>
        <v>0.26384757762988903</v>
      </c>
      <c r="BD363" s="34"/>
      <c r="BH363" s="258">
        <f>[2]National!CQ290</f>
        <v>0.77936882046675171</v>
      </c>
      <c r="BI363" s="258">
        <f>[10]Commercial_Total!Y289</f>
        <v>0.91449890951322255</v>
      </c>
      <c r="BJ363" s="258">
        <f>[11]Total_Industrial!Z294</f>
        <v>0.93795512724193641</v>
      </c>
      <c r="BK363" s="51">
        <f t="shared" si="1542"/>
        <v>0.90243289468672849</v>
      </c>
      <c r="BL363" s="258">
        <f>[13]Elec_Power_Sector!AF59</f>
        <v>0.99371798378952436</v>
      </c>
      <c r="BN363" s="258">
        <f>[2]National!CU290</f>
        <v>1.0313828659527866</v>
      </c>
      <c r="BO363" s="258">
        <f>[10]Commercial_Total!X289</f>
        <v>0.95553092369844872</v>
      </c>
      <c r="BP363" s="258">
        <f>[11]Total_Industrial!AD294</f>
        <v>0.94711394956212547</v>
      </c>
      <c r="BQ363" s="51">
        <f t="shared" si="1543"/>
        <v>1.0584350998453786</v>
      </c>
      <c r="BR363" s="263">
        <f t="shared" si="1651"/>
        <v>1.0112251048746803</v>
      </c>
      <c r="BT363">
        <f t="shared" si="1652"/>
        <v>1.0000000000000009</v>
      </c>
      <c r="BU363">
        <f t="shared" si="1643"/>
        <v>0.99999999999999989</v>
      </c>
      <c r="BV363">
        <f t="shared" si="1644"/>
        <v>1.0000007797865302</v>
      </c>
      <c r="BW363">
        <f t="shared" si="1645"/>
        <v>1.0000000000000011</v>
      </c>
      <c r="BX363">
        <f t="shared" si="1646"/>
        <v>1</v>
      </c>
      <c r="BZ363" s="83">
        <f t="shared" si="1498"/>
        <v>1.5913363302002452</v>
      </c>
      <c r="CA363" s="83">
        <f t="shared" si="1604"/>
        <v>0.79496530903406448</v>
      </c>
      <c r="CB363" s="83">
        <f t="shared" si="1605"/>
        <v>0.81350648201541997</v>
      </c>
      <c r="CC363" s="83">
        <f t="shared" si="1606"/>
        <v>0.86257979960371245</v>
      </c>
      <c r="CD363" s="83">
        <f t="shared" si="1607"/>
        <v>1.0121087779529296</v>
      </c>
      <c r="CE363" s="83">
        <f t="shared" si="1608"/>
        <v>0.93182553525381251</v>
      </c>
      <c r="CF363" s="84">
        <f t="shared" si="1464"/>
        <v>1.2945626121227249</v>
      </c>
      <c r="CG363" s="84">
        <f t="shared" si="1609"/>
        <v>1.2945624196845302</v>
      </c>
      <c r="CH363" s="9"/>
      <c r="CI363" s="84">
        <f t="shared" si="1465"/>
        <v>0.87302458686379636</v>
      </c>
      <c r="CK363" s="87">
        <f t="shared" si="1419"/>
        <v>0.59601060244215132</v>
      </c>
      <c r="CL363" s="87">
        <f t="shared" si="1466"/>
        <v>3.0189091489831853E-4</v>
      </c>
      <c r="CM363" s="92">
        <f t="shared" si="1467"/>
        <v>1</v>
      </c>
      <c r="CN363" s="92">
        <f t="shared" si="1468"/>
        <v>1</v>
      </c>
      <c r="CO363" s="5">
        <f t="shared" si="1469"/>
        <v>1</v>
      </c>
      <c r="CP363" s="91">
        <f t="shared" si="1610"/>
        <v>1</v>
      </c>
      <c r="CQ363" s="37">
        <f t="shared" si="1647"/>
        <v>1.2945626121227249</v>
      </c>
      <c r="CR363">
        <f t="shared" si="1611"/>
        <v>0.87302458686379636</v>
      </c>
      <c r="CS363" s="84">
        <f t="shared" si="1612"/>
        <v>0.94310866355688205</v>
      </c>
      <c r="CT363" s="205"/>
      <c r="CU363" s="244"/>
      <c r="CV363" s="5"/>
      <c r="CW363" s="26">
        <f t="shared" si="1470"/>
        <v>7.4584643823785379E-2</v>
      </c>
      <c r="CX363" s="26">
        <f t="shared" si="1471"/>
        <v>4.4621422640188799E-2</v>
      </c>
      <c r="CY363" s="26">
        <f t="shared" si="1472"/>
        <v>0.18754534392240371</v>
      </c>
      <c r="CZ363" s="26">
        <f t="shared" si="1473"/>
        <v>0.28619968505447729</v>
      </c>
      <c r="DA363" s="26">
        <f t="shared" si="1474"/>
        <v>0.40704890455914494</v>
      </c>
      <c r="DB363">
        <f t="shared" si="1475"/>
        <v>1.0000000000000002</v>
      </c>
      <c r="DD363" s="26">
        <f t="shared" si="1499"/>
        <v>7.3509367902675024E-2</v>
      </c>
      <c r="DE363" s="26">
        <f t="shared" si="1500"/>
        <v>4.4928651229079658E-2</v>
      </c>
      <c r="DF363" s="26">
        <f t="shared" si="1501"/>
        <v>0.18855517186613402</v>
      </c>
      <c r="DG363" s="26">
        <f t="shared" si="1502"/>
        <v>0.28487520422087415</v>
      </c>
      <c r="DH363" s="26">
        <f t="shared" si="1503"/>
        <v>0.40812091313404186</v>
      </c>
      <c r="DI363" s="26">
        <f t="shared" si="1504"/>
        <v>0.99998930835280475</v>
      </c>
      <c r="DJ363" s="26"/>
      <c r="DK363" s="26">
        <f t="shared" si="1505"/>
        <v>7.3510153847305235E-2</v>
      </c>
      <c r="DL363" s="26">
        <f t="shared" si="1506"/>
        <v>4.4929131595503463E-2</v>
      </c>
      <c r="DM363" s="26">
        <f t="shared" si="1507"/>
        <v>0.18855718785306266</v>
      </c>
      <c r="DN363" s="26">
        <f t="shared" si="1508"/>
        <v>0.28487825003861716</v>
      </c>
      <c r="DO363" s="26">
        <f t="shared" si="1509"/>
        <v>0.40812527666551146</v>
      </c>
      <c r="DP363" s="26">
        <f t="shared" si="1510"/>
        <v>1</v>
      </c>
      <c r="DQ363" s="26"/>
      <c r="DR363" s="26"/>
      <c r="DS363" s="26">
        <f t="shared" si="1511"/>
        <v>4.2926114530489827E-2</v>
      </c>
      <c r="DT363" s="26">
        <f t="shared" si="1512"/>
        <v>-8.9530238420111961E-3</v>
      </c>
      <c r="DU363" s="26">
        <f t="shared" si="1513"/>
        <v>-4.4807340414504092E-3</v>
      </c>
      <c r="DV363" s="26">
        <f t="shared" si="1514"/>
        <v>8.5543300741969114E-3</v>
      </c>
      <c r="DW363" s="26">
        <f t="shared" si="1515"/>
        <v>5.6226318026613023E-3</v>
      </c>
      <c r="DY363" s="26">
        <f t="shared" si="1516"/>
        <v>1.0066621539004714</v>
      </c>
      <c r="DZ363" s="26">
        <f t="shared" si="1517"/>
        <v>0.76457507899400923</v>
      </c>
      <c r="EA363" s="26">
        <f t="shared" si="1613"/>
        <v>0.94310866355688205</v>
      </c>
      <c r="EC363" s="26">
        <f t="shared" si="1630"/>
        <v>-3.5376672050827195E-2</v>
      </c>
      <c r="ED363" s="26">
        <f t="shared" si="1631"/>
        <v>-2.6319347204931648E-2</v>
      </c>
      <c r="EE363" s="26">
        <f t="shared" si="1632"/>
        <v>-2.7814442640212159E-2</v>
      </c>
      <c r="EF363" s="26">
        <f t="shared" si="1633"/>
        <v>-2.0834789054823558E-2</v>
      </c>
      <c r="EG363" s="26">
        <f t="shared" si="1634"/>
        <v>-3.2445393325740098E-2</v>
      </c>
      <c r="EI363" s="26">
        <f t="shared" si="1635"/>
        <v>0.97218921631265465</v>
      </c>
      <c r="EJ363" s="26">
        <f t="shared" si="1518"/>
        <v>0.75736883365142904</v>
      </c>
      <c r="EK363" s="26">
        <f t="shared" si="1614"/>
        <v>0.86257979960371245</v>
      </c>
      <c r="EN363" s="26">
        <f t="shared" si="1519"/>
        <v>-5.0831373145776484E-3</v>
      </c>
      <c r="EO363" s="26">
        <f t="shared" si="1482"/>
        <v>-2.8337546791052555E-2</v>
      </c>
      <c r="EP363" s="26">
        <f t="shared" si="1483"/>
        <v>1.6980940496456158E-3</v>
      </c>
      <c r="EQ363" s="26">
        <f t="shared" si="1484"/>
        <v>8.0241350261416912E-3</v>
      </c>
      <c r="ER363" s="26">
        <f t="shared" si="1485"/>
        <v>-1.8217848142250616E-3</v>
      </c>
      <c r="ET363" s="26">
        <f t="shared" si="1636"/>
        <v>1.0002157526480662</v>
      </c>
      <c r="EU363" s="26">
        <f t="shared" si="1520"/>
        <v>0.75276260389738536</v>
      </c>
      <c r="EV363" s="26">
        <f t="shared" si="1615"/>
        <v>0.93182553525381251</v>
      </c>
      <c r="EW363" s="26"/>
      <c r="EX363" s="26">
        <f t="shared" si="1637"/>
        <v>4.8009251845067567E-2</v>
      </c>
      <c r="EY363" s="26">
        <f t="shared" si="1638"/>
        <v>1.9384522949041215E-2</v>
      </c>
      <c r="EZ363" s="26">
        <f t="shared" si="1639"/>
        <v>-6.1786872502276871E-3</v>
      </c>
      <c r="FA363" s="26">
        <f t="shared" si="1640"/>
        <v>5.3019504805487758E-4</v>
      </c>
      <c r="FB363" s="26">
        <f t="shared" si="1641"/>
        <v>7.4444166168866743E-3</v>
      </c>
      <c r="FC363" s="26"/>
      <c r="FD363" s="26">
        <f t="shared" si="1642"/>
        <v>1.0064450374519902</v>
      </c>
      <c r="FE363" s="26">
        <f t="shared" si="1521"/>
        <v>1.0156924061000556</v>
      </c>
      <c r="FF363" s="26">
        <f t="shared" si="1616"/>
        <v>1.0121087779529296</v>
      </c>
      <c r="FV363" s="26">
        <f t="shared" si="1617"/>
        <v>1.5913363302002452</v>
      </c>
      <c r="FX363" s="8">
        <f t="shared" si="1522"/>
        <v>50</v>
      </c>
      <c r="FY363" t="b">
        <f t="shared" si="1493"/>
        <v>0</v>
      </c>
      <c r="GC363" s="11"/>
      <c r="GD363" s="11"/>
      <c r="GE363" s="11"/>
      <c r="GF363" s="11" t="str">
        <f t="shared" ca="1" si="1618"/>
        <v/>
      </c>
      <c r="GG363" s="20" t="str">
        <f t="shared" ca="1" si="1584"/>
        <v/>
      </c>
      <c r="GH363" s="20" t="str">
        <f t="shared" ca="1" si="1585"/>
        <v/>
      </c>
      <c r="GI363" s="20" t="str">
        <f t="shared" ca="1" si="1586"/>
        <v/>
      </c>
      <c r="GM363" s="12" t="str">
        <f t="shared" ca="1" si="1587"/>
        <v/>
      </c>
      <c r="GN363" s="12" t="str">
        <f t="shared" ca="1" si="1588"/>
        <v/>
      </c>
      <c r="GO363" s="12" t="str">
        <f t="shared" ca="1" si="1589"/>
        <v/>
      </c>
      <c r="GP363" s="12" t="str">
        <f t="shared" ca="1" si="1590"/>
        <v/>
      </c>
      <c r="GQ363" s="12" t="str">
        <f t="shared" ca="1" si="1591"/>
        <v/>
      </c>
      <c r="GX363" s="14"/>
      <c r="GZ363">
        <f t="shared" si="1438"/>
        <v>1.1442627612683067</v>
      </c>
      <c r="HA363">
        <f t="shared" si="1619"/>
        <v>0.93320121640153686</v>
      </c>
      <c r="HB363">
        <f t="shared" si="1620"/>
        <v>0.99839273078238078</v>
      </c>
      <c r="HC363">
        <f t="shared" si="1621"/>
        <v>0.98651821058681288</v>
      </c>
      <c r="HD363">
        <f t="shared" si="1622"/>
        <v>1.0517380290497624</v>
      </c>
      <c r="HE363">
        <f t="shared" si="1623"/>
        <v>1.0517379460912391</v>
      </c>
      <c r="HG363">
        <f t="shared" si="1624"/>
        <v>0.93170131081256991</v>
      </c>
      <c r="HI363">
        <f t="shared" si="1625"/>
        <v>0.8797531060607171</v>
      </c>
      <c r="HJ363">
        <f t="shared" si="1626"/>
        <v>0.89884077465408974</v>
      </c>
      <c r="HK363">
        <f t="shared" si="1627"/>
        <v>0.95264921346559206</v>
      </c>
      <c r="HL363">
        <f t="shared" si="1628"/>
        <v>1.0119086850761094</v>
      </c>
      <c r="HM363">
        <f t="shared" si="1629"/>
        <v>1.0150250246668917</v>
      </c>
      <c r="HO363" s="8">
        <f t="shared" si="1523"/>
        <v>50</v>
      </c>
      <c r="HP363" t="b">
        <f t="shared" si="1496"/>
        <v>0</v>
      </c>
      <c r="HS363" s="11"/>
      <c r="HT363" s="11"/>
      <c r="HU363" s="11"/>
      <c r="HV363" s="11" t="str">
        <f t="shared" ca="1" si="1547"/>
        <v/>
      </c>
      <c r="HW363" s="12" t="str">
        <f t="shared" ca="1" si="1548"/>
        <v/>
      </c>
      <c r="HX363" s="12" t="str">
        <f t="shared" ca="1" si="1549"/>
        <v/>
      </c>
      <c r="HY363" s="12" t="str">
        <f t="shared" ca="1" si="1550"/>
        <v/>
      </c>
      <c r="IB363" s="12" t="str">
        <f t="shared" ca="1" si="1551"/>
        <v/>
      </c>
      <c r="IC363" s="12" t="str">
        <f t="shared" ca="1" si="1552"/>
        <v/>
      </c>
      <c r="ID363" s="12" t="str">
        <f t="shared" ca="1" si="1553"/>
        <v/>
      </c>
      <c r="IE363" s="12" t="str">
        <f t="shared" ca="1" si="1554"/>
        <v/>
      </c>
      <c r="IF363" s="12" t="str">
        <f t="shared" ca="1" si="1555"/>
        <v/>
      </c>
    </row>
    <row r="364" spans="1:240" ht="13.5" customHeight="1" x14ac:dyDescent="0.2">
      <c r="A364" s="182" t="s">
        <v>1081</v>
      </c>
      <c r="B364" s="1">
        <f t="shared" si="1497"/>
        <v>2000</v>
      </c>
      <c r="C364" s="42">
        <f>'Annual Data_MER_July-2014'!B64</f>
        <v>7159.3670000000002</v>
      </c>
      <c r="D364" s="42">
        <f>'Annual Data_MER_July-2014'!F64</f>
        <v>4278.0469999999996</v>
      </c>
      <c r="E364" s="42">
        <f>AER11_Table2.1d!U63*0.001</f>
        <v>22824.273000000001</v>
      </c>
      <c r="F364" s="42">
        <f>AER11_Table2.1e!L60*0.001</f>
        <v>26488.526000000002</v>
      </c>
      <c r="G364" s="42">
        <f>AER11_Table2.1f!$Z60*0.001</f>
        <v>38061.997000000003</v>
      </c>
      <c r="H364" s="42">
        <f t="shared" si="1459"/>
        <v>98812.21</v>
      </c>
      <c r="I364" s="15">
        <f t="shared" si="1595"/>
        <v>3.260444911737038</v>
      </c>
      <c r="J364" s="251">
        <f t="shared" si="1460"/>
        <v>60750.213000000003</v>
      </c>
      <c r="K364" s="27">
        <f>[2]National!H291</f>
        <v>7159.3669999999993</v>
      </c>
      <c r="L364" s="42">
        <f>[10]Commercial_Total!D290</f>
        <v>4278.0469999999996</v>
      </c>
      <c r="M364" s="42">
        <f>[11]Total_Industrial!F295</f>
        <v>16810.462608826841</v>
      </c>
      <c r="N364" s="27">
        <f t="shared" si="1524"/>
        <v>26280.405552643468</v>
      </c>
      <c r="O364" s="29">
        <f t="shared" si="1461"/>
        <v>38061.997000000003</v>
      </c>
      <c r="P364" s="29">
        <f t="shared" si="1462"/>
        <v>92590.279161470302</v>
      </c>
      <c r="Q364" s="27"/>
      <c r="R364" s="27"/>
      <c r="S364" s="51">
        <f t="shared" si="1556"/>
        <v>0.99999999999999989</v>
      </c>
      <c r="T364" s="51">
        <f t="shared" si="1557"/>
        <v>1</v>
      </c>
      <c r="U364" s="51">
        <f t="shared" si="1648"/>
        <v>0.73651689185573799</v>
      </c>
      <c r="V364" s="51">
        <f t="shared" si="1559"/>
        <v>0.99214299627859492</v>
      </c>
      <c r="W364" s="51">
        <f t="shared" si="1560"/>
        <v>1</v>
      </c>
      <c r="X364" s="51">
        <f t="shared" si="1561"/>
        <v>0.937032773191393</v>
      </c>
      <c r="Z364" s="23">
        <f t="shared" si="1526"/>
        <v>104162.2934020332</v>
      </c>
      <c r="AA364" s="23">
        <f t="shared" si="1596"/>
        <v>73870.248903781947</v>
      </c>
      <c r="AB364" s="27">
        <f t="shared" si="1593"/>
        <v>2376.849487019384</v>
      </c>
      <c r="AC364" s="58">
        <f t="shared" si="1563"/>
        <v>1.4401122757567597</v>
      </c>
      <c r="AD364" s="27">
        <f t="shared" si="1597"/>
        <v>3321.2321545432319</v>
      </c>
      <c r="AE364" s="27">
        <f t="shared" si="1527"/>
        <v>12565.2</v>
      </c>
      <c r="AH364" s="267">
        <f t="shared" si="1649"/>
        <v>68.732808832915453</v>
      </c>
      <c r="AI364" s="267">
        <f t="shared" si="1463"/>
        <v>57.912990188679004</v>
      </c>
      <c r="AJ364" s="267">
        <f t="shared" si="1594"/>
        <v>7072.5818780841237</v>
      </c>
      <c r="AK364" s="267">
        <f t="shared" si="1529"/>
        <v>18.248858783481634</v>
      </c>
      <c r="AL364" s="231">
        <f t="shared" si="1650"/>
        <v>11460.203692154926</v>
      </c>
      <c r="AM364" s="15"/>
      <c r="AN364" s="34">
        <f t="shared" si="1581"/>
        <v>7.3687867412751329</v>
      </c>
      <c r="AO364" s="34">
        <f t="shared" si="1582"/>
        <v>7.8639583930219974</v>
      </c>
      <c r="AQ364" s="26">
        <f t="shared" si="1532"/>
        <v>0.84009084489727948</v>
      </c>
      <c r="AR364" s="26">
        <f t="shared" si="1598"/>
        <v>0.90266628978576091</v>
      </c>
      <c r="AS364" s="26">
        <f t="shared" si="1533"/>
        <v>0.85664764199997168</v>
      </c>
      <c r="AT364" s="26">
        <f t="shared" si="1534"/>
        <v>0.94152425690849273</v>
      </c>
      <c r="AU364" s="26">
        <f t="shared" si="1535"/>
        <v>0.99196773831476437</v>
      </c>
      <c r="AV364" s="26">
        <f t="shared" si="1536"/>
        <v>0.79660807279063528</v>
      </c>
      <c r="AY364" s="34">
        <f t="shared" si="1599"/>
        <v>8.289744166589724</v>
      </c>
      <c r="AZ364" s="34">
        <f t="shared" si="1600"/>
        <v>5.8789552815539698</v>
      </c>
      <c r="BA364" s="34">
        <f t="shared" si="1601"/>
        <v>0.18916129365385223</v>
      </c>
      <c r="BB364">
        <f t="shared" si="1602"/>
        <v>1.1461117019679428E-4</v>
      </c>
      <c r="BC364" s="34">
        <f t="shared" si="1603"/>
        <v>0.26431987987005634</v>
      </c>
      <c r="BD364" s="34"/>
      <c r="BH364" s="258">
        <f>[2]National!CQ291</f>
        <v>0.76969446873249636</v>
      </c>
      <c r="BI364" s="258">
        <f>[10]Commercial_Total!Y290</f>
        <v>0.91691157020071878</v>
      </c>
      <c r="BJ364" s="258">
        <f>[11]Total_Industrial!Z295</f>
        <v>0.9331121894236013</v>
      </c>
      <c r="BK364" s="51">
        <f t="shared" si="1542"/>
        <v>0.88736930071001807</v>
      </c>
      <c r="BL364" s="258">
        <f>[13]Elec_Power_Sector!AF60</f>
        <v>0.99235274253787853</v>
      </c>
      <c r="BN364" s="258">
        <f>[2]National!CU291</f>
        <v>1.0914601559768384</v>
      </c>
      <c r="BO364" s="258">
        <f>[10]Commercial_Total!X290</f>
        <v>0.98446384484837568</v>
      </c>
      <c r="BP364" s="258">
        <f>[11]Total_Industrial!AD295</f>
        <v>0.9180550898242551</v>
      </c>
      <c r="BQ364" s="51">
        <f t="shared" si="1543"/>
        <v>1.0610286564513156</v>
      </c>
      <c r="BR364" s="263">
        <f t="shared" si="1651"/>
        <v>0.99961202886170342</v>
      </c>
      <c r="BT364">
        <f t="shared" si="1652"/>
        <v>1.0000000000000009</v>
      </c>
      <c r="BU364">
        <f t="shared" si="1643"/>
        <v>1</v>
      </c>
      <c r="BV364">
        <f t="shared" si="1644"/>
        <v>1.000000878864755</v>
      </c>
      <c r="BW364">
        <f t="shared" si="1645"/>
        <v>1.0000000000000013</v>
      </c>
      <c r="BX364">
        <f t="shared" si="1646"/>
        <v>1</v>
      </c>
      <c r="BZ364" s="83">
        <f t="shared" si="1498"/>
        <v>1.6564324979896385</v>
      </c>
      <c r="CA364" s="83">
        <f t="shared" si="1604"/>
        <v>0.78084458266163148</v>
      </c>
      <c r="CB364" s="83">
        <f t="shared" si="1605"/>
        <v>0.79660807279063528</v>
      </c>
      <c r="CC364" s="83">
        <f t="shared" si="1606"/>
        <v>0.85423379015751932</v>
      </c>
      <c r="CD364" s="83">
        <f t="shared" si="1607"/>
        <v>1.0079436986566188</v>
      </c>
      <c r="CE364" s="83">
        <f t="shared" si="1608"/>
        <v>0.92519175783908725</v>
      </c>
      <c r="CF364" s="84">
        <f t="shared" si="1464"/>
        <v>1.3195277202068718</v>
      </c>
      <c r="CG364" s="84">
        <f t="shared" si="1609"/>
        <v>1.3195274999313038</v>
      </c>
      <c r="CH364" s="9"/>
      <c r="CI364" s="84">
        <f t="shared" si="1465"/>
        <v>0.861019565968832</v>
      </c>
      <c r="CK364" s="87">
        <f t="shared" si="1419"/>
        <v>0.61162779454079896</v>
      </c>
      <c r="CL364" s="87">
        <f t="shared" si="1466"/>
        <v>2.7927389042319798E-4</v>
      </c>
      <c r="CM364" s="92">
        <f t="shared" si="1467"/>
        <v>1</v>
      </c>
      <c r="CN364" s="92">
        <f t="shared" si="1468"/>
        <v>1</v>
      </c>
      <c r="CO364" s="5">
        <f t="shared" si="1469"/>
        <v>1</v>
      </c>
      <c r="CP364" s="91">
        <f t="shared" si="1610"/>
        <v>1</v>
      </c>
      <c r="CQ364" s="37">
        <f t="shared" si="1647"/>
        <v>1.3195277202068718</v>
      </c>
      <c r="CR364">
        <f t="shared" si="1611"/>
        <v>0.861019565968832</v>
      </c>
      <c r="CS364" s="84">
        <f t="shared" si="1612"/>
        <v>0.93254104668903637</v>
      </c>
      <c r="CT364" s="205"/>
      <c r="CU364" s="244"/>
      <c r="CV364" s="5"/>
      <c r="CW364" s="26">
        <f t="shared" si="1470"/>
        <v>7.7323095521881033E-2</v>
      </c>
      <c r="CX364" s="26">
        <f t="shared" si="1471"/>
        <v>4.6204062011082347E-2</v>
      </c>
      <c r="CY364" s="26">
        <f t="shared" si="1472"/>
        <v>0.18155753240046604</v>
      </c>
      <c r="CZ364" s="26">
        <f t="shared" si="1473"/>
        <v>0.28383547161373679</v>
      </c>
      <c r="DA364" s="26">
        <f t="shared" si="1474"/>
        <v>0.41107983845283386</v>
      </c>
      <c r="DB364">
        <f t="shared" si="1475"/>
        <v>1</v>
      </c>
      <c r="DD364" s="26">
        <f t="shared" si="1499"/>
        <v>7.5945641248879064E-2</v>
      </c>
      <c r="DE364" s="26">
        <f t="shared" si="1500"/>
        <v>4.5408145689521902E-2</v>
      </c>
      <c r="DF364" s="26">
        <f t="shared" si="1501"/>
        <v>0.18453524737124435</v>
      </c>
      <c r="DG364" s="26">
        <f t="shared" si="1502"/>
        <v>0.28501594406916608</v>
      </c>
      <c r="DH364" s="26">
        <f t="shared" si="1503"/>
        <v>0.4090610614048652</v>
      </c>
      <c r="DI364" s="26">
        <f t="shared" si="1504"/>
        <v>0.9999660397836766</v>
      </c>
      <c r="DJ364" s="26"/>
      <c r="DK364" s="26">
        <f t="shared" si="1505"/>
        <v>7.5948220466875493E-2</v>
      </c>
      <c r="DL364" s="26">
        <f t="shared" si="1506"/>
        <v>4.540968781234319E-2</v>
      </c>
      <c r="DM364" s="26">
        <f t="shared" si="1507"/>
        <v>0.18454151444099542</v>
      </c>
      <c r="DN364" s="26">
        <f t="shared" si="1508"/>
        <v>0.28502562360100131</v>
      </c>
      <c r="DO364" s="26">
        <f t="shared" si="1509"/>
        <v>0.4090749536787846</v>
      </c>
      <c r="DP364" s="26">
        <f t="shared" si="1510"/>
        <v>1</v>
      </c>
      <c r="DQ364" s="26"/>
      <c r="DR364" s="26"/>
      <c r="DS364" s="26">
        <f t="shared" si="1511"/>
        <v>4.4125157026412461E-2</v>
      </c>
      <c r="DT364" s="26">
        <f t="shared" si="1512"/>
        <v>3.2464804388609284E-2</v>
      </c>
      <c r="DU364" s="26">
        <f t="shared" si="1513"/>
        <v>-3.633878197438762E-2</v>
      </c>
      <c r="DV364" s="26">
        <f t="shared" si="1514"/>
        <v>-1.4385717038580596E-2</v>
      </c>
      <c r="DW364" s="26">
        <f t="shared" si="1515"/>
        <v>-1.2925433899980632E-2</v>
      </c>
      <c r="DY364" s="26">
        <f t="shared" si="1516"/>
        <v>0.98879491062250402</v>
      </c>
      <c r="DZ364" s="26">
        <f t="shared" si="1517"/>
        <v>0.75600794689807527</v>
      </c>
      <c r="EA364" s="26">
        <f t="shared" si="1613"/>
        <v>0.93254104668903637</v>
      </c>
      <c r="EC364" s="26">
        <f t="shared" si="1630"/>
        <v>-2.9058197370459931E-2</v>
      </c>
      <c r="ED364" s="26">
        <f t="shared" si="1631"/>
        <v>-1.8602249740143042E-2</v>
      </c>
      <c r="EE364" s="26">
        <f t="shared" si="1632"/>
        <v>-1.7100371984000877E-2</v>
      </c>
      <c r="EF364" s="26">
        <f t="shared" si="1633"/>
        <v>-1.4900394592264308E-2</v>
      </c>
      <c r="EG364" s="26">
        <f t="shared" si="1634"/>
        <v>1.7884568969630569E-3</v>
      </c>
      <c r="EI364" s="26">
        <f t="shared" si="1635"/>
        <v>0.99032436251112366</v>
      </c>
      <c r="EJ364" s="26">
        <f t="shared" si="1518"/>
        <v>0.75004080737164469</v>
      </c>
      <c r="EK364" s="26">
        <f t="shared" si="1614"/>
        <v>0.85423379015751932</v>
      </c>
      <c r="EN364" s="26">
        <f t="shared" si="1519"/>
        <v>-1.2490745320796734E-2</v>
      </c>
      <c r="EO364" s="26">
        <f t="shared" si="1482"/>
        <v>2.6347584115467724E-3</v>
      </c>
      <c r="EP364" s="26">
        <f t="shared" si="1483"/>
        <v>-5.1766695834452254E-3</v>
      </c>
      <c r="EQ364" s="26">
        <f t="shared" si="1484"/>
        <v>-1.6833088825682966E-2</v>
      </c>
      <c r="ER364" s="26">
        <f t="shared" si="1485"/>
        <v>-1.3748165647752412E-3</v>
      </c>
      <c r="ET364" s="26">
        <f t="shared" si="1636"/>
        <v>0.99288088041833023</v>
      </c>
      <c r="EU364" s="26">
        <f t="shared" si="1520"/>
        <v>0.74740359690363078</v>
      </c>
      <c r="EV364" s="26">
        <f t="shared" si="1615"/>
        <v>0.92519175783908725</v>
      </c>
      <c r="EW364" s="26"/>
      <c r="EX364" s="26">
        <f t="shared" si="1637"/>
        <v>5.6615902347209292E-2</v>
      </c>
      <c r="EY364" s="26">
        <f t="shared" si="1638"/>
        <v>2.9830045977062552E-2</v>
      </c>
      <c r="EZ364" s="26">
        <f t="shared" si="1639"/>
        <v>-3.1162013312799872E-2</v>
      </c>
      <c r="FA364" s="26">
        <f t="shared" si="1640"/>
        <v>2.4473717871026932E-3</v>
      </c>
      <c r="FB364" s="26">
        <f t="shared" si="1641"/>
        <v>-1.1550617335205451E-2</v>
      </c>
      <c r="FC364" s="26"/>
      <c r="FD364" s="26">
        <f t="shared" si="1642"/>
        <v>0.99588475133598287</v>
      </c>
      <c r="FE364" s="26">
        <f t="shared" si="1521"/>
        <v>1.0115125792827999</v>
      </c>
      <c r="FF364" s="26">
        <f t="shared" si="1616"/>
        <v>1.0079436986566188</v>
      </c>
      <c r="FV364" s="26">
        <f t="shared" si="1617"/>
        <v>1.6564324979896385</v>
      </c>
      <c r="FX364" s="8">
        <f t="shared" si="1522"/>
        <v>51</v>
      </c>
      <c r="FY364" t="b">
        <f t="shared" si="1493"/>
        <v>0</v>
      </c>
      <c r="GC364" s="11"/>
      <c r="GD364" s="11"/>
      <c r="GE364" s="11"/>
      <c r="GF364" s="11" t="str">
        <f t="shared" ca="1" si="1618"/>
        <v/>
      </c>
      <c r="GG364" s="20" t="str">
        <f t="shared" ca="1" si="1584"/>
        <v/>
      </c>
      <c r="GH364" s="20" t="str">
        <f t="shared" ca="1" si="1585"/>
        <v/>
      </c>
      <c r="GI364" s="20" t="str">
        <f t="shared" ca="1" si="1586"/>
        <v/>
      </c>
      <c r="GM364" s="12" t="str">
        <f t="shared" ca="1" si="1587"/>
        <v/>
      </c>
      <c r="GN364" s="12" t="str">
        <f t="shared" ca="1" si="1588"/>
        <v/>
      </c>
      <c r="GO364" s="12" t="str">
        <f t="shared" ca="1" si="1589"/>
        <v/>
      </c>
      <c r="GP364" s="12" t="str">
        <f t="shared" ca="1" si="1590"/>
        <v/>
      </c>
      <c r="GQ364" s="12" t="str">
        <f t="shared" ca="1" si="1591"/>
        <v/>
      </c>
      <c r="GX364" s="14"/>
      <c r="GZ364">
        <f t="shared" si="1438"/>
        <v>1.1910706668562492</v>
      </c>
      <c r="HA364">
        <f t="shared" si="1619"/>
        <v>0.92417189972745717</v>
      </c>
      <c r="HB364">
        <f t="shared" si="1620"/>
        <v>0.99428409643086413</v>
      </c>
      <c r="HC364">
        <f t="shared" si="1621"/>
        <v>0.9794950694761505</v>
      </c>
      <c r="HD364">
        <f t="shared" si="1622"/>
        <v>1.072020364817502</v>
      </c>
      <c r="HE364">
        <f t="shared" si="1623"/>
        <v>1.0720202606583058</v>
      </c>
      <c r="HG364">
        <f t="shared" si="1624"/>
        <v>0.91888942226730996</v>
      </c>
      <c r="HI364">
        <f t="shared" si="1625"/>
        <v>0.91944153985994503</v>
      </c>
      <c r="HJ364">
        <f t="shared" si="1626"/>
        <v>0.92850030504645797</v>
      </c>
      <c r="HK364">
        <f t="shared" si="1627"/>
        <v>0.91865254121791329</v>
      </c>
      <c r="HL364">
        <f t="shared" si="1628"/>
        <v>0.99745585944249204</v>
      </c>
      <c r="HM364">
        <f t="shared" si="1629"/>
        <v>1.0019898101841551</v>
      </c>
      <c r="HO364" s="8">
        <f t="shared" si="1523"/>
        <v>51</v>
      </c>
      <c r="HP364" t="b">
        <f t="shared" si="1496"/>
        <v>0</v>
      </c>
      <c r="HS364" s="11"/>
      <c r="HT364" s="11"/>
      <c r="HU364" s="11"/>
      <c r="HV364" s="11" t="str">
        <f t="shared" ca="1" si="1547"/>
        <v/>
      </c>
      <c r="HW364" s="12" t="str">
        <f t="shared" ca="1" si="1548"/>
        <v/>
      </c>
      <c r="HX364" s="12" t="str">
        <f t="shared" ca="1" si="1549"/>
        <v/>
      </c>
      <c r="HY364" s="12" t="str">
        <f t="shared" ca="1" si="1550"/>
        <v/>
      </c>
      <c r="IB364" s="12" t="str">
        <f t="shared" ca="1" si="1551"/>
        <v/>
      </c>
      <c r="IC364" s="12" t="str">
        <f t="shared" ca="1" si="1552"/>
        <v/>
      </c>
      <c r="ID364" s="12" t="str">
        <f t="shared" ca="1" si="1553"/>
        <v/>
      </c>
      <c r="IE364" s="12" t="str">
        <f t="shared" ca="1" si="1554"/>
        <v/>
      </c>
      <c r="IF364" s="12" t="str">
        <f t="shared" ca="1" si="1555"/>
        <v/>
      </c>
    </row>
    <row r="365" spans="1:240" x14ac:dyDescent="0.2">
      <c r="A365" s="182" t="s">
        <v>1081</v>
      </c>
      <c r="B365" s="1">
        <f t="shared" si="1497"/>
        <v>2001</v>
      </c>
      <c r="C365" s="42">
        <f>'Annual Data_MER_July-2014'!B65</f>
        <v>6868.1890000000003</v>
      </c>
      <c r="D365" s="42">
        <f>'Annual Data_MER_July-2014'!F65</f>
        <v>4084.3270000000002</v>
      </c>
      <c r="E365" s="42">
        <f>AER11_Table2.1d!U64*0.001</f>
        <v>21793.850000000002</v>
      </c>
      <c r="F365" s="42">
        <f>AER11_Table2.1e!L61*0.001</f>
        <v>26212.522000000001</v>
      </c>
      <c r="G365" s="42">
        <f>AER11_Table2.1f!$Z61*0.001</f>
        <v>37215.347000000002</v>
      </c>
      <c r="H365" s="42">
        <f t="shared" si="1459"/>
        <v>96174.235000000015</v>
      </c>
      <c r="I365" s="15">
        <f t="shared" si="1595"/>
        <v>3.2132358178815528</v>
      </c>
      <c r="J365" s="251">
        <f t="shared" si="1460"/>
        <v>58958.888000000014</v>
      </c>
      <c r="K365" s="27">
        <f>[2]National!H292</f>
        <v>6868.1890000000003</v>
      </c>
      <c r="L365" s="42">
        <f>[10]Commercial_Total!D291</f>
        <v>4084.3270000000002</v>
      </c>
      <c r="M365" s="42">
        <f>[11]Total_Industrial!F296</f>
        <v>16263.223103067596</v>
      </c>
      <c r="N365" s="27">
        <f t="shared" si="1524"/>
        <v>26223.779459304747</v>
      </c>
      <c r="O365" s="29">
        <f t="shared" si="1461"/>
        <v>37215.347000000002</v>
      </c>
      <c r="P365" s="29">
        <f t="shared" si="1462"/>
        <v>90654.865562372346</v>
      </c>
      <c r="Q365" s="27"/>
      <c r="R365" s="27"/>
      <c r="S365" s="51">
        <f t="shared" si="1556"/>
        <v>1</v>
      </c>
      <c r="T365" s="51">
        <f t="shared" si="1557"/>
        <v>1</v>
      </c>
      <c r="U365" s="51">
        <f t="shared" si="1648"/>
        <v>0.74622992739087379</v>
      </c>
      <c r="V365" s="51">
        <f t="shared" si="1559"/>
        <v>1.0004294687594253</v>
      </c>
      <c r="W365" s="51">
        <f t="shared" si="1560"/>
        <v>1</v>
      </c>
      <c r="X365" s="51">
        <f t="shared" si="1561"/>
        <v>0.94261072689969749</v>
      </c>
      <c r="Z365" s="23">
        <f t="shared" si="1526"/>
        <v>105243.54316416201</v>
      </c>
      <c r="AA365" s="23">
        <f t="shared" si="1596"/>
        <v>75387.733723424317</v>
      </c>
      <c r="AB365" s="27">
        <f t="shared" si="1593"/>
        <v>2321.781974884464</v>
      </c>
      <c r="AC365" s="58">
        <f t="shared" si="1563"/>
        <v>1.4527798151403946</v>
      </c>
      <c r="AD365" s="27">
        <f t="shared" si="1597"/>
        <v>3332.657965609887</v>
      </c>
      <c r="AE365" s="27">
        <f t="shared" si="1527"/>
        <v>12684.4</v>
      </c>
      <c r="AH365" s="267">
        <f t="shared" si="1649"/>
        <v>65.259956036322279</v>
      </c>
      <c r="AI365" s="267">
        <f t="shared" si="1463"/>
        <v>54.177606863527807</v>
      </c>
      <c r="AJ365" s="267">
        <f t="shared" si="1594"/>
        <v>7004.6297537807704</v>
      </c>
      <c r="AK365" s="51">
        <f t="shared" si="1529"/>
        <v>18.0507597820462</v>
      </c>
      <c r="AL365" s="231">
        <f t="shared" si="1650"/>
        <v>11166.866622386637</v>
      </c>
      <c r="AM365" s="15"/>
      <c r="AN365" s="34">
        <f t="shared" si="1581"/>
        <v>7.1469573304509755</v>
      </c>
      <c r="AO365" s="34">
        <f t="shared" si="1582"/>
        <v>7.5820878401816421</v>
      </c>
      <c r="AQ365" s="26">
        <f t="shared" si="1532"/>
        <v>0.79764369498978616</v>
      </c>
      <c r="AR365" s="26">
        <f t="shared" si="1598"/>
        <v>0.84444438488918117</v>
      </c>
      <c r="AS365" s="26">
        <f t="shared" si="1533"/>
        <v>0.84841712193575924</v>
      </c>
      <c r="AT365" s="26">
        <f t="shared" si="1534"/>
        <v>0.93130361695868724</v>
      </c>
      <c r="AU365" s="26">
        <f t="shared" si="1535"/>
        <v>0.96657718527763803</v>
      </c>
      <c r="AV365" s="26">
        <f t="shared" si="1536"/>
        <v>0.77262704231039436</v>
      </c>
      <c r="AY365" s="34">
        <f t="shared" si="1599"/>
        <v>8.2970848573178078</v>
      </c>
      <c r="AZ365" s="34">
        <f t="shared" si="1600"/>
        <v>5.9433425091785432</v>
      </c>
      <c r="BA365" s="34">
        <f t="shared" si="1601"/>
        <v>0.18304231771975529</v>
      </c>
      <c r="BB365">
        <f t="shared" si="1602"/>
        <v>1.1453279738421956E-4</v>
      </c>
      <c r="BC365" s="34">
        <f t="shared" si="1603"/>
        <v>0.26273674478965398</v>
      </c>
      <c r="BD365" s="34"/>
      <c r="BH365" s="258">
        <f>[2]National!CQ292</f>
        <v>0.75803379341279908</v>
      </c>
      <c r="BI365" s="258">
        <f>[10]Commercial_Total!Y291</f>
        <v>0.8819826109027038</v>
      </c>
      <c r="BJ365" s="258">
        <f>[11]Total_Industrial!Z296</f>
        <v>0.929253238997229</v>
      </c>
      <c r="BK365" s="51">
        <f t="shared" si="1542"/>
        <v>0.87598677623355403</v>
      </c>
      <c r="BL365" s="258">
        <f>[13]Elec_Power_Sector!AF61</f>
        <v>0.98956026921956697</v>
      </c>
      <c r="BN365" s="258">
        <f>[2]National!CU292</f>
        <v>1.052253477247574</v>
      </c>
      <c r="BO365" s="258">
        <f>[10]Commercial_Total!X291</f>
        <v>0.95743881392955976</v>
      </c>
      <c r="BP365" s="258">
        <f>[11]Total_Industrial!AD296</f>
        <v>0.9130104385683544</v>
      </c>
      <c r="BQ365" s="51">
        <f t="shared" si="1543"/>
        <v>1.0631480317122799</v>
      </c>
      <c r="BR365" s="263">
        <f t="shared" si="1651"/>
        <v>0.9767744475431952</v>
      </c>
      <c r="BT365">
        <f t="shared" si="1652"/>
        <v>1.0000000000000011</v>
      </c>
      <c r="BU365">
        <f t="shared" si="1643"/>
        <v>1</v>
      </c>
      <c r="BV365">
        <f t="shared" si="1644"/>
        <v>1.0000009256557232</v>
      </c>
      <c r="BW365">
        <f t="shared" si="1645"/>
        <v>1.0000000000000011</v>
      </c>
      <c r="BX365">
        <f t="shared" si="1646"/>
        <v>1</v>
      </c>
      <c r="BZ365" s="83">
        <f t="shared" si="1498"/>
        <v>1.6721462752283902</v>
      </c>
      <c r="CA365" s="83">
        <f t="shared" si="1604"/>
        <v>0.75285650296978934</v>
      </c>
      <c r="CB365" s="83">
        <f t="shared" si="1605"/>
        <v>0.77262704231039436</v>
      </c>
      <c r="CC365" s="83">
        <f t="shared" si="1606"/>
        <v>0.84739856631114752</v>
      </c>
      <c r="CD365" s="83">
        <f t="shared" si="1607"/>
        <v>0.99394367750466284</v>
      </c>
      <c r="CE365" s="83">
        <f t="shared" si="1608"/>
        <v>0.91731919308894994</v>
      </c>
      <c r="CF365" s="84">
        <f t="shared" si="1464"/>
        <v>1.2919456575213415</v>
      </c>
      <c r="CG365" s="84">
        <f t="shared" si="1609"/>
        <v>1.2919454309400538</v>
      </c>
      <c r="CH365" s="9"/>
      <c r="CI365" s="84">
        <f t="shared" si="1465"/>
        <v>0.84226644731148081</v>
      </c>
      <c r="CK365" s="87">
        <f t="shared" si="1419"/>
        <v>0.53220714769578614</v>
      </c>
      <c r="CL365" s="87">
        <f t="shared" si="1466"/>
        <v>2.716179581148271E-4</v>
      </c>
      <c r="CM365" s="92">
        <f t="shared" si="1467"/>
        <v>1</v>
      </c>
      <c r="CN365" s="92">
        <f t="shared" si="1468"/>
        <v>1</v>
      </c>
      <c r="CO365" s="5">
        <f t="shared" si="1469"/>
        <v>1</v>
      </c>
      <c r="CP365" s="91">
        <f t="shared" si="1610"/>
        <v>1</v>
      </c>
      <c r="CQ365" s="37">
        <f t="shared" si="1647"/>
        <v>1.2919456575213415</v>
      </c>
      <c r="CR365">
        <f t="shared" si="1611"/>
        <v>0.84226644731148081</v>
      </c>
      <c r="CS365" s="84">
        <f t="shared" si="1612"/>
        <v>0.91176345231943856</v>
      </c>
      <c r="CT365" s="205"/>
      <c r="CU365" s="244"/>
      <c r="CV365" s="5"/>
      <c r="CW365" s="26">
        <f t="shared" si="1470"/>
        <v>7.5761945675983045E-2</v>
      </c>
      <c r="CX365" s="26">
        <f t="shared" si="1471"/>
        <v>4.5053588405466249E-2</v>
      </c>
      <c r="CY365" s="26">
        <f t="shared" si="1472"/>
        <v>0.17939713441942259</v>
      </c>
      <c r="CZ365" s="26">
        <f t="shared" si="1473"/>
        <v>0.28927051291320116</v>
      </c>
      <c r="DA365" s="26">
        <f t="shared" si="1474"/>
        <v>0.41051681858592692</v>
      </c>
      <c r="DB365">
        <f t="shared" si="1475"/>
        <v>1</v>
      </c>
      <c r="DD365" s="26">
        <f t="shared" si="1499"/>
        <v>7.6539867110369947E-2</v>
      </c>
      <c r="DE365" s="26">
        <f t="shared" si="1500"/>
        <v>4.5626407793382701E-2</v>
      </c>
      <c r="DF365" s="26">
        <f t="shared" si="1501"/>
        <v>0.18047517830827792</v>
      </c>
      <c r="DG365" s="26">
        <f t="shared" si="1502"/>
        <v>0.28654440153644667</v>
      </c>
      <c r="DH365" s="26">
        <f t="shared" si="1503"/>
        <v>0.41079826421545501</v>
      </c>
      <c r="DI365" s="26">
        <f t="shared" si="1504"/>
        <v>0.99998411896393224</v>
      </c>
      <c r="DJ365" s="26"/>
      <c r="DK365" s="26">
        <f t="shared" si="1505"/>
        <v>7.6541082662064372E-2</v>
      </c>
      <c r="DL365" s="26">
        <f t="shared" si="1506"/>
        <v>4.5627132399518003E-2</v>
      </c>
      <c r="DM365" s="26">
        <f t="shared" si="1507"/>
        <v>0.18047804448661184</v>
      </c>
      <c r="DN365" s="26">
        <f t="shared" si="1508"/>
        <v>0.28654895223069221</v>
      </c>
      <c r="DO365" s="26">
        <f t="shared" si="1509"/>
        <v>0.41080478822111355</v>
      </c>
      <c r="DP365" s="26">
        <f t="shared" si="1510"/>
        <v>1</v>
      </c>
      <c r="DQ365" s="26"/>
      <c r="DR365" s="26"/>
      <c r="DS365" s="26">
        <f t="shared" si="1511"/>
        <v>-5.184803444336681E-2</v>
      </c>
      <c r="DT365" s="26">
        <f t="shared" si="1512"/>
        <v>-6.6674049432270677E-2</v>
      </c>
      <c r="DU365" s="26">
        <f t="shared" si="1513"/>
        <v>-9.6542772631083972E-3</v>
      </c>
      <c r="DV365" s="26">
        <f t="shared" si="1514"/>
        <v>-1.0914768580150731E-2</v>
      </c>
      <c r="DW365" s="26">
        <f t="shared" si="1515"/>
        <v>-2.5929428828205887E-2</v>
      </c>
      <c r="DY365" s="26">
        <f t="shared" si="1516"/>
        <v>0.97771937820499355</v>
      </c>
      <c r="DZ365" s="26">
        <f t="shared" si="1517"/>
        <v>0.73916361975921996</v>
      </c>
      <c r="EA365" s="26">
        <f t="shared" si="1613"/>
        <v>0.91176345231943856</v>
      </c>
      <c r="EC365" s="26">
        <f t="shared" si="1630"/>
        <v>8.8512291249329632E-4</v>
      </c>
      <c r="ED365" s="26">
        <f t="shared" si="1631"/>
        <v>1.0892614174779019E-2</v>
      </c>
      <c r="EE365" s="26">
        <f t="shared" si="1632"/>
        <v>-3.2882686213277619E-2</v>
      </c>
      <c r="EF365" s="26">
        <f t="shared" si="1633"/>
        <v>-6.8404869181691466E-4</v>
      </c>
      <c r="EG365" s="26">
        <f t="shared" si="1634"/>
        <v>-6.0074753549250815E-3</v>
      </c>
      <c r="EI365" s="26">
        <f t="shared" si="1635"/>
        <v>0.9919984155097501</v>
      </c>
      <c r="EJ365" s="26">
        <f t="shared" si="1518"/>
        <v>0.74403929248032519</v>
      </c>
      <c r="EK365" s="26">
        <f t="shared" si="1614"/>
        <v>0.84739856631114752</v>
      </c>
      <c r="EN365" s="26">
        <f t="shared" si="1519"/>
        <v>-1.5265675262923006E-2</v>
      </c>
      <c r="EO365" s="26">
        <f t="shared" si="1482"/>
        <v>-3.8838693518698147E-2</v>
      </c>
      <c r="EP365" s="26">
        <f t="shared" si="1483"/>
        <v>-4.1441447422307697E-3</v>
      </c>
      <c r="EQ365" s="26">
        <f t="shared" si="1484"/>
        <v>-1.2910248500482101E-2</v>
      </c>
      <c r="ER365" s="26">
        <f t="shared" si="1485"/>
        <v>-2.8179593651589331E-3</v>
      </c>
      <c r="ET365" s="26">
        <f t="shared" si="1636"/>
        <v>0.99149088317807244</v>
      </c>
      <c r="EU365" s="26">
        <f t="shared" si="1520"/>
        <v>0.74104385238444892</v>
      </c>
      <c r="EV365" s="26">
        <f t="shared" si="1615"/>
        <v>0.91731919308894994</v>
      </c>
      <c r="EW365" s="26"/>
      <c r="EX365" s="26">
        <f t="shared" si="1637"/>
        <v>-3.6582359180443703E-2</v>
      </c>
      <c r="EY365" s="26">
        <f t="shared" si="1638"/>
        <v>-2.7835355913572498E-2</v>
      </c>
      <c r="EZ365" s="26">
        <f t="shared" si="1639"/>
        <v>-5.5100857299515242E-3</v>
      </c>
      <c r="FA365" s="26">
        <f t="shared" si="1640"/>
        <v>1.9954799203312145E-3</v>
      </c>
      <c r="FB365" s="26">
        <f t="shared" si="1641"/>
        <v>-2.3111469463046874E-2</v>
      </c>
      <c r="FC365" s="26"/>
      <c r="FD365" s="26">
        <f t="shared" si="1642"/>
        <v>0.98611031432547769</v>
      </c>
      <c r="FE365" s="26">
        <f t="shared" si="1521"/>
        <v>0.99746298750073648</v>
      </c>
      <c r="FF365" s="26">
        <f t="shared" si="1616"/>
        <v>0.99394367750466284</v>
      </c>
      <c r="FV365" s="26">
        <f t="shared" si="1617"/>
        <v>1.6721462752283902</v>
      </c>
      <c r="FX365" s="8">
        <f t="shared" si="1522"/>
        <v>52</v>
      </c>
      <c r="FY365" t="b">
        <f t="shared" si="1493"/>
        <v>0</v>
      </c>
      <c r="GC365" s="11"/>
      <c r="GD365" s="11"/>
      <c r="GE365" s="11"/>
      <c r="GF365" s="11" t="str">
        <f t="shared" ca="1" si="1618"/>
        <v/>
      </c>
      <c r="GG365" s="20" t="str">
        <f t="shared" ca="1" si="1584"/>
        <v/>
      </c>
      <c r="GH365" s="20" t="str">
        <f t="shared" ca="1" si="1585"/>
        <v/>
      </c>
      <c r="GI365" s="20" t="str">
        <f t="shared" ca="1" si="1586"/>
        <v/>
      </c>
      <c r="GM365" s="12" t="str">
        <f t="shared" ca="1" si="1587"/>
        <v/>
      </c>
      <c r="GN365" s="12" t="str">
        <f t="shared" ca="1" si="1588"/>
        <v/>
      </c>
      <c r="GO365" s="12" t="str">
        <f t="shared" ca="1" si="1589"/>
        <v/>
      </c>
      <c r="GP365" s="12" t="str">
        <f t="shared" ca="1" si="1590"/>
        <v/>
      </c>
      <c r="GQ365" s="12" t="str">
        <f t="shared" ca="1" si="1591"/>
        <v/>
      </c>
      <c r="GX365" s="14"/>
      <c r="GZ365">
        <f t="shared" si="1438"/>
        <v>1.2023697805583202</v>
      </c>
      <c r="HA365">
        <f t="shared" si="1619"/>
        <v>0.91677706018827321</v>
      </c>
      <c r="HB365">
        <f t="shared" si="1620"/>
        <v>0.98047380286026298</v>
      </c>
      <c r="HC365">
        <f t="shared" si="1621"/>
        <v>0.97116043150347586</v>
      </c>
      <c r="HD365">
        <f t="shared" si="1622"/>
        <v>1.0496119436454741</v>
      </c>
      <c r="HE365">
        <f t="shared" si="1623"/>
        <v>1.0496118327998225</v>
      </c>
      <c r="HG365">
        <f t="shared" si="1624"/>
        <v>0.89887589057784822</v>
      </c>
      <c r="HI365">
        <f t="shared" si="1625"/>
        <v>0.87298504874274496</v>
      </c>
      <c r="HJ365">
        <f t="shared" si="1626"/>
        <v>0.86861210819168178</v>
      </c>
      <c r="HK365">
        <f t="shared" si="1627"/>
        <v>0.90982628897389661</v>
      </c>
      <c r="HL365">
        <f t="shared" si="1628"/>
        <v>0.98662805853308189</v>
      </c>
      <c r="HM365">
        <f t="shared" si="1629"/>
        <v>0.97634273071223376</v>
      </c>
      <c r="HO365" s="8">
        <f t="shared" si="1523"/>
        <v>52</v>
      </c>
      <c r="HP365" t="b">
        <f t="shared" si="1496"/>
        <v>0</v>
      </c>
      <c r="HS365" s="11"/>
      <c r="HT365" s="11"/>
      <c r="HU365" s="11"/>
      <c r="HV365" s="11" t="str">
        <f t="shared" ca="1" si="1547"/>
        <v/>
      </c>
      <c r="HW365" s="12" t="str">
        <f t="shared" ca="1" si="1548"/>
        <v/>
      </c>
      <c r="HX365" s="12" t="str">
        <f t="shared" ca="1" si="1549"/>
        <v/>
      </c>
      <c r="HY365" s="12" t="str">
        <f t="shared" ca="1" si="1550"/>
        <v/>
      </c>
      <c r="IB365" s="12" t="str">
        <f t="shared" ca="1" si="1551"/>
        <v/>
      </c>
      <c r="IC365" s="12" t="str">
        <f t="shared" ca="1" si="1552"/>
        <v/>
      </c>
      <c r="ID365" s="12" t="str">
        <f t="shared" ca="1" si="1553"/>
        <v/>
      </c>
      <c r="IE365" s="12" t="str">
        <f t="shared" ca="1" si="1554"/>
        <v/>
      </c>
      <c r="IF365" s="12" t="str">
        <f t="shared" ca="1" si="1555"/>
        <v/>
      </c>
    </row>
    <row r="366" spans="1:240" x14ac:dyDescent="0.2">
      <c r="A366" s="182" t="s">
        <v>1081</v>
      </c>
      <c r="B366" s="1">
        <f t="shared" si="1497"/>
        <v>2002</v>
      </c>
      <c r="C366" s="42">
        <f>'Annual Data_MER_July-2014'!B66</f>
        <v>6911.7280000000001</v>
      </c>
      <c r="D366" s="42">
        <f>'Annual Data_MER_July-2014'!F66</f>
        <v>4131.6679999999997</v>
      </c>
      <c r="E366" s="42">
        <f>AER11_Table2.1d!U65*0.001</f>
        <v>21799.047999999999</v>
      </c>
      <c r="F366" s="42">
        <f>AER11_Table2.1e!L62*0.001</f>
        <v>26781.271000000001</v>
      </c>
      <c r="G366" s="42">
        <f>AER11_Table2.1f!$Z62*0.001</f>
        <v>38016.28</v>
      </c>
      <c r="H366" s="42">
        <f t="shared" si="1459"/>
        <v>97639.994999999995</v>
      </c>
      <c r="I366" s="15">
        <f t="shared" si="1595"/>
        <v>3.2151327987391252</v>
      </c>
      <c r="J366" s="251">
        <f t="shared" si="1460"/>
        <v>59623.714999999997</v>
      </c>
      <c r="K366" s="27">
        <f>[2]National!H293</f>
        <v>6911.7279999999992</v>
      </c>
      <c r="L366" s="42">
        <f>[10]Commercial_Total!D292</f>
        <v>4131.6679999999997</v>
      </c>
      <c r="M366" s="42">
        <f>[11]Total_Industrial!F297</f>
        <v>15519.15562963071</v>
      </c>
      <c r="N366" s="27">
        <f t="shared" si="1524"/>
        <v>26781.498980141911</v>
      </c>
      <c r="O366" s="29">
        <f t="shared" si="1461"/>
        <v>38016.28</v>
      </c>
      <c r="P366" s="29">
        <f t="shared" si="1462"/>
        <v>91360.330609772616</v>
      </c>
      <c r="Q366" s="27">
        <f t="shared" ref="Q366:Q373" si="1653">P366/3.412</f>
        <v>26776.181304153757</v>
      </c>
      <c r="R366" s="27"/>
      <c r="S366" s="51">
        <f t="shared" si="1556"/>
        <v>0.99999999999999989</v>
      </c>
      <c r="T366" s="51">
        <f t="shared" si="1557"/>
        <v>1</v>
      </c>
      <c r="U366" s="51">
        <f t="shared" ref="U366:U374" si="1654">M366/E366</f>
        <v>0.71191896222397921</v>
      </c>
      <c r="V366" s="51">
        <f t="shared" si="1559"/>
        <v>1.0000085126707359</v>
      </c>
      <c r="W366" s="51">
        <f t="shared" si="1560"/>
        <v>1</v>
      </c>
      <c r="X366" s="51">
        <f t="shared" si="1561"/>
        <v>0.93568553142359978</v>
      </c>
      <c r="Z366" s="23">
        <f t="shared" si="1526"/>
        <v>106025.55208487564</v>
      </c>
      <c r="AA366" s="23">
        <f t="shared" si="1596"/>
        <v>76666.137428142072</v>
      </c>
      <c r="AB366" s="27">
        <f t="shared" si="1593"/>
        <v>2338.7967964097979</v>
      </c>
      <c r="AC366" s="58">
        <f t="shared" si="1563"/>
        <v>1.4780235734489733</v>
      </c>
      <c r="AD366" s="27">
        <f t="shared" si="1597"/>
        <v>3387.0782129031045</v>
      </c>
      <c r="AE366" s="27">
        <f t="shared" si="1527"/>
        <v>12909.7</v>
      </c>
      <c r="AH366" s="267">
        <f t="shared" si="1649"/>
        <v>65.189266776625871</v>
      </c>
      <c r="AI366" s="267">
        <f t="shared" si="1463"/>
        <v>53.891693759484689</v>
      </c>
      <c r="AJ366" s="267">
        <f t="shared" si="1594"/>
        <v>6635.5297105988866</v>
      </c>
      <c r="AK366" s="51">
        <f t="shared" si="1529"/>
        <v>18.119805029663489</v>
      </c>
      <c r="AL366" s="231">
        <f t="shared" si="1650"/>
        <v>11223.915602295998</v>
      </c>
      <c r="AM366" s="15"/>
      <c r="AN366" s="34">
        <f t="shared" si="1581"/>
        <v>7.0768748003263138</v>
      </c>
      <c r="AO366" s="34">
        <f t="shared" si="1582"/>
        <v>7.5633047243545546</v>
      </c>
      <c r="AQ366" s="26">
        <f t="shared" si="1532"/>
        <v>0.79677969130782</v>
      </c>
      <c r="AR366" s="26">
        <f t="shared" si="1598"/>
        <v>0.83998797329677499</v>
      </c>
      <c r="AS366" s="26">
        <f t="shared" si="1533"/>
        <v>0.80371086231172784</v>
      </c>
      <c r="AT366" s="26">
        <f t="shared" si="1534"/>
        <v>0.93486590960543481</v>
      </c>
      <c r="AU366" s="26">
        <f t="shared" si="1535"/>
        <v>0.97151520811684744</v>
      </c>
      <c r="AV366" s="26">
        <f t="shared" si="1536"/>
        <v>0.76505071920333734</v>
      </c>
      <c r="AY366" s="34">
        <f t="shared" si="1599"/>
        <v>8.2128594843315987</v>
      </c>
      <c r="AZ366" s="34">
        <f t="shared" si="1600"/>
        <v>5.9386459350830823</v>
      </c>
      <c r="BA366" s="34">
        <f t="shared" si="1601"/>
        <v>0.18116585175564093</v>
      </c>
      <c r="BB366">
        <f t="shared" si="1602"/>
        <v>1.1448938189492964E-4</v>
      </c>
      <c r="BC366" s="34">
        <f t="shared" si="1603"/>
        <v>0.26236691889843328</v>
      </c>
      <c r="BD366" s="34"/>
      <c r="BH366" s="258">
        <f>[2]National!CQ293</f>
        <v>0.73692509959061825</v>
      </c>
      <c r="BI366" s="258">
        <f>[10]Commercial_Total!Y292</f>
        <v>0.86530931157497448</v>
      </c>
      <c r="BJ366" s="258">
        <f>[11]Total_Industrial!Z297</f>
        <v>0.87202463694878651</v>
      </c>
      <c r="BK366" s="51">
        <f t="shared" si="1542"/>
        <v>0.87444584604045528</v>
      </c>
      <c r="BL366" s="258">
        <f>[13]Elec_Power_Sector!AF62</f>
        <v>0.97966656998093793</v>
      </c>
      <c r="BN366" s="258">
        <f>[2]National!CU293</f>
        <v>1.0812220831539778</v>
      </c>
      <c r="BO366" s="258">
        <f>[10]Commercial_Total!X292</f>
        <v>0.9707372404994562</v>
      </c>
      <c r="BP366" s="258">
        <f>[11]Total_Industrial!AD297</f>
        <v>0.92166167721675962</v>
      </c>
      <c r="BQ366" s="51">
        <f t="shared" si="1543"/>
        <v>1.0690952605453683</v>
      </c>
      <c r="BR366" s="263">
        <f t="shared" si="1651"/>
        <v>0.99167945287318615</v>
      </c>
      <c r="BT366">
        <f t="shared" si="1652"/>
        <v>1.0000000000000011</v>
      </c>
      <c r="BU366">
        <f t="shared" si="1643"/>
        <v>0.99999999999999989</v>
      </c>
      <c r="BV366">
        <f t="shared" si="1644"/>
        <v>1.0000010291671613</v>
      </c>
      <c r="BW366">
        <f t="shared" si="1645"/>
        <v>1.0000000000000009</v>
      </c>
      <c r="BX366">
        <f t="shared" si="1646"/>
        <v>1</v>
      </c>
      <c r="BZ366" s="83">
        <f t="shared" si="1498"/>
        <v>1.7018468961335145</v>
      </c>
      <c r="CA366" s="83">
        <f t="shared" si="1604"/>
        <v>0.75099145059971306</v>
      </c>
      <c r="CB366" s="83">
        <f t="shared" si="1605"/>
        <v>0.76505071920333734</v>
      </c>
      <c r="CC366" s="83">
        <f t="shared" si="1606"/>
        <v>0.8446068085850561</v>
      </c>
      <c r="CD366" s="83">
        <f t="shared" si="1607"/>
        <v>1.0061536715728752</v>
      </c>
      <c r="CE366" s="83">
        <f t="shared" si="1608"/>
        <v>0.90026717901548847</v>
      </c>
      <c r="CF366" s="84">
        <f t="shared" si="1464"/>
        <v>1.3019994437363553</v>
      </c>
      <c r="CG366" s="84">
        <f t="shared" si="1609"/>
        <v>1.3019991918609126</v>
      </c>
      <c r="CH366" s="9"/>
      <c r="CI366" s="84">
        <f t="shared" si="1465"/>
        <v>0.8498042414933028</v>
      </c>
      <c r="CK366" s="87">
        <f t="shared" si="1419"/>
        <v>0.50287550914589596</v>
      </c>
      <c r="CL366" s="87">
        <f t="shared" si="1466"/>
        <v>2.6541927083759576E-4</v>
      </c>
      <c r="CM366" s="92">
        <f t="shared" si="1467"/>
        <v>1</v>
      </c>
      <c r="CN366" s="92">
        <f t="shared" si="1468"/>
        <v>1</v>
      </c>
      <c r="CO366" s="5">
        <f t="shared" si="1469"/>
        <v>1</v>
      </c>
      <c r="CP366" s="91">
        <f t="shared" si="1610"/>
        <v>1</v>
      </c>
      <c r="CQ366" s="37">
        <f t="shared" si="1647"/>
        <v>1.3019994437363553</v>
      </c>
      <c r="CR366">
        <f t="shared" si="1611"/>
        <v>0.8498042414933028</v>
      </c>
      <c r="CS366" s="84">
        <f t="shared" si="1612"/>
        <v>0.90580695233206032</v>
      </c>
      <c r="CT366" s="205"/>
      <c r="CU366" s="244"/>
      <c r="CV366" s="5"/>
      <c r="CW366" s="26">
        <f t="shared" si="1470"/>
        <v>7.5653491552280641E-2</v>
      </c>
      <c r="CX366" s="26">
        <f t="shared" si="1471"/>
        <v>4.5223873123309867E-2</v>
      </c>
      <c r="CY366" s="26">
        <f t="shared" si="1472"/>
        <v>0.16986755111381635</v>
      </c>
      <c r="CZ366" s="26">
        <f t="shared" si="1473"/>
        <v>0.29314144116371171</v>
      </c>
      <c r="DA366" s="26">
        <f t="shared" si="1474"/>
        <v>0.41611364304688142</v>
      </c>
      <c r="DB366">
        <f t="shared" si="1475"/>
        <v>1</v>
      </c>
      <c r="DD366" s="26">
        <f t="shared" si="1499"/>
        <v>7.5707705667083083E-2</v>
      </c>
      <c r="DE366" s="26">
        <f t="shared" si="1500"/>
        <v>4.5138677231438364E-2</v>
      </c>
      <c r="DF366" s="26">
        <f t="shared" si="1501"/>
        <v>0.17458899885149123</v>
      </c>
      <c r="DG366" s="26">
        <f t="shared" si="1502"/>
        <v>0.29120168904782007</v>
      </c>
      <c r="DH366" s="26">
        <f t="shared" si="1503"/>
        <v>0.41330891505048639</v>
      </c>
      <c r="DI366" s="26">
        <f t="shared" si="1504"/>
        <v>0.99994598584831917</v>
      </c>
      <c r="DJ366" s="26"/>
      <c r="DK366" s="26">
        <f t="shared" si="1505"/>
        <v>7.5711795175471719E-2</v>
      </c>
      <c r="DL366" s="26">
        <f t="shared" si="1506"/>
        <v>4.5141115490497506E-2</v>
      </c>
      <c r="DM366" s="26">
        <f t="shared" si="1507"/>
        <v>0.1745984296375529</v>
      </c>
      <c r="DN366" s="26">
        <f t="shared" si="1508"/>
        <v>0.29121741890965713</v>
      </c>
      <c r="DO366" s="26">
        <f t="shared" si="1509"/>
        <v>0.41333124078682065</v>
      </c>
      <c r="DP366" s="26">
        <f t="shared" si="1510"/>
        <v>1</v>
      </c>
      <c r="DQ366" s="26"/>
      <c r="DR366" s="26"/>
      <c r="DS366" s="26">
        <f t="shared" si="1511"/>
        <v>-1.083782104504636E-3</v>
      </c>
      <c r="DT366" s="26">
        <f t="shared" si="1512"/>
        <v>-5.2913041812073349E-3</v>
      </c>
      <c r="DU366" s="26">
        <f t="shared" si="1513"/>
        <v>-5.4132823420953401E-2</v>
      </c>
      <c r="DV366" s="26">
        <f t="shared" si="1514"/>
        <v>3.8177635234468857E-3</v>
      </c>
      <c r="DW366" s="26">
        <f t="shared" si="1515"/>
        <v>5.0957668906179369E-3</v>
      </c>
      <c r="DY366" s="26">
        <f t="shared" si="1516"/>
        <v>0.99346705554798731</v>
      </c>
      <c r="DZ366" s="26">
        <f t="shared" si="1517"/>
        <v>0.73433470489038433</v>
      </c>
      <c r="EA366" s="26">
        <f t="shared" si="1613"/>
        <v>0.90580695233206032</v>
      </c>
      <c r="EC366" s="26">
        <f t="shared" si="1630"/>
        <v>-1.0203075421261617E-2</v>
      </c>
      <c r="ED366" s="26">
        <f t="shared" si="1631"/>
        <v>-7.9053676277928266E-4</v>
      </c>
      <c r="EE366" s="26">
        <f t="shared" si="1632"/>
        <v>-1.0304450724709249E-2</v>
      </c>
      <c r="EF366" s="26">
        <f t="shared" si="1633"/>
        <v>-3.7913786294959252E-4</v>
      </c>
      <c r="EG366" s="26">
        <f t="shared" si="1634"/>
        <v>-1.4085826397438642E-3</v>
      </c>
      <c r="EI366" s="26">
        <f t="shared" si="1635"/>
        <v>0.99670549628347349</v>
      </c>
      <c r="EJ366" s="26">
        <f t="shared" si="1518"/>
        <v>0.74158805226600699</v>
      </c>
      <c r="EK366" s="26">
        <f t="shared" si="1614"/>
        <v>0.8446068085850561</v>
      </c>
      <c r="EN366" s="26">
        <f t="shared" si="1519"/>
        <v>-2.8241708740605612E-2</v>
      </c>
      <c r="EO366" s="26">
        <f t="shared" si="1482"/>
        <v>-1.9085311633441768E-2</v>
      </c>
      <c r="EP366" s="26">
        <f t="shared" si="1483"/>
        <v>-6.3563617883480653E-2</v>
      </c>
      <c r="EQ366" s="26">
        <f t="shared" si="1484"/>
        <v>-1.7606282830200249E-3</v>
      </c>
      <c r="ER366" s="26">
        <f t="shared" si="1485"/>
        <v>-1.0048392890993456E-2</v>
      </c>
      <c r="ET366" s="26">
        <f t="shared" si="1636"/>
        <v>0.98141103532780016</v>
      </c>
      <c r="EU366" s="26">
        <f t="shared" si="1520"/>
        <v>0.72726861439192347</v>
      </c>
      <c r="EV366" s="26">
        <f t="shared" si="1615"/>
        <v>0.90026717901548847</v>
      </c>
      <c r="EW366" s="26"/>
      <c r="EX366" s="26">
        <f t="shared" si="1637"/>
        <v>2.7157926636100851E-2</v>
      </c>
      <c r="EY366" s="26">
        <f t="shared" si="1638"/>
        <v>1.3794007452234292E-2</v>
      </c>
      <c r="EZ366" s="26">
        <f t="shared" si="1639"/>
        <v>9.4308979738641462E-3</v>
      </c>
      <c r="FA366" s="26">
        <f t="shared" si="1640"/>
        <v>5.5783918064663592E-3</v>
      </c>
      <c r="FB366" s="26">
        <f t="shared" si="1641"/>
        <v>1.5144159781611394E-2</v>
      </c>
      <c r="FC366" s="26"/>
      <c r="FD366" s="26">
        <f t="shared" si="1642"/>
        <v>1.0122843923096991</v>
      </c>
      <c r="FE366" s="26">
        <f t="shared" si="1521"/>
        <v>1.0097162141536</v>
      </c>
      <c r="FF366" s="26">
        <f t="shared" si="1616"/>
        <v>1.0061536715728752</v>
      </c>
      <c r="FV366" s="26">
        <f t="shared" si="1617"/>
        <v>1.7018468961335145</v>
      </c>
      <c r="FX366" s="8">
        <f t="shared" si="1522"/>
        <v>53</v>
      </c>
      <c r="FY366" t="b">
        <f t="shared" si="1493"/>
        <v>0</v>
      </c>
      <c r="GC366" s="11"/>
      <c r="GD366" s="11"/>
      <c r="GE366" s="11"/>
      <c r="GF366" s="11" t="str">
        <f t="shared" ca="1" si="1618"/>
        <v/>
      </c>
      <c r="GG366" s="20" t="str">
        <f t="shared" ca="1" si="1584"/>
        <v/>
      </c>
      <c r="GH366" s="20" t="str">
        <f t="shared" ca="1" si="1585"/>
        <v/>
      </c>
      <c r="GI366" s="20" t="str">
        <f t="shared" ca="1" si="1586"/>
        <v/>
      </c>
      <c r="GM366" s="12" t="str">
        <f t="shared" ca="1" si="1587"/>
        <v/>
      </c>
      <c r="GN366" s="12" t="str">
        <f t="shared" ca="1" si="1588"/>
        <v/>
      </c>
      <c r="GO366" s="12" t="str">
        <f t="shared" ca="1" si="1589"/>
        <v/>
      </c>
      <c r="GP366" s="12" t="str">
        <f t="shared" ca="1" si="1590"/>
        <v/>
      </c>
      <c r="GQ366" s="12" t="str">
        <f t="shared" ca="1" si="1591"/>
        <v/>
      </c>
      <c r="GX366" s="14"/>
      <c r="GZ366">
        <f t="shared" si="1438"/>
        <v>1.223726242949903</v>
      </c>
      <c r="HA366">
        <f t="shared" si="1619"/>
        <v>0.91375673475625652</v>
      </c>
      <c r="HB366">
        <f t="shared" si="1620"/>
        <v>0.99251832770398096</v>
      </c>
      <c r="HC366">
        <f t="shared" si="1621"/>
        <v>0.95310756455121926</v>
      </c>
      <c r="HD366">
        <f t="shared" si="1622"/>
        <v>1.0577799142011259</v>
      </c>
      <c r="HE366">
        <f t="shared" si="1623"/>
        <v>1.0577797833757192</v>
      </c>
      <c r="HG366">
        <f t="shared" si="1624"/>
        <v>0.90692030630852982</v>
      </c>
      <c r="HI366">
        <f t="shared" si="1625"/>
        <v>0.87203943568123288</v>
      </c>
      <c r="HJ366">
        <f t="shared" si="1626"/>
        <v>0.86402815555072987</v>
      </c>
      <c r="HK366">
        <f t="shared" si="1627"/>
        <v>0.86188415150874087</v>
      </c>
      <c r="HL366">
        <f t="shared" si="1628"/>
        <v>0.99040197051407997</v>
      </c>
      <c r="HM366">
        <f t="shared" si="1629"/>
        <v>0.98133064350035548</v>
      </c>
      <c r="HO366" s="8">
        <f t="shared" si="1523"/>
        <v>53</v>
      </c>
      <c r="HP366" t="b">
        <f t="shared" si="1496"/>
        <v>0</v>
      </c>
      <c r="HS366" s="11"/>
      <c r="HT366" s="11"/>
      <c r="HU366" s="11"/>
      <c r="HV366" s="11" t="str">
        <f t="shared" ca="1" si="1547"/>
        <v/>
      </c>
      <c r="HW366" s="12" t="str">
        <f t="shared" ca="1" si="1548"/>
        <v/>
      </c>
      <c r="HX366" s="12" t="str">
        <f t="shared" ca="1" si="1549"/>
        <v/>
      </c>
      <c r="HY366" s="12" t="str">
        <f t="shared" ca="1" si="1550"/>
        <v/>
      </c>
      <c r="IB366" s="12" t="str">
        <f t="shared" ca="1" si="1551"/>
        <v/>
      </c>
      <c r="IC366" s="12" t="str">
        <f t="shared" ca="1" si="1552"/>
        <v/>
      </c>
      <c r="ID366" s="12" t="str">
        <f t="shared" ca="1" si="1553"/>
        <v/>
      </c>
      <c r="IE366" s="12" t="str">
        <f t="shared" ca="1" si="1554"/>
        <v/>
      </c>
      <c r="IF366" s="12" t="str">
        <f t="shared" ca="1" si="1555"/>
        <v/>
      </c>
    </row>
    <row r="367" spans="1:240" x14ac:dyDescent="0.2">
      <c r="A367" s="182" t="s">
        <v>1081</v>
      </c>
      <c r="B367" s="1">
        <f t="shared" si="1497"/>
        <v>2003</v>
      </c>
      <c r="C367" s="42">
        <f>'Annual Data_MER_July-2014'!B67</f>
        <v>7238.0349999999999</v>
      </c>
      <c r="D367" s="42">
        <f>'Annual Data_MER_July-2014'!F67</f>
        <v>4297.92</v>
      </c>
      <c r="E367" s="42">
        <f>AER11_Table2.1d!U66*0.001</f>
        <v>21502.888999999999</v>
      </c>
      <c r="F367" s="406">
        <f>mer_dataT02.05!G542</f>
        <v>26844.563999999998</v>
      </c>
      <c r="G367" s="42">
        <f>AER11_Table2.1f!$Z63*0.001</f>
        <v>38062.218000000001</v>
      </c>
      <c r="H367" s="42">
        <f t="shared" si="1459"/>
        <v>97945.625999999989</v>
      </c>
      <c r="I367" s="15">
        <f t="shared" si="1595"/>
        <v>3.1929722129455818</v>
      </c>
      <c r="J367" s="251">
        <f t="shared" si="1460"/>
        <v>59883.407999999989</v>
      </c>
      <c r="K367" s="27">
        <f>[2]National!H294</f>
        <v>7238.0349999999999</v>
      </c>
      <c r="L367" s="42">
        <f>[10]Commercial_Total!D293</f>
        <v>4297.92</v>
      </c>
      <c r="M367" s="42">
        <f>[11]Total_Industrial!F298</f>
        <v>14810.624664743416</v>
      </c>
      <c r="N367" s="27">
        <f t="shared" si="1524"/>
        <v>27090.596973456682</v>
      </c>
      <c r="O367" s="29">
        <f t="shared" si="1461"/>
        <v>38062.218000000001</v>
      </c>
      <c r="P367" s="29">
        <f t="shared" si="1462"/>
        <v>91499.394638200101</v>
      </c>
      <c r="Q367" s="27">
        <f t="shared" si="1653"/>
        <v>26816.938639566266</v>
      </c>
      <c r="R367" s="27"/>
      <c r="S367" s="51">
        <f t="shared" si="1556"/>
        <v>1</v>
      </c>
      <c r="T367" s="51">
        <f t="shared" si="1557"/>
        <v>1</v>
      </c>
      <c r="U367" s="51">
        <f t="shared" si="1654"/>
        <v>0.68877371151120281</v>
      </c>
      <c r="V367" s="51">
        <f t="shared" si="1559"/>
        <v>1.009165094782567</v>
      </c>
      <c r="W367" s="51">
        <f t="shared" si="1560"/>
        <v>1</v>
      </c>
      <c r="X367" s="51">
        <f t="shared" si="1561"/>
        <v>0.93418561272149214</v>
      </c>
      <c r="Z367" s="23">
        <f t="shared" si="1526"/>
        <v>106827.40178307157</v>
      </c>
      <c r="AA367" s="23">
        <f t="shared" si="1596"/>
        <v>77765.478809122593</v>
      </c>
      <c r="AB367" s="27">
        <f t="shared" si="1593"/>
        <v>2352.1226927357197</v>
      </c>
      <c r="AC367" s="58">
        <f t="shared" si="1563"/>
        <v>1.5019127170393012</v>
      </c>
      <c r="AD367" s="27">
        <f t="shared" si="1597"/>
        <v>3415.7280963507292</v>
      </c>
      <c r="AE367" s="27">
        <f t="shared" si="1527"/>
        <v>13270</v>
      </c>
      <c r="AH367" s="267">
        <f t="shared" ref="AH367:AJ368" si="1655">K367/Z367*1000</f>
        <v>67.754479461158041</v>
      </c>
      <c r="AI367" s="267">
        <f t="shared" si="1655"/>
        <v>55.267710889421224</v>
      </c>
      <c r="AJ367" s="267">
        <f t="shared" si="1655"/>
        <v>6296.705826819516</v>
      </c>
      <c r="AK367" s="51">
        <f>N367/AC367*0.001</f>
        <v>18.037397690366443</v>
      </c>
      <c r="AL367" s="231">
        <f>O367/AD367*1000</f>
        <v>11143.222448140599</v>
      </c>
      <c r="AM367" s="15"/>
      <c r="AN367" s="34">
        <f>P367/AE367</f>
        <v>6.8952068303089753</v>
      </c>
      <c r="AO367" s="34">
        <f>H367/AE367</f>
        <v>7.3809816126601344</v>
      </c>
      <c r="AQ367" s="26">
        <f t="shared" si="1532"/>
        <v>0.8281331559498446</v>
      </c>
      <c r="AR367" s="26">
        <f t="shared" si="1598"/>
        <v>0.86143539421762172</v>
      </c>
      <c r="AS367" s="26">
        <f t="shared" si="1533"/>
        <v>0.76267172185408549</v>
      </c>
      <c r="AT367" s="26">
        <f t="shared" si="1534"/>
        <v>0.93061421859198423</v>
      </c>
      <c r="AU367" s="26">
        <f t="shared" si="1535"/>
        <v>0.96453060227778986</v>
      </c>
      <c r="AV367" s="26">
        <f t="shared" si="1536"/>
        <v>0.74541137061523366</v>
      </c>
      <c r="AY367" s="34">
        <f t="shared" si="1599"/>
        <v>8.0502940303746477</v>
      </c>
      <c r="AZ367" s="34">
        <f t="shared" si="1600"/>
        <v>5.8602470843347847</v>
      </c>
      <c r="BA367" s="34">
        <f t="shared" si="1601"/>
        <v>0.17725114489342275</v>
      </c>
      <c r="BB367">
        <f t="shared" si="1602"/>
        <v>1.1318106383114553E-4</v>
      </c>
      <c r="BC367" s="34">
        <f t="shared" si="1603"/>
        <v>0.25740226799930138</v>
      </c>
      <c r="BD367" s="34"/>
      <c r="BH367" s="258">
        <f>[2]National!CQ294</f>
        <v>0.72953968379026912</v>
      </c>
      <c r="BI367" s="258">
        <f>[10]Commercial_Total!Y293</f>
        <v>0.87070065526179152</v>
      </c>
      <c r="BJ367" s="258">
        <f>[11]Total_Industrial!Z298</f>
        <v>0.84571598481360777</v>
      </c>
      <c r="BK367" s="51">
        <f t="shared" si="1542"/>
        <v>0.87042436321684946</v>
      </c>
      <c r="BL367" s="258">
        <f>[13]Elec_Power_Sector!AF63</f>
        <v>0.97466813493022031</v>
      </c>
      <c r="BN367" s="258">
        <f>[2]National!CU294</f>
        <v>1.1351447691609333</v>
      </c>
      <c r="BO367" s="258">
        <f>[10]Commercial_Total!X293</f>
        <v>0.9893588445257524</v>
      </c>
      <c r="BP367" s="258">
        <f>[11]Total_Industrial!AD298</f>
        <v>0.90180707617556255</v>
      </c>
      <c r="BQ367" s="51">
        <f t="shared" si="1543"/>
        <v>1.0691500122453954</v>
      </c>
      <c r="BR367" s="263">
        <f t="shared" si="1651"/>
        <v>0.98959899037516375</v>
      </c>
      <c r="BT367">
        <f t="shared" si="1652"/>
        <v>1.0000000000000009</v>
      </c>
      <c r="BU367">
        <f t="shared" si="1643"/>
        <v>0.99999999999999978</v>
      </c>
      <c r="BV367">
        <f t="shared" si="1644"/>
        <v>1.0000012294747318</v>
      </c>
      <c r="BW367">
        <f t="shared" si="1645"/>
        <v>1.0000000000000009</v>
      </c>
      <c r="BX367">
        <f t="shared" si="1646"/>
        <v>1</v>
      </c>
      <c r="BZ367" s="83">
        <f t="shared" si="1498"/>
        <v>1.7493441607234665</v>
      </c>
      <c r="CA367" s="83">
        <f t="shared" si="1604"/>
        <v>0.73288784336459256</v>
      </c>
      <c r="CB367" s="83">
        <f t="shared" si="1605"/>
        <v>0.74541137061523366</v>
      </c>
      <c r="CC367" s="83">
        <f t="shared" si="1606"/>
        <v>0.83027270451045154</v>
      </c>
      <c r="CD367" s="83">
        <f t="shared" si="1607"/>
        <v>1.0063257005519697</v>
      </c>
      <c r="CE367" s="83">
        <f t="shared" si="1608"/>
        <v>0.89214775475158758</v>
      </c>
      <c r="CF367" s="84">
        <f t="shared" si="1464"/>
        <v>1.3039813240992468</v>
      </c>
      <c r="CG367" s="84">
        <f t="shared" si="1609"/>
        <v>1.3039810285226348</v>
      </c>
      <c r="CH367" s="9"/>
      <c r="CI367" s="84">
        <f t="shared" si="1465"/>
        <v>0.83552476101565865</v>
      </c>
      <c r="CK367" s="87">
        <f t="shared" si="1419"/>
        <v>0.50632598054544797</v>
      </c>
      <c r="CL367" s="87">
        <f t="shared" si="1466"/>
        <v>2.4361434645822785E-4</v>
      </c>
      <c r="CM367" s="92">
        <f t="shared" si="1467"/>
        <v>1</v>
      </c>
      <c r="CN367" s="92">
        <f t="shared" si="1468"/>
        <v>1</v>
      </c>
      <c r="CO367" s="5">
        <f t="shared" si="1469"/>
        <v>1</v>
      </c>
      <c r="CP367" s="91">
        <f t="shared" si="1610"/>
        <v>1</v>
      </c>
      <c r="CQ367" s="37">
        <f t="shared" si="1647"/>
        <v>1.3039813240992468</v>
      </c>
      <c r="CR367">
        <f t="shared" si="1611"/>
        <v>0.83552476101565865</v>
      </c>
      <c r="CS367" s="84">
        <f t="shared" si="1612"/>
        <v>0.89779101079174473</v>
      </c>
      <c r="CT367" s="205"/>
      <c r="CU367" s="244"/>
      <c r="CV367" s="5"/>
      <c r="CW367" s="26">
        <f t="shared" si="1470"/>
        <v>7.9104731005271489E-2</v>
      </c>
      <c r="CX367" s="26">
        <f t="shared" si="1471"/>
        <v>4.6972114045065613E-2</v>
      </c>
      <c r="CY367" s="26">
        <f t="shared" si="1472"/>
        <v>0.1618658213347362</v>
      </c>
      <c r="CZ367" s="26">
        <f t="shared" si="1473"/>
        <v>0.29607405688940619</v>
      </c>
      <c r="DA367" s="26">
        <f t="shared" si="1474"/>
        <v>0.41598327672552049</v>
      </c>
      <c r="DB367">
        <f t="shared" si="1475"/>
        <v>1</v>
      </c>
      <c r="DD367" s="26">
        <f t="shared" si="1499"/>
        <v>7.7366281983257887E-2</v>
      </c>
      <c r="DE367" s="26">
        <f t="shared" si="1500"/>
        <v>4.6092467965114139E-2</v>
      </c>
      <c r="DF367" s="26">
        <f t="shared" si="1501"/>
        <v>0.16583451298825538</v>
      </c>
      <c r="DG367" s="26">
        <f t="shared" si="1502"/>
        <v>0.2946053163309299</v>
      </c>
      <c r="DH367" s="26">
        <f t="shared" si="1503"/>
        <v>0.41604845648210276</v>
      </c>
      <c r="DI367" s="26">
        <f t="shared" si="1504"/>
        <v>0.99994703574966004</v>
      </c>
      <c r="DJ367" s="26"/>
      <c r="DK367" s="26">
        <f t="shared" si="1505"/>
        <v>7.7370379847425022E-2</v>
      </c>
      <c r="DL367" s="26">
        <f t="shared" si="1506"/>
        <v>4.6094909347432211E-2</v>
      </c>
      <c r="DM367" s="26">
        <f t="shared" si="1507"/>
        <v>0.16584329675414186</v>
      </c>
      <c r="DN367" s="26">
        <f t="shared" si="1508"/>
        <v>0.29462092070712964</v>
      </c>
      <c r="DO367" s="26">
        <f t="shared" si="1509"/>
        <v>0.41607049334387131</v>
      </c>
      <c r="DP367" s="26">
        <f t="shared" si="1510"/>
        <v>1</v>
      </c>
      <c r="DQ367" s="26"/>
      <c r="DR367" s="26"/>
      <c r="DS367" s="26">
        <f t="shared" si="1511"/>
        <v>3.8595739691163311E-2</v>
      </c>
      <c r="DT367" s="26">
        <f t="shared" si="1512"/>
        <v>2.5212486722492652E-2</v>
      </c>
      <c r="DU367" s="26">
        <f t="shared" si="1513"/>
        <v>-5.2411888393569625E-2</v>
      </c>
      <c r="DV367" s="26">
        <f t="shared" si="1514"/>
        <v>-4.5582885724518409E-3</v>
      </c>
      <c r="DW367" s="26">
        <f t="shared" si="1515"/>
        <v>-7.2153624712042539E-3</v>
      </c>
      <c r="DY367" s="26">
        <f t="shared" si="1516"/>
        <v>0.99115049678115408</v>
      </c>
      <c r="DZ367" s="26">
        <f t="shared" si="1517"/>
        <v>0.72783620755574663</v>
      </c>
      <c r="EA367" s="26">
        <f t="shared" si="1613"/>
        <v>0.89779101079174473</v>
      </c>
      <c r="EC367" s="26">
        <f t="shared" si="1630"/>
        <v>-1.9992539402681815E-2</v>
      </c>
      <c r="ED367" s="26">
        <f t="shared" si="1631"/>
        <v>-1.3289383069403315E-2</v>
      </c>
      <c r="EE367" s="26">
        <f t="shared" si="1632"/>
        <v>-2.1845295161467836E-2</v>
      </c>
      <c r="EF367" s="26">
        <f t="shared" si="1633"/>
        <v>-1.1493213019557228E-2</v>
      </c>
      <c r="EG367" s="26">
        <f t="shared" si="1634"/>
        <v>-1.9103871541763552E-2</v>
      </c>
      <c r="EI367" s="26">
        <f t="shared" si="1635"/>
        <v>0.98302866620431573</v>
      </c>
      <c r="EJ367" s="26">
        <f t="shared" si="1518"/>
        <v>0.72900231389210923</v>
      </c>
      <c r="EK367" s="26">
        <f t="shared" si="1614"/>
        <v>0.83027270451045154</v>
      </c>
      <c r="EN367" s="26">
        <f t="shared" si="1519"/>
        <v>-1.0072493147639899E-2</v>
      </c>
      <c r="EO367" s="26">
        <f t="shared" si="1482"/>
        <v>6.2112097540628075E-3</v>
      </c>
      <c r="EP367" s="26">
        <f t="shared" si="1483"/>
        <v>-3.0634089000632036E-2</v>
      </c>
      <c r="EQ367" s="26">
        <f t="shared" si="1484"/>
        <v>-4.6095003775104837E-3</v>
      </c>
      <c r="ER367" s="26">
        <f t="shared" si="1485"/>
        <v>-5.1152404315476388E-3</v>
      </c>
      <c r="ET367" s="26">
        <f t="shared" si="1636"/>
        <v>0.9909810948869866</v>
      </c>
      <c r="EU367" s="26">
        <f t="shared" si="1520"/>
        <v>0.72070944776705004</v>
      </c>
      <c r="EV367" s="26">
        <f t="shared" si="1615"/>
        <v>0.89214775475158758</v>
      </c>
      <c r="EW367" s="26"/>
      <c r="EX367" s="26">
        <f t="shared" si="1637"/>
        <v>4.8668232838803178E-2</v>
      </c>
      <c r="EY367" s="26">
        <f t="shared" si="1638"/>
        <v>1.900127696842964E-2</v>
      </c>
      <c r="EZ367" s="26">
        <f t="shared" si="1639"/>
        <v>-2.177759908559335E-2</v>
      </c>
      <c r="FA367" s="26">
        <f t="shared" si="1640"/>
        <v>5.1211805058783216E-5</v>
      </c>
      <c r="FB367" s="26">
        <f t="shared" si="1641"/>
        <v>-2.1001220396565752E-3</v>
      </c>
      <c r="FC367" s="26"/>
      <c r="FD367" s="26">
        <f t="shared" si="1642"/>
        <v>1.0001709768437514</v>
      </c>
      <c r="FE367" s="26">
        <f t="shared" si="1521"/>
        <v>1.0098888522449807</v>
      </c>
      <c r="FF367" s="26">
        <f t="shared" si="1616"/>
        <v>1.0063257005519697</v>
      </c>
      <c r="FV367" s="26">
        <f t="shared" si="1617"/>
        <v>1.7493441607234665</v>
      </c>
      <c r="FX367" s="8">
        <f t="shared" si="1522"/>
        <v>54</v>
      </c>
      <c r="FY367" t="b">
        <f t="shared" si="1493"/>
        <v>0</v>
      </c>
      <c r="GC367" s="11"/>
      <c r="GD367" s="11"/>
      <c r="GE367" s="11"/>
      <c r="GF367" s="11" t="str">
        <f t="shared" ca="1" si="1618"/>
        <v/>
      </c>
      <c r="GG367" s="20" t="str">
        <f t="shared" ca="1" si="1584"/>
        <v/>
      </c>
      <c r="GH367" s="20" t="str">
        <f t="shared" ca="1" si="1585"/>
        <v/>
      </c>
      <c r="GI367" s="20" t="str">
        <f t="shared" ca="1" si="1586"/>
        <v/>
      </c>
      <c r="GM367" s="12" t="str">
        <f t="shared" ca="1" si="1587"/>
        <v/>
      </c>
      <c r="GN367" s="12" t="str">
        <f t="shared" ca="1" si="1588"/>
        <v/>
      </c>
      <c r="GO367" s="12" t="str">
        <f t="shared" ca="1" si="1589"/>
        <v/>
      </c>
      <c r="GP367" s="12" t="str">
        <f t="shared" ca="1" si="1590"/>
        <v/>
      </c>
      <c r="GQ367" s="12" t="str">
        <f t="shared" ca="1" si="1591"/>
        <v/>
      </c>
      <c r="GX367" s="14"/>
      <c r="GZ367">
        <f t="shared" si="1438"/>
        <v>1.257879520356415</v>
      </c>
      <c r="HA367">
        <f t="shared" si="1619"/>
        <v>0.8982490642026536</v>
      </c>
      <c r="HB367">
        <f t="shared" si="1620"/>
        <v>0.99268802535501732</v>
      </c>
      <c r="HC367">
        <f t="shared" si="1621"/>
        <v>0.94451157786403661</v>
      </c>
      <c r="HD367">
        <f t="shared" si="1622"/>
        <v>1.0593900479460379</v>
      </c>
      <c r="HE367">
        <f t="shared" si="1623"/>
        <v>1.0593898817289495</v>
      </c>
      <c r="HG367">
        <f t="shared" si="1624"/>
        <v>0.89168108982032435</v>
      </c>
      <c r="HI367">
        <f t="shared" si="1625"/>
        <v>0.90635438862412832</v>
      </c>
      <c r="HJ367">
        <f t="shared" si="1626"/>
        <v>0.88608939467398584</v>
      </c>
      <c r="HK367">
        <f t="shared" si="1627"/>
        <v>0.81787456247538504</v>
      </c>
      <c r="HL367">
        <f t="shared" si="1628"/>
        <v>0.98589770619716233</v>
      </c>
      <c r="HM367">
        <f t="shared" si="1629"/>
        <v>0.97427547062671138</v>
      </c>
      <c r="HO367" s="8">
        <f t="shared" si="1523"/>
        <v>54</v>
      </c>
      <c r="HP367" t="b">
        <f t="shared" si="1496"/>
        <v>0</v>
      </c>
      <c r="HS367" s="11"/>
      <c r="HT367" s="11"/>
      <c r="HU367" s="11"/>
      <c r="HV367" s="11" t="str">
        <f t="shared" ca="1" si="1547"/>
        <v/>
      </c>
      <c r="HW367" s="12" t="str">
        <f t="shared" ca="1" si="1548"/>
        <v/>
      </c>
      <c r="HX367" s="12" t="str">
        <f t="shared" ca="1" si="1549"/>
        <v/>
      </c>
      <c r="HY367" s="12" t="str">
        <f t="shared" ca="1" si="1550"/>
        <v/>
      </c>
      <c r="IB367" s="12" t="str">
        <f t="shared" ca="1" si="1551"/>
        <v/>
      </c>
      <c r="IC367" s="12" t="str">
        <f t="shared" ca="1" si="1552"/>
        <v/>
      </c>
      <c r="ID367" s="12" t="str">
        <f t="shared" ca="1" si="1553"/>
        <v/>
      </c>
      <c r="IE367" s="12" t="str">
        <f t="shared" ca="1" si="1554"/>
        <v/>
      </c>
      <c r="IF367" s="12" t="str">
        <f t="shared" ca="1" si="1555"/>
        <v/>
      </c>
    </row>
    <row r="368" spans="1:240" x14ac:dyDescent="0.2">
      <c r="A368" s="182" t="s">
        <v>1081</v>
      </c>
      <c r="B368" s="1">
        <f t="shared" si="1497"/>
        <v>2004</v>
      </c>
      <c r="C368" s="42">
        <f>'Annual Data_MER_July-2014'!B68</f>
        <v>6993.482</v>
      </c>
      <c r="D368" s="42">
        <f>'Annual Data_MER_July-2014'!F68</f>
        <v>4231.7290000000003</v>
      </c>
      <c r="E368" s="42">
        <f>AER11_Table2.1d!U67*0.001</f>
        <v>22412.057000000001</v>
      </c>
      <c r="F368" s="406">
        <f>mer_dataT02.05!G543</f>
        <v>27816.635999999999</v>
      </c>
      <c r="G368" s="42">
        <f>AER11_Table2.1f!$Z64*0.001</f>
        <v>38713.411</v>
      </c>
      <c r="H368" s="42">
        <f t="shared" si="1459"/>
        <v>100167.315</v>
      </c>
      <c r="I368" s="15">
        <f t="shared" si="1595"/>
        <v>3.1983981328486446</v>
      </c>
      <c r="J368" s="251">
        <f t="shared" si="1460"/>
        <v>61453.904000000002</v>
      </c>
      <c r="K368" s="27">
        <f>[2]National!H295</f>
        <v>6993.482</v>
      </c>
      <c r="L368" s="42">
        <f>[10]Commercial_Total!D294</f>
        <v>4231.7290000000003</v>
      </c>
      <c r="M368" s="42">
        <f>[11]Total_Industrial!F299</f>
        <v>14808.177550393972</v>
      </c>
      <c r="N368" s="27">
        <f t="shared" si="1524"/>
        <v>27603.886366359202</v>
      </c>
      <c r="O368" s="29">
        <f t="shared" si="1461"/>
        <v>38713.411</v>
      </c>
      <c r="P368" s="29">
        <f t="shared" si="1462"/>
        <v>92350.685916753166</v>
      </c>
      <c r="Q368" s="27">
        <f t="shared" si="1653"/>
        <v>27066.437841955794</v>
      </c>
      <c r="R368" s="27"/>
      <c r="S368" s="51">
        <f t="shared" si="1556"/>
        <v>1</v>
      </c>
      <c r="T368" s="51">
        <f t="shared" si="1557"/>
        <v>1</v>
      </c>
      <c r="U368" s="51">
        <f t="shared" si="1654"/>
        <v>0.66072371448965939</v>
      </c>
      <c r="V368" s="51">
        <f t="shared" si="1559"/>
        <v>0.99235171234793462</v>
      </c>
      <c r="W368" s="51">
        <f t="shared" si="1560"/>
        <v>1</v>
      </c>
      <c r="X368" s="51">
        <f t="shared" si="1561"/>
        <v>0.92196427464141539</v>
      </c>
      <c r="Z368" s="23">
        <f t="shared" si="1526"/>
        <v>108036.73358737525</v>
      </c>
      <c r="AA368" s="23">
        <f t="shared" si="1596"/>
        <v>78845.410774692748</v>
      </c>
      <c r="AB368" s="27">
        <f t="shared" si="1593"/>
        <v>2468.6336611869483</v>
      </c>
      <c r="AC368" s="58">
        <f t="shared" si="1563"/>
        <v>1.5633131281393231</v>
      </c>
      <c r="AD368" s="27">
        <f t="shared" si="1597"/>
        <v>3522.4834160813821</v>
      </c>
      <c r="AE368" s="27">
        <f t="shared" si="1527"/>
        <v>13774</v>
      </c>
      <c r="AH368" s="267">
        <f t="shared" si="1655"/>
        <v>64.732445787469004</v>
      </c>
      <c r="AI368" s="267">
        <f t="shared" si="1655"/>
        <v>53.671215083050477</v>
      </c>
      <c r="AJ368" s="267">
        <f t="shared" si="1655"/>
        <v>5998.5318126440943</v>
      </c>
      <c r="AK368" s="51">
        <f>N368/AC368*0.001</f>
        <v>17.657298380916004</v>
      </c>
      <c r="AL368" s="231">
        <f>O368/AD368*1000</f>
        <v>10990.374240872105</v>
      </c>
      <c r="AM368" s="15"/>
      <c r="AN368" s="34">
        <f>P368/AE368</f>
        <v>6.7047107533580057</v>
      </c>
      <c r="AO368" s="34">
        <f>H368/AE368</f>
        <v>7.2722023377377667</v>
      </c>
      <c r="AQ368" s="26">
        <f t="shared" si="1532"/>
        <v>0.79119616959142214</v>
      </c>
      <c r="AR368" s="26">
        <f t="shared" si="1598"/>
        <v>0.83655146158868765</v>
      </c>
      <c r="AS368" s="26">
        <f t="shared" si="1533"/>
        <v>0.72655618858036763</v>
      </c>
      <c r="AT368" s="26">
        <f t="shared" si="1534"/>
        <v>0.91100352818510288</v>
      </c>
      <c r="AU368" s="26">
        <f t="shared" si="1535"/>
        <v>0.95130042814280591</v>
      </c>
      <c r="AV368" s="26">
        <f t="shared" si="1536"/>
        <v>0.72481765307906454</v>
      </c>
      <c r="AY368" s="34">
        <f t="shared" si="1599"/>
        <v>7.8435264692446092</v>
      </c>
      <c r="AZ368" s="34">
        <f t="shared" si="1600"/>
        <v>5.7242203263171731</v>
      </c>
      <c r="BA368" s="34">
        <f t="shared" si="1601"/>
        <v>0.17922416590583334</v>
      </c>
      <c r="BB368">
        <f t="shared" si="1602"/>
        <v>1.1349739568312205E-4</v>
      </c>
      <c r="BC368" s="34">
        <f t="shared" si="1603"/>
        <v>0.25573423958772923</v>
      </c>
      <c r="BD368" s="34"/>
      <c r="BE368" s="23"/>
      <c r="BH368" s="258">
        <f>[2]National!CQ295</f>
        <v>0.71498951387084153</v>
      </c>
      <c r="BI368" s="258">
        <f>[10]Commercial_Total!Y294</f>
        <v>0.86298529901157051</v>
      </c>
      <c r="BJ368" s="258">
        <f>[11]Total_Industrial!Z299</f>
        <v>0.81182785172103633</v>
      </c>
      <c r="BK368" s="51">
        <f t="shared" si="1542"/>
        <v>0.85472839370446074</v>
      </c>
      <c r="BL368" s="258">
        <f>[13]Elec_Power_Sector!AF64</f>
        <v>0.96426510865031634</v>
      </c>
      <c r="BN368" s="258">
        <f>[2]National!CU295</f>
        <v>1.1065842984297911</v>
      </c>
      <c r="BO368" s="258">
        <f>[10]Commercial_Total!X294</f>
        <v>0.96936930738778604</v>
      </c>
      <c r="BP368" s="258">
        <f>[11]Total_Industrial!AD299</f>
        <v>0.89496447463678419</v>
      </c>
      <c r="BQ368" s="51">
        <f t="shared" si="1543"/>
        <v>1.0658397859426922</v>
      </c>
      <c r="BR368" s="263">
        <f t="shared" si="1651"/>
        <v>0.98655485883373184</v>
      </c>
      <c r="BT368">
        <f t="shared" si="1652"/>
        <v>1.0000000000000007</v>
      </c>
      <c r="BU368">
        <f t="shared" si="1643"/>
        <v>0.99999999999999989</v>
      </c>
      <c r="BV368">
        <f t="shared" si="1644"/>
        <v>1.0000012362851942</v>
      </c>
      <c r="BW368">
        <f t="shared" si="1645"/>
        <v>1.0000000000000009</v>
      </c>
      <c r="BX368">
        <f t="shared" si="1646"/>
        <v>1</v>
      </c>
      <c r="BZ368" s="83">
        <f t="shared" si="1498"/>
        <v>1.8157849638134913</v>
      </c>
      <c r="CA368" s="83">
        <f t="shared" si="1604"/>
        <v>0.72208670438547973</v>
      </c>
      <c r="CB368" s="83">
        <f t="shared" si="1605"/>
        <v>0.72481765307906454</v>
      </c>
      <c r="CC368" s="83">
        <f t="shared" si="1606"/>
        <v>0.82761600120996159</v>
      </c>
      <c r="CD368" s="83">
        <f t="shared" si="1607"/>
        <v>0.99995015446851976</v>
      </c>
      <c r="CE368" s="83">
        <f t="shared" si="1608"/>
        <v>0.87583365696309468</v>
      </c>
      <c r="CF368" s="84">
        <f t="shared" si="1464"/>
        <v>1.3161132957382133</v>
      </c>
      <c r="CG368" s="84">
        <f t="shared" si="1609"/>
        <v>1.3161129959675486</v>
      </c>
      <c r="CH368" s="9"/>
      <c r="CI368" s="84">
        <f t="shared" si="1465"/>
        <v>0.82757474825051969</v>
      </c>
      <c r="CK368" s="87">
        <f t="shared" si="1419"/>
        <v>0.43809278785844952</v>
      </c>
      <c r="CL368" s="87">
        <f t="shared" si="1466"/>
        <v>2.3356031410013119E-4</v>
      </c>
      <c r="CM368" s="92">
        <f t="shared" si="1467"/>
        <v>1</v>
      </c>
      <c r="CN368" s="92">
        <f t="shared" si="1468"/>
        <v>1</v>
      </c>
      <c r="CO368" s="5">
        <f t="shared" si="1469"/>
        <v>1</v>
      </c>
      <c r="CP368" s="91">
        <f t="shared" si="1610"/>
        <v>1</v>
      </c>
      <c r="CQ368" s="37">
        <f t="shared" si="1647"/>
        <v>1.3161132957382133</v>
      </c>
      <c r="CR368">
        <f t="shared" si="1611"/>
        <v>0.82757474825051969</v>
      </c>
      <c r="CS368" s="84">
        <f t="shared" si="1612"/>
        <v>0.87578980109059379</v>
      </c>
      <c r="CT368" s="205"/>
      <c r="CU368" s="244"/>
      <c r="CV368" s="5"/>
      <c r="CW368" s="26">
        <f t="shared" si="1470"/>
        <v>7.5727450538960489E-2</v>
      </c>
      <c r="CX368" s="26">
        <f t="shared" si="1471"/>
        <v>4.5822388409920083E-2</v>
      </c>
      <c r="CY368" s="26">
        <f t="shared" si="1472"/>
        <v>0.16034723947521484</v>
      </c>
      <c r="CZ368" s="26">
        <f t="shared" si="1473"/>
        <v>0.29890288406998861</v>
      </c>
      <c r="DA368" s="26">
        <f t="shared" si="1474"/>
        <v>0.41920003750591606</v>
      </c>
      <c r="DB368">
        <f t="shared" si="1475"/>
        <v>1</v>
      </c>
      <c r="DD368" s="26">
        <f t="shared" si="1499"/>
        <v>7.7403811379519002E-2</v>
      </c>
      <c r="DE368" s="26">
        <f t="shared" si="1500"/>
        <v>4.6394876943243915E-2</v>
      </c>
      <c r="DF368" s="26">
        <f t="shared" si="1501"/>
        <v>0.16110533755837553</v>
      </c>
      <c r="DG368" s="26">
        <f t="shared" si="1502"/>
        <v>0.29748622884899895</v>
      </c>
      <c r="DH368" s="26">
        <f t="shared" si="1503"/>
        <v>0.41758959218164915</v>
      </c>
      <c r="DI368" s="26">
        <f t="shared" si="1504"/>
        <v>0.99997984691178654</v>
      </c>
      <c r="DJ368" s="26"/>
      <c r="DK368" s="26">
        <f t="shared" si="1505"/>
        <v>7.7405371336795745E-2</v>
      </c>
      <c r="DL368" s="26">
        <f t="shared" si="1506"/>
        <v>4.6395811962135124E-2</v>
      </c>
      <c r="DM368" s="26">
        <f t="shared" si="1507"/>
        <v>0.16110858439388875</v>
      </c>
      <c r="DN368" s="26">
        <f t="shared" si="1508"/>
        <v>0.29749222423603677</v>
      </c>
      <c r="DO368" s="26">
        <f t="shared" si="1509"/>
        <v>0.41759800807114356</v>
      </c>
      <c r="DP368" s="26">
        <f t="shared" si="1510"/>
        <v>0.99999999999999989</v>
      </c>
      <c r="DQ368" s="26"/>
      <c r="DR368" s="26"/>
      <c r="DS368" s="26">
        <f t="shared" si="1511"/>
        <v>-4.5628018788090828E-2</v>
      </c>
      <c r="DT368" s="26">
        <f t="shared" si="1512"/>
        <v>-2.9312022288991543E-2</v>
      </c>
      <c r="DU368" s="26">
        <f t="shared" si="1513"/>
        <v>-4.8511870621832827E-2</v>
      </c>
      <c r="DV368" s="26">
        <f t="shared" si="1514"/>
        <v>-2.1298048121979798E-2</v>
      </c>
      <c r="DW368" s="26">
        <f t="shared" si="1515"/>
        <v>-1.3811640214041574E-2</v>
      </c>
      <c r="DY368" s="26">
        <f t="shared" si="1516"/>
        <v>0.9754940632767658</v>
      </c>
      <c r="DZ368" s="26">
        <f t="shared" si="1517"/>
        <v>0.70999989950850673</v>
      </c>
      <c r="EA368" s="26">
        <f t="shared" si="1613"/>
        <v>0.87578980109059379</v>
      </c>
      <c r="EC368" s="26">
        <f t="shared" si="1630"/>
        <v>-2.6020078294737518E-2</v>
      </c>
      <c r="ED368" s="26">
        <f t="shared" si="1631"/>
        <v>-2.3485414639185031E-2</v>
      </c>
      <c r="EE368" s="26">
        <f t="shared" si="1632"/>
        <v>1.1069721241392626E-2</v>
      </c>
      <c r="EF368" s="26">
        <f t="shared" si="1633"/>
        <v>2.7910200025267231E-3</v>
      </c>
      <c r="EG368" s="26">
        <f t="shared" si="1634"/>
        <v>-6.5013276668275588E-3</v>
      </c>
      <c r="EI368" s="26">
        <f t="shared" si="1635"/>
        <v>0.99680020397387814</v>
      </c>
      <c r="EJ368" s="26">
        <f t="shared" si="1518"/>
        <v>0.72666965518508364</v>
      </c>
      <c r="EK368" s="26">
        <f t="shared" si="1614"/>
        <v>0.82761600120996159</v>
      </c>
      <c r="EN368" s="26">
        <f t="shared" si="1519"/>
        <v>-2.0145888427593191E-2</v>
      </c>
      <c r="EO368" s="26">
        <f t="shared" si="1482"/>
        <v>-8.90058221395882E-3</v>
      </c>
      <c r="EP368" s="26">
        <f t="shared" si="1483"/>
        <v>-4.0895275475139943E-2</v>
      </c>
      <c r="EQ368" s="26">
        <f t="shared" si="1484"/>
        <v>-1.8197116250506181E-2</v>
      </c>
      <c r="ER368" s="26">
        <f t="shared" si="1485"/>
        <v>-1.0730772850912744E-2</v>
      </c>
      <c r="ET368" s="26">
        <f t="shared" si="1636"/>
        <v>0.98171368172861062</v>
      </c>
      <c r="EU368" s="26">
        <f t="shared" si="1520"/>
        <v>0.70753032542398453</v>
      </c>
      <c r="EV368" s="26">
        <f t="shared" si="1615"/>
        <v>0.87583365696309468</v>
      </c>
      <c r="EW368" s="26"/>
      <c r="EX368" s="26">
        <f t="shared" si="1637"/>
        <v>-2.5482130360498033E-2</v>
      </c>
      <c r="EY368" s="26">
        <f t="shared" si="1638"/>
        <v>-2.0411440075032775E-2</v>
      </c>
      <c r="EZ368" s="26">
        <f t="shared" si="1639"/>
        <v>-7.6165883362386737E-3</v>
      </c>
      <c r="FA368" s="26">
        <f t="shared" si="1640"/>
        <v>-3.1009318714737004E-3</v>
      </c>
      <c r="FB368" s="26">
        <f t="shared" si="1641"/>
        <v>-3.0808673631288605E-3</v>
      </c>
      <c r="FC368" s="26"/>
      <c r="FD368" s="26">
        <f t="shared" si="1642"/>
        <v>0.99366453020135248</v>
      </c>
      <c r="FE368" s="26">
        <f t="shared" si="1521"/>
        <v>1.0034907319215918</v>
      </c>
      <c r="FF368" s="26">
        <f t="shared" si="1616"/>
        <v>0.99995015446851976</v>
      </c>
      <c r="FV368" s="26">
        <f t="shared" si="1617"/>
        <v>1.8157849638134913</v>
      </c>
      <c r="FX368" s="8">
        <f t="shared" si="1522"/>
        <v>55</v>
      </c>
      <c r="FY368" t="b">
        <f t="shared" si="1493"/>
        <v>0</v>
      </c>
      <c r="GC368" s="11"/>
      <c r="GD368" s="11"/>
      <c r="GE368" s="11"/>
      <c r="GF368" s="11" t="str">
        <f t="shared" ca="1" si="1618"/>
        <v/>
      </c>
      <c r="GG368" s="20" t="str">
        <f t="shared" ca="1" si="1584"/>
        <v/>
      </c>
      <c r="GH368" s="20" t="str">
        <f t="shared" ca="1" si="1585"/>
        <v/>
      </c>
      <c r="GI368" s="20" t="str">
        <f t="shared" ca="1" si="1586"/>
        <v/>
      </c>
      <c r="GM368" s="12" t="str">
        <f t="shared" ca="1" si="1587"/>
        <v/>
      </c>
      <c r="GN368" s="12" t="str">
        <f t="shared" ca="1" si="1588"/>
        <v/>
      </c>
      <c r="GO368" s="12" t="str">
        <f t="shared" ca="1" si="1589"/>
        <v/>
      </c>
      <c r="GP368" s="12" t="str">
        <f t="shared" ca="1" si="1590"/>
        <v/>
      </c>
      <c r="GQ368" s="12" t="str">
        <f t="shared" ca="1" si="1591"/>
        <v/>
      </c>
      <c r="GX368" s="14"/>
      <c r="GZ368">
        <f t="shared" si="1438"/>
        <v>1.3056542964121525</v>
      </c>
      <c r="HA368">
        <f t="shared" si="1619"/>
        <v>0.89537485041655029</v>
      </c>
      <c r="HB368">
        <f t="shared" si="1620"/>
        <v>0.98639888035090151</v>
      </c>
      <c r="HC368">
        <f t="shared" si="1621"/>
        <v>0.9272399385402027</v>
      </c>
      <c r="HD368">
        <f t="shared" si="1622"/>
        <v>1.069246393108928</v>
      </c>
      <c r="HE368">
        <f t="shared" si="1623"/>
        <v>1.0692462241721892</v>
      </c>
      <c r="HG368">
        <f t="shared" si="1624"/>
        <v>0.883196749945241</v>
      </c>
      <c r="HI368">
        <f t="shared" si="1625"/>
        <v>0.86592852299131529</v>
      </c>
      <c r="HJ368">
        <f t="shared" si="1626"/>
        <v>0.86049329199665592</v>
      </c>
      <c r="HK368">
        <f t="shared" si="1627"/>
        <v>0.779144955583708</v>
      </c>
      <c r="HL368">
        <f t="shared" si="1628"/>
        <v>0.96512203535222352</v>
      </c>
      <c r="HM368">
        <f t="shared" si="1629"/>
        <v>0.96091162908410521</v>
      </c>
      <c r="HO368" s="8">
        <f t="shared" si="1523"/>
        <v>55</v>
      </c>
      <c r="HP368" t="b">
        <f t="shared" si="1496"/>
        <v>0</v>
      </c>
      <c r="HS368" s="11"/>
      <c r="HT368" s="11"/>
      <c r="HU368" s="11"/>
      <c r="HV368" s="11" t="str">
        <f t="shared" ca="1" si="1547"/>
        <v/>
      </c>
      <c r="HW368" s="12" t="str">
        <f t="shared" ca="1" si="1548"/>
        <v/>
      </c>
      <c r="HX368" s="12" t="str">
        <f t="shared" ca="1" si="1549"/>
        <v/>
      </c>
      <c r="HY368" s="12" t="str">
        <f t="shared" ca="1" si="1550"/>
        <v/>
      </c>
      <c r="IB368" s="12" t="str">
        <f t="shared" ca="1" si="1551"/>
        <v/>
      </c>
      <c r="IC368" s="12" t="str">
        <f t="shared" ca="1" si="1552"/>
        <v/>
      </c>
      <c r="ID368" s="12" t="str">
        <f t="shared" ca="1" si="1553"/>
        <v/>
      </c>
      <c r="IE368" s="12" t="str">
        <f t="shared" ca="1" si="1554"/>
        <v/>
      </c>
      <c r="IF368" s="12" t="str">
        <f t="shared" ca="1" si="1555"/>
        <v/>
      </c>
    </row>
    <row r="369" spans="1:240" x14ac:dyDescent="0.2">
      <c r="A369" s="182" t="s">
        <v>1081</v>
      </c>
      <c r="B369" s="1">
        <f t="shared" si="1497"/>
        <v>2005</v>
      </c>
      <c r="C369" s="487">
        <f>'Annual Data_MER_July-2014'!B69</f>
        <v>6909.4709999999995</v>
      </c>
      <c r="D369" s="42">
        <f>'Annual Data_MER_July-2014'!F69</f>
        <v>4051.2260000000001</v>
      </c>
      <c r="E369" s="42">
        <f>AER11_Table2.1d!U68*0.001</f>
        <v>21411.261999999999</v>
      </c>
      <c r="F369" s="406">
        <f>mer_dataT02.05!G544</f>
        <v>28271.724999999999</v>
      </c>
      <c r="G369" s="42">
        <f>AER11_Table2.1f!$Z65*0.001</f>
        <v>39637.99</v>
      </c>
      <c r="H369" s="42">
        <f t="shared" si="1459"/>
        <v>100281.674</v>
      </c>
      <c r="I369" s="15">
        <f t="shared" si="1595"/>
        <v>3.1732668333169882</v>
      </c>
      <c r="J369" s="251">
        <f t="shared" si="1460"/>
        <v>60643.684000000001</v>
      </c>
      <c r="K369" s="27">
        <f>[2]National!H296</f>
        <v>6909.4709999999986</v>
      </c>
      <c r="L369" s="42">
        <f>[10]Commercial_Total!D295</f>
        <v>4051.2260000000001</v>
      </c>
      <c r="M369" s="42">
        <f>[11]Total_Industrial!F300</f>
        <v>14543.77505492059</v>
      </c>
      <c r="N369" s="27">
        <f t="shared" si="1524"/>
        <v>27637.904663823549</v>
      </c>
      <c r="O369" s="29">
        <f t="shared" si="1461"/>
        <v>39637.99</v>
      </c>
      <c r="P369" s="29">
        <f t="shared" si="1462"/>
        <v>92780.366718744132</v>
      </c>
      <c r="Q369" s="27">
        <f t="shared" si="1653"/>
        <v>27192.370081695233</v>
      </c>
      <c r="R369" s="27"/>
      <c r="S369" s="51">
        <f t="shared" si="1556"/>
        <v>0.99999999999999989</v>
      </c>
      <c r="T369" s="51">
        <f t="shared" si="1557"/>
        <v>1</v>
      </c>
      <c r="U369" s="51">
        <f t="shared" si="1654"/>
        <v>0.67925818921465675</v>
      </c>
      <c r="V369" s="51">
        <f t="shared" si="1559"/>
        <v>0.97758112261715724</v>
      </c>
      <c r="W369" s="51">
        <f t="shared" si="1560"/>
        <v>1</v>
      </c>
      <c r="X369" s="51">
        <f t="shared" si="1561"/>
        <v>0.92519762602630795</v>
      </c>
      <c r="Z369" s="23">
        <f t="shared" si="1526"/>
        <v>109339.09219907041</v>
      </c>
      <c r="AA369" s="23">
        <f t="shared" si="1596"/>
        <v>79981.502570981233</v>
      </c>
      <c r="AB369" s="27">
        <f t="shared" si="1593"/>
        <v>2476.1344831603537</v>
      </c>
      <c r="AC369" s="58">
        <f t="shared" si="1563"/>
        <v>1.5860478109791885</v>
      </c>
      <c r="AD369" s="27">
        <f t="shared" si="1597"/>
        <v>3668.4464525257677</v>
      </c>
      <c r="AE369" s="27">
        <f t="shared" si="1527"/>
        <v>14235.6</v>
      </c>
      <c r="AH369" s="267">
        <f t="shared" si="1649"/>
        <v>63.193052558184149</v>
      </c>
      <c r="AI369" s="267">
        <f t="shared" si="1463"/>
        <v>50.652036655658677</v>
      </c>
      <c r="AJ369" s="267">
        <f t="shared" si="1594"/>
        <v>5873.580435081215</v>
      </c>
      <c r="AK369" s="51">
        <f t="shared" si="1529"/>
        <v>17.425644089985258</v>
      </c>
      <c r="AL369" s="231">
        <f t="shared" ref="AL369:AL372" si="1656">O369/AD369*1000</f>
        <v>10805.116147384075</v>
      </c>
      <c r="AM369" s="15"/>
      <c r="AN369" s="34">
        <f t="shared" si="1581"/>
        <v>6.5174890218005652</v>
      </c>
      <c r="AO369" s="34">
        <f t="shared" si="1582"/>
        <v>7.0444290370620131</v>
      </c>
      <c r="AQ369" s="26">
        <f t="shared" si="1532"/>
        <v>0.77238084426748821</v>
      </c>
      <c r="AR369" s="26">
        <f t="shared" si="1598"/>
        <v>0.78949275195590962</v>
      </c>
      <c r="AS369" s="26">
        <f t="shared" si="1533"/>
        <v>0.7114217857839048</v>
      </c>
      <c r="AT369" s="26">
        <f t="shared" si="1534"/>
        <v>0.89905165016817945</v>
      </c>
      <c r="AU369" s="26">
        <f t="shared" si="1535"/>
        <v>0.93526493200868177</v>
      </c>
      <c r="AV369" s="26">
        <f t="shared" si="1536"/>
        <v>0.70457791104322831</v>
      </c>
      <c r="AW369" s="253"/>
      <c r="AY369" s="34">
        <f t="shared" si="1599"/>
        <v>7.680680280358426</v>
      </c>
      <c r="AZ369" s="34">
        <f t="shared" si="1600"/>
        <v>5.6184145783093955</v>
      </c>
      <c r="BA369" s="34">
        <f t="shared" si="1601"/>
        <v>0.17393959391668448</v>
      </c>
      <c r="BB369">
        <f t="shared" si="1602"/>
        <v>1.1141418773913206E-4</v>
      </c>
      <c r="BC369" s="34">
        <f t="shared" si="1603"/>
        <v>0.25769524660188314</v>
      </c>
      <c r="BD369" s="34"/>
      <c r="BE369" s="23"/>
      <c r="BH369" s="258">
        <f>[2]National!CQ296</f>
        <v>0.68985529014029612</v>
      </c>
      <c r="BI369" s="258">
        <f>[10]Commercial_Total!Y295</f>
        <v>0.81452384174348957</v>
      </c>
      <c r="BJ369" s="258">
        <f>[11]Total_Industrial!Z300</f>
        <v>0.77849978351725824</v>
      </c>
      <c r="BK369" s="51">
        <f t="shared" si="1542"/>
        <v>0.84177929810714847</v>
      </c>
      <c r="BL369" s="258">
        <f>[13]Elec_Power_Sector!AF65</f>
        <v>0.9647339322943187</v>
      </c>
      <c r="BN369" s="258">
        <f>[2]National!CU296</f>
        <v>1.1196273411347033</v>
      </c>
      <c r="BO369" s="258">
        <f>[10]Commercial_Total!X295</f>
        <v>0.96926905204640679</v>
      </c>
      <c r="BP369" s="258">
        <f>[11]Total_Industrial!AD300</f>
        <v>0.91383809179607067</v>
      </c>
      <c r="BQ369" s="51">
        <f t="shared" si="1543"/>
        <v>1.0680372541707976</v>
      </c>
      <c r="BR369" s="263">
        <f t="shared" ref="BR369:BR374" si="1657">AU369/BL369</f>
        <v>0.96945375372507725</v>
      </c>
      <c r="BT369">
        <f t="shared" si="1652"/>
        <v>1.0000000000000011</v>
      </c>
      <c r="BU369">
        <f t="shared" si="1643"/>
        <v>1</v>
      </c>
      <c r="BV369">
        <f t="shared" si="1644"/>
        <v>1.0000013646604307</v>
      </c>
      <c r="BW369">
        <f t="shared" si="1645"/>
        <v>1.0000000000000007</v>
      </c>
      <c r="BX369">
        <f t="shared" si="1646"/>
        <v>1</v>
      </c>
      <c r="BZ369" s="83">
        <f t="shared" si="1498"/>
        <v>1.8766363025165773</v>
      </c>
      <c r="CA369" s="83">
        <f t="shared" si="1604"/>
        <v>0.69947016205160373</v>
      </c>
      <c r="CB369" s="83">
        <f t="shared" si="1605"/>
        <v>0.70457791104322831</v>
      </c>
      <c r="CC369" s="83">
        <f t="shared" si="1606"/>
        <v>0.81983135674392182</v>
      </c>
      <c r="CD369" s="83">
        <f t="shared" si="1607"/>
        <v>0.99735210490655668</v>
      </c>
      <c r="CE369" s="83">
        <f t="shared" si="1608"/>
        <v>0.8617000094820747</v>
      </c>
      <c r="CF369" s="84">
        <f t="shared" si="1464"/>
        <v>1.322236813892901</v>
      </c>
      <c r="CG369" s="84">
        <f t="shared" si="1609"/>
        <v>1.322236485815018</v>
      </c>
      <c r="CH369" s="9"/>
      <c r="CI369" s="84">
        <f t="shared" si="1465"/>
        <v>0.81766052931694866</v>
      </c>
      <c r="CK369" s="87">
        <f t="shared" si="1419"/>
        <v>0.39002410102946178</v>
      </c>
      <c r="CL369" s="87">
        <f t="shared" si="1466"/>
        <v>2.1550573279979307E-4</v>
      </c>
      <c r="CM369" s="92">
        <f t="shared" si="1467"/>
        <v>1</v>
      </c>
      <c r="CN369" s="92">
        <f t="shared" si="1468"/>
        <v>1</v>
      </c>
      <c r="CO369" s="5">
        <f t="shared" si="1469"/>
        <v>1</v>
      </c>
      <c r="CP369" s="91">
        <f t="shared" si="1610"/>
        <v>1</v>
      </c>
      <c r="CQ369" s="37">
        <f t="shared" si="1647"/>
        <v>1.322236813892901</v>
      </c>
      <c r="CR369">
        <f t="shared" si="1611"/>
        <v>0.81766052931694866</v>
      </c>
      <c r="CS369" s="84">
        <f t="shared" si="1612"/>
        <v>0.85941810501315952</v>
      </c>
      <c r="CT369" s="205"/>
      <c r="CU369" s="244"/>
      <c r="CV369" s="5"/>
      <c r="CW369" s="26">
        <f t="shared" si="1470"/>
        <v>7.4471262017593423E-2</v>
      </c>
      <c r="CX369" s="26">
        <f t="shared" si="1471"/>
        <v>4.3664690529634904E-2</v>
      </c>
      <c r="CY369" s="26">
        <f t="shared" si="1472"/>
        <v>0.15675487788282644</v>
      </c>
      <c r="CZ369" s="26">
        <f t="shared" si="1473"/>
        <v>0.29788527078800547</v>
      </c>
      <c r="DA369" s="26">
        <f t="shared" si="1474"/>
        <v>0.42722389878193978</v>
      </c>
      <c r="DB369">
        <f t="shared" si="1475"/>
        <v>1</v>
      </c>
      <c r="DD369" s="26">
        <f t="shared" si="1499"/>
        <v>7.5097605221283129E-2</v>
      </c>
      <c r="DE369" s="26">
        <f t="shared" si="1500"/>
        <v>4.4734867115050876E-2</v>
      </c>
      <c r="DF369" s="26">
        <f t="shared" si="1501"/>
        <v>0.15854427563616871</v>
      </c>
      <c r="DG369" s="26">
        <f t="shared" si="1502"/>
        <v>0.29839378823156526</v>
      </c>
      <c r="DH369" s="26">
        <f t="shared" si="1503"/>
        <v>0.42319929051475935</v>
      </c>
      <c r="DI369" s="26">
        <f t="shared" si="1504"/>
        <v>0.99996982671882739</v>
      </c>
      <c r="DJ369" s="26"/>
      <c r="DK369" s="26">
        <f t="shared" si="1505"/>
        <v>7.5099871230813797E-2</v>
      </c>
      <c r="DL369" s="26">
        <f t="shared" si="1506"/>
        <v>4.4736216953503612E-2</v>
      </c>
      <c r="DM369" s="26">
        <f t="shared" si="1507"/>
        <v>0.15854905958152313</v>
      </c>
      <c r="DN369" s="26">
        <f t="shared" si="1508"/>
        <v>0.29840279202291164</v>
      </c>
      <c r="DO369" s="26">
        <f t="shared" si="1509"/>
        <v>0.42321206021124774</v>
      </c>
      <c r="DP369" s="26">
        <f t="shared" si="1510"/>
        <v>1</v>
      </c>
      <c r="DQ369" s="26"/>
      <c r="DR369" s="26"/>
      <c r="DS369" s="26">
        <f t="shared" si="1511"/>
        <v>-2.4068189060454454E-2</v>
      </c>
      <c r="DT369" s="26">
        <f t="shared" si="1512"/>
        <v>-5.7897385560798709E-2</v>
      </c>
      <c r="DU369" s="26">
        <f t="shared" si="1513"/>
        <v>-2.1050338629815465E-2</v>
      </c>
      <c r="DV369" s="26">
        <f t="shared" si="1514"/>
        <v>-1.3206284389454587E-2</v>
      </c>
      <c r="DW369" s="26">
        <f t="shared" si="1515"/>
        <v>-1.7000081378439263E-2</v>
      </c>
      <c r="DY369" s="26">
        <f t="shared" si="1516"/>
        <v>0.98130636363080836</v>
      </c>
      <c r="DZ369" s="26">
        <f t="shared" si="1517"/>
        <v>0.69672741956493212</v>
      </c>
      <c r="EA369" s="26">
        <f t="shared" si="1613"/>
        <v>0.85941810501315952</v>
      </c>
      <c r="EC369" s="26">
        <f t="shared" si="1630"/>
        <v>-2.0980416572636506E-2</v>
      </c>
      <c r="ED369" s="26">
        <f t="shared" si="1631"/>
        <v>-1.8656832019831118E-2</v>
      </c>
      <c r="EE369" s="26">
        <f t="shared" si="1632"/>
        <v>-2.9929268292330207E-2</v>
      </c>
      <c r="EF369" s="26">
        <f t="shared" si="1633"/>
        <v>-1.8525213231238735E-2</v>
      </c>
      <c r="EG369" s="26">
        <f t="shared" si="1634"/>
        <v>7.638893373790142E-3</v>
      </c>
      <c r="EI369" s="26">
        <f t="shared" si="1635"/>
        <v>0.99059389323713076</v>
      </c>
      <c r="EJ369" s="26">
        <f t="shared" si="1518"/>
        <v>0.71983452282707538</v>
      </c>
      <c r="EK369" s="26">
        <f t="shared" si="1614"/>
        <v>0.81983135674392182</v>
      </c>
      <c r="EN369" s="26">
        <f t="shared" si="1519"/>
        <v>-3.5786025509848031E-2</v>
      </c>
      <c r="EO369" s="26">
        <f t="shared" si="1482"/>
        <v>-5.7793956944542514E-2</v>
      </c>
      <c r="EP369" s="26">
        <f t="shared" si="1483"/>
        <v>-4.1919599218449545E-2</v>
      </c>
      <c r="EQ369" s="26">
        <f t="shared" si="1484"/>
        <v>-1.5265886666056713E-2</v>
      </c>
      <c r="ER369" s="26">
        <f t="shared" si="1485"/>
        <v>4.8607971624865803E-4</v>
      </c>
      <c r="ET369" s="26">
        <f t="shared" si="1636"/>
        <v>0.98386263490943282</v>
      </c>
      <c r="EU369" s="26">
        <f t="shared" si="1520"/>
        <v>0.69611265024996993</v>
      </c>
      <c r="EV369" s="26">
        <f t="shared" si="1615"/>
        <v>0.8617000094820747</v>
      </c>
      <c r="EW369" s="26"/>
      <c r="EX369" s="26">
        <f t="shared" si="1637"/>
        <v>1.1717836449394082E-2</v>
      </c>
      <c r="EY369" s="26">
        <f t="shared" si="1638"/>
        <v>-1.0342861625611679E-4</v>
      </c>
      <c r="EZ369" s="26">
        <f t="shared" si="1639"/>
        <v>2.0869388963703384E-2</v>
      </c>
      <c r="FA369" s="26">
        <f t="shared" si="1640"/>
        <v>2.0596022766021364E-3</v>
      </c>
      <c r="FB369" s="26">
        <f t="shared" si="1641"/>
        <v>-1.7486161094687935E-2</v>
      </c>
      <c r="FC369" s="26"/>
      <c r="FD369" s="26">
        <f t="shared" si="1642"/>
        <v>0.99740182093042029</v>
      </c>
      <c r="FE369" s="26">
        <f t="shared" si="1521"/>
        <v>1.0008834833053959</v>
      </c>
      <c r="FF369" s="26">
        <f t="shared" si="1616"/>
        <v>0.99735210490655668</v>
      </c>
      <c r="FV369" s="26">
        <f t="shared" si="1617"/>
        <v>1.8766363025165773</v>
      </c>
      <c r="FX369" s="8">
        <f t="shared" si="1522"/>
        <v>56</v>
      </c>
      <c r="FY369" t="b">
        <f t="shared" si="1493"/>
        <v>0</v>
      </c>
      <c r="GC369" s="11"/>
      <c r="GD369" s="11"/>
      <c r="GE369" s="11"/>
      <c r="GF369" s="11" t="str">
        <f t="shared" ca="1" si="1618"/>
        <v/>
      </c>
      <c r="GG369" s="20" t="str">
        <f t="shared" ca="1" si="1584"/>
        <v/>
      </c>
      <c r="GH369" s="20" t="str">
        <f t="shared" ca="1" si="1585"/>
        <v/>
      </c>
      <c r="GI369" s="20" t="str">
        <f t="shared" ca="1" si="1586"/>
        <v/>
      </c>
      <c r="GM369" s="12" t="str">
        <f t="shared" ca="1" si="1587"/>
        <v/>
      </c>
      <c r="GN369" s="12" t="str">
        <f t="shared" ca="1" si="1588"/>
        <v/>
      </c>
      <c r="GO369" s="12" t="str">
        <f t="shared" ca="1" si="1589"/>
        <v/>
      </c>
      <c r="GP369" s="12" t="str">
        <f t="shared" ca="1" si="1590"/>
        <v/>
      </c>
      <c r="GQ369" s="12" t="str">
        <f t="shared" ca="1" si="1591"/>
        <v/>
      </c>
      <c r="GX369" s="14"/>
      <c r="GZ369">
        <f t="shared" si="1438"/>
        <v>1.3494099246409783</v>
      </c>
      <c r="HA369">
        <f t="shared" si="1619"/>
        <v>0.88695285898074427</v>
      </c>
      <c r="HB369">
        <f t="shared" si="1620"/>
        <v>0.98383603942571696</v>
      </c>
      <c r="HC369">
        <f t="shared" si="1621"/>
        <v>0.91227672912542446</v>
      </c>
      <c r="HD369">
        <f t="shared" si="1622"/>
        <v>1.0742213065310771</v>
      </c>
      <c r="HE369">
        <f t="shared" si="1623"/>
        <v>1.0742211149438967</v>
      </c>
      <c r="HG369">
        <f t="shared" si="1624"/>
        <v>0.87261618793693185</v>
      </c>
      <c r="HI369">
        <f t="shared" si="1625"/>
        <v>0.84533599803537574</v>
      </c>
      <c r="HJ369">
        <f t="shared" si="1626"/>
        <v>0.81208777741884064</v>
      </c>
      <c r="HK369">
        <f t="shared" si="1627"/>
        <v>0.76291511158819214</v>
      </c>
      <c r="HL369">
        <f t="shared" si="1628"/>
        <v>0.95246015152730068</v>
      </c>
      <c r="HM369">
        <f t="shared" si="1629"/>
        <v>0.94471412274691691</v>
      </c>
      <c r="HO369" s="8">
        <f t="shared" si="1523"/>
        <v>56</v>
      </c>
      <c r="HP369" t="b">
        <f t="shared" si="1496"/>
        <v>0</v>
      </c>
      <c r="HS369" s="11"/>
      <c r="HT369" s="11"/>
      <c r="HU369" s="11"/>
      <c r="HV369" s="11" t="str">
        <f t="shared" ca="1" si="1547"/>
        <v/>
      </c>
      <c r="HW369" s="12" t="str">
        <f t="shared" ca="1" si="1548"/>
        <v/>
      </c>
      <c r="HX369" s="12" t="str">
        <f t="shared" ca="1" si="1549"/>
        <v/>
      </c>
      <c r="HY369" s="12" t="str">
        <f t="shared" ca="1" si="1550"/>
        <v/>
      </c>
      <c r="IB369" s="12" t="str">
        <f t="shared" ca="1" si="1551"/>
        <v/>
      </c>
      <c r="IC369" s="12" t="str">
        <f t="shared" ca="1" si="1552"/>
        <v/>
      </c>
      <c r="ID369" s="12" t="str">
        <f t="shared" ca="1" si="1553"/>
        <v/>
      </c>
      <c r="IE369" s="12" t="str">
        <f t="shared" ca="1" si="1554"/>
        <v/>
      </c>
      <c r="IF369" s="12" t="str">
        <f t="shared" ca="1" si="1555"/>
        <v/>
      </c>
    </row>
    <row r="370" spans="1:240" x14ac:dyDescent="0.2">
      <c r="A370" s="182" t="s">
        <v>1081</v>
      </c>
      <c r="B370" s="1">
        <f t="shared" si="1497"/>
        <v>2006</v>
      </c>
      <c r="C370" s="490">
        <f>'Annual Data_MER_July-2014'!B70</f>
        <v>6167.9870000000001</v>
      </c>
      <c r="D370" s="251">
        <f>'Annual Data_MER_July-2014'!F70</f>
        <v>3746.6120000000001</v>
      </c>
      <c r="E370" s="406">
        <f>mer_dataT02.04!L541</f>
        <v>21536.016</v>
      </c>
      <c r="F370" s="406">
        <f>mer_dataT02.05!G545</f>
        <v>28750.793000000001</v>
      </c>
      <c r="G370" s="406">
        <f>mer_dataT02.06!N541</f>
        <v>39428.457999999999</v>
      </c>
      <c r="H370" s="42">
        <f t="shared" si="1459"/>
        <v>99629.865999999995</v>
      </c>
      <c r="I370" s="15">
        <f t="shared" si="1595"/>
        <v>3.1487947143540977</v>
      </c>
      <c r="J370" s="251">
        <f t="shared" si="1460"/>
        <v>60201.407999999996</v>
      </c>
      <c r="K370" s="27">
        <f>[2]National!H297</f>
        <v>6167.987000000001</v>
      </c>
      <c r="L370" s="42">
        <f>[10]Commercial_Total!D296</f>
        <v>3746.6120000000001</v>
      </c>
      <c r="M370" s="42">
        <f>[11]Total_Industrial!F301</f>
        <v>14661.452821366178</v>
      </c>
      <c r="N370" s="27">
        <f t="shared" si="1524"/>
        <v>27853.081750943296</v>
      </c>
      <c r="O370" s="29">
        <f t="shared" si="1461"/>
        <v>39428.457999999999</v>
      </c>
      <c r="P370" s="29">
        <f t="shared" si="1462"/>
        <v>91857.591572309466</v>
      </c>
      <c r="Q370" s="27">
        <f t="shared" si="1653"/>
        <v>26921.92015601098</v>
      </c>
      <c r="R370" s="27"/>
      <c r="S370" s="51">
        <f t="shared" si="1556"/>
        <v>1.0000000000000002</v>
      </c>
      <c r="T370" s="51">
        <f t="shared" si="1557"/>
        <v>1</v>
      </c>
      <c r="U370" s="51">
        <f t="shared" si="1654"/>
        <v>0.68078760813356465</v>
      </c>
      <c r="V370" s="51">
        <f t="shared" si="1559"/>
        <v>0.96877612213838049</v>
      </c>
      <c r="W370" s="51">
        <f t="shared" si="1560"/>
        <v>1</v>
      </c>
      <c r="X370" s="51">
        <f t="shared" si="1561"/>
        <v>0.92198850866977444</v>
      </c>
      <c r="Z370" s="23">
        <f t="shared" si="1526"/>
        <v>110088.78873733053</v>
      </c>
      <c r="AA370" s="23">
        <f t="shared" si="1596"/>
        <v>81211.409424915444</v>
      </c>
      <c r="AB370" s="27">
        <f t="shared" si="1593"/>
        <v>2532.6929509609954</v>
      </c>
      <c r="AC370" s="58">
        <f t="shared" si="1563"/>
        <v>1.6072009796026876</v>
      </c>
      <c r="AD370" s="27">
        <f t="shared" si="1597"/>
        <v>3668.4739816733968</v>
      </c>
      <c r="AE370" s="27">
        <f t="shared" si="1527"/>
        <v>14615.2</v>
      </c>
      <c r="AH370" s="267">
        <f t="shared" si="1649"/>
        <v>56.027385447183768</v>
      </c>
      <c r="AI370" s="267">
        <f t="shared" si="1463"/>
        <v>46.134059567873351</v>
      </c>
      <c r="AJ370" s="267">
        <f t="shared" si="1594"/>
        <v>5788.8789147547832</v>
      </c>
      <c r="AK370" s="51">
        <f t="shared" si="1529"/>
        <v>17.330179675368786</v>
      </c>
      <c r="AL370" s="231">
        <f t="shared" si="1656"/>
        <v>10747.91812534935</v>
      </c>
      <c r="AM370" s="15"/>
      <c r="AN370" s="34">
        <f t="shared" si="1581"/>
        <v>6.2850724979685166</v>
      </c>
      <c r="AO370" s="34">
        <f t="shared" si="1582"/>
        <v>6.8168664130494276</v>
      </c>
      <c r="AQ370" s="26">
        <f t="shared" si="1532"/>
        <v>0.68479805171543795</v>
      </c>
      <c r="AR370" s="26">
        <f t="shared" si="1598"/>
        <v>0.71907287548464638</v>
      </c>
      <c r="AS370" s="26">
        <f t="shared" si="1533"/>
        <v>0.70116253973879483</v>
      </c>
      <c r="AT370" s="26">
        <f t="shared" si="1534"/>
        <v>0.89412629767905083</v>
      </c>
      <c r="AU370" s="26">
        <f t="shared" si="1535"/>
        <v>0.93031400844065615</v>
      </c>
      <c r="AV370" s="26">
        <f t="shared" si="1536"/>
        <v>0.67945235297849482</v>
      </c>
      <c r="AY370" s="34">
        <f t="shared" si="1599"/>
        <v>7.5324859555346846</v>
      </c>
      <c r="AZ370" s="34">
        <f t="shared" si="1600"/>
        <v>5.5566403076875748</v>
      </c>
      <c r="BA370" s="34">
        <f t="shared" si="1601"/>
        <v>0.17329170664520466</v>
      </c>
      <c r="BB370">
        <f t="shared" si="1602"/>
        <v>1.0996777188151292E-4</v>
      </c>
      <c r="BC370" s="34">
        <f t="shared" si="1603"/>
        <v>0.25100402195477289</v>
      </c>
      <c r="BD370" s="34"/>
      <c r="BH370" s="258">
        <f>[2]National!CQ297</f>
        <v>0.65012420649863611</v>
      </c>
      <c r="BI370" s="258">
        <f>[10]Commercial_Total!Y296</f>
        <v>0.77903738756672936</v>
      </c>
      <c r="BJ370" s="258">
        <f>[11]Total_Industrial!Z301</f>
        <v>0.78517975054184919</v>
      </c>
      <c r="BK370" s="51">
        <f t="shared" si="1542"/>
        <v>0.838269370520482</v>
      </c>
      <c r="BL370" s="258">
        <f>[13]Elec_Power_Sector!AF66</f>
        <v>0.96242205547414317</v>
      </c>
      <c r="BN370" s="258">
        <f>[2]National!CU297</f>
        <v>1.0533341857912735</v>
      </c>
      <c r="BO370" s="258">
        <f>[10]Commercial_Total!X296</f>
        <v>0.92302742713109298</v>
      </c>
      <c r="BP370" s="258">
        <f>[11]Total_Industrial!AD301</f>
        <v>0.89299754316230462</v>
      </c>
      <c r="BQ370" s="51">
        <f t="shared" si="1543"/>
        <v>1.0666336253272477</v>
      </c>
      <c r="BR370" s="263">
        <f t="shared" si="1657"/>
        <v>0.96663828841945154</v>
      </c>
      <c r="BT370">
        <f t="shared" si="1652"/>
        <v>1.0000000000000009</v>
      </c>
      <c r="BU370">
        <f t="shared" si="1643"/>
        <v>0.99999999999999989</v>
      </c>
      <c r="BV370">
        <f t="shared" si="1644"/>
        <v>1.0000014952822038</v>
      </c>
      <c r="BW370">
        <f t="shared" si="1645"/>
        <v>1.0000000000000009</v>
      </c>
      <c r="BX370">
        <f t="shared" si="1646"/>
        <v>1</v>
      </c>
      <c r="BZ370" s="83">
        <f t="shared" si="1498"/>
        <v>1.9266778280185086</v>
      </c>
      <c r="CA370" s="83">
        <f t="shared" si="1604"/>
        <v>0.67687453866501957</v>
      </c>
      <c r="CB370" s="83">
        <f t="shared" si="1605"/>
        <v>0.67945235297849482</v>
      </c>
      <c r="CC370" s="83">
        <f t="shared" si="1606"/>
        <v>0.80550408721831401</v>
      </c>
      <c r="CD370" s="83">
        <f t="shared" si="1607"/>
        <v>0.98577844060567588</v>
      </c>
      <c r="CE370" s="83">
        <f t="shared" si="1608"/>
        <v>0.85568133646600708</v>
      </c>
      <c r="CF370" s="84">
        <f t="shared" si="1464"/>
        <v>1.3090861355437737</v>
      </c>
      <c r="CG370" s="84">
        <f t="shared" si="1609"/>
        <v>1.3090857836786713</v>
      </c>
      <c r="CH370" s="9"/>
      <c r="CI370" s="84">
        <f t="shared" si="1465"/>
        <v>0.79404856299956794</v>
      </c>
      <c r="CK370" s="87">
        <f t="shared" si="1419"/>
        <v>0.30871163417972769</v>
      </c>
      <c r="CL370" s="87">
        <f t="shared" si="1466"/>
        <v>2.0020480683324547E-4</v>
      </c>
      <c r="CM370" s="92">
        <f t="shared" si="1467"/>
        <v>1</v>
      </c>
      <c r="CN370" s="92">
        <f t="shared" si="1468"/>
        <v>1</v>
      </c>
      <c r="CO370" s="5">
        <f t="shared" si="1469"/>
        <v>1</v>
      </c>
      <c r="CP370" s="91">
        <f t="shared" si="1610"/>
        <v>1</v>
      </c>
      <c r="CQ370" s="37">
        <f t="shared" si="1647"/>
        <v>1.3090861355437737</v>
      </c>
      <c r="CR370">
        <f t="shared" si="1611"/>
        <v>0.79404856299956794</v>
      </c>
      <c r="CS370" s="84">
        <f t="shared" si="1612"/>
        <v>0.84351198679187434</v>
      </c>
      <c r="CT370" s="205"/>
      <c r="CU370" s="244"/>
      <c r="CV370" s="5"/>
      <c r="CW370" s="26">
        <f t="shared" si="1470"/>
        <v>6.7147275412121135E-2</v>
      </c>
      <c r="CX370" s="26">
        <f t="shared" si="1471"/>
        <v>4.0787178673748495E-2</v>
      </c>
      <c r="CY370" s="26">
        <f t="shared" si="1472"/>
        <v>0.15961068182181562</v>
      </c>
      <c r="CZ370" s="26">
        <f t="shared" si="1473"/>
        <v>0.30322024858465402</v>
      </c>
      <c r="DA370" s="26">
        <f t="shared" si="1474"/>
        <v>0.42923461550766084</v>
      </c>
      <c r="DB370">
        <f t="shared" si="1475"/>
        <v>1</v>
      </c>
      <c r="DD370" s="26">
        <f t="shared" si="1499"/>
        <v>7.0746095380646204E-2</v>
      </c>
      <c r="DE370" s="26">
        <f t="shared" si="1500"/>
        <v>4.2209588724186689E-2</v>
      </c>
      <c r="DF370" s="26">
        <f t="shared" si="1501"/>
        <v>0.15817848324400879</v>
      </c>
      <c r="DG370" s="26">
        <f t="shared" si="1502"/>
        <v>0.30054486795322116</v>
      </c>
      <c r="DH370" s="26">
        <f t="shared" si="1503"/>
        <v>0.42822847038014711</v>
      </c>
      <c r="DI370" s="26">
        <f t="shared" si="1504"/>
        <v>0.99990750568220998</v>
      </c>
      <c r="DJ370" s="26"/>
      <c r="DK370" s="26">
        <f t="shared" si="1505"/>
        <v>7.0752639597777639E-2</v>
      </c>
      <c r="DL370" s="26">
        <f t="shared" si="1506"/>
        <v>4.2213493232444756E-2</v>
      </c>
      <c r="DM370" s="26">
        <f t="shared" si="1507"/>
        <v>0.15819311520827906</v>
      </c>
      <c r="DN370" s="26">
        <f t="shared" si="1508"/>
        <v>0.30057266921720671</v>
      </c>
      <c r="DO370" s="26">
        <f t="shared" si="1509"/>
        <v>0.42826808274429179</v>
      </c>
      <c r="DP370" s="26">
        <f t="shared" si="1510"/>
        <v>1</v>
      </c>
      <c r="DQ370" s="26"/>
      <c r="DR370" s="26"/>
      <c r="DS370" s="26">
        <f t="shared" si="1511"/>
        <v>-0.12035377018991913</v>
      </c>
      <c r="DT370" s="26">
        <f t="shared" si="1512"/>
        <v>-9.3427943794799073E-2</v>
      </c>
      <c r="DU370" s="26">
        <f t="shared" si="1513"/>
        <v>-1.452575431957717E-2</v>
      </c>
      <c r="DV370" s="26">
        <f t="shared" si="1514"/>
        <v>-5.493447966459751E-3</v>
      </c>
      <c r="DW370" s="26">
        <f t="shared" si="1515"/>
        <v>-5.3076662514916608E-3</v>
      </c>
      <c r="DY370" s="26">
        <f t="shared" si="1516"/>
        <v>0.98149199076851934</v>
      </c>
      <c r="DZ370" s="26">
        <f t="shared" si="1517"/>
        <v>0.68383238205179864</v>
      </c>
      <c r="EA370" s="26">
        <f t="shared" si="1613"/>
        <v>0.84351198679187434</v>
      </c>
      <c r="EC370" s="26">
        <f t="shared" si="1630"/>
        <v>-1.9482993903662142E-2</v>
      </c>
      <c r="ED370" s="26">
        <f t="shared" si="1631"/>
        <v>-1.1055856187416264E-2</v>
      </c>
      <c r="EE370" s="26">
        <f t="shared" si="1632"/>
        <v>-3.7317374458874729E-3</v>
      </c>
      <c r="EF370" s="26">
        <f t="shared" si="1633"/>
        <v>-1.3067337934606613E-2</v>
      </c>
      <c r="EG370" s="26">
        <f t="shared" si="1634"/>
        <v>-2.6308709288667444E-2</v>
      </c>
      <c r="EI370" s="26">
        <f t="shared" si="1635"/>
        <v>0.98252412595864758</v>
      </c>
      <c r="EJ370" s="26">
        <f t="shared" si="1518"/>
        <v>0.70725478537553244</v>
      </c>
      <c r="EK370" s="26">
        <f t="shared" si="1614"/>
        <v>0.80550408721831401</v>
      </c>
      <c r="EN370" s="26">
        <f t="shared" si="1519"/>
        <v>-5.931841960582588E-2</v>
      </c>
      <c r="EO370" s="26">
        <f t="shared" si="1482"/>
        <v>-4.4544660216661328E-2</v>
      </c>
      <c r="EP370" s="26">
        <f t="shared" si="1483"/>
        <v>8.5439599548260813E-3</v>
      </c>
      <c r="EQ370" s="26">
        <f t="shared" si="1484"/>
        <v>-4.1783702565227872E-3</v>
      </c>
      <c r="ER370" s="26">
        <f t="shared" si="1485"/>
        <v>-2.3992639349062154E-3</v>
      </c>
      <c r="ET370" s="26">
        <f t="shared" si="1636"/>
        <v>0.99301534994796492</v>
      </c>
      <c r="EU370" s="26">
        <f t="shared" si="1520"/>
        <v>0.69125054699117916</v>
      </c>
      <c r="EV370" s="26">
        <f t="shared" si="1615"/>
        <v>0.85568133646600708</v>
      </c>
      <c r="EW370" s="26"/>
      <c r="EX370" s="26">
        <f t="shared" si="1637"/>
        <v>-6.1035350584093366E-2</v>
      </c>
      <c r="EY370" s="26">
        <f t="shared" si="1638"/>
        <v>-4.888328357813785E-2</v>
      </c>
      <c r="EZ370" s="26">
        <f t="shared" si="1639"/>
        <v>-2.306958365281684E-2</v>
      </c>
      <c r="FA370" s="26">
        <f t="shared" si="1640"/>
        <v>-1.3150777099369796E-3</v>
      </c>
      <c r="FB370" s="26">
        <f t="shared" si="1641"/>
        <v>-2.9084023165854489E-3</v>
      </c>
      <c r="FC370" s="26"/>
      <c r="FD370" s="26">
        <f t="shared" si="1642"/>
        <v>0.98839560848777153</v>
      </c>
      <c r="FE370" s="26">
        <f t="shared" si="1521"/>
        <v>0.98926883950699707</v>
      </c>
      <c r="FF370" s="26">
        <f t="shared" si="1616"/>
        <v>0.98577844060567588</v>
      </c>
      <c r="FV370" s="26">
        <f t="shared" si="1617"/>
        <v>1.9266778280185086</v>
      </c>
      <c r="FX370" s="8">
        <f t="shared" si="1522"/>
        <v>57</v>
      </c>
      <c r="FY370" t="b">
        <f t="shared" si="1493"/>
        <v>0</v>
      </c>
      <c r="GC370" s="11"/>
      <c r="GD370" s="11"/>
      <c r="GE370" s="11"/>
      <c r="GF370" s="11" t="str">
        <f t="shared" ca="1" si="1618"/>
        <v/>
      </c>
      <c r="GG370" s="20" t="str">
        <f t="shared" ca="1" si="1584"/>
        <v/>
      </c>
      <c r="GH370" s="20" t="str">
        <f t="shared" ca="1" si="1585"/>
        <v/>
      </c>
      <c r="GI370" s="20" t="str">
        <f t="shared" ca="1" si="1586"/>
        <v/>
      </c>
      <c r="GM370" s="12" t="str">
        <f t="shared" ca="1" si="1587"/>
        <v/>
      </c>
      <c r="GN370" s="12" t="str">
        <f t="shared" ca="1" si="1588"/>
        <v/>
      </c>
      <c r="GO370" s="12" t="str">
        <f t="shared" ca="1" si="1589"/>
        <v/>
      </c>
      <c r="GP370" s="12" t="str">
        <f t="shared" ca="1" si="1590"/>
        <v/>
      </c>
      <c r="GQ370" s="12" t="str">
        <f t="shared" ca="1" si="1591"/>
        <v/>
      </c>
      <c r="GX370" s="14"/>
      <c r="GZ370">
        <f t="shared" si="1438"/>
        <v>1.3853926726385137</v>
      </c>
      <c r="HA370">
        <f t="shared" si="1619"/>
        <v>0.87145258253657931</v>
      </c>
      <c r="HB370">
        <f t="shared" si="1620"/>
        <v>0.97241922084038068</v>
      </c>
      <c r="HC370">
        <f t="shared" si="1621"/>
        <v>0.90590479542186819</v>
      </c>
      <c r="HD370">
        <f t="shared" si="1622"/>
        <v>1.0635373362093175</v>
      </c>
      <c r="HE370">
        <f t="shared" si="1623"/>
        <v>1.0635371245512901</v>
      </c>
      <c r="HG370">
        <f t="shared" si="1624"/>
        <v>0.84741724130955809</v>
      </c>
      <c r="HI370">
        <f t="shared" si="1625"/>
        <v>0.74948058175698795</v>
      </c>
      <c r="HJ370">
        <f t="shared" si="1626"/>
        <v>0.73965250701517871</v>
      </c>
      <c r="HK370">
        <f t="shared" si="1627"/>
        <v>0.7519132924174573</v>
      </c>
      <c r="HL370">
        <f t="shared" si="1628"/>
        <v>0.94724220662141756</v>
      </c>
      <c r="HM370">
        <f t="shared" si="1629"/>
        <v>0.93971317889103101</v>
      </c>
      <c r="HO370" s="8">
        <f t="shared" si="1523"/>
        <v>57</v>
      </c>
      <c r="HP370" t="b">
        <f t="shared" si="1496"/>
        <v>0</v>
      </c>
      <c r="HS370" s="11"/>
      <c r="HT370" s="11"/>
      <c r="HU370" s="11"/>
      <c r="HV370" s="11" t="str">
        <f t="shared" ca="1" si="1547"/>
        <v/>
      </c>
      <c r="HW370" s="12" t="str">
        <f t="shared" ca="1" si="1548"/>
        <v/>
      </c>
      <c r="HX370" s="12" t="str">
        <f t="shared" ca="1" si="1549"/>
        <v/>
      </c>
      <c r="HY370" s="12" t="str">
        <f t="shared" ca="1" si="1550"/>
        <v/>
      </c>
      <c r="IB370" s="12" t="str">
        <f t="shared" ca="1" si="1551"/>
        <v/>
      </c>
      <c r="IC370" s="12" t="str">
        <f t="shared" ca="1" si="1552"/>
        <v/>
      </c>
      <c r="ID370" s="12" t="str">
        <f t="shared" ca="1" si="1553"/>
        <v/>
      </c>
      <c r="IE370" s="12" t="str">
        <f t="shared" ca="1" si="1554"/>
        <v/>
      </c>
      <c r="IF370" s="12" t="str">
        <f t="shared" ca="1" si="1555"/>
        <v/>
      </c>
    </row>
    <row r="371" spans="1:240" x14ac:dyDescent="0.2">
      <c r="A371" s="182" t="s">
        <v>1081</v>
      </c>
      <c r="B371" s="1">
        <f t="shared" si="1497"/>
        <v>2007</v>
      </c>
      <c r="C371" s="490">
        <f>'Annual Data_MER_July-2014'!B71</f>
        <v>6608.482</v>
      </c>
      <c r="D371" s="251">
        <f>'Annual Data_MER_July-2014'!F71</f>
        <v>3922.39</v>
      </c>
      <c r="E371" s="406">
        <f>mer_dataT02.04!L542</f>
        <v>21378.724999999999</v>
      </c>
      <c r="F371" s="406">
        <f>mer_dataT02.05!G546</f>
        <v>29029.125</v>
      </c>
      <c r="G371" s="406">
        <f>mer_dataT02.06!N542</f>
        <v>40376.661</v>
      </c>
      <c r="H371" s="42">
        <f t="shared" si="1459"/>
        <v>101315.383</v>
      </c>
      <c r="I371" s="15">
        <f t="shared" si="1595"/>
        <v>3.1434537767033688</v>
      </c>
      <c r="J371" s="251">
        <f t="shared" si="1460"/>
        <v>60938.722000000002</v>
      </c>
      <c r="K371" s="27">
        <f>[2]National!H298</f>
        <v>6608.4819999999991</v>
      </c>
      <c r="L371" s="42">
        <f>[10]Commercial_Total!D297</f>
        <v>3922.39</v>
      </c>
      <c r="M371" s="42">
        <f>[11]Total_Industrial!F302</f>
        <v>14804.932130516983</v>
      </c>
      <c r="N371" s="27">
        <f t="shared" si="1524"/>
        <v>28049.494238355834</v>
      </c>
      <c r="O371" s="29">
        <f t="shared" si="1461"/>
        <v>40376.661</v>
      </c>
      <c r="P371" s="29">
        <f t="shared" si="1462"/>
        <v>93761.959368872805</v>
      </c>
      <c r="Q371" s="27">
        <f t="shared" si="1653"/>
        <v>27480.05843167433</v>
      </c>
      <c r="R371" s="27"/>
      <c r="S371" s="51">
        <f t="shared" si="1556"/>
        <v>0.99999999999999989</v>
      </c>
      <c r="T371" s="51">
        <f t="shared" si="1557"/>
        <v>1</v>
      </c>
      <c r="U371" s="51">
        <f t="shared" si="1654"/>
        <v>0.69250772113477232</v>
      </c>
      <c r="V371" s="51">
        <f t="shared" si="1559"/>
        <v>0.96625352084693683</v>
      </c>
      <c r="W371" s="51">
        <f t="shared" si="1560"/>
        <v>1</v>
      </c>
      <c r="X371" s="51">
        <f t="shared" si="1561"/>
        <v>0.92544642869161142</v>
      </c>
      <c r="Z371" s="23">
        <f t="shared" si="1526"/>
        <v>110636.42701516766</v>
      </c>
      <c r="AA371" s="23">
        <f t="shared" si="1596"/>
        <v>82517.823695937244</v>
      </c>
      <c r="AB371" s="27">
        <f t="shared" si="1593"/>
        <v>2557.6206077097186</v>
      </c>
      <c r="AC371" s="58">
        <f t="shared" si="1563"/>
        <v>1.6278385950555496</v>
      </c>
      <c r="AD371" s="27">
        <f t="shared" si="1597"/>
        <v>3747.2124186228293</v>
      </c>
      <c r="AE371" s="27">
        <f t="shared" si="1527"/>
        <v>14876.8</v>
      </c>
      <c r="AH371" s="267">
        <f t="shared" si="1649"/>
        <v>59.731520424950197</v>
      </c>
      <c r="AI371" s="267">
        <f t="shared" si="1463"/>
        <v>47.533851770658345</v>
      </c>
      <c r="AJ371" s="267">
        <f t="shared" si="1594"/>
        <v>5788.5567882464038</v>
      </c>
      <c r="AK371" s="51">
        <f t="shared" si="1529"/>
        <v>17.231127412480749</v>
      </c>
      <c r="AL371" s="231">
        <f t="shared" si="1656"/>
        <v>10775.119339201801</v>
      </c>
      <c r="AM371" s="15"/>
      <c r="AN371" s="34">
        <f t="shared" si="1581"/>
        <v>6.3025623365826533</v>
      </c>
      <c r="AO371" s="34">
        <f t="shared" si="1582"/>
        <v>6.8102940820606586</v>
      </c>
      <c r="AQ371" s="26">
        <f t="shared" si="1532"/>
        <v>0.73007206184137297</v>
      </c>
      <c r="AR371" s="26">
        <f t="shared" si="1598"/>
        <v>0.74089086882331479</v>
      </c>
      <c r="AS371" s="26">
        <f t="shared" si="1533"/>
        <v>0.70112352302345871</v>
      </c>
      <c r="AT371" s="26">
        <f t="shared" si="1534"/>
        <v>0.88901583519384708</v>
      </c>
      <c r="AU371" s="26">
        <f t="shared" si="1535"/>
        <v>0.93266848025542004</v>
      </c>
      <c r="AV371" s="26">
        <f t="shared" si="1536"/>
        <v>0.68134310475636695</v>
      </c>
      <c r="AY371" s="34">
        <f t="shared" si="1599"/>
        <v>7.4368430721101086</v>
      </c>
      <c r="AZ371" s="34">
        <f t="shared" si="1600"/>
        <v>5.5467455162358332</v>
      </c>
      <c r="BA371" s="34">
        <f t="shared" si="1601"/>
        <v>0.1719200774164954</v>
      </c>
      <c r="BB371">
        <f t="shared" si="1602"/>
        <v>1.0942128650351889E-4</v>
      </c>
      <c r="BC371" s="34">
        <f t="shared" si="1603"/>
        <v>0.25188295995259929</v>
      </c>
      <c r="BD371" s="34"/>
      <c r="BH371" s="258">
        <f>[2]National!CQ298</f>
        <v>0.66021258589246545</v>
      </c>
      <c r="BI371" s="258">
        <f>[10]Commercial_Total!Y297</f>
        <v>0.76949087960901341</v>
      </c>
      <c r="BJ371" s="258">
        <f>[11]Total_Industrial!Z302</f>
        <v>0.77645299211275409</v>
      </c>
      <c r="BK371" s="51">
        <f t="shared" si="1542"/>
        <v>0.83191953983036648</v>
      </c>
      <c r="BL371" s="258">
        <f>[13]Elec_Power_Sector!AF67</f>
        <v>0.9632999498422069</v>
      </c>
      <c r="BN371" s="258">
        <f>[2]National!CU298</f>
        <v>1.1058136082856902</v>
      </c>
      <c r="BO371" s="258">
        <f>[10]Commercial_Total!X297</f>
        <v>0.96283255390859135</v>
      </c>
      <c r="BP371" s="258">
        <f>[11]Total_Industrial!AD302</f>
        <v>0.9029839755827932</v>
      </c>
      <c r="BQ371" s="51">
        <f t="shared" si="1543"/>
        <v>1.068631992193769</v>
      </c>
      <c r="BR371" s="263">
        <f t="shared" si="1657"/>
        <v>0.96820152477761012</v>
      </c>
      <c r="BT371">
        <f t="shared" si="1652"/>
        <v>1.0000000000000007</v>
      </c>
      <c r="BU371">
        <f t="shared" si="1643"/>
        <v>1</v>
      </c>
      <c r="BV371">
        <f t="shared" si="1644"/>
        <v>1.0000015498662298</v>
      </c>
      <c r="BW371">
        <f t="shared" si="1645"/>
        <v>1.0000000000000011</v>
      </c>
      <c r="BX371">
        <f t="shared" si="1646"/>
        <v>1</v>
      </c>
      <c r="BZ371" s="83">
        <f t="shared" si="1498"/>
        <v>1.9611637686699974</v>
      </c>
      <c r="CA371" s="83">
        <f t="shared" si="1604"/>
        <v>0.67622194504847732</v>
      </c>
      <c r="CB371" s="83">
        <f t="shared" si="1605"/>
        <v>0.68134310475636695</v>
      </c>
      <c r="CC371" s="83">
        <f t="shared" si="1606"/>
        <v>0.80372426380072326</v>
      </c>
      <c r="CD371" s="83">
        <f t="shared" si="1607"/>
        <v>0.99380893756262112</v>
      </c>
      <c r="CE371" s="83">
        <f t="shared" si="1608"/>
        <v>0.853013703352964</v>
      </c>
      <c r="CF371" s="84">
        <f t="shared" si="1464"/>
        <v>1.3362257818203589</v>
      </c>
      <c r="CG371" s="84">
        <f t="shared" si="1609"/>
        <v>1.3362254110813134</v>
      </c>
      <c r="CH371" s="9"/>
      <c r="CI371" s="84">
        <f t="shared" si="1465"/>
        <v>0.79874835670109656</v>
      </c>
      <c r="CK371" s="87">
        <f t="shared" si="1419"/>
        <v>0.337150654027705</v>
      </c>
      <c r="CL371" s="87">
        <f t="shared" si="1466"/>
        <v>1.9545827480452793E-4</v>
      </c>
      <c r="CM371" s="92">
        <f t="shared" si="1467"/>
        <v>1</v>
      </c>
      <c r="CN371" s="92">
        <f t="shared" si="1468"/>
        <v>1</v>
      </c>
      <c r="CO371" s="5">
        <f t="shared" si="1469"/>
        <v>1</v>
      </c>
      <c r="CP371" s="91">
        <f t="shared" si="1610"/>
        <v>1</v>
      </c>
      <c r="CQ371" s="37">
        <f t="shared" si="1647"/>
        <v>1.3362257818203589</v>
      </c>
      <c r="CR371">
        <f t="shared" si="1611"/>
        <v>0.79874835670109656</v>
      </c>
      <c r="CS371" s="84">
        <f t="shared" si="1612"/>
        <v>0.84773240705011332</v>
      </c>
      <c r="CT371" s="205"/>
      <c r="CU371" s="244"/>
      <c r="CV371" s="5"/>
      <c r="CW371" s="26">
        <f t="shared" ref="CW371:CW374" si="1658">K371/$P371</f>
        <v>7.0481483583350643E-2</v>
      </c>
      <c r="CX371" s="26">
        <f t="shared" ref="CX371:CX374" si="1659">L371/$P371</f>
        <v>4.1833490110512336E-2</v>
      </c>
      <c r="CY371" s="26">
        <f t="shared" ref="CY371:CY374" si="1660">M371/$P371</f>
        <v>0.15789913340304981</v>
      </c>
      <c r="CZ371" s="26">
        <f t="shared" ref="CZ371:CZ374" si="1661">N371/$P371</f>
        <v>0.29915644283845605</v>
      </c>
      <c r="DA371" s="26">
        <f t="shared" ref="DA371:DA374" si="1662">O371/$P371</f>
        <v>0.43062945006463127</v>
      </c>
      <c r="DB371">
        <f t="shared" ref="DB371:DB374" si="1663">SUM(CW371:DA371)</f>
        <v>1</v>
      </c>
      <c r="DD371" s="26">
        <f t="shared" ref="DD371:DD374" si="1664">(CW371-CW370)/LN(CW371/CW370)</f>
        <v>6.8800914912968178E-2</v>
      </c>
      <c r="DE371" s="26">
        <f t="shared" ref="DE371:DE374" si="1665">(CX371-CX370)/LN(CX371/CX370)</f>
        <v>4.1308125876063063E-2</v>
      </c>
      <c r="DF371" s="26">
        <f t="shared" ref="DF371:DF374" si="1666">(CY371-CY370)/LN(CY371/CY370)</f>
        <v>0.1587533699063266</v>
      </c>
      <c r="DG371" s="26">
        <f t="shared" ref="DG371:DG374" si="1667">(CZ371-CZ370)/LN(CZ371/CZ370)</f>
        <v>0.30118377638978538</v>
      </c>
      <c r="DH371" s="26">
        <f t="shared" ref="DH371:DH374" si="1668">(DA371-DA370)/LN(DA371/DA370)</f>
        <v>0.42993165567908775</v>
      </c>
      <c r="DI371" s="26">
        <f t="shared" ref="DI371:DI374" si="1669">SUM(DD371:DH371)</f>
        <v>0.99997784276423096</v>
      </c>
      <c r="DJ371" s="26"/>
      <c r="DK371" s="26">
        <f t="shared" ref="DK371:DK374" si="1670">DD371/$DI371</f>
        <v>6.8802439384839112E-2</v>
      </c>
      <c r="DL371" s="26">
        <f t="shared" ref="DL371:DL374" si="1671">DE371/$DI371</f>
        <v>4.1309041170227663E-2</v>
      </c>
      <c r="DM371" s="26">
        <f t="shared" ref="DM371:DM374" si="1672">DF371/$DI371</f>
        <v>0.15875688752011335</v>
      </c>
      <c r="DN371" s="26">
        <f t="shared" ref="DN371:DN374" si="1673">DG371/$DI371</f>
        <v>0.30119044993759603</v>
      </c>
      <c r="DO371" s="26">
        <f t="shared" ref="DO371:DO374" si="1674">DH371/$DI371</f>
        <v>0.42994118198722386</v>
      </c>
      <c r="DP371" s="26">
        <f t="shared" ref="DP371:DP374" si="1675">SUM(DK371:DO371)</f>
        <v>1</v>
      </c>
      <c r="DQ371" s="26"/>
      <c r="DR371" s="26"/>
      <c r="DS371" s="26">
        <f t="shared" ref="DS371:DS374" si="1676">LN(AQ371/AQ370)</f>
        <v>6.4019264339865753E-2</v>
      </c>
      <c r="DT371" s="26">
        <f t="shared" ref="DT371:DT374" si="1677">LN(AR371/AR370)</f>
        <v>2.9890629598967277E-2</v>
      </c>
      <c r="DU371" s="26">
        <f t="shared" ref="DU371:DU374" si="1678">LN(AS371/AS370)</f>
        <v>-5.5647298197302013E-5</v>
      </c>
      <c r="DV371" s="26">
        <f t="shared" ref="DV371:DV374" si="1679">LN(AT371/AT370)</f>
        <v>-5.7319900453309935E-3</v>
      </c>
      <c r="DW371" s="26">
        <f t="shared" ref="DW371:DW374" si="1680">LN(AU371/AU370)</f>
        <v>2.5276384320317472E-3</v>
      </c>
      <c r="DY371" s="26">
        <f t="shared" ref="DY371:DY374" si="1681">EXP(SUMPRODUCT($DK371:$DO371,DS371:DW371))</f>
        <v>1.0050033909705189</v>
      </c>
      <c r="DZ371" s="26">
        <f t="shared" ref="DZ371:DZ374" si="1682">IF(ISERR(DY371),DZ370,DY371*DZ370)</f>
        <v>0.68725386281750511</v>
      </c>
      <c r="EA371" s="26">
        <f t="shared" si="1613"/>
        <v>0.84773240705011332</v>
      </c>
      <c r="EC371" s="26">
        <f t="shared" ref="EC371:EC374" si="1683">LN(AY371/AY370)</f>
        <v>-1.2778686973012569E-2</v>
      </c>
      <c r="ED371" s="26">
        <f t="shared" ref="ED371:ED374" si="1684">LN(AZ371/AZ370)</f>
        <v>-1.7823021244094605E-3</v>
      </c>
      <c r="EE371" s="26">
        <f t="shared" ref="EE371:EE374" si="1685">LN(BA371/BA370)</f>
        <v>-7.946637456306355E-3</v>
      </c>
      <c r="EF371" s="26">
        <f t="shared" ref="EF371:EF374" si="1686">LN(BB371/BB370)</f>
        <v>-4.9818939221208183E-3</v>
      </c>
      <c r="EG371" s="26">
        <f t="shared" ref="EG371:EG374" si="1687">LN(BC371/BC370)</f>
        <v>3.495572263465752E-3</v>
      </c>
      <c r="EI371" s="26">
        <f t="shared" ref="EI371:EI374" si="1688">EXP(SUMPRODUCT($DK371:$DO371,EC371:EG371))</f>
        <v>0.99779042285963182</v>
      </c>
      <c r="EJ371" s="26">
        <f t="shared" ref="EJ371:EJ374" si="1689">IF(ISERR(EI371),EJ370,EI371*EJ370)</f>
        <v>0.70569205136935065</v>
      </c>
      <c r="EK371" s="26">
        <f t="shared" si="1614"/>
        <v>0.80372426380072326</v>
      </c>
      <c r="EN371" s="26">
        <f t="shared" ref="EN371:EN374" si="1690">LN(BH371/BH370)</f>
        <v>1.5398451438642886E-2</v>
      </c>
      <c r="EO371" s="26">
        <f t="shared" ref="EO371:EO374" si="1691">LN(BI371/BI370)</f>
        <v>-1.2329938179344305E-2</v>
      </c>
      <c r="EP371" s="26">
        <f t="shared" ref="EP371:EP374" si="1692">LN(BJ371/BJ370)</f>
        <v>-1.1176570563602503E-2</v>
      </c>
      <c r="EQ371" s="26">
        <f t="shared" ref="EQ371:EQ374" si="1693">LN(BK371/BK370)</f>
        <v>-7.6037641549026235E-3</v>
      </c>
      <c r="ER371" s="26">
        <f t="shared" ref="ER371:ER374" si="1694">LN(BL371/BL370)</f>
        <v>9.1175613765247015E-4</v>
      </c>
      <c r="ET371" s="26">
        <f t="shared" ref="ET371:ET374" si="1695">EXP(SUMPRODUCT($DK371:$DO371,EN371:ER371))</f>
        <v>0.99688244560286843</v>
      </c>
      <c r="EU371" s="26">
        <f t="shared" ref="EU371:EU374" si="1696">IF(ISERR(ET371),EU370,ET371*EU370)</f>
        <v>0.68909553580888716</v>
      </c>
      <c r="EV371" s="26">
        <f t="shared" si="1615"/>
        <v>0.853013703352964</v>
      </c>
      <c r="EW371" s="26"/>
      <c r="EX371" s="26">
        <f t="shared" ref="EX371:EX374" si="1697">LN(BN371/BN370)</f>
        <v>4.8620812901222582E-2</v>
      </c>
      <c r="EY371" s="26">
        <f t="shared" ref="EY371:EY374" si="1698">LN(BO371/BO370)</f>
        <v>4.2220567778311638E-2</v>
      </c>
      <c r="EZ371" s="26">
        <f t="shared" ref="EZ371:EZ374" si="1699">LN(BP371/BP370)</f>
        <v>1.1120977849347832E-2</v>
      </c>
      <c r="FA371" s="26">
        <f t="shared" ref="FA371:FA374" si="1700">LN(BQ371/BQ370)</f>
        <v>1.8717741095719983E-3</v>
      </c>
      <c r="FB371" s="26">
        <f t="shared" ref="FB371:FB374" si="1701">LN(BR371/BR370)</f>
        <v>1.6158822943793452E-3</v>
      </c>
      <c r="FC371" s="26"/>
      <c r="FD371" s="26">
        <f t="shared" ref="FD371:FD374" si="1702">EXP(SUMPRODUCT($DK371:$DO371,EX371:FB371))</f>
        <v>1.0081463507682429</v>
      </c>
      <c r="FE371" s="26">
        <f t="shared" ref="FE371:FE374" si="1703">IF(ISERR(FD371),FE370,FD371*FE370)</f>
        <v>0.99732777047771359</v>
      </c>
      <c r="FF371" s="26">
        <f t="shared" si="1616"/>
        <v>0.99380893756262112</v>
      </c>
      <c r="FV371" s="26">
        <f t="shared" si="1617"/>
        <v>1.9611637686699974</v>
      </c>
      <c r="FX371" s="8">
        <f t="shared" si="1522"/>
        <v>58</v>
      </c>
      <c r="FY371" t="b">
        <f t="shared" si="1493"/>
        <v>0</v>
      </c>
      <c r="GC371" s="11"/>
      <c r="GD371" s="11"/>
      <c r="GE371" s="11"/>
      <c r="GF371" s="11" t="str">
        <f t="shared" ca="1" si="1618"/>
        <v/>
      </c>
      <c r="GG371" s="20" t="str">
        <f t="shared" ca="1" si="1584"/>
        <v/>
      </c>
      <c r="GH371" s="20" t="str">
        <f t="shared" ca="1" si="1585"/>
        <v/>
      </c>
      <c r="GI371" s="20" t="str">
        <f t="shared" ca="1" si="1586"/>
        <v/>
      </c>
      <c r="GM371" s="12" t="str">
        <f t="shared" ca="1" si="1587"/>
        <v/>
      </c>
      <c r="GN371" s="12" t="str">
        <f t="shared" ca="1" si="1588"/>
        <v/>
      </c>
      <c r="GO371" s="12" t="str">
        <f t="shared" ca="1" si="1589"/>
        <v/>
      </c>
      <c r="GP371" s="12" t="str">
        <f t="shared" ca="1" si="1590"/>
        <v/>
      </c>
      <c r="GQ371" s="12" t="str">
        <f t="shared" ca="1" si="1591"/>
        <v/>
      </c>
      <c r="GX371" s="14"/>
      <c r="GZ371">
        <f t="shared" si="1438"/>
        <v>1.4101900564007772</v>
      </c>
      <c r="HA371">
        <f t="shared" si="1619"/>
        <v>0.86952704083129173</v>
      </c>
      <c r="HB371">
        <f t="shared" si="1620"/>
        <v>0.98034088890712778</v>
      </c>
      <c r="HC371">
        <f t="shared" si="1621"/>
        <v>0.90308058794351809</v>
      </c>
      <c r="HD371">
        <f t="shared" si="1622"/>
        <v>1.0855863262054364</v>
      </c>
      <c r="HE371">
        <f t="shared" si="1623"/>
        <v>1.0855861007521381</v>
      </c>
      <c r="HG371">
        <f t="shared" si="1624"/>
        <v>0.85243291213733285</v>
      </c>
      <c r="HI371">
        <f t="shared" si="1625"/>
        <v>0.79903094388587681</v>
      </c>
      <c r="HJ371">
        <f t="shared" si="1626"/>
        <v>0.76209492421817771</v>
      </c>
      <c r="HK371">
        <f t="shared" si="1627"/>
        <v>0.75187145163842961</v>
      </c>
      <c r="HL371">
        <f t="shared" si="1628"/>
        <v>0.94182815519053342</v>
      </c>
      <c r="HM371">
        <f t="shared" si="1629"/>
        <v>0.94209143846101173</v>
      </c>
      <c r="HO371" s="8">
        <f t="shared" si="1523"/>
        <v>58</v>
      </c>
      <c r="HP371" t="b">
        <f t="shared" si="1496"/>
        <v>0</v>
      </c>
      <c r="HS371" s="11"/>
      <c r="HT371" s="11"/>
      <c r="HU371" s="11"/>
      <c r="HV371" s="11" t="str">
        <f t="shared" ca="1" si="1547"/>
        <v/>
      </c>
      <c r="HW371" s="12" t="str">
        <f t="shared" ca="1" si="1548"/>
        <v/>
      </c>
      <c r="HX371" s="12" t="str">
        <f t="shared" ca="1" si="1549"/>
        <v/>
      </c>
      <c r="HY371" s="12" t="str">
        <f t="shared" ca="1" si="1550"/>
        <v/>
      </c>
      <c r="IB371" s="12" t="str">
        <f t="shared" ca="1" si="1551"/>
        <v/>
      </c>
      <c r="IC371" s="12" t="str">
        <f t="shared" ca="1" si="1552"/>
        <v/>
      </c>
      <c r="ID371" s="12" t="str">
        <f t="shared" ca="1" si="1553"/>
        <v/>
      </c>
      <c r="IE371" s="12" t="str">
        <f t="shared" ca="1" si="1554"/>
        <v/>
      </c>
      <c r="IF371" s="12" t="str">
        <f t="shared" ca="1" si="1555"/>
        <v/>
      </c>
    </row>
    <row r="372" spans="1:240" x14ac:dyDescent="0.2">
      <c r="A372" s="182" t="s">
        <v>1081</v>
      </c>
      <c r="B372" s="1">
        <f t="shared" si="1497"/>
        <v>2008</v>
      </c>
      <c r="C372" s="490">
        <f>'Annual Data_MER_July-2014'!B72</f>
        <v>6916.3389999999999</v>
      </c>
      <c r="D372" s="251">
        <f>'Annual Data_MER_July-2014'!F72</f>
        <v>4097.9920000000002</v>
      </c>
      <c r="E372" s="406">
        <f>mer_dataT02.04!L543</f>
        <v>20555.047999999999</v>
      </c>
      <c r="F372" s="406">
        <f>mer_dataT02.05!G547</f>
        <v>27748.458999999999</v>
      </c>
      <c r="G372" s="406">
        <f>mer_dataT02.06!N543</f>
        <v>39978.444000000003</v>
      </c>
      <c r="H372" s="42">
        <f t="shared" si="1459"/>
        <v>99296.282000000007</v>
      </c>
      <c r="I372" s="15">
        <f t="shared" si="1595"/>
        <v>3.138797073189421</v>
      </c>
      <c r="J372" s="251">
        <f t="shared" si="1460"/>
        <v>59317.838000000003</v>
      </c>
      <c r="K372" s="27">
        <f>[2]National!H299</f>
        <v>6916.3390000000009</v>
      </c>
      <c r="L372" s="42">
        <f>[10]Commercial_Total!D298</f>
        <v>4097.9920000000002</v>
      </c>
      <c r="M372" s="42">
        <f>[11]Total_Industrial!F303</f>
        <v>13963.729716645235</v>
      </c>
      <c r="N372" s="27">
        <f t="shared" si="1524"/>
        <v>27517.87352316975</v>
      </c>
      <c r="O372" s="29">
        <f t="shared" si="1461"/>
        <v>39978.444000000003</v>
      </c>
      <c r="P372" s="29">
        <f t="shared" si="1462"/>
        <v>92474.378239814992</v>
      </c>
      <c r="Q372" s="27">
        <f t="shared" si="1653"/>
        <v>27102.68998822245</v>
      </c>
      <c r="R372" s="27"/>
      <c r="S372" s="51">
        <f t="shared" si="1556"/>
        <v>1.0000000000000002</v>
      </c>
      <c r="T372" s="51">
        <f t="shared" si="1557"/>
        <v>1</v>
      </c>
      <c r="U372" s="51">
        <f t="shared" si="1654"/>
        <v>0.67933335483552437</v>
      </c>
      <c r="V372" s="51">
        <f t="shared" si="1559"/>
        <v>0.9916901519889717</v>
      </c>
      <c r="W372" s="51">
        <f t="shared" si="1560"/>
        <v>1</v>
      </c>
      <c r="X372" s="51">
        <f t="shared" si="1561"/>
        <v>0.93129749047215071</v>
      </c>
      <c r="Z372" s="23">
        <f t="shared" si="1526"/>
        <v>111152.38122754355</v>
      </c>
      <c r="AA372" s="23">
        <f t="shared" si="1596"/>
        <v>83696.455468329936</v>
      </c>
      <c r="AB372" s="27">
        <f t="shared" si="1593"/>
        <v>2423.1045247103261</v>
      </c>
      <c r="AC372" s="58">
        <f t="shared" si="1563"/>
        <v>1.6004580311312939</v>
      </c>
      <c r="AD372" s="27">
        <f t="shared" si="1597"/>
        <v>3720.1364106932624</v>
      </c>
      <c r="AE372" s="27">
        <f t="shared" si="1527"/>
        <v>14833.6</v>
      </c>
      <c r="AH372" s="267">
        <f t="shared" si="1649"/>
        <v>62.223939097097208</v>
      </c>
      <c r="AI372" s="267">
        <f t="shared" si="1463"/>
        <v>48.962551365758223</v>
      </c>
      <c r="AJ372" s="267">
        <f t="shared" si="1594"/>
        <v>5762.7434451324589</v>
      </c>
      <c r="AK372" s="51">
        <f t="shared" si="1529"/>
        <v>17.193748906816733</v>
      </c>
      <c r="AL372" s="231">
        <f t="shared" si="1656"/>
        <v>10746.499479181695</v>
      </c>
      <c r="AM372" s="15"/>
      <c r="AN372" s="34">
        <f t="shared" si="1581"/>
        <v>6.2341156725147631</v>
      </c>
      <c r="AO372" s="34">
        <f t="shared" si="1582"/>
        <v>6.6940110290152086</v>
      </c>
      <c r="AQ372" s="26">
        <f t="shared" si="1532"/>
        <v>0.76053579733648058</v>
      </c>
      <c r="AR372" s="26">
        <f t="shared" si="1598"/>
        <v>0.76315942996176778</v>
      </c>
      <c r="AS372" s="26">
        <f t="shared" si="1533"/>
        <v>0.69799695059320965</v>
      </c>
      <c r="AT372" s="26">
        <f t="shared" si="1534"/>
        <v>0.88708734365433672</v>
      </c>
      <c r="AU372" s="26">
        <f t="shared" si="1535"/>
        <v>0.93019121383174697</v>
      </c>
      <c r="AV372" s="26">
        <f t="shared" si="1536"/>
        <v>0.67394362814420561</v>
      </c>
      <c r="AY372" s="34">
        <f t="shared" si="1599"/>
        <v>7.4932842484321771</v>
      </c>
      <c r="AZ372" s="34">
        <f t="shared" si="1600"/>
        <v>5.6423562364045097</v>
      </c>
      <c r="BA372" s="34">
        <f t="shared" si="1601"/>
        <v>0.1633524245436257</v>
      </c>
      <c r="BB372">
        <f t="shared" si="1602"/>
        <v>1.078941073732131E-4</v>
      </c>
      <c r="BC372" s="34">
        <f t="shared" si="1603"/>
        <v>0.25079120447452152</v>
      </c>
      <c r="BD372" s="26"/>
      <c r="BE372" s="26"/>
      <c r="BF372" s="26"/>
      <c r="BG372" s="26"/>
      <c r="BH372" s="258">
        <f>[2]National!CQ299</f>
        <v>0.65008230634707076</v>
      </c>
      <c r="BI372" s="258">
        <f>[10]Commercial_Total!Y298</f>
        <v>0.76038882501222183</v>
      </c>
      <c r="BJ372" s="258">
        <f>[11]Total_Industrial!Z303</f>
        <v>0.77646192208329678</v>
      </c>
      <c r="BK372" s="205">
        <f t="shared" si="1542"/>
        <v>0.82651078855921678</v>
      </c>
      <c r="BL372" s="258">
        <f>[13]Elec_Power_Sector!AF68</f>
        <v>0.96207519174824707</v>
      </c>
      <c r="BM372" s="3"/>
      <c r="BN372" s="258">
        <f>[2]National!CU299</f>
        <v>1.1699069331852276</v>
      </c>
      <c r="BO372" s="258">
        <f>[10]Commercial_Total!X298</f>
        <v>1.0036436686842436</v>
      </c>
      <c r="BP372" s="258">
        <f>[11]Total_Industrial!AD303</f>
        <v>0.89894689891536506</v>
      </c>
      <c r="BQ372" s="51">
        <f t="shared" si="1543"/>
        <v>1.0732919109268</v>
      </c>
      <c r="BR372" s="263">
        <f t="shared" si="1657"/>
        <v>0.96685916216323831</v>
      </c>
      <c r="BT372">
        <f t="shared" si="1652"/>
        <v>1.0000000000000009</v>
      </c>
      <c r="BU372">
        <f t="shared" si="1643"/>
        <v>0.99999999999999989</v>
      </c>
      <c r="BV372">
        <f t="shared" si="1644"/>
        <v>1.0000015564386533</v>
      </c>
      <c r="BW372">
        <f t="shared" si="1645"/>
        <v>1.0000000000000016</v>
      </c>
      <c r="BX372">
        <f t="shared" si="1646"/>
        <v>1</v>
      </c>
      <c r="BZ372" s="83">
        <f t="shared" si="1498"/>
        <v>1.9554688426908526</v>
      </c>
      <c r="CA372" s="83">
        <f t="shared" si="1604"/>
        <v>0.66467572525839502</v>
      </c>
      <c r="CB372" s="83">
        <f t="shared" si="1605"/>
        <v>0.67394362814420561</v>
      </c>
      <c r="CC372" s="83">
        <f t="shared" si="1606"/>
        <v>0.79359919373915555</v>
      </c>
      <c r="CD372" s="83">
        <f t="shared" si="1607"/>
        <v>0.99967673974991877</v>
      </c>
      <c r="CE372" s="83">
        <f t="shared" si="1608"/>
        <v>0.84949903027701734</v>
      </c>
      <c r="CF372" s="413">
        <f t="shared" si="1464"/>
        <v>1.3178761335515625</v>
      </c>
      <c r="CG372" s="413">
        <f t="shared" si="1609"/>
        <v>1.3178757665660241</v>
      </c>
      <c r="CH372" s="9"/>
      <c r="CI372" s="84">
        <f t="shared" si="1465"/>
        <v>0.79334265466532317</v>
      </c>
      <c r="CK372" s="87">
        <f t="shared" si="1419"/>
        <v>0.35938077739387569</v>
      </c>
      <c r="CL372" s="87">
        <f t="shared" si="1466"/>
        <v>1.8688236528313523E-4</v>
      </c>
      <c r="CM372" s="92">
        <f t="shared" si="1467"/>
        <v>1</v>
      </c>
      <c r="CN372" s="92">
        <f t="shared" si="1468"/>
        <v>1</v>
      </c>
      <c r="CO372" s="5">
        <f t="shared" si="1469"/>
        <v>1</v>
      </c>
      <c r="CP372" s="91">
        <f t="shared" si="1610"/>
        <v>1</v>
      </c>
      <c r="CQ372" s="37">
        <f t="shared" si="1647"/>
        <v>1.3178761335515625</v>
      </c>
      <c r="CR372">
        <f t="shared" si="1611"/>
        <v>0.79334265466532317</v>
      </c>
      <c r="CS372" s="84">
        <f t="shared" si="1612"/>
        <v>0.84922418452673154</v>
      </c>
      <c r="CT372" s="205"/>
      <c r="CU372" s="244"/>
      <c r="CV372" s="5"/>
      <c r="CW372" s="26">
        <f t="shared" si="1658"/>
        <v>7.4791949204175992E-2</v>
      </c>
      <c r="CX372" s="26">
        <f t="shared" si="1659"/>
        <v>4.4314891086616716E-2</v>
      </c>
      <c r="CY372" s="26">
        <f t="shared" si="1660"/>
        <v>0.1510010662675981</v>
      </c>
      <c r="CZ372" s="26">
        <f t="shared" si="1661"/>
        <v>0.2975729499019425</v>
      </c>
      <c r="DA372" s="26">
        <f t="shared" si="1662"/>
        <v>0.43231914353966666</v>
      </c>
      <c r="DB372">
        <f t="shared" si="1663"/>
        <v>1</v>
      </c>
      <c r="DD372" s="26">
        <f t="shared" si="1664"/>
        <v>7.2615395131277974E-2</v>
      </c>
      <c r="DE372" s="26">
        <f t="shared" si="1665"/>
        <v>4.3062275664551578E-2</v>
      </c>
      <c r="DF372" s="26">
        <f t="shared" si="1666"/>
        <v>0.15442442290172059</v>
      </c>
      <c r="DG372" s="26">
        <f t="shared" si="1667"/>
        <v>0.29836399603751429</v>
      </c>
      <c r="DH372" s="26">
        <f t="shared" si="1668"/>
        <v>0.43147374538518019</v>
      </c>
      <c r="DI372" s="26">
        <f t="shared" si="1669"/>
        <v>0.99993983512024465</v>
      </c>
      <c r="DJ372" s="26"/>
      <c r="DK372" s="26">
        <f t="shared" si="1670"/>
        <v>7.2619764290664385E-2</v>
      </c>
      <c r="DL372" s="26">
        <f t="shared" si="1671"/>
        <v>4.3064866657075679E-2</v>
      </c>
      <c r="DM372" s="26">
        <f t="shared" si="1672"/>
        <v>0.15443371438757689</v>
      </c>
      <c r="DN372" s="26">
        <f t="shared" si="1673"/>
        <v>0.29838194815154601</v>
      </c>
      <c r="DO372" s="26">
        <f t="shared" si="1674"/>
        <v>0.43149970651313702</v>
      </c>
      <c r="DP372" s="26">
        <f t="shared" si="1675"/>
        <v>1</v>
      </c>
      <c r="DQ372" s="26"/>
      <c r="DR372" s="26"/>
      <c r="DS372" s="26">
        <f t="shared" si="1676"/>
        <v>4.0879937260811773E-2</v>
      </c>
      <c r="DT372" s="26">
        <f t="shared" si="1677"/>
        <v>2.9613622006348445E-2</v>
      </c>
      <c r="DU372" s="26">
        <f t="shared" si="1678"/>
        <v>-4.469347270178275E-3</v>
      </c>
      <c r="DV372" s="26">
        <f t="shared" si="1679"/>
        <v>-2.1715993984460251E-3</v>
      </c>
      <c r="DW372" s="26">
        <f t="shared" si="1680"/>
        <v>-2.659639791251276E-3</v>
      </c>
      <c r="DY372" s="26">
        <f t="shared" si="1681"/>
        <v>1.0017597268480145</v>
      </c>
      <c r="DZ372" s="26">
        <f t="shared" si="1682"/>
        <v>0.68846324189130681</v>
      </c>
      <c r="EA372" s="26">
        <f t="shared" si="1613"/>
        <v>0.84922418452673154</v>
      </c>
      <c r="EC372" s="26">
        <f t="shared" si="1683"/>
        <v>7.5607453280317691E-3</v>
      </c>
      <c r="ED372" s="26">
        <f t="shared" si="1684"/>
        <v>1.7090388388088684E-2</v>
      </c>
      <c r="EE372" s="26">
        <f t="shared" si="1685"/>
        <v>-5.1119722072480001E-2</v>
      </c>
      <c r="EF372" s="26">
        <f t="shared" si="1686"/>
        <v>-1.4055187200017239E-2</v>
      </c>
      <c r="EG372" s="26">
        <f t="shared" si="1687"/>
        <v>-4.3437967255661666E-3</v>
      </c>
      <c r="EI372" s="26">
        <f t="shared" si="1688"/>
        <v>0.98740230882953894</v>
      </c>
      <c r="EJ372" s="26">
        <f t="shared" si="1689"/>
        <v>0.69680196084475043</v>
      </c>
      <c r="EK372" s="26">
        <f t="shared" si="1614"/>
        <v>0.79359919373915555</v>
      </c>
      <c r="EN372" s="26">
        <f t="shared" si="1690"/>
        <v>-1.5462902971789105E-2</v>
      </c>
      <c r="EO372" s="26">
        <f t="shared" si="1691"/>
        <v>-1.189918653890046E-2</v>
      </c>
      <c r="EP372" s="26">
        <f t="shared" si="1692"/>
        <v>1.1500914133929872E-5</v>
      </c>
      <c r="EQ372" s="26">
        <f t="shared" si="1693"/>
        <v>-6.5227587260634004E-3</v>
      </c>
      <c r="ER372" s="26">
        <f t="shared" si="1694"/>
        <v>-1.2722281831725791E-3</v>
      </c>
      <c r="ET372" s="26">
        <f t="shared" si="1695"/>
        <v>0.9958796991629425</v>
      </c>
      <c r="EU372" s="26">
        <f t="shared" si="1696"/>
        <v>0.68625625489588127</v>
      </c>
      <c r="EV372" s="26">
        <f t="shared" si="1615"/>
        <v>0.84949903027701734</v>
      </c>
      <c r="EW372" s="26"/>
      <c r="EX372" s="26">
        <f t="shared" si="1697"/>
        <v>5.6342840232601145E-2</v>
      </c>
      <c r="EY372" s="26">
        <f t="shared" si="1698"/>
        <v>4.151280854524881E-2</v>
      </c>
      <c r="EZ372" s="26">
        <f t="shared" si="1699"/>
        <v>-4.4808416118988625E-3</v>
      </c>
      <c r="FA372" s="26">
        <f t="shared" si="1700"/>
        <v>4.3511593276177015E-3</v>
      </c>
      <c r="FB372" s="26">
        <f t="shared" si="1701"/>
        <v>-1.3874116080786797E-3</v>
      </c>
      <c r="FC372" s="26"/>
      <c r="FD372" s="26">
        <f t="shared" si="1702"/>
        <v>1.0059043564265873</v>
      </c>
      <c r="FE372" s="26">
        <f t="shared" si="1703"/>
        <v>1.0032163491087476</v>
      </c>
      <c r="FF372" s="26">
        <f t="shared" si="1616"/>
        <v>0.99967673974991877</v>
      </c>
      <c r="FV372" s="26">
        <f t="shared" si="1617"/>
        <v>1.9554688426908526</v>
      </c>
      <c r="FX372" s="8">
        <f t="shared" si="1522"/>
        <v>59</v>
      </c>
      <c r="FY372" t="b">
        <f t="shared" si="1493"/>
        <v>0</v>
      </c>
      <c r="GC372" s="11"/>
      <c r="GD372" s="11"/>
      <c r="GE372" s="11"/>
      <c r="GF372" s="11" t="str">
        <f t="shared" ca="1" si="1618"/>
        <v/>
      </c>
      <c r="GG372" s="20" t="str">
        <f t="shared" ca="1" si="1584"/>
        <v/>
      </c>
      <c r="GH372" s="20" t="str">
        <f t="shared" ca="1" si="1585"/>
        <v/>
      </c>
      <c r="GI372" s="20" t="str">
        <f t="shared" ca="1" si="1586"/>
        <v/>
      </c>
      <c r="GM372" s="12" t="str">
        <f t="shared" ca="1" si="1587"/>
        <v/>
      </c>
      <c r="GN372" s="12" t="str">
        <f t="shared" ca="1" si="1588"/>
        <v/>
      </c>
      <c r="GO372" s="12" t="str">
        <f t="shared" ca="1" si="1589"/>
        <v/>
      </c>
      <c r="GP372" s="12" t="str">
        <f t="shared" ca="1" si="1590"/>
        <v/>
      </c>
      <c r="GQ372" s="12" t="str">
        <f t="shared" ca="1" si="1591"/>
        <v/>
      </c>
      <c r="GX372" s="14"/>
      <c r="GZ372">
        <f t="shared" si="1438"/>
        <v>1.406095075596</v>
      </c>
      <c r="HA372">
        <f t="shared" si="1619"/>
        <v>0.85857300770653422</v>
      </c>
      <c r="HB372">
        <f t="shared" si="1620"/>
        <v>0.9861291709347928</v>
      </c>
      <c r="HC372">
        <f t="shared" si="1621"/>
        <v>0.89935962424108407</v>
      </c>
      <c r="HD372">
        <f t="shared" si="1622"/>
        <v>1.0706785707031086</v>
      </c>
      <c r="HE372">
        <f t="shared" si="1623"/>
        <v>1.0706783472590948</v>
      </c>
      <c r="HG372">
        <f t="shared" si="1624"/>
        <v>0.84666388827663597</v>
      </c>
      <c r="HI372">
        <f t="shared" si="1625"/>
        <v>0.83237212840614461</v>
      </c>
      <c r="HJ372">
        <f t="shared" si="1626"/>
        <v>0.78500080432466379</v>
      </c>
      <c r="HK372">
        <f t="shared" si="1627"/>
        <v>0.74851857518429665</v>
      </c>
      <c r="HL372">
        <f t="shared" si="1628"/>
        <v>0.93978510088592537</v>
      </c>
      <c r="HM372">
        <f t="shared" si="1629"/>
        <v>0.93958914366073043</v>
      </c>
      <c r="HO372" s="8">
        <f t="shared" si="1523"/>
        <v>59</v>
      </c>
      <c r="HP372" t="b">
        <f t="shared" si="1496"/>
        <v>0</v>
      </c>
      <c r="HS372" s="11"/>
      <c r="HT372" s="11"/>
      <c r="HU372" s="11"/>
      <c r="HV372" s="11" t="str">
        <f t="shared" ca="1" si="1547"/>
        <v/>
      </c>
      <c r="HW372" s="12" t="str">
        <f t="shared" ca="1" si="1548"/>
        <v/>
      </c>
      <c r="HX372" s="12" t="str">
        <f t="shared" ca="1" si="1549"/>
        <v/>
      </c>
      <c r="HY372" s="12" t="str">
        <f t="shared" ca="1" si="1550"/>
        <v/>
      </c>
      <c r="IB372" s="12" t="str">
        <f t="shared" ca="1" si="1551"/>
        <v/>
      </c>
      <c r="IC372" s="12" t="str">
        <f t="shared" ca="1" si="1552"/>
        <v/>
      </c>
      <c r="ID372" s="12" t="str">
        <f t="shared" ca="1" si="1553"/>
        <v/>
      </c>
      <c r="IE372" s="12" t="str">
        <f t="shared" ca="1" si="1554"/>
        <v/>
      </c>
      <c r="IF372" s="12" t="str">
        <f t="shared" ca="1" si="1555"/>
        <v/>
      </c>
    </row>
    <row r="373" spans="1:240" x14ac:dyDescent="0.2">
      <c r="A373" s="182" t="s">
        <v>1081</v>
      </c>
      <c r="B373" s="1">
        <f t="shared" si="1497"/>
        <v>2009</v>
      </c>
      <c r="C373" s="490">
        <f>'Annual Data_MER_July-2014'!B73</f>
        <v>6666.3540000000003</v>
      </c>
      <c r="D373" s="251">
        <f>'Annual Data_MER_July-2014'!F73</f>
        <v>4052.174</v>
      </c>
      <c r="E373" s="406">
        <f>mer_dataT02.04!L544</f>
        <v>18778.71</v>
      </c>
      <c r="F373" s="406">
        <f>mer_dataT02.05!G548</f>
        <v>27025.241000000002</v>
      </c>
      <c r="G373" s="406">
        <f>mer_dataT02.06!N544</f>
        <v>38077.078000000001</v>
      </c>
      <c r="H373" s="42">
        <f>SUM(C373:G373)</f>
        <v>94599.557000000001</v>
      </c>
      <c r="I373" s="15">
        <f t="shared" si="1595"/>
        <v>3.102633423678935</v>
      </c>
      <c r="J373" s="251">
        <f t="shared" si="1460"/>
        <v>56522.478999999999</v>
      </c>
      <c r="K373" s="27">
        <f>[2]National!H300</f>
        <v>6666.3539999999994</v>
      </c>
      <c r="L373" s="42">
        <f>[10]Commercial_Total!D299</f>
        <v>4052.1740000000004</v>
      </c>
      <c r="M373" s="42">
        <f>[11]Total_Industrial!F304</f>
        <v>13113.572181917219</v>
      </c>
      <c r="N373" s="27">
        <f t="shared" si="1524"/>
        <v>26701.782029177153</v>
      </c>
      <c r="O373" s="29">
        <f t="shared" si="1461"/>
        <v>38077.078000000001</v>
      </c>
      <c r="P373" s="29">
        <f t="shared" si="1462"/>
        <v>88610.960211094382</v>
      </c>
      <c r="Q373" s="27">
        <f t="shared" si="1653"/>
        <v>25970.386931739267</v>
      </c>
      <c r="R373" s="27"/>
      <c r="S373" s="51">
        <f t="shared" si="1556"/>
        <v>0.99999999999999989</v>
      </c>
      <c r="T373" s="51">
        <f t="shared" si="1557"/>
        <v>1.0000000000000002</v>
      </c>
      <c r="U373" s="51">
        <f t="shared" si="1654"/>
        <v>0.6983212468757023</v>
      </c>
      <c r="V373" s="51">
        <f t="shared" si="1559"/>
        <v>0.9880312271471382</v>
      </c>
      <c r="W373" s="51">
        <f t="shared" si="1560"/>
        <v>1</v>
      </c>
      <c r="X373" s="51">
        <f t="shared" si="1561"/>
        <v>0.93669529774959071</v>
      </c>
      <c r="Z373" s="23">
        <f t="shared" ref="Z373:AB373" si="1704">Z144</f>
        <v>111376.23530673655</v>
      </c>
      <c r="AA373" s="23">
        <f t="shared" si="1704"/>
        <v>84394.714908811162</v>
      </c>
      <c r="AB373" s="27">
        <f t="shared" si="1704"/>
        <v>2284.7318116206479</v>
      </c>
      <c r="AC373" s="58">
        <f t="shared" si="1563"/>
        <v>1.5457985245593699</v>
      </c>
      <c r="AD373" s="27">
        <f t="shared" si="1597"/>
        <v>3530.4792996788228</v>
      </c>
      <c r="AE373" s="27">
        <f t="shared" si="1527"/>
        <v>14417.9</v>
      </c>
      <c r="AH373" s="267">
        <f t="shared" ref="AH373:AH374" si="1705">K373/Z373*1000</f>
        <v>59.854366433202536</v>
      </c>
      <c r="AI373" s="267">
        <f t="shared" ref="AI373:AI374" si="1706">L373/AA373*1000</f>
        <v>48.014546934347621</v>
      </c>
      <c r="AJ373" s="267">
        <f t="shared" ref="AJ373:AJ374" si="1707">M373/AB373*1000</f>
        <v>5739.6549193295732</v>
      </c>
      <c r="AK373" s="51">
        <f t="shared" ref="AK373:AK374" si="1708">N373/AC373*0.001</f>
        <v>17.273778959511233</v>
      </c>
      <c r="AL373" s="231">
        <f t="shared" ref="AL373:AL374" si="1709">O373/AD373*1000</f>
        <v>10785.243239767466</v>
      </c>
      <c r="AM373" s="15"/>
      <c r="AN373" s="34">
        <f t="shared" si="1581"/>
        <v>6.1458992093921019</v>
      </c>
      <c r="AO373" s="34">
        <f t="shared" si="1582"/>
        <v>6.5612576727540075</v>
      </c>
      <c r="AQ373" s="26">
        <f t="shared" si="1532"/>
        <v>0.73157355448538586</v>
      </c>
      <c r="AR373" s="26">
        <f t="shared" si="1598"/>
        <v>0.74838326937993771</v>
      </c>
      <c r="AS373" s="26">
        <f t="shared" si="1533"/>
        <v>0.69520041440214964</v>
      </c>
      <c r="AT373" s="26">
        <f t="shared" si="1534"/>
        <v>0.89121638190201835</v>
      </c>
      <c r="AU373" s="26">
        <f t="shared" si="1535"/>
        <v>0.93354478080092607</v>
      </c>
      <c r="AV373" s="26">
        <f t="shared" si="1536"/>
        <v>0.66440692296546555</v>
      </c>
      <c r="AY373" s="34">
        <f t="shared" si="1599"/>
        <v>7.7248583570933738</v>
      </c>
      <c r="AZ373" s="34">
        <f t="shared" si="1600"/>
        <v>5.8534679050909748</v>
      </c>
      <c r="BA373" s="34">
        <f t="shared" si="1601"/>
        <v>0.15846495062530938</v>
      </c>
      <c r="BB373">
        <f t="shared" si="1602"/>
        <v>1.0721384699293032E-4</v>
      </c>
      <c r="BC373" s="34">
        <f t="shared" si="1603"/>
        <v>0.2448677893229127</v>
      </c>
      <c r="BD373" s="34"/>
      <c r="BH373" s="258">
        <f>[2]National!CQ300</f>
        <v>0.62641705525202196</v>
      </c>
      <c r="BI373" s="258">
        <f>[10]Commercial_Total!Y299</f>
        <v>0.74832375662529449</v>
      </c>
      <c r="BJ373" s="258">
        <f>[11]Total_Industrial!Z304</f>
        <v>0.80762401774043158</v>
      </c>
      <c r="BK373" s="205">
        <f t="shared" si="1542"/>
        <v>0.82425745208327461</v>
      </c>
      <c r="BL373" s="258">
        <f>[13]Elec_Power_Sector!AF69</f>
        <v>0.96019279648966127</v>
      </c>
      <c r="BM373" s="3"/>
      <c r="BN373" s="258">
        <f>[2]National!CU300</f>
        <v>1.1678697895462915</v>
      </c>
      <c r="BO373" s="258">
        <f>[10]Commercial_Total!X299</f>
        <v>1.0000795280840897</v>
      </c>
      <c r="BP373" s="258">
        <f>[11]Total_Industrial!AD304</f>
        <v>0.86079847037617152</v>
      </c>
      <c r="BQ373" s="51">
        <f t="shared" si="1543"/>
        <v>1.0812354558026858</v>
      </c>
      <c r="BR373" s="263">
        <f t="shared" si="1657"/>
        <v>0.97224722390528562</v>
      </c>
      <c r="BT373">
        <f t="shared" ref="BT373" si="1710">BH373*BN373/AQ373</f>
        <v>1.0000000000000009</v>
      </c>
      <c r="BU373">
        <f t="shared" ref="BU373" si="1711">BI373*BO373/AR373</f>
        <v>1</v>
      </c>
      <c r="BV373">
        <f t="shared" ref="BV373" si="1712">BJ373*BP373/AS373</f>
        <v>1.0000015890495013</v>
      </c>
      <c r="BW373">
        <f t="shared" ref="BW373" si="1713">BK373*BQ373/AT373</f>
        <v>1.0000000000000016</v>
      </c>
      <c r="BX373">
        <f t="shared" ref="BX373" si="1714">BL373*BR373/AU373</f>
        <v>1</v>
      </c>
      <c r="BZ373" s="83">
        <f t="shared" ref="BZ373" si="1715">IF(FV373&gt;0,FV373,"NA")</f>
        <v>1.900668362840608</v>
      </c>
      <c r="CA373" s="83">
        <f t="shared" ref="CA373" si="1716">IF(ISERR(AO373),"NA ", AO373/AO$379)</f>
        <v>0.65149410171894573</v>
      </c>
      <c r="CB373" s="83">
        <f t="shared" ref="CB373" si="1717">IF(ISERR(AN373),"NA ",IF(AN373&gt;0, AN373/AN$379,"NA"))</f>
        <v>0.66440692296546555</v>
      </c>
      <c r="CC373" s="83">
        <f t="shared" ref="CC373" si="1718">IF(CM373=1,EK373,"NA")</f>
        <v>0.78350533545903633</v>
      </c>
      <c r="CD373" s="83">
        <f t="shared" ref="CD373" si="1719">IF(CP373&gt;0, FF373,"NA")</f>
        <v>0.99750979925777261</v>
      </c>
      <c r="CE373" s="83">
        <f t="shared" ref="CE373" si="1720">IF(CO373&gt;0,EV373, "NA")</f>
        <v>0.85011003562806742</v>
      </c>
      <c r="CF373" s="413">
        <f t="shared" ref="CF373" si="1721">IF(ISERR(CQ373),"NA ", CQ373)</f>
        <v>1.2628175763425973</v>
      </c>
      <c r="CG373" s="413">
        <f t="shared" ref="CG373" si="1722">IF(P373&gt;0,P373/P$379,"NA")</f>
        <v>1.2628172185327373</v>
      </c>
      <c r="CH373" s="9"/>
      <c r="CI373" s="84">
        <f t="shared" ref="CI373" si="1723">IF(ISERR(CR373),"NA ", CR373)</f>
        <v>0.78155424989113709</v>
      </c>
      <c r="CK373" s="87">
        <f t="shared" si="1419"/>
        <v>0.33921515828864013</v>
      </c>
      <c r="CL373" s="87">
        <f t="shared" si="1466"/>
        <v>1.8811331028152566E-4</v>
      </c>
      <c r="CM373" s="92">
        <f t="shared" si="1467"/>
        <v>1</v>
      </c>
      <c r="CN373" s="92">
        <f t="shared" si="1468"/>
        <v>1</v>
      </c>
      <c r="CO373" s="5">
        <f t="shared" si="1469"/>
        <v>1</v>
      </c>
      <c r="CP373" s="91">
        <f t="shared" si="1610"/>
        <v>1</v>
      </c>
      <c r="CQ373" s="37">
        <f t="shared" ref="CQ373" si="1724">BZ373*CC373*CD373*CE373</f>
        <v>1.2628175763425973</v>
      </c>
      <c r="CR373">
        <f t="shared" ref="CR373" si="1725">CC373*CD373</f>
        <v>0.78155424989113709</v>
      </c>
      <c r="CS373" s="84">
        <f t="shared" si="1612"/>
        <v>0.84799285071390906</v>
      </c>
      <c r="CT373" s="205"/>
      <c r="CU373" s="244"/>
      <c r="CV373" s="5"/>
      <c r="CW373" s="26">
        <f t="shared" si="1658"/>
        <v>7.5231709306828501E-2</v>
      </c>
      <c r="CX373" s="26">
        <f t="shared" si="1659"/>
        <v>4.5729941198545496E-2</v>
      </c>
      <c r="CY373" s="26">
        <f t="shared" si="1660"/>
        <v>0.14799040830476587</v>
      </c>
      <c r="CZ373" s="26">
        <f t="shared" si="1661"/>
        <v>0.30133723825547715</v>
      </c>
      <c r="DA373" s="26">
        <f t="shared" si="1662"/>
        <v>0.4297107029343829</v>
      </c>
      <c r="DB373">
        <f t="shared" si="1663"/>
        <v>1</v>
      </c>
      <c r="DD373" s="26">
        <f t="shared" si="1664"/>
        <v>7.501161441228818E-2</v>
      </c>
      <c r="DE373" s="26">
        <f t="shared" si="1665"/>
        <v>4.5018709657982867E-2</v>
      </c>
      <c r="DF373" s="26">
        <f t="shared" si="1666"/>
        <v>0.14949068457441178</v>
      </c>
      <c r="DG373" s="26">
        <f t="shared" si="1667"/>
        <v>0.2994511508007443</v>
      </c>
      <c r="DH373" s="26">
        <f t="shared" si="1668"/>
        <v>0.43101360774139164</v>
      </c>
      <c r="DI373" s="26">
        <f t="shared" si="1669"/>
        <v>0.99998576718681875</v>
      </c>
      <c r="DJ373" s="26"/>
      <c r="DK373" s="26">
        <f t="shared" si="1670"/>
        <v>7.5012682053778076E-2</v>
      </c>
      <c r="DL373" s="26">
        <f t="shared" si="1671"/>
        <v>4.5019350409986794E-2</v>
      </c>
      <c r="DM373" s="26">
        <f t="shared" si="1672"/>
        <v>0.14949281227768088</v>
      </c>
      <c r="DN373" s="26">
        <f t="shared" si="1673"/>
        <v>0.29945541289369215</v>
      </c>
      <c r="DO373" s="26">
        <f t="shared" si="1674"/>
        <v>0.43101974236486212</v>
      </c>
      <c r="DP373" s="26">
        <f t="shared" si="1675"/>
        <v>1</v>
      </c>
      <c r="DQ373" s="26"/>
      <c r="DR373" s="26"/>
      <c r="DS373" s="26">
        <f t="shared" si="1676"/>
        <v>-3.8825413024020358E-2</v>
      </c>
      <c r="DT373" s="26">
        <f t="shared" si="1677"/>
        <v>-1.9551721948665321E-2</v>
      </c>
      <c r="DU373" s="26">
        <f t="shared" si="1678"/>
        <v>-4.0145639336391743E-3</v>
      </c>
      <c r="DV373" s="26">
        <f t="shared" si="1679"/>
        <v>4.6438025276915838E-3</v>
      </c>
      <c r="DW373" s="26">
        <f t="shared" si="1680"/>
        <v>3.5987614106254692E-3</v>
      </c>
      <c r="DY373" s="26">
        <f t="shared" si="1681"/>
        <v>0.99855004857932939</v>
      </c>
      <c r="DZ373" s="26">
        <f t="shared" si="1682"/>
        <v>0.687465003635647</v>
      </c>
      <c r="EA373" s="26">
        <f t="shared" si="1613"/>
        <v>0.84799285071390906</v>
      </c>
      <c r="EC373" s="26">
        <f t="shared" si="1683"/>
        <v>3.0436301104572655E-2</v>
      </c>
      <c r="ED373" s="26">
        <f t="shared" si="1684"/>
        <v>3.6732539214249793E-2</v>
      </c>
      <c r="EE373" s="26">
        <f t="shared" si="1685"/>
        <v>-3.0376543404423965E-2</v>
      </c>
      <c r="EF373" s="26">
        <f t="shared" si="1686"/>
        <v>-6.324848841883811E-3</v>
      </c>
      <c r="EG373" s="26">
        <f t="shared" si="1687"/>
        <v>-2.3902308793050019E-2</v>
      </c>
      <c r="EI373" s="26">
        <f t="shared" si="1688"/>
        <v>0.98728091162421605</v>
      </c>
      <c r="EJ373" s="26">
        <f t="shared" si="1689"/>
        <v>0.68793927512434649</v>
      </c>
      <c r="EK373" s="26">
        <f t="shared" si="1614"/>
        <v>0.78350533545903633</v>
      </c>
      <c r="EN373" s="26">
        <f t="shared" si="1690"/>
        <v>-3.7082608302972705E-2</v>
      </c>
      <c r="EO373" s="26">
        <f t="shared" si="1691"/>
        <v>-1.5994200266159317E-2</v>
      </c>
      <c r="EP373" s="26">
        <f t="shared" si="1692"/>
        <v>3.9349022142710688E-2</v>
      </c>
      <c r="EQ373" s="26">
        <f t="shared" si="1693"/>
        <v>-2.730047525756495E-3</v>
      </c>
      <c r="ER373" s="26">
        <f t="shared" si="1694"/>
        <v>-1.958515536656527E-3</v>
      </c>
      <c r="ET373" s="26">
        <f t="shared" si="1695"/>
        <v>1.0007192537357585</v>
      </c>
      <c r="EU373" s="26">
        <f t="shared" si="1696"/>
        <v>0.68674984727090282</v>
      </c>
      <c r="EV373" s="26">
        <f t="shared" si="1615"/>
        <v>0.85011003562806742</v>
      </c>
      <c r="EW373" s="26"/>
      <c r="EX373" s="26">
        <f t="shared" si="1697"/>
        <v>-1.7428047210475519E-3</v>
      </c>
      <c r="EY373" s="26">
        <f t="shared" si="1698"/>
        <v>-3.5575216825058887E-3</v>
      </c>
      <c r="EZ373" s="26">
        <f t="shared" si="1699"/>
        <v>-4.3363553465553026E-2</v>
      </c>
      <c r="FA373" s="26">
        <f t="shared" si="1700"/>
        <v>7.3738500534482228E-3</v>
      </c>
      <c r="FB373" s="26">
        <f t="shared" si="1701"/>
        <v>5.5572769472819819E-3</v>
      </c>
      <c r="FC373" s="26"/>
      <c r="FD373" s="26">
        <f t="shared" si="1702"/>
        <v>0.99783235879561594</v>
      </c>
      <c r="FE373" s="26">
        <f t="shared" si="1703"/>
        <v>1.0010417360135078</v>
      </c>
      <c r="FF373" s="26">
        <f t="shared" si="1616"/>
        <v>0.99750979925777261</v>
      </c>
      <c r="FV373" s="26">
        <f t="shared" si="1617"/>
        <v>1.900668362840608</v>
      </c>
      <c r="FX373" s="8">
        <f t="shared" si="1522"/>
        <v>60</v>
      </c>
      <c r="FY373" t="b">
        <f t="shared" ref="FY373:FY374" si="1726">(FX373+Begin_year_chart1&lt;=End_year_chart1)</f>
        <v>0</v>
      </c>
      <c r="GC373" s="11"/>
      <c r="GD373" s="11"/>
      <c r="GE373" s="11"/>
      <c r="GF373" s="11" t="str">
        <f t="shared" ca="1" si="1618"/>
        <v/>
      </c>
      <c r="GG373" s="20" t="str">
        <f t="shared" ca="1" si="1584"/>
        <v/>
      </c>
      <c r="GH373" s="20" t="str">
        <f t="shared" ca="1" si="1585"/>
        <v/>
      </c>
      <c r="GI373" s="20" t="str">
        <f t="shared" ca="1" si="1586"/>
        <v/>
      </c>
      <c r="GM373" s="12" t="str">
        <f t="shared" ca="1" si="1587"/>
        <v/>
      </c>
      <c r="GN373" s="12" t="str">
        <f t="shared" ca="1" si="1588"/>
        <v/>
      </c>
      <c r="GO373" s="12" t="str">
        <f t="shared" ca="1" si="1589"/>
        <v/>
      </c>
      <c r="GP373" s="12" t="str">
        <f t="shared" ca="1" si="1590"/>
        <v/>
      </c>
      <c r="GQ373" s="12" t="str">
        <f t="shared" ca="1" si="1591"/>
        <v/>
      </c>
      <c r="GX373" s="14"/>
      <c r="GZ373">
        <f t="shared" si="1438"/>
        <v>1.3666903644722499</v>
      </c>
      <c r="HA373">
        <f t="shared" si="1619"/>
        <v>0.84765274174445215</v>
      </c>
      <c r="HB373">
        <f t="shared" si="1620"/>
        <v>0.98399159671102954</v>
      </c>
      <c r="HC373">
        <f t="shared" si="1621"/>
        <v>0.90000649201061</v>
      </c>
      <c r="HD373">
        <f t="shared" si="1622"/>
        <v>1.0259474948176952</v>
      </c>
      <c r="HE373">
        <f t="shared" si="1623"/>
        <v>1.0259472757072061</v>
      </c>
      <c r="HG373">
        <f t="shared" si="1624"/>
        <v>0.83408317480560534</v>
      </c>
      <c r="HI373">
        <f t="shared" si="1625"/>
        <v>0.8006742598642439</v>
      </c>
      <c r="HJ373">
        <f t="shared" si="1626"/>
        <v>0.76980175483883351</v>
      </c>
      <c r="HK373">
        <f t="shared" si="1627"/>
        <v>0.74551962327855481</v>
      </c>
      <c r="HL373">
        <f t="shared" si="1628"/>
        <v>0.94415942620340088</v>
      </c>
      <c r="HM373">
        <f t="shared" si="1629"/>
        <v>0.94297659246687437</v>
      </c>
      <c r="HO373" s="8">
        <f t="shared" si="1523"/>
        <v>60</v>
      </c>
      <c r="HP373" t="b">
        <f t="shared" si="1496"/>
        <v>0</v>
      </c>
      <c r="HS373" s="11"/>
      <c r="HT373" s="11"/>
      <c r="HU373" s="11"/>
      <c r="HV373" s="11" t="str">
        <f t="shared" ca="1" si="1547"/>
        <v/>
      </c>
      <c r="HW373" s="12" t="str">
        <f t="shared" ca="1" si="1548"/>
        <v/>
      </c>
      <c r="HX373" s="12" t="str">
        <f t="shared" ca="1" si="1549"/>
        <v/>
      </c>
      <c r="HY373" s="12" t="str">
        <f t="shared" ca="1" si="1550"/>
        <v/>
      </c>
      <c r="IB373" s="12" t="str">
        <f t="shared" ca="1" si="1551"/>
        <v/>
      </c>
      <c r="IC373" s="12" t="str">
        <f t="shared" ca="1" si="1552"/>
        <v/>
      </c>
      <c r="ID373" s="12" t="str">
        <f t="shared" ca="1" si="1553"/>
        <v/>
      </c>
      <c r="IE373" s="12" t="str">
        <f t="shared" ca="1" si="1554"/>
        <v/>
      </c>
      <c r="IF373" s="12" t="str">
        <f t="shared" ca="1" si="1555"/>
        <v/>
      </c>
    </row>
    <row r="374" spans="1:240" x14ac:dyDescent="0.2">
      <c r="A374" s="182" t="s">
        <v>1081</v>
      </c>
      <c r="B374" s="1">
        <f t="shared" si="1497"/>
        <v>2010</v>
      </c>
      <c r="C374" s="490">
        <f>'Annual Data_MER_July-2014'!B74</f>
        <v>6594.3040000000001</v>
      </c>
      <c r="D374" s="251">
        <f>'Annual Data_MER_July-2014'!F74</f>
        <v>4016.0650000000001</v>
      </c>
      <c r="E374" s="406">
        <f>mer_dataT02.04!L545</f>
        <v>20254.457999999999</v>
      </c>
      <c r="F374" s="406">
        <f>mer_dataT02.05!G549</f>
        <v>27479.395</v>
      </c>
      <c r="G374" s="406">
        <f>mer_dataT02.06!N545</f>
        <v>39626.788999999997</v>
      </c>
      <c r="H374" s="42">
        <f>SUM(C374:G374)</f>
        <v>97971.010999999999</v>
      </c>
      <c r="I374" s="15">
        <f t="shared" si="1595"/>
        <v>3.0933464633619892</v>
      </c>
      <c r="J374" s="251">
        <f t="shared" si="1460"/>
        <v>58344.222000000002</v>
      </c>
      <c r="K374" s="27">
        <f>[2]National!H301</f>
        <v>6594.3040000000001</v>
      </c>
      <c r="L374" s="42">
        <f>[10]Commercial_Total!D300</f>
        <v>4016.0649999999996</v>
      </c>
      <c r="M374" s="42">
        <f>[11]Total_Industrial!F305</f>
        <v>13476.408374371369</v>
      </c>
      <c r="N374" s="27">
        <f t="shared" si="1524"/>
        <v>27076.07584557568</v>
      </c>
      <c r="O374" s="29">
        <f t="shared" ref="O374" si="1727">G374</f>
        <v>39626.788999999997</v>
      </c>
      <c r="P374" s="29">
        <f t="shared" ref="P374" si="1728">SUM(K374:O374)</f>
        <v>90789.64221994704</v>
      </c>
      <c r="Q374" s="27">
        <f t="shared" ref="Q374" si="1729">P374/3.412</f>
        <v>26608.922104322111</v>
      </c>
      <c r="R374" s="27"/>
      <c r="S374" s="51">
        <f t="shared" si="1556"/>
        <v>1</v>
      </c>
      <c r="T374" s="51">
        <f t="shared" si="1557"/>
        <v>0.99999999999999989</v>
      </c>
      <c r="U374" s="51">
        <f t="shared" si="1654"/>
        <v>0.66535517140825839</v>
      </c>
      <c r="V374" s="51">
        <f t="shared" si="1559"/>
        <v>0.98532285174312173</v>
      </c>
      <c r="W374" s="51">
        <f t="shared" si="1560"/>
        <v>1</v>
      </c>
      <c r="X374" s="51">
        <f t="shared" si="1561"/>
        <v>0.92669904386254665</v>
      </c>
      <c r="Z374" s="23">
        <f t="shared" ref="Z374:AB375" si="1730">Z145</f>
        <v>112425.82734920859</v>
      </c>
      <c r="AA374" s="23">
        <f t="shared" si="1730"/>
        <v>84626.05354378451</v>
      </c>
      <c r="AB374" s="27">
        <f t="shared" si="1730"/>
        <v>2342.1364672481891</v>
      </c>
      <c r="AC374" s="58">
        <f t="shared" si="1563"/>
        <v>1.5820070462690683</v>
      </c>
      <c r="AD374" s="27">
        <f t="shared" si="1597"/>
        <v>3672.3621993168149</v>
      </c>
      <c r="AE374" s="27">
        <f t="shared" si="1527"/>
        <v>14779.4</v>
      </c>
      <c r="AH374" s="267">
        <f t="shared" si="1705"/>
        <v>58.654707334439024</v>
      </c>
      <c r="AI374" s="267">
        <f t="shared" si="1706"/>
        <v>47.456602687045255</v>
      </c>
      <c r="AJ374" s="267">
        <f t="shared" si="1707"/>
        <v>5753.8954552059049</v>
      </c>
      <c r="AK374" s="51">
        <f t="shared" si="1708"/>
        <v>17.115015959903996</v>
      </c>
      <c r="AL374" s="231">
        <f t="shared" si="1709"/>
        <v>10790.54484532379</v>
      </c>
      <c r="AM374" s="15"/>
      <c r="AN374" s="34">
        <f t="shared" ref="AN374" si="1731">P374/AE374</f>
        <v>6.1429856570596266</v>
      </c>
      <c r="AO374" s="34">
        <f t="shared" ref="AO374" si="1732">H374/AE374</f>
        <v>6.6288896030962015</v>
      </c>
      <c r="AQ374" s="26">
        <f t="shared" ref="AQ374" si="1733">AH374/AH$379</f>
        <v>0.71691064978264196</v>
      </c>
      <c r="AR374" s="26">
        <f t="shared" ref="AR374" si="1734">AI374/AI$379</f>
        <v>0.73968681868763364</v>
      </c>
      <c r="AS374" s="26">
        <f t="shared" ref="AS374" si="1735">AJ374/AJ$379</f>
        <v>0.69692526138017852</v>
      </c>
      <c r="AT374" s="26">
        <f t="shared" ref="AT374" si="1736">AK374/AK$379</f>
        <v>0.88302522775899484</v>
      </c>
      <c r="AU374" s="242">
        <f>AL374/AL$379</f>
        <v>0.93400367505921433</v>
      </c>
      <c r="AV374" s="26">
        <f t="shared" ref="AV374" si="1737">AN374/AN$379</f>
        <v>0.6640919512625193</v>
      </c>
      <c r="AY374" s="34">
        <f t="shared" ref="AY374" si="1738">Z374/$AE374</f>
        <v>7.6069277067545764</v>
      </c>
      <c r="AZ374" s="34">
        <f t="shared" ref="AZ374" si="1739">AA374/$AE374</f>
        <v>5.7259464892880976</v>
      </c>
      <c r="BA374" s="34">
        <f t="shared" ref="BA374" si="1740">AB374/$AE374</f>
        <v>0.15847304134458701</v>
      </c>
      <c r="BB374">
        <f t="shared" ref="BB374" si="1741">AC374/$AE374</f>
        <v>1.0704135798943586E-4</v>
      </c>
      <c r="BC374" s="34">
        <f t="shared" ref="BC374" si="1742">AD374/$AE374</f>
        <v>0.24847843615551476</v>
      </c>
      <c r="BD374" s="26"/>
      <c r="BE374" s="26"/>
      <c r="BF374" s="26"/>
      <c r="BG374" s="26"/>
      <c r="BH374" s="258">
        <f>[2]National!CQ301</f>
        <v>0.62490919336694184</v>
      </c>
      <c r="BI374" s="258">
        <f>[10]Commercial_Total!Y300</f>
        <v>0.75371584553230575</v>
      </c>
      <c r="BJ374" s="258">
        <f>[11]Total_Industrial!Z305</f>
        <v>0.80353988733838499</v>
      </c>
      <c r="BK374" s="205">
        <f t="shared" si="1542"/>
        <v>0.82566657545572286</v>
      </c>
      <c r="BL374" s="258">
        <f>[13]Elec_Power_Sector!AF70</f>
        <v>0.96003806446924633</v>
      </c>
      <c r="BM374" s="3"/>
      <c r="BN374" s="258">
        <f>[2]National!CU301</f>
        <v>1.1472237204897033</v>
      </c>
      <c r="BO374" s="258">
        <f>[10]Commercial_Total!X300</f>
        <v>0.98138684899908901</v>
      </c>
      <c r="BP374" s="258">
        <f>[11]Total_Industrial!AD305</f>
        <v>0.86732025282590497</v>
      </c>
      <c r="BQ374" s="51">
        <f t="shared" si="1543"/>
        <v>1.0694695098582792</v>
      </c>
      <c r="BR374" s="263">
        <f t="shared" si="1657"/>
        <v>0.97288191960969272</v>
      </c>
      <c r="BT374">
        <f t="shared" ref="BT374" si="1743">BH374*BN374/AQ374</f>
        <v>1.0000000000000007</v>
      </c>
      <c r="BU374">
        <f t="shared" ref="BU374" si="1744">BI374*BO374/AR374</f>
        <v>1</v>
      </c>
      <c r="BV374">
        <f t="shared" ref="BV374" si="1745">BJ374*BP374/AS374</f>
        <v>1.0000016599510921</v>
      </c>
      <c r="BW374">
        <f t="shared" ref="BW374" si="1746">BK374*BQ374/AT374</f>
        <v>1.0000000000000011</v>
      </c>
      <c r="BX374">
        <f t="shared" ref="BX374" si="1747">BL374*BR374/AU374</f>
        <v>1</v>
      </c>
      <c r="BZ374" s="83">
        <f t="shared" ref="BZ374" si="1748">IF(FV374&gt;0,FV374,"NA")</f>
        <v>1.9483238198188697</v>
      </c>
      <c r="CA374" s="83">
        <f t="shared" ref="CA374" si="1749">IF(ISERR(AO374),"NA ", AO374/AO$379)</f>
        <v>0.65820955261318137</v>
      </c>
      <c r="CB374" s="83">
        <f t="shared" ref="CB374" si="1750">IF(ISERR(AN374),"NA ",IF(AN374&gt;0, AN374/AN$379,"NA"))</f>
        <v>0.6640919512625193</v>
      </c>
      <c r="CC374" s="83">
        <f t="shared" ref="CC374" si="1751">IF(CM374=1,EK374,"NA")</f>
        <v>0.78643819999353459</v>
      </c>
      <c r="CD374" s="83">
        <f t="shared" ref="CD374" si="1752">IF(CP374&gt;0, FF374,"NA")</f>
        <v>0.993481970886676</v>
      </c>
      <c r="CE374" s="83">
        <f t="shared" ref="CE374" si="1753">IF(CO374&gt;0,EV374, "NA")</f>
        <v>0.84997030563759746</v>
      </c>
      <c r="CF374" s="413">
        <f t="shared" ref="CF374" si="1754">IF(ISERR(CQ374),"NA ", CQ374)</f>
        <v>1.2938665473990334</v>
      </c>
      <c r="CG374" s="413">
        <f t="shared" ref="CG374" si="1755">IF(P374&gt;0,P374/P$379,"NA")</f>
        <v>1.293866167194758</v>
      </c>
      <c r="CH374" s="9"/>
      <c r="CI374" s="84">
        <f t="shared" ref="CI374" si="1756">IF(ISERR(CR374),"NA ", CR374)</f>
        <v>0.78131217291014665</v>
      </c>
      <c r="CK374" s="87">
        <f t="shared" ref="CK374" si="1757">AQ374*AR374*AS374*AT374</f>
        <v>0.32634144301225904</v>
      </c>
      <c r="CL374" s="87">
        <f t="shared" ref="CL374" si="1758">AY374*AZ374*BA374*BB374*BC374</f>
        <v>1.8359137819954662E-4</v>
      </c>
      <c r="CM374" s="92">
        <f t="shared" ref="CM374" si="1759">IF(ISERR(CK374),0,IF(CK374&lt;0.0001,0,1))</f>
        <v>1</v>
      </c>
      <c r="CN374" s="92">
        <f t="shared" ref="CN374" si="1760">IF(ISERR(CL374),0,IF(CL374&lt;0.0001,0,1))</f>
        <v>1</v>
      </c>
      <c r="CO374" s="5">
        <f t="shared" ref="CO374" si="1761">IF(BH374*BI374*BJ374*BK374*BL374&gt;0,1,0)</f>
        <v>1</v>
      </c>
      <c r="CP374" s="91">
        <f t="shared" ref="CP374" si="1762">IF(BN374*BO374*BP374*BQ374*BR374&gt;0,1,0)</f>
        <v>1</v>
      </c>
      <c r="CQ374" s="37">
        <f t="shared" ref="CQ374" si="1763">BZ374*CC374*CD374*CE374</f>
        <v>1.2938665473990334</v>
      </c>
      <c r="CR374">
        <f t="shared" ref="CR374" si="1764">CC374*CD374</f>
        <v>0.78131217291014665</v>
      </c>
      <c r="CS374" s="84">
        <f t="shared" ref="CS374" si="1765">IF(CN374=1,EA374,"NA ")</f>
        <v>0.84442992630314662</v>
      </c>
      <c r="CT374" s="205"/>
      <c r="CU374" s="244"/>
      <c r="CV374" s="5"/>
      <c r="CW374" s="26">
        <f t="shared" si="1658"/>
        <v>7.2632778792371885E-2</v>
      </c>
      <c r="CX374" s="26">
        <f t="shared" si="1659"/>
        <v>4.423483672587538E-2</v>
      </c>
      <c r="CY374" s="26">
        <f t="shared" si="1660"/>
        <v>0.14843552683822031</v>
      </c>
      <c r="CZ374" s="26">
        <f t="shared" si="1661"/>
        <v>0.29822868758510102</v>
      </c>
      <c r="DA374" s="26">
        <f t="shared" si="1662"/>
        <v>0.43646817005843153</v>
      </c>
      <c r="DB374">
        <f t="shared" si="1663"/>
        <v>1</v>
      </c>
      <c r="DD374" s="26">
        <f t="shared" si="1664"/>
        <v>7.392463010023631E-2</v>
      </c>
      <c r="DE374" s="26">
        <f t="shared" si="1665"/>
        <v>4.4978247522842137E-2</v>
      </c>
      <c r="DF374" s="26">
        <f t="shared" si="1666"/>
        <v>0.14821285617175942</v>
      </c>
      <c r="DG374" s="26">
        <f t="shared" si="1667"/>
        <v>0.29978027676682473</v>
      </c>
      <c r="DH374" s="26">
        <f t="shared" si="1668"/>
        <v>0.43308064999273599</v>
      </c>
      <c r="DI374" s="26">
        <f t="shared" si="1669"/>
        <v>0.9999766605543986</v>
      </c>
      <c r="DJ374" s="26"/>
      <c r="DK374" s="26">
        <f t="shared" si="1670"/>
        <v>7.3926355500389021E-2</v>
      </c>
      <c r="DL374" s="26">
        <f t="shared" si="1671"/>
        <v>4.4979297314705E-2</v>
      </c>
      <c r="DM374" s="26">
        <f t="shared" si="1672"/>
        <v>0.14821631545839128</v>
      </c>
      <c r="DN374" s="26">
        <f t="shared" si="1673"/>
        <v>0.29978727363558971</v>
      </c>
      <c r="DO374" s="26">
        <f t="shared" si="1674"/>
        <v>0.4330907580909249</v>
      </c>
      <c r="DP374" s="26">
        <f t="shared" si="1675"/>
        <v>1</v>
      </c>
      <c r="DQ374" s="26"/>
      <c r="DR374" s="26"/>
      <c r="DS374" s="26">
        <f t="shared" si="1676"/>
        <v>-2.0246552284737946E-2</v>
      </c>
      <c r="DT374" s="26">
        <f t="shared" si="1677"/>
        <v>-1.16883603390554E-2</v>
      </c>
      <c r="DU374" s="26">
        <f t="shared" si="1678"/>
        <v>2.4780059597422064E-3</v>
      </c>
      <c r="DV374" s="26">
        <f t="shared" si="1679"/>
        <v>-9.233480146725254E-3</v>
      </c>
      <c r="DW374" s="26">
        <f t="shared" si="1680"/>
        <v>4.9144027945729563E-4</v>
      </c>
      <c r="DY374" s="26">
        <f t="shared" si="1681"/>
        <v>0.99579840277218967</v>
      </c>
      <c r="DZ374" s="26">
        <f t="shared" si="1682"/>
        <v>0.68457655258215488</v>
      </c>
      <c r="EA374" s="26">
        <f t="shared" si="1613"/>
        <v>0.84442992630314662</v>
      </c>
      <c r="EC374" s="26">
        <f t="shared" si="1683"/>
        <v>-1.5384114510256819E-2</v>
      </c>
      <c r="ED374" s="26">
        <f t="shared" si="1684"/>
        <v>-2.2026428478399529E-2</v>
      </c>
      <c r="EE374" s="26">
        <f t="shared" si="1685"/>
        <v>5.10555344223063E-5</v>
      </c>
      <c r="EF374" s="26">
        <f t="shared" si="1686"/>
        <v>-1.6101269583961191E-3</v>
      </c>
      <c r="EG374" s="26">
        <f t="shared" si="1687"/>
        <v>1.4637636264830103E-2</v>
      </c>
      <c r="EI374" s="26">
        <f t="shared" si="1688"/>
        <v>1.0037432604498857</v>
      </c>
      <c r="EJ374" s="26">
        <f t="shared" si="1689"/>
        <v>0.69051441100484245</v>
      </c>
      <c r="EK374" s="26">
        <f t="shared" si="1614"/>
        <v>0.78643819999353459</v>
      </c>
      <c r="EN374" s="26">
        <f t="shared" si="1690"/>
        <v>-2.4100231519572821E-3</v>
      </c>
      <c r="EO374" s="26">
        <f t="shared" si="1691"/>
        <v>7.1797202444389748E-3</v>
      </c>
      <c r="EP374" s="26">
        <f t="shared" si="1692"/>
        <v>-5.0697997106203679E-3</v>
      </c>
      <c r="EQ374" s="26">
        <f t="shared" si="1693"/>
        <v>1.7081073934761303E-3</v>
      </c>
      <c r="ER374" s="26">
        <f t="shared" si="1694"/>
        <v>-1.6115981041210704E-4</v>
      </c>
      <c r="ET374" s="26">
        <f t="shared" si="1695"/>
        <v>0.99983563305382384</v>
      </c>
      <c r="EU374" s="26">
        <f t="shared" si="1696"/>
        <v>0.68663696829571996</v>
      </c>
      <c r="EV374" s="26">
        <f t="shared" si="1615"/>
        <v>0.84997030563759746</v>
      </c>
      <c r="EW374" s="26"/>
      <c r="EX374" s="26">
        <f t="shared" si="1697"/>
        <v>-1.7836529132780936E-2</v>
      </c>
      <c r="EY374" s="26">
        <f t="shared" si="1698"/>
        <v>-1.88680805834943E-2</v>
      </c>
      <c r="EZ374" s="26">
        <f t="shared" si="1699"/>
        <v>7.5478765718380953E-3</v>
      </c>
      <c r="FA374" s="26">
        <f t="shared" si="1700"/>
        <v>-1.0941587540202165E-2</v>
      </c>
      <c r="FB374" s="26">
        <f t="shared" si="1701"/>
        <v>6.5260008986942758E-4</v>
      </c>
      <c r="FC374" s="26"/>
      <c r="FD374" s="26">
        <f t="shared" si="1702"/>
        <v>0.99596211648838573</v>
      </c>
      <c r="FE374" s="26">
        <f t="shared" si="1703"/>
        <v>0.99699964609322111</v>
      </c>
      <c r="FF374" s="26">
        <f t="shared" si="1616"/>
        <v>0.993481970886676</v>
      </c>
      <c r="FV374" s="26">
        <f t="shared" si="1617"/>
        <v>1.9483238198188697</v>
      </c>
      <c r="FX374" s="8">
        <f t="shared" si="1522"/>
        <v>61</v>
      </c>
      <c r="FY374" t="b">
        <f t="shared" si="1726"/>
        <v>0</v>
      </c>
      <c r="GC374" s="11"/>
      <c r="GD374" s="11"/>
      <c r="GE374" s="11"/>
      <c r="GF374" s="11" t="str">
        <f t="shared" ca="1" si="1618"/>
        <v/>
      </c>
      <c r="GG374" s="20" t="str">
        <f t="shared" ca="1" si="1584"/>
        <v/>
      </c>
      <c r="GH374" s="20" t="str">
        <f t="shared" ca="1" si="1585"/>
        <v/>
      </c>
      <c r="GI374" s="20" t="str">
        <f t="shared" ca="1" si="1586"/>
        <v/>
      </c>
      <c r="GM374" s="12" t="str">
        <f t="shared" ca="1" si="1587"/>
        <v/>
      </c>
      <c r="GN374" s="12" t="str">
        <f t="shared" ca="1" si="1588"/>
        <v/>
      </c>
      <c r="GO374" s="12" t="str">
        <f t="shared" ca="1" si="1589"/>
        <v/>
      </c>
      <c r="GP374" s="12" t="str">
        <f t="shared" ca="1" si="1590"/>
        <v/>
      </c>
      <c r="GQ374" s="12" t="str">
        <f t="shared" ca="1" si="1591"/>
        <v/>
      </c>
      <c r="GX374" s="14"/>
      <c r="GZ374">
        <f t="shared" si="1438"/>
        <v>1.4009573913455615</v>
      </c>
      <c r="HA374">
        <f t="shared" si="1619"/>
        <v>0.85082572672786128</v>
      </c>
      <c r="HB374">
        <f t="shared" si="1620"/>
        <v>0.98001835326710307</v>
      </c>
      <c r="HC374">
        <f t="shared" si="1621"/>
        <v>0.89985856069197945</v>
      </c>
      <c r="HD374">
        <f t="shared" si="1622"/>
        <v>1.0511725270541612</v>
      </c>
      <c r="HE374">
        <f t="shared" si="1623"/>
        <v>1.0511722915098769</v>
      </c>
      <c r="HG374">
        <f t="shared" si="1624"/>
        <v>0.83382482762512489</v>
      </c>
      <c r="HI374">
        <f t="shared" si="1625"/>
        <v>0.78462637199521357</v>
      </c>
      <c r="HJ374">
        <f t="shared" si="1626"/>
        <v>0.76085641455971187</v>
      </c>
      <c r="HK374">
        <f t="shared" si="1627"/>
        <v>0.74736931617665103</v>
      </c>
      <c r="HL374">
        <f t="shared" si="1628"/>
        <v>0.9354816734682958</v>
      </c>
      <c r="HM374">
        <f t="shared" si="1629"/>
        <v>0.94344012303646529</v>
      </c>
      <c r="HO374" s="8">
        <f t="shared" si="1523"/>
        <v>61</v>
      </c>
      <c r="HP374" t="b">
        <f t="shared" si="1496"/>
        <v>0</v>
      </c>
      <c r="HS374" s="11"/>
      <c r="HT374" s="11"/>
      <c r="HU374" s="11"/>
      <c r="HV374" s="11" t="str">
        <f t="shared" ca="1" si="1547"/>
        <v/>
      </c>
      <c r="HW374" s="12" t="str">
        <f t="shared" ca="1" si="1548"/>
        <v/>
      </c>
      <c r="HX374" s="12" t="str">
        <f t="shared" ca="1" si="1549"/>
        <v/>
      </c>
      <c r="HY374" s="12" t="str">
        <f t="shared" ca="1" si="1550"/>
        <v/>
      </c>
      <c r="IB374" s="12" t="str">
        <f t="shared" ca="1" si="1551"/>
        <v/>
      </c>
      <c r="IC374" s="12" t="str">
        <f t="shared" ca="1" si="1552"/>
        <v/>
      </c>
      <c r="ID374" s="12" t="str">
        <f t="shared" ca="1" si="1553"/>
        <v/>
      </c>
      <c r="IE374" s="12" t="str">
        <f t="shared" ca="1" si="1554"/>
        <v/>
      </c>
      <c r="IF374" s="12" t="str">
        <f t="shared" ca="1" si="1555"/>
        <v/>
      </c>
    </row>
    <row r="375" spans="1:240" x14ac:dyDescent="0.2">
      <c r="A375" s="182" t="s">
        <v>1081</v>
      </c>
      <c r="B375" s="313">
        <f t="shared" si="1497"/>
        <v>2011</v>
      </c>
      <c r="C375" s="490">
        <f>'Annual Data_MER_July-2014'!B75</f>
        <v>6499.62</v>
      </c>
      <c r="D375" s="251">
        <f>'Annual Data_MER_July-2014'!F75</f>
        <v>4054.54</v>
      </c>
      <c r="E375" s="406">
        <f>mer_dataT02.04!L546</f>
        <v>20453.559000000001</v>
      </c>
      <c r="F375" s="406">
        <f>mer_dataT02.05!G550</f>
        <v>27137.280999999999</v>
      </c>
      <c r="G375" s="406">
        <f>mer_dataT02.06!N546</f>
        <v>39300.593000000001</v>
      </c>
      <c r="H375" s="42">
        <f t="shared" ref="H375:H376" si="1766">SUM(C375:G375)</f>
        <v>97445.592999999993</v>
      </c>
      <c r="I375" s="15">
        <f t="shared" si="1595"/>
        <v>3.0716846920252685</v>
      </c>
      <c r="J375" s="251">
        <f t="shared" si="1460"/>
        <v>58144.999999999993</v>
      </c>
      <c r="K375" s="27">
        <f>[2]National!H302</f>
        <v>6499.619999999999</v>
      </c>
      <c r="L375" s="42">
        <f>[10]Commercial_Total!D301</f>
        <v>4054.54</v>
      </c>
      <c r="M375" s="42">
        <f>[11]Total_Industrial!F306</f>
        <v>13445.08633093453</v>
      </c>
      <c r="N375" s="27">
        <f t="shared" si="1524"/>
        <v>26949.613354734352</v>
      </c>
      <c r="O375" s="29">
        <f t="shared" ref="O375:O376" si="1767">G375</f>
        <v>39300.593000000001</v>
      </c>
      <c r="P375" s="29">
        <f t="shared" ref="P375" si="1768">SUM(K375:O375)</f>
        <v>90249.45268566889</v>
      </c>
      <c r="Q375" s="27">
        <f t="shared" ref="Q375" si="1769">P375/3.412</f>
        <v>26450.601607757588</v>
      </c>
      <c r="R375" s="27"/>
      <c r="S375" s="51">
        <f t="shared" ref="S375" si="1770">K375/C375</f>
        <v>0.99999999999999989</v>
      </c>
      <c r="T375" s="51">
        <f t="shared" ref="T375" si="1771">L375/D375</f>
        <v>1</v>
      </c>
      <c r="U375" s="51">
        <f t="shared" ref="U375" si="1772">M375/E375</f>
        <v>0.65734703339084066</v>
      </c>
      <c r="V375" s="51">
        <f t="shared" ref="V375" si="1773">N375/F375</f>
        <v>0.99308450816182925</v>
      </c>
      <c r="W375" s="51">
        <f t="shared" ref="W375" si="1774">O375/G375</f>
        <v>1</v>
      </c>
      <c r="X375" s="51">
        <f t="shared" ref="X375" si="1775">P375/H375</f>
        <v>0.92615222409974862</v>
      </c>
      <c r="Y375" s="370"/>
      <c r="Z375" s="23">
        <f t="shared" si="1730"/>
        <v>113476.93807079583</v>
      </c>
      <c r="AA375" s="23">
        <f t="shared" si="1730"/>
        <v>84816.248421448283</v>
      </c>
      <c r="AB375" s="27">
        <f t="shared" si="1730"/>
        <v>2355.0000744718873</v>
      </c>
      <c r="AC375" s="58">
        <f t="shared" si="1563"/>
        <v>1.5777558350752059</v>
      </c>
      <c r="AD375" s="27">
        <f t="shared" si="1597"/>
        <v>3692.932868023368</v>
      </c>
      <c r="AE375" s="27">
        <f t="shared" si="1527"/>
        <v>15052.4</v>
      </c>
      <c r="AF375" s="370"/>
      <c r="AG375" s="370"/>
      <c r="AH375" s="267">
        <f t="shared" ref="AH375" si="1776">K375/Z375*1000</f>
        <v>57.277012496979999</v>
      </c>
      <c r="AI375" s="267">
        <f t="shared" ref="AI375" si="1777">L375/AA375*1000</f>
        <v>47.803812069748304</v>
      </c>
      <c r="AJ375" s="267">
        <f t="shared" ref="AJ375" si="1778">M375/AB375*1000</f>
        <v>5709.1659897079253</v>
      </c>
      <c r="AK375" s="51">
        <f t="shared" ref="AK375" si="1779">N375/AC375*0.001</f>
        <v>17.080978409723176</v>
      </c>
      <c r="AL375" s="231">
        <f t="shared" ref="AL375" si="1780">O375/AD375*1000</f>
        <v>10642.108699104387</v>
      </c>
      <c r="AM375" s="15"/>
      <c r="AN375" s="372">
        <f t="shared" ref="AN375" si="1781">P375/AE375</f>
        <v>5.9956852518979629</v>
      </c>
      <c r="AO375" s="372">
        <f t="shared" ref="AO375" si="1782">H375/AE375</f>
        <v>6.4737578724987372</v>
      </c>
      <c r="AP375" s="370"/>
      <c r="AQ375" s="26">
        <f t="shared" ref="AQ375" si="1783">AH375/AH$379</f>
        <v>0.70007169267228875</v>
      </c>
      <c r="AR375" s="26">
        <f t="shared" ref="AR375" si="1784">AI375/AI$379</f>
        <v>0.74509863051503666</v>
      </c>
      <c r="AS375" s="26">
        <f t="shared" ref="AS375" si="1785">AJ375/AJ$379</f>
        <v>0.69150752400968618</v>
      </c>
      <c r="AT375" s="26">
        <f t="shared" ref="AT375" si="1786">AK375/AK$379</f>
        <v>0.88126910812865444</v>
      </c>
      <c r="AU375" s="242">
        <f t="shared" ref="AU375" si="1787">AL375/AL$379</f>
        <v>0.92115539834400928</v>
      </c>
      <c r="AV375" s="26">
        <f t="shared" ref="AV375" si="1788">AN375/AN$379</f>
        <v>0.64816793337503631</v>
      </c>
      <c r="AW375" s="370"/>
      <c r="AX375" s="370"/>
      <c r="AY375" s="372">
        <f t="shared" ref="AY375" si="1789">Z375/$AE375</f>
        <v>7.538793685445234</v>
      </c>
      <c r="AZ375" s="372">
        <f t="shared" ref="AZ375" si="1790">AA375/$AE375</f>
        <v>5.6347325623454259</v>
      </c>
      <c r="BA375" s="372">
        <f t="shared" ref="BA375" si="1791">AB375/$AE375</f>
        <v>0.15645346087480316</v>
      </c>
      <c r="BB375" s="370">
        <f t="shared" ref="BB375" si="1792">AC375/$AE375</f>
        <v>1.0481755966325675E-4</v>
      </c>
      <c r="BC375" s="372">
        <f t="shared" ref="BC375" si="1793">AD375/$AE375</f>
        <v>0.24533847546061546</v>
      </c>
      <c r="BD375" s="26"/>
      <c r="BE375" s="26"/>
      <c r="BF375" s="26"/>
      <c r="BG375" s="26"/>
      <c r="BH375" s="258">
        <f>[2]National!CQ302</f>
        <v>0.61472017189546257</v>
      </c>
      <c r="BI375" s="258">
        <f>[10]Commercial_Total!Y301</f>
        <v>0.76225061043451192</v>
      </c>
      <c r="BJ375" s="258">
        <f>[11]Total_Industrial!Z306</f>
        <v>0.79200723860399436</v>
      </c>
      <c r="BK375" s="205">
        <f t="shared" si="1542"/>
        <v>0.83248236739814063</v>
      </c>
      <c r="BL375" s="258">
        <f>[13]Elec_Power_Sector!AF71</f>
        <v>0.96024868963107146</v>
      </c>
      <c r="BM375" s="3"/>
      <c r="BN375" s="258">
        <f>[2]National!CU302</f>
        <v>1.1388461363056444</v>
      </c>
      <c r="BO375" s="258">
        <f>[10]Commercial_Total!X301</f>
        <v>0.97749824049376888</v>
      </c>
      <c r="BP375" s="258">
        <f>[11]Total_Industrial!AD306</f>
        <v>0.87310916962201657</v>
      </c>
      <c r="BQ375" s="51">
        <f t="shared" si="1543"/>
        <v>1.0586039328172128</v>
      </c>
      <c r="BR375" s="263">
        <f t="shared" ref="BR375" si="1794">AU375/BL375</f>
        <v>0.95928836799341854</v>
      </c>
      <c r="BS375" s="370"/>
      <c r="BT375" s="370">
        <f t="shared" ref="BT375" si="1795">BH375*BN375/AQ375</f>
        <v>1.0000000000000004</v>
      </c>
      <c r="BU375" s="370">
        <f t="shared" ref="BU375" si="1796">BI375*BO375/AR375</f>
        <v>1</v>
      </c>
      <c r="BV375" s="370">
        <f t="shared" ref="BV375" si="1797">BJ375*BP375/AS375</f>
        <v>1.0000018198247018</v>
      </c>
      <c r="BW375" s="370">
        <f t="shared" ref="BW375" si="1798">BK375*BQ375/AT375</f>
        <v>1.0000000000000013</v>
      </c>
      <c r="BX375" s="370">
        <f t="shared" ref="BX375" si="1799">BL375*BR375/AU375</f>
        <v>1</v>
      </c>
      <c r="BY375" s="370"/>
      <c r="BZ375" s="83">
        <f t="shared" ref="BZ375" si="1800">IF(FV375&gt;0,FV375,"NA")</f>
        <v>1.9843125881592998</v>
      </c>
      <c r="CA375" s="83">
        <f t="shared" ref="CA375" si="1801">IF(ISERR(AO375),"NA ", AO375/AO$379)</f>
        <v>0.64280588878613965</v>
      </c>
      <c r="CB375" s="83">
        <f t="shared" ref="CB375" si="1802">IF(ISERR(AN375),"NA ",IF(AN375&gt;0, AN375/AN$379,"NA"))</f>
        <v>0.64816793337503631</v>
      </c>
      <c r="CC375" s="83">
        <f t="shared" ref="CC375" si="1803">IF(CM375=1,EK375,"NA")</f>
        <v>0.7746651676037597</v>
      </c>
      <c r="CD375" s="83">
        <f t="shared" ref="CD375" si="1804">IF(CP375&gt;0, FF375,"NA")</f>
        <v>0.98467946635213355</v>
      </c>
      <c r="CE375" s="83">
        <f t="shared" ref="CE375" si="1805">IF(CO375&gt;0,EV375, "NA")</f>
        <v>0.8497257303788962</v>
      </c>
      <c r="CF375" s="413">
        <f t="shared" ref="CF375" si="1806">IF(ISERR(CQ375),"NA ", CQ375)</f>
        <v>1.2861681979569666</v>
      </c>
      <c r="CG375" s="413">
        <f t="shared" ref="CG375" si="1807">IF(P375&gt;0,P375/P$379,"NA")</f>
        <v>1.2861677894372827</v>
      </c>
      <c r="CH375" s="9"/>
      <c r="CI375" s="84">
        <f t="shared" ref="CI375" si="1808">IF(ISERR(CR375),"NA ", CR375)</f>
        <v>0.7627968838376562</v>
      </c>
      <c r="CJ375" s="370"/>
      <c r="CK375" s="87">
        <f t="shared" ref="CK375" si="1809">AQ375*AR375*AS375*AT375</f>
        <v>0.31787892750069385</v>
      </c>
      <c r="CL375" s="87">
        <f t="shared" ref="CL375" si="1810">AY375*AZ375*BA375*BB375*BC375</f>
        <v>1.7090707735080562E-4</v>
      </c>
      <c r="CM375" s="92">
        <f t="shared" ref="CM375" si="1811">IF(ISERR(CK375),0,IF(CK375&lt;0.0001,0,1))</f>
        <v>1</v>
      </c>
      <c r="CN375" s="92">
        <f t="shared" ref="CN375" si="1812">IF(ISERR(CL375),0,IF(CL375&lt;0.0001,0,1))</f>
        <v>1</v>
      </c>
      <c r="CO375" s="5">
        <f t="shared" ref="CO375" si="1813">IF(BH375*BI375*BJ375*BK375*BL375&gt;0,1,0)</f>
        <v>1</v>
      </c>
      <c r="CP375" s="91">
        <f t="shared" ref="CP375" si="1814">IF(BN375*BO375*BP375*BQ375*BR375&gt;0,1,0)</f>
        <v>1</v>
      </c>
      <c r="CQ375" s="37">
        <f t="shared" ref="CQ375" si="1815">BZ375*CC375*CD375*CE375</f>
        <v>1.2861681979569666</v>
      </c>
      <c r="CR375" s="370">
        <f t="shared" ref="CR375" si="1816">CC375*CD375</f>
        <v>0.7627968838376562</v>
      </c>
      <c r="CS375" s="84">
        <f t="shared" ref="CS375" si="1817">IF(CN375=1,EA375,"NA ")</f>
        <v>0.836707212975624</v>
      </c>
      <c r="CT375" s="205"/>
      <c r="CU375" s="244"/>
      <c r="CV375" s="5"/>
      <c r="CW375" s="26">
        <f t="shared" ref="CW375" si="1818">K375/$P375</f>
        <v>7.2018386888589983E-2</v>
      </c>
      <c r="CX375" s="26">
        <f t="shared" ref="CX375" si="1819">L375/$P375</f>
        <v>4.4925923419409701E-2</v>
      </c>
      <c r="CY375" s="26">
        <f t="shared" ref="CY375" si="1820">M375/$P375</f>
        <v>0.14897692928690232</v>
      </c>
      <c r="CZ375" s="26">
        <f t="shared" ref="CZ375" si="1821">N375/$P375</f>
        <v>0.29861248520362277</v>
      </c>
      <c r="DA375" s="26">
        <f t="shared" ref="DA375" si="1822">O375/$P375</f>
        <v>0.43546627520147518</v>
      </c>
      <c r="DB375" s="370">
        <f t="shared" ref="DB375" si="1823">SUM(CW375:DA375)</f>
        <v>0.99999999999999989</v>
      </c>
      <c r="DC375" s="370"/>
      <c r="DD375" s="26">
        <f t="shared" ref="DD375" si="1824">(CW375-CW374)/LN(CW375/CW374)</f>
        <v>7.2325147909975629E-2</v>
      </c>
      <c r="DE375" s="26">
        <f t="shared" ref="DE375" si="1825">(CX375-CX374)/LN(CX375/CX374)</f>
        <v>4.4579487287391376E-2</v>
      </c>
      <c r="DF375" s="26">
        <f t="shared" ref="DF375" si="1826">(CY375-CY374)/LN(CY375/CY374)</f>
        <v>0.14870606380309107</v>
      </c>
      <c r="DG375" s="26">
        <f t="shared" ref="DG375" si="1827">(CZ375-CZ374)/LN(CZ375/CZ374)</f>
        <v>0.2984205452609604</v>
      </c>
      <c r="DH375" s="26">
        <f t="shared" ref="DH375" si="1828">(DA375-DA374)/LN(DA375/DA374)</f>
        <v>0.43596703075894883</v>
      </c>
      <c r="DI375" s="26">
        <f t="shared" ref="DI375" si="1829">SUM(DD375:DH375)</f>
        <v>0.99999827502036731</v>
      </c>
      <c r="DJ375" s="26"/>
      <c r="DK375" s="26">
        <f t="shared" ref="DK375" si="1830">DD375/$DI375</f>
        <v>7.2325272669597915E-2</v>
      </c>
      <c r="DL375" s="26">
        <f t="shared" ref="DL375" si="1831">DE375/$DI375</f>
        <v>4.4579564186231629E-2</v>
      </c>
      <c r="DM375" s="26">
        <f t="shared" ref="DM375" si="1832">DF375/$DI375</f>
        <v>0.14870632031846487</v>
      </c>
      <c r="DN375" s="26">
        <f t="shared" ref="DN375" si="1833">DG375/$DI375</f>
        <v>0.29842106003121094</v>
      </c>
      <c r="DO375" s="26">
        <f t="shared" ref="DO375" si="1834">DH375/$DI375</f>
        <v>0.43596778279449466</v>
      </c>
      <c r="DP375" s="26">
        <f t="shared" ref="DP375" si="1835">SUM(DK375:DO375)</f>
        <v>1</v>
      </c>
      <c r="DQ375" s="26"/>
      <c r="DR375" s="26"/>
      <c r="DS375" s="26">
        <f t="shared" ref="DS375" si="1836">LN(AQ375/AQ374)</f>
        <v>-2.3768468171397366E-2</v>
      </c>
      <c r="DT375" s="26">
        <f t="shared" ref="DT375" si="1837">LN(AR375/AR374)</f>
        <v>7.2897209433307117E-3</v>
      </c>
      <c r="DU375" s="26">
        <f t="shared" ref="DU375" si="1838">LN(AS375/AS374)</f>
        <v>-7.8041442475266041E-3</v>
      </c>
      <c r="DV375" s="26">
        <f t="shared" ref="DV375" si="1839">LN(AT375/AT374)</f>
        <v>-1.9907338300424559E-3</v>
      </c>
      <c r="DW375" s="26">
        <f t="shared" ref="DW375" si="1840">LN(AU375/AU374)</f>
        <v>-1.3851623107984139E-2</v>
      </c>
      <c r="DX375" s="370"/>
      <c r="DY375" s="26">
        <f t="shared" ref="DY375" si="1841">EXP(SUMPRODUCT($DK375:$DO375,DS375:DW375))</f>
        <v>0.99085452435191157</v>
      </c>
      <c r="DZ375" s="26">
        <f t="shared" ref="DZ375" si="1842">IF(ISERR(DY375),DZ374,DY375*DZ374)</f>
        <v>0.67831577439126245</v>
      </c>
      <c r="EA375" s="26">
        <f t="shared" ref="EA375" si="1843">DZ375/DZ$379</f>
        <v>0.836707212975624</v>
      </c>
      <c r="EB375" s="370"/>
      <c r="EC375" s="26">
        <f t="shared" ref="EC375" si="1844">LN(AY375/AY374)</f>
        <v>-8.9971919015373273E-3</v>
      </c>
      <c r="ED375" s="26">
        <f t="shared" ref="ED375" si="1845">LN(AZ375/AZ374)</f>
        <v>-1.6058175148310719E-2</v>
      </c>
      <c r="EE375" s="26">
        <f t="shared" ref="EE375" si="1846">LN(BA375/BA374)</f>
        <v>-1.2825901543303346E-2</v>
      </c>
      <c r="EF375" s="26">
        <f t="shared" ref="EF375" si="1847">LN(BB375/BB374)</f>
        <v>-2.0993971156746678E-2</v>
      </c>
      <c r="EG375" s="26">
        <f t="shared" ref="EG375" si="1848">LN(BC375/BC374)</f>
        <v>-1.2717276138222364E-2</v>
      </c>
      <c r="EH375" s="370"/>
      <c r="EI375" s="26">
        <f t="shared" ref="EI375" si="1849">EXP(SUMPRODUCT($DK375:$DO375,EC375:EG375))</f>
        <v>0.98502993319771137</v>
      </c>
      <c r="EJ375" s="26">
        <f t="shared" ref="EJ375" si="1850">IF(ISERR(EI375),EJ374,EI375*EJ374)</f>
        <v>0.68017736414415697</v>
      </c>
      <c r="EK375" s="26">
        <f t="shared" ref="EK375" si="1851">EJ375/EJ$379</f>
        <v>0.7746651676037597</v>
      </c>
      <c r="EL375" s="370"/>
      <c r="EM375" s="370"/>
      <c r="EN375" s="26">
        <f t="shared" ref="EN375" si="1852">LN(BH375/BH374)</f>
        <v>-1.6439189355522757E-2</v>
      </c>
      <c r="EO375" s="26">
        <f t="shared" ref="EO375" si="1853">LN(BI375/BI374)</f>
        <v>1.1259952412346496E-2</v>
      </c>
      <c r="EP375" s="26">
        <f t="shared" ref="EP375" si="1854">LN(BJ375/BJ374)</f>
        <v>-1.4456294510555133E-2</v>
      </c>
      <c r="EQ375" s="26">
        <f t="shared" ref="EQ375" si="1855">LN(BK375/BK374)</f>
        <v>8.2210109759670181E-3</v>
      </c>
      <c r="ER375" s="26">
        <f t="shared" ref="ER375" si="1856">LN(BL375/BL374)</f>
        <v>2.193684481966115E-4</v>
      </c>
      <c r="ES375" s="370"/>
      <c r="ET375" s="26">
        <f t="shared" ref="ET375" si="1857">EXP(SUMPRODUCT($DK375:$DO375,EN375:ER375))</f>
        <v>0.99971225434926481</v>
      </c>
      <c r="EU375" s="26">
        <f t="shared" ref="EU375" si="1858">IF(ISERR(ET375),EU374,ET375*EU374)</f>
        <v>0.68643939149445887</v>
      </c>
      <c r="EV375" s="26">
        <f t="shared" ref="EV375" si="1859">EU375/EU$379</f>
        <v>0.8497257303788962</v>
      </c>
      <c r="EW375" s="26"/>
      <c r="EX375" s="26">
        <f t="shared" ref="EX375" si="1860">LN(BN375/BN374)</f>
        <v>-7.3292788158747174E-3</v>
      </c>
      <c r="EY375" s="26">
        <f t="shared" ref="EY375" si="1861">LN(BO375/BO374)</f>
        <v>-3.9702314690157519E-3</v>
      </c>
      <c r="EZ375" s="26">
        <f t="shared" ref="EZ375" si="1862">LN(BP375/BP374)</f>
        <v>6.6523101363600221E-3</v>
      </c>
      <c r="FA375" s="26">
        <f t="shared" ref="FA375" si="1863">LN(BQ375/BQ374)</f>
        <v>-1.0211744806009525E-2</v>
      </c>
      <c r="FB375" s="26">
        <f t="shared" ref="FB375" si="1864">LN(BR375/BR374)</f>
        <v>-1.4070991556180776E-2</v>
      </c>
      <c r="FC375" s="26"/>
      <c r="FD375" s="26">
        <f t="shared" ref="FD375" si="1865">EXP(SUMPRODUCT($DK375:$DO375,EX375:FB375))</f>
        <v>0.9911397440592844</v>
      </c>
      <c r="FE375" s="26">
        <f t="shared" ref="FE375" si="1866">IF(ISERR(FD375),FE374,FD375*FE374)</f>
        <v>0.98816597405603235</v>
      </c>
      <c r="FF375" s="26">
        <f t="shared" ref="FF375" si="1867">FE375/FE$379</f>
        <v>0.98467946635213355</v>
      </c>
      <c r="FV375" s="26">
        <f t="shared" si="1617"/>
        <v>1.9843125881592998</v>
      </c>
      <c r="FW375" s="370"/>
      <c r="FX375" s="8">
        <f t="shared" si="1522"/>
        <v>62</v>
      </c>
      <c r="FY375" s="370" t="b">
        <f t="shared" ref="FY375" si="1868">(FX375+Begin_year_chart1&lt;=End_year_chart1)</f>
        <v>0</v>
      </c>
      <c r="GC375" s="11"/>
      <c r="GD375" s="11"/>
      <c r="GE375" s="11"/>
      <c r="GF375" s="11"/>
      <c r="GG375" s="20"/>
      <c r="GH375" s="20"/>
      <c r="GI375" s="20"/>
      <c r="GM375" s="12"/>
      <c r="GN375" s="12"/>
      <c r="GO375" s="12"/>
      <c r="GP375" s="12"/>
      <c r="GQ375" s="12"/>
      <c r="GX375" s="14"/>
      <c r="HO375" s="5"/>
      <c r="HS375" s="11"/>
      <c r="HT375" s="11"/>
      <c r="HU375" s="11"/>
      <c r="HV375" s="11"/>
      <c r="HW375" s="12"/>
      <c r="HX375" s="12"/>
      <c r="HY375" s="12"/>
      <c r="IB375" s="12"/>
      <c r="IC375" s="12"/>
      <c r="ID375" s="12"/>
      <c r="IE375" s="12"/>
      <c r="IF375" s="12"/>
    </row>
    <row r="376" spans="1:240" x14ac:dyDescent="0.2">
      <c r="A376" s="182" t="s">
        <v>1081</v>
      </c>
      <c r="B376" s="396">
        <f t="shared" si="1497"/>
        <v>2012</v>
      </c>
      <c r="C376" s="490">
        <f>'Annual Data_MER_July-2014'!B76</f>
        <v>5783.1880000000001</v>
      </c>
      <c r="D376" s="251">
        <f>'Annual Data_MER_July-2014'!F76</f>
        <v>3704.855</v>
      </c>
      <c r="E376" s="406">
        <f>mer_dataT02.04!L547</f>
        <v>20517.735000000001</v>
      </c>
      <c r="F376" s="406">
        <f>mer_dataT02.05!G551</f>
        <v>26626.844000000001</v>
      </c>
      <c r="G376" s="406">
        <f>mer_dataT02.06!N547</f>
        <v>38258.305</v>
      </c>
      <c r="H376" s="42">
        <f t="shared" si="1766"/>
        <v>94890.926999999996</v>
      </c>
      <c r="I376" s="15"/>
      <c r="J376" s="313"/>
      <c r="K376" s="27">
        <f>[2]National!H303</f>
        <v>5783.1879999999992</v>
      </c>
      <c r="L376" s="42">
        <f>[10]Commercial_Total!D302</f>
        <v>3704.855</v>
      </c>
      <c r="M376" s="42"/>
      <c r="N376" s="27"/>
      <c r="O376" s="29">
        <f t="shared" si="1767"/>
        <v>38258.305</v>
      </c>
      <c r="P376" s="29"/>
      <c r="Q376" s="27"/>
      <c r="R376" s="27"/>
      <c r="S376" s="51"/>
      <c r="T376" s="51"/>
      <c r="U376" s="51"/>
      <c r="V376" s="51"/>
      <c r="W376" s="51"/>
      <c r="X376" s="51"/>
      <c r="Z376" s="23"/>
      <c r="AA376" s="23"/>
      <c r="AB376" s="27"/>
      <c r="AC376" s="58"/>
      <c r="AD376" s="27"/>
      <c r="AE376" s="27"/>
      <c r="AH376" s="267"/>
      <c r="AI376" s="267"/>
      <c r="AJ376" s="267"/>
      <c r="AK376" s="51"/>
      <c r="AL376" s="231"/>
      <c r="AM376" s="15"/>
      <c r="AN376" s="34"/>
      <c r="AO376" s="34"/>
      <c r="AQ376" s="26"/>
      <c r="AR376" s="26"/>
      <c r="AS376" s="26"/>
      <c r="AT376" s="26"/>
      <c r="AU376" s="242"/>
      <c r="AV376" s="26"/>
      <c r="AY376" s="34"/>
      <c r="AZ376" s="34"/>
      <c r="BA376" s="34"/>
      <c r="BC376" s="34"/>
      <c r="BD376" s="26"/>
      <c r="BE376" s="26"/>
      <c r="BF376" s="26"/>
      <c r="BG376" s="26"/>
      <c r="BH376" s="258">
        <f>[2]National!CQ303</f>
        <v>0.6270887604409684</v>
      </c>
      <c r="BI376" s="258"/>
      <c r="BJ376" s="258"/>
      <c r="BK376" s="205"/>
      <c r="BL376" s="258"/>
      <c r="BM376" s="3"/>
      <c r="BN376" s="258">
        <f>[2]National!CU303</f>
        <v>0.98600264544566163</v>
      </c>
      <c r="BO376" s="258"/>
      <c r="BP376" s="258"/>
      <c r="BQ376" s="51"/>
      <c r="BR376" s="263"/>
      <c r="BZ376" s="83"/>
      <c r="CA376" s="83"/>
      <c r="CB376" s="83"/>
      <c r="CC376" s="83"/>
      <c r="CD376" s="83"/>
      <c r="CE376" s="83"/>
      <c r="CF376" s="84"/>
      <c r="CG376" s="84"/>
      <c r="CH376" s="9"/>
      <c r="CI376" s="84"/>
      <c r="CK376" s="87"/>
      <c r="CL376" s="87"/>
      <c r="CM376" s="92"/>
      <c r="CN376" s="92"/>
      <c r="CO376" s="5"/>
      <c r="CP376" s="5"/>
      <c r="CQ376" s="37"/>
      <c r="CS376" s="84"/>
      <c r="CT376" s="205"/>
      <c r="CU376" s="244"/>
      <c r="CV376" s="5"/>
      <c r="CW376" s="26"/>
      <c r="CX376" s="26"/>
      <c r="CY376" s="26"/>
      <c r="CZ376" s="26"/>
      <c r="DA376" s="26"/>
      <c r="DD376" s="26"/>
      <c r="DE376" s="26"/>
      <c r="DF376" s="26"/>
      <c r="DG376" s="26"/>
      <c r="DH376" s="26"/>
      <c r="DI376" s="26"/>
      <c r="DJ376" s="26"/>
      <c r="DK376" s="26"/>
      <c r="DL376" s="26"/>
      <c r="DM376" s="26"/>
      <c r="DN376" s="26"/>
      <c r="DO376" s="26"/>
      <c r="DP376" s="26"/>
      <c r="DQ376" s="26"/>
      <c r="DR376" s="26"/>
      <c r="DS376" s="26"/>
      <c r="DT376" s="26"/>
      <c r="DU376" s="26"/>
      <c r="DV376" s="26"/>
      <c r="DW376" s="26"/>
      <c r="DY376" s="26"/>
      <c r="DZ376" s="26"/>
      <c r="EA376" s="26"/>
      <c r="EC376" s="26"/>
      <c r="ED376" s="26"/>
      <c r="EE376" s="26"/>
      <c r="EF376" s="26"/>
      <c r="EG376" s="26"/>
      <c r="EI376" s="26"/>
      <c r="EJ376" s="26"/>
      <c r="EK376" s="26"/>
      <c r="EN376" s="26"/>
      <c r="EO376" s="26"/>
      <c r="EP376" s="26"/>
      <c r="EQ376" s="26"/>
      <c r="ER376" s="26"/>
      <c r="ET376" s="26"/>
      <c r="EU376" s="26"/>
      <c r="EV376" s="26"/>
      <c r="EW376" s="26"/>
      <c r="EX376" s="26"/>
      <c r="EY376" s="26"/>
      <c r="EZ376" s="26"/>
      <c r="FA376" s="26"/>
      <c r="FB376" s="26"/>
      <c r="FC376" s="26"/>
      <c r="FD376" s="26"/>
      <c r="FE376" s="26"/>
      <c r="FF376" s="26"/>
      <c r="FV376" s="26"/>
      <c r="FX376" s="5"/>
      <c r="GC376" s="11"/>
      <c r="GD376" s="11"/>
      <c r="GE376" s="11"/>
      <c r="GF376" s="11"/>
      <c r="GG376" s="20"/>
      <c r="GH376" s="20"/>
      <c r="GI376" s="20"/>
      <c r="GM376" s="12"/>
      <c r="GN376" s="12"/>
      <c r="GO376" s="12"/>
      <c r="GP376" s="12"/>
      <c r="GQ376" s="12"/>
      <c r="GX376" s="14"/>
      <c r="HO376" s="5"/>
      <c r="HS376" s="11"/>
      <c r="HT376" s="11"/>
      <c r="HU376" s="11"/>
      <c r="HV376" s="11"/>
      <c r="HW376" s="12"/>
      <c r="HX376" s="12"/>
      <c r="HY376" s="12"/>
      <c r="IB376" s="12"/>
      <c r="IC376" s="12"/>
      <c r="ID376" s="12"/>
      <c r="IE376" s="12"/>
      <c r="IF376" s="12"/>
    </row>
    <row r="377" spans="1:240" s="488" customFormat="1" x14ac:dyDescent="0.2">
      <c r="A377" s="182" t="s">
        <v>1081</v>
      </c>
      <c r="B377" s="486">
        <v>2013</v>
      </c>
      <c r="C377" s="490">
        <f>'Annual Data_MER_July-2014'!B77</f>
        <v>6826.4989999999998</v>
      </c>
      <c r="D377" s="251">
        <f>'Annual Data_MER_July-2014'!F77</f>
        <v>4133.683</v>
      </c>
      <c r="E377" s="251"/>
      <c r="F377" s="251"/>
      <c r="G377" s="251"/>
      <c r="H377" s="42"/>
      <c r="I377" s="15"/>
      <c r="J377" s="486"/>
      <c r="K377" s="27"/>
      <c r="L377" s="42"/>
      <c r="M377" s="42"/>
      <c r="N377" s="27"/>
      <c r="O377" s="29"/>
      <c r="P377" s="29"/>
      <c r="Q377" s="27"/>
      <c r="R377" s="27"/>
      <c r="S377" s="51"/>
      <c r="T377" s="51"/>
      <c r="U377" s="51"/>
      <c r="V377" s="51"/>
      <c r="W377" s="51"/>
      <c r="X377" s="51"/>
      <c r="Z377" s="23"/>
      <c r="AA377" s="23"/>
      <c r="AB377" s="27"/>
      <c r="AC377" s="58"/>
      <c r="AD377" s="27"/>
      <c r="AE377" s="27"/>
      <c r="AH377" s="267"/>
      <c r="AI377" s="267"/>
      <c r="AJ377" s="267"/>
      <c r="AK377" s="51"/>
      <c r="AL377" s="231"/>
      <c r="AM377" s="15"/>
      <c r="AN377" s="372"/>
      <c r="AO377" s="372"/>
      <c r="AQ377" s="26"/>
      <c r="AR377" s="26"/>
      <c r="AS377" s="26"/>
      <c r="AT377" s="26"/>
      <c r="AU377" s="242"/>
      <c r="AV377" s="26"/>
      <c r="AY377" s="372"/>
      <c r="AZ377" s="372"/>
      <c r="BA377" s="372"/>
      <c r="BC377" s="372"/>
      <c r="BD377" s="26"/>
      <c r="BE377" s="26"/>
      <c r="BF377" s="26"/>
      <c r="BG377" s="26"/>
      <c r="BH377" s="258"/>
      <c r="BI377" s="258"/>
      <c r="BJ377" s="258"/>
      <c r="BK377" s="205"/>
      <c r="BL377" s="258"/>
      <c r="BM377" s="3"/>
      <c r="BN377" s="258"/>
      <c r="BO377" s="258"/>
      <c r="BP377" s="258"/>
      <c r="BQ377" s="51"/>
      <c r="BR377" s="263"/>
      <c r="BZ377" s="83"/>
      <c r="CA377" s="83"/>
      <c r="CB377" s="83"/>
      <c r="CC377" s="83"/>
      <c r="CD377" s="83"/>
      <c r="CE377" s="83"/>
      <c r="CF377" s="84"/>
      <c r="CG377" s="84"/>
      <c r="CH377" s="9"/>
      <c r="CI377" s="84"/>
      <c r="CK377" s="87"/>
      <c r="CL377" s="87"/>
      <c r="CM377" s="92"/>
      <c r="CN377" s="92"/>
      <c r="CO377" s="5"/>
      <c r="CP377" s="5"/>
      <c r="CQ377" s="37"/>
      <c r="CS377" s="84"/>
      <c r="CT377" s="205"/>
      <c r="CU377" s="244"/>
      <c r="CV377" s="5"/>
      <c r="CW377" s="26"/>
      <c r="CX377" s="26"/>
      <c r="CY377" s="26"/>
      <c r="CZ377" s="26"/>
      <c r="DA377" s="26"/>
      <c r="DD377" s="26"/>
      <c r="DE377" s="26"/>
      <c r="DF377" s="26"/>
      <c r="DG377" s="26"/>
      <c r="DH377" s="26"/>
      <c r="DI377" s="26"/>
      <c r="DJ377" s="26"/>
      <c r="DK377" s="26"/>
      <c r="DL377" s="26"/>
      <c r="DM377" s="26"/>
      <c r="DN377" s="26"/>
      <c r="DO377" s="26"/>
      <c r="DP377" s="26"/>
      <c r="DQ377" s="26"/>
      <c r="DR377" s="26"/>
      <c r="DS377" s="26"/>
      <c r="DT377" s="26"/>
      <c r="DU377" s="26"/>
      <c r="DV377" s="26"/>
      <c r="DW377" s="26"/>
      <c r="DY377" s="26"/>
      <c r="DZ377" s="26"/>
      <c r="EA377" s="26"/>
      <c r="EC377" s="26"/>
      <c r="ED377" s="26"/>
      <c r="EE377" s="26"/>
      <c r="EF377" s="26"/>
      <c r="EG377" s="26"/>
      <c r="EI377" s="26"/>
      <c r="EJ377" s="26"/>
      <c r="EK377" s="26"/>
      <c r="EN377" s="26"/>
      <c r="EO377" s="26"/>
      <c r="EP377" s="26"/>
      <c r="EQ377" s="26"/>
      <c r="ER377" s="26"/>
      <c r="ET377" s="26"/>
      <c r="EU377" s="26"/>
      <c r="EV377" s="26"/>
      <c r="EW377" s="26"/>
      <c r="EX377" s="26"/>
      <c r="EY377" s="26"/>
      <c r="EZ377" s="26"/>
      <c r="FA377" s="26"/>
      <c r="FB377" s="26"/>
      <c r="FC377" s="26"/>
      <c r="FD377" s="26"/>
      <c r="FE377" s="26"/>
      <c r="FF377" s="26"/>
      <c r="FV377" s="26"/>
      <c r="FX377" s="5"/>
      <c r="GC377" s="11"/>
      <c r="GD377" s="11"/>
      <c r="GE377" s="11"/>
      <c r="GF377" s="11"/>
      <c r="GG377" s="20"/>
      <c r="GH377" s="20"/>
      <c r="GI377" s="20"/>
      <c r="GM377" s="12"/>
      <c r="GN377" s="12"/>
      <c r="GO377" s="12"/>
      <c r="GP377" s="12"/>
      <c r="GQ377" s="12"/>
      <c r="GX377" s="14"/>
      <c r="HO377" s="5"/>
      <c r="HS377" s="11"/>
      <c r="HT377" s="11"/>
      <c r="HU377" s="11"/>
      <c r="HV377" s="11"/>
      <c r="HW377" s="12"/>
      <c r="HX377" s="12"/>
      <c r="HY377" s="12"/>
      <c r="IB377" s="12"/>
      <c r="IC377" s="12"/>
      <c r="ID377" s="12"/>
      <c r="IE377" s="12"/>
      <c r="IF377" s="12"/>
    </row>
    <row r="378" spans="1:240" hidden="1" x14ac:dyDescent="0.2">
      <c r="D378" s="27"/>
      <c r="E378" s="27"/>
      <c r="F378" s="27"/>
      <c r="G378" s="27"/>
      <c r="H378" s="27"/>
      <c r="K378" s="27"/>
      <c r="L378" s="27"/>
      <c r="M378" s="27"/>
      <c r="N378" s="27"/>
      <c r="O378" s="27"/>
      <c r="P378" s="27"/>
      <c r="Q378" s="27"/>
      <c r="R378" s="27"/>
      <c r="S378" s="1"/>
      <c r="T378" s="1"/>
      <c r="U378" s="1"/>
      <c r="V378" s="1"/>
      <c r="W378" s="1"/>
      <c r="X378" s="1"/>
      <c r="Z378" s="23"/>
      <c r="AA378" s="23"/>
      <c r="AB378" s="23"/>
      <c r="AC378" s="26"/>
      <c r="AD378" s="27"/>
      <c r="AE378" s="27"/>
      <c r="AH378" s="267"/>
      <c r="AI378" s="267"/>
      <c r="AJ378" s="267"/>
      <c r="AK378" s="51"/>
      <c r="AL378" s="1"/>
      <c r="AN378" s="34"/>
      <c r="AO378" s="34"/>
      <c r="AQ378" s="26"/>
      <c r="AR378" s="26"/>
      <c r="AS378" s="26"/>
      <c r="AT378" s="26"/>
      <c r="AU378" s="26"/>
      <c r="AV378" s="26"/>
      <c r="BG378">
        <f>BL374*BR374</f>
        <v>0.93400367505921433</v>
      </c>
      <c r="CT378" s="3"/>
      <c r="CU378" s="226"/>
      <c r="CW378" s="26"/>
      <c r="CX378" s="26"/>
      <c r="CY378" s="26"/>
      <c r="CZ378" s="26"/>
      <c r="DA378" s="26"/>
      <c r="DB378">
        <f t="shared" si="1475"/>
        <v>0</v>
      </c>
      <c r="DD378" s="26"/>
      <c r="DE378" s="26"/>
      <c r="DF378" s="26"/>
      <c r="DG378" s="26"/>
      <c r="DH378" s="26"/>
      <c r="DI378" s="26"/>
      <c r="DJ378" s="26"/>
      <c r="DK378" s="26"/>
      <c r="DL378" s="26"/>
      <c r="DM378" s="26"/>
      <c r="DN378" s="26"/>
      <c r="DO378" s="26"/>
      <c r="DP378" s="26"/>
      <c r="DQ378" s="26"/>
      <c r="DR378" s="26"/>
      <c r="DS378" s="26"/>
      <c r="DT378" s="26"/>
      <c r="DU378" s="26"/>
      <c r="DV378" s="26"/>
      <c r="DW378" s="26"/>
      <c r="DY378" s="26"/>
      <c r="DZ378" s="26"/>
      <c r="EA378" s="26"/>
      <c r="EC378" s="26"/>
      <c r="ED378" s="26"/>
      <c r="EE378" s="26"/>
      <c r="EF378" s="26"/>
      <c r="EG378" s="26"/>
      <c r="EI378" s="26"/>
      <c r="EJ378" s="26"/>
      <c r="EK378" s="26"/>
      <c r="ET378" s="26"/>
      <c r="EU378" s="26"/>
      <c r="EV378" s="26"/>
      <c r="EW378" s="26"/>
      <c r="EX378" s="26"/>
      <c r="EY378" s="26"/>
      <c r="EZ378" s="26"/>
      <c r="FA378" s="26"/>
      <c r="FB378" s="26"/>
      <c r="FC378" s="26"/>
      <c r="FD378" s="26"/>
      <c r="FE378" s="26"/>
      <c r="FF378" s="26"/>
      <c r="GG378" s="3"/>
      <c r="GH378" s="3"/>
      <c r="GI378" s="3"/>
      <c r="GX378" s="14"/>
    </row>
    <row r="379" spans="1:240" hidden="1" x14ac:dyDescent="0.2">
      <c r="A379" t="s">
        <v>123</v>
      </c>
      <c r="B379" s="1">
        <f>Base_year</f>
        <v>1985</v>
      </c>
      <c r="C379" s="42"/>
      <c r="D379" s="42"/>
      <c r="E379" s="42"/>
      <c r="F379" s="42"/>
      <c r="G379" s="42"/>
      <c r="H379" s="42"/>
      <c r="I379" s="1">
        <f>I364/I349</f>
        <v>0.99315321949262747</v>
      </c>
      <c r="J379" s="1"/>
      <c r="K379" s="42">
        <f t="shared" ref="K379:P379" si="1869">INDEX(K313:K374,Base_row,1)</f>
        <v>7148.2190000000001</v>
      </c>
      <c r="L379" s="42">
        <f t="shared" si="1869"/>
        <v>3732.1559999999999</v>
      </c>
      <c r="M379" s="42">
        <f t="shared" si="1869"/>
        <v>13875.045021234429</v>
      </c>
      <c r="N379" s="42">
        <f t="shared" si="1869"/>
        <v>19382.250270855475</v>
      </c>
      <c r="O379" s="42">
        <f t="shared" si="1869"/>
        <v>26031.598000000002</v>
      </c>
      <c r="P379" s="42">
        <f t="shared" si="1869"/>
        <v>70169.26829208991</v>
      </c>
      <c r="Q379" s="27"/>
      <c r="R379" s="27"/>
      <c r="S379" s="1"/>
      <c r="T379" s="1"/>
      <c r="U379" s="1"/>
      <c r="V379" s="1"/>
      <c r="W379" s="1"/>
      <c r="X379" s="1"/>
      <c r="Z379" s="42">
        <f t="shared" ref="Z379:AE379" si="1870">INDEX(Z313:Z374,Base_row,1)</f>
        <v>87369.531977354287</v>
      </c>
      <c r="AA379" s="42">
        <f t="shared" si="1870"/>
        <v>58171.601888383011</v>
      </c>
      <c r="AB379" s="42">
        <f t="shared" si="1870"/>
        <v>1680.5778716984889</v>
      </c>
      <c r="AC379" s="42">
        <f t="shared" si="1870"/>
        <v>1</v>
      </c>
      <c r="AD379" s="42">
        <f t="shared" si="1870"/>
        <v>2253.232672509645</v>
      </c>
      <c r="AE379" s="42">
        <f t="shared" si="1870"/>
        <v>7585.7</v>
      </c>
      <c r="AH379" s="267">
        <f>INDEX(AH313:AH374,Base_row,1)</f>
        <v>81.815924135347089</v>
      </c>
      <c r="AI379" s="267">
        <f>INDEX(AI313:AI374,Base_row,1)</f>
        <v>64.157696863171978</v>
      </c>
      <c r="AJ379" s="267">
        <f>INDEX(AJ313:AJ374,Base_row,1)</f>
        <v>8256.1155034199674</v>
      </c>
      <c r="AK379" s="51">
        <f>INDEX(AK313:AK374,Base_row,1)</f>
        <v>19.382250270855476</v>
      </c>
      <c r="AL379" s="1">
        <f>INDEX(AL313:AL374,Base_row,1)</f>
        <v>11553.000414735719</v>
      </c>
      <c r="AN379" s="34">
        <f>INDEX(AN313:AN374,Base_row,1)</f>
        <v>9.2502034475513017</v>
      </c>
      <c r="AO379" s="34">
        <f>INDEX(AO313:AO374,Base_row,1)</f>
        <v>10.071092977576228</v>
      </c>
      <c r="AQ379" s="26">
        <f>AH379/AH$150</f>
        <v>0.44561250329928925</v>
      </c>
      <c r="AR379" s="26">
        <f>AI379/AI$150</f>
        <v>0.32505882186498047</v>
      </c>
      <c r="AS379" s="26">
        <f>AJ379/AJ$150</f>
        <v>618.72105002740523</v>
      </c>
      <c r="AT379" s="26">
        <f>AK379/AK$150</f>
        <v>1</v>
      </c>
      <c r="AU379" s="26"/>
      <c r="AV379" s="26">
        <f>AN379/AN$150</f>
        <v>1.0120991712344203</v>
      </c>
      <c r="BH379" s="242">
        <f>BH373*BN373</f>
        <v>0.73157355448538652</v>
      </c>
      <c r="BI379">
        <f>BI373*BO373</f>
        <v>0.74838326937993771</v>
      </c>
      <c r="BL379">
        <f>BL373*BR373</f>
        <v>0.93354478080092607</v>
      </c>
      <c r="CT379" s="3"/>
      <c r="CU379" s="226"/>
      <c r="CV379" s="5"/>
      <c r="CW379" s="26">
        <v>0.19211732824189154</v>
      </c>
      <c r="CX379" s="26">
        <v>0.15738013032912224</v>
      </c>
      <c r="CY379" s="26">
        <v>0.37537810467047805</v>
      </c>
      <c r="CZ379" s="26">
        <v>0.27512443675850806</v>
      </c>
      <c r="DA379" s="26">
        <v>0.27512443675850806</v>
      </c>
      <c r="DB379">
        <f t="shared" si="1475"/>
        <v>1.275124436758508</v>
      </c>
      <c r="DD379" s="26"/>
      <c r="DE379" s="26"/>
      <c r="DF379" s="26"/>
      <c r="DG379" s="26"/>
      <c r="DH379" s="26"/>
      <c r="DI379" s="26"/>
      <c r="DJ379" s="26"/>
      <c r="DK379" s="26">
        <v>0.19317996841272181</v>
      </c>
      <c r="DL379" s="26">
        <v>0.1585644816569923</v>
      </c>
      <c r="DM379" s="26">
        <v>0.37573945219058641</v>
      </c>
      <c r="DN379" s="26">
        <v>0.27251609773969954</v>
      </c>
      <c r="DO379" s="26" t="e">
        <f>DH379/$DI379</f>
        <v>#DIV/0!</v>
      </c>
      <c r="DP379" s="26"/>
      <c r="DQ379" s="26"/>
      <c r="DR379" s="26"/>
      <c r="DS379" s="26"/>
      <c r="DT379" s="26"/>
      <c r="DU379" s="26"/>
      <c r="DV379" s="26"/>
      <c r="DW379" s="26"/>
      <c r="DY379" s="26"/>
      <c r="DZ379" s="26">
        <f>INDEX(DZ313:DZ374,Base_row,1)</f>
        <v>0.81069669756871565</v>
      </c>
      <c r="EA379" s="26"/>
      <c r="EC379" s="26"/>
      <c r="ED379" s="26"/>
      <c r="EE379" s="26"/>
      <c r="EF379" s="26"/>
      <c r="EG379" s="26"/>
      <c r="EI379" s="26">
        <f>INDEX(EI313:EI374,Base_row,1)</f>
        <v>0.97526299907920833</v>
      </c>
      <c r="EJ379" s="26">
        <f>INDEX(EJ313:EJ374,Base_row,1)</f>
        <v>0.87802755640623675</v>
      </c>
      <c r="EK379" s="26"/>
      <c r="ET379" s="26">
        <f>INDEX(ET313:ET374,Base_row,1)</f>
        <v>0.97564233470779138</v>
      </c>
      <c r="EU379" s="26">
        <f>INDEX(EU313:EU374,Base_row,1)</f>
        <v>0.80783641939190509</v>
      </c>
      <c r="EV379" s="26"/>
      <c r="EW379" s="26"/>
      <c r="EX379" s="26"/>
      <c r="EY379" s="26"/>
      <c r="EZ379" s="26"/>
      <c r="FA379" s="26"/>
      <c r="FB379" s="26"/>
      <c r="FC379" s="26"/>
      <c r="FD379" s="26">
        <f>INDEX(FD313:FD374,Base_row,1)</f>
        <v>0.9994068553230071</v>
      </c>
      <c r="FE379" s="26">
        <f>INDEX(FE313:FE374,Base_row,1)</f>
        <v>1.0035407539438341</v>
      </c>
      <c r="FF379" s="26"/>
      <c r="FX379" s="8">
        <f>FX378+1</f>
        <v>1</v>
      </c>
      <c r="FY379" t="b">
        <f>(FX379+Begin_year_chart1&lt;=End_year_chart1)</f>
        <v>1</v>
      </c>
      <c r="GC379" s="11"/>
      <c r="GD379" s="11"/>
      <c r="GE379" s="11"/>
      <c r="GF379" s="11">
        <f ca="1">IF(FY379,OFFSET(B$10,$FY$4+$FX379,0),"")</f>
        <v>1986</v>
      </c>
      <c r="GG379" s="11">
        <f ca="1">IF($FY379,OFFSET(BZ$10,$FY$4+$FX379,0),"")</f>
        <v>1.0351187102047275</v>
      </c>
      <c r="GH379" s="11">
        <f ca="1">IF($FY379,OFFSET(CI$10,$FY$4+$FX379,0),"")</f>
        <v>0.98098343968391644</v>
      </c>
      <c r="GI379" s="11">
        <f ca="1">IF($FY379,OFFSET(CE$10,$FY$4+$FX379,0),"")</f>
        <v>0.98224811700733117</v>
      </c>
      <c r="GM379" s="11">
        <f t="shared" ref="GM379:GP380" ca="1" si="1871">IF($FY379,OFFSET(AQ$10,$FY$4+$FX379,0),"")</f>
        <v>0.98374904796257601</v>
      </c>
      <c r="GN379" s="11">
        <f t="shared" ca="1" si="1871"/>
        <v>0.98749388338319655</v>
      </c>
      <c r="GO379" s="11">
        <f t="shared" ca="1" si="1871"/>
        <v>0.96908610842963894</v>
      </c>
      <c r="GP379" s="11">
        <f t="shared" ca="1" si="1871"/>
        <v>0.99688938725871945</v>
      </c>
      <c r="GX379" s="14"/>
    </row>
    <row r="380" spans="1:240" hidden="1" x14ac:dyDescent="0.2">
      <c r="A380" t="s">
        <v>169</v>
      </c>
      <c r="B380" s="1">
        <f>Base_year2</f>
        <v>1996</v>
      </c>
      <c r="C380" s="42"/>
      <c r="D380" s="42"/>
      <c r="E380" s="42"/>
      <c r="F380" s="42"/>
      <c r="G380" s="42"/>
      <c r="H380" s="42"/>
      <c r="I380" s="1">
        <f>(I364-1)/(I349-1)</f>
        <v>0.99015408968179797</v>
      </c>
      <c r="J380" s="1"/>
      <c r="K380" s="27">
        <f>MATCH(B380,B313:B374,0)</f>
        <v>48</v>
      </c>
      <c r="L380" s="27"/>
      <c r="M380" s="27"/>
      <c r="N380" s="27"/>
      <c r="O380" s="27"/>
      <c r="P380" s="27"/>
      <c r="Q380" s="27"/>
      <c r="R380" s="27"/>
      <c r="S380" s="1"/>
      <c r="T380" s="1"/>
      <c r="U380" s="1"/>
      <c r="V380" s="1"/>
      <c r="W380" s="1"/>
      <c r="X380" s="1"/>
      <c r="Z380" s="23"/>
      <c r="AA380" s="23"/>
      <c r="AB380" s="23"/>
      <c r="AC380" s="26"/>
      <c r="AD380" s="27"/>
      <c r="AE380" s="27"/>
      <c r="AH380" s="34"/>
      <c r="AI380" s="34"/>
      <c r="AJ380" s="34"/>
      <c r="AQ380" s="26">
        <f t="shared" ref="AQ380:AV380" si="1872">INDEX(AQ313:AQ374,base_row2,1)</f>
        <v>0.91369685670852685</v>
      </c>
      <c r="AR380" s="26">
        <f t="shared" si="1872"/>
        <v>0.97217662167660301</v>
      </c>
      <c r="AS380" s="26">
        <f t="shared" si="1872"/>
        <v>0.93250451456245043</v>
      </c>
      <c r="AT380" s="26">
        <f t="shared" si="1872"/>
        <v>0.94392573665840096</v>
      </c>
      <c r="AU380" s="26">
        <f t="shared" si="1872"/>
        <v>0.98999783054924595</v>
      </c>
      <c r="AV380" s="26">
        <f t="shared" si="1872"/>
        <v>0.88507329880049523</v>
      </c>
      <c r="BH380" s="242">
        <f>BH374*BN374</f>
        <v>0.71691064978264241</v>
      </c>
      <c r="BI380">
        <f>BI374*BO374</f>
        <v>0.73968681868763364</v>
      </c>
      <c r="BL380">
        <f>BL374*BR374</f>
        <v>0.93400367505921433</v>
      </c>
      <c r="BN380" s="224" t="s">
        <v>522</v>
      </c>
      <c r="BO380" s="224"/>
      <c r="BP380" s="224"/>
      <c r="BQ380" s="224"/>
      <c r="BR380" s="224"/>
      <c r="BZ380" s="26">
        <f>INDEX(BZ313:BZ374,base_row2,1)</f>
        <v>1.3907088337266171</v>
      </c>
      <c r="CA380" s="26"/>
      <c r="CB380" s="26"/>
      <c r="CC380" s="26">
        <f t="shared" ref="CC380:CI380" si="1873">INDEX(CC313:CC374,base_row2,1)</f>
        <v>0.92432348398543285</v>
      </c>
      <c r="CD380" s="26">
        <f t="shared" si="1873"/>
        <v>1.0137381280408566</v>
      </c>
      <c r="CE380" s="26">
        <f t="shared" si="1873"/>
        <v>0.94455989281691277</v>
      </c>
      <c r="CF380" s="26">
        <f t="shared" si="1873"/>
        <v>1.2308793410202659</v>
      </c>
      <c r="CG380" s="26">
        <f t="shared" si="1873"/>
        <v>1.2308792551374066</v>
      </c>
      <c r="CH380" s="26"/>
      <c r="CI380" s="26">
        <f t="shared" si="1873"/>
        <v>0.93702195835959545</v>
      </c>
      <c r="CT380" s="3"/>
      <c r="CU380" s="226"/>
      <c r="CV380" s="5"/>
      <c r="DD380" s="26"/>
      <c r="DE380" s="26"/>
      <c r="DF380" s="26"/>
      <c r="DG380" s="26"/>
      <c r="DH380" s="26"/>
      <c r="DI380" s="26"/>
      <c r="DJ380" s="26"/>
      <c r="DK380" s="26"/>
      <c r="DL380" s="26"/>
      <c r="DM380" s="26"/>
      <c r="DN380" s="26"/>
      <c r="DO380" s="26"/>
      <c r="DP380" s="26"/>
      <c r="DQ380" s="26"/>
      <c r="DR380" s="26"/>
      <c r="DS380" s="26">
        <v>-1.3764419303596612E-3</v>
      </c>
      <c r="DT380" s="26">
        <v>-2.4059571119773942E-3</v>
      </c>
      <c r="DU380" s="26">
        <v>-1.3742014352989265E-2</v>
      </c>
      <c r="DV380" s="26">
        <v>2.6065307443558501E-3</v>
      </c>
      <c r="DW380" s="26"/>
      <c r="EC380" s="26">
        <v>-2.6996284006505063E-2</v>
      </c>
      <c r="ED380" s="26">
        <v>-2.290210832879978E-2</v>
      </c>
      <c r="EE380" s="26">
        <v>1.154962278973674E-2</v>
      </c>
      <c r="EF380" s="26">
        <v>-1.3582256648764706E-2</v>
      </c>
      <c r="EG380" s="26"/>
      <c r="EI380" s="26"/>
      <c r="EJ380" s="26"/>
      <c r="ET380" s="26"/>
      <c r="EU380" s="26"/>
      <c r="EV380" s="26"/>
      <c r="EW380" s="26"/>
      <c r="EX380" s="26"/>
      <c r="EY380" s="26"/>
      <c r="EZ380" s="26"/>
      <c r="FA380" s="26"/>
      <c r="FB380" s="26"/>
      <c r="FC380" s="26"/>
      <c r="FD380" s="26"/>
      <c r="FE380" s="26"/>
      <c r="FF380" s="26"/>
      <c r="GM380" s="11" t="str">
        <f t="shared" ca="1" si="1871"/>
        <v/>
      </c>
      <c r="GN380" s="11" t="str">
        <f t="shared" ca="1" si="1871"/>
        <v/>
      </c>
      <c r="GO380" s="11" t="str">
        <f t="shared" ca="1" si="1871"/>
        <v/>
      </c>
      <c r="GP380" s="11" t="str">
        <f t="shared" ca="1" si="1871"/>
        <v/>
      </c>
      <c r="GX380" s="14"/>
      <c r="GZ380">
        <f>BZ380</f>
        <v>1.3907088337266171</v>
      </c>
      <c r="HA380">
        <f>CC380</f>
        <v>0.92432348398543285</v>
      </c>
      <c r="HB380">
        <f>CD380</f>
        <v>1.0137381280408566</v>
      </c>
      <c r="HC380">
        <f>CE380</f>
        <v>0.94455989281691277</v>
      </c>
      <c r="HD380">
        <f>CF380</f>
        <v>1.2308793410202659</v>
      </c>
      <c r="HE380">
        <f>CG380</f>
        <v>1.2308792551374066</v>
      </c>
      <c r="HG380">
        <f>CI380</f>
        <v>0.93702195835959545</v>
      </c>
    </row>
    <row r="381" spans="1:240" x14ac:dyDescent="0.2">
      <c r="K381" s="27"/>
      <c r="L381" s="27"/>
      <c r="M381" s="27"/>
      <c r="N381" s="27"/>
      <c r="O381" s="27"/>
      <c r="P381" s="287">
        <f>P372/P349</f>
        <v>1.3178757665660241</v>
      </c>
      <c r="Q381" s="27"/>
      <c r="R381" s="27"/>
      <c r="Z381" s="23"/>
      <c r="AA381" s="23"/>
      <c r="AB381" s="23"/>
      <c r="AC381" s="26"/>
      <c r="AD381" s="27"/>
      <c r="AE381" s="27"/>
      <c r="AH381" s="34"/>
      <c r="AI381" s="34"/>
      <c r="AJ381" s="34"/>
      <c r="AQ381" s="26"/>
      <c r="AR381" s="26"/>
      <c r="AS381" s="26"/>
      <c r="AT381" s="26"/>
      <c r="AU381" s="26"/>
      <c r="AV381" s="26"/>
      <c r="CT381" s="3"/>
      <c r="CU381" s="80"/>
      <c r="DD381" s="26"/>
      <c r="DE381" s="26"/>
      <c r="DF381" s="26"/>
      <c r="DG381" s="26"/>
      <c r="DH381" s="26"/>
      <c r="DI381" s="26"/>
      <c r="DJ381" s="26"/>
      <c r="DK381" s="26"/>
      <c r="DL381" s="26"/>
      <c r="DM381" s="26"/>
      <c r="DN381" s="26"/>
      <c r="DO381" s="26"/>
      <c r="DP381" s="26"/>
      <c r="DQ381" s="26"/>
      <c r="DR381" s="26"/>
      <c r="DS381" s="26"/>
      <c r="DT381" s="26"/>
      <c r="DU381" s="26"/>
      <c r="DV381" s="26"/>
      <c r="DW381" s="26"/>
      <c r="GX381" s="14"/>
    </row>
    <row r="382" spans="1:240" x14ac:dyDescent="0.2">
      <c r="Z382" s="23"/>
      <c r="AA382" s="23"/>
      <c r="AB382" s="23"/>
      <c r="AC382" s="26"/>
      <c r="AD382" s="27"/>
      <c r="AE382" s="27"/>
      <c r="AH382" s="34"/>
      <c r="AI382" s="34"/>
      <c r="AJ382" s="34"/>
      <c r="BH382" s="242"/>
      <c r="BI382" s="242"/>
      <c r="CT382" s="3"/>
      <c r="CU382" s="80"/>
      <c r="DD382" s="26"/>
      <c r="DE382" s="26"/>
      <c r="DF382" s="26"/>
      <c r="DG382" s="26"/>
      <c r="DH382" s="26"/>
      <c r="DI382" s="26"/>
      <c r="DJ382" s="26"/>
      <c r="DK382" s="26"/>
      <c r="DL382" s="26"/>
      <c r="DM382" s="26"/>
      <c r="DN382" s="26"/>
      <c r="DO382" s="26"/>
      <c r="DP382" s="26"/>
      <c r="DQ382" s="26"/>
      <c r="DR382" s="26"/>
      <c r="DS382" s="26"/>
      <c r="DT382" s="26"/>
      <c r="DU382" s="26"/>
      <c r="DV382" s="26"/>
      <c r="DW382" s="26"/>
    </row>
    <row r="383" spans="1:240" x14ac:dyDescent="0.2">
      <c r="A383" s="250"/>
      <c r="B383" t="s">
        <v>8</v>
      </c>
      <c r="Z383" s="23"/>
      <c r="AA383" s="23"/>
      <c r="AB383" s="23"/>
      <c r="AC383" s="26"/>
      <c r="AD383" s="27"/>
      <c r="AE383" s="27"/>
      <c r="AH383" s="34"/>
      <c r="AI383" s="34"/>
      <c r="AJ383" s="34"/>
      <c r="BH383" s="242"/>
      <c r="BI383" s="242"/>
      <c r="BL383" s="242"/>
      <c r="BN383" s="278"/>
      <c r="BO383" s="279"/>
      <c r="BP383" s="242"/>
      <c r="BQ383" s="242"/>
      <c r="CT383" s="3"/>
      <c r="CU383" s="80"/>
      <c r="DD383" s="26"/>
      <c r="DE383" s="26"/>
      <c r="DF383" s="26"/>
      <c r="DG383" s="26"/>
      <c r="DH383" s="26"/>
      <c r="DI383" s="26"/>
      <c r="DJ383" s="26"/>
      <c r="DK383" s="26"/>
      <c r="DL383" s="26"/>
      <c r="DM383" s="26"/>
      <c r="DN383" s="26"/>
      <c r="DO383" s="26"/>
      <c r="DP383" s="26"/>
      <c r="DQ383" s="26"/>
      <c r="DR383" s="26"/>
      <c r="DS383" s="26"/>
      <c r="DT383" s="26"/>
      <c r="DU383" s="26"/>
      <c r="DV383" s="26"/>
      <c r="DW383" s="26"/>
    </row>
    <row r="384" spans="1:240" x14ac:dyDescent="0.2">
      <c r="A384" s="85"/>
      <c r="B384" t="s">
        <v>21</v>
      </c>
      <c r="Z384" s="23"/>
      <c r="AA384" s="23"/>
      <c r="AB384" s="23"/>
      <c r="AC384" s="26"/>
      <c r="AD384" s="27"/>
      <c r="AE384" s="27"/>
      <c r="AH384" s="34"/>
      <c r="AI384" s="34"/>
      <c r="AJ384" s="34"/>
      <c r="BL384" s="242"/>
      <c r="BN384" s="278"/>
      <c r="BO384" s="279"/>
      <c r="BP384" s="242"/>
      <c r="BQ384" s="242"/>
      <c r="CT384" s="3"/>
      <c r="CU384" s="80"/>
      <c r="DD384" s="26"/>
      <c r="DE384" s="26"/>
      <c r="DF384" s="26"/>
      <c r="DG384" s="26"/>
      <c r="DH384" s="26"/>
      <c r="DI384" s="26"/>
      <c r="DJ384" s="26"/>
      <c r="DK384" s="26"/>
      <c r="DL384" s="26"/>
      <c r="DM384" s="26"/>
      <c r="DN384" s="26"/>
      <c r="DO384" s="26"/>
      <c r="DP384" s="26"/>
      <c r="DQ384" s="26"/>
      <c r="DR384" s="26"/>
      <c r="DS384" s="26"/>
      <c r="DT384" s="26"/>
      <c r="DU384" s="26"/>
      <c r="DV384" s="26"/>
      <c r="DW384" s="26"/>
    </row>
    <row r="385" spans="1:204" x14ac:dyDescent="0.2">
      <c r="A385" s="252"/>
      <c r="B385" t="s">
        <v>22</v>
      </c>
      <c r="Z385" s="23"/>
      <c r="AA385" s="23"/>
      <c r="AB385" s="23"/>
      <c r="AC385" s="26"/>
      <c r="AD385" s="27"/>
      <c r="AE385" s="27"/>
      <c r="AH385" s="34"/>
      <c r="AI385" s="34"/>
      <c r="AJ385" s="34"/>
      <c r="BL385" s="242"/>
      <c r="BN385" s="278"/>
      <c r="BO385" s="279"/>
      <c r="BP385" s="242"/>
      <c r="BQ385" s="242"/>
      <c r="CT385" s="3"/>
      <c r="CU385" s="80"/>
      <c r="DD385" s="26"/>
      <c r="DE385" s="26"/>
      <c r="DF385" s="26"/>
      <c r="DG385" s="26"/>
      <c r="DH385" s="26"/>
      <c r="DI385" s="26"/>
      <c r="DJ385" s="26"/>
      <c r="DK385" s="26"/>
      <c r="DL385" s="26"/>
      <c r="DM385" s="26"/>
      <c r="DN385" s="26"/>
      <c r="DO385" s="26"/>
      <c r="DP385" s="26"/>
      <c r="DQ385" s="26"/>
      <c r="DR385" s="26"/>
      <c r="DS385" s="26"/>
      <c r="DT385" s="26"/>
      <c r="DU385" s="26"/>
      <c r="DV385" s="26"/>
      <c r="DW385" s="26"/>
    </row>
    <row r="386" spans="1:204" s="370" customFormat="1" x14ac:dyDescent="0.2">
      <c r="A386" s="3"/>
      <c r="Z386" s="23"/>
      <c r="AA386" s="23"/>
      <c r="AB386" s="23"/>
      <c r="AC386" s="26"/>
      <c r="AD386" s="27"/>
      <c r="AE386" s="27"/>
      <c r="AH386" s="372"/>
      <c r="AI386" s="372"/>
      <c r="AJ386" s="372"/>
      <c r="BL386" s="242"/>
      <c r="BN386" s="278"/>
      <c r="BO386" s="279"/>
      <c r="BP386" s="242"/>
      <c r="BQ386" s="242"/>
      <c r="CT386" s="3"/>
      <c r="CU386" s="80"/>
      <c r="DD386" s="26"/>
      <c r="DE386" s="26"/>
      <c r="DF386" s="26"/>
      <c r="DG386" s="26"/>
      <c r="DH386" s="26"/>
      <c r="DI386" s="26"/>
      <c r="DJ386" s="26"/>
      <c r="DK386" s="26"/>
      <c r="DL386" s="26"/>
      <c r="DM386" s="26"/>
      <c r="DN386" s="26"/>
      <c r="DO386" s="26"/>
      <c r="DP386" s="26"/>
      <c r="DQ386" s="26"/>
      <c r="DR386" s="26"/>
      <c r="DS386" s="26"/>
      <c r="DT386" s="26"/>
      <c r="DU386" s="26"/>
      <c r="DV386" s="26"/>
      <c r="DW386" s="26"/>
    </row>
    <row r="387" spans="1:204" x14ac:dyDescent="0.2">
      <c r="A387" s="451"/>
      <c r="B387" s="451"/>
      <c r="C387" s="451"/>
      <c r="D387" s="451"/>
      <c r="E387" s="451"/>
      <c r="F387" s="451"/>
      <c r="G387" s="451"/>
      <c r="H387" s="451"/>
      <c r="I387" s="451"/>
      <c r="J387" s="451"/>
      <c r="K387" s="451"/>
      <c r="L387" s="451"/>
      <c r="M387" s="451"/>
      <c r="N387" s="451"/>
      <c r="O387" s="451"/>
      <c r="P387" s="451"/>
      <c r="Q387" s="451"/>
      <c r="R387" s="451"/>
      <c r="S387" s="451"/>
      <c r="T387" s="451"/>
      <c r="U387" s="451"/>
      <c r="V387" s="451"/>
      <c r="W387" s="451"/>
      <c r="X387" s="451"/>
      <c r="Y387" s="451"/>
      <c r="Z387" s="452"/>
      <c r="AA387" s="452"/>
      <c r="AB387" s="452"/>
      <c r="AC387" s="453"/>
      <c r="AD387" s="454"/>
      <c r="AE387" s="454"/>
      <c r="AF387" s="451"/>
      <c r="AG387" s="451"/>
      <c r="AH387" s="455"/>
      <c r="AI387" s="455"/>
      <c r="AJ387" s="455"/>
      <c r="AK387" s="451"/>
      <c r="AL387" s="451"/>
      <c r="AM387" s="451"/>
      <c r="AN387" s="451"/>
      <c r="AO387" s="451"/>
      <c r="AP387" s="451"/>
      <c r="AQ387" s="451"/>
      <c r="AR387" s="451"/>
      <c r="AS387" s="451"/>
      <c r="AT387" s="451"/>
      <c r="AU387" s="451"/>
      <c r="AV387" s="451"/>
      <c r="AW387" s="451"/>
      <c r="AX387" s="451"/>
      <c r="AY387" s="451"/>
      <c r="AZ387" s="451"/>
      <c r="BA387" s="451"/>
      <c r="BB387" s="451"/>
      <c r="BC387" s="451"/>
      <c r="BD387" s="451"/>
      <c r="BE387" s="451"/>
      <c r="BF387" s="451"/>
      <c r="BG387" s="451"/>
      <c r="BH387" s="451"/>
      <c r="BI387" s="451"/>
      <c r="BJ387" s="451"/>
      <c r="BK387" s="451"/>
      <c r="BL387" s="456"/>
      <c r="BM387" s="451"/>
      <c r="BN387" s="457"/>
      <c r="BO387" s="456"/>
      <c r="BP387" s="456"/>
      <c r="BQ387" s="456"/>
      <c r="BR387" s="451"/>
      <c r="BS387" s="451"/>
      <c r="BT387" s="451"/>
      <c r="BU387" s="451"/>
      <c r="BV387" s="451"/>
      <c r="BW387" s="451"/>
      <c r="BX387" s="451"/>
      <c r="BY387" s="451"/>
      <c r="BZ387" s="451"/>
      <c r="CA387" s="451"/>
      <c r="CB387" s="451"/>
      <c r="CC387" s="451"/>
      <c r="CD387" s="451"/>
      <c r="CE387" s="451"/>
      <c r="CF387" s="451"/>
      <c r="CG387" s="451"/>
      <c r="CH387" s="451"/>
      <c r="CI387" s="451"/>
      <c r="CJ387" s="451"/>
      <c r="CK387" s="451"/>
      <c r="CL387" s="451"/>
      <c r="CM387" s="451"/>
      <c r="CN387" s="451"/>
      <c r="CO387" s="451"/>
      <c r="CP387" s="451"/>
      <c r="CQ387" s="451"/>
      <c r="CR387" s="451"/>
      <c r="CS387" s="451"/>
      <c r="CT387" s="451"/>
      <c r="CU387" s="458"/>
      <c r="CV387" s="451"/>
      <c r="CW387" s="451"/>
      <c r="CX387" s="451"/>
      <c r="CY387" s="451"/>
      <c r="CZ387" s="451"/>
      <c r="DA387" s="451"/>
      <c r="DB387" s="451"/>
      <c r="DC387" s="451"/>
      <c r="DD387" s="453"/>
      <c r="DE387" s="453"/>
      <c r="DF387" s="453"/>
      <c r="DG387" s="453"/>
      <c r="DH387" s="453"/>
      <c r="DI387" s="453"/>
      <c r="DJ387" s="453"/>
      <c r="DK387" s="453"/>
      <c r="DL387" s="453"/>
      <c r="DM387" s="453"/>
      <c r="DN387" s="453"/>
      <c r="DO387" s="453"/>
      <c r="DP387" s="453"/>
      <c r="DQ387" s="453"/>
      <c r="DR387" s="453"/>
      <c r="DS387" s="453"/>
      <c r="DT387" s="453"/>
      <c r="DU387" s="453"/>
      <c r="DV387" s="453"/>
      <c r="DW387" s="453"/>
      <c r="DX387" s="451"/>
      <c r="DY387" s="451"/>
      <c r="DZ387" s="451"/>
      <c r="EA387" s="451"/>
      <c r="EB387" s="451"/>
      <c r="EC387" s="451"/>
      <c r="ED387" s="451"/>
      <c r="EE387" s="451"/>
      <c r="EF387" s="451"/>
      <c r="EG387" s="451"/>
      <c r="EH387" s="451"/>
      <c r="EI387" s="451"/>
      <c r="EJ387" s="451"/>
      <c r="EK387" s="451"/>
      <c r="EL387" s="451"/>
      <c r="EM387" s="451"/>
      <c r="EN387" s="451"/>
      <c r="EO387" s="451"/>
      <c r="EP387" s="451"/>
      <c r="EQ387" s="451"/>
      <c r="ER387" s="451"/>
      <c r="ES387" s="451"/>
      <c r="ET387" s="451"/>
      <c r="EU387" s="451"/>
      <c r="EV387" s="451"/>
      <c r="EW387" s="451"/>
      <c r="EX387" s="451"/>
      <c r="EY387" s="451"/>
      <c r="EZ387" s="451"/>
      <c r="FA387" s="451"/>
      <c r="FB387" s="451"/>
      <c r="FC387" s="451"/>
      <c r="FD387" s="451"/>
      <c r="FE387" s="451"/>
      <c r="FF387" s="451"/>
      <c r="FG387" s="451"/>
    </row>
    <row r="388" spans="1:204" s="370" customFormat="1" ht="24.75" customHeight="1" x14ac:dyDescent="0.25">
      <c r="C388" s="419" t="s">
        <v>1773</v>
      </c>
      <c r="D388" s="419"/>
      <c r="E388" s="419"/>
      <c r="F388" s="419"/>
      <c r="G388" s="419"/>
      <c r="H388" s="419"/>
      <c r="I388" s="419"/>
      <c r="J388" s="419"/>
      <c r="K388" s="419"/>
      <c r="L388" s="419"/>
      <c r="M388" s="366"/>
      <c r="N388" s="366"/>
      <c r="O388" s="366"/>
      <c r="Z388" s="23"/>
      <c r="AA388" s="23"/>
      <c r="AB388" s="23"/>
      <c r="AC388" s="26"/>
      <c r="AD388" s="27"/>
      <c r="AE388" s="27"/>
      <c r="AH388" s="372"/>
      <c r="AI388" s="372"/>
      <c r="AJ388" s="372"/>
      <c r="BL388" s="242"/>
      <c r="BN388" s="278"/>
      <c r="BO388" s="279"/>
      <c r="BP388" s="242"/>
      <c r="BQ388" s="242"/>
      <c r="CT388" s="3"/>
      <c r="CU388" s="80"/>
      <c r="DD388" s="26"/>
      <c r="DE388" s="26"/>
      <c r="DF388" s="26"/>
      <c r="DG388" s="26"/>
      <c r="DH388" s="26"/>
      <c r="DI388" s="26"/>
      <c r="DJ388" s="26"/>
      <c r="DK388" s="26"/>
      <c r="DL388" s="26"/>
      <c r="DM388" s="26"/>
      <c r="DN388" s="26"/>
      <c r="DO388" s="26"/>
      <c r="DP388" s="26"/>
      <c r="DQ388" s="26"/>
      <c r="DR388" s="26"/>
      <c r="DS388" s="26"/>
      <c r="DT388" s="26"/>
      <c r="DU388" s="26"/>
      <c r="DV388" s="26"/>
      <c r="DW388" s="26"/>
    </row>
    <row r="389" spans="1:204" s="370" customFormat="1" ht="18" customHeight="1" x14ac:dyDescent="0.25">
      <c r="C389" s="145" t="s">
        <v>1764</v>
      </c>
      <c r="D389" s="145"/>
      <c r="E389" s="145"/>
      <c r="F389" s="145"/>
      <c r="G389" s="145"/>
      <c r="H389" s="145"/>
      <c r="I389" s="145"/>
      <c r="J389" s="145"/>
      <c r="K389" s="145"/>
      <c r="L389" s="145"/>
      <c r="Z389" s="23"/>
      <c r="AA389" s="23"/>
      <c r="AB389" s="23"/>
      <c r="AC389" s="26"/>
      <c r="AD389" s="27"/>
      <c r="AE389" s="27"/>
      <c r="AH389" s="372"/>
      <c r="AI389" s="372"/>
      <c r="AJ389" s="372"/>
      <c r="BL389" s="242"/>
      <c r="BN389" s="278"/>
      <c r="BO389" s="279"/>
      <c r="BP389" s="242"/>
      <c r="BQ389" s="242"/>
      <c r="CT389" s="3"/>
      <c r="CU389" s="80"/>
      <c r="DD389" s="26"/>
      <c r="DE389" s="26"/>
      <c r="DF389" s="26"/>
      <c r="DG389" s="26"/>
      <c r="DH389" s="26"/>
      <c r="DI389" s="26"/>
      <c r="DJ389" s="26"/>
      <c r="DK389" s="26"/>
      <c r="DL389" s="26"/>
      <c r="DM389" s="26"/>
      <c r="DN389" s="26"/>
      <c r="DO389" s="26"/>
      <c r="DP389" s="26"/>
      <c r="DQ389" s="26"/>
      <c r="DR389" s="26"/>
      <c r="DS389" s="26"/>
      <c r="DT389" s="26"/>
      <c r="DU389" s="26"/>
      <c r="DV389" s="26"/>
      <c r="DW389" s="26"/>
    </row>
    <row r="390" spans="1:204" s="370" customFormat="1" ht="18.75" customHeight="1" x14ac:dyDescent="0.25">
      <c r="C390" s="145" t="s">
        <v>1765</v>
      </c>
      <c r="D390" s="145"/>
      <c r="E390" s="145"/>
      <c r="F390" s="145"/>
      <c r="G390" s="145"/>
      <c r="H390" s="145"/>
      <c r="I390" s="145"/>
      <c r="J390" s="145"/>
      <c r="K390" s="145"/>
      <c r="L390" s="145"/>
      <c r="Z390" s="23"/>
      <c r="AA390" s="23"/>
      <c r="AB390" s="23"/>
      <c r="AC390" s="26"/>
      <c r="AD390" s="27"/>
      <c r="AE390" s="27"/>
      <c r="AH390" s="372"/>
      <c r="AI390" s="372"/>
      <c r="AJ390" s="372"/>
      <c r="BL390" s="242"/>
      <c r="BN390" s="278"/>
      <c r="BO390" s="279"/>
      <c r="BP390" s="242"/>
      <c r="BQ390" s="242"/>
      <c r="CT390" s="3"/>
      <c r="CU390" s="80"/>
      <c r="DD390" s="26"/>
      <c r="DE390" s="26"/>
      <c r="DF390" s="26"/>
      <c r="DG390" s="26"/>
      <c r="DH390" s="26"/>
      <c r="DI390" s="26"/>
      <c r="DJ390" s="26"/>
      <c r="DK390" s="26"/>
      <c r="DL390" s="26"/>
      <c r="DM390" s="26"/>
      <c r="DN390" s="26"/>
      <c r="DO390" s="26"/>
      <c r="DP390" s="26"/>
      <c r="DQ390" s="26"/>
      <c r="DR390" s="26"/>
      <c r="DS390" s="26"/>
      <c r="DT390" s="26"/>
      <c r="DU390" s="26"/>
      <c r="DV390" s="26"/>
      <c r="DW390" s="26"/>
    </row>
    <row r="391" spans="1:204" x14ac:dyDescent="0.2">
      <c r="Z391" s="23"/>
      <c r="AA391" s="23"/>
      <c r="AB391" s="23"/>
      <c r="AC391" s="26"/>
      <c r="AD391" s="27"/>
      <c r="AE391" s="27"/>
      <c r="AH391" s="34"/>
      <c r="AI391" s="34"/>
      <c r="AJ391" s="34"/>
      <c r="BL391" s="242"/>
      <c r="BN391" s="278"/>
      <c r="BO391" s="279"/>
      <c r="BP391" s="242"/>
      <c r="CT391" s="3"/>
      <c r="CU391" s="80"/>
      <c r="DD391" s="26"/>
      <c r="DE391" s="26"/>
      <c r="DF391" s="26"/>
      <c r="DG391" s="26"/>
      <c r="DH391" s="26"/>
      <c r="DI391" s="26"/>
      <c r="DJ391" s="26"/>
      <c r="DK391" s="26"/>
      <c r="DL391" s="26"/>
      <c r="DM391" s="26"/>
      <c r="DN391" s="26"/>
      <c r="DO391" s="26"/>
      <c r="DP391" s="26"/>
      <c r="DQ391" s="26"/>
      <c r="DR391" s="26"/>
      <c r="DS391" s="26"/>
      <c r="DT391" s="26"/>
      <c r="DU391" s="26"/>
      <c r="DV391" s="26"/>
      <c r="DW391" s="26"/>
    </row>
    <row r="392" spans="1:204" x14ac:dyDescent="0.2">
      <c r="C392" s="3" t="s">
        <v>933</v>
      </c>
      <c r="Z392" s="23"/>
      <c r="AA392" s="23"/>
      <c r="AB392" s="23"/>
      <c r="AC392" s="26"/>
      <c r="AD392" s="27"/>
      <c r="AE392" s="27"/>
      <c r="AH392" s="34"/>
      <c r="AI392" s="34"/>
      <c r="AJ392" s="34"/>
      <c r="BL392" s="242"/>
      <c r="BN392" s="278"/>
      <c r="BO392" s="279"/>
      <c r="BP392" s="242"/>
      <c r="CT392" s="3"/>
      <c r="CU392" s="80"/>
      <c r="DD392" s="26"/>
      <c r="DE392" s="26"/>
      <c r="DF392" s="26"/>
      <c r="DG392" s="26"/>
      <c r="DH392" s="26"/>
      <c r="DI392" s="26"/>
      <c r="DJ392" s="26"/>
      <c r="DK392" s="26"/>
      <c r="DL392" s="26"/>
      <c r="DM392" s="26"/>
      <c r="DN392" s="26"/>
      <c r="DO392" s="26"/>
      <c r="DP392" s="26"/>
      <c r="DQ392" s="26"/>
      <c r="DR392" s="26"/>
      <c r="DS392" s="26"/>
      <c r="DT392" s="26"/>
      <c r="DU392" s="26"/>
      <c r="DV392" s="26"/>
      <c r="DW392" s="26"/>
    </row>
    <row r="393" spans="1:204" ht="14.25" x14ac:dyDescent="0.2">
      <c r="K393" s="85" t="s">
        <v>565</v>
      </c>
      <c r="L393" s="85"/>
      <c r="M393" s="85"/>
      <c r="N393" s="85"/>
      <c r="O393" s="85"/>
      <c r="P393" s="85"/>
      <c r="Q393" s="85"/>
      <c r="R393" s="85"/>
      <c r="S393" s="85"/>
      <c r="T393" s="85"/>
      <c r="Z393" s="23"/>
      <c r="AA393" s="23"/>
      <c r="AB393" s="23"/>
      <c r="AC393" s="26"/>
      <c r="AD393" s="27"/>
      <c r="AE393" s="27"/>
      <c r="AH393" s="34"/>
      <c r="AI393" s="34"/>
      <c r="AJ393" s="34"/>
      <c r="BH393" s="459" t="s">
        <v>1762</v>
      </c>
      <c r="BI393" s="444"/>
      <c r="BJ393" s="444"/>
      <c r="BK393" s="444"/>
      <c r="BL393" s="449"/>
      <c r="BM393" s="444"/>
      <c r="BN393" s="278"/>
      <c r="BO393" s="279"/>
      <c r="BP393" s="242"/>
      <c r="CT393" s="3"/>
      <c r="CU393" s="80"/>
      <c r="DD393" s="26"/>
      <c r="DE393" s="26"/>
      <c r="DF393" s="26"/>
      <c r="DG393" s="26"/>
      <c r="DH393" s="26"/>
      <c r="DI393" s="26"/>
      <c r="DJ393" s="26"/>
      <c r="DK393" s="26"/>
      <c r="DL393" s="26"/>
      <c r="DM393" s="26"/>
      <c r="DN393" s="26"/>
      <c r="DO393" s="26"/>
      <c r="DP393" s="26"/>
      <c r="DQ393" s="26"/>
      <c r="DR393" s="26"/>
      <c r="DS393" s="26"/>
      <c r="DT393" s="26"/>
      <c r="DU393" s="26"/>
      <c r="DV393" s="26"/>
      <c r="DW393" s="26"/>
    </row>
    <row r="394" spans="1:204" x14ac:dyDescent="0.2">
      <c r="A394" s="3"/>
      <c r="B394" s="3"/>
      <c r="D394" s="3"/>
      <c r="E394" s="3"/>
      <c r="F394" s="3"/>
      <c r="G394" s="3"/>
      <c r="H394" s="3"/>
      <c r="I394" s="3"/>
      <c r="J394" s="3"/>
      <c r="Z394" s="23"/>
      <c r="AA394" s="23"/>
      <c r="AB394" s="23"/>
      <c r="AC394" s="26"/>
      <c r="AD394" s="27"/>
      <c r="AE394" s="27"/>
      <c r="AH394" s="34"/>
      <c r="AI394" s="34"/>
      <c r="AJ394" s="34"/>
      <c r="BL394" s="242"/>
      <c r="BN394" s="278"/>
      <c r="BO394" s="279"/>
      <c r="BP394" s="242"/>
      <c r="CT394" s="3"/>
      <c r="CU394" s="80"/>
      <c r="DD394" s="26"/>
      <c r="DE394" s="26"/>
      <c r="DF394" s="26"/>
      <c r="DG394" s="26"/>
      <c r="DH394" s="26"/>
      <c r="DI394" s="26"/>
      <c r="DJ394" s="26"/>
      <c r="DK394" s="26"/>
      <c r="DL394" s="26"/>
      <c r="DM394" s="26"/>
      <c r="DN394" s="26"/>
      <c r="DO394" s="26"/>
      <c r="DP394" s="26"/>
      <c r="DQ394" s="26"/>
      <c r="DR394" s="26"/>
      <c r="DS394" s="26"/>
      <c r="DT394" s="26"/>
      <c r="DU394" s="26"/>
      <c r="DV394" s="26"/>
      <c r="DW394" s="26"/>
      <c r="GF394" s="16"/>
      <c r="GG394" s="16"/>
      <c r="GH394" s="16"/>
      <c r="GI394" s="16"/>
      <c r="GM394" s="16"/>
      <c r="GN394" s="16" t="s">
        <v>198</v>
      </c>
      <c r="GO394" s="16">
        <f>Base_year</f>
        <v>1985</v>
      </c>
      <c r="GP394" s="16"/>
      <c r="GQ394" s="16"/>
    </row>
    <row r="395" spans="1:204" ht="38.25" x14ac:dyDescent="0.2">
      <c r="B395" t="s">
        <v>101</v>
      </c>
      <c r="C395" s="219" t="s">
        <v>97</v>
      </c>
      <c r="D395" s="219" t="s">
        <v>104</v>
      </c>
      <c r="E395" s="219" t="s">
        <v>105</v>
      </c>
      <c r="F395" s="219" t="s">
        <v>106</v>
      </c>
      <c r="G395" s="230"/>
      <c r="H395" s="230" t="s">
        <v>107</v>
      </c>
      <c r="I395" s="1"/>
      <c r="J395" s="1"/>
      <c r="K395" s="219" t="s">
        <v>97</v>
      </c>
      <c r="L395" s="219" t="s">
        <v>104</v>
      </c>
      <c r="M395" s="219" t="s">
        <v>105</v>
      </c>
      <c r="N395" s="219" t="s">
        <v>106</v>
      </c>
      <c r="O395" s="219" t="s">
        <v>518</v>
      </c>
      <c r="P395" s="219" t="s">
        <v>107</v>
      </c>
      <c r="Q395" s="27"/>
      <c r="R395" s="27"/>
      <c r="S395" s="41" t="s">
        <v>97</v>
      </c>
      <c r="T395" s="41" t="s">
        <v>104</v>
      </c>
      <c r="U395" s="41" t="s">
        <v>105</v>
      </c>
      <c r="V395" s="41" t="s">
        <v>106</v>
      </c>
      <c r="W395" s="41"/>
      <c r="X395" s="41" t="s">
        <v>107</v>
      </c>
      <c r="Z395" s="41" t="s">
        <v>97</v>
      </c>
      <c r="AA395" s="41" t="s">
        <v>104</v>
      </c>
      <c r="AB395" s="41" t="s">
        <v>105</v>
      </c>
      <c r="AC395" s="41" t="s">
        <v>106</v>
      </c>
      <c r="AD395" s="41"/>
      <c r="AE395" s="41" t="s">
        <v>107</v>
      </c>
      <c r="AG395" s="41" t="s">
        <v>262</v>
      </c>
      <c r="AH395" s="62" t="s">
        <v>97</v>
      </c>
      <c r="AI395" s="62" t="s">
        <v>104</v>
      </c>
      <c r="AJ395" s="62" t="s">
        <v>105</v>
      </c>
      <c r="AK395" s="46" t="s">
        <v>106</v>
      </c>
      <c r="AN395" s="73" t="s">
        <v>111</v>
      </c>
      <c r="AO395" s="75" t="s">
        <v>111</v>
      </c>
      <c r="AQ395" s="269" t="s">
        <v>97</v>
      </c>
      <c r="AR395" s="269" t="s">
        <v>104</v>
      </c>
      <c r="AS395" s="269" t="s">
        <v>105</v>
      </c>
      <c r="AT395" s="269" t="s">
        <v>106</v>
      </c>
      <c r="AU395" s="269"/>
      <c r="AV395" s="269" t="s">
        <v>111</v>
      </c>
      <c r="AY395" s="30" t="s">
        <v>97</v>
      </c>
      <c r="AZ395" s="30" t="s">
        <v>104</v>
      </c>
      <c r="BA395" s="30" t="s">
        <v>105</v>
      </c>
      <c r="BB395" s="30" t="s">
        <v>106</v>
      </c>
      <c r="BC395" s="243" t="s">
        <v>550</v>
      </c>
      <c r="BH395" s="225" t="s">
        <v>97</v>
      </c>
      <c r="BI395" s="225" t="s">
        <v>104</v>
      </c>
      <c r="BJ395" s="225" t="s">
        <v>105</v>
      </c>
      <c r="BK395" s="225" t="s">
        <v>106</v>
      </c>
      <c r="BL395" s="243" t="s">
        <v>550</v>
      </c>
      <c r="BM395" s="5"/>
      <c r="BN395" s="30" t="s">
        <v>97</v>
      </c>
      <c r="BO395" s="30" t="s">
        <v>104</v>
      </c>
      <c r="BP395" s="30" t="s">
        <v>105</v>
      </c>
      <c r="BQ395" s="221" t="s">
        <v>106</v>
      </c>
      <c r="BR395" s="243" t="s">
        <v>550</v>
      </c>
      <c r="BZ395" s="30"/>
      <c r="CA395" s="171" t="s">
        <v>359</v>
      </c>
      <c r="CB395" s="172" t="s">
        <v>360</v>
      </c>
      <c r="CC395" s="504" t="s">
        <v>461</v>
      </c>
      <c r="CD395" s="505"/>
      <c r="CE395" s="175"/>
      <c r="CF395" s="30"/>
      <c r="CG395" s="30"/>
      <c r="CH395" s="166"/>
      <c r="CI395" s="173" t="s">
        <v>240</v>
      </c>
      <c r="CK395" s="89" t="s">
        <v>269</v>
      </c>
      <c r="CL395" s="89"/>
      <c r="CM395" s="89" t="s">
        <v>266</v>
      </c>
      <c r="CN395" s="90"/>
      <c r="CO395" s="89" t="s">
        <v>266</v>
      </c>
      <c r="CP395" s="90"/>
      <c r="CQ395" s="85" t="s">
        <v>144</v>
      </c>
      <c r="CR395" s="85" t="s">
        <v>251</v>
      </c>
      <c r="CS395" s="57" t="s">
        <v>457</v>
      </c>
      <c r="CT395" s="80"/>
      <c r="CU395" s="226"/>
      <c r="CV395" s="5" t="s">
        <v>101</v>
      </c>
      <c r="CW395" s="46" t="s">
        <v>97</v>
      </c>
      <c r="CX395" s="46" t="s">
        <v>104</v>
      </c>
      <c r="CY395" s="46" t="s">
        <v>105</v>
      </c>
      <c r="CZ395" s="46" t="s">
        <v>106</v>
      </c>
      <c r="DA395" s="26"/>
      <c r="DB395" t="s">
        <v>111</v>
      </c>
      <c r="DD395" s="46" t="s">
        <v>97</v>
      </c>
      <c r="DE395" s="46" t="s">
        <v>104</v>
      </c>
      <c r="DF395" s="46" t="s">
        <v>105</v>
      </c>
      <c r="DG395" s="46" t="s">
        <v>106</v>
      </c>
      <c r="DH395" s="46"/>
      <c r="DI395" s="46" t="s">
        <v>111</v>
      </c>
      <c r="DJ395" s="26"/>
      <c r="DK395" s="46" t="s">
        <v>97</v>
      </c>
      <c r="DL395" s="46" t="s">
        <v>104</v>
      </c>
      <c r="DM395" s="46" t="s">
        <v>105</v>
      </c>
      <c r="DN395" s="46" t="s">
        <v>106</v>
      </c>
      <c r="DO395" s="26"/>
      <c r="DP395" s="26" t="s">
        <v>111</v>
      </c>
      <c r="DQ395" s="26"/>
      <c r="DR395" s="26"/>
      <c r="DS395" s="26" t="s">
        <v>97</v>
      </c>
      <c r="DT395" s="26" t="s">
        <v>104</v>
      </c>
      <c r="DU395" s="26" t="s">
        <v>105</v>
      </c>
      <c r="DV395" s="26" t="s">
        <v>106</v>
      </c>
      <c r="DW395" s="26"/>
      <c r="DY395" t="s">
        <v>140</v>
      </c>
      <c r="DZ395" t="s">
        <v>137</v>
      </c>
      <c r="EA395" t="s">
        <v>137</v>
      </c>
      <c r="EC395" s="30" t="s">
        <v>97</v>
      </c>
      <c r="ED395" s="30" t="s">
        <v>104</v>
      </c>
      <c r="EE395" s="30" t="s">
        <v>105</v>
      </c>
      <c r="EF395" s="30" t="s">
        <v>106</v>
      </c>
      <c r="EI395" s="46" t="s">
        <v>136</v>
      </c>
      <c r="EJ395" s="46" t="s">
        <v>137</v>
      </c>
      <c r="EK395" s="46" t="s">
        <v>137</v>
      </c>
      <c r="EN395" s="225" t="s">
        <v>97</v>
      </c>
      <c r="EO395" s="225" t="s">
        <v>104</v>
      </c>
      <c r="EP395" s="225" t="s">
        <v>105</v>
      </c>
      <c r="EQ395" s="225" t="s">
        <v>106</v>
      </c>
      <c r="ER395" s="1"/>
      <c r="ET395" s="30" t="s">
        <v>136</v>
      </c>
      <c r="EU395" s="30" t="s">
        <v>137</v>
      </c>
      <c r="EV395" s="30" t="s">
        <v>137</v>
      </c>
      <c r="EX395" s="30" t="s">
        <v>97</v>
      </c>
      <c r="EY395" s="30" t="s">
        <v>104</v>
      </c>
      <c r="EZ395" s="30" t="s">
        <v>105</v>
      </c>
      <c r="FA395" s="30" t="s">
        <v>106</v>
      </c>
      <c r="FD395" t="s">
        <v>136</v>
      </c>
      <c r="FE395" t="s">
        <v>137</v>
      </c>
      <c r="FF395" t="s">
        <v>137</v>
      </c>
      <c r="FV395" t="s">
        <v>137</v>
      </c>
      <c r="GF395" s="16"/>
      <c r="GG395" s="16" t="s">
        <v>225</v>
      </c>
      <c r="GH395" s="16"/>
      <c r="GI395" s="16"/>
      <c r="GJ395" s="16"/>
      <c r="GM395" s="16"/>
      <c r="GN395" s="16" t="s">
        <v>226</v>
      </c>
      <c r="GO395" s="16"/>
      <c r="GP395" s="16"/>
      <c r="GQ395" s="16"/>
    </row>
    <row r="396" spans="1:204" ht="38.25" x14ac:dyDescent="0.2">
      <c r="A396" s="216" t="s">
        <v>480</v>
      </c>
      <c r="C396" s="44" t="s">
        <v>239</v>
      </c>
      <c r="D396" s="44" t="str">
        <f>$K396</f>
        <v>Source</v>
      </c>
      <c r="E396" s="44" t="str">
        <f>$K396</f>
        <v>Source</v>
      </c>
      <c r="F396" s="44" t="str">
        <f>$K396</f>
        <v>Source</v>
      </c>
      <c r="G396" s="44"/>
      <c r="H396" s="44" t="str">
        <f>$K396</f>
        <v>Source</v>
      </c>
      <c r="K396" s="44" t="s">
        <v>239</v>
      </c>
      <c r="L396" s="44" t="str">
        <f>$K396</f>
        <v>Source</v>
      </c>
      <c r="M396" s="44" t="str">
        <f>$K396</f>
        <v>Source</v>
      </c>
      <c r="N396" s="44" t="str">
        <f>$K396</f>
        <v>Source</v>
      </c>
      <c r="O396" s="44"/>
      <c r="P396" s="44" t="str">
        <f>$K396</f>
        <v>Source</v>
      </c>
      <c r="Q396" s="27"/>
      <c r="R396" s="27"/>
      <c r="S396" s="44" t="s">
        <v>239</v>
      </c>
      <c r="T396" s="44" t="str">
        <f>$K396</f>
        <v>Source</v>
      </c>
      <c r="U396" s="44" t="str">
        <f>$K396</f>
        <v>Source</v>
      </c>
      <c r="V396" s="44" t="str">
        <f>$K396</f>
        <v>Source</v>
      </c>
      <c r="W396" s="44"/>
      <c r="X396" s="44" t="str">
        <f>$K396</f>
        <v>Source</v>
      </c>
      <c r="Z396" s="60" t="s">
        <v>99</v>
      </c>
      <c r="AA396" s="60" t="s">
        <v>112</v>
      </c>
      <c r="AB396" s="60" t="s">
        <v>113</v>
      </c>
      <c r="AC396" s="61" t="s">
        <v>114</v>
      </c>
      <c r="AD396" s="31"/>
      <c r="AE396" s="49" t="s">
        <v>115</v>
      </c>
      <c r="AG396" s="60" t="s">
        <v>263</v>
      </c>
      <c r="AH396" s="237" t="s">
        <v>99</v>
      </c>
      <c r="AI396" s="237" t="s">
        <v>112</v>
      </c>
      <c r="AJ396" s="237" t="s">
        <v>113</v>
      </c>
      <c r="AK396" s="61" t="s">
        <v>114</v>
      </c>
      <c r="AN396" s="245" t="s">
        <v>552</v>
      </c>
      <c r="AO396" s="246" t="s">
        <v>405</v>
      </c>
      <c r="AQ396" s="61" t="s">
        <v>99</v>
      </c>
      <c r="AR396" s="61" t="s">
        <v>129</v>
      </c>
      <c r="AS396" s="61" t="s">
        <v>113</v>
      </c>
      <c r="AT396" s="61" t="s">
        <v>114</v>
      </c>
      <c r="AU396" s="61"/>
      <c r="AV396" s="61" t="s">
        <v>115</v>
      </c>
      <c r="AY396" s="31" t="s">
        <v>99</v>
      </c>
      <c r="AZ396" s="31" t="s">
        <v>129</v>
      </c>
      <c r="BA396" s="31" t="s">
        <v>113</v>
      </c>
      <c r="BB396" s="31" t="s">
        <v>114</v>
      </c>
      <c r="BH396" s="60" t="s">
        <v>481</v>
      </c>
      <c r="BI396" s="60" t="s">
        <v>481</v>
      </c>
      <c r="BJ396" s="60" t="s">
        <v>482</v>
      </c>
      <c r="BK396" s="60" t="s">
        <v>483</v>
      </c>
      <c r="BL396" s="3"/>
      <c r="BM396" s="5"/>
      <c r="BN396" s="43" t="s">
        <v>484</v>
      </c>
      <c r="BO396" s="43" t="s">
        <v>485</v>
      </c>
      <c r="BP396" s="32" t="s">
        <v>113</v>
      </c>
      <c r="BQ396" s="32" t="s">
        <v>114</v>
      </c>
      <c r="BR396" s="5"/>
      <c r="BS396" s="5"/>
      <c r="BT396" s="5"/>
      <c r="BU396" s="5"/>
      <c r="BV396" s="5"/>
      <c r="BW396" s="5"/>
      <c r="BX396" s="5"/>
      <c r="BZ396" s="167" t="s">
        <v>358</v>
      </c>
      <c r="CA396" s="168"/>
      <c r="CB396" s="204" t="s">
        <v>442</v>
      </c>
      <c r="CC396" s="203" t="s">
        <v>532</v>
      </c>
      <c r="CD396" s="170" t="s">
        <v>533</v>
      </c>
      <c r="CE396" s="168" t="s">
        <v>441</v>
      </c>
      <c r="CF396" s="173" t="s">
        <v>144</v>
      </c>
      <c r="CG396" s="172" t="s">
        <v>145</v>
      </c>
      <c r="CH396" s="170"/>
      <c r="CI396" s="169" t="s">
        <v>534</v>
      </c>
      <c r="CK396" s="513" t="s">
        <v>267</v>
      </c>
      <c r="CL396" s="513"/>
      <c r="CM396" s="513" t="s">
        <v>267</v>
      </c>
      <c r="CN396" s="514"/>
      <c r="CO396" s="513" t="s">
        <v>267</v>
      </c>
      <c r="CP396" s="515"/>
      <c r="CQ396" s="31" t="s">
        <v>270</v>
      </c>
      <c r="CR396" s="31"/>
      <c r="CS396" s="213" t="s">
        <v>445</v>
      </c>
      <c r="CT396" s="200"/>
      <c r="CU396" s="227"/>
      <c r="CV396" s="5" t="s">
        <v>229</v>
      </c>
      <c r="CW396" s="61" t="str">
        <f>$K396</f>
        <v>Source</v>
      </c>
      <c r="CX396" s="61" t="str">
        <f>$K396</f>
        <v>Source</v>
      </c>
      <c r="CY396" s="61" t="str">
        <f>$K396</f>
        <v>Source</v>
      </c>
      <c r="CZ396" s="61" t="str">
        <f>$K396</f>
        <v>Source</v>
      </c>
      <c r="DA396" s="26"/>
      <c r="DD396" s="61" t="str">
        <f>$K396</f>
        <v>Source</v>
      </c>
      <c r="DE396" s="61" t="str">
        <f>$K396</f>
        <v>Source</v>
      </c>
      <c r="DF396" s="61" t="str">
        <f>$K396</f>
        <v>Source</v>
      </c>
      <c r="DG396" s="61" t="str">
        <f>$K396</f>
        <v>Source</v>
      </c>
      <c r="DH396" s="61"/>
      <c r="DI396" s="61" t="str">
        <f>$K396</f>
        <v>Source</v>
      </c>
      <c r="DJ396" s="26"/>
      <c r="DK396" s="61" t="str">
        <f>$K396</f>
        <v>Source</v>
      </c>
      <c r="DL396" s="61" t="str">
        <f>$K396</f>
        <v>Source</v>
      </c>
      <c r="DM396" s="61" t="str">
        <f>$K396</f>
        <v>Source</v>
      </c>
      <c r="DN396" s="61" t="str">
        <f>$K396</f>
        <v>Source</v>
      </c>
      <c r="DO396" s="51"/>
      <c r="DP396" s="51" t="str">
        <f>$K396</f>
        <v>Source</v>
      </c>
      <c r="DQ396" s="26"/>
      <c r="DR396" s="26"/>
      <c r="DS396" s="51" t="str">
        <f>$K396</f>
        <v>Source</v>
      </c>
      <c r="DT396" s="51" t="str">
        <f>$K396</f>
        <v>Source</v>
      </c>
      <c r="DU396" s="51" t="str">
        <f>$K396</f>
        <v>Source</v>
      </c>
      <c r="DV396" s="51" t="str">
        <f>$K396</f>
        <v>Source</v>
      </c>
      <c r="DW396" s="26"/>
      <c r="DY396" t="s">
        <v>138</v>
      </c>
      <c r="DZ396" t="s">
        <v>138</v>
      </c>
      <c r="EA396" t="s">
        <v>128</v>
      </c>
      <c r="EC396" s="44" t="str">
        <f>$K396</f>
        <v>Source</v>
      </c>
      <c r="ED396" s="44" t="str">
        <f>$K396</f>
        <v>Source</v>
      </c>
      <c r="EE396" s="44" t="str">
        <f>$K396</f>
        <v>Source</v>
      </c>
      <c r="EF396" s="44" t="str">
        <f>$K396</f>
        <v>Source</v>
      </c>
      <c r="EI396" s="48" t="s">
        <v>138</v>
      </c>
      <c r="EJ396" s="48" t="s">
        <v>138</v>
      </c>
      <c r="EK396" s="48" t="str">
        <f>base_label</f>
        <v xml:space="preserve"> 1985 = 1</v>
      </c>
      <c r="EN396" s="44" t="str">
        <f>$K396</f>
        <v>Source</v>
      </c>
      <c r="EO396" s="44" t="str">
        <f>$K396</f>
        <v>Source</v>
      </c>
      <c r="EP396" s="44" t="str">
        <f>$K396</f>
        <v>Source</v>
      </c>
      <c r="EQ396" s="44" t="str">
        <f>$K396</f>
        <v>Source</v>
      </c>
      <c r="ET396" s="31" t="s">
        <v>138</v>
      </c>
      <c r="EU396" s="31" t="s">
        <v>138</v>
      </c>
      <c r="EV396" s="31" t="str">
        <f>base_label</f>
        <v xml:space="preserve"> 1985 = 1</v>
      </c>
      <c r="EX396" s="44" t="str">
        <f>$K396</f>
        <v>Source</v>
      </c>
      <c r="EY396" s="44" t="str">
        <f>$K396</f>
        <v>Source</v>
      </c>
      <c r="EZ396" s="44" t="str">
        <f>$K396</f>
        <v>Source</v>
      </c>
      <c r="FA396" s="44" t="str">
        <f>$K396</f>
        <v>Source</v>
      </c>
      <c r="FD396" t="s">
        <v>138</v>
      </c>
      <c r="FE396" t="s">
        <v>138</v>
      </c>
      <c r="FF396" t="str">
        <f>base_label</f>
        <v xml:space="preserve"> 1985 = 1</v>
      </c>
      <c r="FV396" t="s">
        <v>128</v>
      </c>
      <c r="GF396" s="22" t="s">
        <v>227</v>
      </c>
      <c r="GG396" s="16"/>
      <c r="GH396" s="16"/>
      <c r="GI396" s="16"/>
      <c r="GJ396" s="16"/>
      <c r="GM396" s="22" t="s">
        <v>571</v>
      </c>
      <c r="GN396" s="16"/>
      <c r="GO396" s="16"/>
      <c r="GP396" s="16"/>
      <c r="GQ396" s="16"/>
    </row>
    <row r="397" spans="1:204" ht="77.25" thickBot="1" x14ac:dyDescent="0.25">
      <c r="B397" t="s">
        <v>103</v>
      </c>
      <c r="C397" s="43" t="s">
        <v>230</v>
      </c>
      <c r="D397" s="43" t="s">
        <v>230</v>
      </c>
      <c r="E397" s="43" t="s">
        <v>230</v>
      </c>
      <c r="F397" s="43" t="s">
        <v>230</v>
      </c>
      <c r="G397" s="43"/>
      <c r="H397" s="43" t="s">
        <v>230</v>
      </c>
      <c r="K397" s="43" t="s">
        <v>230</v>
      </c>
      <c r="L397" s="43" t="s">
        <v>230</v>
      </c>
      <c r="M397" s="43" t="s">
        <v>230</v>
      </c>
      <c r="N397" s="43" t="s">
        <v>230</v>
      </c>
      <c r="O397" s="43" t="s">
        <v>230</v>
      </c>
      <c r="P397" s="43" t="s">
        <v>230</v>
      </c>
      <c r="Q397" s="27"/>
      <c r="R397" s="27"/>
      <c r="S397" s="43" t="s">
        <v>230</v>
      </c>
      <c r="T397" s="43" t="s">
        <v>230</v>
      </c>
      <c r="U397" s="43" t="s">
        <v>230</v>
      </c>
      <c r="V397" s="43" t="s">
        <v>230</v>
      </c>
      <c r="W397" s="43"/>
      <c r="X397" s="43" t="s">
        <v>230</v>
      </c>
      <c r="Z397" s="60" t="s">
        <v>232</v>
      </c>
      <c r="AA397" s="60" t="s">
        <v>98</v>
      </c>
      <c r="AB397" s="60" t="s">
        <v>92</v>
      </c>
      <c r="AC397" s="61" t="s">
        <v>118</v>
      </c>
      <c r="AD397" s="275"/>
      <c r="AE397" s="50" t="s">
        <v>20</v>
      </c>
      <c r="AG397" s="60" t="s">
        <v>264</v>
      </c>
      <c r="AH397" s="270" t="s">
        <v>120</v>
      </c>
      <c r="AI397" s="270" t="s">
        <v>275</v>
      </c>
      <c r="AJ397" s="270" t="s">
        <v>93</v>
      </c>
      <c r="AK397" s="70" t="s">
        <v>276</v>
      </c>
      <c r="AL397" s="4"/>
      <c r="AM397" s="4"/>
      <c r="AN397" s="247" t="s">
        <v>127</v>
      </c>
      <c r="AO397" s="248" t="s">
        <v>127</v>
      </c>
      <c r="AQ397" s="70" t="str">
        <f>base_label</f>
        <v xml:space="preserve"> 1985 = 1</v>
      </c>
      <c r="AR397" s="70" t="str">
        <f>base_label</f>
        <v xml:space="preserve"> 1985 = 1</v>
      </c>
      <c r="AS397" s="70" t="str">
        <f>base_label</f>
        <v xml:space="preserve"> 1985 = 1</v>
      </c>
      <c r="AT397" s="70" t="str">
        <f>base_label</f>
        <v xml:space="preserve"> 1985 = 1</v>
      </c>
      <c r="AU397" s="70"/>
      <c r="AV397" s="70" t="str">
        <f>base_label</f>
        <v xml:space="preserve"> 1985 = 1</v>
      </c>
      <c r="AY397" s="33"/>
      <c r="AZ397" s="33"/>
      <c r="BA397" s="33"/>
      <c r="BB397" s="33"/>
      <c r="BC397" s="5"/>
      <c r="BD397" s="5"/>
      <c r="BH397" s="222" t="str">
        <f>base_label</f>
        <v xml:space="preserve"> 1985 = 1</v>
      </c>
      <c r="BI397" s="222" t="str">
        <f>base_label</f>
        <v xml:space="preserve"> 1985 = 1</v>
      </c>
      <c r="BJ397" s="222" t="str">
        <f>base_label</f>
        <v xml:space="preserve"> 1985 = 1</v>
      </c>
      <c r="BK397" s="222" t="str">
        <f>base_label</f>
        <v xml:space="preserve"> 1985 = 1</v>
      </c>
      <c r="BL397" s="232"/>
      <c r="BM397" s="5"/>
      <c r="BN397" s="222" t="str">
        <f>base_label</f>
        <v xml:space="preserve"> 1985 = 1</v>
      </c>
      <c r="BO397" s="222" t="str">
        <f>base_label</f>
        <v xml:space="preserve"> 1985 = 1</v>
      </c>
      <c r="BP397" s="222" t="str">
        <f>base_label</f>
        <v xml:space="preserve"> 1985 = 1</v>
      </c>
      <c r="BQ397" s="222" t="str">
        <f>base_label</f>
        <v xml:space="preserve"> 1985 = 1</v>
      </c>
      <c r="BR397" s="5"/>
      <c r="BS397" s="5"/>
      <c r="BT397" s="5"/>
      <c r="BU397" s="5"/>
      <c r="BV397" s="5"/>
      <c r="BW397" s="5"/>
      <c r="BX397" s="5"/>
      <c r="BZ397" s="78" t="str">
        <f t="shared" ref="BZ397:CG397" si="1874">base_label</f>
        <v xml:space="preserve"> 1985 = 1</v>
      </c>
      <c r="CA397" s="63" t="str">
        <f t="shared" si="1874"/>
        <v xml:space="preserve"> 1985 = 1</v>
      </c>
      <c r="CB397" s="63" t="str">
        <f t="shared" si="1874"/>
        <v xml:space="preserve"> 1985 = 1</v>
      </c>
      <c r="CC397" s="64" t="str">
        <f t="shared" si="1874"/>
        <v xml:space="preserve"> 1985 = 1</v>
      </c>
      <c r="CD397" s="65" t="str">
        <f t="shared" si="1874"/>
        <v xml:space="preserve"> 1985 = 1</v>
      </c>
      <c r="CE397" s="63" t="str">
        <f t="shared" si="1874"/>
        <v xml:space="preserve"> 1985 = 1</v>
      </c>
      <c r="CF397" s="64" t="str">
        <f t="shared" si="1874"/>
        <v xml:space="preserve"> 1985 = 1</v>
      </c>
      <c r="CG397" s="63" t="str">
        <f t="shared" si="1874"/>
        <v xml:space="preserve"> 1985 = 1</v>
      </c>
      <c r="CH397" s="65"/>
      <c r="CI397" s="63" t="str">
        <f>base_label</f>
        <v xml:space="preserve"> 1985 = 1</v>
      </c>
      <c r="CK397" s="86" t="s">
        <v>143</v>
      </c>
      <c r="CL397" s="86" t="s">
        <v>155</v>
      </c>
      <c r="CM397" s="86" t="s">
        <v>446</v>
      </c>
      <c r="CN397" s="88" t="s">
        <v>444</v>
      </c>
      <c r="CO397" s="86" t="s">
        <v>143</v>
      </c>
      <c r="CP397" s="88" t="s">
        <v>447</v>
      </c>
      <c r="CQ397" s="86" t="s">
        <v>271</v>
      </c>
      <c r="CR397" s="31"/>
      <c r="CS397" s="214" t="str">
        <f>base_label</f>
        <v xml:space="preserve"> 1985 = 1</v>
      </c>
      <c r="CT397" s="201"/>
      <c r="CU397" s="228"/>
      <c r="CV397" s="5" t="s">
        <v>103</v>
      </c>
      <c r="CW397" s="61" t="s">
        <v>133</v>
      </c>
      <c r="CX397" s="61" t="s">
        <v>133</v>
      </c>
      <c r="CY397" s="61" t="s">
        <v>133</v>
      </c>
      <c r="CZ397" s="61" t="s">
        <v>133</v>
      </c>
      <c r="DA397" s="26"/>
      <c r="DD397" s="68"/>
      <c r="DE397" s="68"/>
      <c r="DF397" s="68"/>
      <c r="DG397" s="68"/>
      <c r="DH397" s="68"/>
      <c r="DI397" s="68"/>
      <c r="DJ397" s="26"/>
      <c r="DK397" s="68"/>
      <c r="DL397" s="68"/>
      <c r="DM397" s="68"/>
      <c r="DN397" s="68"/>
      <c r="DO397" s="38"/>
      <c r="DP397" s="38"/>
      <c r="DQ397" s="26"/>
      <c r="DR397" s="26"/>
      <c r="DS397" s="38"/>
      <c r="DT397" s="38"/>
      <c r="DU397" s="38"/>
      <c r="DV397" s="38"/>
      <c r="DW397" s="38"/>
      <c r="DX397" s="4"/>
      <c r="DY397" s="4"/>
      <c r="DZ397" s="4"/>
      <c r="EA397" s="4"/>
      <c r="EC397" s="4"/>
      <c r="ED397" s="4"/>
      <c r="EE397" s="4"/>
      <c r="EF397" s="4"/>
      <c r="EG397" s="5"/>
      <c r="EH397" s="5"/>
      <c r="EI397" s="38"/>
      <c r="EJ397" s="38"/>
      <c r="EK397" s="38"/>
      <c r="EN397" s="4"/>
      <c r="EO397" s="4"/>
      <c r="EP397" s="4"/>
      <c r="EQ397" s="4"/>
      <c r="ER397" s="5"/>
      <c r="ES397" s="5"/>
      <c r="ET397" s="4"/>
      <c r="EU397" s="4"/>
      <c r="EV397" s="4"/>
      <c r="EW397" s="5"/>
      <c r="EX397" s="4"/>
      <c r="EY397" s="4"/>
      <c r="EZ397" s="4"/>
      <c r="FA397" s="4"/>
      <c r="FB397" s="5"/>
      <c r="FC397" s="5"/>
      <c r="FD397" s="4"/>
      <c r="FE397" s="4"/>
      <c r="FF397" s="4"/>
      <c r="FV397" s="4"/>
      <c r="FX397" s="8" t="s">
        <v>152</v>
      </c>
      <c r="FY397" t="s">
        <v>164</v>
      </c>
      <c r="GB397" s="198" t="s">
        <v>428</v>
      </c>
      <c r="GC397" t="s">
        <v>176</v>
      </c>
      <c r="GD397" t="s">
        <v>209</v>
      </c>
      <c r="GF397" s="16"/>
      <c r="GG397" s="16" t="s">
        <v>115</v>
      </c>
      <c r="GH397" s="16" t="s">
        <v>155</v>
      </c>
      <c r="GI397" s="16" t="s">
        <v>156</v>
      </c>
      <c r="GJ397" s="16" t="s">
        <v>145</v>
      </c>
      <c r="GM397" s="16" t="s">
        <v>97</v>
      </c>
      <c r="GN397" s="16" t="s">
        <v>104</v>
      </c>
      <c r="GO397" s="16" t="s">
        <v>105</v>
      </c>
      <c r="GP397" s="16" t="s">
        <v>106</v>
      </c>
      <c r="GQ397" s="16" t="s">
        <v>278</v>
      </c>
      <c r="GT397" s="194" t="s">
        <v>574</v>
      </c>
      <c r="GU397" s="194" t="s">
        <v>575</v>
      </c>
      <c r="GV397" s="283" t="s">
        <v>576</v>
      </c>
    </row>
    <row r="398" spans="1:204" x14ac:dyDescent="0.2">
      <c r="A398" t="s">
        <v>564</v>
      </c>
      <c r="B398" s="1">
        <v>1949</v>
      </c>
      <c r="C398" s="42">
        <f t="shared" ref="C398:F417" si="1875">C84</f>
        <v>5599.25</v>
      </c>
      <c r="D398" s="42">
        <f t="shared" si="1875"/>
        <v>3668.8159999999998</v>
      </c>
      <c r="E398" s="42">
        <f t="shared" si="1875"/>
        <v>14723.587</v>
      </c>
      <c r="F398" s="42">
        <f t="shared" si="1875"/>
        <v>7990.0150000000003</v>
      </c>
      <c r="G398" s="42"/>
      <c r="H398" s="42">
        <f t="shared" ref="H398:H457" si="1876">SUM(C398:F398)</f>
        <v>31981.667999999998</v>
      </c>
      <c r="I398" s="1"/>
      <c r="J398" s="1"/>
      <c r="K398" s="42"/>
      <c r="L398" s="42">
        <f>[10]Commercial_Total!D314</f>
        <v>3325.7948744395612</v>
      </c>
      <c r="M398" s="42"/>
      <c r="N398" s="42"/>
      <c r="O398" s="42"/>
      <c r="P398" s="42"/>
      <c r="Q398" s="27"/>
      <c r="R398" s="27"/>
      <c r="S398" s="1"/>
      <c r="T398" s="1"/>
      <c r="U398" s="1"/>
      <c r="V398" s="1"/>
      <c r="W398" s="1"/>
      <c r="X398" s="1"/>
      <c r="Z398" s="231"/>
      <c r="AA398" s="231">
        <f t="shared" ref="AA398:AA429" si="1877">AA84</f>
        <v>27235.148729606164</v>
      </c>
      <c r="AB398" s="231"/>
      <c r="AC398" s="51"/>
      <c r="AD398" s="23"/>
      <c r="AE398" s="42">
        <f t="shared" ref="AE398:AE429" si="1878">AE84</f>
        <v>2007</v>
      </c>
      <c r="AH398" s="267" t="e">
        <f t="shared" ref="AH398:AH457" si="1879">K398/Z398*1000</f>
        <v>#DIV/0!</v>
      </c>
      <c r="AI398" s="267">
        <f t="shared" ref="AI398:AI457" si="1880">L398/AA398*1000</f>
        <v>122.1140705879176</v>
      </c>
      <c r="AJ398" s="267"/>
      <c r="AK398" s="51" t="e">
        <f>N398/AC398*0.001</f>
        <v>#DIV/0!</v>
      </c>
      <c r="AN398" s="34">
        <f>P398/AE398</f>
        <v>0</v>
      </c>
      <c r="AO398" s="34" t="e">
        <f>#REF!/AE398</f>
        <v>#REF!</v>
      </c>
      <c r="AQ398" s="26" t="e">
        <f t="shared" ref="AQ398:AQ429" si="1881">AH398/AH$464</f>
        <v>#DIV/0!</v>
      </c>
      <c r="AR398" s="26">
        <f t="shared" ref="AR398:AS429" si="1882">AI398/AI$464</f>
        <v>0.61869826784930915</v>
      </c>
      <c r="AS398" s="26"/>
      <c r="AT398" s="26"/>
      <c r="AU398" s="26"/>
      <c r="AV398" s="26">
        <f>AN398/AN$464</f>
        <v>0</v>
      </c>
      <c r="AY398" s="34">
        <f>Z398/$AE398</f>
        <v>0</v>
      </c>
      <c r="AZ398" s="34">
        <f>AA398/$AE398</f>
        <v>13.570079087995099</v>
      </c>
      <c r="BA398" s="34">
        <f>AB398/$AE398</f>
        <v>0</v>
      </c>
      <c r="BB398" s="369">
        <f>AC398/$AE398</f>
        <v>0</v>
      </c>
      <c r="BD398" s="34"/>
      <c r="BE398" s="26"/>
      <c r="BF398" s="26"/>
      <c r="BH398" s="205"/>
      <c r="BI398" s="258">
        <f>[10]Commercial_Total!Y314</f>
        <v>0.63637823443820185</v>
      </c>
      <c r="BJ398" s="205"/>
      <c r="BK398" s="51"/>
      <c r="BL398" s="1"/>
      <c r="BM398" s="5"/>
      <c r="BN398" s="1"/>
      <c r="BO398" s="258">
        <f>[10]Commercial_Total!X314</f>
        <v>0.97221783267854733</v>
      </c>
      <c r="BP398" s="1"/>
      <c r="BQ398" s="51"/>
      <c r="BR398" s="261"/>
      <c r="BS398" s="5"/>
      <c r="BT398" s="5"/>
      <c r="BU398" s="5"/>
      <c r="BV398" s="5"/>
      <c r="BW398" s="5"/>
      <c r="BX398" s="5"/>
      <c r="BZ398" s="83">
        <f>IF(FV398&gt;0,FV398,"NA")</f>
        <v>0.26457676944777675</v>
      </c>
      <c r="CA398" s="83" t="str">
        <f t="shared" ref="CA398:CA429" si="1883">IF(ISERR(AO398),"NA ", AO398/AO$150)</f>
        <v xml:space="preserve">NA </v>
      </c>
      <c r="CB398" s="83" t="str">
        <f t="shared" ref="CB398:CB429" si="1884">IF(ISERR(AN398),"NA ",IF(AN398&gt;0, AN398/AN$150,"NA"))</f>
        <v>NA</v>
      </c>
      <c r="CC398" s="83" t="str">
        <f t="shared" ref="CC398:CC445" si="1885">IF(CM398=1,EK398,"NA")</f>
        <v>NA</v>
      </c>
      <c r="CD398" s="83" t="str">
        <f t="shared" ref="CD398:CD445" si="1886">IF(CP398&gt;0, FF398,"NA")</f>
        <v>NA</v>
      </c>
      <c r="CE398" s="83" t="str">
        <f t="shared" ref="CE398:CE445" si="1887">IF(CO398&gt;0,EV398, "NA")</f>
        <v>NA</v>
      </c>
      <c r="CF398" s="84" t="str">
        <f>IF(ISERR(CQ398),"NA ", CQ398)</f>
        <v xml:space="preserve">NA </v>
      </c>
      <c r="CG398" s="84" t="str">
        <f t="shared" ref="CG398:CG429" si="1888">IF(P398&gt;0,P398/P$150,"NA")</f>
        <v>NA</v>
      </c>
      <c r="CH398" s="9"/>
      <c r="CI398" s="84" t="str">
        <f>IF(ISERR(CR398),"NA ", CR398)</f>
        <v xml:space="preserve">NA </v>
      </c>
      <c r="CJ398" s="26"/>
      <c r="CK398" s="87" t="e">
        <f t="shared" ref="CK398:CK457" si="1889">AQ398*AR398*AS398*AT398</f>
        <v>#DIV/0!</v>
      </c>
      <c r="CL398" s="87">
        <f>AY398*AZ398*BA398*BB398</f>
        <v>0</v>
      </c>
      <c r="CM398" s="92">
        <f>IF(ISERR(CK398),0,IF(CK398&lt;0.0001,0,1))</f>
        <v>0</v>
      </c>
      <c r="CN398" s="92">
        <f>IF(ISERR(CL398),0,IF(CL398&lt;0.0001,0,1))</f>
        <v>0</v>
      </c>
      <c r="CO398" s="5">
        <f t="shared" ref="CO398:CO457" si="1890">IF(BH398*BI398*BJ398*BK398&gt;0,1,0)</f>
        <v>0</v>
      </c>
      <c r="CP398" s="91">
        <f t="shared" ref="CP398:CP457" si="1891">IF(BN398*BO398*BP398*BQ398&gt;0,1,0)</f>
        <v>0</v>
      </c>
      <c r="CQ398" s="37" t="e">
        <f t="shared" ref="CQ398:CQ445" si="1892">BZ398*CC398*CD398*CE398</f>
        <v>#VALUE!</v>
      </c>
      <c r="CR398" t="e">
        <f t="shared" ref="CR398:CR445" si="1893">CC398*CD398</f>
        <v>#VALUE!</v>
      </c>
      <c r="CS398" s="84" t="str">
        <f t="shared" ref="CS398:CS457" si="1894">IF(CN398=1,EA398,"NA ")</f>
        <v xml:space="preserve">NA </v>
      </c>
      <c r="CT398" s="205"/>
      <c r="CU398" s="244"/>
      <c r="CV398" s="5"/>
      <c r="CW398" s="26" t="e">
        <f>#REF!/$P398</f>
        <v>#REF!</v>
      </c>
      <c r="CX398" s="26" t="e">
        <f>#REF!/$P398</f>
        <v>#REF!</v>
      </c>
      <c r="CY398" s="26" t="e">
        <f>#REF!/$P398</f>
        <v>#REF!</v>
      </c>
      <c r="CZ398" s="26" t="e">
        <f>N398/$P398</f>
        <v>#DIV/0!</v>
      </c>
      <c r="DA398" s="26"/>
      <c r="DB398" t="e">
        <f>SUM(CW398:CZ398)</f>
        <v>#REF!</v>
      </c>
      <c r="DD398" s="26"/>
      <c r="DE398" s="26"/>
      <c r="DF398" s="26"/>
      <c r="DG398" s="26"/>
      <c r="DH398" s="26"/>
      <c r="DI398" s="26"/>
      <c r="DJ398" s="26"/>
      <c r="DK398" s="26"/>
      <c r="DL398" s="26"/>
      <c r="DM398" s="26"/>
      <c r="DN398" s="26"/>
      <c r="DO398" s="26"/>
      <c r="DP398" s="26"/>
      <c r="DQ398" s="26"/>
      <c r="DR398" s="26"/>
      <c r="DS398" s="26"/>
      <c r="DT398" s="26"/>
      <c r="DU398" s="26"/>
      <c r="DV398" s="26"/>
      <c r="DW398" s="26"/>
      <c r="DY398" s="26"/>
      <c r="DZ398" s="26">
        <v>1</v>
      </c>
      <c r="EA398" s="26">
        <f t="shared" ref="EA398:EA429" si="1895">DZ398/EA$150</f>
        <v>1.1815968892479078</v>
      </c>
      <c r="EC398" s="26"/>
      <c r="ED398" s="26"/>
      <c r="EE398" s="26"/>
      <c r="EF398" s="26"/>
      <c r="EG398" s="26"/>
      <c r="EI398" s="26"/>
      <c r="EJ398" s="26">
        <v>1</v>
      </c>
      <c r="EK398" s="26">
        <f>EJ398/EJ$464</f>
        <v>1.2071089302373847</v>
      </c>
      <c r="ET398" s="26"/>
      <c r="EU398" s="26">
        <v>1</v>
      </c>
      <c r="EV398" s="26">
        <f t="shared" ref="EV398:EV429" si="1896">EU398/EU$464</f>
        <v>1.1662650181160659</v>
      </c>
      <c r="EW398" s="26"/>
      <c r="EX398" s="26"/>
      <c r="EY398" s="26"/>
      <c r="EZ398" s="26"/>
      <c r="FA398" s="26"/>
      <c r="FB398" s="26"/>
      <c r="FC398" s="26"/>
      <c r="FD398" s="26"/>
      <c r="FE398" s="26">
        <v>1</v>
      </c>
      <c r="FF398" s="26">
        <f t="shared" ref="FF398:FF429" si="1897">FE398/FE$464</f>
        <v>0.99491704139072668</v>
      </c>
      <c r="FV398" s="26">
        <f t="shared" ref="FV398:FV429" si="1898">AE398/AE$464</f>
        <v>0.26457676944777675</v>
      </c>
      <c r="FX398" s="8">
        <v>0</v>
      </c>
      <c r="FY398" t="b">
        <f>(FX398+Begin_year_chart1&lt;=End_year_chart1)</f>
        <v>1</v>
      </c>
      <c r="GB398" s="13">
        <f ca="1">OFFSET(K398,$FY$5,0)</f>
        <v>22436.885135340814</v>
      </c>
      <c r="GC398" s="20">
        <f ca="1">OFFSET(CW398,$FY$7,0)</f>
        <v>0.2313750911483386</v>
      </c>
      <c r="GD398" s="13">
        <f ca="1">OFFSET(AQ398,$FY$5,0)</f>
        <v>1.076897784876595</v>
      </c>
      <c r="GF398" s="17">
        <f t="shared" ref="GF398:GF421" ca="1" si="1899">IF(FY398,OFFSET(B$10,$FY$4+$FX398,0),"")</f>
        <v>1985</v>
      </c>
      <c r="GG398" s="18">
        <f t="shared" ref="GG398:GG423" ca="1" si="1900">IF($FY398,OFFSET(BZ$398,$FY$4+$FX398,0),"")</f>
        <v>1</v>
      </c>
      <c r="GH398" s="18">
        <f t="shared" ref="GH398:GH423" ca="1" si="1901">IF($FY398,OFFSET(CI$398,$FY$4+$FX398,0),"")</f>
        <v>1</v>
      </c>
      <c r="GI398" s="18">
        <f t="shared" ref="GI398:GI423" ca="1" si="1902">IF($FY398,OFFSET(CE$398,$FY$4+$FX398,0),"")</f>
        <v>1</v>
      </c>
      <c r="GJ398" s="94">
        <f ca="1">GG398*GH398*GI398</f>
        <v>1</v>
      </c>
      <c r="GL398">
        <f ca="1">GF398</f>
        <v>1985</v>
      </c>
      <c r="GM398" s="18">
        <f t="shared" ref="GM398:GM423" ca="1" si="1903">IF($FY398,OFFSET(BH$398,$FY$4+$FX398,0),"")</f>
        <v>1</v>
      </c>
      <c r="GN398" s="18">
        <f t="shared" ref="GN398:GN423" ca="1" si="1904">IF($FY398,OFFSET(BI$398,$FY$4+$FX398,0),"")</f>
        <v>1</v>
      </c>
      <c r="GO398" s="18">
        <f t="shared" ref="GO398:GO423" ca="1" si="1905">IF($FY398,OFFSET(BJ$398,$FY$4+$FX398,0),"")</f>
        <v>1</v>
      </c>
      <c r="GP398" s="18">
        <f t="shared" ref="GP398:GP423" ca="1" si="1906">IF($FY398,OFFSET(BK$398,$FY$4+$FX398,0),"")</f>
        <v>1</v>
      </c>
      <c r="GQ398" s="18">
        <f t="shared" ref="GQ398:GQ421" si="1907">GV398</f>
        <v>1</v>
      </c>
      <c r="GT398" s="26">
        <f t="shared" ref="GT398:GT423" ca="1" si="1908">GJ98</f>
        <v>1</v>
      </c>
      <c r="GU398" s="26">
        <f ca="1">GI398</f>
        <v>1</v>
      </c>
      <c r="GV398">
        <f t="shared" ref="GV398:GV423" si="1909">CE120/CE434</f>
        <v>1</v>
      </c>
    </row>
    <row r="399" spans="1:204" x14ac:dyDescent="0.2">
      <c r="A399" t="s">
        <v>564</v>
      </c>
      <c r="B399" s="1">
        <f>B398+1</f>
        <v>1950</v>
      </c>
      <c r="C399" s="42">
        <f t="shared" si="1875"/>
        <v>5988.5529999999999</v>
      </c>
      <c r="D399" s="42">
        <f t="shared" si="1875"/>
        <v>3893.2979999999998</v>
      </c>
      <c r="E399" s="42">
        <f t="shared" si="1875"/>
        <v>16241.423000000001</v>
      </c>
      <c r="F399" s="42">
        <f t="shared" si="1875"/>
        <v>8492.473</v>
      </c>
      <c r="G399" s="42"/>
      <c r="H399" s="42">
        <f t="shared" si="1876"/>
        <v>34615.746999999996</v>
      </c>
      <c r="I399" s="1"/>
      <c r="J399" s="1"/>
      <c r="K399" s="42"/>
      <c r="L399" s="42">
        <f>[10]Commercial_Total!D315</f>
        <v>3573.0601015326956</v>
      </c>
      <c r="M399" s="42"/>
      <c r="N399" s="42"/>
      <c r="O399" s="42"/>
      <c r="P399" s="42"/>
      <c r="Q399" s="27"/>
      <c r="R399" s="27"/>
      <c r="S399" s="1"/>
      <c r="T399" s="1"/>
      <c r="U399" s="1"/>
      <c r="V399" s="1"/>
      <c r="W399" s="1"/>
      <c r="X399" s="1"/>
      <c r="Z399" s="231"/>
      <c r="AA399" s="231">
        <f t="shared" si="1877"/>
        <v>27788.637079656914</v>
      </c>
      <c r="AB399" s="231"/>
      <c r="AC399" s="51"/>
      <c r="AD399" s="23"/>
      <c r="AE399" s="42">
        <f t="shared" si="1878"/>
        <v>2181.9</v>
      </c>
      <c r="AH399" s="267" t="e">
        <f t="shared" si="1879"/>
        <v>#DIV/0!</v>
      </c>
      <c r="AI399" s="267">
        <f t="shared" si="1880"/>
        <v>128.57989729004765</v>
      </c>
      <c r="AJ399" s="267"/>
      <c r="AK399" s="51" t="e">
        <f t="shared" ref="AK399:AK457" si="1910">N399/AC399*0.001</f>
        <v>#DIV/0!</v>
      </c>
      <c r="AN399" s="34">
        <f t="shared" ref="AN399:AN457" si="1911">P399/AE399</f>
        <v>0</v>
      </c>
      <c r="AO399" s="34">
        <f t="shared" ref="AO399:AO457" si="1912">H399/AE399</f>
        <v>15.864955772491863</v>
      </c>
      <c r="AQ399" s="26" t="e">
        <f t="shared" si="1881"/>
        <v>#DIV/0!</v>
      </c>
      <c r="AR399" s="26">
        <f t="shared" si="1882"/>
        <v>0.65145776691081614</v>
      </c>
      <c r="AS399" s="26"/>
      <c r="AT399" s="26"/>
      <c r="AU399" s="26"/>
      <c r="AV399" s="26">
        <f t="shared" ref="AV399:AV460" si="1913">AN399/AN$464</f>
        <v>0</v>
      </c>
      <c r="AY399" s="34">
        <f t="shared" ref="AY399:AY457" si="1914">Z399/$AE399</f>
        <v>0</v>
      </c>
      <c r="AZ399" s="34">
        <f t="shared" ref="AZ399:AZ457" si="1915">AA399/$AE399</f>
        <v>12.735981062219585</v>
      </c>
      <c r="BA399" s="34">
        <f t="shared" ref="BA399:BA457" si="1916">AB399/$AE399</f>
        <v>0</v>
      </c>
      <c r="BB399" s="369">
        <f t="shared" ref="BB399:BB460" si="1917">AC399/$AE399</f>
        <v>0</v>
      </c>
      <c r="BD399" s="34"/>
      <c r="BE399" s="26"/>
      <c r="BF399" s="26"/>
      <c r="BH399" s="51"/>
      <c r="BI399" s="258">
        <f>[10]Commercial_Total!Y315</f>
        <v>0.64932111288058492</v>
      </c>
      <c r="BJ399" s="51"/>
      <c r="BK399" s="51"/>
      <c r="BL399" s="1"/>
      <c r="BN399" s="1"/>
      <c r="BO399" s="258">
        <f>[10]Commercial_Total!X315</f>
        <v>1.0032905968831851</v>
      </c>
      <c r="BP399" s="1"/>
      <c r="BQ399" s="51"/>
      <c r="BR399" s="1"/>
      <c r="BZ399" s="83">
        <f>IF(FV399&gt;0,FV399,"NA")</f>
        <v>0.28763331004389842</v>
      </c>
      <c r="CA399" s="83">
        <f t="shared" si="1883"/>
        <v>1.5752963678469758</v>
      </c>
      <c r="CB399" s="83" t="str">
        <f t="shared" si="1884"/>
        <v>NA</v>
      </c>
      <c r="CC399" s="83" t="str">
        <f t="shared" si="1885"/>
        <v>NA</v>
      </c>
      <c r="CD399" s="83" t="str">
        <f t="shared" si="1886"/>
        <v>NA</v>
      </c>
      <c r="CE399" s="83" t="str">
        <f t="shared" si="1887"/>
        <v>NA</v>
      </c>
      <c r="CF399" s="84" t="str">
        <f t="shared" ref="CF399:CF445" si="1918">IF(ISERR(CQ399),"NA ", CQ399)</f>
        <v xml:space="preserve">NA </v>
      </c>
      <c r="CG399" s="84" t="str">
        <f t="shared" si="1888"/>
        <v>NA</v>
      </c>
      <c r="CH399" s="9"/>
      <c r="CI399" s="84" t="str">
        <f t="shared" ref="CI399:CI445" si="1919">IF(ISERR(CR399),"NA ", CR399)</f>
        <v xml:space="preserve">NA </v>
      </c>
      <c r="CJ399" s="26"/>
      <c r="CK399" s="87" t="e">
        <f t="shared" si="1889"/>
        <v>#DIV/0!</v>
      </c>
      <c r="CL399" s="87">
        <f t="shared" ref="CL399:CL457" si="1920">AY399*AZ399*BA399*BB399</f>
        <v>0</v>
      </c>
      <c r="CM399" s="92">
        <f t="shared" ref="CM399:CM457" si="1921">IF(ISERR(CK399),0,IF(CK399&lt;0.0001,0,1))</f>
        <v>0</v>
      </c>
      <c r="CN399" s="92">
        <f t="shared" ref="CN399:CN457" si="1922">IF(ISERR(CL399),0,IF(CL399&lt;0.0001,0,1))</f>
        <v>0</v>
      </c>
      <c r="CO399" s="5">
        <f t="shared" si="1890"/>
        <v>0</v>
      </c>
      <c r="CP399" s="91">
        <f t="shared" si="1891"/>
        <v>0</v>
      </c>
      <c r="CQ399" s="37" t="e">
        <f t="shared" si="1892"/>
        <v>#VALUE!</v>
      </c>
      <c r="CR399" t="e">
        <f t="shared" si="1893"/>
        <v>#VALUE!</v>
      </c>
      <c r="CS399" s="84" t="str">
        <f t="shared" si="1894"/>
        <v xml:space="preserve">NA </v>
      </c>
      <c r="CT399" s="205"/>
      <c r="CU399" s="244"/>
      <c r="CV399" s="5"/>
      <c r="CW399" s="26" t="e">
        <f t="shared" ref="CW399:CW457" si="1923">K399/$P399</f>
        <v>#DIV/0!</v>
      </c>
      <c r="CX399" s="26" t="e">
        <f t="shared" ref="CX399:CX457" si="1924">L399/$P399</f>
        <v>#DIV/0!</v>
      </c>
      <c r="CY399" s="26" t="e">
        <f t="shared" ref="CY399:CY457" si="1925">M399/$P399</f>
        <v>#DIV/0!</v>
      </c>
      <c r="CZ399" s="26" t="e">
        <f t="shared" ref="CZ399:CZ457" si="1926">N399/$P399</f>
        <v>#DIV/0!</v>
      </c>
      <c r="DA399" s="26"/>
      <c r="DB399" t="e">
        <f t="shared" ref="DB399:DB457" si="1927">SUM(CW399:CZ399)</f>
        <v>#DIV/0!</v>
      </c>
      <c r="DD399" s="26" t="e">
        <f>(CW399-CW398)/LN(CW399/CW398)</f>
        <v>#DIV/0!</v>
      </c>
      <c r="DE399" s="26" t="e">
        <f>(CX399-CX398)/LN(CX399/CX398)</f>
        <v>#DIV/0!</v>
      </c>
      <c r="DF399" s="26" t="e">
        <f>(CY399-CY398)/LN(CY399/CY398)</f>
        <v>#DIV/0!</v>
      </c>
      <c r="DG399" s="26" t="e">
        <f>(CZ399-CZ398)/LN(CZ399/CZ398)</f>
        <v>#DIV/0!</v>
      </c>
      <c r="DH399" s="26"/>
      <c r="DI399" s="26" t="e">
        <f>SUM(DD399:DG399)</f>
        <v>#DIV/0!</v>
      </c>
      <c r="DJ399" s="26"/>
      <c r="DK399" s="26" t="e">
        <f>DD399/$DI464</f>
        <v>#DIV/0!</v>
      </c>
      <c r="DL399" s="26" t="e">
        <f>DE399/$DI464</f>
        <v>#DIV/0!</v>
      </c>
      <c r="DM399" s="26" t="e">
        <f>DF399/$DI464</f>
        <v>#DIV/0!</v>
      </c>
      <c r="DN399" s="26" t="e">
        <f>DG399/$DI464</f>
        <v>#DIV/0!</v>
      </c>
      <c r="DO399" s="26"/>
      <c r="DP399" s="26" t="e">
        <f>SUM(DK399:DN399)</f>
        <v>#DIV/0!</v>
      </c>
      <c r="DQ399" s="26"/>
      <c r="DR399" s="26"/>
      <c r="DS399" s="26" t="e">
        <f>LN(AQ399/AQ398)</f>
        <v>#DIV/0!</v>
      </c>
      <c r="DT399" s="26">
        <f>LN(AR399/AR398)</f>
        <v>5.1594867203762794E-2</v>
      </c>
      <c r="DU399" s="26" t="e">
        <f>LN(AS399/AS398)</f>
        <v>#DIV/0!</v>
      </c>
      <c r="DV399" s="26" t="e">
        <f>LN(AT399/AT398)</f>
        <v>#DIV/0!</v>
      </c>
      <c r="DW399" s="26"/>
      <c r="DY399" s="26" t="e">
        <f>EXP(SUMPRODUCT($DK399:$DN399,DS399:DV399))</f>
        <v>#DIV/0!</v>
      </c>
      <c r="DZ399" s="26">
        <f>IF(ISERR(DY399),DZ398,DY399*DZ398)</f>
        <v>1</v>
      </c>
      <c r="EA399" s="26">
        <f t="shared" si="1895"/>
        <v>1.1815968892479078</v>
      </c>
      <c r="EC399" s="26" t="e">
        <f t="shared" ref="EC399:EC457" si="1928">LN(AY399/AY398)</f>
        <v>#DIV/0!</v>
      </c>
      <c r="ED399" s="26">
        <f t="shared" ref="ED399:ED457" si="1929">LN(AZ399/AZ398)</f>
        <v>-6.3436159827682082E-2</v>
      </c>
      <c r="EE399" s="26" t="e">
        <f t="shared" ref="EE399:EE457" si="1930">LN(BA399/BA398)</f>
        <v>#DIV/0!</v>
      </c>
      <c r="EF399" s="26" t="e">
        <f t="shared" ref="EF399:EF457" si="1931">LN(BB399/BB398)</f>
        <v>#DIV/0!</v>
      </c>
      <c r="EG399" s="26"/>
      <c r="EI399" s="26" t="e">
        <f t="shared" ref="EI399:EI457" si="1932">EXP(SUMPRODUCT($DK399:$DN399,EC399:EF399))</f>
        <v>#DIV/0!</v>
      </c>
      <c r="EJ399" s="26">
        <f>IF(ISERR(EI399),EJ398,EI399*EJ398)</f>
        <v>1</v>
      </c>
      <c r="EK399" s="26">
        <f t="shared" ref="EK399:EK460" si="1933">EJ399/EJ$464</f>
        <v>1.2071089302373847</v>
      </c>
      <c r="EN399" s="26" t="e">
        <f>LN(BH399/BH398)</f>
        <v>#DIV/0!</v>
      </c>
      <c r="EO399" s="26">
        <f>LN(BI399/BI398)</f>
        <v>2.0134280550747185E-2</v>
      </c>
      <c r="EP399" s="26" t="e">
        <f>LN(BJ399/BJ398)</f>
        <v>#DIV/0!</v>
      </c>
      <c r="EQ399" s="26" t="e">
        <f>LN(BK399/BK398)</f>
        <v>#DIV/0!</v>
      </c>
      <c r="ET399" s="26" t="e">
        <f>EXP(SUMPRODUCT($DK399:$DN399,EN399:EQ399))</f>
        <v>#DIV/0!</v>
      </c>
      <c r="EU399" s="26">
        <f>IF(ISERR(ET399),EU398,ET399*EU398)</f>
        <v>1</v>
      </c>
      <c r="EV399" s="26">
        <f t="shared" si="1896"/>
        <v>1.1662650181160659</v>
      </c>
      <c r="EW399" s="26"/>
      <c r="EX399" s="26" t="e">
        <f t="shared" ref="EX399:EX457" si="1934">LN(BN399/BN398)</f>
        <v>#DIV/0!</v>
      </c>
      <c r="EY399" s="26">
        <f t="shared" ref="EY399:EY457" si="1935">LN(BO399/BO398)</f>
        <v>3.1460586653015411E-2</v>
      </c>
      <c r="EZ399" s="26" t="e">
        <f t="shared" ref="EZ399:EZ457" si="1936">LN(BP399/BP398)</f>
        <v>#DIV/0!</v>
      </c>
      <c r="FA399" s="26" t="e">
        <f t="shared" ref="FA399:FA457" si="1937">LN(BQ399/BQ398)</f>
        <v>#DIV/0!</v>
      </c>
      <c r="FB399" s="26"/>
      <c r="FC399" s="26"/>
      <c r="FD399" s="26" t="e">
        <f>EXP(SUMPRODUCT($DK399:$DN399,EX399:FA399))</f>
        <v>#DIV/0!</v>
      </c>
      <c r="FE399" s="26">
        <f>IF(ISERR(FD399),FE398,FD399*FE398)</f>
        <v>1</v>
      </c>
      <c r="FF399" s="26">
        <f t="shared" si="1897"/>
        <v>0.99491704139072668</v>
      </c>
      <c r="FV399" s="26">
        <f t="shared" si="1898"/>
        <v>0.28763331004389842</v>
      </c>
      <c r="FX399" s="8">
        <f>FX398+1</f>
        <v>1</v>
      </c>
      <c r="FY399" t="b">
        <f t="shared" ref="FY399:FY457" si="1938">(FX399+Begin_year_chart1&lt;=End_year_chart1)</f>
        <v>1</v>
      </c>
      <c r="GB399" s="13">
        <f ca="1">OFFSET(L398,$FY$5,0)</f>
        <v>18477.557024876471</v>
      </c>
      <c r="GC399" s="20">
        <f ca="1">OFFSET(CX398,$FY$7,0)</f>
        <v>0.16560519367036367</v>
      </c>
      <c r="GD399" s="13">
        <f ca="1">OFFSET(AR398,$FY$5,0)</f>
        <v>1.1037702494644688</v>
      </c>
      <c r="GE399" s="11"/>
      <c r="GF399" s="17">
        <f t="shared" ca="1" si="1899"/>
        <v>1986</v>
      </c>
      <c r="GG399" s="18">
        <f t="shared" ca="1" si="1900"/>
        <v>1.0351187102047275</v>
      </c>
      <c r="GH399" s="18">
        <f t="shared" ca="1" si="1901"/>
        <v>0.97623900445228917</v>
      </c>
      <c r="GI399" s="18">
        <f t="shared" ca="1" si="1902"/>
        <v>1.0057947507691165</v>
      </c>
      <c r="GJ399" s="94">
        <f t="shared" ref="GJ399:GJ421" ca="1" si="1939">GG399*GH399*GI399</f>
        <v>1.0163789895733135</v>
      </c>
      <c r="GL399">
        <f t="shared" ref="GL399:GL421" ca="1" si="1940">GF399</f>
        <v>1986</v>
      </c>
      <c r="GM399" s="18">
        <f t="shared" ca="1" si="1903"/>
        <v>0.99446178792155104</v>
      </c>
      <c r="GN399" s="18">
        <f t="shared" ca="1" si="1904"/>
        <v>0.99353912768026942</v>
      </c>
      <c r="GO399" s="18">
        <f t="shared" ca="1" si="1905"/>
        <v>1.0187348675972399</v>
      </c>
      <c r="GP399" s="18">
        <f t="shared" ca="1" si="1906"/>
        <v>1.0076372215364484</v>
      </c>
      <c r="GQ399" s="18">
        <f t="shared" si="1907"/>
        <v>0.99581707801172581</v>
      </c>
      <c r="GT399" s="26">
        <f t="shared" ca="1" si="1908"/>
        <v>1.0015875897904336</v>
      </c>
      <c r="GU399" s="26">
        <f t="shared" ref="GU399:GU421" ca="1" si="1941">GI399</f>
        <v>1.0057947507691165</v>
      </c>
      <c r="GV399">
        <f t="shared" si="1909"/>
        <v>0.99581707801172581</v>
      </c>
    </row>
    <row r="400" spans="1:204" x14ac:dyDescent="0.2">
      <c r="A400" t="s">
        <v>564</v>
      </c>
      <c r="B400" s="1">
        <f t="shared" ref="B400:B460" si="1942">B399+1</f>
        <v>1951</v>
      </c>
      <c r="C400" s="42">
        <f t="shared" si="1875"/>
        <v>6380.1930000000002</v>
      </c>
      <c r="D400" s="42">
        <f t="shared" si="1875"/>
        <v>3873.2260000000001</v>
      </c>
      <c r="E400" s="42">
        <f t="shared" si="1875"/>
        <v>17678.531999999999</v>
      </c>
      <c r="F400" s="42">
        <f t="shared" si="1875"/>
        <v>9041.8919999999998</v>
      </c>
      <c r="G400" s="42"/>
      <c r="H400" s="42">
        <f t="shared" si="1876"/>
        <v>36973.843000000001</v>
      </c>
      <c r="I400" s="1"/>
      <c r="J400" s="1"/>
      <c r="K400" s="42"/>
      <c r="L400" s="42">
        <f>[10]Commercial_Total!D316</f>
        <v>3566.1622596728084</v>
      </c>
      <c r="M400" s="42"/>
      <c r="N400" s="42"/>
      <c r="O400" s="42"/>
      <c r="P400" s="42"/>
      <c r="Q400" s="27"/>
      <c r="R400" s="27"/>
      <c r="S400" s="1"/>
      <c r="T400" s="1"/>
      <c r="U400" s="1"/>
      <c r="V400" s="1"/>
      <c r="W400" s="1"/>
      <c r="X400" s="1"/>
      <c r="Z400" s="231"/>
      <c r="AA400" s="231">
        <f t="shared" si="1877"/>
        <v>28246.642791733044</v>
      </c>
      <c r="AB400" s="231"/>
      <c r="AC400" s="51"/>
      <c r="AD400" s="23"/>
      <c r="AE400" s="42">
        <f t="shared" si="1878"/>
        <v>2357.6999999999998</v>
      </c>
      <c r="AH400" s="267" t="e">
        <f t="shared" si="1879"/>
        <v>#DIV/0!</v>
      </c>
      <c r="AI400" s="267">
        <f t="shared" si="1880"/>
        <v>126.25083575300208</v>
      </c>
      <c r="AJ400" s="267"/>
      <c r="AK400" s="51" t="e">
        <f t="shared" si="1910"/>
        <v>#DIV/0!</v>
      </c>
      <c r="AN400" s="34">
        <f t="shared" si="1911"/>
        <v>0</v>
      </c>
      <c r="AO400" s="34">
        <f t="shared" si="1912"/>
        <v>15.682166094074736</v>
      </c>
      <c r="AQ400" s="26" t="e">
        <f t="shared" si="1881"/>
        <v>#DIV/0!</v>
      </c>
      <c r="AR400" s="26">
        <f t="shared" si="1882"/>
        <v>0.63965743684445342</v>
      </c>
      <c r="AS400" s="26"/>
      <c r="AT400" s="26"/>
      <c r="AU400" s="26"/>
      <c r="AV400" s="26">
        <f t="shared" si="1913"/>
        <v>0</v>
      </c>
      <c r="AY400" s="34">
        <f t="shared" si="1914"/>
        <v>0</v>
      </c>
      <c r="AZ400" s="34">
        <f t="shared" si="1915"/>
        <v>11.980592438280123</v>
      </c>
      <c r="BA400" s="34">
        <f t="shared" si="1916"/>
        <v>0</v>
      </c>
      <c r="BB400" s="369">
        <f t="shared" si="1917"/>
        <v>0</v>
      </c>
      <c r="BD400" s="34"/>
      <c r="BE400" s="26"/>
      <c r="BF400" s="26"/>
      <c r="BH400" s="51"/>
      <c r="BI400" s="258">
        <f>[10]Commercial_Total!Y316</f>
        <v>0.63463572692194403</v>
      </c>
      <c r="BJ400" s="51"/>
      <c r="BK400" s="51"/>
      <c r="BL400" s="1"/>
      <c r="BN400" s="1"/>
      <c r="BO400" s="258">
        <f>[10]Commercial_Total!X316</f>
        <v>1.0079127438142588</v>
      </c>
      <c r="BP400" s="1"/>
      <c r="BQ400" s="51"/>
      <c r="BR400" s="1"/>
      <c r="BZ400" s="83">
        <f t="shared" ref="BZ400:BZ445" si="1943">IF(FV400&gt;0,FV400,"NA")</f>
        <v>0.31080849493125223</v>
      </c>
      <c r="CA400" s="83">
        <f t="shared" si="1883"/>
        <v>1.5571464328191273</v>
      </c>
      <c r="CB400" s="83" t="str">
        <f t="shared" si="1884"/>
        <v>NA</v>
      </c>
      <c r="CC400" s="83" t="str">
        <f t="shared" si="1885"/>
        <v>NA</v>
      </c>
      <c r="CD400" s="83" t="str">
        <f t="shared" si="1886"/>
        <v>NA</v>
      </c>
      <c r="CE400" s="83" t="str">
        <f t="shared" si="1887"/>
        <v>NA</v>
      </c>
      <c r="CF400" s="84" t="str">
        <f t="shared" si="1918"/>
        <v xml:space="preserve">NA </v>
      </c>
      <c r="CG400" s="84" t="str">
        <f t="shared" si="1888"/>
        <v>NA</v>
      </c>
      <c r="CH400" s="9"/>
      <c r="CI400" s="84" t="str">
        <f t="shared" si="1919"/>
        <v xml:space="preserve">NA </v>
      </c>
      <c r="CJ400" s="26"/>
      <c r="CK400" s="87" t="e">
        <f t="shared" si="1889"/>
        <v>#DIV/0!</v>
      </c>
      <c r="CL400" s="87">
        <f t="shared" si="1920"/>
        <v>0</v>
      </c>
      <c r="CM400" s="92">
        <f t="shared" si="1921"/>
        <v>0</v>
      </c>
      <c r="CN400" s="92">
        <f t="shared" si="1922"/>
        <v>0</v>
      </c>
      <c r="CO400" s="5">
        <f t="shared" si="1890"/>
        <v>0</v>
      </c>
      <c r="CP400" s="91">
        <f t="shared" si="1891"/>
        <v>0</v>
      </c>
      <c r="CQ400" s="37" t="e">
        <f t="shared" si="1892"/>
        <v>#VALUE!</v>
      </c>
      <c r="CR400" t="e">
        <f t="shared" si="1893"/>
        <v>#VALUE!</v>
      </c>
      <c r="CS400" s="84" t="str">
        <f t="shared" si="1894"/>
        <v xml:space="preserve">NA </v>
      </c>
      <c r="CT400" s="205"/>
      <c r="CU400" s="244"/>
      <c r="CV400" s="5"/>
      <c r="CW400" s="26" t="e">
        <f t="shared" si="1923"/>
        <v>#DIV/0!</v>
      </c>
      <c r="CX400" s="26" t="e">
        <f t="shared" si="1924"/>
        <v>#DIV/0!</v>
      </c>
      <c r="CY400" s="26" t="e">
        <f t="shared" si="1925"/>
        <v>#DIV/0!</v>
      </c>
      <c r="CZ400" s="26" t="e">
        <f t="shared" si="1926"/>
        <v>#DIV/0!</v>
      </c>
      <c r="DA400" s="26"/>
      <c r="DB400" t="e">
        <f t="shared" si="1927"/>
        <v>#DIV/0!</v>
      </c>
      <c r="DD400" s="26" t="e">
        <f t="shared" ref="DD400:DD457" si="1944">(CW400-CW399)/LN(CW400/CW399)</f>
        <v>#DIV/0!</v>
      </c>
      <c r="DE400" s="26" t="e">
        <f t="shared" ref="DE400:DE457" si="1945">(CX400-CX399)/LN(CX400/CX399)</f>
        <v>#DIV/0!</v>
      </c>
      <c r="DF400" s="26" t="e">
        <f t="shared" ref="DF400:DF457" si="1946">(CY400-CY399)/LN(CY400/CY399)</f>
        <v>#DIV/0!</v>
      </c>
      <c r="DG400" s="26" t="e">
        <f t="shared" ref="DG400:DG457" si="1947">(CZ400-CZ399)/LN(CZ400/CZ399)</f>
        <v>#DIV/0!</v>
      </c>
      <c r="DH400" s="26"/>
      <c r="DI400" s="26" t="e">
        <f t="shared" ref="DI400:DI457" si="1948">SUM(DD400:DG400)</f>
        <v>#DIV/0!</v>
      </c>
      <c r="DJ400" s="26"/>
      <c r="DK400" s="26" t="e">
        <f t="shared" ref="DK400:DK457" si="1949">DD400/$DI400</f>
        <v>#DIV/0!</v>
      </c>
      <c r="DL400" s="26" t="e">
        <f t="shared" ref="DL400:DL457" si="1950">DE400/$DI400</f>
        <v>#DIV/0!</v>
      </c>
      <c r="DM400" s="26" t="e">
        <f t="shared" ref="DM400:DM457" si="1951">DF400/$DI400</f>
        <v>#DIV/0!</v>
      </c>
      <c r="DN400" s="26" t="e">
        <f t="shared" ref="DN400:DN457" si="1952">DG400/$DI400</f>
        <v>#DIV/0!</v>
      </c>
      <c r="DO400" s="26"/>
      <c r="DP400" s="26" t="e">
        <f t="shared" ref="DP400:DP457" si="1953">SUM(DK400:DN400)</f>
        <v>#DIV/0!</v>
      </c>
      <c r="DQ400" s="26"/>
      <c r="DR400" s="26"/>
      <c r="DS400" s="26" t="e">
        <f t="shared" ref="DS400:DS457" si="1954">LN(AQ400/AQ399)</f>
        <v>#DIV/0!</v>
      </c>
      <c r="DT400" s="26">
        <f t="shared" ref="DT400:DT457" si="1955">LN(AR400/AR399)</f>
        <v>-1.8279791951972844E-2</v>
      </c>
      <c r="DU400" s="26" t="e">
        <f t="shared" ref="DU400:DU457" si="1956">LN(AS400/AS399)</f>
        <v>#DIV/0!</v>
      </c>
      <c r="DV400" s="26" t="e">
        <f t="shared" ref="DV400:DV457" si="1957">LN(AT400/AT399)</f>
        <v>#DIV/0!</v>
      </c>
      <c r="DW400" s="26"/>
      <c r="DY400" s="26" t="e">
        <f>EXP(SUMPRODUCT($DK400:$DN400,DS400:DV400))</f>
        <v>#DIV/0!</v>
      </c>
      <c r="DZ400" s="26">
        <f t="shared" ref="DZ400:DZ457" si="1958">IF(ISERR(DY400),DZ399,DY400*DZ399)</f>
        <v>1</v>
      </c>
      <c r="EA400" s="26">
        <f t="shared" si="1895"/>
        <v>1.1815968892479078</v>
      </c>
      <c r="EC400" s="26" t="e">
        <f t="shared" si="1928"/>
        <v>#DIV/0!</v>
      </c>
      <c r="ED400" s="26">
        <f t="shared" si="1929"/>
        <v>-6.1143098410364041E-2</v>
      </c>
      <c r="EE400" s="26" t="e">
        <f t="shared" si="1930"/>
        <v>#DIV/0!</v>
      </c>
      <c r="EF400" s="26" t="e">
        <f t="shared" si="1931"/>
        <v>#DIV/0!</v>
      </c>
      <c r="EG400" s="26"/>
      <c r="EI400" s="26" t="e">
        <f t="shared" si="1932"/>
        <v>#DIV/0!</v>
      </c>
      <c r="EJ400" s="26">
        <f t="shared" ref="EJ400:EJ457" si="1959">IF(ISERR(EI400),EJ399,EI400*EJ399)</f>
        <v>1</v>
      </c>
      <c r="EK400" s="26">
        <f t="shared" si="1933"/>
        <v>1.2071089302373847</v>
      </c>
      <c r="EN400" s="26" t="e">
        <f t="shared" ref="EN400:EN457" si="1960">LN(BH400/BH399)</f>
        <v>#DIV/0!</v>
      </c>
      <c r="EO400" s="26">
        <f t="shared" ref="EO400:EO457" si="1961">LN(BI400/BI399)</f>
        <v>-2.287619946104974E-2</v>
      </c>
      <c r="EP400" s="26" t="e">
        <f t="shared" ref="EP400:EP457" si="1962">LN(BJ400/BJ399)</f>
        <v>#DIV/0!</v>
      </c>
      <c r="EQ400" s="26" t="e">
        <f t="shared" ref="EQ400:EQ457" si="1963">LN(BK400/BK399)</f>
        <v>#DIV/0!</v>
      </c>
      <c r="ET400" s="26" t="e">
        <f t="shared" ref="ET400:ET457" si="1964">EXP(SUMPRODUCT($DK400:$DN400,EN400:EQ400))</f>
        <v>#DIV/0!</v>
      </c>
      <c r="EU400" s="26">
        <f t="shared" ref="EU400:EU457" si="1965">IF(ISERR(ET400),EU399,ET400*EU399)</f>
        <v>1</v>
      </c>
      <c r="EV400" s="26">
        <f t="shared" si="1896"/>
        <v>1.1662650181160659</v>
      </c>
      <c r="EW400" s="26"/>
      <c r="EX400" s="26" t="e">
        <f t="shared" si="1934"/>
        <v>#DIV/0!</v>
      </c>
      <c r="EY400" s="26">
        <f t="shared" si="1935"/>
        <v>4.5964075090767654E-3</v>
      </c>
      <c r="EZ400" s="26" t="e">
        <f t="shared" si="1936"/>
        <v>#DIV/0!</v>
      </c>
      <c r="FA400" s="26" t="e">
        <f t="shared" si="1937"/>
        <v>#DIV/0!</v>
      </c>
      <c r="FB400" s="26"/>
      <c r="FC400" s="26"/>
      <c r="FD400" s="26" t="e">
        <f t="shared" ref="FD400:FD457" si="1966">EXP(SUMPRODUCT($DK400:$DN400,EX400:FA400))</f>
        <v>#DIV/0!</v>
      </c>
      <c r="FE400" s="26">
        <f t="shared" ref="FE400:FE457" si="1967">IF(ISERR(FD400),FE399,FD400*FE399)</f>
        <v>1</v>
      </c>
      <c r="FF400" s="26">
        <f t="shared" si="1897"/>
        <v>0.99491704139072668</v>
      </c>
      <c r="FV400" s="26">
        <f t="shared" si="1898"/>
        <v>0.31080849493125223</v>
      </c>
      <c r="FX400" s="8">
        <f t="shared" ref="FX400:FX459" si="1968">FX399+1</f>
        <v>2</v>
      </c>
      <c r="FY400" t="b">
        <f t="shared" si="1938"/>
        <v>1</v>
      </c>
      <c r="GB400" s="13">
        <f ca="1">OFFSET(M398,$FY$5,0)</f>
        <v>24364.629314620524</v>
      </c>
      <c r="GC400" s="20">
        <f ca="1">OFFSET(CY398,$FY$7,0)</f>
        <v>0.32345631209530135</v>
      </c>
      <c r="GD400" s="13">
        <f ca="1">OFFSET(AS398,$FY$5,0)</f>
        <v>0.77533254629576398</v>
      </c>
      <c r="GE400" s="11"/>
      <c r="GF400" s="17">
        <f t="shared" ca="1" si="1899"/>
        <v>1987</v>
      </c>
      <c r="GG400" s="18">
        <f t="shared" ca="1" si="1900"/>
        <v>1.0709492861568477</v>
      </c>
      <c r="GH400" s="18">
        <f t="shared" ca="1" si="1901"/>
        <v>0.99041424104953091</v>
      </c>
      <c r="GI400" s="18">
        <f t="shared" ca="1" si="1902"/>
        <v>0.98399672254782267</v>
      </c>
      <c r="GJ400" s="94">
        <f t="shared" ca="1" si="1939"/>
        <v>1.0437090133211473</v>
      </c>
      <c r="GL400">
        <f t="shared" ca="1" si="1940"/>
        <v>1987</v>
      </c>
      <c r="GM400" s="18">
        <f t="shared" ca="1" si="1903"/>
        <v>0.98352504151839937</v>
      </c>
      <c r="GN400" s="18">
        <f t="shared" ca="1" si="1904"/>
        <v>1.0032050420565441</v>
      </c>
      <c r="GO400" s="18">
        <f t="shared" ca="1" si="1905"/>
        <v>0.97028600722613034</v>
      </c>
      <c r="GP400" s="18">
        <f t="shared" ca="1" si="1906"/>
        <v>0.98888140040758443</v>
      </c>
      <c r="GQ400" s="18">
        <f t="shared" si="1907"/>
        <v>0.99277907043982294</v>
      </c>
      <c r="GT400" s="26">
        <f t="shared" ca="1" si="1908"/>
        <v>0.9768913515268598</v>
      </c>
      <c r="GU400" s="26">
        <f t="shared" ca="1" si="1941"/>
        <v>0.98399672254782267</v>
      </c>
      <c r="GV400">
        <f t="shared" si="1909"/>
        <v>0.99277907043982294</v>
      </c>
    </row>
    <row r="401" spans="1:204" x14ac:dyDescent="0.2">
      <c r="A401" t="s">
        <v>564</v>
      </c>
      <c r="B401" s="1">
        <f t="shared" si="1942"/>
        <v>1952</v>
      </c>
      <c r="C401" s="42">
        <f t="shared" si="1875"/>
        <v>6560.2430000000004</v>
      </c>
      <c r="D401" s="42">
        <f t="shared" si="1875"/>
        <v>3873.3850000000002</v>
      </c>
      <c r="E401" s="42">
        <f t="shared" si="1875"/>
        <v>17311.362000000001</v>
      </c>
      <c r="F401" s="42">
        <f t="shared" si="1875"/>
        <v>9002.7520000000004</v>
      </c>
      <c r="G401" s="42"/>
      <c r="H401" s="42">
        <f t="shared" si="1876"/>
        <v>36747.741999999998</v>
      </c>
      <c r="I401" s="1"/>
      <c r="J401" s="1"/>
      <c r="K401" s="42"/>
      <c r="L401" s="42">
        <f>[10]Commercial_Total!D317</f>
        <v>3570.0909736535218</v>
      </c>
      <c r="M401" s="42"/>
      <c r="N401" s="42"/>
      <c r="O401" s="42"/>
      <c r="P401" s="42"/>
      <c r="Q401" s="27"/>
      <c r="R401" s="27"/>
      <c r="S401" s="1"/>
      <c r="T401" s="1"/>
      <c r="U401" s="1"/>
      <c r="V401" s="1"/>
      <c r="W401" s="1"/>
      <c r="X401" s="1"/>
      <c r="Z401" s="231"/>
      <c r="AA401" s="231">
        <f t="shared" si="1877"/>
        <v>28701.498970601177</v>
      </c>
      <c r="AB401" s="231"/>
      <c r="AC401" s="51"/>
      <c r="AD401" s="23"/>
      <c r="AE401" s="42">
        <f t="shared" si="1878"/>
        <v>2453.6999999999998</v>
      </c>
      <c r="AH401" s="267" t="e">
        <f t="shared" si="1879"/>
        <v>#DIV/0!</v>
      </c>
      <c r="AI401" s="267">
        <f t="shared" si="1880"/>
        <v>124.38691711921913</v>
      </c>
      <c r="AJ401" s="267"/>
      <c r="AK401" s="51" t="e">
        <f t="shared" si="1910"/>
        <v>#DIV/0!</v>
      </c>
      <c r="AN401" s="34">
        <f t="shared" si="1911"/>
        <v>0</v>
      </c>
      <c r="AO401" s="34">
        <f t="shared" si="1912"/>
        <v>14.976460855035253</v>
      </c>
      <c r="AQ401" s="26" t="e">
        <f t="shared" si="1881"/>
        <v>#DIV/0!</v>
      </c>
      <c r="AR401" s="26">
        <f t="shared" si="1882"/>
        <v>0.63021378121507776</v>
      </c>
      <c r="AS401" s="26"/>
      <c r="AT401" s="26"/>
      <c r="AU401" s="26"/>
      <c r="AV401" s="26">
        <f t="shared" si="1913"/>
        <v>0</v>
      </c>
      <c r="AY401" s="34">
        <f t="shared" si="1914"/>
        <v>0</v>
      </c>
      <c r="AZ401" s="34">
        <f t="shared" si="1915"/>
        <v>11.697232331010792</v>
      </c>
      <c r="BA401" s="34">
        <f t="shared" si="1916"/>
        <v>0</v>
      </c>
      <c r="BB401" s="369">
        <f t="shared" si="1917"/>
        <v>0</v>
      </c>
      <c r="BD401" s="34"/>
      <c r="BE401" s="26"/>
      <c r="BF401" s="26"/>
      <c r="BH401" s="51"/>
      <c r="BI401" s="258">
        <f>[10]Commercial_Total!Y317</f>
        <v>0.63597847523076689</v>
      </c>
      <c r="BJ401" s="51"/>
      <c r="BK401" s="51"/>
      <c r="BL401" s="1"/>
      <c r="BN401" s="1"/>
      <c r="BO401" s="258">
        <f>[10]Commercial_Total!X317</f>
        <v>0.99093570892694538</v>
      </c>
      <c r="BP401" s="1"/>
      <c r="BQ401" s="51"/>
      <c r="BR401" s="1"/>
      <c r="BZ401" s="83">
        <f t="shared" si="1943"/>
        <v>0.32346388599601883</v>
      </c>
      <c r="CA401" s="83">
        <f t="shared" si="1883"/>
        <v>1.4870740723428983</v>
      </c>
      <c r="CB401" s="83" t="str">
        <f t="shared" si="1884"/>
        <v>NA</v>
      </c>
      <c r="CC401" s="83" t="str">
        <f t="shared" si="1885"/>
        <v>NA</v>
      </c>
      <c r="CD401" s="83" t="str">
        <f t="shared" si="1886"/>
        <v>NA</v>
      </c>
      <c r="CE401" s="83" t="str">
        <f t="shared" si="1887"/>
        <v>NA</v>
      </c>
      <c r="CF401" s="84" t="str">
        <f t="shared" si="1918"/>
        <v xml:space="preserve">NA </v>
      </c>
      <c r="CG401" s="84" t="str">
        <f t="shared" si="1888"/>
        <v>NA</v>
      </c>
      <c r="CH401" s="9"/>
      <c r="CI401" s="84" t="str">
        <f t="shared" si="1919"/>
        <v xml:space="preserve">NA </v>
      </c>
      <c r="CJ401" s="26"/>
      <c r="CK401" s="87" t="e">
        <f t="shared" si="1889"/>
        <v>#DIV/0!</v>
      </c>
      <c r="CL401" s="87">
        <f t="shared" si="1920"/>
        <v>0</v>
      </c>
      <c r="CM401" s="92">
        <f t="shared" si="1921"/>
        <v>0</v>
      </c>
      <c r="CN401" s="92">
        <f t="shared" si="1922"/>
        <v>0</v>
      </c>
      <c r="CO401" s="5">
        <f t="shared" si="1890"/>
        <v>0</v>
      </c>
      <c r="CP401" s="91">
        <f t="shared" si="1891"/>
        <v>0</v>
      </c>
      <c r="CQ401" s="37" t="e">
        <f t="shared" si="1892"/>
        <v>#VALUE!</v>
      </c>
      <c r="CR401" t="e">
        <f t="shared" si="1893"/>
        <v>#VALUE!</v>
      </c>
      <c r="CS401" s="84" t="str">
        <f t="shared" si="1894"/>
        <v xml:space="preserve">NA </v>
      </c>
      <c r="CT401" s="205"/>
      <c r="CU401" s="244"/>
      <c r="CV401" s="5"/>
      <c r="CW401" s="26" t="e">
        <f t="shared" si="1923"/>
        <v>#DIV/0!</v>
      </c>
      <c r="CX401" s="26" t="e">
        <f t="shared" si="1924"/>
        <v>#DIV/0!</v>
      </c>
      <c r="CY401" s="26" t="e">
        <f t="shared" si="1925"/>
        <v>#DIV/0!</v>
      </c>
      <c r="CZ401" s="26" t="e">
        <f t="shared" si="1926"/>
        <v>#DIV/0!</v>
      </c>
      <c r="DA401" s="26"/>
      <c r="DB401" t="e">
        <f t="shared" si="1927"/>
        <v>#DIV/0!</v>
      </c>
      <c r="DD401" s="26" t="e">
        <f t="shared" si="1944"/>
        <v>#DIV/0!</v>
      </c>
      <c r="DE401" s="26" t="e">
        <f t="shared" si="1945"/>
        <v>#DIV/0!</v>
      </c>
      <c r="DF401" s="26" t="e">
        <f t="shared" si="1946"/>
        <v>#DIV/0!</v>
      </c>
      <c r="DG401" s="26" t="e">
        <f t="shared" si="1947"/>
        <v>#DIV/0!</v>
      </c>
      <c r="DH401" s="26"/>
      <c r="DI401" s="26" t="e">
        <f t="shared" si="1948"/>
        <v>#DIV/0!</v>
      </c>
      <c r="DJ401" s="26"/>
      <c r="DK401" s="26" t="e">
        <f t="shared" si="1949"/>
        <v>#DIV/0!</v>
      </c>
      <c r="DL401" s="26" t="e">
        <f t="shared" si="1950"/>
        <v>#DIV/0!</v>
      </c>
      <c r="DM401" s="26" t="e">
        <f t="shared" si="1951"/>
        <v>#DIV/0!</v>
      </c>
      <c r="DN401" s="26" t="e">
        <f t="shared" si="1952"/>
        <v>#DIV/0!</v>
      </c>
      <c r="DO401" s="26"/>
      <c r="DP401" s="26" t="e">
        <f t="shared" si="1953"/>
        <v>#DIV/0!</v>
      </c>
      <c r="DQ401" s="26"/>
      <c r="DR401" s="26"/>
      <c r="DS401" s="26" t="e">
        <f t="shared" si="1954"/>
        <v>#DIV/0!</v>
      </c>
      <c r="DT401" s="26">
        <f t="shared" si="1955"/>
        <v>-1.4873681036700831E-2</v>
      </c>
      <c r="DU401" s="26" t="e">
        <f t="shared" si="1956"/>
        <v>#DIV/0!</v>
      </c>
      <c r="DV401" s="26" t="e">
        <f t="shared" si="1957"/>
        <v>#DIV/0!</v>
      </c>
      <c r="DW401" s="26"/>
      <c r="DY401" s="26" t="e">
        <f t="shared" ref="DY401:DY457" si="1969">EXP(SUMPRODUCT($DK401:$DN401,DS401:DV401))</f>
        <v>#DIV/0!</v>
      </c>
      <c r="DZ401" s="26">
        <f t="shared" si="1958"/>
        <v>1</v>
      </c>
      <c r="EA401" s="26">
        <f t="shared" si="1895"/>
        <v>1.1815968892479078</v>
      </c>
      <c r="EC401" s="26" t="e">
        <f t="shared" si="1928"/>
        <v>#DIV/0!</v>
      </c>
      <c r="ED401" s="26">
        <f t="shared" si="1929"/>
        <v>-2.3935782826120119E-2</v>
      </c>
      <c r="EE401" s="26" t="e">
        <f t="shared" si="1930"/>
        <v>#DIV/0!</v>
      </c>
      <c r="EF401" s="26" t="e">
        <f t="shared" si="1931"/>
        <v>#DIV/0!</v>
      </c>
      <c r="EG401" s="26"/>
      <c r="EI401" s="26" t="e">
        <f t="shared" si="1932"/>
        <v>#DIV/0!</v>
      </c>
      <c r="EJ401" s="26">
        <f t="shared" si="1959"/>
        <v>1</v>
      </c>
      <c r="EK401" s="26">
        <f t="shared" si="1933"/>
        <v>1.2071089302373847</v>
      </c>
      <c r="EN401" s="26" t="e">
        <f t="shared" si="1960"/>
        <v>#DIV/0!</v>
      </c>
      <c r="EO401" s="26">
        <f t="shared" si="1961"/>
        <v>2.1135428934968073E-3</v>
      </c>
      <c r="EP401" s="26" t="e">
        <f t="shared" si="1962"/>
        <v>#DIV/0!</v>
      </c>
      <c r="EQ401" s="26" t="e">
        <f t="shared" si="1963"/>
        <v>#DIV/0!</v>
      </c>
      <c r="ET401" s="26" t="e">
        <f t="shared" si="1964"/>
        <v>#DIV/0!</v>
      </c>
      <c r="EU401" s="26">
        <f t="shared" si="1965"/>
        <v>1</v>
      </c>
      <c r="EV401" s="26">
        <f t="shared" si="1896"/>
        <v>1.1662650181160659</v>
      </c>
      <c r="EW401" s="26"/>
      <c r="EX401" s="26" t="e">
        <f t="shared" si="1934"/>
        <v>#DIV/0!</v>
      </c>
      <c r="EY401" s="26">
        <f t="shared" si="1935"/>
        <v>-1.6987223930197387E-2</v>
      </c>
      <c r="EZ401" s="26" t="e">
        <f t="shared" si="1936"/>
        <v>#DIV/0!</v>
      </c>
      <c r="FA401" s="26" t="e">
        <f t="shared" si="1937"/>
        <v>#DIV/0!</v>
      </c>
      <c r="FB401" s="26"/>
      <c r="FC401" s="26"/>
      <c r="FD401" s="26" t="e">
        <f t="shared" si="1966"/>
        <v>#DIV/0!</v>
      </c>
      <c r="FE401" s="26">
        <f t="shared" si="1967"/>
        <v>1</v>
      </c>
      <c r="FF401" s="26">
        <f t="shared" si="1897"/>
        <v>0.99491704139072668</v>
      </c>
      <c r="FV401" s="26">
        <f t="shared" si="1898"/>
        <v>0.32346388599601883</v>
      </c>
      <c r="FX401" s="8">
        <f t="shared" si="1968"/>
        <v>3</v>
      </c>
      <c r="FY401" t="b">
        <f t="shared" si="1938"/>
        <v>1</v>
      </c>
      <c r="GB401" s="13">
        <f ca="1">OFFSET(N398,$FY$5,0)</f>
        <v>26949.613354734352</v>
      </c>
      <c r="GC401" s="20">
        <f ca="1">OFFSET(CZ398,$FY$7,0)</f>
        <v>0.27956340308599625</v>
      </c>
      <c r="GD401" s="13">
        <f ca="1">OFFSET(AT398,$FY$5,0)</f>
        <v>0.88126910812865444</v>
      </c>
      <c r="GE401" s="11"/>
      <c r="GF401" s="17">
        <f t="shared" ca="1" si="1899"/>
        <v>1988</v>
      </c>
      <c r="GG401" s="18">
        <f t="shared" ca="1" si="1900"/>
        <v>1.1159682033299498</v>
      </c>
      <c r="GH401" s="18">
        <f t="shared" ca="1" si="1901"/>
        <v>0.99083699108835954</v>
      </c>
      <c r="GI401" s="18">
        <f t="shared" ca="1" si="1902"/>
        <v>0.99021100371577475</v>
      </c>
      <c r="GJ401" s="94">
        <f t="shared" ca="1" si="1939"/>
        <v>1.0949184667627347</v>
      </c>
      <c r="GL401">
        <f t="shared" ca="1" si="1940"/>
        <v>1988</v>
      </c>
      <c r="GM401" s="18">
        <f t="shared" ca="1" si="1903"/>
        <v>0.98896979231498849</v>
      </c>
      <c r="GN401" s="18">
        <f t="shared" ca="1" si="1904"/>
        <v>1.0268583183764712</v>
      </c>
      <c r="GO401" s="18">
        <f t="shared" ca="1" si="1905"/>
        <v>0.98643348410356768</v>
      </c>
      <c r="GP401" s="18">
        <f t="shared" ca="1" si="1906"/>
        <v>0.97402907385998705</v>
      </c>
      <c r="GQ401" s="18">
        <f t="shared" si="1907"/>
        <v>0.99159522968982705</v>
      </c>
      <c r="GT401" s="26">
        <f t="shared" ca="1" si="1908"/>
        <v>0.98188850767093783</v>
      </c>
      <c r="GU401" s="26">
        <f t="shared" ca="1" si="1941"/>
        <v>0.99021100371577475</v>
      </c>
      <c r="GV401">
        <f t="shared" si="1909"/>
        <v>0.99159522968982705</v>
      </c>
    </row>
    <row r="402" spans="1:204" x14ac:dyDescent="0.2">
      <c r="A402" t="s">
        <v>564</v>
      </c>
      <c r="B402" s="1">
        <f t="shared" si="1942"/>
        <v>1953</v>
      </c>
      <c r="C402" s="42">
        <f t="shared" si="1875"/>
        <v>6558.7479999999996</v>
      </c>
      <c r="D402" s="42">
        <f t="shared" si="1875"/>
        <v>3770.982</v>
      </c>
      <c r="E402" s="42">
        <f t="shared" si="1875"/>
        <v>18211.754000000001</v>
      </c>
      <c r="F402" s="42">
        <f t="shared" si="1875"/>
        <v>9123.0220000000008</v>
      </c>
      <c r="G402" s="42"/>
      <c r="H402" s="42">
        <f t="shared" si="1876"/>
        <v>37664.506000000001</v>
      </c>
      <c r="I402" s="1"/>
      <c r="J402" s="1"/>
      <c r="K402" s="42"/>
      <c r="L402" s="42">
        <f>[10]Commercial_Total!D318</f>
        <v>3487.1675386278635</v>
      </c>
      <c r="M402" s="42"/>
      <c r="N402" s="42"/>
      <c r="O402" s="42"/>
      <c r="P402" s="42"/>
      <c r="Q402" s="27"/>
      <c r="R402" s="27"/>
      <c r="S402" s="1"/>
      <c r="T402" s="1"/>
      <c r="U402" s="1"/>
      <c r="V402" s="1"/>
      <c r="W402" s="1"/>
      <c r="X402" s="1"/>
      <c r="Z402" s="231"/>
      <c r="AA402" s="231">
        <f t="shared" si="1877"/>
        <v>29253.228242721685</v>
      </c>
      <c r="AB402" s="231"/>
      <c r="AC402" s="51"/>
      <c r="AD402" s="23"/>
      <c r="AE402" s="42">
        <f t="shared" si="1878"/>
        <v>2568.9</v>
      </c>
      <c r="AH402" s="267" t="e">
        <f t="shared" si="1879"/>
        <v>#DIV/0!</v>
      </c>
      <c r="AI402" s="267">
        <f t="shared" si="1880"/>
        <v>119.20624656171013</v>
      </c>
      <c r="AJ402" s="267"/>
      <c r="AK402" s="51" t="e">
        <f t="shared" si="1910"/>
        <v>#DIV/0!</v>
      </c>
      <c r="AN402" s="34">
        <f t="shared" si="1911"/>
        <v>0</v>
      </c>
      <c r="AO402" s="34">
        <f t="shared" si="1912"/>
        <v>14.661725252053408</v>
      </c>
      <c r="AQ402" s="26" t="e">
        <f t="shared" si="1881"/>
        <v>#DIV/0!</v>
      </c>
      <c r="AR402" s="26">
        <f t="shared" si="1882"/>
        <v>0.60396560289461909</v>
      </c>
      <c r="AS402" s="26"/>
      <c r="AT402" s="26"/>
      <c r="AU402" s="26"/>
      <c r="AV402" s="26">
        <f t="shared" si="1913"/>
        <v>0</v>
      </c>
      <c r="AY402" s="34">
        <f t="shared" si="1914"/>
        <v>0</v>
      </c>
      <c r="AZ402" s="34">
        <f t="shared" si="1915"/>
        <v>11.387453089930197</v>
      </c>
      <c r="BA402" s="34">
        <f t="shared" si="1916"/>
        <v>0</v>
      </c>
      <c r="BB402" s="369">
        <f t="shared" si="1917"/>
        <v>0</v>
      </c>
      <c r="BD402" s="34"/>
      <c r="BE402" s="26"/>
      <c r="BF402" s="26"/>
      <c r="BH402" s="51"/>
      <c r="BI402" s="258">
        <f>[10]Commercial_Total!Y318</f>
        <v>0.62899866665531223</v>
      </c>
      <c r="BJ402" s="51"/>
      <c r="BK402" s="51"/>
      <c r="BL402" s="1"/>
      <c r="BN402" s="1"/>
      <c r="BO402" s="258">
        <f>[10]Commercial_Total!X318</f>
        <v>0.96020172205800369</v>
      </c>
      <c r="BP402" s="1"/>
      <c r="BQ402" s="51"/>
      <c r="BR402" s="1"/>
      <c r="BZ402" s="83">
        <f t="shared" si="1943"/>
        <v>0.33865035527373877</v>
      </c>
      <c r="CA402" s="83">
        <f t="shared" si="1883"/>
        <v>1.4558226866271504</v>
      </c>
      <c r="CB402" s="83" t="str">
        <f t="shared" si="1884"/>
        <v>NA</v>
      </c>
      <c r="CC402" s="83" t="str">
        <f t="shared" si="1885"/>
        <v>NA</v>
      </c>
      <c r="CD402" s="83" t="str">
        <f t="shared" si="1886"/>
        <v>NA</v>
      </c>
      <c r="CE402" s="83" t="str">
        <f t="shared" si="1887"/>
        <v>NA</v>
      </c>
      <c r="CF402" s="84" t="str">
        <f t="shared" si="1918"/>
        <v xml:space="preserve">NA </v>
      </c>
      <c r="CG402" s="84" t="str">
        <f t="shared" si="1888"/>
        <v>NA</v>
      </c>
      <c r="CH402" s="9"/>
      <c r="CI402" s="84" t="str">
        <f t="shared" si="1919"/>
        <v xml:space="preserve">NA </v>
      </c>
      <c r="CJ402" s="26"/>
      <c r="CK402" s="87" t="e">
        <f t="shared" si="1889"/>
        <v>#DIV/0!</v>
      </c>
      <c r="CL402" s="87">
        <f t="shared" si="1920"/>
        <v>0</v>
      </c>
      <c r="CM402" s="92">
        <f t="shared" si="1921"/>
        <v>0</v>
      </c>
      <c r="CN402" s="92">
        <f t="shared" si="1922"/>
        <v>0</v>
      </c>
      <c r="CO402" s="5">
        <f t="shared" si="1890"/>
        <v>0</v>
      </c>
      <c r="CP402" s="91">
        <f t="shared" si="1891"/>
        <v>0</v>
      </c>
      <c r="CQ402" s="37" t="e">
        <f t="shared" si="1892"/>
        <v>#VALUE!</v>
      </c>
      <c r="CR402" t="e">
        <f t="shared" si="1893"/>
        <v>#VALUE!</v>
      </c>
      <c r="CS402" s="84" t="str">
        <f t="shared" si="1894"/>
        <v xml:space="preserve">NA </v>
      </c>
      <c r="CT402" s="205"/>
      <c r="CU402" s="244"/>
      <c r="CV402" s="5"/>
      <c r="CW402" s="26" t="e">
        <f t="shared" si="1923"/>
        <v>#DIV/0!</v>
      </c>
      <c r="CX402" s="26" t="e">
        <f t="shared" si="1924"/>
        <v>#DIV/0!</v>
      </c>
      <c r="CY402" s="26" t="e">
        <f t="shared" si="1925"/>
        <v>#DIV/0!</v>
      </c>
      <c r="CZ402" s="26" t="e">
        <f t="shared" si="1926"/>
        <v>#DIV/0!</v>
      </c>
      <c r="DA402" s="26"/>
      <c r="DB402" t="e">
        <f t="shared" si="1927"/>
        <v>#DIV/0!</v>
      </c>
      <c r="DD402" s="26" t="e">
        <f t="shared" si="1944"/>
        <v>#DIV/0!</v>
      </c>
      <c r="DE402" s="26" t="e">
        <f t="shared" si="1945"/>
        <v>#DIV/0!</v>
      </c>
      <c r="DF402" s="26" t="e">
        <f t="shared" si="1946"/>
        <v>#DIV/0!</v>
      </c>
      <c r="DG402" s="26" t="e">
        <f t="shared" si="1947"/>
        <v>#DIV/0!</v>
      </c>
      <c r="DH402" s="26"/>
      <c r="DI402" s="26" t="e">
        <f t="shared" si="1948"/>
        <v>#DIV/0!</v>
      </c>
      <c r="DJ402" s="26"/>
      <c r="DK402" s="26" t="e">
        <f t="shared" si="1949"/>
        <v>#DIV/0!</v>
      </c>
      <c r="DL402" s="26" t="e">
        <f t="shared" si="1950"/>
        <v>#DIV/0!</v>
      </c>
      <c r="DM402" s="26" t="e">
        <f t="shared" si="1951"/>
        <v>#DIV/0!</v>
      </c>
      <c r="DN402" s="26" t="e">
        <f t="shared" si="1952"/>
        <v>#DIV/0!</v>
      </c>
      <c r="DO402" s="26"/>
      <c r="DP402" s="26" t="e">
        <f t="shared" si="1953"/>
        <v>#DIV/0!</v>
      </c>
      <c r="DQ402" s="26"/>
      <c r="DR402" s="26"/>
      <c r="DS402" s="26" t="e">
        <f t="shared" si="1954"/>
        <v>#DIV/0!</v>
      </c>
      <c r="DT402" s="26">
        <f t="shared" si="1955"/>
        <v>-4.2541849623218678E-2</v>
      </c>
      <c r="DU402" s="26" t="e">
        <f t="shared" si="1956"/>
        <v>#DIV/0!</v>
      </c>
      <c r="DV402" s="26" t="e">
        <f t="shared" si="1957"/>
        <v>#DIV/0!</v>
      </c>
      <c r="DW402" s="26"/>
      <c r="DY402" s="26" t="e">
        <f t="shared" si="1969"/>
        <v>#DIV/0!</v>
      </c>
      <c r="DZ402" s="26">
        <f t="shared" si="1958"/>
        <v>1</v>
      </c>
      <c r="EA402" s="26">
        <f t="shared" si="1895"/>
        <v>1.1815968892479078</v>
      </c>
      <c r="EC402" s="26" t="e">
        <f t="shared" si="1928"/>
        <v>#DIV/0!</v>
      </c>
      <c r="ED402" s="26">
        <f t="shared" si="1929"/>
        <v>-2.6840117773335021E-2</v>
      </c>
      <c r="EE402" s="26" t="e">
        <f t="shared" si="1930"/>
        <v>#DIV/0!</v>
      </c>
      <c r="EF402" s="26" t="e">
        <f t="shared" si="1931"/>
        <v>#DIV/0!</v>
      </c>
      <c r="EG402" s="26"/>
      <c r="EI402" s="26" t="e">
        <f t="shared" si="1932"/>
        <v>#DIV/0!</v>
      </c>
      <c r="EJ402" s="26">
        <f t="shared" si="1959"/>
        <v>1</v>
      </c>
      <c r="EK402" s="26">
        <f t="shared" si="1933"/>
        <v>1.2071089302373847</v>
      </c>
      <c r="EN402" s="26" t="e">
        <f t="shared" si="1960"/>
        <v>#DIV/0!</v>
      </c>
      <c r="EO402" s="26">
        <f t="shared" si="1961"/>
        <v>-1.103558187730371E-2</v>
      </c>
      <c r="EP402" s="26" t="e">
        <f t="shared" si="1962"/>
        <v>#DIV/0!</v>
      </c>
      <c r="EQ402" s="26" t="e">
        <f t="shared" si="1963"/>
        <v>#DIV/0!</v>
      </c>
      <c r="ET402" s="26" t="e">
        <f t="shared" si="1964"/>
        <v>#DIV/0!</v>
      </c>
      <c r="EU402" s="26">
        <f t="shared" si="1965"/>
        <v>1</v>
      </c>
      <c r="EV402" s="26">
        <f t="shared" si="1896"/>
        <v>1.1662650181160659</v>
      </c>
      <c r="EW402" s="26"/>
      <c r="EX402" s="26" t="e">
        <f t="shared" si="1934"/>
        <v>#DIV/0!</v>
      </c>
      <c r="EY402" s="26">
        <f t="shared" si="1935"/>
        <v>-3.1506267745915077E-2</v>
      </c>
      <c r="EZ402" s="26" t="e">
        <f t="shared" si="1936"/>
        <v>#DIV/0!</v>
      </c>
      <c r="FA402" s="26" t="e">
        <f t="shared" si="1937"/>
        <v>#DIV/0!</v>
      </c>
      <c r="FB402" s="26"/>
      <c r="FC402" s="26"/>
      <c r="FD402" s="26" t="e">
        <f t="shared" si="1966"/>
        <v>#DIV/0!</v>
      </c>
      <c r="FE402" s="26">
        <f t="shared" si="1967"/>
        <v>1</v>
      </c>
      <c r="FF402" s="26">
        <f t="shared" si="1897"/>
        <v>0.99491704139072668</v>
      </c>
      <c r="FV402" s="26">
        <f t="shared" si="1898"/>
        <v>0.33865035527373877</v>
      </c>
      <c r="FX402" s="8">
        <f t="shared" si="1968"/>
        <v>4</v>
      </c>
      <c r="FY402" t="b">
        <f t="shared" si="1938"/>
        <v>1</v>
      </c>
      <c r="GB402" s="13">
        <f ca="1">OFFSET(O398,$FY$5,0)</f>
        <v>0</v>
      </c>
      <c r="GC402" s="20">
        <f ca="1">OFFSET(DA398,$FY$7,0)</f>
        <v>0</v>
      </c>
      <c r="GD402" s="13">
        <f ca="1">OFFSET(AU398,$FY$5,0)</f>
        <v>0</v>
      </c>
      <c r="GF402" s="17">
        <f t="shared" ca="1" si="1899"/>
        <v>1989</v>
      </c>
      <c r="GG402" s="18">
        <f t="shared" ca="1" si="1900"/>
        <v>1.1570454934943382</v>
      </c>
      <c r="GH402" s="18">
        <f t="shared" ca="1" si="1901"/>
        <v>0.97067357421506495</v>
      </c>
      <c r="GI402" s="18">
        <f t="shared" ca="1" si="1902"/>
        <v>0.98949844629727168</v>
      </c>
      <c r="GJ402" s="94">
        <f t="shared" ca="1" si="1939"/>
        <v>1.111319048125752</v>
      </c>
      <c r="GL402">
        <f t="shared" ca="1" si="1940"/>
        <v>1989</v>
      </c>
      <c r="GM402" s="18">
        <f t="shared" ca="1" si="1903"/>
        <v>0.98878475171293989</v>
      </c>
      <c r="GN402" s="18">
        <f t="shared" ca="1" si="1904"/>
        <v>1.0403365036681416</v>
      </c>
      <c r="GO402" s="18">
        <f t="shared" ca="1" si="1905"/>
        <v>0.98537302528127002</v>
      </c>
      <c r="GP402" s="18">
        <f t="shared" ca="1" si="1906"/>
        <v>0.96511721846800635</v>
      </c>
      <c r="GQ402" s="18">
        <f t="shared" si="1907"/>
        <v>1.0027809749432051</v>
      </c>
      <c r="GT402" s="26">
        <f t="shared" ca="1" si="1908"/>
        <v>0.9922502166827647</v>
      </c>
      <c r="GU402" s="26">
        <f t="shared" ca="1" si="1941"/>
        <v>0.98949844629727168</v>
      </c>
      <c r="GV402">
        <f t="shared" si="1909"/>
        <v>1.0027809749432051</v>
      </c>
    </row>
    <row r="403" spans="1:204" x14ac:dyDescent="0.2">
      <c r="A403" t="s">
        <v>564</v>
      </c>
      <c r="B403" s="1">
        <f t="shared" si="1942"/>
        <v>1954</v>
      </c>
      <c r="C403" s="42">
        <f t="shared" si="1875"/>
        <v>6846.058</v>
      </c>
      <c r="D403" s="42">
        <f t="shared" si="1875"/>
        <v>3732.9209999999998</v>
      </c>
      <c r="E403" s="42">
        <f t="shared" si="1875"/>
        <v>17157.695</v>
      </c>
      <c r="F403" s="42">
        <f t="shared" si="1875"/>
        <v>8902.6170000000002</v>
      </c>
      <c r="G403" s="42"/>
      <c r="H403" s="42">
        <f t="shared" si="1876"/>
        <v>36639.290999999997</v>
      </c>
      <c r="I403" s="1"/>
      <c r="J403" s="1"/>
      <c r="K403" s="42"/>
      <c r="L403" s="42">
        <f>[10]Commercial_Total!D319</f>
        <v>3505.9660896872429</v>
      </c>
      <c r="M403" s="42"/>
      <c r="N403" s="42"/>
      <c r="O403" s="42"/>
      <c r="P403" s="42"/>
      <c r="Q403" s="27"/>
      <c r="R403" s="27"/>
      <c r="S403" s="1"/>
      <c r="T403" s="1"/>
      <c r="U403" s="1"/>
      <c r="V403" s="1"/>
      <c r="W403" s="1"/>
      <c r="X403" s="1"/>
      <c r="Z403" s="231"/>
      <c r="AA403" s="231">
        <f t="shared" si="1877"/>
        <v>29913.833099802614</v>
      </c>
      <c r="AB403" s="231"/>
      <c r="AC403" s="51"/>
      <c r="AD403" s="23"/>
      <c r="AE403" s="42">
        <f t="shared" si="1878"/>
        <v>2554.4</v>
      </c>
      <c r="AH403" s="267" t="e">
        <f t="shared" si="1879"/>
        <v>#DIV/0!</v>
      </c>
      <c r="AI403" s="267">
        <f t="shared" si="1880"/>
        <v>117.20216790640504</v>
      </c>
      <c r="AJ403" s="267"/>
      <c r="AK403" s="51" t="e">
        <f t="shared" si="1910"/>
        <v>#DIV/0!</v>
      </c>
      <c r="AN403" s="34">
        <f t="shared" si="1911"/>
        <v>0</v>
      </c>
      <c r="AO403" s="34">
        <f t="shared" si="1912"/>
        <v>14.343599671155651</v>
      </c>
      <c r="AQ403" s="26" t="e">
        <f t="shared" si="1881"/>
        <v>#DIV/0!</v>
      </c>
      <c r="AR403" s="26">
        <f t="shared" si="1882"/>
        <v>0.5938118181038784</v>
      </c>
      <c r="AS403" s="26"/>
      <c r="AT403" s="26"/>
      <c r="AU403" s="26"/>
      <c r="AV403" s="26">
        <f t="shared" si="1913"/>
        <v>0</v>
      </c>
      <c r="AY403" s="34">
        <f t="shared" si="1914"/>
        <v>0</v>
      </c>
      <c r="AZ403" s="34">
        <f t="shared" si="1915"/>
        <v>11.71070822886103</v>
      </c>
      <c r="BA403" s="34">
        <f t="shared" si="1916"/>
        <v>0</v>
      </c>
      <c r="BB403" s="369">
        <f t="shared" si="1917"/>
        <v>0</v>
      </c>
      <c r="BD403" s="34"/>
      <c r="BE403" s="26"/>
      <c r="BF403" s="26"/>
      <c r="BH403" s="51"/>
      <c r="BI403" s="258">
        <f>[10]Commercial_Total!Y319</f>
        <v>0.6078524636205237</v>
      </c>
      <c r="BJ403" s="51"/>
      <c r="BK403" s="51"/>
      <c r="BL403" s="1"/>
      <c r="BN403" s="1"/>
      <c r="BO403" s="258">
        <f>[10]Commercial_Total!X319</f>
        <v>0.97690122791801226</v>
      </c>
      <c r="BP403" s="1"/>
      <c r="BQ403" s="51"/>
      <c r="BR403" s="1"/>
      <c r="BZ403" s="83">
        <f t="shared" si="1943"/>
        <v>0.33673886391499797</v>
      </c>
      <c r="CA403" s="83">
        <f t="shared" si="1883"/>
        <v>1.4242346961345218</v>
      </c>
      <c r="CB403" s="83" t="str">
        <f t="shared" si="1884"/>
        <v>NA</v>
      </c>
      <c r="CC403" s="83" t="str">
        <f t="shared" si="1885"/>
        <v>NA</v>
      </c>
      <c r="CD403" s="83" t="str">
        <f t="shared" si="1886"/>
        <v>NA</v>
      </c>
      <c r="CE403" s="83" t="str">
        <f t="shared" si="1887"/>
        <v>NA</v>
      </c>
      <c r="CF403" s="84" t="str">
        <f t="shared" si="1918"/>
        <v xml:space="preserve">NA </v>
      </c>
      <c r="CG403" s="84" t="str">
        <f t="shared" si="1888"/>
        <v>NA</v>
      </c>
      <c r="CH403" s="9"/>
      <c r="CI403" s="84" t="str">
        <f t="shared" si="1919"/>
        <v xml:space="preserve">NA </v>
      </c>
      <c r="CJ403" s="26"/>
      <c r="CK403" s="87" t="e">
        <f t="shared" si="1889"/>
        <v>#DIV/0!</v>
      </c>
      <c r="CL403" s="87">
        <f t="shared" si="1920"/>
        <v>0</v>
      </c>
      <c r="CM403" s="92">
        <f t="shared" si="1921"/>
        <v>0</v>
      </c>
      <c r="CN403" s="92">
        <f t="shared" si="1922"/>
        <v>0</v>
      </c>
      <c r="CO403" s="5">
        <f t="shared" si="1890"/>
        <v>0</v>
      </c>
      <c r="CP403" s="91">
        <f t="shared" si="1891"/>
        <v>0</v>
      </c>
      <c r="CQ403" s="37" t="e">
        <f t="shared" si="1892"/>
        <v>#VALUE!</v>
      </c>
      <c r="CR403" t="e">
        <f t="shared" si="1893"/>
        <v>#VALUE!</v>
      </c>
      <c r="CS403" s="84" t="str">
        <f t="shared" si="1894"/>
        <v xml:space="preserve">NA </v>
      </c>
      <c r="CT403" s="205"/>
      <c r="CU403" s="244"/>
      <c r="CV403" s="5"/>
      <c r="CW403" s="26" t="e">
        <f t="shared" si="1923"/>
        <v>#DIV/0!</v>
      </c>
      <c r="CX403" s="26" t="e">
        <f t="shared" si="1924"/>
        <v>#DIV/0!</v>
      </c>
      <c r="CY403" s="26" t="e">
        <f t="shared" si="1925"/>
        <v>#DIV/0!</v>
      </c>
      <c r="CZ403" s="26" t="e">
        <f t="shared" si="1926"/>
        <v>#DIV/0!</v>
      </c>
      <c r="DA403" s="26"/>
      <c r="DB403" t="e">
        <f t="shared" si="1927"/>
        <v>#DIV/0!</v>
      </c>
      <c r="DD403" s="26" t="e">
        <f t="shared" si="1944"/>
        <v>#DIV/0!</v>
      </c>
      <c r="DE403" s="26" t="e">
        <f t="shared" si="1945"/>
        <v>#DIV/0!</v>
      </c>
      <c r="DF403" s="26" t="e">
        <f t="shared" si="1946"/>
        <v>#DIV/0!</v>
      </c>
      <c r="DG403" s="26" t="e">
        <f t="shared" si="1947"/>
        <v>#DIV/0!</v>
      </c>
      <c r="DH403" s="26"/>
      <c r="DI403" s="26" t="e">
        <f t="shared" si="1948"/>
        <v>#DIV/0!</v>
      </c>
      <c r="DJ403" s="26"/>
      <c r="DK403" s="26" t="e">
        <f t="shared" si="1949"/>
        <v>#DIV/0!</v>
      </c>
      <c r="DL403" s="26" t="e">
        <f t="shared" si="1950"/>
        <v>#DIV/0!</v>
      </c>
      <c r="DM403" s="26" t="e">
        <f t="shared" si="1951"/>
        <v>#DIV/0!</v>
      </c>
      <c r="DN403" s="26" t="e">
        <f t="shared" si="1952"/>
        <v>#DIV/0!</v>
      </c>
      <c r="DO403" s="26"/>
      <c r="DP403" s="26" t="e">
        <f t="shared" si="1953"/>
        <v>#DIV/0!</v>
      </c>
      <c r="DQ403" s="26"/>
      <c r="DR403" s="26"/>
      <c r="DS403" s="26" t="e">
        <f t="shared" si="1954"/>
        <v>#DIV/0!</v>
      </c>
      <c r="DT403" s="26">
        <f t="shared" si="1955"/>
        <v>-1.6954782832638769E-2</v>
      </c>
      <c r="DU403" s="26" t="e">
        <f t="shared" si="1956"/>
        <v>#DIV/0!</v>
      </c>
      <c r="DV403" s="26" t="e">
        <f t="shared" si="1957"/>
        <v>#DIV/0!</v>
      </c>
      <c r="DW403" s="26"/>
      <c r="DY403" s="26" t="e">
        <f t="shared" si="1969"/>
        <v>#DIV/0!</v>
      </c>
      <c r="DZ403" s="26">
        <f t="shared" si="1958"/>
        <v>1</v>
      </c>
      <c r="EA403" s="26">
        <f t="shared" si="1895"/>
        <v>1.1815968892479078</v>
      </c>
      <c r="EC403" s="26" t="e">
        <f t="shared" si="1928"/>
        <v>#DIV/0!</v>
      </c>
      <c r="ED403" s="26">
        <f t="shared" si="1929"/>
        <v>2.799151332686806E-2</v>
      </c>
      <c r="EE403" s="26" t="e">
        <f t="shared" si="1930"/>
        <v>#DIV/0!</v>
      </c>
      <c r="EF403" s="26" t="e">
        <f t="shared" si="1931"/>
        <v>#DIV/0!</v>
      </c>
      <c r="EG403" s="26"/>
      <c r="EI403" s="26" t="e">
        <f t="shared" si="1932"/>
        <v>#DIV/0!</v>
      </c>
      <c r="EJ403" s="26">
        <f t="shared" si="1959"/>
        <v>1</v>
      </c>
      <c r="EK403" s="26">
        <f t="shared" si="1933"/>
        <v>1.2071089302373847</v>
      </c>
      <c r="EN403" s="26" t="e">
        <f t="shared" si="1960"/>
        <v>#DIV/0!</v>
      </c>
      <c r="EO403" s="26">
        <f t="shared" si="1961"/>
        <v>-3.4196942912367127E-2</v>
      </c>
      <c r="EP403" s="26" t="e">
        <f t="shared" si="1962"/>
        <v>#DIV/0!</v>
      </c>
      <c r="EQ403" s="26" t="e">
        <f t="shared" si="1963"/>
        <v>#DIV/0!</v>
      </c>
      <c r="ET403" s="26" t="e">
        <f t="shared" si="1964"/>
        <v>#DIV/0!</v>
      </c>
      <c r="EU403" s="26">
        <f t="shared" si="1965"/>
        <v>1</v>
      </c>
      <c r="EV403" s="26">
        <f t="shared" si="1896"/>
        <v>1.1662650181160659</v>
      </c>
      <c r="EW403" s="26"/>
      <c r="EX403" s="26" t="e">
        <f t="shared" si="1934"/>
        <v>#DIV/0!</v>
      </c>
      <c r="EY403" s="26">
        <f t="shared" si="1935"/>
        <v>1.7242160079728588E-2</v>
      </c>
      <c r="EZ403" s="26" t="e">
        <f t="shared" si="1936"/>
        <v>#DIV/0!</v>
      </c>
      <c r="FA403" s="26" t="e">
        <f t="shared" si="1937"/>
        <v>#DIV/0!</v>
      </c>
      <c r="FB403" s="26"/>
      <c r="FC403" s="26"/>
      <c r="FD403" s="26" t="e">
        <f t="shared" si="1966"/>
        <v>#DIV/0!</v>
      </c>
      <c r="FE403" s="26">
        <f t="shared" si="1967"/>
        <v>1</v>
      </c>
      <c r="FF403" s="26">
        <f t="shared" si="1897"/>
        <v>0.99491704139072668</v>
      </c>
      <c r="FV403" s="26">
        <f t="shared" si="1898"/>
        <v>0.33673886391499797</v>
      </c>
      <c r="FX403" s="8">
        <f t="shared" si="1968"/>
        <v>5</v>
      </c>
      <c r="FY403" t="b">
        <f t="shared" si="1938"/>
        <v>1</v>
      </c>
      <c r="GC403" s="12">
        <f ca="1">SUM(GC398:GC402)</f>
        <v>0.99999999999999989</v>
      </c>
      <c r="GD403" s="11"/>
      <c r="GE403" s="11"/>
      <c r="GF403" s="17">
        <f t="shared" ca="1" si="1899"/>
        <v>1990</v>
      </c>
      <c r="GG403" s="18">
        <f t="shared" ca="1" si="1900"/>
        <v>1.1792451586537827</v>
      </c>
      <c r="GH403" s="18">
        <f t="shared" ca="1" si="1901"/>
        <v>0.94931436752822962</v>
      </c>
      <c r="GI403" s="18">
        <f t="shared" ca="1" si="1902"/>
        <v>0.98774350713146597</v>
      </c>
      <c r="GJ403" s="94">
        <f t="shared" ca="1" si="1939"/>
        <v>1.1057535422918534</v>
      </c>
      <c r="GL403">
        <f t="shared" ca="1" si="1940"/>
        <v>1990</v>
      </c>
      <c r="GM403" s="18">
        <f t="shared" ca="1" si="1903"/>
        <v>0.97627821541164761</v>
      </c>
      <c r="GN403" s="18">
        <f t="shared" ca="1" si="1904"/>
        <v>1.0485690845085558</v>
      </c>
      <c r="GO403" s="18">
        <f t="shared" ca="1" si="1905"/>
        <v>0.99332085093273537</v>
      </c>
      <c r="GP403" s="18">
        <f t="shared" ca="1" si="1906"/>
        <v>0.95515668919483165</v>
      </c>
      <c r="GQ403" s="18">
        <f t="shared" si="1907"/>
        <v>1.0013788232471876</v>
      </c>
      <c r="GT403" s="26">
        <f t="shared" ca="1" si="1908"/>
        <v>0.98910543084135738</v>
      </c>
      <c r="GU403" s="26">
        <f t="shared" ca="1" si="1941"/>
        <v>0.98774350713146597</v>
      </c>
      <c r="GV403">
        <f t="shared" si="1909"/>
        <v>1.0013788232471876</v>
      </c>
    </row>
    <row r="404" spans="1:204" x14ac:dyDescent="0.2">
      <c r="A404" t="s">
        <v>564</v>
      </c>
      <c r="B404" s="1">
        <f t="shared" si="1942"/>
        <v>1955</v>
      </c>
      <c r="C404" s="42">
        <f t="shared" si="1875"/>
        <v>7277.9880000000003</v>
      </c>
      <c r="D404" s="42">
        <f t="shared" si="1875"/>
        <v>3895.14</v>
      </c>
      <c r="E404" s="42">
        <f t="shared" si="1875"/>
        <v>19484.608</v>
      </c>
      <c r="F404" s="42">
        <f t="shared" si="1875"/>
        <v>9550.2049999999999</v>
      </c>
      <c r="G404" s="42"/>
      <c r="H404" s="42">
        <f t="shared" si="1876"/>
        <v>40207.940999999999</v>
      </c>
      <c r="I404" s="1"/>
      <c r="J404" s="1"/>
      <c r="K404" s="42"/>
      <c r="L404" s="42">
        <f>[10]Commercial_Total!D320</f>
        <v>3709.9169498937176</v>
      </c>
      <c r="M404" s="42"/>
      <c r="N404" s="42"/>
      <c r="O404" s="42"/>
      <c r="P404" s="42"/>
      <c r="Q404" s="27"/>
      <c r="R404" s="27"/>
      <c r="S404" s="1"/>
      <c r="T404" s="1"/>
      <c r="U404" s="1"/>
      <c r="V404" s="1"/>
      <c r="W404" s="1"/>
      <c r="X404" s="1"/>
      <c r="Z404" s="231"/>
      <c r="AA404" s="231">
        <f t="shared" si="1877"/>
        <v>30679.715723217607</v>
      </c>
      <c r="AB404" s="231"/>
      <c r="AC404" s="51"/>
      <c r="AD404" s="23"/>
      <c r="AE404" s="42">
        <f t="shared" si="1878"/>
        <v>2736.4</v>
      </c>
      <c r="AH404" s="267" t="e">
        <f t="shared" si="1879"/>
        <v>#DIV/0!</v>
      </c>
      <c r="AI404" s="267">
        <f t="shared" si="1880"/>
        <v>120.92409797285539</v>
      </c>
      <c r="AJ404" s="267"/>
      <c r="AK404" s="51" t="e">
        <f t="shared" si="1910"/>
        <v>#DIV/0!</v>
      </c>
      <c r="AN404" s="34">
        <f t="shared" si="1911"/>
        <v>0</v>
      </c>
      <c r="AO404" s="34">
        <f t="shared" si="1912"/>
        <v>14.693736661306826</v>
      </c>
      <c r="AQ404" s="26" t="e">
        <f t="shared" si="1881"/>
        <v>#DIV/0!</v>
      </c>
      <c r="AR404" s="26">
        <f t="shared" si="1882"/>
        <v>0.61266920017363102</v>
      </c>
      <c r="AS404" s="26"/>
      <c r="AT404" s="26"/>
      <c r="AU404" s="26"/>
      <c r="AV404" s="26">
        <f t="shared" si="1913"/>
        <v>0</v>
      </c>
      <c r="AY404" s="34">
        <f t="shared" si="1914"/>
        <v>0</v>
      </c>
      <c r="AZ404" s="34">
        <f t="shared" si="1915"/>
        <v>11.211707251577842</v>
      </c>
      <c r="BA404" s="34">
        <f t="shared" si="1916"/>
        <v>0</v>
      </c>
      <c r="BB404" s="369">
        <f t="shared" si="1917"/>
        <v>0</v>
      </c>
      <c r="BD404" s="34"/>
      <c r="BE404" s="26"/>
      <c r="BF404" s="26"/>
      <c r="BH404" s="51"/>
      <c r="BI404" s="258">
        <f>[10]Commercial_Total!Y320</f>
        <v>0.60874592326314347</v>
      </c>
      <c r="BJ404" s="51"/>
      <c r="BK404" s="51"/>
      <c r="BL404" s="1"/>
      <c r="BN404" s="1"/>
      <c r="BO404" s="258">
        <f>[10]Commercial_Total!X320</f>
        <v>1.0064448512270225</v>
      </c>
      <c r="BP404" s="1"/>
      <c r="BQ404" s="51"/>
      <c r="BR404" s="1"/>
      <c r="BZ404" s="83">
        <f t="shared" si="1943"/>
        <v>0.36073137614195133</v>
      </c>
      <c r="CA404" s="83">
        <f t="shared" si="1883"/>
        <v>1.4590012304220223</v>
      </c>
      <c r="CB404" s="83" t="str">
        <f t="shared" si="1884"/>
        <v>NA</v>
      </c>
      <c r="CC404" s="83" t="str">
        <f t="shared" si="1885"/>
        <v>NA</v>
      </c>
      <c r="CD404" s="83" t="str">
        <f t="shared" si="1886"/>
        <v>NA</v>
      </c>
      <c r="CE404" s="83" t="str">
        <f t="shared" si="1887"/>
        <v>NA</v>
      </c>
      <c r="CF404" s="84" t="str">
        <f t="shared" si="1918"/>
        <v xml:space="preserve">NA </v>
      </c>
      <c r="CG404" s="84" t="str">
        <f t="shared" si="1888"/>
        <v>NA</v>
      </c>
      <c r="CH404" s="9"/>
      <c r="CI404" s="84" t="str">
        <f t="shared" si="1919"/>
        <v xml:space="preserve">NA </v>
      </c>
      <c r="CJ404" s="26"/>
      <c r="CK404" s="87" t="e">
        <f t="shared" si="1889"/>
        <v>#DIV/0!</v>
      </c>
      <c r="CL404" s="87">
        <f t="shared" si="1920"/>
        <v>0</v>
      </c>
      <c r="CM404" s="92">
        <f t="shared" si="1921"/>
        <v>0</v>
      </c>
      <c r="CN404" s="92">
        <f t="shared" si="1922"/>
        <v>0</v>
      </c>
      <c r="CO404" s="5">
        <f t="shared" si="1890"/>
        <v>0</v>
      </c>
      <c r="CP404" s="91">
        <f t="shared" si="1891"/>
        <v>0</v>
      </c>
      <c r="CQ404" s="37" t="e">
        <f t="shared" si="1892"/>
        <v>#VALUE!</v>
      </c>
      <c r="CR404" t="e">
        <f t="shared" si="1893"/>
        <v>#VALUE!</v>
      </c>
      <c r="CS404" s="84" t="str">
        <f t="shared" si="1894"/>
        <v xml:space="preserve">NA </v>
      </c>
      <c r="CT404" s="205"/>
      <c r="CU404" s="244"/>
      <c r="CV404" s="5"/>
      <c r="CW404" s="26" t="e">
        <f t="shared" si="1923"/>
        <v>#DIV/0!</v>
      </c>
      <c r="CX404" s="26" t="e">
        <f t="shared" si="1924"/>
        <v>#DIV/0!</v>
      </c>
      <c r="CY404" s="26" t="e">
        <f t="shared" si="1925"/>
        <v>#DIV/0!</v>
      </c>
      <c r="CZ404" s="26" t="e">
        <f t="shared" si="1926"/>
        <v>#DIV/0!</v>
      </c>
      <c r="DA404" s="26"/>
      <c r="DB404" t="e">
        <f t="shared" si="1927"/>
        <v>#DIV/0!</v>
      </c>
      <c r="DD404" s="26" t="e">
        <f t="shared" si="1944"/>
        <v>#DIV/0!</v>
      </c>
      <c r="DE404" s="26" t="e">
        <f t="shared" si="1945"/>
        <v>#DIV/0!</v>
      </c>
      <c r="DF404" s="26" t="e">
        <f t="shared" si="1946"/>
        <v>#DIV/0!</v>
      </c>
      <c r="DG404" s="26" t="e">
        <f t="shared" si="1947"/>
        <v>#DIV/0!</v>
      </c>
      <c r="DH404" s="26"/>
      <c r="DI404" s="26" t="e">
        <f t="shared" si="1948"/>
        <v>#DIV/0!</v>
      </c>
      <c r="DJ404" s="26"/>
      <c r="DK404" s="26" t="e">
        <f t="shared" si="1949"/>
        <v>#DIV/0!</v>
      </c>
      <c r="DL404" s="26" t="e">
        <f t="shared" si="1950"/>
        <v>#DIV/0!</v>
      </c>
      <c r="DM404" s="26" t="e">
        <f t="shared" si="1951"/>
        <v>#DIV/0!</v>
      </c>
      <c r="DN404" s="26" t="e">
        <f t="shared" si="1952"/>
        <v>#DIV/0!</v>
      </c>
      <c r="DO404" s="26"/>
      <c r="DP404" s="26" t="e">
        <f t="shared" si="1953"/>
        <v>#DIV/0!</v>
      </c>
      <c r="DQ404" s="26"/>
      <c r="DR404" s="26"/>
      <c r="DS404" s="26" t="e">
        <f t="shared" si="1954"/>
        <v>#DIV/0!</v>
      </c>
      <c r="DT404" s="26">
        <f t="shared" si="1955"/>
        <v>3.1262684821085261E-2</v>
      </c>
      <c r="DU404" s="26" t="e">
        <f t="shared" si="1956"/>
        <v>#DIV/0!</v>
      </c>
      <c r="DV404" s="26" t="e">
        <f t="shared" si="1957"/>
        <v>#DIV/0!</v>
      </c>
      <c r="DW404" s="26"/>
      <c r="DY404" s="26" t="e">
        <f t="shared" si="1969"/>
        <v>#DIV/0!</v>
      </c>
      <c r="DZ404" s="26">
        <f t="shared" si="1958"/>
        <v>1</v>
      </c>
      <c r="EA404" s="26">
        <f t="shared" si="1895"/>
        <v>1.1815968892479078</v>
      </c>
      <c r="EC404" s="26" t="e">
        <f t="shared" si="1928"/>
        <v>#DIV/0!</v>
      </c>
      <c r="ED404" s="26">
        <f t="shared" si="1929"/>
        <v>-4.35451337841508E-2</v>
      </c>
      <c r="EE404" s="26" t="e">
        <f t="shared" si="1930"/>
        <v>#DIV/0!</v>
      </c>
      <c r="EF404" s="26" t="e">
        <f t="shared" si="1931"/>
        <v>#DIV/0!</v>
      </c>
      <c r="EG404" s="26"/>
      <c r="EI404" s="26" t="e">
        <f t="shared" si="1932"/>
        <v>#DIV/0!</v>
      </c>
      <c r="EJ404" s="26">
        <f t="shared" si="1959"/>
        <v>1</v>
      </c>
      <c r="EK404" s="26">
        <f t="shared" si="1933"/>
        <v>1.2071089302373847</v>
      </c>
      <c r="EN404" s="26" t="e">
        <f t="shared" si="1960"/>
        <v>#DIV/0!</v>
      </c>
      <c r="EO404" s="26">
        <f t="shared" si="1961"/>
        <v>1.4687834750989452E-3</v>
      </c>
      <c r="EP404" s="26" t="e">
        <f t="shared" si="1962"/>
        <v>#DIV/0!</v>
      </c>
      <c r="EQ404" s="26" t="e">
        <f t="shared" si="1963"/>
        <v>#DIV/0!</v>
      </c>
      <c r="ET404" s="26" t="e">
        <f t="shared" si="1964"/>
        <v>#DIV/0!</v>
      </c>
      <c r="EU404" s="26">
        <f t="shared" si="1965"/>
        <v>1</v>
      </c>
      <c r="EV404" s="26">
        <f t="shared" si="1896"/>
        <v>1.1662650181160659</v>
      </c>
      <c r="EW404" s="26"/>
      <c r="EX404" s="26" t="e">
        <f t="shared" si="1934"/>
        <v>#DIV/0!</v>
      </c>
      <c r="EY404" s="26">
        <f t="shared" si="1935"/>
        <v>2.9793901345986026E-2</v>
      </c>
      <c r="EZ404" s="26" t="e">
        <f t="shared" si="1936"/>
        <v>#DIV/0!</v>
      </c>
      <c r="FA404" s="26" t="e">
        <f t="shared" si="1937"/>
        <v>#DIV/0!</v>
      </c>
      <c r="FB404" s="26"/>
      <c r="FC404" s="26"/>
      <c r="FD404" s="26" t="e">
        <f t="shared" si="1966"/>
        <v>#DIV/0!</v>
      </c>
      <c r="FE404" s="26">
        <f t="shared" si="1967"/>
        <v>1</v>
      </c>
      <c r="FF404" s="26">
        <f t="shared" si="1897"/>
        <v>0.99491704139072668</v>
      </c>
      <c r="FV404" s="26">
        <f t="shared" si="1898"/>
        <v>0.36073137614195133</v>
      </c>
      <c r="FX404" s="8">
        <f t="shared" si="1968"/>
        <v>6</v>
      </c>
      <c r="FY404" t="b">
        <f t="shared" si="1938"/>
        <v>1</v>
      </c>
      <c r="GC404" s="11"/>
      <c r="GD404" s="11"/>
      <c r="GE404" s="11"/>
      <c r="GF404" s="17">
        <f t="shared" ca="1" si="1899"/>
        <v>1991</v>
      </c>
      <c r="GG404" s="18">
        <f t="shared" ca="1" si="1900"/>
        <v>1.1783882832171058</v>
      </c>
      <c r="GH404" s="18">
        <f t="shared" ca="1" si="1901"/>
        <v>0.96039901123580462</v>
      </c>
      <c r="GI404" s="18">
        <f t="shared" ca="1" si="1902"/>
        <v>0.97070737603714163</v>
      </c>
      <c r="GJ404" s="94">
        <f t="shared" ca="1" si="1939"/>
        <v>1.0985718074818509</v>
      </c>
      <c r="GL404">
        <f t="shared" ca="1" si="1940"/>
        <v>1991</v>
      </c>
      <c r="GM404" s="18">
        <f t="shared" ca="1" si="1903"/>
        <v>0.9717551622048648</v>
      </c>
      <c r="GN404" s="18">
        <f t="shared" ca="1" si="1904"/>
        <v>1.0450547275889428</v>
      </c>
      <c r="GO404" s="18">
        <f t="shared" ca="1" si="1905"/>
        <v>0.97942929940869883</v>
      </c>
      <c r="GP404" s="18">
        <f t="shared" ca="1" si="1906"/>
        <v>0.91712551484643423</v>
      </c>
      <c r="GQ404" s="18">
        <f t="shared" si="1907"/>
        <v>0.99895173918121738</v>
      </c>
      <c r="GT404" s="26">
        <f t="shared" ca="1" si="1908"/>
        <v>0.9696898215283386</v>
      </c>
      <c r="GU404" s="26">
        <f t="shared" ca="1" si="1941"/>
        <v>0.97070737603714163</v>
      </c>
      <c r="GV404">
        <f t="shared" si="1909"/>
        <v>0.99895173918121738</v>
      </c>
    </row>
    <row r="405" spans="1:204" x14ac:dyDescent="0.2">
      <c r="A405" t="s">
        <v>564</v>
      </c>
      <c r="B405" s="1">
        <f t="shared" si="1942"/>
        <v>1956</v>
      </c>
      <c r="C405" s="42">
        <f t="shared" si="1875"/>
        <v>7662.7250000000004</v>
      </c>
      <c r="D405" s="42">
        <f t="shared" si="1875"/>
        <v>4022.8589999999999</v>
      </c>
      <c r="E405" s="42">
        <f t="shared" si="1875"/>
        <v>20209.478999999999</v>
      </c>
      <c r="F405" s="42">
        <f t="shared" si="1875"/>
        <v>9859.3639999999996</v>
      </c>
      <c r="G405" s="42"/>
      <c r="H405" s="42">
        <f t="shared" si="1876"/>
        <v>41754.427000000003</v>
      </c>
      <c r="I405" s="1"/>
      <c r="J405" s="1"/>
      <c r="K405" s="42"/>
      <c r="L405" s="42">
        <f>[10]Commercial_Total!D321</f>
        <v>3854.9455332367625</v>
      </c>
      <c r="M405" s="42"/>
      <c r="N405" s="42"/>
      <c r="O405" s="42"/>
      <c r="P405" s="42"/>
      <c r="Q405" s="27"/>
      <c r="R405" s="27"/>
      <c r="S405" s="1"/>
      <c r="T405" s="1"/>
      <c r="U405" s="1"/>
      <c r="V405" s="1"/>
      <c r="W405" s="1"/>
      <c r="X405" s="1"/>
      <c r="Z405" s="231"/>
      <c r="AA405" s="231">
        <f t="shared" si="1877"/>
        <v>31512.619132312589</v>
      </c>
      <c r="AB405" s="231"/>
      <c r="AC405" s="51"/>
      <c r="AD405" s="23"/>
      <c r="AE405" s="42">
        <f t="shared" si="1878"/>
        <v>2794.7</v>
      </c>
      <c r="AH405" s="267" t="e">
        <f t="shared" si="1879"/>
        <v>#DIV/0!</v>
      </c>
      <c r="AI405" s="267">
        <f t="shared" si="1880"/>
        <v>122.33021689028558</v>
      </c>
      <c r="AJ405" s="267"/>
      <c r="AK405" s="51" t="e">
        <f t="shared" si="1910"/>
        <v>#DIV/0!</v>
      </c>
      <c r="AN405" s="34">
        <f t="shared" si="1911"/>
        <v>0</v>
      </c>
      <c r="AO405" s="34">
        <f t="shared" si="1912"/>
        <v>14.940575732636779</v>
      </c>
      <c r="AQ405" s="26" t="e">
        <f t="shared" si="1881"/>
        <v>#DIV/0!</v>
      </c>
      <c r="AR405" s="26">
        <f t="shared" si="1882"/>
        <v>0.6197933860632322</v>
      </c>
      <c r="AS405" s="26"/>
      <c r="AT405" s="26"/>
      <c r="AU405" s="26"/>
      <c r="AV405" s="26">
        <f t="shared" si="1913"/>
        <v>0</v>
      </c>
      <c r="AY405" s="34">
        <f t="shared" si="1914"/>
        <v>0</v>
      </c>
      <c r="AZ405" s="34">
        <f t="shared" si="1915"/>
        <v>11.275850406953372</v>
      </c>
      <c r="BA405" s="34">
        <f t="shared" si="1916"/>
        <v>0</v>
      </c>
      <c r="BB405" s="369">
        <f t="shared" si="1917"/>
        <v>0</v>
      </c>
      <c r="BD405" s="34"/>
      <c r="BE405" s="26"/>
      <c r="BF405" s="26"/>
      <c r="BH405" s="51"/>
      <c r="BI405" s="258">
        <f>[10]Commercial_Total!Y321</f>
        <v>0.62611030156028669</v>
      </c>
      <c r="BJ405" s="51"/>
      <c r="BK405" s="51"/>
      <c r="BL405" s="1"/>
      <c r="BN405" s="1"/>
      <c r="BO405" s="258">
        <f>[10]Commercial_Total!X321</f>
        <v>0.98991085838819048</v>
      </c>
      <c r="BP405" s="1"/>
      <c r="BQ405" s="51"/>
      <c r="BR405" s="1"/>
      <c r="BZ405" s="83">
        <f t="shared" si="1943"/>
        <v>0.36841688967399183</v>
      </c>
      <c r="CA405" s="83">
        <f t="shared" si="1883"/>
        <v>1.4835108917211108</v>
      </c>
      <c r="CB405" s="83" t="str">
        <f t="shared" si="1884"/>
        <v>NA</v>
      </c>
      <c r="CC405" s="83" t="str">
        <f t="shared" si="1885"/>
        <v>NA</v>
      </c>
      <c r="CD405" s="83" t="str">
        <f t="shared" si="1886"/>
        <v>NA</v>
      </c>
      <c r="CE405" s="83" t="str">
        <f t="shared" si="1887"/>
        <v>NA</v>
      </c>
      <c r="CF405" s="84" t="str">
        <f t="shared" si="1918"/>
        <v xml:space="preserve">NA </v>
      </c>
      <c r="CG405" s="84" t="str">
        <f t="shared" si="1888"/>
        <v>NA</v>
      </c>
      <c r="CH405" s="9"/>
      <c r="CI405" s="84" t="str">
        <f t="shared" si="1919"/>
        <v xml:space="preserve">NA </v>
      </c>
      <c r="CJ405" s="26"/>
      <c r="CK405" s="87" t="e">
        <f t="shared" si="1889"/>
        <v>#DIV/0!</v>
      </c>
      <c r="CL405" s="87">
        <f t="shared" si="1920"/>
        <v>0</v>
      </c>
      <c r="CM405" s="92">
        <f t="shared" si="1921"/>
        <v>0</v>
      </c>
      <c r="CN405" s="92">
        <f t="shared" si="1922"/>
        <v>0</v>
      </c>
      <c r="CO405" s="5">
        <f t="shared" si="1890"/>
        <v>0</v>
      </c>
      <c r="CP405" s="91">
        <f t="shared" si="1891"/>
        <v>0</v>
      </c>
      <c r="CQ405" s="37" t="e">
        <f t="shared" si="1892"/>
        <v>#VALUE!</v>
      </c>
      <c r="CR405" t="e">
        <f t="shared" si="1893"/>
        <v>#VALUE!</v>
      </c>
      <c r="CS405" s="84" t="str">
        <f t="shared" si="1894"/>
        <v xml:space="preserve">NA </v>
      </c>
      <c r="CT405" s="205"/>
      <c r="CU405" s="244"/>
      <c r="CV405" s="5"/>
      <c r="CW405" s="26" t="e">
        <f t="shared" si="1923"/>
        <v>#DIV/0!</v>
      </c>
      <c r="CX405" s="26" t="e">
        <f t="shared" si="1924"/>
        <v>#DIV/0!</v>
      </c>
      <c r="CY405" s="26" t="e">
        <f t="shared" si="1925"/>
        <v>#DIV/0!</v>
      </c>
      <c r="CZ405" s="26" t="e">
        <f t="shared" si="1926"/>
        <v>#DIV/0!</v>
      </c>
      <c r="DA405" s="26"/>
      <c r="DB405" t="e">
        <f t="shared" si="1927"/>
        <v>#DIV/0!</v>
      </c>
      <c r="DD405" s="26" t="e">
        <f t="shared" si="1944"/>
        <v>#DIV/0!</v>
      </c>
      <c r="DE405" s="26" t="e">
        <f t="shared" si="1945"/>
        <v>#DIV/0!</v>
      </c>
      <c r="DF405" s="26" t="e">
        <f t="shared" si="1946"/>
        <v>#DIV/0!</v>
      </c>
      <c r="DG405" s="26" t="e">
        <f t="shared" si="1947"/>
        <v>#DIV/0!</v>
      </c>
      <c r="DH405" s="26"/>
      <c r="DI405" s="26" t="e">
        <f t="shared" si="1948"/>
        <v>#DIV/0!</v>
      </c>
      <c r="DJ405" s="26"/>
      <c r="DK405" s="26" t="e">
        <f t="shared" si="1949"/>
        <v>#DIV/0!</v>
      </c>
      <c r="DL405" s="26" t="e">
        <f t="shared" si="1950"/>
        <v>#DIV/0!</v>
      </c>
      <c r="DM405" s="26" t="e">
        <f t="shared" si="1951"/>
        <v>#DIV/0!</v>
      </c>
      <c r="DN405" s="26" t="e">
        <f t="shared" si="1952"/>
        <v>#DIV/0!</v>
      </c>
      <c r="DO405" s="26"/>
      <c r="DP405" s="26" t="e">
        <f t="shared" si="1953"/>
        <v>#DIV/0!</v>
      </c>
      <c r="DQ405" s="26"/>
      <c r="DR405" s="26"/>
      <c r="DS405" s="26" t="e">
        <f t="shared" si="1954"/>
        <v>#DIV/0!</v>
      </c>
      <c r="DT405" s="26">
        <f t="shared" si="1955"/>
        <v>1.1561024762833143E-2</v>
      </c>
      <c r="DU405" s="26" t="e">
        <f t="shared" si="1956"/>
        <v>#DIV/0!</v>
      </c>
      <c r="DV405" s="26" t="e">
        <f t="shared" si="1957"/>
        <v>#DIV/0!</v>
      </c>
      <c r="DW405" s="26"/>
      <c r="DY405" s="26" t="e">
        <f t="shared" si="1969"/>
        <v>#DIV/0!</v>
      </c>
      <c r="DZ405" s="26">
        <f t="shared" si="1958"/>
        <v>1</v>
      </c>
      <c r="EA405" s="26">
        <f t="shared" si="1895"/>
        <v>1.1815968892479078</v>
      </c>
      <c r="EC405" s="26" t="e">
        <f t="shared" si="1928"/>
        <v>#DIV/0!</v>
      </c>
      <c r="ED405" s="26">
        <f t="shared" si="1929"/>
        <v>5.7047839795384353E-3</v>
      </c>
      <c r="EE405" s="26" t="e">
        <f t="shared" si="1930"/>
        <v>#DIV/0!</v>
      </c>
      <c r="EF405" s="26" t="e">
        <f t="shared" si="1931"/>
        <v>#DIV/0!</v>
      </c>
      <c r="EG405" s="26"/>
      <c r="EI405" s="26" t="e">
        <f t="shared" si="1932"/>
        <v>#DIV/0!</v>
      </c>
      <c r="EJ405" s="26">
        <f t="shared" si="1959"/>
        <v>1</v>
      </c>
      <c r="EK405" s="26">
        <f t="shared" si="1933"/>
        <v>1.2071089302373847</v>
      </c>
      <c r="EN405" s="26" t="e">
        <f t="shared" si="1960"/>
        <v>#DIV/0!</v>
      </c>
      <c r="EO405" s="26">
        <f t="shared" si="1961"/>
        <v>2.8125578678089812E-2</v>
      </c>
      <c r="EP405" s="26" t="e">
        <f t="shared" si="1962"/>
        <v>#DIV/0!</v>
      </c>
      <c r="EQ405" s="26" t="e">
        <f t="shared" si="1963"/>
        <v>#DIV/0!</v>
      </c>
      <c r="ET405" s="26" t="e">
        <f t="shared" si="1964"/>
        <v>#DIV/0!</v>
      </c>
      <c r="EU405" s="26">
        <f t="shared" si="1965"/>
        <v>1</v>
      </c>
      <c r="EV405" s="26">
        <f t="shared" si="1896"/>
        <v>1.1662650181160659</v>
      </c>
      <c r="EW405" s="26"/>
      <c r="EX405" s="26" t="e">
        <f t="shared" si="1934"/>
        <v>#DIV/0!</v>
      </c>
      <c r="EY405" s="26">
        <f t="shared" si="1935"/>
        <v>-1.6564553915256689E-2</v>
      </c>
      <c r="EZ405" s="26" t="e">
        <f t="shared" si="1936"/>
        <v>#DIV/0!</v>
      </c>
      <c r="FA405" s="26" t="e">
        <f t="shared" si="1937"/>
        <v>#DIV/0!</v>
      </c>
      <c r="FB405" s="26"/>
      <c r="FC405" s="26"/>
      <c r="FD405" s="26" t="e">
        <f t="shared" si="1966"/>
        <v>#DIV/0!</v>
      </c>
      <c r="FE405" s="26">
        <f t="shared" si="1967"/>
        <v>1</v>
      </c>
      <c r="FF405" s="26">
        <f t="shared" si="1897"/>
        <v>0.99491704139072668</v>
      </c>
      <c r="FV405" s="26">
        <f t="shared" si="1898"/>
        <v>0.36841688967399183</v>
      </c>
      <c r="FX405" s="8">
        <f t="shared" si="1968"/>
        <v>7</v>
      </c>
      <c r="FY405" t="b">
        <f t="shared" si="1938"/>
        <v>1</v>
      </c>
      <c r="GC405" s="11"/>
      <c r="GD405" s="11"/>
      <c r="GE405" s="11"/>
      <c r="GF405" s="17">
        <f t="shared" ca="1" si="1899"/>
        <v>1992</v>
      </c>
      <c r="GG405" s="18">
        <f t="shared" ca="1" si="1900"/>
        <v>1.2202829007210938</v>
      </c>
      <c r="GH405" s="18">
        <f t="shared" ca="1" si="1901"/>
        <v>0.9456038202482594</v>
      </c>
      <c r="GI405" s="18">
        <f t="shared" ca="1" si="1902"/>
        <v>0.96686529023547374</v>
      </c>
      <c r="GJ405" s="94">
        <f t="shared" ca="1" si="1939"/>
        <v>1.1156698928468214</v>
      </c>
      <c r="GL405">
        <f t="shared" ca="1" si="1940"/>
        <v>1992</v>
      </c>
      <c r="GM405" s="18">
        <f t="shared" ca="1" si="1903"/>
        <v>0.95429799401048854</v>
      </c>
      <c r="GN405" s="18">
        <f t="shared" ca="1" si="1904"/>
        <v>1.0530603416114017</v>
      </c>
      <c r="GO405" s="18">
        <f t="shared" ca="1" si="1905"/>
        <v>0.97602466091409068</v>
      </c>
      <c r="GP405" s="18">
        <f t="shared" ca="1" si="1906"/>
        <v>0.9168561266835954</v>
      </c>
      <c r="GQ405" s="18">
        <f t="shared" si="1907"/>
        <v>0.99709018268061833</v>
      </c>
      <c r="GT405" s="26">
        <f t="shared" ca="1" si="1908"/>
        <v>0.96405188886843762</v>
      </c>
      <c r="GU405" s="26">
        <f t="shared" ca="1" si="1941"/>
        <v>0.96686529023547374</v>
      </c>
      <c r="GV405">
        <f t="shared" si="1909"/>
        <v>0.99709018268061833</v>
      </c>
    </row>
    <row r="406" spans="1:204" x14ac:dyDescent="0.2">
      <c r="A406" t="s">
        <v>564</v>
      </c>
      <c r="B406" s="1">
        <f t="shared" si="1942"/>
        <v>1957</v>
      </c>
      <c r="C406" s="42">
        <f t="shared" si="1875"/>
        <v>7712</v>
      </c>
      <c r="D406" s="42">
        <f t="shared" si="1875"/>
        <v>3960.7869999999998</v>
      </c>
      <c r="E406" s="42">
        <f t="shared" si="1875"/>
        <v>20218.258000000002</v>
      </c>
      <c r="F406" s="42">
        <f t="shared" si="1875"/>
        <v>9896.2690000000002</v>
      </c>
      <c r="G406" s="42"/>
      <c r="H406" s="42">
        <f t="shared" si="1876"/>
        <v>41787.313999999998</v>
      </c>
      <c r="I406" s="1"/>
      <c r="J406" s="1"/>
      <c r="K406" s="42"/>
      <c r="L406" s="42">
        <f>[10]Commercial_Total!D322</f>
        <v>3797.5182277863737</v>
      </c>
      <c r="M406" s="42"/>
      <c r="N406" s="42"/>
      <c r="O406" s="42"/>
      <c r="P406" s="42"/>
      <c r="Q406" s="27"/>
      <c r="R406" s="27"/>
      <c r="S406" s="1"/>
      <c r="T406" s="1"/>
      <c r="U406" s="1"/>
      <c r="V406" s="1"/>
      <c r="W406" s="1"/>
      <c r="X406" s="1"/>
      <c r="Z406" s="231"/>
      <c r="AA406" s="231">
        <f t="shared" si="1877"/>
        <v>32345.382764320952</v>
      </c>
      <c r="AB406" s="231"/>
      <c r="AC406" s="51"/>
      <c r="AD406" s="23"/>
      <c r="AE406" s="42">
        <f t="shared" si="1878"/>
        <v>2853.5</v>
      </c>
      <c r="AH406" s="267" t="e">
        <f t="shared" si="1879"/>
        <v>#DIV/0!</v>
      </c>
      <c r="AI406" s="267">
        <f t="shared" si="1880"/>
        <v>117.40526477786133</v>
      </c>
      <c r="AJ406" s="267"/>
      <c r="AK406" s="51" t="e">
        <f t="shared" si="1910"/>
        <v>#DIV/0!</v>
      </c>
      <c r="AN406" s="34">
        <f t="shared" si="1911"/>
        <v>0</v>
      </c>
      <c r="AO406" s="34">
        <f t="shared" si="1912"/>
        <v>14.644231294900997</v>
      </c>
      <c r="AQ406" s="26" t="e">
        <f t="shared" si="1881"/>
        <v>#DIV/0!</v>
      </c>
      <c r="AR406" s="26">
        <f t="shared" si="1882"/>
        <v>0.59484082059286802</v>
      </c>
      <c r="AS406" s="26"/>
      <c r="AT406" s="26"/>
      <c r="AU406" s="26"/>
      <c r="AV406" s="26">
        <f t="shared" si="1913"/>
        <v>0</v>
      </c>
      <c r="AY406" s="34">
        <f t="shared" si="1914"/>
        <v>0</v>
      </c>
      <c r="AZ406" s="34">
        <f t="shared" si="1915"/>
        <v>11.335336521577345</v>
      </c>
      <c r="BA406" s="34">
        <f t="shared" si="1916"/>
        <v>0</v>
      </c>
      <c r="BB406" s="369">
        <f t="shared" si="1917"/>
        <v>0</v>
      </c>
      <c r="BD406" s="34"/>
      <c r="BE406" s="26"/>
      <c r="BF406" s="26"/>
      <c r="BH406" s="51"/>
      <c r="BI406" s="258">
        <f>[10]Commercial_Total!Y322</f>
        <v>0.60049354869937765</v>
      </c>
      <c r="BJ406" s="51"/>
      <c r="BK406" s="51"/>
      <c r="BL406" s="1"/>
      <c r="BN406" s="1"/>
      <c r="BO406" s="258">
        <f>[10]Commercial_Total!X322</f>
        <v>0.99058652983241369</v>
      </c>
      <c r="BP406" s="1"/>
      <c r="BQ406" s="51"/>
      <c r="BR406" s="1"/>
      <c r="BZ406" s="83">
        <f t="shared" si="1943"/>
        <v>0.37616831670116141</v>
      </c>
      <c r="CA406" s="83">
        <f t="shared" si="1883"/>
        <v>1.4540856400474651</v>
      </c>
      <c r="CB406" s="83" t="str">
        <f t="shared" si="1884"/>
        <v>NA</v>
      </c>
      <c r="CC406" s="83" t="str">
        <f t="shared" si="1885"/>
        <v>NA</v>
      </c>
      <c r="CD406" s="83" t="str">
        <f t="shared" si="1886"/>
        <v>NA</v>
      </c>
      <c r="CE406" s="83" t="str">
        <f t="shared" si="1887"/>
        <v>NA</v>
      </c>
      <c r="CF406" s="84" t="str">
        <f t="shared" si="1918"/>
        <v xml:space="preserve">NA </v>
      </c>
      <c r="CG406" s="84" t="str">
        <f t="shared" si="1888"/>
        <v>NA</v>
      </c>
      <c r="CH406" s="9"/>
      <c r="CI406" s="84" t="str">
        <f t="shared" si="1919"/>
        <v xml:space="preserve">NA </v>
      </c>
      <c r="CJ406" s="26"/>
      <c r="CK406" s="87" t="e">
        <f t="shared" si="1889"/>
        <v>#DIV/0!</v>
      </c>
      <c r="CL406" s="87">
        <f t="shared" si="1920"/>
        <v>0</v>
      </c>
      <c r="CM406" s="92">
        <f t="shared" si="1921"/>
        <v>0</v>
      </c>
      <c r="CN406" s="92">
        <f t="shared" si="1922"/>
        <v>0</v>
      </c>
      <c r="CO406" s="5">
        <f t="shared" si="1890"/>
        <v>0</v>
      </c>
      <c r="CP406" s="91">
        <f t="shared" si="1891"/>
        <v>0</v>
      </c>
      <c r="CQ406" s="37" t="e">
        <f t="shared" si="1892"/>
        <v>#VALUE!</v>
      </c>
      <c r="CR406" t="e">
        <f t="shared" si="1893"/>
        <v>#VALUE!</v>
      </c>
      <c r="CS406" s="84" t="str">
        <f t="shared" si="1894"/>
        <v xml:space="preserve">NA </v>
      </c>
      <c r="CT406" s="205"/>
      <c r="CU406" s="244"/>
      <c r="CV406" s="5"/>
      <c r="CW406" s="26" t="e">
        <f t="shared" si="1923"/>
        <v>#DIV/0!</v>
      </c>
      <c r="CX406" s="26" t="e">
        <f t="shared" si="1924"/>
        <v>#DIV/0!</v>
      </c>
      <c r="CY406" s="26" t="e">
        <f t="shared" si="1925"/>
        <v>#DIV/0!</v>
      </c>
      <c r="CZ406" s="26" t="e">
        <f t="shared" si="1926"/>
        <v>#DIV/0!</v>
      </c>
      <c r="DA406" s="26"/>
      <c r="DB406" t="e">
        <f t="shared" si="1927"/>
        <v>#DIV/0!</v>
      </c>
      <c r="DD406" s="26" t="e">
        <f t="shared" si="1944"/>
        <v>#DIV/0!</v>
      </c>
      <c r="DE406" s="26" t="e">
        <f t="shared" si="1945"/>
        <v>#DIV/0!</v>
      </c>
      <c r="DF406" s="26" t="e">
        <f t="shared" si="1946"/>
        <v>#DIV/0!</v>
      </c>
      <c r="DG406" s="26" t="e">
        <f t="shared" si="1947"/>
        <v>#DIV/0!</v>
      </c>
      <c r="DH406" s="26"/>
      <c r="DI406" s="26" t="e">
        <f t="shared" si="1948"/>
        <v>#DIV/0!</v>
      </c>
      <c r="DJ406" s="26"/>
      <c r="DK406" s="26" t="e">
        <f t="shared" si="1949"/>
        <v>#DIV/0!</v>
      </c>
      <c r="DL406" s="26" t="e">
        <f t="shared" si="1950"/>
        <v>#DIV/0!</v>
      </c>
      <c r="DM406" s="26" t="e">
        <f t="shared" si="1951"/>
        <v>#DIV/0!</v>
      </c>
      <c r="DN406" s="26" t="e">
        <f t="shared" si="1952"/>
        <v>#DIV/0!</v>
      </c>
      <c r="DO406" s="26"/>
      <c r="DP406" s="26" t="e">
        <f t="shared" si="1953"/>
        <v>#DIV/0!</v>
      </c>
      <c r="DQ406" s="26"/>
      <c r="DR406" s="26"/>
      <c r="DS406" s="26" t="e">
        <f t="shared" si="1954"/>
        <v>#DIV/0!</v>
      </c>
      <c r="DT406" s="26">
        <f t="shared" si="1955"/>
        <v>-4.1092332876307112E-2</v>
      </c>
      <c r="DU406" s="26" t="e">
        <f t="shared" si="1956"/>
        <v>#DIV/0!</v>
      </c>
      <c r="DV406" s="26" t="e">
        <f t="shared" si="1957"/>
        <v>#DIV/0!</v>
      </c>
      <c r="DW406" s="26"/>
      <c r="DY406" s="26" t="e">
        <f t="shared" si="1969"/>
        <v>#DIV/0!</v>
      </c>
      <c r="DZ406" s="26">
        <f t="shared" si="1958"/>
        <v>1</v>
      </c>
      <c r="EA406" s="26">
        <f t="shared" si="1895"/>
        <v>1.1815968892479078</v>
      </c>
      <c r="EC406" s="26" t="e">
        <f t="shared" si="1928"/>
        <v>#DIV/0!</v>
      </c>
      <c r="ED406" s="26">
        <f t="shared" si="1929"/>
        <v>5.2616655686385646E-3</v>
      </c>
      <c r="EE406" s="26" t="e">
        <f t="shared" si="1930"/>
        <v>#DIV/0!</v>
      </c>
      <c r="EF406" s="26" t="e">
        <f t="shared" si="1931"/>
        <v>#DIV/0!</v>
      </c>
      <c r="EG406" s="26"/>
      <c r="EI406" s="26" t="e">
        <f t="shared" si="1932"/>
        <v>#DIV/0!</v>
      </c>
      <c r="EJ406" s="26">
        <f t="shared" si="1959"/>
        <v>1</v>
      </c>
      <c r="EK406" s="26">
        <f t="shared" si="1933"/>
        <v>1.2071089302373847</v>
      </c>
      <c r="EN406" s="26" t="e">
        <f t="shared" si="1960"/>
        <v>#DIV/0!</v>
      </c>
      <c r="EO406" s="26">
        <f t="shared" si="1961"/>
        <v>-4.1774657906833469E-2</v>
      </c>
      <c r="EP406" s="26" t="e">
        <f t="shared" si="1962"/>
        <v>#DIV/0!</v>
      </c>
      <c r="EQ406" s="26" t="e">
        <f t="shared" si="1963"/>
        <v>#DIV/0!</v>
      </c>
      <c r="ET406" s="26" t="e">
        <f t="shared" si="1964"/>
        <v>#DIV/0!</v>
      </c>
      <c r="EU406" s="26">
        <f t="shared" si="1965"/>
        <v>1</v>
      </c>
      <c r="EV406" s="26">
        <f t="shared" si="1896"/>
        <v>1.1662650181160659</v>
      </c>
      <c r="EW406" s="26"/>
      <c r="EX406" s="26" t="e">
        <f t="shared" si="1934"/>
        <v>#DIV/0!</v>
      </c>
      <c r="EY406" s="26">
        <f t="shared" si="1935"/>
        <v>6.8232503052622045E-4</v>
      </c>
      <c r="EZ406" s="26" t="e">
        <f t="shared" si="1936"/>
        <v>#DIV/0!</v>
      </c>
      <c r="FA406" s="26" t="e">
        <f t="shared" si="1937"/>
        <v>#DIV/0!</v>
      </c>
      <c r="FB406" s="26"/>
      <c r="FC406" s="26"/>
      <c r="FD406" s="26" t="e">
        <f t="shared" si="1966"/>
        <v>#DIV/0!</v>
      </c>
      <c r="FE406" s="26">
        <f t="shared" si="1967"/>
        <v>1</v>
      </c>
      <c r="FF406" s="26">
        <f t="shared" si="1897"/>
        <v>0.99491704139072668</v>
      </c>
      <c r="FV406" s="26">
        <f t="shared" si="1898"/>
        <v>0.37616831670116141</v>
      </c>
      <c r="FX406" s="8">
        <f t="shared" si="1968"/>
        <v>8</v>
      </c>
      <c r="FY406" t="b">
        <f t="shared" si="1938"/>
        <v>1</v>
      </c>
      <c r="GC406" s="11"/>
      <c r="GD406" s="11"/>
      <c r="GE406" s="11"/>
      <c r="GF406" s="17">
        <f t="shared" ca="1" si="1899"/>
        <v>1993</v>
      </c>
      <c r="GG406" s="18">
        <f t="shared" ca="1" si="1900"/>
        <v>1.2537801389456478</v>
      </c>
      <c r="GH406" s="18">
        <f t="shared" ca="1" si="1901"/>
        <v>0.95018064298973681</v>
      </c>
      <c r="GI406" s="18">
        <f t="shared" ca="1" si="1902"/>
        <v>0.96540463343747762</v>
      </c>
      <c r="GJ406" s="94">
        <f t="shared" ca="1" si="1939"/>
        <v>1.1501035488835856</v>
      </c>
      <c r="GL406">
        <f t="shared" ca="1" si="1940"/>
        <v>1993</v>
      </c>
      <c r="GM406" s="18">
        <f t="shared" ca="1" si="1903"/>
        <v>0.93971965484841535</v>
      </c>
      <c r="GN406" s="18">
        <f t="shared" ca="1" si="1904"/>
        <v>1.0479610324751782</v>
      </c>
      <c r="GO406" s="18">
        <f t="shared" ca="1" si="1905"/>
        <v>0.98124257735709464</v>
      </c>
      <c r="GP406" s="18">
        <f t="shared" ca="1" si="1906"/>
        <v>0.92060839512767934</v>
      </c>
      <c r="GQ406" s="18">
        <f t="shared" si="1907"/>
        <v>0.99749280976550492</v>
      </c>
      <c r="GT406" s="26">
        <f t="shared" ca="1" si="1908"/>
        <v>0.96298418036818689</v>
      </c>
      <c r="GU406" s="26">
        <f t="shared" ca="1" si="1941"/>
        <v>0.96540463343747762</v>
      </c>
      <c r="GV406">
        <f t="shared" si="1909"/>
        <v>0.99749280976550492</v>
      </c>
    </row>
    <row r="407" spans="1:204" x14ac:dyDescent="0.2">
      <c r="A407" t="s">
        <v>564</v>
      </c>
      <c r="B407" s="1">
        <f t="shared" si="1942"/>
        <v>1958</v>
      </c>
      <c r="C407" s="42">
        <f t="shared" si="1875"/>
        <v>8200.6740000000009</v>
      </c>
      <c r="D407" s="42">
        <f t="shared" si="1875"/>
        <v>4119.1559999999999</v>
      </c>
      <c r="E407" s="42">
        <f t="shared" si="1875"/>
        <v>19321.087</v>
      </c>
      <c r="F407" s="42">
        <f t="shared" si="1875"/>
        <v>10004.101000000001</v>
      </c>
      <c r="G407" s="42"/>
      <c r="H407" s="42">
        <f t="shared" si="1876"/>
        <v>41645.018000000004</v>
      </c>
      <c r="I407" s="1"/>
      <c r="J407" s="1"/>
      <c r="K407" s="42"/>
      <c r="L407" s="42">
        <f>[10]Commercial_Total!D323</f>
        <v>3986.1166079891736</v>
      </c>
      <c r="M407" s="42"/>
      <c r="N407" s="42"/>
      <c r="O407" s="42"/>
      <c r="P407" s="42"/>
      <c r="Q407" s="27"/>
      <c r="R407" s="27"/>
      <c r="S407" s="1"/>
      <c r="T407" s="1"/>
      <c r="U407" s="1"/>
      <c r="V407" s="1"/>
      <c r="W407" s="1"/>
      <c r="X407" s="1"/>
      <c r="Z407" s="231"/>
      <c r="AA407" s="231">
        <f t="shared" si="1877"/>
        <v>33206.848339272772</v>
      </c>
      <c r="AB407" s="231"/>
      <c r="AC407" s="51"/>
      <c r="AD407" s="23"/>
      <c r="AE407" s="42">
        <f t="shared" si="1878"/>
        <v>2832.6</v>
      </c>
      <c r="AH407" s="267" t="e">
        <f t="shared" si="1879"/>
        <v>#DIV/0!</v>
      </c>
      <c r="AI407" s="267">
        <f t="shared" si="1880"/>
        <v>120.03899217604791</v>
      </c>
      <c r="AJ407" s="267"/>
      <c r="AK407" s="51" t="e">
        <f t="shared" si="1910"/>
        <v>#DIV/0!</v>
      </c>
      <c r="AN407" s="34">
        <f t="shared" si="1911"/>
        <v>0</v>
      </c>
      <c r="AO407" s="34">
        <f t="shared" si="1912"/>
        <v>14.702046882722589</v>
      </c>
      <c r="AQ407" s="26" t="e">
        <f t="shared" si="1881"/>
        <v>#DIV/0!</v>
      </c>
      <c r="AR407" s="26">
        <f t="shared" si="1882"/>
        <v>0.60818475853056986</v>
      </c>
      <c r="AS407" s="26"/>
      <c r="AT407" s="26"/>
      <c r="AU407" s="26"/>
      <c r="AV407" s="26">
        <f t="shared" si="1913"/>
        <v>0</v>
      </c>
      <c r="AY407" s="34">
        <f t="shared" si="1914"/>
        <v>0</v>
      </c>
      <c r="AZ407" s="34">
        <f t="shared" si="1915"/>
        <v>11.723098333429631</v>
      </c>
      <c r="BA407" s="34">
        <f t="shared" si="1916"/>
        <v>0</v>
      </c>
      <c r="BB407" s="369">
        <f t="shared" si="1917"/>
        <v>0</v>
      </c>
      <c r="BD407" s="34"/>
      <c r="BE407" s="26"/>
      <c r="BF407" s="26"/>
      <c r="BH407" s="51"/>
      <c r="BI407" s="258">
        <f>[10]Commercial_Total!Y323</f>
        <v>0.59588635922389144</v>
      </c>
      <c r="BJ407" s="51"/>
      <c r="BK407" s="51"/>
      <c r="BL407" s="1"/>
      <c r="BN407" s="1"/>
      <c r="BO407" s="258">
        <f>[10]Commercial_Total!X323</f>
        <v>1.0206388334223597</v>
      </c>
      <c r="BP407" s="1"/>
      <c r="BQ407" s="51"/>
      <c r="BR407" s="1"/>
      <c r="BZ407" s="83">
        <f t="shared" si="1943"/>
        <v>0.37341313260476949</v>
      </c>
      <c r="CA407" s="83">
        <f t="shared" si="1883"/>
        <v>1.4598263863064751</v>
      </c>
      <c r="CB407" s="83" t="str">
        <f t="shared" si="1884"/>
        <v>NA</v>
      </c>
      <c r="CC407" s="83" t="str">
        <f t="shared" si="1885"/>
        <v>NA</v>
      </c>
      <c r="CD407" s="83" t="str">
        <f t="shared" si="1886"/>
        <v>NA</v>
      </c>
      <c r="CE407" s="83" t="str">
        <f t="shared" si="1887"/>
        <v>NA</v>
      </c>
      <c r="CF407" s="84" t="str">
        <f t="shared" si="1918"/>
        <v xml:space="preserve">NA </v>
      </c>
      <c r="CG407" s="84" t="str">
        <f t="shared" si="1888"/>
        <v>NA</v>
      </c>
      <c r="CH407" s="9"/>
      <c r="CI407" s="84" t="str">
        <f t="shared" si="1919"/>
        <v xml:space="preserve">NA </v>
      </c>
      <c r="CJ407" s="26"/>
      <c r="CK407" s="87" t="e">
        <f t="shared" si="1889"/>
        <v>#DIV/0!</v>
      </c>
      <c r="CL407" s="87">
        <f t="shared" si="1920"/>
        <v>0</v>
      </c>
      <c r="CM407" s="92">
        <f t="shared" si="1921"/>
        <v>0</v>
      </c>
      <c r="CN407" s="92">
        <f t="shared" si="1922"/>
        <v>0</v>
      </c>
      <c r="CO407" s="5">
        <f t="shared" si="1890"/>
        <v>0</v>
      </c>
      <c r="CP407" s="91">
        <f t="shared" si="1891"/>
        <v>0</v>
      </c>
      <c r="CQ407" s="37" t="e">
        <f t="shared" si="1892"/>
        <v>#VALUE!</v>
      </c>
      <c r="CR407" t="e">
        <f t="shared" si="1893"/>
        <v>#VALUE!</v>
      </c>
      <c r="CS407" s="84" t="str">
        <f t="shared" si="1894"/>
        <v xml:space="preserve">NA </v>
      </c>
      <c r="CT407" s="205"/>
      <c r="CU407" s="244"/>
      <c r="CV407" s="5"/>
      <c r="CW407" s="26" t="e">
        <f t="shared" si="1923"/>
        <v>#DIV/0!</v>
      </c>
      <c r="CX407" s="26" t="e">
        <f t="shared" si="1924"/>
        <v>#DIV/0!</v>
      </c>
      <c r="CY407" s="26" t="e">
        <f t="shared" si="1925"/>
        <v>#DIV/0!</v>
      </c>
      <c r="CZ407" s="26" t="e">
        <f t="shared" si="1926"/>
        <v>#DIV/0!</v>
      </c>
      <c r="DA407" s="26"/>
      <c r="DB407" t="e">
        <f t="shared" si="1927"/>
        <v>#DIV/0!</v>
      </c>
      <c r="DD407" s="26" t="e">
        <f t="shared" si="1944"/>
        <v>#DIV/0!</v>
      </c>
      <c r="DE407" s="26" t="e">
        <f t="shared" si="1945"/>
        <v>#DIV/0!</v>
      </c>
      <c r="DF407" s="26" t="e">
        <f t="shared" si="1946"/>
        <v>#DIV/0!</v>
      </c>
      <c r="DG407" s="26" t="e">
        <f t="shared" si="1947"/>
        <v>#DIV/0!</v>
      </c>
      <c r="DH407" s="26"/>
      <c r="DI407" s="26" t="e">
        <f t="shared" si="1948"/>
        <v>#DIV/0!</v>
      </c>
      <c r="DJ407" s="26"/>
      <c r="DK407" s="26" t="e">
        <f t="shared" si="1949"/>
        <v>#DIV/0!</v>
      </c>
      <c r="DL407" s="26" t="e">
        <f t="shared" si="1950"/>
        <v>#DIV/0!</v>
      </c>
      <c r="DM407" s="26" t="e">
        <f t="shared" si="1951"/>
        <v>#DIV/0!</v>
      </c>
      <c r="DN407" s="26" t="e">
        <f t="shared" si="1952"/>
        <v>#DIV/0!</v>
      </c>
      <c r="DO407" s="26"/>
      <c r="DP407" s="26" t="e">
        <f t="shared" si="1953"/>
        <v>#DIV/0!</v>
      </c>
      <c r="DQ407" s="26"/>
      <c r="DR407" s="26"/>
      <c r="DS407" s="26" t="e">
        <f t="shared" si="1954"/>
        <v>#DIV/0!</v>
      </c>
      <c r="DT407" s="26">
        <f t="shared" si="1955"/>
        <v>2.2184873628195757E-2</v>
      </c>
      <c r="DU407" s="26" t="e">
        <f t="shared" si="1956"/>
        <v>#DIV/0!</v>
      </c>
      <c r="DV407" s="26" t="e">
        <f t="shared" si="1957"/>
        <v>#DIV/0!</v>
      </c>
      <c r="DW407" s="26"/>
      <c r="DY407" s="26" t="e">
        <f t="shared" si="1969"/>
        <v>#DIV/0!</v>
      </c>
      <c r="DZ407" s="26">
        <f t="shared" si="1958"/>
        <v>1</v>
      </c>
      <c r="EA407" s="26">
        <f t="shared" si="1895"/>
        <v>1.1815968892479078</v>
      </c>
      <c r="EC407" s="26" t="e">
        <f t="shared" si="1928"/>
        <v>#DIV/0!</v>
      </c>
      <c r="ED407" s="26">
        <f t="shared" si="1929"/>
        <v>3.3636139898606192E-2</v>
      </c>
      <c r="EE407" s="26" t="e">
        <f t="shared" si="1930"/>
        <v>#DIV/0!</v>
      </c>
      <c r="EF407" s="26" t="e">
        <f t="shared" si="1931"/>
        <v>#DIV/0!</v>
      </c>
      <c r="EG407" s="26"/>
      <c r="EI407" s="26" t="e">
        <f t="shared" si="1932"/>
        <v>#DIV/0!</v>
      </c>
      <c r="EJ407" s="26">
        <f t="shared" si="1959"/>
        <v>1</v>
      </c>
      <c r="EK407" s="26">
        <f t="shared" si="1933"/>
        <v>1.2071089302373847</v>
      </c>
      <c r="EN407" s="26" t="e">
        <f t="shared" si="1960"/>
        <v>#DIV/0!</v>
      </c>
      <c r="EO407" s="26">
        <f t="shared" si="1961"/>
        <v>-7.7019218053914927E-3</v>
      </c>
      <c r="EP407" s="26" t="e">
        <f t="shared" si="1962"/>
        <v>#DIV/0!</v>
      </c>
      <c r="EQ407" s="26" t="e">
        <f t="shared" si="1963"/>
        <v>#DIV/0!</v>
      </c>
      <c r="ET407" s="26" t="e">
        <f t="shared" si="1964"/>
        <v>#DIV/0!</v>
      </c>
      <c r="EU407" s="26">
        <f t="shared" si="1965"/>
        <v>1</v>
      </c>
      <c r="EV407" s="26">
        <f t="shared" si="1896"/>
        <v>1.1662650181160659</v>
      </c>
      <c r="EW407" s="26"/>
      <c r="EX407" s="26" t="e">
        <f t="shared" si="1934"/>
        <v>#DIV/0!</v>
      </c>
      <c r="EY407" s="26">
        <f t="shared" si="1935"/>
        <v>2.9886795433587049E-2</v>
      </c>
      <c r="EZ407" s="26" t="e">
        <f t="shared" si="1936"/>
        <v>#DIV/0!</v>
      </c>
      <c r="FA407" s="26" t="e">
        <f t="shared" si="1937"/>
        <v>#DIV/0!</v>
      </c>
      <c r="FB407" s="26"/>
      <c r="FC407" s="26"/>
      <c r="FD407" s="26" t="e">
        <f t="shared" si="1966"/>
        <v>#DIV/0!</v>
      </c>
      <c r="FE407" s="26">
        <f t="shared" si="1967"/>
        <v>1</v>
      </c>
      <c r="FF407" s="26">
        <f t="shared" si="1897"/>
        <v>0.99491704139072668</v>
      </c>
      <c r="FV407" s="26">
        <f t="shared" si="1898"/>
        <v>0.37341313260476949</v>
      </c>
      <c r="FX407" s="8">
        <f t="shared" si="1968"/>
        <v>9</v>
      </c>
      <c r="FY407" t="b">
        <f t="shared" si="1938"/>
        <v>1</v>
      </c>
      <c r="GC407" s="11"/>
      <c r="GD407" s="11"/>
      <c r="GE407" s="11"/>
      <c r="GF407" s="17">
        <f t="shared" ca="1" si="1899"/>
        <v>1994</v>
      </c>
      <c r="GG407" s="18">
        <f t="shared" ca="1" si="1900"/>
        <v>1.3043885205056884</v>
      </c>
      <c r="GH407" s="18">
        <f t="shared" ca="1" si="1901"/>
        <v>0.9373989060857425</v>
      </c>
      <c r="GI407" s="18">
        <f t="shared" ca="1" si="1902"/>
        <v>0.96079125993667513</v>
      </c>
      <c r="GJ407" s="94">
        <f t="shared" ca="1" si="1939"/>
        <v>1.1747905764829427</v>
      </c>
      <c r="GL407">
        <f t="shared" ca="1" si="1940"/>
        <v>1994</v>
      </c>
      <c r="GM407" s="18">
        <f t="shared" ca="1" si="1903"/>
        <v>0.93630080195112131</v>
      </c>
      <c r="GN407" s="18">
        <f t="shared" ca="1" si="1904"/>
        <v>1.0686776947732699</v>
      </c>
      <c r="GO407" s="18">
        <f t="shared" ca="1" si="1905"/>
        <v>0.96151393978384025</v>
      </c>
      <c r="GP407" s="18">
        <f t="shared" ca="1" si="1906"/>
        <v>0.91767019977188213</v>
      </c>
      <c r="GQ407" s="18">
        <f t="shared" si="1907"/>
        <v>0.99436642496529182</v>
      </c>
      <c r="GT407" s="26">
        <f t="shared" ca="1" si="1908"/>
        <v>0.95537857028113005</v>
      </c>
      <c r="GU407" s="26">
        <f t="shared" ca="1" si="1941"/>
        <v>0.96079125993667513</v>
      </c>
      <c r="GV407">
        <f t="shared" si="1909"/>
        <v>0.99436642496529182</v>
      </c>
    </row>
    <row r="408" spans="1:204" x14ac:dyDescent="0.2">
      <c r="A408" t="s">
        <v>564</v>
      </c>
      <c r="B408" s="1">
        <f t="shared" si="1942"/>
        <v>1959</v>
      </c>
      <c r="C408" s="42">
        <f t="shared" si="1875"/>
        <v>8411.866</v>
      </c>
      <c r="D408" s="42">
        <f t="shared" si="1875"/>
        <v>4372.1859999999997</v>
      </c>
      <c r="E408" s="42">
        <f t="shared" si="1875"/>
        <v>20333.201000000001</v>
      </c>
      <c r="F408" s="42">
        <f t="shared" si="1875"/>
        <v>10348.530000000001</v>
      </c>
      <c r="G408" s="42"/>
      <c r="H408" s="42">
        <f t="shared" si="1876"/>
        <v>43465.782999999996</v>
      </c>
      <c r="I408" s="1"/>
      <c r="J408" s="1"/>
      <c r="K408" s="42"/>
      <c r="L408" s="42">
        <f>[10]Commercial_Total!D324</f>
        <v>4250.9964501663344</v>
      </c>
      <c r="M408" s="42"/>
      <c r="N408" s="42"/>
      <c r="O408" s="42"/>
      <c r="P408" s="42"/>
      <c r="Q408" s="27"/>
      <c r="R408" s="27"/>
      <c r="S408" s="1"/>
      <c r="T408" s="1"/>
      <c r="U408" s="1"/>
      <c r="V408" s="1"/>
      <c r="W408" s="1"/>
      <c r="X408" s="1"/>
      <c r="Z408" s="231"/>
      <c r="AA408" s="231">
        <f t="shared" si="1877"/>
        <v>34088.664024781632</v>
      </c>
      <c r="AB408" s="231"/>
      <c r="AC408" s="51"/>
      <c r="AD408" s="23"/>
      <c r="AE408" s="42">
        <f t="shared" si="1878"/>
        <v>3028.1</v>
      </c>
      <c r="AH408" s="267" t="e">
        <f t="shared" si="1879"/>
        <v>#DIV/0!</v>
      </c>
      <c r="AI408" s="267">
        <f t="shared" si="1880"/>
        <v>124.70410829465077</v>
      </c>
      <c r="AJ408" s="267"/>
      <c r="AK408" s="51" t="e">
        <f t="shared" si="1910"/>
        <v>#DIV/0!</v>
      </c>
      <c r="AN408" s="34">
        <f t="shared" si="1911"/>
        <v>0</v>
      </c>
      <c r="AO408" s="34">
        <f t="shared" si="1912"/>
        <v>14.354143852580826</v>
      </c>
      <c r="AQ408" s="26" t="e">
        <f t="shared" si="1881"/>
        <v>#DIV/0!</v>
      </c>
      <c r="AR408" s="26">
        <f t="shared" si="1882"/>
        <v>0.63182084934303229</v>
      </c>
      <c r="AS408" s="26"/>
      <c r="AT408" s="26"/>
      <c r="AU408" s="26"/>
      <c r="AV408" s="26">
        <f t="shared" si="1913"/>
        <v>0</v>
      </c>
      <c r="AY408" s="34">
        <f t="shared" si="1914"/>
        <v>0</v>
      </c>
      <c r="AZ408" s="34">
        <f t="shared" si="1915"/>
        <v>11.257443289449368</v>
      </c>
      <c r="BA408" s="34">
        <f t="shared" si="1916"/>
        <v>0</v>
      </c>
      <c r="BB408" s="369">
        <f t="shared" si="1917"/>
        <v>0</v>
      </c>
      <c r="BD408" s="34"/>
      <c r="BE408" s="26"/>
      <c r="BF408" s="26"/>
      <c r="BH408" s="51"/>
      <c r="BI408" s="258">
        <f>[10]Commercial_Total!Y324</f>
        <v>0.62951105444655153</v>
      </c>
      <c r="BJ408" s="51"/>
      <c r="BK408" s="51"/>
      <c r="BL408" s="1"/>
      <c r="BN408" s="1"/>
      <c r="BO408" s="258">
        <f>[10]Commercial_Total!X324</f>
        <v>1.0036691887778071</v>
      </c>
      <c r="BP408" s="1"/>
      <c r="BQ408" s="51"/>
      <c r="BR408" s="1"/>
      <c r="BZ408" s="83">
        <f t="shared" si="1943"/>
        <v>0.39918530920020567</v>
      </c>
      <c r="CA408" s="83">
        <f t="shared" si="1883"/>
        <v>1.4252816710482368</v>
      </c>
      <c r="CB408" s="83" t="str">
        <f t="shared" si="1884"/>
        <v>NA</v>
      </c>
      <c r="CC408" s="83" t="str">
        <f t="shared" si="1885"/>
        <v>NA</v>
      </c>
      <c r="CD408" s="83" t="str">
        <f t="shared" si="1886"/>
        <v>NA</v>
      </c>
      <c r="CE408" s="83" t="str">
        <f t="shared" si="1887"/>
        <v>NA</v>
      </c>
      <c r="CF408" s="84" t="str">
        <f t="shared" si="1918"/>
        <v xml:space="preserve">NA </v>
      </c>
      <c r="CG408" s="84" t="str">
        <f t="shared" si="1888"/>
        <v>NA</v>
      </c>
      <c r="CH408" s="9"/>
      <c r="CI408" s="84" t="str">
        <f t="shared" si="1919"/>
        <v xml:space="preserve">NA </v>
      </c>
      <c r="CJ408" s="26"/>
      <c r="CK408" s="87" t="e">
        <f t="shared" si="1889"/>
        <v>#DIV/0!</v>
      </c>
      <c r="CL408" s="87">
        <f t="shared" si="1920"/>
        <v>0</v>
      </c>
      <c r="CM408" s="92">
        <f t="shared" si="1921"/>
        <v>0</v>
      </c>
      <c r="CN408" s="92">
        <f t="shared" si="1922"/>
        <v>0</v>
      </c>
      <c r="CO408" s="5">
        <f t="shared" si="1890"/>
        <v>0</v>
      </c>
      <c r="CP408" s="91">
        <f t="shared" si="1891"/>
        <v>0</v>
      </c>
      <c r="CQ408" s="37" t="e">
        <f t="shared" si="1892"/>
        <v>#VALUE!</v>
      </c>
      <c r="CR408" t="e">
        <f t="shared" si="1893"/>
        <v>#VALUE!</v>
      </c>
      <c r="CS408" s="84" t="str">
        <f t="shared" si="1894"/>
        <v xml:space="preserve">NA </v>
      </c>
      <c r="CT408" s="205"/>
      <c r="CU408" s="244"/>
      <c r="CV408" s="5"/>
      <c r="CW408" s="26" t="e">
        <f t="shared" si="1923"/>
        <v>#DIV/0!</v>
      </c>
      <c r="CX408" s="26" t="e">
        <f t="shared" si="1924"/>
        <v>#DIV/0!</v>
      </c>
      <c r="CY408" s="26" t="e">
        <f t="shared" si="1925"/>
        <v>#DIV/0!</v>
      </c>
      <c r="CZ408" s="26" t="e">
        <f t="shared" si="1926"/>
        <v>#DIV/0!</v>
      </c>
      <c r="DA408" s="26"/>
      <c r="DB408" t="e">
        <f t="shared" si="1927"/>
        <v>#DIV/0!</v>
      </c>
      <c r="DD408" s="26" t="e">
        <f t="shared" si="1944"/>
        <v>#DIV/0!</v>
      </c>
      <c r="DE408" s="26" t="e">
        <f t="shared" si="1945"/>
        <v>#DIV/0!</v>
      </c>
      <c r="DF408" s="26" t="e">
        <f t="shared" si="1946"/>
        <v>#DIV/0!</v>
      </c>
      <c r="DG408" s="26" t="e">
        <f t="shared" si="1947"/>
        <v>#DIV/0!</v>
      </c>
      <c r="DH408" s="26"/>
      <c r="DI408" s="26" t="e">
        <f t="shared" si="1948"/>
        <v>#DIV/0!</v>
      </c>
      <c r="DJ408" s="26"/>
      <c r="DK408" s="26" t="e">
        <f t="shared" si="1949"/>
        <v>#DIV/0!</v>
      </c>
      <c r="DL408" s="26" t="e">
        <f t="shared" si="1950"/>
        <v>#DIV/0!</v>
      </c>
      <c r="DM408" s="26" t="e">
        <f t="shared" si="1951"/>
        <v>#DIV/0!</v>
      </c>
      <c r="DN408" s="26" t="e">
        <f t="shared" si="1952"/>
        <v>#DIV/0!</v>
      </c>
      <c r="DO408" s="26"/>
      <c r="DP408" s="26" t="e">
        <f t="shared" si="1953"/>
        <v>#DIV/0!</v>
      </c>
      <c r="DQ408" s="26"/>
      <c r="DR408" s="26"/>
      <c r="DS408" s="26" t="e">
        <f t="shared" si="1954"/>
        <v>#DIV/0!</v>
      </c>
      <c r="DT408" s="26">
        <f t="shared" si="1955"/>
        <v>3.8127172766965034E-2</v>
      </c>
      <c r="DU408" s="26" t="e">
        <f t="shared" si="1956"/>
        <v>#DIV/0!</v>
      </c>
      <c r="DV408" s="26" t="e">
        <f t="shared" si="1957"/>
        <v>#DIV/0!</v>
      </c>
      <c r="DW408" s="26"/>
      <c r="DY408" s="26" t="e">
        <f t="shared" si="1969"/>
        <v>#DIV/0!</v>
      </c>
      <c r="DZ408" s="26">
        <f t="shared" si="1958"/>
        <v>1</v>
      </c>
      <c r="EA408" s="26">
        <f t="shared" si="1895"/>
        <v>1.1815968892479078</v>
      </c>
      <c r="EC408" s="26" t="e">
        <f t="shared" si="1928"/>
        <v>#DIV/0!</v>
      </c>
      <c r="ED408" s="26">
        <f t="shared" si="1929"/>
        <v>-4.0531576530310677E-2</v>
      </c>
      <c r="EE408" s="26" t="e">
        <f t="shared" si="1930"/>
        <v>#DIV/0!</v>
      </c>
      <c r="EF408" s="26" t="e">
        <f t="shared" si="1931"/>
        <v>#DIV/0!</v>
      </c>
      <c r="EG408" s="26"/>
      <c r="EI408" s="26" t="e">
        <f t="shared" si="1932"/>
        <v>#DIV/0!</v>
      </c>
      <c r="EJ408" s="26">
        <f t="shared" si="1959"/>
        <v>1</v>
      </c>
      <c r="EK408" s="26">
        <f t="shared" si="1933"/>
        <v>1.2071089302373847</v>
      </c>
      <c r="EN408" s="26" t="e">
        <f t="shared" si="1960"/>
        <v>#DIV/0!</v>
      </c>
      <c r="EO408" s="26">
        <f t="shared" si="1961"/>
        <v>5.489343756590534E-2</v>
      </c>
      <c r="EP408" s="26" t="e">
        <f t="shared" si="1962"/>
        <v>#DIV/0!</v>
      </c>
      <c r="EQ408" s="26" t="e">
        <f t="shared" si="1963"/>
        <v>#DIV/0!</v>
      </c>
      <c r="ET408" s="26" t="e">
        <f t="shared" si="1964"/>
        <v>#DIV/0!</v>
      </c>
      <c r="EU408" s="26">
        <f t="shared" si="1965"/>
        <v>1</v>
      </c>
      <c r="EV408" s="26">
        <f t="shared" si="1896"/>
        <v>1.1662650181160659</v>
      </c>
      <c r="EW408" s="26"/>
      <c r="EX408" s="26" t="e">
        <f t="shared" si="1934"/>
        <v>#DIV/0!</v>
      </c>
      <c r="EY408" s="26">
        <f t="shared" si="1935"/>
        <v>-1.6766264798940108E-2</v>
      </c>
      <c r="EZ408" s="26" t="e">
        <f t="shared" si="1936"/>
        <v>#DIV/0!</v>
      </c>
      <c r="FA408" s="26" t="e">
        <f t="shared" si="1937"/>
        <v>#DIV/0!</v>
      </c>
      <c r="FB408" s="26"/>
      <c r="FC408" s="26"/>
      <c r="FD408" s="26" t="e">
        <f t="shared" si="1966"/>
        <v>#DIV/0!</v>
      </c>
      <c r="FE408" s="26">
        <f t="shared" si="1967"/>
        <v>1</v>
      </c>
      <c r="FF408" s="26">
        <f t="shared" si="1897"/>
        <v>0.99491704139072668</v>
      </c>
      <c r="FV408" s="26">
        <f t="shared" si="1898"/>
        <v>0.39918530920020567</v>
      </c>
      <c r="FX408" s="8">
        <f t="shared" si="1968"/>
        <v>10</v>
      </c>
      <c r="FY408" t="b">
        <f t="shared" si="1938"/>
        <v>1</v>
      </c>
      <c r="GC408" s="11"/>
      <c r="GD408" s="11"/>
      <c r="GE408" s="11"/>
      <c r="GF408" s="17">
        <f t="shared" ca="1" si="1899"/>
        <v>1995</v>
      </c>
      <c r="GG408" s="18">
        <f t="shared" ca="1" si="1900"/>
        <v>1.3398499808850866</v>
      </c>
      <c r="GH408" s="18">
        <f t="shared" ca="1" si="1901"/>
        <v>0.9339778931715732</v>
      </c>
      <c r="GI408" s="18">
        <f t="shared" ca="1" si="1902"/>
        <v>0.95968349228130101</v>
      </c>
      <c r="GJ408" s="94">
        <f t="shared" ca="1" si="1939"/>
        <v>1.2009385771433778</v>
      </c>
      <c r="GL408">
        <f t="shared" ca="1" si="1940"/>
        <v>1995</v>
      </c>
      <c r="GM408" s="18">
        <f t="shared" ca="1" si="1903"/>
        <v>0.92223640793873374</v>
      </c>
      <c r="GN408" s="18">
        <f t="shared" ca="1" si="1904"/>
        <v>1.0807884108273298</v>
      </c>
      <c r="GO408" s="18">
        <f t="shared" ca="1" si="1905"/>
        <v>0.96697196978494071</v>
      </c>
      <c r="GP408" s="18">
        <f t="shared" ca="1" si="1906"/>
        <v>0.91260196733691934</v>
      </c>
      <c r="GQ408" s="18">
        <f t="shared" si="1907"/>
        <v>0.99679994381350689</v>
      </c>
      <c r="GT408" s="26">
        <f t="shared" ca="1" si="1908"/>
        <v>0.95661245118475091</v>
      </c>
      <c r="GU408" s="26">
        <f t="shared" ca="1" si="1941"/>
        <v>0.95968349228130101</v>
      </c>
      <c r="GV408">
        <f t="shared" si="1909"/>
        <v>0.99679994381350689</v>
      </c>
    </row>
    <row r="409" spans="1:204" x14ac:dyDescent="0.2">
      <c r="A409" t="s">
        <v>564</v>
      </c>
      <c r="B409" s="1">
        <f t="shared" si="1942"/>
        <v>1960</v>
      </c>
      <c r="C409" s="42">
        <f t="shared" si="1875"/>
        <v>9039.4179999999997</v>
      </c>
      <c r="D409" s="42">
        <f t="shared" si="1875"/>
        <v>4609.3999999999996</v>
      </c>
      <c r="E409" s="42">
        <f t="shared" si="1875"/>
        <v>20841.687000000002</v>
      </c>
      <c r="F409" s="42">
        <f t="shared" si="1875"/>
        <v>10595.943000000001</v>
      </c>
      <c r="G409" s="42"/>
      <c r="H409" s="42">
        <f t="shared" si="1876"/>
        <v>45086.448000000004</v>
      </c>
      <c r="I409" s="1"/>
      <c r="J409" s="1"/>
      <c r="K409" s="42"/>
      <c r="L409" s="42">
        <f>[10]Commercial_Total!D325</f>
        <v>4505.1885002539038</v>
      </c>
      <c r="M409" s="42"/>
      <c r="N409" s="42"/>
      <c r="O409" s="42"/>
      <c r="P409" s="42"/>
      <c r="Q409" s="27"/>
      <c r="R409" s="27"/>
      <c r="S409" s="1"/>
      <c r="T409" s="1"/>
      <c r="U409" s="1"/>
      <c r="V409" s="1"/>
      <c r="W409" s="1"/>
      <c r="X409" s="1"/>
      <c r="Z409" s="231"/>
      <c r="AA409" s="231">
        <f t="shared" si="1877"/>
        <v>34692.396596239487</v>
      </c>
      <c r="AB409" s="231"/>
      <c r="AC409" s="51"/>
      <c r="AD409" s="23"/>
      <c r="AE409" s="42">
        <f t="shared" si="1878"/>
        <v>3105.8</v>
      </c>
      <c r="AH409" s="267" t="e">
        <f t="shared" si="1879"/>
        <v>#DIV/0!</v>
      </c>
      <c r="AI409" s="267">
        <f t="shared" si="1880"/>
        <v>129.86097653288812</v>
      </c>
      <c r="AJ409" s="267"/>
      <c r="AK409" s="51" t="e">
        <f t="shared" si="1910"/>
        <v>#DIV/0!</v>
      </c>
      <c r="AN409" s="34">
        <f t="shared" si="1911"/>
        <v>0</v>
      </c>
      <c r="AO409" s="34">
        <f t="shared" si="1912"/>
        <v>14.516854916607638</v>
      </c>
      <c r="AQ409" s="26" t="e">
        <f t="shared" si="1881"/>
        <v>#DIV/0!</v>
      </c>
      <c r="AR409" s="26">
        <f t="shared" si="1882"/>
        <v>0.65794843178429974</v>
      </c>
      <c r="AS409" s="26"/>
      <c r="AT409" s="26"/>
      <c r="AU409" s="26"/>
      <c r="AV409" s="26">
        <f t="shared" si="1913"/>
        <v>0</v>
      </c>
      <c r="AY409" s="34">
        <f t="shared" si="1914"/>
        <v>0</v>
      </c>
      <c r="AZ409" s="34">
        <f t="shared" si="1915"/>
        <v>11.170196598699041</v>
      </c>
      <c r="BA409" s="34">
        <f t="shared" si="1916"/>
        <v>0</v>
      </c>
      <c r="BB409" s="369">
        <f t="shared" si="1917"/>
        <v>0</v>
      </c>
      <c r="BD409" s="34"/>
      <c r="BE409" s="26"/>
      <c r="BF409" s="26"/>
      <c r="BH409" s="51"/>
      <c r="BI409" s="258">
        <f>[10]Commercial_Total!Y325</f>
        <v>0.64299238256021085</v>
      </c>
      <c r="BJ409" s="51"/>
      <c r="BK409" s="51"/>
      <c r="BL409" s="1"/>
      <c r="BN409" s="1"/>
      <c r="BO409" s="258">
        <f>[10]Commercial_Total!X325</f>
        <v>1.0232600721715213</v>
      </c>
      <c r="BP409" s="1"/>
      <c r="BQ409" s="51"/>
      <c r="BR409" s="1"/>
      <c r="BZ409" s="83">
        <f t="shared" si="1943"/>
        <v>0.40942826634325113</v>
      </c>
      <c r="CA409" s="83">
        <f t="shared" si="1883"/>
        <v>1.4414379183044934</v>
      </c>
      <c r="CB409" s="83" t="str">
        <f t="shared" si="1884"/>
        <v>NA</v>
      </c>
      <c r="CC409" s="83" t="str">
        <f t="shared" si="1885"/>
        <v>NA</v>
      </c>
      <c r="CD409" s="83" t="str">
        <f t="shared" si="1886"/>
        <v>NA</v>
      </c>
      <c r="CE409" s="83" t="str">
        <f t="shared" si="1887"/>
        <v>NA</v>
      </c>
      <c r="CF409" s="84" t="str">
        <f t="shared" si="1918"/>
        <v xml:space="preserve">NA </v>
      </c>
      <c r="CG409" s="84" t="str">
        <f t="shared" si="1888"/>
        <v>NA</v>
      </c>
      <c r="CH409" s="9"/>
      <c r="CI409" s="84" t="str">
        <f t="shared" si="1919"/>
        <v xml:space="preserve">NA </v>
      </c>
      <c r="CJ409" s="26"/>
      <c r="CK409" s="87" t="e">
        <f t="shared" si="1889"/>
        <v>#DIV/0!</v>
      </c>
      <c r="CL409" s="87">
        <f t="shared" si="1920"/>
        <v>0</v>
      </c>
      <c r="CM409" s="92">
        <f t="shared" si="1921"/>
        <v>0</v>
      </c>
      <c r="CN409" s="92">
        <f t="shared" si="1922"/>
        <v>0</v>
      </c>
      <c r="CO409" s="5">
        <f t="shared" si="1890"/>
        <v>0</v>
      </c>
      <c r="CP409" s="91">
        <f t="shared" si="1891"/>
        <v>0</v>
      </c>
      <c r="CQ409" s="37" t="e">
        <f t="shared" si="1892"/>
        <v>#VALUE!</v>
      </c>
      <c r="CR409" t="e">
        <f t="shared" si="1893"/>
        <v>#VALUE!</v>
      </c>
      <c r="CS409" s="84" t="str">
        <f t="shared" si="1894"/>
        <v xml:space="preserve">NA </v>
      </c>
      <c r="CT409" s="205"/>
      <c r="CU409" s="244"/>
      <c r="CV409" s="5"/>
      <c r="CW409" s="26" t="e">
        <f t="shared" si="1923"/>
        <v>#DIV/0!</v>
      </c>
      <c r="CX409" s="26" t="e">
        <f t="shared" si="1924"/>
        <v>#DIV/0!</v>
      </c>
      <c r="CY409" s="26" t="e">
        <f t="shared" si="1925"/>
        <v>#DIV/0!</v>
      </c>
      <c r="CZ409" s="26" t="e">
        <f t="shared" si="1926"/>
        <v>#DIV/0!</v>
      </c>
      <c r="DA409" s="26"/>
      <c r="DB409" t="e">
        <f t="shared" si="1927"/>
        <v>#DIV/0!</v>
      </c>
      <c r="DD409" s="26" t="e">
        <f t="shared" si="1944"/>
        <v>#DIV/0!</v>
      </c>
      <c r="DE409" s="26" t="e">
        <f t="shared" si="1945"/>
        <v>#DIV/0!</v>
      </c>
      <c r="DF409" s="26" t="e">
        <f t="shared" si="1946"/>
        <v>#DIV/0!</v>
      </c>
      <c r="DG409" s="26" t="e">
        <f t="shared" si="1947"/>
        <v>#DIV/0!</v>
      </c>
      <c r="DH409" s="26"/>
      <c r="DI409" s="26" t="e">
        <f t="shared" si="1948"/>
        <v>#DIV/0!</v>
      </c>
      <c r="DJ409" s="26"/>
      <c r="DK409" s="26" t="e">
        <f t="shared" si="1949"/>
        <v>#DIV/0!</v>
      </c>
      <c r="DL409" s="26" t="e">
        <f t="shared" si="1950"/>
        <v>#DIV/0!</v>
      </c>
      <c r="DM409" s="26" t="e">
        <f t="shared" si="1951"/>
        <v>#DIV/0!</v>
      </c>
      <c r="DN409" s="26" t="e">
        <f t="shared" si="1952"/>
        <v>#DIV/0!</v>
      </c>
      <c r="DO409" s="26"/>
      <c r="DP409" s="26" t="e">
        <f t="shared" si="1953"/>
        <v>#DIV/0!</v>
      </c>
      <c r="DQ409" s="26"/>
      <c r="DR409" s="26"/>
      <c r="DS409" s="26" t="e">
        <f t="shared" si="1954"/>
        <v>#DIV/0!</v>
      </c>
      <c r="DT409" s="26">
        <f t="shared" si="1955"/>
        <v>4.0520669372325228E-2</v>
      </c>
      <c r="DU409" s="26" t="e">
        <f t="shared" si="1956"/>
        <v>#DIV/0!</v>
      </c>
      <c r="DV409" s="26" t="e">
        <f t="shared" si="1957"/>
        <v>#DIV/0!</v>
      </c>
      <c r="DW409" s="26"/>
      <c r="DY409" s="26" t="e">
        <f t="shared" si="1969"/>
        <v>#DIV/0!</v>
      </c>
      <c r="DZ409" s="26">
        <f t="shared" si="1958"/>
        <v>1</v>
      </c>
      <c r="EA409" s="26">
        <f t="shared" si="1895"/>
        <v>1.1815968892479078</v>
      </c>
      <c r="EC409" s="26" t="e">
        <f t="shared" si="1928"/>
        <v>#DIV/0!</v>
      </c>
      <c r="ED409" s="26">
        <f t="shared" si="1929"/>
        <v>-7.7803220754976074E-3</v>
      </c>
      <c r="EE409" s="26" t="e">
        <f t="shared" si="1930"/>
        <v>#DIV/0!</v>
      </c>
      <c r="EF409" s="26" t="e">
        <f t="shared" si="1931"/>
        <v>#DIV/0!</v>
      </c>
      <c r="EG409" s="26"/>
      <c r="EI409" s="26" t="e">
        <f t="shared" si="1932"/>
        <v>#DIV/0!</v>
      </c>
      <c r="EJ409" s="26">
        <f t="shared" si="1959"/>
        <v>1</v>
      </c>
      <c r="EK409" s="26">
        <f t="shared" si="1933"/>
        <v>1.2071089302373847</v>
      </c>
      <c r="EN409" s="26" t="e">
        <f t="shared" si="1960"/>
        <v>#DIV/0!</v>
      </c>
      <c r="EO409" s="26">
        <f t="shared" si="1961"/>
        <v>2.1189463441448814E-2</v>
      </c>
      <c r="EP409" s="26" t="e">
        <f t="shared" si="1962"/>
        <v>#DIV/0!</v>
      </c>
      <c r="EQ409" s="26" t="e">
        <f t="shared" si="1963"/>
        <v>#DIV/0!</v>
      </c>
      <c r="ET409" s="26" t="e">
        <f t="shared" si="1964"/>
        <v>#DIV/0!</v>
      </c>
      <c r="EU409" s="26">
        <f t="shared" si="1965"/>
        <v>1</v>
      </c>
      <c r="EV409" s="26">
        <f t="shared" si="1896"/>
        <v>1.1662650181160659</v>
      </c>
      <c r="EW409" s="26"/>
      <c r="EX409" s="26" t="e">
        <f t="shared" si="1934"/>
        <v>#DIV/0!</v>
      </c>
      <c r="EY409" s="26">
        <f t="shared" si="1935"/>
        <v>1.9331205930876411E-2</v>
      </c>
      <c r="EZ409" s="26" t="e">
        <f t="shared" si="1936"/>
        <v>#DIV/0!</v>
      </c>
      <c r="FA409" s="26" t="e">
        <f t="shared" si="1937"/>
        <v>#DIV/0!</v>
      </c>
      <c r="FB409" s="26"/>
      <c r="FC409" s="26"/>
      <c r="FD409" s="26" t="e">
        <f t="shared" si="1966"/>
        <v>#DIV/0!</v>
      </c>
      <c r="FE409" s="26">
        <f t="shared" si="1967"/>
        <v>1</v>
      </c>
      <c r="FF409" s="26">
        <f t="shared" si="1897"/>
        <v>0.99491704139072668</v>
      </c>
      <c r="FV409" s="26">
        <f t="shared" si="1898"/>
        <v>0.40942826634325113</v>
      </c>
      <c r="FX409" s="8">
        <f t="shared" si="1968"/>
        <v>11</v>
      </c>
      <c r="FY409" t="b">
        <f t="shared" si="1938"/>
        <v>1</v>
      </c>
      <c r="GC409" s="11"/>
      <c r="GD409" s="11"/>
      <c r="GE409" s="11"/>
      <c r="GF409" s="17">
        <f t="shared" ca="1" si="1899"/>
        <v>1996</v>
      </c>
      <c r="GG409" s="18">
        <f t="shared" ca="1" si="1900"/>
        <v>1.3907088337266171</v>
      </c>
      <c r="GH409" s="18">
        <f t="shared" ca="1" si="1901"/>
        <v>0.91794831902126117</v>
      </c>
      <c r="GI409" s="18">
        <f t="shared" ca="1" si="1902"/>
        <v>0.96718589303255531</v>
      </c>
      <c r="GJ409" s="94">
        <f t="shared" ca="1" si="1939"/>
        <v>1.2347083854028553</v>
      </c>
      <c r="GL409">
        <f t="shared" ca="1" si="1940"/>
        <v>1996</v>
      </c>
      <c r="GM409" s="18">
        <f t="shared" ca="1" si="1903"/>
        <v>0.95498279211486847</v>
      </c>
      <c r="GN409" s="18">
        <f t="shared" ca="1" si="1904"/>
        <v>1.1044284975499949</v>
      </c>
      <c r="GO409" s="18">
        <f t="shared" ca="1" si="1905"/>
        <v>0.96131096068942956</v>
      </c>
      <c r="GP409" s="18">
        <f t="shared" ca="1" si="1906"/>
        <v>0.90593073042817418</v>
      </c>
      <c r="GQ409" s="18">
        <f t="shared" si="1907"/>
        <v>0.99710701918109312</v>
      </c>
      <c r="GT409" s="26">
        <f t="shared" ca="1" si="1908"/>
        <v>0.96438784279569478</v>
      </c>
      <c r="GU409" s="26">
        <f t="shared" ca="1" si="1941"/>
        <v>0.96718589303255531</v>
      </c>
      <c r="GV409">
        <f t="shared" si="1909"/>
        <v>0.99710701918109312</v>
      </c>
    </row>
    <row r="410" spans="1:204" x14ac:dyDescent="0.2">
      <c r="A410" t="s">
        <v>564</v>
      </c>
      <c r="B410" s="1">
        <f t="shared" si="1942"/>
        <v>1961</v>
      </c>
      <c r="C410" s="42">
        <f t="shared" si="1875"/>
        <v>9286.0239999999994</v>
      </c>
      <c r="D410" s="42">
        <f t="shared" si="1875"/>
        <v>4727.6629999999996</v>
      </c>
      <c r="E410" s="42">
        <f t="shared" si="1875"/>
        <v>20955.128000000001</v>
      </c>
      <c r="F410" s="42">
        <f t="shared" si="1875"/>
        <v>10769.126</v>
      </c>
      <c r="G410" s="42"/>
      <c r="H410" s="42">
        <f t="shared" si="1876"/>
        <v>45737.941000000006</v>
      </c>
      <c r="I410" s="1"/>
      <c r="J410" s="1"/>
      <c r="K410" s="42"/>
      <c r="L410" s="42">
        <f>[10]Commercial_Total!D326</f>
        <v>4642.9554112369333</v>
      </c>
      <c r="M410" s="42"/>
      <c r="N410" s="42"/>
      <c r="O410" s="42"/>
      <c r="P410" s="42"/>
      <c r="Q410" s="27"/>
      <c r="R410" s="27"/>
      <c r="S410" s="1"/>
      <c r="T410" s="1"/>
      <c r="U410" s="1"/>
      <c r="V410" s="1"/>
      <c r="W410" s="1"/>
      <c r="X410" s="1"/>
      <c r="Z410" s="231"/>
      <c r="AA410" s="231">
        <f t="shared" si="1877"/>
        <v>35344.195837661653</v>
      </c>
      <c r="AB410" s="231"/>
      <c r="AC410" s="51"/>
      <c r="AD410" s="23"/>
      <c r="AE410" s="42">
        <f t="shared" si="1878"/>
        <v>3185.1</v>
      </c>
      <c r="AH410" s="267" t="e">
        <f t="shared" si="1879"/>
        <v>#DIV/0!</v>
      </c>
      <c r="AI410" s="267">
        <f t="shared" si="1880"/>
        <v>131.36401327568322</v>
      </c>
      <c r="AJ410" s="267"/>
      <c r="AK410" s="51" t="e">
        <f t="shared" si="1910"/>
        <v>#DIV/0!</v>
      </c>
      <c r="AN410" s="34">
        <f t="shared" si="1911"/>
        <v>0</v>
      </c>
      <c r="AO410" s="34">
        <f t="shared" si="1912"/>
        <v>14.359970173620924</v>
      </c>
      <c r="AQ410" s="26" t="e">
        <f t="shared" si="1881"/>
        <v>#DIV/0!</v>
      </c>
      <c r="AR410" s="26">
        <f t="shared" si="1882"/>
        <v>0.66556365765306391</v>
      </c>
      <c r="AS410" s="26"/>
      <c r="AT410" s="26"/>
      <c r="AU410" s="26"/>
      <c r="AV410" s="26">
        <f t="shared" si="1913"/>
        <v>0</v>
      </c>
      <c r="AY410" s="34">
        <f t="shared" si="1914"/>
        <v>0</v>
      </c>
      <c r="AZ410" s="34">
        <f t="shared" si="1915"/>
        <v>11.096730349961273</v>
      </c>
      <c r="BA410" s="34">
        <f t="shared" si="1916"/>
        <v>0</v>
      </c>
      <c r="BB410" s="369">
        <f t="shared" si="1917"/>
        <v>0</v>
      </c>
      <c r="BD410" s="34"/>
      <c r="BE410" s="26"/>
      <c r="BF410" s="26"/>
      <c r="BH410" s="51"/>
      <c r="BI410" s="258">
        <f>[10]Commercial_Total!Y326</f>
        <v>0.66112850866392392</v>
      </c>
      <c r="BJ410" s="51"/>
      <c r="BK410" s="51"/>
      <c r="BL410" s="1"/>
      <c r="BN410" s="1"/>
      <c r="BO410" s="258">
        <f>[10]Commercial_Total!X326</f>
        <v>1.0067084521859497</v>
      </c>
      <c r="BP410" s="1"/>
      <c r="BQ410" s="51"/>
      <c r="BR410" s="1"/>
      <c r="BZ410" s="83">
        <f t="shared" si="1943"/>
        <v>0.41988214667070933</v>
      </c>
      <c r="CA410" s="83">
        <f t="shared" si="1883"/>
        <v>1.4258601903018671</v>
      </c>
      <c r="CB410" s="83" t="str">
        <f t="shared" si="1884"/>
        <v>NA</v>
      </c>
      <c r="CC410" s="83" t="str">
        <f t="shared" si="1885"/>
        <v>NA</v>
      </c>
      <c r="CD410" s="83" t="str">
        <f t="shared" si="1886"/>
        <v>NA</v>
      </c>
      <c r="CE410" s="83" t="str">
        <f t="shared" si="1887"/>
        <v>NA</v>
      </c>
      <c r="CF410" s="84" t="str">
        <f t="shared" si="1918"/>
        <v xml:space="preserve">NA </v>
      </c>
      <c r="CG410" s="84" t="str">
        <f t="shared" si="1888"/>
        <v>NA</v>
      </c>
      <c r="CH410" s="9"/>
      <c r="CI410" s="84" t="str">
        <f t="shared" si="1919"/>
        <v xml:space="preserve">NA </v>
      </c>
      <c r="CJ410" s="26"/>
      <c r="CK410" s="87" t="e">
        <f t="shared" si="1889"/>
        <v>#DIV/0!</v>
      </c>
      <c r="CL410" s="87">
        <f t="shared" si="1920"/>
        <v>0</v>
      </c>
      <c r="CM410" s="92">
        <f t="shared" si="1921"/>
        <v>0</v>
      </c>
      <c r="CN410" s="92">
        <f t="shared" si="1922"/>
        <v>0</v>
      </c>
      <c r="CO410" s="5">
        <f t="shared" si="1890"/>
        <v>0</v>
      </c>
      <c r="CP410" s="91">
        <f t="shared" si="1891"/>
        <v>0</v>
      </c>
      <c r="CQ410" s="37" t="e">
        <f t="shared" si="1892"/>
        <v>#VALUE!</v>
      </c>
      <c r="CR410" t="e">
        <f t="shared" si="1893"/>
        <v>#VALUE!</v>
      </c>
      <c r="CS410" s="84" t="str">
        <f t="shared" si="1894"/>
        <v xml:space="preserve">NA </v>
      </c>
      <c r="CT410" s="205"/>
      <c r="CU410" s="244"/>
      <c r="CV410" s="5"/>
      <c r="CW410" s="26" t="e">
        <f t="shared" si="1923"/>
        <v>#DIV/0!</v>
      </c>
      <c r="CX410" s="26" t="e">
        <f t="shared" si="1924"/>
        <v>#DIV/0!</v>
      </c>
      <c r="CY410" s="26" t="e">
        <f t="shared" si="1925"/>
        <v>#DIV/0!</v>
      </c>
      <c r="CZ410" s="26" t="e">
        <f t="shared" si="1926"/>
        <v>#DIV/0!</v>
      </c>
      <c r="DA410" s="26"/>
      <c r="DB410" t="e">
        <f t="shared" si="1927"/>
        <v>#DIV/0!</v>
      </c>
      <c r="DD410" s="26" t="e">
        <f t="shared" si="1944"/>
        <v>#DIV/0!</v>
      </c>
      <c r="DE410" s="26" t="e">
        <f t="shared" si="1945"/>
        <v>#DIV/0!</v>
      </c>
      <c r="DF410" s="26" t="e">
        <f t="shared" si="1946"/>
        <v>#DIV/0!</v>
      </c>
      <c r="DG410" s="26" t="e">
        <f t="shared" si="1947"/>
        <v>#DIV/0!</v>
      </c>
      <c r="DH410" s="26"/>
      <c r="DI410" s="26" t="e">
        <f t="shared" si="1948"/>
        <v>#DIV/0!</v>
      </c>
      <c r="DJ410" s="26"/>
      <c r="DK410" s="26" t="e">
        <f t="shared" si="1949"/>
        <v>#DIV/0!</v>
      </c>
      <c r="DL410" s="26" t="e">
        <f t="shared" si="1950"/>
        <v>#DIV/0!</v>
      </c>
      <c r="DM410" s="26" t="e">
        <f t="shared" si="1951"/>
        <v>#DIV/0!</v>
      </c>
      <c r="DN410" s="26" t="e">
        <f t="shared" si="1952"/>
        <v>#DIV/0!</v>
      </c>
      <c r="DO410" s="26"/>
      <c r="DP410" s="26" t="e">
        <f t="shared" si="1953"/>
        <v>#DIV/0!</v>
      </c>
      <c r="DQ410" s="26"/>
      <c r="DR410" s="26"/>
      <c r="DS410" s="26" t="e">
        <f t="shared" si="1954"/>
        <v>#DIV/0!</v>
      </c>
      <c r="DT410" s="26">
        <f t="shared" si="1955"/>
        <v>1.1507730028843782E-2</v>
      </c>
      <c r="DU410" s="26" t="e">
        <f t="shared" si="1956"/>
        <v>#DIV/0!</v>
      </c>
      <c r="DV410" s="26" t="e">
        <f t="shared" si="1957"/>
        <v>#DIV/0!</v>
      </c>
      <c r="DW410" s="26"/>
      <c r="DY410" s="26" t="e">
        <f t="shared" si="1969"/>
        <v>#DIV/0!</v>
      </c>
      <c r="DZ410" s="26">
        <f t="shared" si="1958"/>
        <v>1</v>
      </c>
      <c r="EA410" s="26">
        <f t="shared" si="1895"/>
        <v>1.1815968892479078</v>
      </c>
      <c r="EC410" s="26" t="e">
        <f t="shared" si="1928"/>
        <v>#DIV/0!</v>
      </c>
      <c r="ED410" s="26">
        <f t="shared" si="1929"/>
        <v>-6.5987116664406424E-3</v>
      </c>
      <c r="EE410" s="26" t="e">
        <f t="shared" si="1930"/>
        <v>#DIV/0!</v>
      </c>
      <c r="EF410" s="26" t="e">
        <f t="shared" si="1931"/>
        <v>#DIV/0!</v>
      </c>
      <c r="EG410" s="26"/>
      <c r="EI410" s="26" t="e">
        <f t="shared" si="1932"/>
        <v>#DIV/0!</v>
      </c>
      <c r="EJ410" s="26">
        <f t="shared" si="1959"/>
        <v>1</v>
      </c>
      <c r="EK410" s="26">
        <f t="shared" si="1933"/>
        <v>1.2071089302373847</v>
      </c>
      <c r="EN410" s="26" t="e">
        <f t="shared" si="1960"/>
        <v>#DIV/0!</v>
      </c>
      <c r="EO410" s="26">
        <f t="shared" si="1961"/>
        <v>2.7815359034042007E-2</v>
      </c>
      <c r="EP410" s="26" t="e">
        <f t="shared" si="1962"/>
        <v>#DIV/0!</v>
      </c>
      <c r="EQ410" s="26" t="e">
        <f t="shared" si="1963"/>
        <v>#DIV/0!</v>
      </c>
      <c r="ET410" s="26" t="e">
        <f t="shared" si="1964"/>
        <v>#DIV/0!</v>
      </c>
      <c r="EU410" s="26">
        <f t="shared" si="1965"/>
        <v>1</v>
      </c>
      <c r="EV410" s="26">
        <f t="shared" si="1896"/>
        <v>1.1662650181160659</v>
      </c>
      <c r="EW410" s="26"/>
      <c r="EX410" s="26" t="e">
        <f t="shared" si="1934"/>
        <v>#DIV/0!</v>
      </c>
      <c r="EY410" s="26">
        <f t="shared" si="1935"/>
        <v>-1.6307629005198096E-2</v>
      </c>
      <c r="EZ410" s="26" t="e">
        <f t="shared" si="1936"/>
        <v>#DIV/0!</v>
      </c>
      <c r="FA410" s="26" t="e">
        <f t="shared" si="1937"/>
        <v>#DIV/0!</v>
      </c>
      <c r="FB410" s="26"/>
      <c r="FC410" s="26"/>
      <c r="FD410" s="26" t="e">
        <f t="shared" si="1966"/>
        <v>#DIV/0!</v>
      </c>
      <c r="FE410" s="26">
        <f t="shared" si="1967"/>
        <v>1</v>
      </c>
      <c r="FF410" s="26">
        <f t="shared" si="1897"/>
        <v>0.99491704139072668</v>
      </c>
      <c r="FV410" s="26">
        <f t="shared" si="1898"/>
        <v>0.41988214667070933</v>
      </c>
      <c r="FX410" s="8">
        <f t="shared" si="1968"/>
        <v>12</v>
      </c>
      <c r="FY410" t="b">
        <f t="shared" si="1938"/>
        <v>1</v>
      </c>
      <c r="GC410" s="11"/>
      <c r="GD410" s="11"/>
      <c r="GE410" s="11"/>
      <c r="GF410" s="17">
        <f t="shared" ca="1" si="1899"/>
        <v>1997</v>
      </c>
      <c r="GG410" s="18">
        <f t="shared" ca="1" si="1900"/>
        <v>1.4531157309147475</v>
      </c>
      <c r="GH410" s="18">
        <f t="shared" ca="1" si="1901"/>
        <v>0.90198548171688819</v>
      </c>
      <c r="GI410" s="18">
        <f t="shared" ca="1" si="1902"/>
        <v>0.94588272477073077</v>
      </c>
      <c r="GJ410" s="94">
        <f t="shared" ca="1" si="1939"/>
        <v>1.2397583593551089</v>
      </c>
      <c r="GL410">
        <f t="shared" ca="1" si="1940"/>
        <v>1997</v>
      </c>
      <c r="GM410" s="18">
        <f t="shared" ca="1" si="1903"/>
        <v>0.92785862085420279</v>
      </c>
      <c r="GN410" s="18">
        <f t="shared" ca="1" si="1904"/>
        <v>1.1152878068810932</v>
      </c>
      <c r="GO410" s="18">
        <f t="shared" ca="1" si="1905"/>
        <v>0.91940586813765823</v>
      </c>
      <c r="GP410" s="18">
        <f t="shared" ca="1" si="1906"/>
        <v>0.89476708570107855</v>
      </c>
      <c r="GQ410" s="18">
        <f t="shared" si="1907"/>
        <v>0.99604721515758432</v>
      </c>
      <c r="GT410" s="26">
        <f t="shared" ca="1" si="1908"/>
        <v>0.94214385387355415</v>
      </c>
      <c r="GU410" s="26">
        <f t="shared" ca="1" si="1941"/>
        <v>0.94588272477073077</v>
      </c>
      <c r="GV410">
        <f t="shared" si="1909"/>
        <v>0.99604721515758432</v>
      </c>
    </row>
    <row r="411" spans="1:204" x14ac:dyDescent="0.2">
      <c r="A411" t="s">
        <v>564</v>
      </c>
      <c r="B411" s="1">
        <f t="shared" si="1942"/>
        <v>1962</v>
      </c>
      <c r="C411" s="42">
        <f t="shared" si="1875"/>
        <v>9782.42</v>
      </c>
      <c r="D411" s="42">
        <f t="shared" si="1875"/>
        <v>5036.3860000000004</v>
      </c>
      <c r="E411" s="42">
        <f t="shared" si="1875"/>
        <v>21788.191999999999</v>
      </c>
      <c r="F411" s="42">
        <f t="shared" si="1875"/>
        <v>11219.481</v>
      </c>
      <c r="G411" s="42"/>
      <c r="H411" s="42">
        <f t="shared" si="1876"/>
        <v>47826.478999999999</v>
      </c>
      <c r="I411" s="1"/>
      <c r="J411" s="1"/>
      <c r="K411" s="42"/>
      <c r="L411" s="42">
        <f>[10]Commercial_Total!D327</f>
        <v>4962.1179585324098</v>
      </c>
      <c r="M411" s="42"/>
      <c r="N411" s="42"/>
      <c r="O411" s="42"/>
      <c r="P411" s="42"/>
      <c r="Q411" s="27"/>
      <c r="R411" s="27"/>
      <c r="S411" s="1"/>
      <c r="T411" s="1"/>
      <c r="U411" s="1"/>
      <c r="V411" s="1"/>
      <c r="W411" s="1"/>
      <c r="X411" s="1"/>
      <c r="Z411" s="231"/>
      <c r="AA411" s="231">
        <f t="shared" si="1877"/>
        <v>36019.174273443197</v>
      </c>
      <c r="AB411" s="231"/>
      <c r="AC411" s="51"/>
      <c r="AD411" s="23"/>
      <c r="AE411" s="42">
        <f t="shared" si="1878"/>
        <v>3379.9</v>
      </c>
      <c r="AH411" s="267" t="e">
        <f t="shared" si="1879"/>
        <v>#DIV/0!</v>
      </c>
      <c r="AI411" s="267">
        <f t="shared" si="1880"/>
        <v>137.76323468333811</v>
      </c>
      <c r="AJ411" s="267"/>
      <c r="AK411" s="51" t="e">
        <f t="shared" si="1910"/>
        <v>#DIV/0!</v>
      </c>
      <c r="AN411" s="34">
        <f t="shared" si="1911"/>
        <v>0</v>
      </c>
      <c r="AO411" s="34">
        <f t="shared" si="1912"/>
        <v>14.150264504867007</v>
      </c>
      <c r="AQ411" s="26" t="e">
        <f t="shared" si="1881"/>
        <v>#DIV/0!</v>
      </c>
      <c r="AR411" s="26">
        <f t="shared" si="1882"/>
        <v>0.69798569699250124</v>
      </c>
      <c r="AS411" s="26"/>
      <c r="AT411" s="26"/>
      <c r="AU411" s="26"/>
      <c r="AV411" s="26">
        <f t="shared" si="1913"/>
        <v>0</v>
      </c>
      <c r="AY411" s="34">
        <f t="shared" si="1914"/>
        <v>0</v>
      </c>
      <c r="AZ411" s="34">
        <f t="shared" si="1915"/>
        <v>10.656875728111245</v>
      </c>
      <c r="BA411" s="34">
        <f t="shared" si="1916"/>
        <v>0</v>
      </c>
      <c r="BB411" s="369">
        <f t="shared" si="1917"/>
        <v>0</v>
      </c>
      <c r="BD411" s="34"/>
      <c r="BE411" s="26"/>
      <c r="BF411" s="26"/>
      <c r="BH411" s="51"/>
      <c r="BI411" s="258">
        <f>[10]Commercial_Total!Y327</f>
        <v>0.68682600582645137</v>
      </c>
      <c r="BJ411" s="51"/>
      <c r="BK411" s="51"/>
      <c r="BL411" s="1"/>
      <c r="BN411" s="1"/>
      <c r="BO411" s="258">
        <f>[10]Commercial_Total!X327</f>
        <v>1.0162482070733787</v>
      </c>
      <c r="BP411" s="1"/>
      <c r="BQ411" s="51"/>
      <c r="BR411" s="1"/>
      <c r="BZ411" s="83">
        <f t="shared" si="1943"/>
        <v>0.44556204437296493</v>
      </c>
      <c r="CA411" s="83">
        <f t="shared" si="1883"/>
        <v>1.4050376564705558</v>
      </c>
      <c r="CB411" s="83" t="str">
        <f t="shared" si="1884"/>
        <v>NA</v>
      </c>
      <c r="CC411" s="83" t="str">
        <f t="shared" si="1885"/>
        <v>NA</v>
      </c>
      <c r="CD411" s="83" t="str">
        <f t="shared" si="1886"/>
        <v>NA</v>
      </c>
      <c r="CE411" s="83" t="str">
        <f t="shared" si="1887"/>
        <v>NA</v>
      </c>
      <c r="CF411" s="84" t="str">
        <f t="shared" si="1918"/>
        <v xml:space="preserve">NA </v>
      </c>
      <c r="CG411" s="84" t="str">
        <f t="shared" si="1888"/>
        <v>NA</v>
      </c>
      <c r="CH411" s="9"/>
      <c r="CI411" s="84" t="str">
        <f t="shared" si="1919"/>
        <v xml:space="preserve">NA </v>
      </c>
      <c r="CJ411" s="26"/>
      <c r="CK411" s="87" t="e">
        <f t="shared" si="1889"/>
        <v>#DIV/0!</v>
      </c>
      <c r="CL411" s="87">
        <f t="shared" si="1920"/>
        <v>0</v>
      </c>
      <c r="CM411" s="92">
        <f t="shared" si="1921"/>
        <v>0</v>
      </c>
      <c r="CN411" s="92">
        <f t="shared" si="1922"/>
        <v>0</v>
      </c>
      <c r="CO411" s="5">
        <f t="shared" si="1890"/>
        <v>0</v>
      </c>
      <c r="CP411" s="91">
        <f t="shared" si="1891"/>
        <v>0</v>
      </c>
      <c r="CQ411" s="37" t="e">
        <f t="shared" si="1892"/>
        <v>#VALUE!</v>
      </c>
      <c r="CR411" t="e">
        <f t="shared" si="1893"/>
        <v>#VALUE!</v>
      </c>
      <c r="CS411" s="84" t="str">
        <f t="shared" si="1894"/>
        <v xml:space="preserve">NA </v>
      </c>
      <c r="CT411" s="205"/>
      <c r="CU411" s="244"/>
      <c r="CV411" s="5"/>
      <c r="CW411" s="26" t="e">
        <f t="shared" si="1923"/>
        <v>#DIV/0!</v>
      </c>
      <c r="CX411" s="26" t="e">
        <f t="shared" si="1924"/>
        <v>#DIV/0!</v>
      </c>
      <c r="CY411" s="26" t="e">
        <f t="shared" si="1925"/>
        <v>#DIV/0!</v>
      </c>
      <c r="CZ411" s="26" t="e">
        <f t="shared" si="1926"/>
        <v>#DIV/0!</v>
      </c>
      <c r="DA411" s="26"/>
      <c r="DB411" t="e">
        <f t="shared" si="1927"/>
        <v>#DIV/0!</v>
      </c>
      <c r="DD411" s="26" t="e">
        <f t="shared" si="1944"/>
        <v>#DIV/0!</v>
      </c>
      <c r="DE411" s="26" t="e">
        <f t="shared" si="1945"/>
        <v>#DIV/0!</v>
      </c>
      <c r="DF411" s="26" t="e">
        <f t="shared" si="1946"/>
        <v>#DIV/0!</v>
      </c>
      <c r="DG411" s="26" t="e">
        <f t="shared" si="1947"/>
        <v>#DIV/0!</v>
      </c>
      <c r="DH411" s="26"/>
      <c r="DI411" s="26" t="e">
        <f t="shared" si="1948"/>
        <v>#DIV/0!</v>
      </c>
      <c r="DJ411" s="26"/>
      <c r="DK411" s="26" t="e">
        <f t="shared" si="1949"/>
        <v>#DIV/0!</v>
      </c>
      <c r="DL411" s="26" t="e">
        <f t="shared" si="1950"/>
        <v>#DIV/0!</v>
      </c>
      <c r="DM411" s="26" t="e">
        <f t="shared" si="1951"/>
        <v>#DIV/0!</v>
      </c>
      <c r="DN411" s="26" t="e">
        <f t="shared" si="1952"/>
        <v>#DIV/0!</v>
      </c>
      <c r="DO411" s="26"/>
      <c r="DP411" s="26" t="e">
        <f t="shared" si="1953"/>
        <v>#DIV/0!</v>
      </c>
      <c r="DQ411" s="26"/>
      <c r="DR411" s="26"/>
      <c r="DS411" s="26" t="e">
        <f t="shared" si="1954"/>
        <v>#DIV/0!</v>
      </c>
      <c r="DT411" s="26">
        <f t="shared" si="1955"/>
        <v>4.7564324003164515E-2</v>
      </c>
      <c r="DU411" s="26" t="e">
        <f t="shared" si="1956"/>
        <v>#DIV/0!</v>
      </c>
      <c r="DV411" s="26" t="e">
        <f t="shared" si="1957"/>
        <v>#DIV/0!</v>
      </c>
      <c r="DW411" s="26"/>
      <c r="DY411" s="26" t="e">
        <f t="shared" si="1969"/>
        <v>#DIV/0!</v>
      </c>
      <c r="DZ411" s="26">
        <f t="shared" si="1958"/>
        <v>1</v>
      </c>
      <c r="EA411" s="26">
        <f t="shared" si="1895"/>
        <v>1.1815968892479078</v>
      </c>
      <c r="EC411" s="26" t="e">
        <f t="shared" si="1928"/>
        <v>#DIV/0!</v>
      </c>
      <c r="ED411" s="26">
        <f t="shared" si="1929"/>
        <v>-4.0445209746090623E-2</v>
      </c>
      <c r="EE411" s="26" t="e">
        <f t="shared" si="1930"/>
        <v>#DIV/0!</v>
      </c>
      <c r="EF411" s="26" t="e">
        <f t="shared" si="1931"/>
        <v>#DIV/0!</v>
      </c>
      <c r="EG411" s="26"/>
      <c r="EI411" s="26" t="e">
        <f t="shared" si="1932"/>
        <v>#DIV/0!</v>
      </c>
      <c r="EJ411" s="26">
        <f t="shared" si="1959"/>
        <v>1</v>
      </c>
      <c r="EK411" s="26">
        <f t="shared" si="1933"/>
        <v>1.2071089302373847</v>
      </c>
      <c r="EN411" s="26" t="e">
        <f t="shared" si="1960"/>
        <v>#DIV/0!</v>
      </c>
      <c r="EO411" s="26">
        <f t="shared" si="1961"/>
        <v>3.8132757033467364E-2</v>
      </c>
      <c r="EP411" s="26" t="e">
        <f t="shared" si="1962"/>
        <v>#DIV/0!</v>
      </c>
      <c r="EQ411" s="26" t="e">
        <f t="shared" si="1963"/>
        <v>#DIV/0!</v>
      </c>
      <c r="ET411" s="26" t="e">
        <f t="shared" si="1964"/>
        <v>#DIV/0!</v>
      </c>
      <c r="EU411" s="26">
        <f t="shared" si="1965"/>
        <v>1</v>
      </c>
      <c r="EV411" s="26">
        <f t="shared" si="1896"/>
        <v>1.1662650181160659</v>
      </c>
      <c r="EW411" s="26"/>
      <c r="EX411" s="26" t="e">
        <f t="shared" si="1934"/>
        <v>#DIV/0!</v>
      </c>
      <c r="EY411" s="26">
        <f t="shared" si="1935"/>
        <v>9.4315669696969015E-3</v>
      </c>
      <c r="EZ411" s="26" t="e">
        <f t="shared" si="1936"/>
        <v>#DIV/0!</v>
      </c>
      <c r="FA411" s="26" t="e">
        <f t="shared" si="1937"/>
        <v>#DIV/0!</v>
      </c>
      <c r="FB411" s="26"/>
      <c r="FC411" s="26"/>
      <c r="FD411" s="26" t="e">
        <f t="shared" si="1966"/>
        <v>#DIV/0!</v>
      </c>
      <c r="FE411" s="26">
        <f t="shared" si="1967"/>
        <v>1</v>
      </c>
      <c r="FF411" s="26">
        <f t="shared" si="1897"/>
        <v>0.99491704139072668</v>
      </c>
      <c r="FV411" s="26">
        <f t="shared" si="1898"/>
        <v>0.44556204437296493</v>
      </c>
      <c r="FX411" s="8">
        <f t="shared" si="1968"/>
        <v>13</v>
      </c>
      <c r="FY411" t="b">
        <f t="shared" si="1938"/>
        <v>1</v>
      </c>
      <c r="GC411" s="11"/>
      <c r="GD411" s="11"/>
      <c r="GE411" s="11"/>
      <c r="GF411" s="17">
        <f t="shared" ca="1" si="1899"/>
        <v>1998</v>
      </c>
      <c r="GG411" s="18">
        <f t="shared" ca="1" si="1900"/>
        <v>1.5177768696362892</v>
      </c>
      <c r="GH411" s="18">
        <f t="shared" ca="1" si="1901"/>
        <v>0.87815870273214647</v>
      </c>
      <c r="GI411" s="18">
        <f t="shared" ca="1" si="1902"/>
        <v>0.94578016056784953</v>
      </c>
      <c r="GJ411" s="94">
        <f t="shared" ca="1" si="1939"/>
        <v>1.2605821099053016</v>
      </c>
      <c r="GL411">
        <f t="shared" ca="1" si="1940"/>
        <v>1998</v>
      </c>
      <c r="GM411" s="18">
        <f t="shared" ca="1" si="1903"/>
        <v>0.92853738444438527</v>
      </c>
      <c r="GN411" s="18">
        <f t="shared" ca="1" si="1904"/>
        <v>1.116450073929157</v>
      </c>
      <c r="GO411" s="18">
        <f t="shared" ca="1" si="1905"/>
        <v>0.91765043859222717</v>
      </c>
      <c r="GP411" s="18">
        <f t="shared" ca="1" si="1906"/>
        <v>0.89522062609407849</v>
      </c>
      <c r="GQ411" s="18">
        <f t="shared" si="1907"/>
        <v>0.99629342683425237</v>
      </c>
      <c r="GT411" s="26">
        <f t="shared" ca="1" si="1908"/>
        <v>0.94227455720399222</v>
      </c>
      <c r="GU411" s="26">
        <f t="shared" ca="1" si="1941"/>
        <v>0.94578016056784953</v>
      </c>
      <c r="GV411">
        <f t="shared" si="1909"/>
        <v>0.99629342683425237</v>
      </c>
    </row>
    <row r="412" spans="1:204" x14ac:dyDescent="0.2">
      <c r="A412" t="s">
        <v>564</v>
      </c>
      <c r="B412" s="1">
        <f t="shared" si="1942"/>
        <v>1963</v>
      </c>
      <c r="C412" s="42">
        <f t="shared" si="1875"/>
        <v>9988.4789999999994</v>
      </c>
      <c r="D412" s="42">
        <f t="shared" si="1875"/>
        <v>5250.6459999999997</v>
      </c>
      <c r="E412" s="42">
        <f t="shared" si="1875"/>
        <v>22751.19</v>
      </c>
      <c r="F412" s="42">
        <f t="shared" si="1875"/>
        <v>11653.755000000001</v>
      </c>
      <c r="G412" s="42"/>
      <c r="H412" s="42">
        <f t="shared" si="1876"/>
        <v>49644.070000000007</v>
      </c>
      <c r="I412" s="1"/>
      <c r="J412" s="1"/>
      <c r="K412" s="42"/>
      <c r="L412" s="42">
        <f>[10]Commercial_Total!D328</f>
        <v>5178.3958727825921</v>
      </c>
      <c r="M412" s="42"/>
      <c r="N412" s="42"/>
      <c r="O412" s="42"/>
      <c r="P412" s="42"/>
      <c r="Q412" s="27"/>
      <c r="R412" s="27"/>
      <c r="S412" s="1"/>
      <c r="T412" s="1"/>
      <c r="U412" s="1"/>
      <c r="V412" s="1"/>
      <c r="W412" s="1"/>
      <c r="X412" s="1"/>
      <c r="Z412" s="231"/>
      <c r="AA412" s="231">
        <f t="shared" si="1877"/>
        <v>36743.103932126673</v>
      </c>
      <c r="AB412" s="231"/>
      <c r="AC412" s="51"/>
      <c r="AD412" s="23"/>
      <c r="AE412" s="42">
        <f t="shared" si="1878"/>
        <v>3527.1</v>
      </c>
      <c r="AH412" s="267" t="e">
        <f t="shared" si="1879"/>
        <v>#DIV/0!</v>
      </c>
      <c r="AI412" s="267">
        <f t="shared" si="1880"/>
        <v>140.93517745121184</v>
      </c>
      <c r="AJ412" s="267"/>
      <c r="AK412" s="51" t="e">
        <f t="shared" si="1910"/>
        <v>#DIV/0!</v>
      </c>
      <c r="AN412" s="34">
        <f t="shared" si="1911"/>
        <v>0</v>
      </c>
      <c r="AO412" s="34">
        <f t="shared" si="1912"/>
        <v>14.075038983867769</v>
      </c>
      <c r="AQ412" s="26" t="e">
        <f t="shared" si="1881"/>
        <v>#DIV/0!</v>
      </c>
      <c r="AR412" s="26">
        <f t="shared" si="1882"/>
        <v>0.71405653540409708</v>
      </c>
      <c r="AS412" s="26"/>
      <c r="AT412" s="26"/>
      <c r="AU412" s="26"/>
      <c r="AV412" s="26">
        <f t="shared" si="1913"/>
        <v>0</v>
      </c>
      <c r="AY412" s="34">
        <f t="shared" si="1914"/>
        <v>0</v>
      </c>
      <c r="AZ412" s="34">
        <f t="shared" si="1915"/>
        <v>10.41736949111924</v>
      </c>
      <c r="BA412" s="34">
        <f t="shared" si="1916"/>
        <v>0</v>
      </c>
      <c r="BB412" s="369">
        <f t="shared" si="1917"/>
        <v>0</v>
      </c>
      <c r="BD412" s="34"/>
      <c r="BE412" s="26"/>
      <c r="BF412" s="26"/>
      <c r="BH412" s="51"/>
      <c r="BI412" s="258">
        <f>[10]Commercial_Total!Y328</f>
        <v>0.70052178050824254</v>
      </c>
      <c r="BJ412" s="51"/>
      <c r="BK412" s="51"/>
      <c r="BL412" s="1"/>
      <c r="BN412" s="1"/>
      <c r="BO412" s="258">
        <f>[10]Commercial_Total!X328</f>
        <v>1.0193209622776251</v>
      </c>
      <c r="BP412" s="1"/>
      <c r="BQ412" s="51"/>
      <c r="BR412" s="1"/>
      <c r="BZ412" s="83">
        <f t="shared" si="1943"/>
        <v>0.46496697733894038</v>
      </c>
      <c r="CA412" s="83">
        <f t="shared" si="1883"/>
        <v>1.3975682067160871</v>
      </c>
      <c r="CB412" s="83" t="str">
        <f t="shared" si="1884"/>
        <v>NA</v>
      </c>
      <c r="CC412" s="83" t="str">
        <f t="shared" si="1885"/>
        <v>NA</v>
      </c>
      <c r="CD412" s="83" t="str">
        <f t="shared" si="1886"/>
        <v>NA</v>
      </c>
      <c r="CE412" s="83" t="str">
        <f t="shared" si="1887"/>
        <v>NA</v>
      </c>
      <c r="CF412" s="84" t="str">
        <f t="shared" si="1918"/>
        <v xml:space="preserve">NA </v>
      </c>
      <c r="CG412" s="84" t="str">
        <f t="shared" si="1888"/>
        <v>NA</v>
      </c>
      <c r="CH412" s="9"/>
      <c r="CI412" s="84" t="str">
        <f t="shared" si="1919"/>
        <v xml:space="preserve">NA </v>
      </c>
      <c r="CJ412" s="26"/>
      <c r="CK412" s="87" t="e">
        <f t="shared" si="1889"/>
        <v>#DIV/0!</v>
      </c>
      <c r="CL412" s="87">
        <f t="shared" si="1920"/>
        <v>0</v>
      </c>
      <c r="CM412" s="92">
        <f t="shared" si="1921"/>
        <v>0</v>
      </c>
      <c r="CN412" s="92">
        <f t="shared" si="1922"/>
        <v>0</v>
      </c>
      <c r="CO412" s="5">
        <f t="shared" si="1890"/>
        <v>0</v>
      </c>
      <c r="CP412" s="91">
        <f t="shared" si="1891"/>
        <v>0</v>
      </c>
      <c r="CQ412" s="37" t="e">
        <f t="shared" si="1892"/>
        <v>#VALUE!</v>
      </c>
      <c r="CR412" t="e">
        <f t="shared" si="1893"/>
        <v>#VALUE!</v>
      </c>
      <c r="CS412" s="84" t="str">
        <f t="shared" si="1894"/>
        <v xml:space="preserve">NA </v>
      </c>
      <c r="CT412" s="205"/>
      <c r="CU412" s="244"/>
      <c r="CV412" s="5"/>
      <c r="CW412" s="26" t="e">
        <f t="shared" si="1923"/>
        <v>#DIV/0!</v>
      </c>
      <c r="CX412" s="26" t="e">
        <f t="shared" si="1924"/>
        <v>#DIV/0!</v>
      </c>
      <c r="CY412" s="26" t="e">
        <f t="shared" si="1925"/>
        <v>#DIV/0!</v>
      </c>
      <c r="CZ412" s="26" t="e">
        <f t="shared" si="1926"/>
        <v>#DIV/0!</v>
      </c>
      <c r="DA412" s="26"/>
      <c r="DB412" t="e">
        <f t="shared" si="1927"/>
        <v>#DIV/0!</v>
      </c>
      <c r="DD412" s="26" t="e">
        <f t="shared" si="1944"/>
        <v>#DIV/0!</v>
      </c>
      <c r="DE412" s="26" t="e">
        <f t="shared" si="1945"/>
        <v>#DIV/0!</v>
      </c>
      <c r="DF412" s="26" t="e">
        <f t="shared" si="1946"/>
        <v>#DIV/0!</v>
      </c>
      <c r="DG412" s="26" t="e">
        <f t="shared" si="1947"/>
        <v>#DIV/0!</v>
      </c>
      <c r="DH412" s="26"/>
      <c r="DI412" s="26" t="e">
        <f t="shared" si="1948"/>
        <v>#DIV/0!</v>
      </c>
      <c r="DJ412" s="26"/>
      <c r="DK412" s="26" t="e">
        <f t="shared" si="1949"/>
        <v>#DIV/0!</v>
      </c>
      <c r="DL412" s="26" t="e">
        <f t="shared" si="1950"/>
        <v>#DIV/0!</v>
      </c>
      <c r="DM412" s="26" t="e">
        <f t="shared" si="1951"/>
        <v>#DIV/0!</v>
      </c>
      <c r="DN412" s="26" t="e">
        <f t="shared" si="1952"/>
        <v>#DIV/0!</v>
      </c>
      <c r="DO412" s="26"/>
      <c r="DP412" s="26" t="e">
        <f t="shared" si="1953"/>
        <v>#DIV/0!</v>
      </c>
      <c r="DQ412" s="26"/>
      <c r="DR412" s="26"/>
      <c r="DS412" s="26" t="e">
        <f t="shared" si="1954"/>
        <v>#DIV/0!</v>
      </c>
      <c r="DT412" s="26">
        <f t="shared" si="1955"/>
        <v>2.2763529305480961E-2</v>
      </c>
      <c r="DU412" s="26" t="e">
        <f t="shared" si="1956"/>
        <v>#DIV/0!</v>
      </c>
      <c r="DV412" s="26" t="e">
        <f t="shared" si="1957"/>
        <v>#DIV/0!</v>
      </c>
      <c r="DW412" s="26"/>
      <c r="DY412" s="26" t="e">
        <f t="shared" si="1969"/>
        <v>#DIV/0!</v>
      </c>
      <c r="DZ412" s="26">
        <f t="shared" si="1958"/>
        <v>1</v>
      </c>
      <c r="EA412" s="26">
        <f t="shared" si="1895"/>
        <v>1.1815968892479078</v>
      </c>
      <c r="EC412" s="26" t="e">
        <f t="shared" si="1928"/>
        <v>#DIV/0!</v>
      </c>
      <c r="ED412" s="26">
        <f t="shared" si="1929"/>
        <v>-2.2730735727752107E-2</v>
      </c>
      <c r="EE412" s="26" t="e">
        <f t="shared" si="1930"/>
        <v>#DIV/0!</v>
      </c>
      <c r="EF412" s="26" t="e">
        <f t="shared" si="1931"/>
        <v>#DIV/0!</v>
      </c>
      <c r="EG412" s="26"/>
      <c r="EI412" s="26" t="e">
        <f t="shared" si="1932"/>
        <v>#DIV/0!</v>
      </c>
      <c r="EJ412" s="26">
        <f t="shared" si="1959"/>
        <v>1</v>
      </c>
      <c r="EK412" s="26">
        <f t="shared" si="1933"/>
        <v>1.2071089302373847</v>
      </c>
      <c r="EN412" s="26" t="e">
        <f t="shared" si="1960"/>
        <v>#DIV/0!</v>
      </c>
      <c r="EO412" s="26">
        <f t="shared" si="1961"/>
        <v>1.9744464579544211E-2</v>
      </c>
      <c r="EP412" s="26" t="e">
        <f t="shared" si="1962"/>
        <v>#DIV/0!</v>
      </c>
      <c r="EQ412" s="26" t="e">
        <f t="shared" si="1963"/>
        <v>#DIV/0!</v>
      </c>
      <c r="ET412" s="26" t="e">
        <f t="shared" si="1964"/>
        <v>#DIV/0!</v>
      </c>
      <c r="EU412" s="26">
        <f t="shared" si="1965"/>
        <v>1</v>
      </c>
      <c r="EV412" s="26">
        <f t="shared" si="1896"/>
        <v>1.1662650181160659</v>
      </c>
      <c r="EW412" s="26"/>
      <c r="EX412" s="26" t="e">
        <f t="shared" si="1934"/>
        <v>#DIV/0!</v>
      </c>
      <c r="EY412" s="26">
        <f t="shared" si="1935"/>
        <v>3.019064725936888E-3</v>
      </c>
      <c r="EZ412" s="26" t="e">
        <f t="shared" si="1936"/>
        <v>#DIV/0!</v>
      </c>
      <c r="FA412" s="26" t="e">
        <f t="shared" si="1937"/>
        <v>#DIV/0!</v>
      </c>
      <c r="FB412" s="26"/>
      <c r="FC412" s="26"/>
      <c r="FD412" s="26" t="e">
        <f t="shared" si="1966"/>
        <v>#DIV/0!</v>
      </c>
      <c r="FE412" s="26">
        <f t="shared" si="1967"/>
        <v>1</v>
      </c>
      <c r="FF412" s="26">
        <f t="shared" si="1897"/>
        <v>0.99491704139072668</v>
      </c>
      <c r="FV412" s="26">
        <f t="shared" si="1898"/>
        <v>0.46496697733894038</v>
      </c>
      <c r="FX412" s="8">
        <f t="shared" si="1968"/>
        <v>14</v>
      </c>
      <c r="FY412" t="b">
        <f t="shared" si="1938"/>
        <v>1</v>
      </c>
      <c r="GC412" s="11"/>
      <c r="GD412" s="11"/>
      <c r="GE412" s="11"/>
      <c r="GF412" s="17">
        <f t="shared" ca="1" si="1899"/>
        <v>1999</v>
      </c>
      <c r="GG412" s="18">
        <f t="shared" ca="1" si="1900"/>
        <v>1.5913363302002452</v>
      </c>
      <c r="GH412" s="18">
        <f t="shared" ca="1" si="1901"/>
        <v>0.85670672950876814</v>
      </c>
      <c r="GI412" s="18">
        <f t="shared" ca="1" si="1902"/>
        <v>0.94670904255292621</v>
      </c>
      <c r="GJ412" s="94">
        <f t="shared" ca="1" si="1939"/>
        <v>1.2906565254423938</v>
      </c>
      <c r="GL412">
        <f t="shared" ca="1" si="1940"/>
        <v>1999</v>
      </c>
      <c r="GM412" s="18">
        <f t="shared" ca="1" si="1903"/>
        <v>0.92669982652136873</v>
      </c>
      <c r="GN412" s="18">
        <f t="shared" ca="1" si="1904"/>
        <v>1.1173938729152701</v>
      </c>
      <c r="GO412" s="18">
        <f t="shared" ca="1" si="1905"/>
        <v>0.91456435227486033</v>
      </c>
      <c r="GP412" s="18">
        <f t="shared" ca="1" si="1906"/>
        <v>0.90243289468672849</v>
      </c>
      <c r="GQ412" s="18">
        <f t="shared" si="1907"/>
        <v>0.99862620264619284</v>
      </c>
      <c r="GT412" s="26">
        <f t="shared" ca="1" si="1908"/>
        <v>0.94540845617544167</v>
      </c>
      <c r="GU412" s="26">
        <f t="shared" ca="1" si="1941"/>
        <v>0.94670904255292621</v>
      </c>
      <c r="GV412">
        <f t="shared" si="1909"/>
        <v>0.99862620264619284</v>
      </c>
    </row>
    <row r="413" spans="1:204" x14ac:dyDescent="0.2">
      <c r="A413" t="s">
        <v>564</v>
      </c>
      <c r="B413" s="1">
        <f t="shared" si="1942"/>
        <v>1964</v>
      </c>
      <c r="C413" s="42">
        <f t="shared" si="1875"/>
        <v>10240.574000000001</v>
      </c>
      <c r="D413" s="42">
        <f t="shared" si="1875"/>
        <v>5465.9930000000004</v>
      </c>
      <c r="E413" s="42">
        <f t="shared" si="1875"/>
        <v>24111.353999999999</v>
      </c>
      <c r="F413" s="42">
        <f t="shared" si="1875"/>
        <v>11997.007</v>
      </c>
      <c r="G413" s="42"/>
      <c r="H413" s="42">
        <f t="shared" si="1876"/>
        <v>51814.928</v>
      </c>
      <c r="I413" s="1"/>
      <c r="J413" s="1"/>
      <c r="K413" s="42"/>
      <c r="L413" s="42">
        <f>[10]Commercial_Total!D329</f>
        <v>5399.3112087652607</v>
      </c>
      <c r="M413" s="42"/>
      <c r="N413" s="42"/>
      <c r="O413" s="42"/>
      <c r="P413" s="42"/>
      <c r="Q413" s="27"/>
      <c r="R413" s="27"/>
      <c r="S413" s="1"/>
      <c r="T413" s="1"/>
      <c r="U413" s="1"/>
      <c r="V413" s="1"/>
      <c r="W413" s="1"/>
      <c r="X413" s="1"/>
      <c r="Z413" s="231"/>
      <c r="AA413" s="231">
        <f t="shared" si="1877"/>
        <v>37509.906313800413</v>
      </c>
      <c r="AB413" s="231"/>
      <c r="AC413" s="51"/>
      <c r="AD413" s="23"/>
      <c r="AE413" s="42">
        <f t="shared" si="1878"/>
        <v>3730.5</v>
      </c>
      <c r="AH413" s="267" t="e">
        <f t="shared" si="1879"/>
        <v>#DIV/0!</v>
      </c>
      <c r="AI413" s="267">
        <f t="shared" si="1880"/>
        <v>143.94360688602359</v>
      </c>
      <c r="AJ413" s="267"/>
      <c r="AK413" s="51" t="e">
        <f t="shared" si="1910"/>
        <v>#DIV/0!</v>
      </c>
      <c r="AN413" s="34">
        <f t="shared" si="1911"/>
        <v>0</v>
      </c>
      <c r="AO413" s="34">
        <f t="shared" si="1912"/>
        <v>13.889539739981236</v>
      </c>
      <c r="AQ413" s="26" t="e">
        <f t="shared" si="1881"/>
        <v>#DIV/0!</v>
      </c>
      <c r="AR413" s="26">
        <f t="shared" si="1882"/>
        <v>0.72929892369975891</v>
      </c>
      <c r="AS413" s="26"/>
      <c r="AT413" s="26"/>
      <c r="AU413" s="26"/>
      <c r="AV413" s="26">
        <f t="shared" si="1913"/>
        <v>0</v>
      </c>
      <c r="AY413" s="34">
        <f t="shared" si="1914"/>
        <v>0</v>
      </c>
      <c r="AZ413" s="34">
        <f t="shared" si="1915"/>
        <v>10.054927305669592</v>
      </c>
      <c r="BA413" s="34">
        <f t="shared" si="1916"/>
        <v>0</v>
      </c>
      <c r="BB413" s="369">
        <f t="shared" si="1917"/>
        <v>0</v>
      </c>
      <c r="BD413" s="34"/>
      <c r="BE413" s="26"/>
      <c r="BF413" s="26"/>
      <c r="BH413" s="51"/>
      <c r="BI413" s="258">
        <f>[10]Commercial_Total!Y329</f>
        <v>0.72753612757953612</v>
      </c>
      <c r="BJ413" s="51"/>
      <c r="BK413" s="51"/>
      <c r="BL413" s="1"/>
      <c r="BN413" s="1"/>
      <c r="BO413" s="258">
        <f>[10]Commercial_Total!X329</f>
        <v>1.0024229671261651</v>
      </c>
      <c r="BP413" s="1"/>
      <c r="BQ413" s="51"/>
      <c r="BR413" s="1"/>
      <c r="BZ413" s="83">
        <f t="shared" si="1943"/>
        <v>0.49178058715741463</v>
      </c>
      <c r="CA413" s="83">
        <f t="shared" si="1883"/>
        <v>1.3791492278469819</v>
      </c>
      <c r="CB413" s="83" t="str">
        <f t="shared" si="1884"/>
        <v>NA</v>
      </c>
      <c r="CC413" s="83" t="str">
        <f t="shared" si="1885"/>
        <v>NA</v>
      </c>
      <c r="CD413" s="83" t="str">
        <f t="shared" si="1886"/>
        <v>NA</v>
      </c>
      <c r="CE413" s="83" t="str">
        <f t="shared" si="1887"/>
        <v>NA</v>
      </c>
      <c r="CF413" s="84" t="str">
        <f t="shared" si="1918"/>
        <v xml:space="preserve">NA </v>
      </c>
      <c r="CG413" s="84" t="str">
        <f t="shared" si="1888"/>
        <v>NA</v>
      </c>
      <c r="CH413" s="9"/>
      <c r="CI413" s="84" t="str">
        <f t="shared" si="1919"/>
        <v xml:space="preserve">NA </v>
      </c>
      <c r="CJ413" s="26"/>
      <c r="CK413" s="87" t="e">
        <f t="shared" si="1889"/>
        <v>#DIV/0!</v>
      </c>
      <c r="CL413" s="87">
        <f t="shared" si="1920"/>
        <v>0</v>
      </c>
      <c r="CM413" s="92">
        <f t="shared" si="1921"/>
        <v>0</v>
      </c>
      <c r="CN413" s="92">
        <f t="shared" si="1922"/>
        <v>0</v>
      </c>
      <c r="CO413" s="5">
        <f t="shared" si="1890"/>
        <v>0</v>
      </c>
      <c r="CP413" s="91">
        <f t="shared" si="1891"/>
        <v>0</v>
      </c>
      <c r="CQ413" s="37" t="e">
        <f t="shared" si="1892"/>
        <v>#VALUE!</v>
      </c>
      <c r="CR413" t="e">
        <f t="shared" si="1893"/>
        <v>#VALUE!</v>
      </c>
      <c r="CS413" s="84" t="str">
        <f t="shared" si="1894"/>
        <v xml:space="preserve">NA </v>
      </c>
      <c r="CT413" s="205"/>
      <c r="CU413" s="244"/>
      <c r="CV413" s="5"/>
      <c r="CW413" s="26" t="e">
        <f t="shared" si="1923"/>
        <v>#DIV/0!</v>
      </c>
      <c r="CX413" s="26" t="e">
        <f t="shared" si="1924"/>
        <v>#DIV/0!</v>
      </c>
      <c r="CY413" s="26" t="e">
        <f t="shared" si="1925"/>
        <v>#DIV/0!</v>
      </c>
      <c r="CZ413" s="26" t="e">
        <f t="shared" si="1926"/>
        <v>#DIV/0!</v>
      </c>
      <c r="DA413" s="26"/>
      <c r="DB413" t="e">
        <f t="shared" si="1927"/>
        <v>#DIV/0!</v>
      </c>
      <c r="DD413" s="26" t="e">
        <f t="shared" si="1944"/>
        <v>#DIV/0!</v>
      </c>
      <c r="DE413" s="26" t="e">
        <f t="shared" si="1945"/>
        <v>#DIV/0!</v>
      </c>
      <c r="DF413" s="26" t="e">
        <f t="shared" si="1946"/>
        <v>#DIV/0!</v>
      </c>
      <c r="DG413" s="26" t="e">
        <f t="shared" si="1947"/>
        <v>#DIV/0!</v>
      </c>
      <c r="DH413" s="26"/>
      <c r="DI413" s="26" t="e">
        <f t="shared" si="1948"/>
        <v>#DIV/0!</v>
      </c>
      <c r="DJ413" s="26"/>
      <c r="DK413" s="26" t="e">
        <f t="shared" si="1949"/>
        <v>#DIV/0!</v>
      </c>
      <c r="DL413" s="26" t="e">
        <f t="shared" si="1950"/>
        <v>#DIV/0!</v>
      </c>
      <c r="DM413" s="26" t="e">
        <f t="shared" si="1951"/>
        <v>#DIV/0!</v>
      </c>
      <c r="DN413" s="26" t="e">
        <f t="shared" si="1952"/>
        <v>#DIV/0!</v>
      </c>
      <c r="DO413" s="26"/>
      <c r="DP413" s="26" t="e">
        <f t="shared" si="1953"/>
        <v>#DIV/0!</v>
      </c>
      <c r="DQ413" s="26"/>
      <c r="DR413" s="26"/>
      <c r="DS413" s="26" t="e">
        <f t="shared" si="1954"/>
        <v>#DIV/0!</v>
      </c>
      <c r="DT413" s="26">
        <f t="shared" si="1955"/>
        <v>2.1121553746909952E-2</v>
      </c>
      <c r="DU413" s="26" t="e">
        <f t="shared" si="1956"/>
        <v>#DIV/0!</v>
      </c>
      <c r="DV413" s="26" t="e">
        <f t="shared" si="1957"/>
        <v>#DIV/0!</v>
      </c>
      <c r="DW413" s="26"/>
      <c r="DY413" s="26" t="e">
        <f t="shared" si="1969"/>
        <v>#DIV/0!</v>
      </c>
      <c r="DZ413" s="26">
        <f t="shared" si="1958"/>
        <v>1</v>
      </c>
      <c r="EA413" s="26">
        <f t="shared" si="1895"/>
        <v>1.1815968892479078</v>
      </c>
      <c r="EC413" s="26" t="e">
        <f t="shared" si="1928"/>
        <v>#DIV/0!</v>
      </c>
      <c r="ED413" s="26">
        <f t="shared" si="1929"/>
        <v>-3.5411762857047765E-2</v>
      </c>
      <c r="EE413" s="26" t="e">
        <f t="shared" si="1930"/>
        <v>#DIV/0!</v>
      </c>
      <c r="EF413" s="26" t="e">
        <f t="shared" si="1931"/>
        <v>#DIV/0!</v>
      </c>
      <c r="EG413" s="26"/>
      <c r="EI413" s="26" t="e">
        <f t="shared" si="1932"/>
        <v>#DIV/0!</v>
      </c>
      <c r="EJ413" s="26">
        <f t="shared" si="1959"/>
        <v>1</v>
      </c>
      <c r="EK413" s="26">
        <f t="shared" si="1933"/>
        <v>1.2071089302373847</v>
      </c>
      <c r="EN413" s="26" t="e">
        <f t="shared" si="1960"/>
        <v>#DIV/0!</v>
      </c>
      <c r="EO413" s="26">
        <f t="shared" si="1961"/>
        <v>3.7838199619456898E-2</v>
      </c>
      <c r="EP413" s="26" t="e">
        <f t="shared" si="1962"/>
        <v>#DIV/0!</v>
      </c>
      <c r="EQ413" s="26" t="e">
        <f t="shared" si="1963"/>
        <v>#DIV/0!</v>
      </c>
      <c r="ET413" s="26" t="e">
        <f t="shared" si="1964"/>
        <v>#DIV/0!</v>
      </c>
      <c r="EU413" s="26">
        <f t="shared" si="1965"/>
        <v>1</v>
      </c>
      <c r="EV413" s="26">
        <f t="shared" si="1896"/>
        <v>1.1662650181160659</v>
      </c>
      <c r="EW413" s="26"/>
      <c r="EX413" s="26" t="e">
        <f t="shared" si="1934"/>
        <v>#DIV/0!</v>
      </c>
      <c r="EY413" s="26">
        <f t="shared" si="1935"/>
        <v>-1.6716645872547266E-2</v>
      </c>
      <c r="EZ413" s="26" t="e">
        <f t="shared" si="1936"/>
        <v>#DIV/0!</v>
      </c>
      <c r="FA413" s="26" t="e">
        <f t="shared" si="1937"/>
        <v>#DIV/0!</v>
      </c>
      <c r="FB413" s="26"/>
      <c r="FC413" s="26"/>
      <c r="FD413" s="26" t="e">
        <f t="shared" si="1966"/>
        <v>#DIV/0!</v>
      </c>
      <c r="FE413" s="26">
        <f t="shared" si="1967"/>
        <v>1</v>
      </c>
      <c r="FF413" s="26">
        <f t="shared" si="1897"/>
        <v>0.99491704139072668</v>
      </c>
      <c r="FV413" s="26">
        <f t="shared" si="1898"/>
        <v>0.49178058715741463</v>
      </c>
      <c r="FX413" s="8">
        <f t="shared" si="1968"/>
        <v>15</v>
      </c>
      <c r="FY413" t="b">
        <f t="shared" si="1938"/>
        <v>1</v>
      </c>
      <c r="GC413" s="11"/>
      <c r="GD413" s="11"/>
      <c r="GE413" s="11"/>
      <c r="GF413" s="17">
        <f t="shared" ca="1" si="1899"/>
        <v>2000</v>
      </c>
      <c r="GG413" s="18">
        <f t="shared" ca="1" si="1900"/>
        <v>1.6564324979896385</v>
      </c>
      <c r="GH413" s="18">
        <f t="shared" ca="1" si="1901"/>
        <v>0.83853444873390581</v>
      </c>
      <c r="GI413" s="18">
        <f t="shared" ca="1" si="1902"/>
        <v>0.95194102635215072</v>
      </c>
      <c r="GJ413" s="94">
        <f t="shared" ca="1" si="1939"/>
        <v>1.322222964446983</v>
      </c>
      <c r="GL413">
        <f t="shared" ca="1" si="1940"/>
        <v>2000</v>
      </c>
      <c r="GM413" s="18">
        <f t="shared" ca="1" si="1903"/>
        <v>0.93523083996780165</v>
      </c>
      <c r="GN413" s="18">
        <f t="shared" ca="1" si="1904"/>
        <v>1.149333373460028</v>
      </c>
      <c r="GO413" s="18">
        <f t="shared" ca="1" si="1905"/>
        <v>0.92417051866275424</v>
      </c>
      <c r="GP413" s="18">
        <f t="shared" ca="1" si="1906"/>
        <v>0.88736930071001807</v>
      </c>
      <c r="GQ413" s="18">
        <f t="shared" si="1907"/>
        <v>0.99718797065534304</v>
      </c>
      <c r="GT413" s="26">
        <f t="shared" ca="1" si="1908"/>
        <v>0.94926414025166561</v>
      </c>
      <c r="GU413" s="26">
        <f t="shared" ca="1" si="1941"/>
        <v>0.95194102635215072</v>
      </c>
      <c r="GV413">
        <f t="shared" si="1909"/>
        <v>0.99718797065534304</v>
      </c>
    </row>
    <row r="414" spans="1:204" x14ac:dyDescent="0.2">
      <c r="A414" t="s">
        <v>564</v>
      </c>
      <c r="B414" s="1">
        <f t="shared" si="1942"/>
        <v>1965</v>
      </c>
      <c r="C414" s="42">
        <f t="shared" si="1875"/>
        <v>10639.387000000001</v>
      </c>
      <c r="D414" s="42">
        <f t="shared" si="1875"/>
        <v>5845.4229999999998</v>
      </c>
      <c r="E414" s="42">
        <f t="shared" si="1875"/>
        <v>25097.614000000001</v>
      </c>
      <c r="F414" s="42">
        <f t="shared" si="1875"/>
        <v>12432.456</v>
      </c>
      <c r="G414" s="42"/>
      <c r="H414" s="42">
        <f t="shared" si="1876"/>
        <v>54014.879999999997</v>
      </c>
      <c r="I414" s="1"/>
      <c r="J414" s="1"/>
      <c r="K414" s="42"/>
      <c r="L414" s="42">
        <f>[10]Commercial_Total!D330</f>
        <v>5765.8153371879689</v>
      </c>
      <c r="M414" s="42"/>
      <c r="N414" s="42"/>
      <c r="O414" s="42"/>
      <c r="P414" s="42"/>
      <c r="Q414" s="27"/>
      <c r="R414" s="27"/>
      <c r="S414" s="1"/>
      <c r="T414" s="1"/>
      <c r="U414" s="1"/>
      <c r="V414" s="1"/>
      <c r="W414" s="1"/>
      <c r="X414" s="1"/>
      <c r="Z414" s="231"/>
      <c r="AA414" s="231">
        <f t="shared" si="1877"/>
        <v>38329.005933125394</v>
      </c>
      <c r="AB414" s="231"/>
      <c r="AC414" s="51"/>
      <c r="AD414" s="23"/>
      <c r="AE414" s="42">
        <f t="shared" si="1878"/>
        <v>3972.9</v>
      </c>
      <c r="AH414" s="267" t="e">
        <f t="shared" si="1879"/>
        <v>#DIV/0!</v>
      </c>
      <c r="AI414" s="267">
        <f t="shared" si="1880"/>
        <v>150.42955581075822</v>
      </c>
      <c r="AJ414" s="267"/>
      <c r="AK414" s="51" t="e">
        <f t="shared" si="1910"/>
        <v>#DIV/0!</v>
      </c>
      <c r="AN414" s="34">
        <f t="shared" si="1911"/>
        <v>0</v>
      </c>
      <c r="AO414" s="34">
        <f t="shared" si="1912"/>
        <v>13.595831760175185</v>
      </c>
      <c r="AQ414" s="26" t="e">
        <f t="shared" si="1881"/>
        <v>#DIV/0!</v>
      </c>
      <c r="AR414" s="26">
        <f t="shared" si="1882"/>
        <v>0.762160373209816</v>
      </c>
      <c r="AS414" s="26"/>
      <c r="AT414" s="26"/>
      <c r="AU414" s="26"/>
      <c r="AV414" s="26">
        <f t="shared" si="1913"/>
        <v>0</v>
      </c>
      <c r="AY414" s="34">
        <f t="shared" si="1914"/>
        <v>0</v>
      </c>
      <c r="AZ414" s="34">
        <f t="shared" si="1915"/>
        <v>9.6476140685960861</v>
      </c>
      <c r="BA414" s="34">
        <f t="shared" si="1916"/>
        <v>0</v>
      </c>
      <c r="BB414" s="369">
        <f t="shared" si="1917"/>
        <v>0</v>
      </c>
      <c r="BD414" s="34"/>
      <c r="BE414" s="26"/>
      <c r="BF414" s="26"/>
      <c r="BH414" s="51"/>
      <c r="BI414" s="258">
        <f>[10]Commercial_Total!Y330</f>
        <v>0.75939360159741853</v>
      </c>
      <c r="BJ414" s="51"/>
      <c r="BK414" s="51"/>
      <c r="BL414" s="1"/>
      <c r="BN414" s="1"/>
      <c r="BO414" s="258">
        <f>[10]Commercial_Total!X330</f>
        <v>1.0036433960025175</v>
      </c>
      <c r="BP414" s="1"/>
      <c r="BQ414" s="51"/>
      <c r="BR414" s="1"/>
      <c r="BZ414" s="83">
        <f t="shared" si="1943"/>
        <v>0.52373544959595031</v>
      </c>
      <c r="CA414" s="83">
        <f t="shared" si="1883"/>
        <v>1.3499857608678696</v>
      </c>
      <c r="CB414" s="83" t="str">
        <f t="shared" si="1884"/>
        <v>NA</v>
      </c>
      <c r="CC414" s="83" t="str">
        <f t="shared" si="1885"/>
        <v>NA</v>
      </c>
      <c r="CD414" s="83" t="str">
        <f t="shared" si="1886"/>
        <v>NA</v>
      </c>
      <c r="CE414" s="83" t="str">
        <f t="shared" si="1887"/>
        <v>NA</v>
      </c>
      <c r="CF414" s="84" t="str">
        <f t="shared" si="1918"/>
        <v xml:space="preserve">NA </v>
      </c>
      <c r="CG414" s="84" t="str">
        <f t="shared" si="1888"/>
        <v>NA</v>
      </c>
      <c r="CH414" s="9"/>
      <c r="CI414" s="84" t="str">
        <f t="shared" si="1919"/>
        <v xml:space="preserve">NA </v>
      </c>
      <c r="CJ414" s="26"/>
      <c r="CK414" s="87" t="e">
        <f t="shared" si="1889"/>
        <v>#DIV/0!</v>
      </c>
      <c r="CL414" s="87">
        <f t="shared" si="1920"/>
        <v>0</v>
      </c>
      <c r="CM414" s="92">
        <f t="shared" si="1921"/>
        <v>0</v>
      </c>
      <c r="CN414" s="92">
        <f t="shared" si="1922"/>
        <v>0</v>
      </c>
      <c r="CO414" s="5">
        <f t="shared" si="1890"/>
        <v>0</v>
      </c>
      <c r="CP414" s="91">
        <f t="shared" si="1891"/>
        <v>0</v>
      </c>
      <c r="CQ414" s="37" t="e">
        <f t="shared" si="1892"/>
        <v>#VALUE!</v>
      </c>
      <c r="CR414" t="e">
        <f t="shared" si="1893"/>
        <v>#VALUE!</v>
      </c>
      <c r="CS414" s="84" t="str">
        <f t="shared" si="1894"/>
        <v xml:space="preserve">NA </v>
      </c>
      <c r="CT414" s="205"/>
      <c r="CU414" s="244"/>
      <c r="CV414" s="5"/>
      <c r="CW414" s="26" t="e">
        <f t="shared" si="1923"/>
        <v>#DIV/0!</v>
      </c>
      <c r="CX414" s="26" t="e">
        <f t="shared" si="1924"/>
        <v>#DIV/0!</v>
      </c>
      <c r="CY414" s="26" t="e">
        <f t="shared" si="1925"/>
        <v>#DIV/0!</v>
      </c>
      <c r="CZ414" s="26" t="e">
        <f t="shared" si="1926"/>
        <v>#DIV/0!</v>
      </c>
      <c r="DA414" s="26"/>
      <c r="DB414" t="e">
        <f t="shared" si="1927"/>
        <v>#DIV/0!</v>
      </c>
      <c r="DD414" s="26" t="e">
        <f t="shared" si="1944"/>
        <v>#DIV/0!</v>
      </c>
      <c r="DE414" s="26" t="e">
        <f t="shared" si="1945"/>
        <v>#DIV/0!</v>
      </c>
      <c r="DF414" s="26" t="e">
        <f t="shared" si="1946"/>
        <v>#DIV/0!</v>
      </c>
      <c r="DG414" s="26" t="e">
        <f t="shared" si="1947"/>
        <v>#DIV/0!</v>
      </c>
      <c r="DH414" s="26"/>
      <c r="DI414" s="26" t="e">
        <f t="shared" si="1948"/>
        <v>#DIV/0!</v>
      </c>
      <c r="DJ414" s="26"/>
      <c r="DK414" s="26" t="e">
        <f t="shared" si="1949"/>
        <v>#DIV/0!</v>
      </c>
      <c r="DL414" s="26" t="e">
        <f t="shared" si="1950"/>
        <v>#DIV/0!</v>
      </c>
      <c r="DM414" s="26" t="e">
        <f t="shared" si="1951"/>
        <v>#DIV/0!</v>
      </c>
      <c r="DN414" s="26" t="e">
        <f t="shared" si="1952"/>
        <v>#DIV/0!</v>
      </c>
      <c r="DO414" s="26"/>
      <c r="DP414" s="26" t="e">
        <f t="shared" si="1953"/>
        <v>#DIV/0!</v>
      </c>
      <c r="DQ414" s="26"/>
      <c r="DR414" s="26"/>
      <c r="DS414" s="26" t="e">
        <f t="shared" si="1954"/>
        <v>#DIV/0!</v>
      </c>
      <c r="DT414" s="26">
        <f t="shared" si="1955"/>
        <v>4.4073302882190211E-2</v>
      </c>
      <c r="DU414" s="26" t="e">
        <f t="shared" si="1956"/>
        <v>#DIV/0!</v>
      </c>
      <c r="DV414" s="26" t="e">
        <f t="shared" si="1957"/>
        <v>#DIV/0!</v>
      </c>
      <c r="DW414" s="26"/>
      <c r="DY414" s="26" t="e">
        <f t="shared" si="1969"/>
        <v>#DIV/0!</v>
      </c>
      <c r="DZ414" s="26">
        <f t="shared" si="1958"/>
        <v>1</v>
      </c>
      <c r="EA414" s="26">
        <f t="shared" si="1895"/>
        <v>1.1815968892479078</v>
      </c>
      <c r="EC414" s="26" t="e">
        <f t="shared" si="1928"/>
        <v>#DIV/0!</v>
      </c>
      <c r="ED414" s="26">
        <f t="shared" si="1929"/>
        <v>-4.1352155525861342E-2</v>
      </c>
      <c r="EE414" s="26" t="e">
        <f t="shared" si="1930"/>
        <v>#DIV/0!</v>
      </c>
      <c r="EF414" s="26" t="e">
        <f t="shared" si="1931"/>
        <v>#DIV/0!</v>
      </c>
      <c r="EG414" s="26"/>
      <c r="EI414" s="26" t="e">
        <f t="shared" si="1932"/>
        <v>#DIV/0!</v>
      </c>
      <c r="EJ414" s="26">
        <f t="shared" si="1959"/>
        <v>1</v>
      </c>
      <c r="EK414" s="26">
        <f t="shared" si="1933"/>
        <v>1.2071089302373847</v>
      </c>
      <c r="EN414" s="26" t="e">
        <f t="shared" si="1960"/>
        <v>#DIV/0!</v>
      </c>
      <c r="EO414" s="26">
        <f t="shared" si="1961"/>
        <v>4.2856564443871967E-2</v>
      </c>
      <c r="EP414" s="26" t="e">
        <f t="shared" si="1962"/>
        <v>#DIV/0!</v>
      </c>
      <c r="EQ414" s="26" t="e">
        <f t="shared" si="1963"/>
        <v>#DIV/0!</v>
      </c>
      <c r="ET414" s="26" t="e">
        <f t="shared" si="1964"/>
        <v>#DIV/0!</v>
      </c>
      <c r="EU414" s="26">
        <f t="shared" si="1965"/>
        <v>1</v>
      </c>
      <c r="EV414" s="26">
        <f t="shared" si="1896"/>
        <v>1.1662650181160659</v>
      </c>
      <c r="EW414" s="26"/>
      <c r="EX414" s="26" t="e">
        <f t="shared" si="1934"/>
        <v>#DIV/0!</v>
      </c>
      <c r="EY414" s="26">
        <f t="shared" si="1935"/>
        <v>1.2167384383182623E-3</v>
      </c>
      <c r="EZ414" s="26" t="e">
        <f t="shared" si="1936"/>
        <v>#DIV/0!</v>
      </c>
      <c r="FA414" s="26" t="e">
        <f t="shared" si="1937"/>
        <v>#DIV/0!</v>
      </c>
      <c r="FB414" s="26"/>
      <c r="FC414" s="26"/>
      <c r="FD414" s="26" t="e">
        <f t="shared" si="1966"/>
        <v>#DIV/0!</v>
      </c>
      <c r="FE414" s="26">
        <f t="shared" si="1967"/>
        <v>1</v>
      </c>
      <c r="FF414" s="26">
        <f t="shared" si="1897"/>
        <v>0.99491704139072668</v>
      </c>
      <c r="FV414" s="26">
        <f t="shared" si="1898"/>
        <v>0.52373544959595031</v>
      </c>
      <c r="FX414" s="8">
        <f t="shared" si="1968"/>
        <v>16</v>
      </c>
      <c r="FY414" t="b">
        <f t="shared" si="1938"/>
        <v>1</v>
      </c>
      <c r="GC414" s="11"/>
      <c r="GD414" s="11"/>
      <c r="GE414" s="11"/>
      <c r="GF414" s="17">
        <f t="shared" ca="1" si="1899"/>
        <v>2001</v>
      </c>
      <c r="GG414" s="18">
        <f t="shared" ca="1" si="1900"/>
        <v>1.6721462752283902</v>
      </c>
      <c r="GH414" s="18">
        <f t="shared" ca="1" si="1901"/>
        <v>0.82693903879358366</v>
      </c>
      <c r="GI414" s="18">
        <f t="shared" ca="1" si="1902"/>
        <v>0.94615613002884624</v>
      </c>
      <c r="GJ414" s="94">
        <f t="shared" ca="1" si="1939"/>
        <v>1.3083097205797329</v>
      </c>
      <c r="GL414">
        <f t="shared" ca="1" si="1940"/>
        <v>2001</v>
      </c>
      <c r="GM414" s="18">
        <f t="shared" ca="1" si="1903"/>
        <v>0.92499292038356851</v>
      </c>
      <c r="GN414" s="18">
        <f t="shared" ca="1" si="1904"/>
        <v>1.1329614126890466</v>
      </c>
      <c r="GO414" s="18">
        <f t="shared" ca="1" si="1905"/>
        <v>0.93257383839396479</v>
      </c>
      <c r="GP414" s="18">
        <f t="shared" ca="1" si="1906"/>
        <v>0.87598677623355403</v>
      </c>
      <c r="GQ414" s="18">
        <f t="shared" si="1907"/>
        <v>0.99129641734244023</v>
      </c>
      <c r="GT414" s="26">
        <f t="shared" ca="1" si="1908"/>
        <v>0.93792118194418328</v>
      </c>
      <c r="GU414" s="26">
        <f t="shared" ca="1" si="1941"/>
        <v>0.94615613002884624</v>
      </c>
      <c r="GV414">
        <f t="shared" si="1909"/>
        <v>0.99129641734244023</v>
      </c>
    </row>
    <row r="415" spans="1:204" x14ac:dyDescent="0.2">
      <c r="A415" t="s">
        <v>564</v>
      </c>
      <c r="B415" s="1">
        <f t="shared" si="1942"/>
        <v>1966</v>
      </c>
      <c r="C415" s="42">
        <f t="shared" si="1875"/>
        <v>11168.63</v>
      </c>
      <c r="D415" s="42">
        <f t="shared" si="1875"/>
        <v>6324.0469999999996</v>
      </c>
      <c r="E415" s="42">
        <f t="shared" si="1875"/>
        <v>26421.623</v>
      </c>
      <c r="F415" s="42">
        <f t="shared" si="1875"/>
        <v>13100.235000000001</v>
      </c>
      <c r="G415" s="42"/>
      <c r="H415" s="42">
        <f t="shared" si="1876"/>
        <v>57014.535000000003</v>
      </c>
      <c r="I415" s="1"/>
      <c r="J415" s="1"/>
      <c r="K415" s="42"/>
      <c r="L415" s="42">
        <f>[10]Commercial_Total!D331</f>
        <v>6229.7391358909736</v>
      </c>
      <c r="M415" s="42"/>
      <c r="N415" s="42"/>
      <c r="O415" s="42"/>
      <c r="P415" s="42"/>
      <c r="Q415" s="27"/>
      <c r="R415" s="27"/>
      <c r="S415" s="1"/>
      <c r="T415" s="1"/>
      <c r="U415" s="1"/>
      <c r="V415" s="1"/>
      <c r="W415" s="1"/>
      <c r="X415" s="1"/>
      <c r="Z415" s="231"/>
      <c r="AA415" s="231">
        <f t="shared" si="1877"/>
        <v>39236.168078555282</v>
      </c>
      <c r="AB415" s="231"/>
      <c r="AC415" s="51"/>
      <c r="AD415" s="23"/>
      <c r="AE415" s="42">
        <f t="shared" si="1878"/>
        <v>4234.8999999999996</v>
      </c>
      <c r="AH415" s="267" t="e">
        <f t="shared" si="1879"/>
        <v>#DIV/0!</v>
      </c>
      <c r="AI415" s="267">
        <f t="shared" si="1880"/>
        <v>158.77542178477586</v>
      </c>
      <c r="AJ415" s="267"/>
      <c r="AK415" s="51" t="e">
        <f t="shared" si="1910"/>
        <v>#DIV/0!</v>
      </c>
      <c r="AN415" s="34">
        <f t="shared" si="1911"/>
        <v>0</v>
      </c>
      <c r="AO415" s="34">
        <f t="shared" si="1912"/>
        <v>13.463018016954358</v>
      </c>
      <c r="AQ415" s="26" t="e">
        <f t="shared" si="1881"/>
        <v>#DIV/0!</v>
      </c>
      <c r="AR415" s="26">
        <f t="shared" si="1882"/>
        <v>0.80444520408120701</v>
      </c>
      <c r="AS415" s="26"/>
      <c r="AT415" s="26"/>
      <c r="AU415" s="26"/>
      <c r="AV415" s="26">
        <f t="shared" si="1913"/>
        <v>0</v>
      </c>
      <c r="AY415" s="34">
        <f t="shared" si="1914"/>
        <v>0</v>
      </c>
      <c r="AZ415" s="34">
        <f t="shared" si="1915"/>
        <v>9.2649573965277305</v>
      </c>
      <c r="BA415" s="34">
        <f t="shared" si="1916"/>
        <v>0</v>
      </c>
      <c r="BB415" s="369">
        <f t="shared" si="1917"/>
        <v>0</v>
      </c>
      <c r="BD415" s="34"/>
      <c r="BE415" s="26"/>
      <c r="BF415" s="26"/>
      <c r="BH415" s="51"/>
      <c r="BI415" s="258">
        <f>[10]Commercial_Total!Y331</f>
        <v>0.79022391717252816</v>
      </c>
      <c r="BJ415" s="51"/>
      <c r="BK415" s="51"/>
      <c r="BL415" s="1"/>
      <c r="BN415" s="1"/>
      <c r="BO415" s="258">
        <f>[10]Commercial_Total!X331</f>
        <v>1.017996528072149</v>
      </c>
      <c r="BP415" s="1"/>
      <c r="BQ415" s="51"/>
      <c r="BR415" s="1"/>
      <c r="BZ415" s="83">
        <f t="shared" si="1943"/>
        <v>0.55827412104354246</v>
      </c>
      <c r="CA415" s="83">
        <f t="shared" si="1883"/>
        <v>1.3367981409150489</v>
      </c>
      <c r="CB415" s="83" t="str">
        <f t="shared" si="1884"/>
        <v>NA</v>
      </c>
      <c r="CC415" s="83" t="str">
        <f t="shared" si="1885"/>
        <v>NA</v>
      </c>
      <c r="CD415" s="83" t="str">
        <f t="shared" si="1886"/>
        <v>NA</v>
      </c>
      <c r="CE415" s="83" t="str">
        <f t="shared" si="1887"/>
        <v>NA</v>
      </c>
      <c r="CF415" s="84" t="str">
        <f t="shared" si="1918"/>
        <v xml:space="preserve">NA </v>
      </c>
      <c r="CG415" s="84" t="str">
        <f t="shared" si="1888"/>
        <v>NA</v>
      </c>
      <c r="CH415" s="9"/>
      <c r="CI415" s="84" t="str">
        <f t="shared" si="1919"/>
        <v xml:space="preserve">NA </v>
      </c>
      <c r="CJ415" s="26"/>
      <c r="CK415" s="87" t="e">
        <f t="shared" si="1889"/>
        <v>#DIV/0!</v>
      </c>
      <c r="CL415" s="87">
        <f t="shared" si="1920"/>
        <v>0</v>
      </c>
      <c r="CM415" s="92">
        <f t="shared" si="1921"/>
        <v>0</v>
      </c>
      <c r="CN415" s="92">
        <f t="shared" si="1922"/>
        <v>0</v>
      </c>
      <c r="CO415" s="5">
        <f t="shared" si="1890"/>
        <v>0</v>
      </c>
      <c r="CP415" s="91">
        <f t="shared" si="1891"/>
        <v>0</v>
      </c>
      <c r="CQ415" s="37" t="e">
        <f t="shared" si="1892"/>
        <v>#VALUE!</v>
      </c>
      <c r="CR415" t="e">
        <f t="shared" si="1893"/>
        <v>#VALUE!</v>
      </c>
      <c r="CS415" s="84" t="str">
        <f t="shared" si="1894"/>
        <v xml:space="preserve">NA </v>
      </c>
      <c r="CT415" s="205"/>
      <c r="CU415" s="244"/>
      <c r="CV415" s="5"/>
      <c r="CW415" s="26" t="e">
        <f t="shared" si="1923"/>
        <v>#DIV/0!</v>
      </c>
      <c r="CX415" s="26" t="e">
        <f t="shared" si="1924"/>
        <v>#DIV/0!</v>
      </c>
      <c r="CY415" s="26" t="e">
        <f t="shared" si="1925"/>
        <v>#DIV/0!</v>
      </c>
      <c r="CZ415" s="26" t="e">
        <f t="shared" si="1926"/>
        <v>#DIV/0!</v>
      </c>
      <c r="DA415" s="26"/>
      <c r="DB415" t="e">
        <f t="shared" si="1927"/>
        <v>#DIV/0!</v>
      </c>
      <c r="DD415" s="26" t="e">
        <f t="shared" si="1944"/>
        <v>#DIV/0!</v>
      </c>
      <c r="DE415" s="26" t="e">
        <f t="shared" si="1945"/>
        <v>#DIV/0!</v>
      </c>
      <c r="DF415" s="26" t="e">
        <f t="shared" si="1946"/>
        <v>#DIV/0!</v>
      </c>
      <c r="DG415" s="26" t="e">
        <f t="shared" si="1947"/>
        <v>#DIV/0!</v>
      </c>
      <c r="DH415" s="26"/>
      <c r="DI415" s="26" t="e">
        <f t="shared" si="1948"/>
        <v>#DIV/0!</v>
      </c>
      <c r="DJ415" s="26"/>
      <c r="DK415" s="26" t="e">
        <f t="shared" si="1949"/>
        <v>#DIV/0!</v>
      </c>
      <c r="DL415" s="26" t="e">
        <f t="shared" si="1950"/>
        <v>#DIV/0!</v>
      </c>
      <c r="DM415" s="26" t="e">
        <f t="shared" si="1951"/>
        <v>#DIV/0!</v>
      </c>
      <c r="DN415" s="26" t="e">
        <f t="shared" si="1952"/>
        <v>#DIV/0!</v>
      </c>
      <c r="DO415" s="26"/>
      <c r="DP415" s="26" t="e">
        <f t="shared" si="1953"/>
        <v>#DIV/0!</v>
      </c>
      <c r="DQ415" s="26"/>
      <c r="DR415" s="26"/>
      <c r="DS415" s="26" t="e">
        <f t="shared" si="1954"/>
        <v>#DIV/0!</v>
      </c>
      <c r="DT415" s="26">
        <f t="shared" si="1955"/>
        <v>5.399585527069295E-2</v>
      </c>
      <c r="DU415" s="26" t="e">
        <f t="shared" si="1956"/>
        <v>#DIV/0!</v>
      </c>
      <c r="DV415" s="26" t="e">
        <f t="shared" si="1957"/>
        <v>#DIV/0!</v>
      </c>
      <c r="DW415" s="26"/>
      <c r="DY415" s="26" t="e">
        <f t="shared" si="1969"/>
        <v>#DIV/0!</v>
      </c>
      <c r="DZ415" s="26">
        <f t="shared" si="1958"/>
        <v>1</v>
      </c>
      <c r="EA415" s="26">
        <f t="shared" si="1895"/>
        <v>1.1815968892479078</v>
      </c>
      <c r="EC415" s="26" t="e">
        <f t="shared" si="1928"/>
        <v>#DIV/0!</v>
      </c>
      <c r="ED415" s="26">
        <f t="shared" si="1929"/>
        <v>-4.0471376600056709E-2</v>
      </c>
      <c r="EE415" s="26" t="e">
        <f t="shared" si="1930"/>
        <v>#DIV/0!</v>
      </c>
      <c r="EF415" s="26" t="e">
        <f t="shared" si="1931"/>
        <v>#DIV/0!</v>
      </c>
      <c r="EG415" s="26"/>
      <c r="EI415" s="26" t="e">
        <f t="shared" si="1932"/>
        <v>#DIV/0!</v>
      </c>
      <c r="EJ415" s="26">
        <f t="shared" si="1959"/>
        <v>1</v>
      </c>
      <c r="EK415" s="26">
        <f t="shared" si="1933"/>
        <v>1.2071089302373847</v>
      </c>
      <c r="EN415" s="26" t="e">
        <f t="shared" si="1960"/>
        <v>#DIV/0!</v>
      </c>
      <c r="EO415" s="26">
        <f t="shared" si="1961"/>
        <v>3.9796122598938985E-2</v>
      </c>
      <c r="EP415" s="26" t="e">
        <f t="shared" si="1962"/>
        <v>#DIV/0!</v>
      </c>
      <c r="EQ415" s="26" t="e">
        <f t="shared" si="1963"/>
        <v>#DIV/0!</v>
      </c>
      <c r="ET415" s="26" t="e">
        <f t="shared" si="1964"/>
        <v>#DIV/0!</v>
      </c>
      <c r="EU415" s="26">
        <f t="shared" si="1965"/>
        <v>1</v>
      </c>
      <c r="EV415" s="26">
        <f t="shared" si="1896"/>
        <v>1.1662650181160659</v>
      </c>
      <c r="EW415" s="26"/>
      <c r="EX415" s="26" t="e">
        <f t="shared" si="1934"/>
        <v>#DIV/0!</v>
      </c>
      <c r="EY415" s="26">
        <f t="shared" si="1935"/>
        <v>1.4199732671754105E-2</v>
      </c>
      <c r="EZ415" s="26" t="e">
        <f t="shared" si="1936"/>
        <v>#DIV/0!</v>
      </c>
      <c r="FA415" s="26" t="e">
        <f t="shared" si="1937"/>
        <v>#DIV/0!</v>
      </c>
      <c r="FB415" s="26"/>
      <c r="FC415" s="26"/>
      <c r="FD415" s="26" t="e">
        <f t="shared" si="1966"/>
        <v>#DIV/0!</v>
      </c>
      <c r="FE415" s="26">
        <f t="shared" si="1967"/>
        <v>1</v>
      </c>
      <c r="FF415" s="26">
        <f t="shared" si="1897"/>
        <v>0.99491704139072668</v>
      </c>
      <c r="FV415" s="26">
        <f t="shared" si="1898"/>
        <v>0.55827412104354246</v>
      </c>
      <c r="FX415" s="8">
        <f t="shared" si="1968"/>
        <v>17</v>
      </c>
      <c r="FY415" t="b">
        <f t="shared" si="1938"/>
        <v>1</v>
      </c>
      <c r="GC415" s="11"/>
      <c r="GD415" s="11"/>
      <c r="GE415" s="11"/>
      <c r="GF415" s="17">
        <f t="shared" ca="1" si="1899"/>
        <v>2002</v>
      </c>
      <c r="GG415" s="18">
        <f t="shared" ca="1" si="1900"/>
        <v>1.7018468961335145</v>
      </c>
      <c r="GH415" s="18">
        <f t="shared" ca="1" si="1901"/>
        <v>0.83393204593675097</v>
      </c>
      <c r="GI415" s="18">
        <f t="shared" ca="1" si="1902"/>
        <v>0.92709679400690059</v>
      </c>
      <c r="GJ415" s="94">
        <f t="shared" ca="1" si="1939"/>
        <v>1.3157586359362961</v>
      </c>
      <c r="GL415">
        <f t="shared" ca="1" si="1940"/>
        <v>2002</v>
      </c>
      <c r="GM415" s="18">
        <f t="shared" ca="1" si="1903"/>
        <v>0.91849981431725636</v>
      </c>
      <c r="GN415" s="18">
        <f t="shared" ca="1" si="1904"/>
        <v>1.1171429815522671</v>
      </c>
      <c r="GO415" s="18">
        <f t="shared" ca="1" si="1905"/>
        <v>0.88434345089219557</v>
      </c>
      <c r="GP415" s="18">
        <f t="shared" ca="1" si="1906"/>
        <v>0.87444584604045528</v>
      </c>
      <c r="GQ415" s="18">
        <f t="shared" si="1907"/>
        <v>0.99147613201827167</v>
      </c>
      <c r="GT415" s="26">
        <f t="shared" ca="1" si="1908"/>
        <v>0.91919434332850214</v>
      </c>
      <c r="GU415" s="26">
        <f t="shared" ca="1" si="1941"/>
        <v>0.92709679400690059</v>
      </c>
      <c r="GV415">
        <f t="shared" si="1909"/>
        <v>0.99147613201827167</v>
      </c>
    </row>
    <row r="416" spans="1:204" x14ac:dyDescent="0.2">
      <c r="A416" t="s">
        <v>564</v>
      </c>
      <c r="B416" s="1">
        <f t="shared" si="1942"/>
        <v>1967</v>
      </c>
      <c r="C416" s="42">
        <f t="shared" si="1875"/>
        <v>11639.275</v>
      </c>
      <c r="D416" s="42">
        <f t="shared" si="1875"/>
        <v>6899.2049999999999</v>
      </c>
      <c r="E416" s="42">
        <f t="shared" si="1875"/>
        <v>26614.297999999999</v>
      </c>
      <c r="F416" s="42">
        <f t="shared" si="1875"/>
        <v>13752.076000000001</v>
      </c>
      <c r="G416" s="42"/>
      <c r="H416" s="42">
        <f t="shared" si="1876"/>
        <v>58904.853999999999</v>
      </c>
      <c r="I416" s="1"/>
      <c r="J416" s="1"/>
      <c r="K416" s="42"/>
      <c r="L416" s="42">
        <f>[10]Commercial_Total!D332</f>
        <v>6804.9804438404244</v>
      </c>
      <c r="M416" s="42"/>
      <c r="N416" s="42"/>
      <c r="O416" s="42"/>
      <c r="P416" s="42"/>
      <c r="Q416" s="27"/>
      <c r="R416" s="27"/>
      <c r="S416" s="1"/>
      <c r="T416" s="1"/>
      <c r="U416" s="1"/>
      <c r="V416" s="1"/>
      <c r="W416" s="1"/>
      <c r="X416" s="1"/>
      <c r="Z416" s="231"/>
      <c r="AA416" s="231">
        <f t="shared" si="1877"/>
        <v>40166.88589064408</v>
      </c>
      <c r="AB416" s="231"/>
      <c r="AC416" s="51"/>
      <c r="AD416" s="23"/>
      <c r="AE416" s="42">
        <f t="shared" si="1878"/>
        <v>4351.2</v>
      </c>
      <c r="AH416" s="267" t="e">
        <f t="shared" si="1879"/>
        <v>#DIV/0!</v>
      </c>
      <c r="AI416" s="267">
        <f t="shared" si="1880"/>
        <v>169.41767560391042</v>
      </c>
      <c r="AJ416" s="267"/>
      <c r="AK416" s="51" t="e">
        <f t="shared" si="1910"/>
        <v>#DIV/0!</v>
      </c>
      <c r="AN416" s="34">
        <f t="shared" si="1911"/>
        <v>0</v>
      </c>
      <c r="AO416" s="34">
        <f t="shared" si="1912"/>
        <v>13.537611233682663</v>
      </c>
      <c r="AQ416" s="26" t="e">
        <f t="shared" si="1881"/>
        <v>#DIV/0!</v>
      </c>
      <c r="AR416" s="26">
        <f t="shared" si="1882"/>
        <v>0.85836482179774831</v>
      </c>
      <c r="AS416" s="26"/>
      <c r="AT416" s="26"/>
      <c r="AU416" s="26"/>
      <c r="AV416" s="26">
        <f t="shared" si="1913"/>
        <v>0</v>
      </c>
      <c r="AY416" s="34">
        <f t="shared" si="1914"/>
        <v>0</v>
      </c>
      <c r="AZ416" s="34">
        <f t="shared" si="1915"/>
        <v>9.2312203278737091</v>
      </c>
      <c r="BA416" s="34">
        <f t="shared" si="1916"/>
        <v>0</v>
      </c>
      <c r="BB416" s="369">
        <f t="shared" si="1917"/>
        <v>0</v>
      </c>
      <c r="BD416" s="34"/>
      <c r="BE416" s="26"/>
      <c r="BF416" s="26"/>
      <c r="BH416" s="51"/>
      <c r="BI416" s="258">
        <f>[10]Commercial_Total!Y332</f>
        <v>0.85565198506793161</v>
      </c>
      <c r="BJ416" s="51"/>
      <c r="BK416" s="51"/>
      <c r="BL416" s="1"/>
      <c r="BN416" s="1"/>
      <c r="BO416" s="258">
        <f>[10]Commercial_Total!X332</f>
        <v>1.0031704907803154</v>
      </c>
      <c r="BP416" s="1"/>
      <c r="BQ416" s="51"/>
      <c r="BR416" s="1"/>
      <c r="BZ416" s="83">
        <f t="shared" si="1943"/>
        <v>0.57360560001054617</v>
      </c>
      <c r="CA416" s="83">
        <f t="shared" si="1883"/>
        <v>1.3442048065914742</v>
      </c>
      <c r="CB416" s="83" t="str">
        <f t="shared" si="1884"/>
        <v>NA</v>
      </c>
      <c r="CC416" s="83" t="str">
        <f t="shared" si="1885"/>
        <v>NA</v>
      </c>
      <c r="CD416" s="83" t="str">
        <f t="shared" si="1886"/>
        <v>NA</v>
      </c>
      <c r="CE416" s="83" t="str">
        <f t="shared" si="1887"/>
        <v>NA</v>
      </c>
      <c r="CF416" s="84" t="str">
        <f t="shared" si="1918"/>
        <v xml:space="preserve">NA </v>
      </c>
      <c r="CG416" s="84" t="str">
        <f t="shared" si="1888"/>
        <v>NA</v>
      </c>
      <c r="CH416" s="9"/>
      <c r="CI416" s="84" t="str">
        <f t="shared" si="1919"/>
        <v xml:space="preserve">NA </v>
      </c>
      <c r="CJ416" s="26"/>
      <c r="CK416" s="87" t="e">
        <f t="shared" si="1889"/>
        <v>#DIV/0!</v>
      </c>
      <c r="CL416" s="87">
        <f t="shared" si="1920"/>
        <v>0</v>
      </c>
      <c r="CM416" s="92">
        <f t="shared" si="1921"/>
        <v>0</v>
      </c>
      <c r="CN416" s="92">
        <f t="shared" si="1922"/>
        <v>0</v>
      </c>
      <c r="CO416" s="5">
        <f t="shared" si="1890"/>
        <v>0</v>
      </c>
      <c r="CP416" s="91">
        <f t="shared" si="1891"/>
        <v>0</v>
      </c>
      <c r="CQ416" s="37" t="e">
        <f t="shared" si="1892"/>
        <v>#VALUE!</v>
      </c>
      <c r="CR416" t="e">
        <f t="shared" si="1893"/>
        <v>#VALUE!</v>
      </c>
      <c r="CS416" s="84" t="str">
        <f t="shared" si="1894"/>
        <v xml:space="preserve">NA </v>
      </c>
      <c r="CT416" s="205"/>
      <c r="CU416" s="244"/>
      <c r="CV416" s="5"/>
      <c r="CW416" s="26" t="e">
        <f t="shared" si="1923"/>
        <v>#DIV/0!</v>
      </c>
      <c r="CX416" s="26" t="e">
        <f t="shared" si="1924"/>
        <v>#DIV/0!</v>
      </c>
      <c r="CY416" s="26" t="e">
        <f t="shared" si="1925"/>
        <v>#DIV/0!</v>
      </c>
      <c r="CZ416" s="26" t="e">
        <f t="shared" si="1926"/>
        <v>#DIV/0!</v>
      </c>
      <c r="DA416" s="26"/>
      <c r="DB416" t="e">
        <f t="shared" si="1927"/>
        <v>#DIV/0!</v>
      </c>
      <c r="DD416" s="26" t="e">
        <f t="shared" si="1944"/>
        <v>#DIV/0!</v>
      </c>
      <c r="DE416" s="26" t="e">
        <f t="shared" si="1945"/>
        <v>#DIV/0!</v>
      </c>
      <c r="DF416" s="26" t="e">
        <f t="shared" si="1946"/>
        <v>#DIV/0!</v>
      </c>
      <c r="DG416" s="26" t="e">
        <f t="shared" si="1947"/>
        <v>#DIV/0!</v>
      </c>
      <c r="DH416" s="26"/>
      <c r="DI416" s="26" t="e">
        <f t="shared" si="1948"/>
        <v>#DIV/0!</v>
      </c>
      <c r="DJ416" s="26"/>
      <c r="DK416" s="26" t="e">
        <f t="shared" si="1949"/>
        <v>#DIV/0!</v>
      </c>
      <c r="DL416" s="26" t="e">
        <f t="shared" si="1950"/>
        <v>#DIV/0!</v>
      </c>
      <c r="DM416" s="26" t="e">
        <f t="shared" si="1951"/>
        <v>#DIV/0!</v>
      </c>
      <c r="DN416" s="26" t="e">
        <f t="shared" si="1952"/>
        <v>#DIV/0!</v>
      </c>
      <c r="DO416" s="26"/>
      <c r="DP416" s="26" t="e">
        <f t="shared" si="1953"/>
        <v>#DIV/0!</v>
      </c>
      <c r="DQ416" s="26"/>
      <c r="DR416" s="26"/>
      <c r="DS416" s="26" t="e">
        <f t="shared" si="1954"/>
        <v>#DIV/0!</v>
      </c>
      <c r="DT416" s="26">
        <f t="shared" si="1955"/>
        <v>6.4876357003496934E-2</v>
      </c>
      <c r="DU416" s="26" t="e">
        <f t="shared" si="1956"/>
        <v>#DIV/0!</v>
      </c>
      <c r="DV416" s="26" t="e">
        <f t="shared" si="1957"/>
        <v>#DIV/0!</v>
      </c>
      <c r="DW416" s="26"/>
      <c r="DY416" s="26" t="e">
        <f t="shared" si="1969"/>
        <v>#DIV/0!</v>
      </c>
      <c r="DZ416" s="26">
        <f t="shared" si="1958"/>
        <v>1</v>
      </c>
      <c r="EA416" s="26">
        <f t="shared" si="1895"/>
        <v>1.1815968892479078</v>
      </c>
      <c r="EC416" s="26" t="e">
        <f t="shared" si="1928"/>
        <v>#DIV/0!</v>
      </c>
      <c r="ED416" s="26">
        <f t="shared" si="1929"/>
        <v>-3.6480084232556405E-3</v>
      </c>
      <c r="EE416" s="26" t="e">
        <f t="shared" si="1930"/>
        <v>#DIV/0!</v>
      </c>
      <c r="EF416" s="26" t="e">
        <f t="shared" si="1931"/>
        <v>#DIV/0!</v>
      </c>
      <c r="EG416" s="26"/>
      <c r="EI416" s="26" t="e">
        <f t="shared" si="1932"/>
        <v>#DIV/0!</v>
      </c>
      <c r="EJ416" s="26">
        <f t="shared" si="1959"/>
        <v>1</v>
      </c>
      <c r="EK416" s="26">
        <f t="shared" si="1933"/>
        <v>1.2071089302373847</v>
      </c>
      <c r="EN416" s="26" t="e">
        <f t="shared" si="1960"/>
        <v>#DIV/0!</v>
      </c>
      <c r="EO416" s="26">
        <f t="shared" si="1961"/>
        <v>7.9547389215352871E-2</v>
      </c>
      <c r="EP416" s="26" t="e">
        <f t="shared" si="1962"/>
        <v>#DIV/0!</v>
      </c>
      <c r="EQ416" s="26" t="e">
        <f t="shared" si="1963"/>
        <v>#DIV/0!</v>
      </c>
      <c r="ET416" s="26" t="e">
        <f t="shared" si="1964"/>
        <v>#DIV/0!</v>
      </c>
      <c r="EU416" s="26">
        <f t="shared" si="1965"/>
        <v>1</v>
      </c>
      <c r="EV416" s="26">
        <f t="shared" si="1896"/>
        <v>1.1662650181160659</v>
      </c>
      <c r="EW416" s="26"/>
      <c r="EX416" s="26" t="e">
        <f t="shared" si="1934"/>
        <v>#DIV/0!</v>
      </c>
      <c r="EY416" s="26">
        <f t="shared" si="1935"/>
        <v>-1.467103221185634E-2</v>
      </c>
      <c r="EZ416" s="26" t="e">
        <f t="shared" si="1936"/>
        <v>#DIV/0!</v>
      </c>
      <c r="FA416" s="26" t="e">
        <f t="shared" si="1937"/>
        <v>#DIV/0!</v>
      </c>
      <c r="FB416" s="26"/>
      <c r="FC416" s="26"/>
      <c r="FD416" s="26" t="e">
        <f t="shared" si="1966"/>
        <v>#DIV/0!</v>
      </c>
      <c r="FE416" s="26">
        <f t="shared" si="1967"/>
        <v>1</v>
      </c>
      <c r="FF416" s="26">
        <f t="shared" si="1897"/>
        <v>0.99491704139072668</v>
      </c>
      <c r="FV416" s="26">
        <f t="shared" si="1898"/>
        <v>0.57360560001054617</v>
      </c>
      <c r="FX416" s="8">
        <f t="shared" si="1968"/>
        <v>18</v>
      </c>
      <c r="FY416" t="b">
        <f t="shared" si="1938"/>
        <v>1</v>
      </c>
      <c r="GC416" s="11"/>
      <c r="GD416" s="11"/>
      <c r="GE416" s="11"/>
      <c r="GF416" s="17">
        <f t="shared" ca="1" si="1899"/>
        <v>2003</v>
      </c>
      <c r="GG416" s="18">
        <f t="shared" ca="1" si="1900"/>
        <v>1.7493441607234665</v>
      </c>
      <c r="GH416" s="18">
        <f t="shared" ca="1" si="1901"/>
        <v>0.81719046631684888</v>
      </c>
      <c r="GI416" s="18">
        <f t="shared" ca="1" si="1902"/>
        <v>0.92443388482761635</v>
      </c>
      <c r="GJ416" s="94">
        <f t="shared" ca="1" si="1939"/>
        <v>1.3215220292104433</v>
      </c>
      <c r="GL416">
        <f t="shared" ca="1" si="1940"/>
        <v>2003</v>
      </c>
      <c r="GM416" s="18">
        <f t="shared" ca="1" si="1903"/>
        <v>0.92006065310271967</v>
      </c>
      <c r="GN416" s="18">
        <f t="shared" ca="1" si="1904"/>
        <v>1.1208263921992998</v>
      </c>
      <c r="GO416" s="18">
        <f t="shared" ca="1" si="1905"/>
        <v>0.87646497747403229</v>
      </c>
      <c r="GP416" s="18">
        <f t="shared" ca="1" si="1906"/>
        <v>0.87042436321684946</v>
      </c>
      <c r="GQ416" s="18">
        <f t="shared" si="1907"/>
        <v>0.98857107083688167</v>
      </c>
      <c r="GT416" s="26">
        <f t="shared" ca="1" si="1908"/>
        <v>0.91386859544193522</v>
      </c>
      <c r="GU416" s="26">
        <f t="shared" ca="1" si="1941"/>
        <v>0.92443388482761635</v>
      </c>
      <c r="GV416">
        <f t="shared" si="1909"/>
        <v>0.98857107083688167</v>
      </c>
    </row>
    <row r="417" spans="1:204" x14ac:dyDescent="0.2">
      <c r="A417" t="s">
        <v>564</v>
      </c>
      <c r="B417" s="1">
        <f t="shared" si="1942"/>
        <v>1968</v>
      </c>
      <c r="C417" s="42">
        <f t="shared" si="1875"/>
        <v>12336.29</v>
      </c>
      <c r="D417" s="42">
        <f t="shared" si="1875"/>
        <v>7329.0320000000002</v>
      </c>
      <c r="E417" s="42">
        <f t="shared" si="1875"/>
        <v>27883.171000000002</v>
      </c>
      <c r="F417" s="42">
        <f t="shared" si="1875"/>
        <v>14865.775</v>
      </c>
      <c r="G417" s="42"/>
      <c r="H417" s="42">
        <f t="shared" si="1876"/>
        <v>62414.268000000004</v>
      </c>
      <c r="I417" s="1"/>
      <c r="J417" s="1"/>
      <c r="K417" s="42"/>
      <c r="L417" s="42">
        <f>[10]Commercial_Total!D333</f>
        <v>7228.2085643508526</v>
      </c>
      <c r="M417" s="42"/>
      <c r="N417" s="42"/>
      <c r="O417" s="42"/>
      <c r="P417" s="42"/>
      <c r="Q417" s="27"/>
      <c r="R417" s="27"/>
      <c r="S417" s="1"/>
      <c r="T417" s="1"/>
      <c r="U417" s="1"/>
      <c r="V417" s="1"/>
      <c r="W417" s="1"/>
      <c r="X417" s="1"/>
      <c r="Z417" s="231"/>
      <c r="AA417" s="231">
        <f t="shared" si="1877"/>
        <v>41119.338763690568</v>
      </c>
      <c r="AB417" s="231"/>
      <c r="AC417" s="51"/>
      <c r="AD417" s="23"/>
      <c r="AE417" s="42">
        <f t="shared" si="1878"/>
        <v>4564.7</v>
      </c>
      <c r="AH417" s="267" t="e">
        <f t="shared" si="1879"/>
        <v>#DIV/0!</v>
      </c>
      <c r="AI417" s="267">
        <f t="shared" si="1880"/>
        <v>175.78610896178967</v>
      </c>
      <c r="AJ417" s="267"/>
      <c r="AK417" s="51" t="e">
        <f t="shared" si="1910"/>
        <v>#DIV/0!</v>
      </c>
      <c r="AN417" s="34">
        <f t="shared" si="1911"/>
        <v>0</v>
      </c>
      <c r="AO417" s="34">
        <f t="shared" si="1912"/>
        <v>13.673246434595923</v>
      </c>
      <c r="AQ417" s="26" t="e">
        <f t="shared" si="1881"/>
        <v>#DIV/0!</v>
      </c>
      <c r="AR417" s="26">
        <f t="shared" si="1882"/>
        <v>0.89063087163511645</v>
      </c>
      <c r="AS417" s="26"/>
      <c r="AT417" s="26"/>
      <c r="AU417" s="26"/>
      <c r="AV417" s="26">
        <f t="shared" si="1913"/>
        <v>0</v>
      </c>
      <c r="AY417" s="34">
        <f t="shared" si="1914"/>
        <v>0</v>
      </c>
      <c r="AZ417" s="34">
        <f t="shared" si="1915"/>
        <v>9.008114172605115</v>
      </c>
      <c r="BA417" s="34">
        <f t="shared" si="1916"/>
        <v>0</v>
      </c>
      <c r="BB417" s="369">
        <f t="shared" si="1917"/>
        <v>0</v>
      </c>
      <c r="BD417" s="34"/>
      <c r="BE417" s="26"/>
      <c r="BF417" s="26"/>
      <c r="BH417" s="51"/>
      <c r="BI417" s="258">
        <f>[10]Commercial_Total!Y333</f>
        <v>0.87767455208088296</v>
      </c>
      <c r="BJ417" s="51"/>
      <c r="BK417" s="51"/>
      <c r="BL417" s="1"/>
      <c r="BN417" s="1"/>
      <c r="BO417" s="258">
        <f>[10]Commercial_Total!X333</f>
        <v>1.0147621000557843</v>
      </c>
      <c r="BP417" s="1"/>
      <c r="BQ417" s="51"/>
      <c r="BR417" s="1"/>
      <c r="BZ417" s="83">
        <f t="shared" si="1943"/>
        <v>0.60175066243062603</v>
      </c>
      <c r="CA417" s="83">
        <f t="shared" si="1883"/>
        <v>1.3576725806221668</v>
      </c>
      <c r="CB417" s="83" t="str">
        <f t="shared" si="1884"/>
        <v>NA</v>
      </c>
      <c r="CC417" s="83" t="str">
        <f t="shared" si="1885"/>
        <v>NA</v>
      </c>
      <c r="CD417" s="83" t="str">
        <f t="shared" si="1886"/>
        <v>NA</v>
      </c>
      <c r="CE417" s="83" t="str">
        <f t="shared" si="1887"/>
        <v>NA</v>
      </c>
      <c r="CF417" s="84" t="str">
        <f t="shared" si="1918"/>
        <v xml:space="preserve">NA </v>
      </c>
      <c r="CG417" s="84" t="str">
        <f t="shared" si="1888"/>
        <v>NA</v>
      </c>
      <c r="CH417" s="9"/>
      <c r="CI417" s="84" t="str">
        <f t="shared" si="1919"/>
        <v xml:space="preserve">NA </v>
      </c>
      <c r="CJ417" s="26"/>
      <c r="CK417" s="87" t="e">
        <f t="shared" si="1889"/>
        <v>#DIV/0!</v>
      </c>
      <c r="CL417" s="87">
        <f t="shared" si="1920"/>
        <v>0</v>
      </c>
      <c r="CM417" s="92">
        <f t="shared" si="1921"/>
        <v>0</v>
      </c>
      <c r="CN417" s="92">
        <f t="shared" si="1922"/>
        <v>0</v>
      </c>
      <c r="CO417" s="5">
        <f t="shared" si="1890"/>
        <v>0</v>
      </c>
      <c r="CP417" s="91">
        <f t="shared" si="1891"/>
        <v>0</v>
      </c>
      <c r="CQ417" s="37" t="e">
        <f t="shared" si="1892"/>
        <v>#VALUE!</v>
      </c>
      <c r="CR417" t="e">
        <f t="shared" si="1893"/>
        <v>#VALUE!</v>
      </c>
      <c r="CS417" s="84" t="str">
        <f t="shared" si="1894"/>
        <v xml:space="preserve">NA </v>
      </c>
      <c r="CT417" s="205"/>
      <c r="CU417" s="244"/>
      <c r="CV417" s="5"/>
      <c r="CW417" s="26" t="e">
        <f t="shared" si="1923"/>
        <v>#DIV/0!</v>
      </c>
      <c r="CX417" s="26" t="e">
        <f t="shared" si="1924"/>
        <v>#DIV/0!</v>
      </c>
      <c r="CY417" s="26" t="e">
        <f t="shared" si="1925"/>
        <v>#DIV/0!</v>
      </c>
      <c r="CZ417" s="26" t="e">
        <f t="shared" si="1926"/>
        <v>#DIV/0!</v>
      </c>
      <c r="DA417" s="26"/>
      <c r="DB417" t="e">
        <f t="shared" si="1927"/>
        <v>#DIV/0!</v>
      </c>
      <c r="DD417" s="26" t="e">
        <f t="shared" si="1944"/>
        <v>#DIV/0!</v>
      </c>
      <c r="DE417" s="26" t="e">
        <f t="shared" si="1945"/>
        <v>#DIV/0!</v>
      </c>
      <c r="DF417" s="26" t="e">
        <f t="shared" si="1946"/>
        <v>#DIV/0!</v>
      </c>
      <c r="DG417" s="26" t="e">
        <f t="shared" si="1947"/>
        <v>#DIV/0!</v>
      </c>
      <c r="DH417" s="26"/>
      <c r="DI417" s="26" t="e">
        <f t="shared" si="1948"/>
        <v>#DIV/0!</v>
      </c>
      <c r="DJ417" s="26"/>
      <c r="DK417" s="26" t="e">
        <f t="shared" si="1949"/>
        <v>#DIV/0!</v>
      </c>
      <c r="DL417" s="26" t="e">
        <f t="shared" si="1950"/>
        <v>#DIV/0!</v>
      </c>
      <c r="DM417" s="26" t="e">
        <f t="shared" si="1951"/>
        <v>#DIV/0!</v>
      </c>
      <c r="DN417" s="26" t="e">
        <f t="shared" si="1952"/>
        <v>#DIV/0!</v>
      </c>
      <c r="DO417" s="26"/>
      <c r="DP417" s="26" t="e">
        <f t="shared" si="1953"/>
        <v>#DIV/0!</v>
      </c>
      <c r="DQ417" s="26"/>
      <c r="DR417" s="26"/>
      <c r="DS417" s="26" t="e">
        <f t="shared" si="1954"/>
        <v>#DIV/0!</v>
      </c>
      <c r="DT417" s="26">
        <f t="shared" si="1955"/>
        <v>3.6900846801960076E-2</v>
      </c>
      <c r="DU417" s="26" t="e">
        <f t="shared" si="1956"/>
        <v>#DIV/0!</v>
      </c>
      <c r="DV417" s="26" t="e">
        <f t="shared" si="1957"/>
        <v>#DIV/0!</v>
      </c>
      <c r="DW417" s="26"/>
      <c r="DY417" s="26" t="e">
        <f t="shared" si="1969"/>
        <v>#DIV/0!</v>
      </c>
      <c r="DZ417" s="26">
        <f t="shared" si="1958"/>
        <v>1</v>
      </c>
      <c r="EA417" s="26">
        <f t="shared" si="1895"/>
        <v>1.1815968892479078</v>
      </c>
      <c r="EC417" s="26" t="e">
        <f t="shared" si="1928"/>
        <v>#DIV/0!</v>
      </c>
      <c r="ED417" s="26">
        <f t="shared" si="1929"/>
        <v>-2.4465507083717572E-2</v>
      </c>
      <c r="EE417" s="26" t="e">
        <f t="shared" si="1930"/>
        <v>#DIV/0!</v>
      </c>
      <c r="EF417" s="26" t="e">
        <f t="shared" si="1931"/>
        <v>#DIV/0!</v>
      </c>
      <c r="EG417" s="26"/>
      <c r="EI417" s="26" t="e">
        <f t="shared" si="1932"/>
        <v>#DIV/0!</v>
      </c>
      <c r="EJ417" s="26">
        <f t="shared" si="1959"/>
        <v>1</v>
      </c>
      <c r="EK417" s="26">
        <f t="shared" si="1933"/>
        <v>1.2071089302373847</v>
      </c>
      <c r="EN417" s="26" t="e">
        <f t="shared" si="1960"/>
        <v>#DIV/0!</v>
      </c>
      <c r="EO417" s="26">
        <f t="shared" si="1961"/>
        <v>2.5412121334462915E-2</v>
      </c>
      <c r="EP417" s="26" t="e">
        <f t="shared" si="1962"/>
        <v>#DIV/0!</v>
      </c>
      <c r="EQ417" s="26" t="e">
        <f t="shared" si="1963"/>
        <v>#DIV/0!</v>
      </c>
      <c r="ET417" s="26" t="e">
        <f t="shared" si="1964"/>
        <v>#DIV/0!</v>
      </c>
      <c r="EU417" s="26">
        <f t="shared" si="1965"/>
        <v>1</v>
      </c>
      <c r="EV417" s="26">
        <f t="shared" si="1896"/>
        <v>1.1662650181160659</v>
      </c>
      <c r="EW417" s="26"/>
      <c r="EX417" s="26" t="e">
        <f t="shared" si="1934"/>
        <v>#DIV/0!</v>
      </c>
      <c r="EY417" s="26">
        <f t="shared" si="1935"/>
        <v>1.1488725467497556E-2</v>
      </c>
      <c r="EZ417" s="26" t="e">
        <f t="shared" si="1936"/>
        <v>#DIV/0!</v>
      </c>
      <c r="FA417" s="26" t="e">
        <f t="shared" si="1937"/>
        <v>#DIV/0!</v>
      </c>
      <c r="FB417" s="26"/>
      <c r="FC417" s="26"/>
      <c r="FD417" s="26" t="e">
        <f t="shared" si="1966"/>
        <v>#DIV/0!</v>
      </c>
      <c r="FE417" s="26">
        <f t="shared" si="1967"/>
        <v>1</v>
      </c>
      <c r="FF417" s="26">
        <f t="shared" si="1897"/>
        <v>0.99491704139072668</v>
      </c>
      <c r="FV417" s="26">
        <f t="shared" si="1898"/>
        <v>0.60175066243062603</v>
      </c>
      <c r="FX417" s="8">
        <f t="shared" si="1968"/>
        <v>19</v>
      </c>
      <c r="FY417" t="b">
        <f t="shared" si="1938"/>
        <v>1</v>
      </c>
      <c r="GC417" s="11"/>
      <c r="GD417" s="11"/>
      <c r="GE417" s="11"/>
      <c r="GF417" s="17">
        <f t="shared" ca="1" si="1899"/>
        <v>2004</v>
      </c>
      <c r="GG417" s="18">
        <f t="shared" ca="1" si="1900"/>
        <v>1.8157849638134913</v>
      </c>
      <c r="GH417" s="18">
        <f t="shared" ca="1" si="1901"/>
        <v>0.80624049663330344</v>
      </c>
      <c r="GI417" s="18">
        <f t="shared" ca="1" si="1902"/>
        <v>0.91641150430579488</v>
      </c>
      <c r="GJ417" s="94">
        <f t="shared" ca="1" si="1939"/>
        <v>1.3415892094245923</v>
      </c>
      <c r="GL417">
        <f t="shared" ca="1" si="1940"/>
        <v>2004</v>
      </c>
      <c r="GM417" s="18">
        <f t="shared" ca="1" si="1903"/>
        <v>0.91274589853296462</v>
      </c>
      <c r="GN417" s="18">
        <f t="shared" ca="1" si="1904"/>
        <v>1.1268620032929122</v>
      </c>
      <c r="GO417" s="18">
        <f t="shared" ca="1" si="1905"/>
        <v>0.86876548039550572</v>
      </c>
      <c r="GP417" s="18">
        <f t="shared" ca="1" si="1906"/>
        <v>0.85472839370446074</v>
      </c>
      <c r="GQ417" s="18">
        <f t="shared" si="1907"/>
        <v>0.98901924304632849</v>
      </c>
      <c r="GT417" s="26">
        <f t="shared" ca="1" si="1908"/>
        <v>0.90634861230746444</v>
      </c>
      <c r="GU417" s="26">
        <f t="shared" ca="1" si="1941"/>
        <v>0.91641150430579488</v>
      </c>
      <c r="GV417">
        <f t="shared" si="1909"/>
        <v>0.98901924304632849</v>
      </c>
    </row>
    <row r="418" spans="1:204" x14ac:dyDescent="0.2">
      <c r="A418" t="s">
        <v>564</v>
      </c>
      <c r="B418" s="1">
        <f t="shared" si="1942"/>
        <v>1969</v>
      </c>
      <c r="C418" s="42">
        <f t="shared" ref="C418:F437" si="1970">C104</f>
        <v>13169.156000000001</v>
      </c>
      <c r="D418" s="42">
        <f t="shared" si="1970"/>
        <v>7833.2190000000001</v>
      </c>
      <c r="E418" s="42">
        <f t="shared" si="1970"/>
        <v>29105.4</v>
      </c>
      <c r="F418" s="42">
        <f t="shared" si="1970"/>
        <v>15506.506000000001</v>
      </c>
      <c r="G418" s="42"/>
      <c r="H418" s="42">
        <f t="shared" si="1876"/>
        <v>65614.281000000003</v>
      </c>
      <c r="I418" s="1"/>
      <c r="J418" s="1"/>
      <c r="K418" s="42"/>
      <c r="L418" s="42">
        <f>[10]Commercial_Total!D334</f>
        <v>7721.8803156686436</v>
      </c>
      <c r="M418" s="42"/>
      <c r="N418" s="42"/>
      <c r="O418" s="42"/>
      <c r="P418" s="42"/>
      <c r="Q418" s="27"/>
      <c r="R418" s="27"/>
      <c r="S418" s="1"/>
      <c r="T418" s="1"/>
      <c r="U418" s="1"/>
      <c r="V418" s="1"/>
      <c r="W418" s="1"/>
      <c r="X418" s="1"/>
      <c r="Z418" s="231"/>
      <c r="AA418" s="231">
        <f t="shared" si="1877"/>
        <v>42169.102376586241</v>
      </c>
      <c r="AB418" s="231"/>
      <c r="AC418" s="51"/>
      <c r="AD418" s="23"/>
      <c r="AE418" s="42">
        <f t="shared" si="1878"/>
        <v>4707.8999999999996</v>
      </c>
      <c r="AH418" s="267" t="e">
        <f t="shared" si="1879"/>
        <v>#DIV/0!</v>
      </c>
      <c r="AI418" s="267">
        <f t="shared" si="1880"/>
        <v>183.11701887105144</v>
      </c>
      <c r="AJ418" s="267"/>
      <c r="AK418" s="51" t="e">
        <f t="shared" si="1910"/>
        <v>#DIV/0!</v>
      </c>
      <c r="AN418" s="34">
        <f t="shared" si="1911"/>
        <v>0</v>
      </c>
      <c r="AO418" s="34">
        <f t="shared" si="1912"/>
        <v>13.937059198368701</v>
      </c>
      <c r="AQ418" s="26" t="e">
        <f t="shared" si="1881"/>
        <v>#DIV/0!</v>
      </c>
      <c r="AR418" s="26">
        <f t="shared" si="1882"/>
        <v>0.92777336668734822</v>
      </c>
      <c r="AS418" s="26"/>
      <c r="AT418" s="26"/>
      <c r="AU418" s="26"/>
      <c r="AV418" s="26">
        <f t="shared" si="1913"/>
        <v>0</v>
      </c>
      <c r="AY418" s="34">
        <f t="shared" si="1914"/>
        <v>0</v>
      </c>
      <c r="AZ418" s="34">
        <f t="shared" si="1915"/>
        <v>8.9570939010145167</v>
      </c>
      <c r="BA418" s="34">
        <f t="shared" si="1916"/>
        <v>0</v>
      </c>
      <c r="BB418" s="369">
        <f t="shared" si="1917"/>
        <v>0</v>
      </c>
      <c r="BD418" s="34"/>
      <c r="BE418" s="26"/>
      <c r="BF418" s="26"/>
      <c r="BH418" s="51"/>
      <c r="BI418" s="258">
        <f>[10]Commercial_Total!Y334</f>
        <v>0.90812973373936157</v>
      </c>
      <c r="BJ418" s="51"/>
      <c r="BK418" s="51"/>
      <c r="BL418" s="1"/>
      <c r="BN418" s="1"/>
      <c r="BO418" s="258">
        <f>[10]Commercial_Total!X334</f>
        <v>1.0216308664039673</v>
      </c>
      <c r="BP418" s="1"/>
      <c r="BQ418" s="51"/>
      <c r="BR418" s="1"/>
      <c r="BZ418" s="83">
        <f t="shared" si="1943"/>
        <v>0.62062828743556953</v>
      </c>
      <c r="CA418" s="83">
        <f t="shared" si="1883"/>
        <v>1.3838676292893373</v>
      </c>
      <c r="CB418" s="83" t="str">
        <f t="shared" si="1884"/>
        <v>NA</v>
      </c>
      <c r="CC418" s="83" t="str">
        <f t="shared" si="1885"/>
        <v>NA</v>
      </c>
      <c r="CD418" s="83" t="str">
        <f t="shared" si="1886"/>
        <v>NA</v>
      </c>
      <c r="CE418" s="83" t="str">
        <f t="shared" si="1887"/>
        <v>NA</v>
      </c>
      <c r="CF418" s="84" t="str">
        <f t="shared" si="1918"/>
        <v xml:space="preserve">NA </v>
      </c>
      <c r="CG418" s="84" t="str">
        <f t="shared" si="1888"/>
        <v>NA</v>
      </c>
      <c r="CH418" s="9"/>
      <c r="CI418" s="84" t="str">
        <f t="shared" si="1919"/>
        <v xml:space="preserve">NA </v>
      </c>
      <c r="CJ418" s="26"/>
      <c r="CK418" s="87" t="e">
        <f t="shared" si="1889"/>
        <v>#DIV/0!</v>
      </c>
      <c r="CL418" s="87">
        <f t="shared" si="1920"/>
        <v>0</v>
      </c>
      <c r="CM418" s="92">
        <f t="shared" si="1921"/>
        <v>0</v>
      </c>
      <c r="CN418" s="92">
        <f t="shared" si="1922"/>
        <v>0</v>
      </c>
      <c r="CO418" s="5">
        <f t="shared" si="1890"/>
        <v>0</v>
      </c>
      <c r="CP418" s="91">
        <f t="shared" si="1891"/>
        <v>0</v>
      </c>
      <c r="CQ418" s="37" t="e">
        <f t="shared" si="1892"/>
        <v>#VALUE!</v>
      </c>
      <c r="CR418" t="e">
        <f t="shared" si="1893"/>
        <v>#VALUE!</v>
      </c>
      <c r="CS418" s="84" t="str">
        <f t="shared" si="1894"/>
        <v xml:space="preserve">NA </v>
      </c>
      <c r="CT418" s="205"/>
      <c r="CU418" s="244"/>
      <c r="CV418" s="5"/>
      <c r="CW418" s="26" t="e">
        <f t="shared" si="1923"/>
        <v>#DIV/0!</v>
      </c>
      <c r="CX418" s="26" t="e">
        <f t="shared" si="1924"/>
        <v>#DIV/0!</v>
      </c>
      <c r="CY418" s="26" t="e">
        <f t="shared" si="1925"/>
        <v>#DIV/0!</v>
      </c>
      <c r="CZ418" s="26" t="e">
        <f t="shared" si="1926"/>
        <v>#DIV/0!</v>
      </c>
      <c r="DA418" s="26"/>
      <c r="DB418" t="e">
        <f t="shared" si="1927"/>
        <v>#DIV/0!</v>
      </c>
      <c r="DD418" s="26" t="e">
        <f t="shared" si="1944"/>
        <v>#DIV/0!</v>
      </c>
      <c r="DE418" s="26" t="e">
        <f t="shared" si="1945"/>
        <v>#DIV/0!</v>
      </c>
      <c r="DF418" s="26" t="e">
        <f t="shared" si="1946"/>
        <v>#DIV/0!</v>
      </c>
      <c r="DG418" s="26" t="e">
        <f t="shared" si="1947"/>
        <v>#DIV/0!</v>
      </c>
      <c r="DH418" s="26"/>
      <c r="DI418" s="26" t="e">
        <f t="shared" si="1948"/>
        <v>#DIV/0!</v>
      </c>
      <c r="DJ418" s="26"/>
      <c r="DK418" s="26" t="e">
        <f t="shared" si="1949"/>
        <v>#DIV/0!</v>
      </c>
      <c r="DL418" s="26" t="e">
        <f t="shared" si="1950"/>
        <v>#DIV/0!</v>
      </c>
      <c r="DM418" s="26" t="e">
        <f t="shared" si="1951"/>
        <v>#DIV/0!</v>
      </c>
      <c r="DN418" s="26" t="e">
        <f t="shared" si="1952"/>
        <v>#DIV/0!</v>
      </c>
      <c r="DO418" s="26"/>
      <c r="DP418" s="26" t="e">
        <f t="shared" si="1953"/>
        <v>#DIV/0!</v>
      </c>
      <c r="DQ418" s="26"/>
      <c r="DR418" s="26"/>
      <c r="DS418" s="26" t="e">
        <f t="shared" si="1954"/>
        <v>#DIV/0!</v>
      </c>
      <c r="DT418" s="26">
        <f t="shared" si="1955"/>
        <v>4.0857429880256112E-2</v>
      </c>
      <c r="DU418" s="26" t="e">
        <f t="shared" si="1956"/>
        <v>#DIV/0!</v>
      </c>
      <c r="DV418" s="26" t="e">
        <f t="shared" si="1957"/>
        <v>#DIV/0!</v>
      </c>
      <c r="DW418" s="26"/>
      <c r="DY418" s="26" t="e">
        <f t="shared" si="1969"/>
        <v>#DIV/0!</v>
      </c>
      <c r="DZ418" s="26">
        <f t="shared" si="1958"/>
        <v>1</v>
      </c>
      <c r="EA418" s="26">
        <f t="shared" si="1895"/>
        <v>1.1815968892479078</v>
      </c>
      <c r="EC418" s="26" t="e">
        <f t="shared" si="1928"/>
        <v>#DIV/0!</v>
      </c>
      <c r="ED418" s="26">
        <f t="shared" si="1929"/>
        <v>-5.6799129235735012E-3</v>
      </c>
      <c r="EE418" s="26" t="e">
        <f t="shared" si="1930"/>
        <v>#DIV/0!</v>
      </c>
      <c r="EF418" s="26" t="e">
        <f t="shared" si="1931"/>
        <v>#DIV/0!</v>
      </c>
      <c r="EG418" s="26"/>
      <c r="EI418" s="26" t="e">
        <f t="shared" si="1932"/>
        <v>#DIV/0!</v>
      </c>
      <c r="EJ418" s="26">
        <f t="shared" si="1959"/>
        <v>1</v>
      </c>
      <c r="EK418" s="26">
        <f t="shared" si="1933"/>
        <v>1.2071089302373847</v>
      </c>
      <c r="EN418" s="26" t="e">
        <f t="shared" si="1960"/>
        <v>#DIV/0!</v>
      </c>
      <c r="EO418" s="26">
        <f t="shared" si="1961"/>
        <v>3.4111391654297128E-2</v>
      </c>
      <c r="EP418" s="26" t="e">
        <f t="shared" si="1962"/>
        <v>#DIV/0!</v>
      </c>
      <c r="EQ418" s="26" t="e">
        <f t="shared" si="1963"/>
        <v>#DIV/0!</v>
      </c>
      <c r="ET418" s="26" t="e">
        <f t="shared" si="1964"/>
        <v>#DIV/0!</v>
      </c>
      <c r="EU418" s="26">
        <f t="shared" si="1965"/>
        <v>1</v>
      </c>
      <c r="EV418" s="26">
        <f t="shared" si="1896"/>
        <v>1.1662650181160659</v>
      </c>
      <c r="EW418" s="26"/>
      <c r="EX418" s="26" t="e">
        <f t="shared" si="1934"/>
        <v>#DIV/0!</v>
      </c>
      <c r="EY418" s="26">
        <f t="shared" si="1935"/>
        <v>6.7460382259586305E-3</v>
      </c>
      <c r="EZ418" s="26" t="e">
        <f t="shared" si="1936"/>
        <v>#DIV/0!</v>
      </c>
      <c r="FA418" s="26" t="e">
        <f t="shared" si="1937"/>
        <v>#DIV/0!</v>
      </c>
      <c r="FB418" s="26"/>
      <c r="FC418" s="26"/>
      <c r="FD418" s="26" t="e">
        <f t="shared" si="1966"/>
        <v>#DIV/0!</v>
      </c>
      <c r="FE418" s="26">
        <f t="shared" si="1967"/>
        <v>1</v>
      </c>
      <c r="FF418" s="26">
        <f t="shared" si="1897"/>
        <v>0.99491704139072668</v>
      </c>
      <c r="FV418" s="26">
        <f t="shared" si="1898"/>
        <v>0.62062828743556953</v>
      </c>
      <c r="FX418" s="8">
        <f t="shared" si="1968"/>
        <v>20</v>
      </c>
      <c r="FY418" t="b">
        <f t="shared" si="1938"/>
        <v>1</v>
      </c>
      <c r="GC418" s="11"/>
      <c r="GD418" s="11"/>
      <c r="GE418" s="11"/>
      <c r="GF418" s="17">
        <f t="shared" ca="1" si="1899"/>
        <v>2005</v>
      </c>
      <c r="GG418" s="18">
        <f t="shared" ca="1" si="1900"/>
        <v>1.8766363025165773</v>
      </c>
      <c r="GH418" s="18">
        <f t="shared" ca="1" si="1901"/>
        <v>0.80024660177191731</v>
      </c>
      <c r="GI418" s="18">
        <f t="shared" ca="1" si="1902"/>
        <v>0.9042570960177867</v>
      </c>
      <c r="GJ418" s="94">
        <f t="shared" ca="1" si="1939"/>
        <v>1.3579878283165752</v>
      </c>
      <c r="GL418">
        <f t="shared" ca="1" si="1940"/>
        <v>2005</v>
      </c>
      <c r="GM418" s="18">
        <f t="shared" ca="1" si="1903"/>
        <v>0.90391039095159198</v>
      </c>
      <c r="GN418" s="18">
        <f t="shared" ca="1" si="1904"/>
        <v>1.1199209564492763</v>
      </c>
      <c r="GO418" s="18">
        <f t="shared" ca="1" si="1905"/>
        <v>0.85227219664744791</v>
      </c>
      <c r="GP418" s="18">
        <f t="shared" ca="1" si="1906"/>
        <v>0.84177929810714847</v>
      </c>
      <c r="GQ418" s="18">
        <f t="shared" si="1907"/>
        <v>0.98549902490497987</v>
      </c>
      <c r="GT418" s="26">
        <f t="shared" ca="1" si="1908"/>
        <v>0.89114448638893751</v>
      </c>
      <c r="GU418" s="26">
        <f t="shared" ca="1" si="1941"/>
        <v>0.9042570960177867</v>
      </c>
      <c r="GV418">
        <f t="shared" si="1909"/>
        <v>0.98549902490497987</v>
      </c>
    </row>
    <row r="419" spans="1:204" x14ac:dyDescent="0.2">
      <c r="A419" t="s">
        <v>564</v>
      </c>
      <c r="B419" s="1">
        <f t="shared" si="1942"/>
        <v>1970</v>
      </c>
      <c r="C419" s="42">
        <f t="shared" si="1970"/>
        <v>13765.758</v>
      </c>
      <c r="D419" s="42">
        <f t="shared" si="1970"/>
        <v>8346.2950000000001</v>
      </c>
      <c r="E419" s="42">
        <f t="shared" si="1970"/>
        <v>29627.901000000002</v>
      </c>
      <c r="F419" s="42">
        <f t="shared" si="1970"/>
        <v>16098.249</v>
      </c>
      <c r="G419" s="42"/>
      <c r="H419" s="42">
        <f t="shared" si="1876"/>
        <v>67838.202999999994</v>
      </c>
      <c r="I419" s="1"/>
      <c r="J419" s="1"/>
      <c r="K419" s="42">
        <f>[2]National!H337</f>
        <v>13545.479696296508</v>
      </c>
      <c r="L419" s="42">
        <f>[10]Commercial_Total!D335</f>
        <v>8179.9907417315317</v>
      </c>
      <c r="M419" s="42">
        <f>[11]Total_Industrial!F342</f>
        <v>23987.771760332609</v>
      </c>
      <c r="N419" s="42">
        <f t="shared" ref="N419:N460" si="1971">N105</f>
        <v>15134.086036114128</v>
      </c>
      <c r="O419" s="42"/>
      <c r="P419" s="42">
        <f t="shared" ref="P419:P457" si="1972">SUM(K419:N419)</f>
        <v>60847.328234474771</v>
      </c>
      <c r="Q419" s="27"/>
      <c r="R419" s="27"/>
      <c r="S419" s="51">
        <f>K419/C419</f>
        <v>0.98399809849167108</v>
      </c>
      <c r="T419" s="51">
        <f>L419/D419</f>
        <v>0.9800744811597879</v>
      </c>
      <c r="U419" s="51">
        <f>M419/E419</f>
        <v>0.80963453200186564</v>
      </c>
      <c r="V419" s="51">
        <f>N419/F419</f>
        <v>0.94010758785717174</v>
      </c>
      <c r="W419" s="51"/>
      <c r="X419" s="51">
        <f>P419/H419</f>
        <v>0.8969478191289173</v>
      </c>
      <c r="Z419" s="231">
        <f t="shared" ref="Z419:Z457" si="1973">Z105</f>
        <v>63443</v>
      </c>
      <c r="AA419" s="231">
        <f t="shared" si="1877"/>
        <v>43217.587378911085</v>
      </c>
      <c r="AB419" s="231">
        <f>AB105</f>
        <v>1373.1050998283695</v>
      </c>
      <c r="AC419" s="277">
        <f>AC105</f>
        <v>0.68193706832566803</v>
      </c>
      <c r="AD419" s="23"/>
      <c r="AE419" s="42">
        <f t="shared" si="1878"/>
        <v>4717.7</v>
      </c>
      <c r="AH419" s="267">
        <f t="shared" si="1879"/>
        <v>213.50629220397065</v>
      </c>
      <c r="AI419" s="267">
        <f t="shared" si="1880"/>
        <v>189.27458097124432</v>
      </c>
      <c r="AJ419" s="267">
        <f>M419/AB419</f>
        <v>17.469727381633749</v>
      </c>
      <c r="AK419" s="51">
        <f t="shared" si="1910"/>
        <v>22.192789832164756</v>
      </c>
      <c r="AN419" s="34">
        <f t="shared" si="1911"/>
        <v>12.897667981108331</v>
      </c>
      <c r="AO419" s="34">
        <f t="shared" si="1912"/>
        <v>14.379507599041906</v>
      </c>
      <c r="AQ419" s="26">
        <f t="shared" si="1881"/>
        <v>1.1628674288610388</v>
      </c>
      <c r="AR419" s="26">
        <f t="shared" si="1882"/>
        <v>0.95897102464127792</v>
      </c>
      <c r="AS419" s="26">
        <f t="shared" si="1882"/>
        <v>1.3091977776691148</v>
      </c>
      <c r="AT419" s="26">
        <f t="shared" ref="AT419:AT459" si="1974">AK419/AK$464</f>
        <v>1.1450058441116822</v>
      </c>
      <c r="AU419" s="26"/>
      <c r="AV419" s="26">
        <f t="shared" si="1913"/>
        <v>1.4111818349240761</v>
      </c>
      <c r="AY419" s="34">
        <f t="shared" si="1914"/>
        <v>13.447866545138522</v>
      </c>
      <c r="AZ419" s="34">
        <f t="shared" si="1915"/>
        <v>9.160732428707016</v>
      </c>
      <c r="BA419" s="34">
        <f t="shared" si="1916"/>
        <v>0.2910539245455136</v>
      </c>
      <c r="BB419" s="369">
        <f t="shared" si="1917"/>
        <v>1.4454862927394029E-4</v>
      </c>
      <c r="BD419" s="34"/>
      <c r="BE419" s="26"/>
      <c r="BF419" s="26"/>
      <c r="BH419" s="258">
        <f>[2]National!CQ337</f>
        <v>1.1778413311413061</v>
      </c>
      <c r="BI419" s="258">
        <f>[10]Commercial_Total!Y335</f>
        <v>0.94296332599976196</v>
      </c>
      <c r="BJ419" s="258">
        <f>[11]Total_Industrial!Z342</f>
        <v>1.2445096525085213</v>
      </c>
      <c r="BK419" s="258">
        <f t="shared" ref="BK419:BK460" si="1975">BK105</f>
        <v>1.1934927904088419</v>
      </c>
      <c r="BL419" s="1"/>
      <c r="BN419" s="258">
        <f>[2]National!CU337</f>
        <v>0.98728699538353126</v>
      </c>
      <c r="BO419" s="258">
        <f>[10]Commercial_Total!X335</f>
        <v>1.0169759503897395</v>
      </c>
      <c r="BP419" s="258">
        <f>[11]Total_Industrial!AD342</f>
        <v>1.0519776766120279</v>
      </c>
      <c r="BQ419" s="258">
        <f t="shared" ref="BQ419:BQ460" si="1976">BQ105</f>
        <v>0.95937390934674072</v>
      </c>
      <c r="BR419" s="1"/>
      <c r="BZ419" s="83">
        <f t="shared" si="1943"/>
        <v>0.62192019194009784</v>
      </c>
      <c r="CA419" s="83">
        <f t="shared" si="1883"/>
        <v>1.4278001412064965</v>
      </c>
      <c r="CB419" s="83">
        <f t="shared" si="1884"/>
        <v>1.4111818349240761</v>
      </c>
      <c r="CC419" s="83">
        <f t="shared" si="1885"/>
        <v>1.2071089302373847</v>
      </c>
      <c r="CD419" s="83">
        <f t="shared" si="1886"/>
        <v>0.99491704139072668</v>
      </c>
      <c r="CE419" s="83">
        <f t="shared" si="1887"/>
        <v>1.1662650181160659</v>
      </c>
      <c r="CF419" s="84">
        <f t="shared" si="1918"/>
        <v>0.8710944347988745</v>
      </c>
      <c r="CG419" s="84">
        <f t="shared" si="1888"/>
        <v>0.8776424776383609</v>
      </c>
      <c r="CH419" s="9"/>
      <c r="CI419" s="84">
        <f t="shared" si="1919"/>
        <v>1.2009732455081039</v>
      </c>
      <c r="CJ419" s="26"/>
      <c r="CK419" s="87">
        <f t="shared" si="1889"/>
        <v>1.671662708382756</v>
      </c>
      <c r="CL419" s="87">
        <f t="shared" si="1920"/>
        <v>5.1828784781950358E-3</v>
      </c>
      <c r="CM419" s="92">
        <f t="shared" si="1921"/>
        <v>1</v>
      </c>
      <c r="CN419" s="92">
        <f t="shared" si="1922"/>
        <v>1</v>
      </c>
      <c r="CO419" s="5">
        <f t="shared" si="1890"/>
        <v>1</v>
      </c>
      <c r="CP419" s="91">
        <f t="shared" si="1891"/>
        <v>1</v>
      </c>
      <c r="CQ419" s="37">
        <f t="shared" si="1892"/>
        <v>0.8710944347988745</v>
      </c>
      <c r="CR419">
        <f t="shared" si="1893"/>
        <v>1.2009732455081039</v>
      </c>
      <c r="CS419" s="84">
        <f t="shared" si="1894"/>
        <v>1.1815968892479078</v>
      </c>
      <c r="CT419" s="205"/>
      <c r="CU419" s="244"/>
      <c r="CV419" s="5"/>
      <c r="CW419" s="26">
        <f t="shared" si="1923"/>
        <v>0.22261420656136444</v>
      </c>
      <c r="CX419" s="26">
        <f t="shared" si="1924"/>
        <v>0.13443467411107998</v>
      </c>
      <c r="CY419" s="26">
        <f t="shared" si="1925"/>
        <v>0.39422884219165533</v>
      </c>
      <c r="CZ419" s="26">
        <f t="shared" si="1926"/>
        <v>0.24872227713590034</v>
      </c>
      <c r="DA419" s="26"/>
      <c r="DB419">
        <f t="shared" si="1927"/>
        <v>1</v>
      </c>
      <c r="DD419" s="26" t="e">
        <f t="shared" si="1944"/>
        <v>#DIV/0!</v>
      </c>
      <c r="DE419" s="26" t="e">
        <f t="shared" si="1945"/>
        <v>#DIV/0!</v>
      </c>
      <c r="DF419" s="26" t="e">
        <f t="shared" si="1946"/>
        <v>#DIV/0!</v>
      </c>
      <c r="DG419" s="26" t="e">
        <f t="shared" si="1947"/>
        <v>#DIV/0!</v>
      </c>
      <c r="DH419" s="26"/>
      <c r="DI419" s="26" t="e">
        <f t="shared" si="1948"/>
        <v>#DIV/0!</v>
      </c>
      <c r="DJ419" s="26"/>
      <c r="DK419" s="26" t="e">
        <f t="shared" si="1949"/>
        <v>#DIV/0!</v>
      </c>
      <c r="DL419" s="26" t="e">
        <f t="shared" si="1950"/>
        <v>#DIV/0!</v>
      </c>
      <c r="DM419" s="26" t="e">
        <f t="shared" si="1951"/>
        <v>#DIV/0!</v>
      </c>
      <c r="DN419" s="26" t="e">
        <f t="shared" si="1952"/>
        <v>#DIV/0!</v>
      </c>
      <c r="DO419" s="26"/>
      <c r="DP419" s="26" t="e">
        <f t="shared" si="1953"/>
        <v>#DIV/0!</v>
      </c>
      <c r="DQ419" s="26"/>
      <c r="DR419" s="26"/>
      <c r="DS419" s="26" t="e">
        <f t="shared" si="1954"/>
        <v>#DIV/0!</v>
      </c>
      <c r="DT419" s="26">
        <f t="shared" si="1955"/>
        <v>3.307337425993287E-2</v>
      </c>
      <c r="DU419" s="26" t="e">
        <f t="shared" si="1956"/>
        <v>#DIV/0!</v>
      </c>
      <c r="DV419" s="26" t="e">
        <f t="shared" si="1957"/>
        <v>#DIV/0!</v>
      </c>
      <c r="DW419" s="26"/>
      <c r="DY419" s="26" t="e">
        <f t="shared" si="1969"/>
        <v>#DIV/0!</v>
      </c>
      <c r="DZ419" s="26">
        <f t="shared" si="1958"/>
        <v>1</v>
      </c>
      <c r="EA419" s="26">
        <f t="shared" si="1895"/>
        <v>1.1815968892479078</v>
      </c>
      <c r="EC419" s="26" t="e">
        <f t="shared" si="1928"/>
        <v>#DIV/0!</v>
      </c>
      <c r="ED419" s="26">
        <f t="shared" si="1929"/>
        <v>2.2480301983122758E-2</v>
      </c>
      <c r="EE419" s="26" t="e">
        <f t="shared" si="1930"/>
        <v>#DIV/0!</v>
      </c>
      <c r="EF419" s="26" t="e">
        <f t="shared" si="1931"/>
        <v>#DIV/0!</v>
      </c>
      <c r="EG419" s="26"/>
      <c r="EI419" s="26" t="e">
        <f t="shared" si="1932"/>
        <v>#DIV/0!</v>
      </c>
      <c r="EJ419" s="26">
        <f t="shared" si="1959"/>
        <v>1</v>
      </c>
      <c r="EK419" s="26">
        <f t="shared" si="1933"/>
        <v>1.2071089302373847</v>
      </c>
      <c r="EN419" s="26" t="e">
        <f t="shared" si="1960"/>
        <v>#DIV/0!</v>
      </c>
      <c r="EO419" s="26">
        <f t="shared" si="1961"/>
        <v>3.7640144140112443E-2</v>
      </c>
      <c r="EP419" s="26" t="e">
        <f t="shared" si="1962"/>
        <v>#DIV/0!</v>
      </c>
      <c r="EQ419" s="26" t="e">
        <f t="shared" si="1963"/>
        <v>#DIV/0!</v>
      </c>
      <c r="ET419" s="26" t="e">
        <f t="shared" si="1964"/>
        <v>#DIV/0!</v>
      </c>
      <c r="EU419" s="26">
        <f t="shared" si="1965"/>
        <v>1</v>
      </c>
      <c r="EV419" s="26">
        <f t="shared" si="1896"/>
        <v>1.1662650181160659</v>
      </c>
      <c r="EW419" s="26"/>
      <c r="EX419" s="26" t="e">
        <f t="shared" si="1934"/>
        <v>#DIV/0!</v>
      </c>
      <c r="EY419" s="26">
        <f t="shared" si="1935"/>
        <v>-4.5667698801797173E-3</v>
      </c>
      <c r="EZ419" s="26" t="e">
        <f t="shared" si="1936"/>
        <v>#DIV/0!</v>
      </c>
      <c r="FA419" s="26" t="e">
        <f t="shared" si="1937"/>
        <v>#DIV/0!</v>
      </c>
      <c r="FB419" s="26"/>
      <c r="FC419" s="26"/>
      <c r="FD419" s="26" t="e">
        <f t="shared" si="1966"/>
        <v>#DIV/0!</v>
      </c>
      <c r="FE419" s="26">
        <f t="shared" si="1967"/>
        <v>1</v>
      </c>
      <c r="FF419" s="26">
        <f t="shared" si="1897"/>
        <v>0.99491704139072668</v>
      </c>
      <c r="FV419" s="26">
        <f t="shared" si="1898"/>
        <v>0.62192019194009784</v>
      </c>
      <c r="FX419" s="8">
        <f t="shared" si="1968"/>
        <v>21</v>
      </c>
      <c r="FY419" t="b">
        <f t="shared" si="1938"/>
        <v>1</v>
      </c>
      <c r="GC419" s="11"/>
      <c r="GD419" s="11"/>
      <c r="GE419" s="11"/>
      <c r="GF419" s="17">
        <f t="shared" ca="1" si="1899"/>
        <v>2006</v>
      </c>
      <c r="GG419" s="18">
        <f t="shared" ca="1" si="1900"/>
        <v>1.9266778280185086</v>
      </c>
      <c r="GH419" s="18">
        <f t="shared" ca="1" si="1901"/>
        <v>0.78055800705192036</v>
      </c>
      <c r="GI419" s="18">
        <f t="shared" ca="1" si="1902"/>
        <v>0.89616554163440876</v>
      </c>
      <c r="GJ419" s="94">
        <f t="shared" ca="1" si="1939"/>
        <v>1.3477288452627989</v>
      </c>
      <c r="GL419">
        <f t="shared" ca="1" si="1940"/>
        <v>2006</v>
      </c>
      <c r="GM419" s="18">
        <f t="shared" ca="1" si="1903"/>
        <v>0.88088350590642472</v>
      </c>
      <c r="GN419" s="18">
        <f t="shared" ca="1" si="1904"/>
        <v>1.1091154395760232</v>
      </c>
      <c r="GO419" s="18">
        <f t="shared" ca="1" si="1905"/>
        <v>0.85247505379591726</v>
      </c>
      <c r="GP419" s="18">
        <f t="shared" ca="1" si="1906"/>
        <v>0.838269370520482</v>
      </c>
      <c r="GQ419" s="18">
        <f t="shared" si="1907"/>
        <v>0.98222531047167028</v>
      </c>
      <c r="GT419" s="26">
        <f t="shared" ca="1" si="1908"/>
        <v>0.88023647736586974</v>
      </c>
      <c r="GU419" s="26">
        <f t="shared" ca="1" si="1941"/>
        <v>0.89616554163440876</v>
      </c>
      <c r="GV419">
        <f t="shared" si="1909"/>
        <v>0.98222531047167028</v>
      </c>
    </row>
    <row r="420" spans="1:204" x14ac:dyDescent="0.2">
      <c r="A420" t="s">
        <v>564</v>
      </c>
      <c r="B420" s="1">
        <f t="shared" si="1942"/>
        <v>1971</v>
      </c>
      <c r="C420" s="42">
        <f t="shared" si="1970"/>
        <v>14246.2</v>
      </c>
      <c r="D420" s="42">
        <f t="shared" si="1970"/>
        <v>8720.9539999999997</v>
      </c>
      <c r="E420" s="42">
        <f t="shared" si="1970"/>
        <v>29585.942999999999</v>
      </c>
      <c r="F420" s="42">
        <f t="shared" si="1970"/>
        <v>16730.053</v>
      </c>
      <c r="G420" s="42"/>
      <c r="H420" s="42">
        <f t="shared" si="1876"/>
        <v>69283.149999999994</v>
      </c>
      <c r="I420" s="1"/>
      <c r="J420" s="1"/>
      <c r="K420" s="42">
        <f>[2]National!H338</f>
        <v>14022.873752593117</v>
      </c>
      <c r="L420" s="42">
        <f>[10]Commercial_Total!D336</f>
        <v>8552.1864076831262</v>
      </c>
      <c r="M420" s="42">
        <f>[11]Total_Industrial!F343</f>
        <v>24160.700391279122</v>
      </c>
      <c r="N420" s="42">
        <f t="shared" si="1971"/>
        <v>15845.497141968091</v>
      </c>
      <c r="O420" s="42"/>
      <c r="P420" s="42">
        <f t="shared" si="1972"/>
        <v>62581.257693523454</v>
      </c>
      <c r="Q420" s="27"/>
      <c r="R420" s="27"/>
      <c r="S420" s="51">
        <f t="shared" ref="S420:S456" si="1977">K420/C420</f>
        <v>0.98432380231873173</v>
      </c>
      <c r="T420" s="51">
        <f t="shared" ref="T420:T456" si="1978">L420/D420</f>
        <v>0.98064803548821911</v>
      </c>
      <c r="U420" s="51">
        <f t="shared" ref="U420:U456" si="1979">M420/E420</f>
        <v>0.81662769347183295</v>
      </c>
      <c r="V420" s="51">
        <f t="shared" ref="V420:V456" si="1980">N420/F420</f>
        <v>0.94712773127306238</v>
      </c>
      <c r="W420" s="51"/>
      <c r="X420" s="51">
        <f t="shared" ref="X420:X453" si="1981">P420/H420</f>
        <v>0.90326807735392312</v>
      </c>
      <c r="Z420" s="231">
        <f t="shared" si="1973"/>
        <v>65211.199999999997</v>
      </c>
      <c r="AA420" s="231">
        <f t="shared" si="1877"/>
        <v>44196.531411053329</v>
      </c>
      <c r="AB420" s="231">
        <f t="shared" ref="AB420" si="1982">AB106</f>
        <v>1330.8485709901611</v>
      </c>
      <c r="AC420" s="277">
        <f t="shared" ref="AC420:AC460" si="1983">AC106</f>
        <v>0.71329863032904883</v>
      </c>
      <c r="AD420" s="23"/>
      <c r="AE420" s="42">
        <f t="shared" si="1878"/>
        <v>4873</v>
      </c>
      <c r="AH420" s="267">
        <f t="shared" si="1879"/>
        <v>215.03781179602765</v>
      </c>
      <c r="AI420" s="267">
        <f t="shared" si="1880"/>
        <v>193.50356543012032</v>
      </c>
      <c r="AJ420" s="267">
        <f t="shared" ref="AJ420:AJ425" si="1984">M420/AB420</f>
        <v>18.154357240886831</v>
      </c>
      <c r="AK420" s="51">
        <f t="shared" si="1910"/>
        <v>22.214394460085352</v>
      </c>
      <c r="AN420" s="34">
        <f t="shared" si="1911"/>
        <v>12.842449762676678</v>
      </c>
      <c r="AO420" s="34">
        <f t="shared" si="1912"/>
        <v>14.217761132772418</v>
      </c>
      <c r="AQ420" s="26">
        <f t="shared" si="1881"/>
        <v>1.1712088891144172</v>
      </c>
      <c r="AR420" s="26">
        <f t="shared" si="1882"/>
        <v>0.98039742822336529</v>
      </c>
      <c r="AS420" s="26">
        <f t="shared" si="1882"/>
        <v>1.360504582330667</v>
      </c>
      <c r="AT420" s="26">
        <f t="shared" si="1974"/>
        <v>1.1461205045674439</v>
      </c>
      <c r="AU420" s="26"/>
      <c r="AV420" s="26">
        <f t="shared" si="1913"/>
        <v>1.4051402042260495</v>
      </c>
      <c r="AY420" s="34">
        <f t="shared" si="1914"/>
        <v>13.382146521649908</v>
      </c>
      <c r="AZ420" s="34">
        <f t="shared" si="1915"/>
        <v>9.0696760539818033</v>
      </c>
      <c r="BA420" s="34">
        <f t="shared" si="1916"/>
        <v>0.27310662240717443</v>
      </c>
      <c r="BB420" s="369">
        <f t="shared" si="1917"/>
        <v>1.4637772015781836E-4</v>
      </c>
      <c r="BD420" s="34"/>
      <c r="BE420" s="26"/>
      <c r="BF420" s="26"/>
      <c r="BH420" s="258">
        <f>[2]National!CQ338</f>
        <v>1.2013681528969091</v>
      </c>
      <c r="BI420" s="258">
        <f>[10]Commercial_Total!Y336</f>
        <v>0.96774591398105703</v>
      </c>
      <c r="BJ420" s="258">
        <f>[11]Total_Industrial!Z343</f>
        <v>1.2381367674750381</v>
      </c>
      <c r="BK420" s="258">
        <f t="shared" si="1975"/>
        <v>1.1820648969438168</v>
      </c>
      <c r="BL420" s="1"/>
      <c r="BN420" s="258">
        <f>[2]National!CU338</f>
        <v>0.97489590205153409</v>
      </c>
      <c r="BO420" s="258">
        <f>[10]Commercial_Total!X336</f>
        <v>1.0130731776383979</v>
      </c>
      <c r="BP420" s="258">
        <f>[11]Total_Industrial!AD343</f>
        <v>1.0988311194466165</v>
      </c>
      <c r="BQ420" s="258">
        <f t="shared" si="1976"/>
        <v>0.96959186211407933</v>
      </c>
      <c r="BR420" s="1"/>
      <c r="BZ420" s="83">
        <f t="shared" si="1943"/>
        <v>0.64239292352716293</v>
      </c>
      <c r="CA420" s="83">
        <f t="shared" si="1883"/>
        <v>1.4117396728080784</v>
      </c>
      <c r="CB420" s="83">
        <f t="shared" si="1884"/>
        <v>1.4051402042260495</v>
      </c>
      <c r="CC420" s="83">
        <f t="shared" si="1885"/>
        <v>1.1783373029237614</v>
      </c>
      <c r="CD420" s="83">
        <f t="shared" si="1886"/>
        <v>1.0112845199706861</v>
      </c>
      <c r="CE420" s="83">
        <f t="shared" si="1887"/>
        <v>1.1703729872245388</v>
      </c>
      <c r="CF420" s="84">
        <f t="shared" si="1918"/>
        <v>0.89591750788114244</v>
      </c>
      <c r="CG420" s="84">
        <f t="shared" si="1888"/>
        <v>0.90265212375832693</v>
      </c>
      <c r="CH420" s="9"/>
      <c r="CI420" s="84">
        <f t="shared" si="1919"/>
        <v>1.191634273750809</v>
      </c>
      <c r="CJ420" s="26"/>
      <c r="CK420" s="87">
        <f t="shared" si="1889"/>
        <v>1.7904690343157001</v>
      </c>
      <c r="CL420" s="87">
        <f t="shared" si="1920"/>
        <v>4.8520443966358056E-3</v>
      </c>
      <c r="CM420" s="92">
        <f t="shared" si="1921"/>
        <v>1</v>
      </c>
      <c r="CN420" s="92">
        <f t="shared" si="1922"/>
        <v>1</v>
      </c>
      <c r="CO420" s="5">
        <f t="shared" si="1890"/>
        <v>1</v>
      </c>
      <c r="CP420" s="91">
        <f t="shared" si="1891"/>
        <v>1</v>
      </c>
      <c r="CQ420" s="37">
        <f t="shared" si="1892"/>
        <v>0.89591750788114244</v>
      </c>
      <c r="CR420">
        <f t="shared" si="1893"/>
        <v>1.191634273750809</v>
      </c>
      <c r="CS420" s="84">
        <f t="shared" si="1894"/>
        <v>1.2052658681202215</v>
      </c>
      <c r="CT420" s="205"/>
      <c r="CU420" s="244"/>
      <c r="CV420" s="5"/>
      <c r="CW420" s="26">
        <f t="shared" si="1923"/>
        <v>0.22407465540668331</v>
      </c>
      <c r="CX420" s="26">
        <f t="shared" si="1924"/>
        <v>0.1366573111963551</v>
      </c>
      <c r="CY420" s="26">
        <f t="shared" si="1925"/>
        <v>0.38606926868744473</v>
      </c>
      <c r="CZ420" s="26">
        <f t="shared" si="1926"/>
        <v>0.25319876470951691</v>
      </c>
      <c r="DA420" s="26"/>
      <c r="DB420">
        <f t="shared" si="1927"/>
        <v>1</v>
      </c>
      <c r="DD420" s="26">
        <f t="shared" si="1944"/>
        <v>0.22334363515905351</v>
      </c>
      <c r="DE420" s="26">
        <f t="shared" si="1945"/>
        <v>0.13554295542869224</v>
      </c>
      <c r="DF420" s="26">
        <f t="shared" si="1946"/>
        <v>0.39013483425485829</v>
      </c>
      <c r="DG420" s="26">
        <f t="shared" si="1947"/>
        <v>0.25095386670009678</v>
      </c>
      <c r="DH420" s="26"/>
      <c r="DI420" s="26">
        <f t="shared" si="1948"/>
        <v>0.99997529154270082</v>
      </c>
      <c r="DJ420" s="26"/>
      <c r="DK420" s="26">
        <f t="shared" si="1949"/>
        <v>0.22334915377208228</v>
      </c>
      <c r="DL420" s="26">
        <f t="shared" si="1950"/>
        <v>0.13554630456877073</v>
      </c>
      <c r="DM420" s="26">
        <f t="shared" si="1951"/>
        <v>0.39014447412293768</v>
      </c>
      <c r="DN420" s="26">
        <f t="shared" si="1952"/>
        <v>0.25096006753620931</v>
      </c>
      <c r="DO420" s="26"/>
      <c r="DP420" s="26">
        <f t="shared" si="1953"/>
        <v>1</v>
      </c>
      <c r="DQ420" s="26"/>
      <c r="DR420" s="26"/>
      <c r="DS420" s="26">
        <f t="shared" si="1954"/>
        <v>7.14757756752915E-3</v>
      </c>
      <c r="DT420" s="26">
        <f t="shared" si="1955"/>
        <v>2.2097168170749536E-2</v>
      </c>
      <c r="DU420" s="26">
        <f t="shared" si="1956"/>
        <v>3.8441081186962871E-2</v>
      </c>
      <c r="DV420" s="26">
        <f t="shared" si="1957"/>
        <v>9.7302407119429835E-4</v>
      </c>
      <c r="DW420" s="26"/>
      <c r="DY420" s="26">
        <f t="shared" si="1969"/>
        <v>1.0200313483284296</v>
      </c>
      <c r="DZ420" s="26">
        <f t="shared" si="1958"/>
        <v>1.0200313483284296</v>
      </c>
      <c r="EA420" s="26">
        <f t="shared" si="1895"/>
        <v>1.2052658681202215</v>
      </c>
      <c r="EC420" s="26">
        <f t="shared" si="1928"/>
        <v>-4.8990028268910968E-3</v>
      </c>
      <c r="ED420" s="26">
        <f t="shared" si="1929"/>
        <v>-9.9895876753594084E-3</v>
      </c>
      <c r="EE420" s="26">
        <f t="shared" si="1930"/>
        <v>-6.3646280515710196E-2</v>
      </c>
      <c r="EF420" s="26">
        <f t="shared" si="1931"/>
        <v>1.257441952647079E-2</v>
      </c>
      <c r="EG420" s="26"/>
      <c r="EI420" s="26">
        <f t="shared" si="1932"/>
        <v>0.97616484594479369</v>
      </c>
      <c r="EJ420" s="26">
        <f t="shared" si="1959"/>
        <v>0.97616484594479369</v>
      </c>
      <c r="EK420" s="26">
        <f t="shared" si="1933"/>
        <v>1.1783373029237614</v>
      </c>
      <c r="EN420" s="26">
        <f t="shared" si="1960"/>
        <v>1.9777652027389243E-2</v>
      </c>
      <c r="EO420" s="26">
        <f t="shared" si="1961"/>
        <v>2.594217616164032E-2</v>
      </c>
      <c r="EP420" s="26">
        <f t="shared" si="1962"/>
        <v>-5.1339562331225806E-3</v>
      </c>
      <c r="EQ420" s="26">
        <f t="shared" si="1963"/>
        <v>-9.6213042368326878E-3</v>
      </c>
      <c r="ET420" s="26">
        <f t="shared" si="1964"/>
        <v>1.0035223290115558</v>
      </c>
      <c r="EU420" s="26">
        <f t="shared" si="1965"/>
        <v>1.0035223290115558</v>
      </c>
      <c r="EV420" s="26">
        <f t="shared" si="1896"/>
        <v>1.1703729872245388</v>
      </c>
      <c r="EW420" s="26"/>
      <c r="EX420" s="26">
        <f t="shared" si="1934"/>
        <v>-1.2630074459859995E-2</v>
      </c>
      <c r="EY420" s="26">
        <f t="shared" si="1935"/>
        <v>-3.8450079908908933E-3</v>
      </c>
      <c r="EZ420" s="26">
        <f t="shared" si="1936"/>
        <v>4.357510200009404E-2</v>
      </c>
      <c r="FA420" s="26">
        <f t="shared" si="1937"/>
        <v>1.0594328308026865E-2</v>
      </c>
      <c r="FB420" s="26"/>
      <c r="FC420" s="26"/>
      <c r="FD420" s="26">
        <f t="shared" si="1966"/>
        <v>1.0164510988344118</v>
      </c>
      <c r="FE420" s="26">
        <f t="shared" si="1967"/>
        <v>1.0164510988344118</v>
      </c>
      <c r="FF420" s="26">
        <f t="shared" si="1897"/>
        <v>1.0112845199706861</v>
      </c>
      <c r="FV420" s="26">
        <f t="shared" si="1898"/>
        <v>0.64239292352716293</v>
      </c>
      <c r="FX420" s="8">
        <f t="shared" si="1968"/>
        <v>22</v>
      </c>
      <c r="FY420" t="b">
        <f t="shared" si="1938"/>
        <v>1</v>
      </c>
      <c r="GC420" s="11"/>
      <c r="GD420" s="11"/>
      <c r="GE420" s="11"/>
      <c r="GF420" s="17">
        <f t="shared" ca="1" si="1899"/>
        <v>2007</v>
      </c>
      <c r="GG420" s="18">
        <f t="shared" ca="1" si="1900"/>
        <v>1.9611637686699974</v>
      </c>
      <c r="GH420" s="18">
        <f t="shared" ca="1" si="1901"/>
        <v>0.78702396165884569</v>
      </c>
      <c r="GI420" s="18">
        <f t="shared" ca="1" si="1902"/>
        <v>0.89026577909006466</v>
      </c>
      <c r="GJ420" s="94">
        <f t="shared" ca="1" si="1939"/>
        <v>1.3741099875006295</v>
      </c>
      <c r="GL420">
        <f t="shared" ca="1" si="1940"/>
        <v>2007</v>
      </c>
      <c r="GM420" s="18">
        <f t="shared" ca="1" si="1903"/>
        <v>0.88048225687791493</v>
      </c>
      <c r="GN420" s="18">
        <f t="shared" ca="1" si="1904"/>
        <v>1.1062041604791735</v>
      </c>
      <c r="GO420" s="18">
        <f t="shared" ca="1" si="1905"/>
        <v>0.84122297014277947</v>
      </c>
      <c r="GP420" s="18">
        <f t="shared" ca="1" si="1906"/>
        <v>0.83191953983036648</v>
      </c>
      <c r="GQ420" s="18">
        <f t="shared" si="1907"/>
        <v>0.98154486774253358</v>
      </c>
      <c r="GT420" s="26">
        <f t="shared" ca="1" si="1908"/>
        <v>0.87383580639266112</v>
      </c>
      <c r="GU420" s="26">
        <f t="shared" ca="1" si="1941"/>
        <v>0.89026577909006466</v>
      </c>
      <c r="GV420">
        <f t="shared" si="1909"/>
        <v>0.98154486774253358</v>
      </c>
    </row>
    <row r="421" spans="1:204" x14ac:dyDescent="0.2">
      <c r="A421" t="s">
        <v>564</v>
      </c>
      <c r="B421" s="1">
        <f t="shared" si="1942"/>
        <v>1972</v>
      </c>
      <c r="C421" s="42">
        <f t="shared" si="1970"/>
        <v>14857.045</v>
      </c>
      <c r="D421" s="42">
        <f t="shared" si="1970"/>
        <v>9183.4159999999993</v>
      </c>
      <c r="E421" s="42">
        <f t="shared" si="1970"/>
        <v>30930.189000000002</v>
      </c>
      <c r="F421" s="42">
        <f t="shared" si="1970"/>
        <v>17717.291000000001</v>
      </c>
      <c r="G421" s="42"/>
      <c r="H421" s="42">
        <f t="shared" si="1876"/>
        <v>72687.941000000006</v>
      </c>
      <c r="I421" s="1"/>
      <c r="J421" s="1"/>
      <c r="K421" s="42">
        <f>[2]National!H339</f>
        <v>14660.520359312741</v>
      </c>
      <c r="L421" s="42">
        <f>[10]Commercial_Total!D337</f>
        <v>9032.8907434403882</v>
      </c>
      <c r="M421" s="42">
        <f>[11]Total_Industrial!F344</f>
        <v>25235.566423001754</v>
      </c>
      <c r="N421" s="42">
        <f t="shared" si="1971"/>
        <v>16940.235230057697</v>
      </c>
      <c r="O421" s="42"/>
      <c r="P421" s="42">
        <f t="shared" si="1972"/>
        <v>65869.212755812579</v>
      </c>
      <c r="Q421" s="27"/>
      <c r="R421" s="27"/>
      <c r="S421" s="51">
        <f t="shared" si="1977"/>
        <v>0.98677229282894008</v>
      </c>
      <c r="T421" s="51">
        <f t="shared" si="1978"/>
        <v>0.98360901253306932</v>
      </c>
      <c r="U421" s="51">
        <f t="shared" si="1979"/>
        <v>0.81588788296772941</v>
      </c>
      <c r="V421" s="51">
        <f t="shared" si="1980"/>
        <v>0.95614138922579617</v>
      </c>
      <c r="W421" s="51"/>
      <c r="X421" s="51">
        <f t="shared" si="1981"/>
        <v>0.9061917540876907</v>
      </c>
      <c r="Z421" s="231">
        <f t="shared" si="1973"/>
        <v>67274.100000000006</v>
      </c>
      <c r="AA421" s="231">
        <f t="shared" si="1877"/>
        <v>45237.158093969592</v>
      </c>
      <c r="AB421" s="231">
        <f t="shared" ref="AB421" si="1985">AB107</f>
        <v>1387.1972804939919</v>
      </c>
      <c r="AC421" s="277">
        <f t="shared" si="1983"/>
        <v>0.75758347402363191</v>
      </c>
      <c r="AD421" s="23"/>
      <c r="AE421" s="42">
        <f t="shared" si="1878"/>
        <v>5128.8</v>
      </c>
      <c r="AH421" s="267">
        <f t="shared" si="1879"/>
        <v>217.92220719879924</v>
      </c>
      <c r="AI421" s="267">
        <f t="shared" si="1880"/>
        <v>199.67856346494347</v>
      </c>
      <c r="AJ421" s="267">
        <f t="shared" si="1984"/>
        <v>18.191764630633624</v>
      </c>
      <c r="AK421" s="51">
        <f t="shared" si="1910"/>
        <v>22.3608827421825</v>
      </c>
      <c r="AN421" s="34">
        <f t="shared" si="1911"/>
        <v>12.843006698606414</v>
      </c>
      <c r="AO421" s="34">
        <f t="shared" si="1912"/>
        <v>14.1725044844798</v>
      </c>
      <c r="AQ421" s="26">
        <f t="shared" si="1881"/>
        <v>1.1869188217408302</v>
      </c>
      <c r="AR421" s="26">
        <f t="shared" si="1882"/>
        <v>1.0116834263865939</v>
      </c>
      <c r="AS421" s="26">
        <f t="shared" si="1882"/>
        <v>1.3633079272515722</v>
      </c>
      <c r="AT421" s="26">
        <f t="shared" si="1974"/>
        <v>1.1536783618879334</v>
      </c>
      <c r="AU421" s="26"/>
      <c r="AV421" s="26">
        <f t="shared" si="1913"/>
        <v>1.4052011406580007</v>
      </c>
      <c r="AY421" s="34">
        <f t="shared" si="1914"/>
        <v>13.116927936359383</v>
      </c>
      <c r="AZ421" s="34">
        <f t="shared" si="1915"/>
        <v>8.8202226824929006</v>
      </c>
      <c r="BA421" s="34">
        <f t="shared" si="1916"/>
        <v>0.27047209493331614</v>
      </c>
      <c r="BB421" s="369">
        <f t="shared" si="1917"/>
        <v>1.4771164288403366E-4</v>
      </c>
      <c r="BD421" s="34"/>
      <c r="BE421" s="26"/>
      <c r="BF421" s="26"/>
      <c r="BH421" s="258">
        <f>[2]National!CQ339</f>
        <v>1.20469086351187</v>
      </c>
      <c r="BI421" s="258">
        <f>[10]Commercial_Total!Y337</f>
        <v>0.99604521658385992</v>
      </c>
      <c r="BJ421" s="258">
        <f>[11]Total_Industrial!Z344</f>
        <v>1.2005438838781517</v>
      </c>
      <c r="BK421" s="258">
        <f t="shared" si="1975"/>
        <v>1.1818043808444494</v>
      </c>
      <c r="BL421" s="1"/>
      <c r="BN421" s="258">
        <f>[2]National!CU339</f>
        <v>0.98524763297429563</v>
      </c>
      <c r="BO421" s="258">
        <f>[10]Commercial_Total!X337</f>
        <v>1.0157003010931256</v>
      </c>
      <c r="BP421" s="258">
        <f>[11]Total_Industrial!AD344</f>
        <v>1.1355742712176655</v>
      </c>
      <c r="BQ421" s="258">
        <f t="shared" si="1976"/>
        <v>0.97620078296171153</v>
      </c>
      <c r="BR421" s="1"/>
      <c r="BZ421" s="83">
        <f t="shared" si="1943"/>
        <v>0.6761142676351557</v>
      </c>
      <c r="CA421" s="83">
        <f t="shared" si="1883"/>
        <v>1.4072459550380041</v>
      </c>
      <c r="CB421" s="83">
        <f t="shared" si="1884"/>
        <v>1.4052011406580007</v>
      </c>
      <c r="CC421" s="83">
        <f t="shared" si="1885"/>
        <v>1.1669609666876541</v>
      </c>
      <c r="CD421" s="83">
        <f t="shared" si="1886"/>
        <v>1.0287228131500514</v>
      </c>
      <c r="CE421" s="83">
        <f t="shared" si="1887"/>
        <v>1.1618001602128962</v>
      </c>
      <c r="CF421" s="84">
        <f t="shared" si="1918"/>
        <v>0.94298814593245339</v>
      </c>
      <c r="CG421" s="84">
        <f t="shared" si="1888"/>
        <v>0.95007654009606957</v>
      </c>
      <c r="CH421" s="9"/>
      <c r="CI421" s="84">
        <f t="shared" si="1919"/>
        <v>1.200479368487227</v>
      </c>
      <c r="CJ421" s="26"/>
      <c r="CK421" s="87">
        <f t="shared" si="1889"/>
        <v>1.8886190210783658</v>
      </c>
      <c r="CL421" s="87">
        <f t="shared" si="1920"/>
        <v>4.622201516638425E-3</v>
      </c>
      <c r="CM421" s="92">
        <f t="shared" si="1921"/>
        <v>1</v>
      </c>
      <c r="CN421" s="92">
        <f t="shared" si="1922"/>
        <v>1</v>
      </c>
      <c r="CO421" s="5">
        <f t="shared" si="1890"/>
        <v>1</v>
      </c>
      <c r="CP421" s="91">
        <f t="shared" si="1891"/>
        <v>1</v>
      </c>
      <c r="CQ421" s="37">
        <f t="shared" si="1892"/>
        <v>0.94298814593245339</v>
      </c>
      <c r="CR421">
        <f t="shared" si="1893"/>
        <v>1.200479368487227</v>
      </c>
      <c r="CS421" s="84">
        <f t="shared" si="1894"/>
        <v>1.2170684048904723</v>
      </c>
      <c r="CT421" s="205"/>
      <c r="CU421" s="244"/>
      <c r="CV421" s="5"/>
      <c r="CW421" s="26">
        <f t="shared" si="1923"/>
        <v>0.22257014690097437</v>
      </c>
      <c r="CX421" s="26">
        <f t="shared" si="1924"/>
        <v>0.13713372857402623</v>
      </c>
      <c r="CY421" s="26">
        <f t="shared" si="1925"/>
        <v>0.38311625973964386</v>
      </c>
      <c r="CZ421" s="26">
        <f t="shared" si="1926"/>
        <v>0.25717986478535554</v>
      </c>
      <c r="DA421" s="26"/>
      <c r="DB421">
        <f t="shared" si="1927"/>
        <v>1</v>
      </c>
      <c r="DD421" s="26">
        <f t="shared" si="1944"/>
        <v>0.22332155650326921</v>
      </c>
      <c r="DE421" s="26">
        <f t="shared" si="1945"/>
        <v>0.13689538171796137</v>
      </c>
      <c r="DF421" s="26">
        <f t="shared" si="1946"/>
        <v>0.38459087470492409</v>
      </c>
      <c r="DG421" s="26">
        <f t="shared" si="1947"/>
        <v>0.25518413904255732</v>
      </c>
      <c r="DH421" s="26"/>
      <c r="DI421" s="26">
        <f t="shared" si="1948"/>
        <v>0.99999195196871193</v>
      </c>
      <c r="DJ421" s="26"/>
      <c r="DK421" s="26">
        <f t="shared" si="1949"/>
        <v>0.22332335381660809</v>
      </c>
      <c r="DL421" s="26">
        <f t="shared" si="1950"/>
        <v>0.13689648346514352</v>
      </c>
      <c r="DM421" s="26">
        <f t="shared" si="1951"/>
        <v>0.38459396992922729</v>
      </c>
      <c r="DN421" s="26">
        <f t="shared" si="1952"/>
        <v>0.25518619278902116</v>
      </c>
      <c r="DO421" s="26"/>
      <c r="DP421" s="26">
        <f t="shared" si="1953"/>
        <v>1</v>
      </c>
      <c r="DQ421" s="26"/>
      <c r="DR421" s="26"/>
      <c r="DS421" s="26">
        <f t="shared" si="1954"/>
        <v>1.3324269908574882E-2</v>
      </c>
      <c r="DT421" s="26">
        <f t="shared" si="1955"/>
        <v>3.1412952673670509E-2</v>
      </c>
      <c r="DU421" s="26">
        <f t="shared" si="1956"/>
        <v>2.0583985871704411E-3</v>
      </c>
      <c r="DV421" s="26">
        <f t="shared" si="1957"/>
        <v>6.5726482770379208E-3</v>
      </c>
      <c r="DW421" s="26"/>
      <c r="DY421" s="26">
        <f t="shared" si="1969"/>
        <v>1.0097924757370409</v>
      </c>
      <c r="DZ421" s="26">
        <f t="shared" si="1958"/>
        <v>1.0300199805579568</v>
      </c>
      <c r="EA421" s="26">
        <f t="shared" si="1895"/>
        <v>1.2170684048904723</v>
      </c>
      <c r="EC421" s="26">
        <f t="shared" si="1928"/>
        <v>-2.0017864553842732E-2</v>
      </c>
      <c r="ED421" s="26">
        <f t="shared" si="1929"/>
        <v>-2.7889430131760103E-2</v>
      </c>
      <c r="EE421" s="26">
        <f t="shared" si="1930"/>
        <v>-9.6933452997310654E-3</v>
      </c>
      <c r="EF421" s="26">
        <f t="shared" si="1931"/>
        <v>9.0716091206800749E-3</v>
      </c>
      <c r="EG421" s="26"/>
      <c r="EI421" s="26">
        <f t="shared" si="1932"/>
        <v>0.99034543317275991</v>
      </c>
      <c r="EJ421" s="26">
        <f t="shared" si="1959"/>
        <v>0.96674039720521721</v>
      </c>
      <c r="EK421" s="26">
        <f t="shared" si="1933"/>
        <v>1.1669609666876541</v>
      </c>
      <c r="EN421" s="26">
        <f t="shared" si="1960"/>
        <v>2.761954469566784E-3</v>
      </c>
      <c r="EO421" s="26">
        <f t="shared" si="1961"/>
        <v>2.882308746624386E-2</v>
      </c>
      <c r="EP421" s="26">
        <f t="shared" si="1962"/>
        <v>-3.0832952017700588E-2</v>
      </c>
      <c r="EQ421" s="26">
        <f t="shared" si="1963"/>
        <v>-2.2041498053212681E-4</v>
      </c>
      <c r="ET421" s="26">
        <f t="shared" si="1964"/>
        <v>0.99267513253875372</v>
      </c>
      <c r="EU421" s="26">
        <f t="shared" si="1965"/>
        <v>0.99617166095714493</v>
      </c>
      <c r="EV421" s="26">
        <f t="shared" si="1896"/>
        <v>1.1618001602128962</v>
      </c>
      <c r="EW421" s="26"/>
      <c r="EX421" s="26">
        <f t="shared" si="1934"/>
        <v>1.0562315439007911E-2</v>
      </c>
      <c r="EY421" s="26">
        <f t="shared" si="1935"/>
        <v>2.5898652074269517E-3</v>
      </c>
      <c r="EZ421" s="26">
        <f t="shared" si="1936"/>
        <v>3.2891492666434992E-2</v>
      </c>
      <c r="FA421" s="26">
        <f t="shared" si="1937"/>
        <v>6.7930632575700896E-3</v>
      </c>
      <c r="FB421" s="26"/>
      <c r="FC421" s="26"/>
      <c r="FD421" s="26">
        <f t="shared" si="1966"/>
        <v>1.0172437062320216</v>
      </c>
      <c r="FE421" s="26">
        <f t="shared" si="1967"/>
        <v>1.0339784829819278</v>
      </c>
      <c r="FF421" s="26">
        <f t="shared" si="1897"/>
        <v>1.0287228131500514</v>
      </c>
      <c r="FV421" s="26">
        <f t="shared" si="1898"/>
        <v>0.6761142676351557</v>
      </c>
      <c r="FX421" s="8">
        <f t="shared" si="1968"/>
        <v>23</v>
      </c>
      <c r="FY421" t="b">
        <f t="shared" si="1938"/>
        <v>1</v>
      </c>
      <c r="GC421" s="11"/>
      <c r="GD421" s="11"/>
      <c r="GE421" s="11"/>
      <c r="GF421" s="17">
        <f t="shared" ca="1" si="1899"/>
        <v>2008</v>
      </c>
      <c r="GG421" s="18">
        <f t="shared" ca="1" si="1900"/>
        <v>1.9554688426908526</v>
      </c>
      <c r="GH421" s="18">
        <f t="shared" ca="1" si="1901"/>
        <v>0.77754850101361239</v>
      </c>
      <c r="GI421" s="18">
        <f t="shared" ca="1" si="1902"/>
        <v>0.8924755553621242</v>
      </c>
      <c r="GJ421" s="94">
        <f t="shared" ca="1" si="1939"/>
        <v>1.3569839742819889</v>
      </c>
      <c r="GL421">
        <f t="shared" ca="1" si="1940"/>
        <v>2008</v>
      </c>
      <c r="GM421" s="18">
        <f t="shared" ca="1" si="1903"/>
        <v>0.8766221648821112</v>
      </c>
      <c r="GN421" s="18">
        <f t="shared" ca="1" si="1904"/>
        <v>1.1051882853933876</v>
      </c>
      <c r="GO421" s="18">
        <f t="shared" ca="1" si="1905"/>
        <v>0.85846635461396292</v>
      </c>
      <c r="GP421" s="18">
        <f t="shared" ca="1" si="1906"/>
        <v>0.82651078855921678</v>
      </c>
      <c r="GQ421" s="18">
        <f t="shared" si="1907"/>
        <v>0.98070842871557051</v>
      </c>
      <c r="GT421" s="26">
        <f t="shared" ca="1" si="1908"/>
        <v>0.87525829956624501</v>
      </c>
      <c r="GU421" s="26">
        <f t="shared" ca="1" si="1941"/>
        <v>0.8924755553621242</v>
      </c>
      <c r="GV421">
        <f t="shared" si="1909"/>
        <v>0.98070842871557051</v>
      </c>
    </row>
    <row r="422" spans="1:204" x14ac:dyDescent="0.2">
      <c r="A422" t="s">
        <v>564</v>
      </c>
      <c r="B422" s="1">
        <f t="shared" si="1942"/>
        <v>1973</v>
      </c>
      <c r="C422" s="42">
        <f t="shared" si="1970"/>
        <v>14897.351000000001</v>
      </c>
      <c r="D422" s="42">
        <f t="shared" si="1970"/>
        <v>9542.9570000000003</v>
      </c>
      <c r="E422" s="42">
        <f t="shared" si="1970"/>
        <v>32623.268</v>
      </c>
      <c r="F422" s="42">
        <f t="shared" si="1970"/>
        <v>18612.78</v>
      </c>
      <c r="G422" s="42"/>
      <c r="H422" s="42">
        <f t="shared" si="1876"/>
        <v>75676.356</v>
      </c>
      <c r="I422" s="1"/>
      <c r="J422" s="1"/>
      <c r="K422" s="42">
        <f>[2]National!H340</f>
        <v>14713.468966972967</v>
      </c>
      <c r="L422" s="42">
        <f>[10]Commercial_Total!D338</f>
        <v>9401.8468832126473</v>
      </c>
      <c r="M422" s="42">
        <f>[11]Total_Industrial!F345</f>
        <v>26196.385417487159</v>
      </c>
      <c r="N422" s="42">
        <f t="shared" si="1971"/>
        <v>17696.218721265606</v>
      </c>
      <c r="O422" s="42"/>
      <c r="P422" s="42">
        <f t="shared" si="1972"/>
        <v>68007.919988938374</v>
      </c>
      <c r="Q422" s="27"/>
      <c r="R422" s="27"/>
      <c r="S422" s="51">
        <f t="shared" si="1977"/>
        <v>0.98765672950667316</v>
      </c>
      <c r="T422" s="51">
        <f t="shared" si="1978"/>
        <v>0.98521316644438894</v>
      </c>
      <c r="U422" s="51">
        <f t="shared" si="1979"/>
        <v>0.80299697190015296</v>
      </c>
      <c r="V422" s="51">
        <f t="shared" si="1980"/>
        <v>0.95075634705109113</v>
      </c>
      <c r="W422" s="51"/>
      <c r="X422" s="51">
        <f t="shared" si="1981"/>
        <v>0.89866800654273538</v>
      </c>
      <c r="Z422" s="231">
        <f t="shared" si="1973"/>
        <v>69263.55687920819</v>
      </c>
      <c r="AA422" s="231">
        <f t="shared" si="1877"/>
        <v>46382.587898653008</v>
      </c>
      <c r="AB422" s="231">
        <f t="shared" ref="AB422" si="1986">AB108</f>
        <v>1465.2159176013483</v>
      </c>
      <c r="AC422" s="277">
        <f t="shared" si="1983"/>
        <v>0.78563192137415572</v>
      </c>
      <c r="AD422" s="23"/>
      <c r="AE422" s="42">
        <f t="shared" si="1878"/>
        <v>5418.2</v>
      </c>
      <c r="AH422" s="267">
        <f t="shared" si="1879"/>
        <v>212.42727965346108</v>
      </c>
      <c r="AI422" s="267">
        <f t="shared" si="1880"/>
        <v>202.70207655846832</v>
      </c>
      <c r="AJ422" s="267">
        <f t="shared" si="1984"/>
        <v>17.878856694631267</v>
      </c>
      <c r="AK422" s="51">
        <f t="shared" si="1910"/>
        <v>22.524821407858521</v>
      </c>
      <c r="AN422" s="34">
        <f t="shared" si="1911"/>
        <v>12.551755193410797</v>
      </c>
      <c r="AO422" s="34">
        <f t="shared" si="1912"/>
        <v>13.967065815215385</v>
      </c>
      <c r="AQ422" s="26">
        <f t="shared" si="1881"/>
        <v>1.156990559671998</v>
      </c>
      <c r="AR422" s="26">
        <f t="shared" si="1882"/>
        <v>1.0270022369444383</v>
      </c>
      <c r="AS422" s="26">
        <f t="shared" si="1882"/>
        <v>1.3398583126422454</v>
      </c>
      <c r="AT422" s="26">
        <f t="shared" si="1974"/>
        <v>1.1621365472577989</v>
      </c>
      <c r="AU422" s="26"/>
      <c r="AV422" s="26">
        <f t="shared" si="1913"/>
        <v>1.3733342299786151</v>
      </c>
      <c r="AY422" s="34">
        <f t="shared" si="1914"/>
        <v>12.78349947938581</v>
      </c>
      <c r="AZ422" s="34">
        <f t="shared" si="1915"/>
        <v>8.5605160198318639</v>
      </c>
      <c r="BA422" s="34">
        <f t="shared" si="1916"/>
        <v>0.27042484913833903</v>
      </c>
      <c r="BB422" s="369">
        <f t="shared" si="1917"/>
        <v>1.4499869354659401E-4</v>
      </c>
      <c r="BD422" s="34"/>
      <c r="BE422" s="26"/>
      <c r="BF422" s="26"/>
      <c r="BH422" s="258">
        <f>[2]National!CQ340</f>
        <v>1.1952729029929274</v>
      </c>
      <c r="BI422" s="258">
        <f>[10]Commercial_Total!Y338</f>
        <v>1.0219005697291101</v>
      </c>
      <c r="BJ422" s="258">
        <f>[11]Total_Industrial!Z345</f>
        <v>1.1715288971350972</v>
      </c>
      <c r="BK422" s="258">
        <f t="shared" si="1975"/>
        <v>1.1858681144100962</v>
      </c>
      <c r="BL422" s="1"/>
      <c r="BN422" s="258">
        <f>[2]National!CU340</f>
        <v>0.96797188054286942</v>
      </c>
      <c r="BO422" s="258">
        <f>[10]Commercial_Total!X338</f>
        <v>1.0049923322938163</v>
      </c>
      <c r="BP422" s="258">
        <f>[11]Total_Industrial!AD345</f>
        <v>1.1436830656209971</v>
      </c>
      <c r="BQ422" s="258">
        <f t="shared" si="1976"/>
        <v>0.97998802154816</v>
      </c>
      <c r="BR422" s="1"/>
      <c r="BZ422" s="83">
        <f t="shared" si="1943"/>
        <v>0.7142649986158166</v>
      </c>
      <c r="CA422" s="83">
        <f t="shared" si="1883"/>
        <v>1.3868471090438235</v>
      </c>
      <c r="CB422" s="83">
        <f t="shared" si="1884"/>
        <v>1.3733342299786151</v>
      </c>
      <c r="CC422" s="83">
        <f t="shared" si="1885"/>
        <v>1.1500146252178891</v>
      </c>
      <c r="CD422" s="83">
        <f t="shared" si="1886"/>
        <v>1.0270717645937346</v>
      </c>
      <c r="CE422" s="83">
        <f t="shared" si="1887"/>
        <v>1.1540371938908554</v>
      </c>
      <c r="CF422" s="84">
        <f t="shared" si="1918"/>
        <v>0.97360619462228915</v>
      </c>
      <c r="CG422" s="84">
        <f t="shared" si="1888"/>
        <v>0.98092457187472915</v>
      </c>
      <c r="CH422" s="9"/>
      <c r="CI422" s="84">
        <f t="shared" si="1919"/>
        <v>1.1811475504311397</v>
      </c>
      <c r="CJ422" s="26"/>
      <c r="CK422" s="87">
        <f t="shared" si="1889"/>
        <v>1.8501938762171819</v>
      </c>
      <c r="CL422" s="87">
        <f t="shared" si="1920"/>
        <v>4.2910185079895026E-3</v>
      </c>
      <c r="CM422" s="92">
        <f t="shared" si="1921"/>
        <v>1</v>
      </c>
      <c r="CN422" s="92">
        <f t="shared" si="1922"/>
        <v>1</v>
      </c>
      <c r="CO422" s="5">
        <f t="shared" si="1890"/>
        <v>1</v>
      </c>
      <c r="CP422" s="91">
        <f t="shared" si="1891"/>
        <v>1</v>
      </c>
      <c r="CQ422" s="37">
        <f t="shared" si="1892"/>
        <v>0.97360619462228915</v>
      </c>
      <c r="CR422">
        <f t="shared" si="1893"/>
        <v>1.1811475504311397</v>
      </c>
      <c r="CS422" s="84">
        <f t="shared" si="1894"/>
        <v>1.2069956522133596</v>
      </c>
      <c r="CT422" s="205"/>
      <c r="CU422" s="244"/>
      <c r="CV422" s="5"/>
      <c r="CW422" s="26">
        <f t="shared" si="1923"/>
        <v>0.21634934533163405</v>
      </c>
      <c r="CX422" s="26">
        <f t="shared" si="1924"/>
        <v>0.13824635255337728</v>
      </c>
      <c r="CY422" s="26">
        <f t="shared" si="1925"/>
        <v>0.38519609806840227</v>
      </c>
      <c r="CZ422" s="26">
        <f t="shared" si="1926"/>
        <v>0.26020820404658651</v>
      </c>
      <c r="DA422" s="26"/>
      <c r="DB422">
        <f t="shared" si="1927"/>
        <v>1</v>
      </c>
      <c r="DD422" s="26">
        <f t="shared" si="1944"/>
        <v>0.21944505076936044</v>
      </c>
      <c r="DE422" s="26">
        <f t="shared" si="1945"/>
        <v>0.13768929133406527</v>
      </c>
      <c r="DF422" s="26">
        <f t="shared" si="1946"/>
        <v>0.38415524054089456</v>
      </c>
      <c r="DG422" s="26">
        <f t="shared" si="1947"/>
        <v>0.25869108017877729</v>
      </c>
      <c r="DH422" s="26"/>
      <c r="DI422" s="26">
        <f t="shared" si="1948"/>
        <v>0.9999806628230975</v>
      </c>
      <c r="DJ422" s="26"/>
      <c r="DK422" s="26">
        <f t="shared" si="1949"/>
        <v>0.21944929429918544</v>
      </c>
      <c r="DL422" s="26">
        <f t="shared" si="1950"/>
        <v>0.13769195390773603</v>
      </c>
      <c r="DM422" s="26">
        <f t="shared" si="1951"/>
        <v>0.3841626691623875</v>
      </c>
      <c r="DN422" s="26">
        <f t="shared" si="1952"/>
        <v>0.2586960826306911</v>
      </c>
      <c r="DO422" s="26"/>
      <c r="DP422" s="26">
        <f t="shared" si="1953"/>
        <v>1</v>
      </c>
      <c r="DQ422" s="26"/>
      <c r="DR422" s="26"/>
      <c r="DS422" s="26">
        <f t="shared" si="1954"/>
        <v>-2.5538434991235176E-2</v>
      </c>
      <c r="DT422" s="26">
        <f t="shared" si="1955"/>
        <v>1.5028406927979332E-2</v>
      </c>
      <c r="DU422" s="26">
        <f t="shared" si="1956"/>
        <v>-1.7350174407024875E-2</v>
      </c>
      <c r="DV422" s="26">
        <f t="shared" si="1957"/>
        <v>7.3047487056964412E-3</v>
      </c>
      <c r="DW422" s="26"/>
      <c r="DY422" s="26">
        <f t="shared" si="1969"/>
        <v>0.99172375797725276</v>
      </c>
      <c r="DZ422" s="26">
        <f t="shared" si="1958"/>
        <v>1.0214952859105937</v>
      </c>
      <c r="EA422" s="26">
        <f t="shared" si="1895"/>
        <v>1.2069956522133596</v>
      </c>
      <c r="EC422" s="26">
        <f t="shared" si="1928"/>
        <v>-2.5748368761822526E-2</v>
      </c>
      <c r="ED422" s="26">
        <f t="shared" si="1929"/>
        <v>-2.9886646120802506E-2</v>
      </c>
      <c r="EE422" s="26">
        <f t="shared" si="1930"/>
        <v>-1.7469425780673774E-4</v>
      </c>
      <c r="EF422" s="26">
        <f t="shared" si="1931"/>
        <v>-1.8537281995772707E-2</v>
      </c>
      <c r="EG422" s="26"/>
      <c r="EI422" s="26">
        <f t="shared" si="1932"/>
        <v>0.98547822767554416</v>
      </c>
      <c r="EJ422" s="26">
        <f t="shared" si="1959"/>
        <v>0.95270161326014902</v>
      </c>
      <c r="EK422" s="26">
        <f t="shared" si="1933"/>
        <v>1.1500146252178891</v>
      </c>
      <c r="EN422" s="26">
        <f t="shared" si="1960"/>
        <v>-7.848459209711155E-3</v>
      </c>
      <c r="EO422" s="26">
        <f t="shared" si="1961"/>
        <v>2.5626821406744209E-2</v>
      </c>
      <c r="EP422" s="26">
        <f t="shared" si="1962"/>
        <v>-2.4465045234933917E-2</v>
      </c>
      <c r="EQ422" s="26">
        <f t="shared" si="1963"/>
        <v>3.4326855290588727E-3</v>
      </c>
      <c r="ET422" s="26">
        <f t="shared" si="1964"/>
        <v>0.99331815695341408</v>
      </c>
      <c r="EU422" s="26">
        <f t="shared" si="1965"/>
        <v>0.98951539827117252</v>
      </c>
      <c r="EV422" s="26">
        <f t="shared" si="1896"/>
        <v>1.1540371938908554</v>
      </c>
      <c r="EW422" s="26"/>
      <c r="EX422" s="26">
        <f t="shared" si="1934"/>
        <v>-1.7689975781523478E-2</v>
      </c>
      <c r="EY422" s="26">
        <f t="shared" si="1935"/>
        <v>-1.0598414478765058E-2</v>
      </c>
      <c r="EZ422" s="26">
        <f t="shared" si="1936"/>
        <v>7.1153252273427727E-3</v>
      </c>
      <c r="FA422" s="26">
        <f t="shared" si="1937"/>
        <v>3.8720631766372012E-3</v>
      </c>
      <c r="FB422" s="26"/>
      <c r="FC422" s="26"/>
      <c r="FD422" s="26">
        <f t="shared" si="1966"/>
        <v>0.99839505011922391</v>
      </c>
      <c r="FE422" s="26">
        <f t="shared" si="1967"/>
        <v>1.032318999338941</v>
      </c>
      <c r="FF422" s="26">
        <f t="shared" si="1897"/>
        <v>1.0270717645937346</v>
      </c>
      <c r="FV422" s="26">
        <f t="shared" si="1898"/>
        <v>0.7142649986158166</v>
      </c>
      <c r="FX422" s="8">
        <f t="shared" si="1968"/>
        <v>24</v>
      </c>
      <c r="FY422" t="b">
        <f t="shared" si="1938"/>
        <v>1</v>
      </c>
      <c r="GF422" s="17">
        <f t="shared" ref="GF422:GF423" ca="1" si="1987">IF(FY422,OFFSET(B$10,$FY$4+$FX422,0),"")</f>
        <v>2009</v>
      </c>
      <c r="GG422" s="18">
        <f t="shared" ca="1" si="1900"/>
        <v>1.900668362840608</v>
      </c>
      <c r="GH422" s="18">
        <f t="shared" ca="1" si="1901"/>
        <v>0.76920646057065478</v>
      </c>
      <c r="GI422" s="18">
        <f t="shared" ca="1" si="1902"/>
        <v>0.88784060707377799</v>
      </c>
      <c r="GJ422" s="94">
        <f t="shared" ref="GJ422:GJ423" ca="1" si="1988">GG422*GH422*GI422</f>
        <v>1.2980286356044128</v>
      </c>
      <c r="GL422">
        <f t="shared" ref="GL422:GL423" ca="1" si="1989">GF422</f>
        <v>2009</v>
      </c>
      <c r="GM422" s="18">
        <f t="shared" ca="1" si="1903"/>
        <v>0.85878952208174852</v>
      </c>
      <c r="GN422" s="18">
        <f t="shared" ca="1" si="1904"/>
        <v>1.0843318427670545</v>
      </c>
      <c r="GO422" s="18">
        <f t="shared" ca="1" si="1905"/>
        <v>0.87270726337927806</v>
      </c>
      <c r="GP422" s="18">
        <f t="shared" ca="1" si="1906"/>
        <v>0.82425745208327461</v>
      </c>
      <c r="GQ422" s="18">
        <f t="shared" ref="GQ422:GQ423" si="1990">GV422</f>
        <v>0.97608391222120805</v>
      </c>
      <c r="GT422" s="26">
        <f t="shared" ca="1" si="1908"/>
        <v>0.86660693318142556</v>
      </c>
      <c r="GU422" s="26">
        <f t="shared" ref="GU422:GU423" ca="1" si="1991">GI422</f>
        <v>0.88784060707377799</v>
      </c>
      <c r="GV422">
        <f t="shared" si="1909"/>
        <v>0.97608391222120805</v>
      </c>
    </row>
    <row r="423" spans="1:204" x14ac:dyDescent="0.2">
      <c r="A423" t="s">
        <v>564</v>
      </c>
      <c r="B423" s="1">
        <f t="shared" si="1942"/>
        <v>1974</v>
      </c>
      <c r="C423" s="42">
        <f t="shared" si="1970"/>
        <v>14654.335999999999</v>
      </c>
      <c r="D423" s="42">
        <f t="shared" si="1970"/>
        <v>9393.3240000000005</v>
      </c>
      <c r="E423" s="42">
        <f t="shared" si="1970"/>
        <v>31787.185000000001</v>
      </c>
      <c r="F423" s="42">
        <f t="shared" si="1970"/>
        <v>18120.419000000002</v>
      </c>
      <c r="G423" s="42"/>
      <c r="H423" s="42">
        <f t="shared" si="1876"/>
        <v>73955.263999999996</v>
      </c>
      <c r="I423" s="1"/>
      <c r="J423" s="1"/>
      <c r="K423" s="42">
        <f>[2]National!H341</f>
        <v>14384.3378023882</v>
      </c>
      <c r="L423" s="42">
        <f>[10]Commercial_Total!D339</f>
        <v>9187.8467972246617</v>
      </c>
      <c r="M423" s="42">
        <f>[11]Total_Industrial!F346</f>
        <v>26177.312920355569</v>
      </c>
      <c r="N423" s="42">
        <f t="shared" si="1971"/>
        <v>17100.512276566347</v>
      </c>
      <c r="O423" s="42"/>
      <c r="P423" s="42">
        <f t="shared" si="1972"/>
        <v>66850.009796534781</v>
      </c>
      <c r="Q423" s="27"/>
      <c r="R423" s="27"/>
      <c r="S423" s="51">
        <f t="shared" si="1977"/>
        <v>0.98157554203671871</v>
      </c>
      <c r="T423" s="51">
        <f t="shared" si="1978"/>
        <v>0.97812518733780085</v>
      </c>
      <c r="U423" s="51">
        <f t="shared" si="1979"/>
        <v>0.82351780820967846</v>
      </c>
      <c r="V423" s="51">
        <f t="shared" si="1980"/>
        <v>0.94371505849651416</v>
      </c>
      <c r="W423" s="51"/>
      <c r="X423" s="51">
        <f t="shared" si="1981"/>
        <v>0.90392497005398809</v>
      </c>
      <c r="Z423" s="231">
        <f t="shared" si="1973"/>
        <v>70809.498826130162</v>
      </c>
      <c r="AA423" s="231">
        <f t="shared" si="1877"/>
        <v>47542.368755172327</v>
      </c>
      <c r="AB423" s="231">
        <f t="shared" ref="AB423" si="1992">AB109</f>
        <v>1413.1475535661289</v>
      </c>
      <c r="AC423" s="277">
        <f t="shared" si="1983"/>
        <v>0.77065445171387126</v>
      </c>
      <c r="AD423" s="23"/>
      <c r="AE423" s="42">
        <f t="shared" si="1878"/>
        <v>5390.2</v>
      </c>
      <c r="AH423" s="267">
        <f t="shared" si="1879"/>
        <v>203.1413587279915</v>
      </c>
      <c r="AI423" s="267">
        <f t="shared" si="1880"/>
        <v>193.25597436129178</v>
      </c>
      <c r="AJ423" s="267">
        <f t="shared" si="1984"/>
        <v>18.524118627454136</v>
      </c>
      <c r="AK423" s="51">
        <f t="shared" si="1910"/>
        <v>22.189597735452296</v>
      </c>
      <c r="AN423" s="34">
        <f t="shared" si="1911"/>
        <v>12.402139029448774</v>
      </c>
      <c r="AO423" s="34">
        <f t="shared" si="1912"/>
        <v>13.720319097621609</v>
      </c>
      <c r="AQ423" s="26">
        <f t="shared" si="1881"/>
        <v>1.1064145561278416</v>
      </c>
      <c r="AR423" s="26">
        <f t="shared" si="1882"/>
        <v>0.97914299321287324</v>
      </c>
      <c r="AS423" s="26">
        <f t="shared" si="1882"/>
        <v>1.3882148479224872</v>
      </c>
      <c r="AT423" s="26">
        <f t="shared" si="1974"/>
        <v>1.1448411523618671</v>
      </c>
      <c r="AU423" s="26"/>
      <c r="AV423" s="26">
        <f t="shared" si="1913"/>
        <v>1.3569641688866809</v>
      </c>
      <c r="AY423" s="34">
        <f t="shared" si="1914"/>
        <v>13.136710850456414</v>
      </c>
      <c r="AZ423" s="34">
        <f t="shared" si="1915"/>
        <v>8.8201492996869</v>
      </c>
      <c r="BA423" s="34">
        <f t="shared" si="1916"/>
        <v>0.26216978100369726</v>
      </c>
      <c r="BB423" s="369">
        <f t="shared" si="1917"/>
        <v>1.4297325733996351E-4</v>
      </c>
      <c r="BD423" s="34"/>
      <c r="BE423" s="26"/>
      <c r="BF423" s="26"/>
      <c r="BH423" s="258">
        <f>[2]National!CQ341</f>
        <v>1.1445318270497991</v>
      </c>
      <c r="BI423" s="258">
        <f>[10]Commercial_Total!Y339</f>
        <v>0.97750444701456185</v>
      </c>
      <c r="BJ423" s="258">
        <f>[11]Total_Industrial!Z346</f>
        <v>1.1626724380465678</v>
      </c>
      <c r="BK423" s="258">
        <f t="shared" si="1975"/>
        <v>1.1687116123917829</v>
      </c>
      <c r="BL423" s="1"/>
      <c r="BN423" s="258">
        <f>[2]National!CU341</f>
        <v>0.96669618963746073</v>
      </c>
      <c r="BO423" s="258">
        <f>[10]Commercial_Total!X339</f>
        <v>1.0016762544695483</v>
      </c>
      <c r="BP423" s="258">
        <f>[11]Total_Industrial!AD346</f>
        <v>1.193985714613385</v>
      </c>
      <c r="BQ423" s="258">
        <f t="shared" si="1976"/>
        <v>0.97957540613371152</v>
      </c>
      <c r="BR423" s="1"/>
      <c r="BZ423" s="83">
        <f t="shared" si="1943"/>
        <v>0.71057384288859304</v>
      </c>
      <c r="CA423" s="83">
        <f t="shared" si="1883"/>
        <v>1.3623466179250519</v>
      </c>
      <c r="CB423" s="83">
        <f t="shared" si="1884"/>
        <v>1.3569641688866809</v>
      </c>
      <c r="CC423" s="83">
        <f t="shared" si="1885"/>
        <v>1.143511581308662</v>
      </c>
      <c r="CD423" s="83">
        <f t="shared" si="1886"/>
        <v>1.0435000052803873</v>
      </c>
      <c r="CE423" s="83">
        <f t="shared" si="1887"/>
        <v>1.1287118189140288</v>
      </c>
      <c r="CF423" s="84">
        <f t="shared" si="1918"/>
        <v>0.95702947195928578</v>
      </c>
      <c r="CG423" s="84">
        <f t="shared" si="1888"/>
        <v>0.96422324414793459</v>
      </c>
      <c r="CH423" s="9"/>
      <c r="CI423" s="84">
        <f t="shared" si="1919"/>
        <v>1.1932543411337728</v>
      </c>
      <c r="CJ423" s="26"/>
      <c r="CK423" s="87">
        <f t="shared" si="1889"/>
        <v>1.721733455781006</v>
      </c>
      <c r="CL423" s="87">
        <f t="shared" si="1920"/>
        <v>4.3431019133212019E-3</v>
      </c>
      <c r="CM423" s="92">
        <f t="shared" si="1921"/>
        <v>1</v>
      </c>
      <c r="CN423" s="92">
        <f t="shared" si="1922"/>
        <v>1</v>
      </c>
      <c r="CO423" s="5">
        <f t="shared" si="1890"/>
        <v>1</v>
      </c>
      <c r="CP423" s="91">
        <f t="shared" si="1891"/>
        <v>1</v>
      </c>
      <c r="CQ423" s="37">
        <f t="shared" si="1892"/>
        <v>0.95702947195928578</v>
      </c>
      <c r="CR423">
        <f t="shared" si="1893"/>
        <v>1.1932543411337728</v>
      </c>
      <c r="CS423" s="84">
        <f t="shared" si="1894"/>
        <v>1.1993905895117711</v>
      </c>
      <c r="CT423" s="205"/>
      <c r="CU423" s="244"/>
      <c r="CV423" s="5"/>
      <c r="CW423" s="26">
        <f t="shared" si="1923"/>
        <v>0.21517330881728342</v>
      </c>
      <c r="CX423" s="26">
        <f t="shared" si="1924"/>
        <v>0.13743972252493103</v>
      </c>
      <c r="CY423" s="26">
        <f t="shared" si="1925"/>
        <v>0.3915827836080959</v>
      </c>
      <c r="CZ423" s="26">
        <f t="shared" si="1926"/>
        <v>0.2558041850496896</v>
      </c>
      <c r="DA423" s="26"/>
      <c r="DB423">
        <f t="shared" si="1927"/>
        <v>0.99999999999999989</v>
      </c>
      <c r="DD423" s="26">
        <f t="shared" si="1944"/>
        <v>0.21576079289446312</v>
      </c>
      <c r="DE423" s="26">
        <f t="shared" si="1945"/>
        <v>0.13784264418505482</v>
      </c>
      <c r="DF423" s="26">
        <f t="shared" si="1946"/>
        <v>0.38838068877926901</v>
      </c>
      <c r="DG423" s="26">
        <f t="shared" si="1947"/>
        <v>0.25799992991816262</v>
      </c>
      <c r="DH423" s="26"/>
      <c r="DI423" s="26">
        <f t="shared" si="1948"/>
        <v>0.99998405577694949</v>
      </c>
      <c r="DJ423" s="26"/>
      <c r="DK423" s="26">
        <f t="shared" si="1949"/>
        <v>0.2157642330875218</v>
      </c>
      <c r="DL423" s="26">
        <f t="shared" si="1950"/>
        <v>0.13784484201396224</v>
      </c>
      <c r="DM423" s="26">
        <f t="shared" si="1951"/>
        <v>0.38838688130633447</v>
      </c>
      <c r="DN423" s="26">
        <f t="shared" si="1952"/>
        <v>0.2580040435921816</v>
      </c>
      <c r="DO423" s="26"/>
      <c r="DP423" s="26">
        <f t="shared" si="1953"/>
        <v>1</v>
      </c>
      <c r="DQ423" s="26"/>
      <c r="DR423" s="26"/>
      <c r="DS423" s="26">
        <f t="shared" si="1954"/>
        <v>-4.4697631283151393E-2</v>
      </c>
      <c r="DT423" s="26">
        <f t="shared" si="1955"/>
        <v>-4.772169571325164E-2</v>
      </c>
      <c r="DU423" s="26">
        <f t="shared" si="1956"/>
        <v>3.5454768137317079E-2</v>
      </c>
      <c r="DV423" s="26">
        <f t="shared" si="1957"/>
        <v>-1.4994266254374422E-2</v>
      </c>
      <c r="DW423" s="26"/>
      <c r="DY423" s="26">
        <f t="shared" si="1969"/>
        <v>0.99369917970487909</v>
      </c>
      <c r="DZ423" s="26">
        <f t="shared" si="1958"/>
        <v>1.0150590276817579</v>
      </c>
      <c r="EA423" s="26">
        <f t="shared" si="1895"/>
        <v>1.1993905895117711</v>
      </c>
      <c r="EC423" s="26">
        <f t="shared" si="1928"/>
        <v>2.7255429783113364E-2</v>
      </c>
      <c r="ED423" s="26">
        <f t="shared" si="1929"/>
        <v>2.9878326250215369E-2</v>
      </c>
      <c r="EE423" s="26">
        <f t="shared" si="1930"/>
        <v>-3.1001924661966471E-2</v>
      </c>
      <c r="EF423" s="26">
        <f t="shared" si="1931"/>
        <v>-1.4067131194085114E-2</v>
      </c>
      <c r="EG423" s="26"/>
      <c r="EI423" s="26">
        <f t="shared" si="1932"/>
        <v>0.99434525112409355</v>
      </c>
      <c r="EJ423" s="26">
        <f t="shared" si="1959"/>
        <v>0.94731432488349188</v>
      </c>
      <c r="EK423" s="26">
        <f t="shared" si="1933"/>
        <v>1.143511581308662</v>
      </c>
      <c r="EN423" s="26">
        <f t="shared" si="1960"/>
        <v>-4.3378861298825511E-2</v>
      </c>
      <c r="EO423" s="26">
        <f t="shared" si="1961"/>
        <v>-4.4416634912759184E-2</v>
      </c>
      <c r="EP423" s="26">
        <f t="shared" si="1962"/>
        <v>-7.5884641609770187E-3</v>
      </c>
      <c r="EQ423" s="26">
        <f t="shared" si="1963"/>
        <v>-1.4573136308063018E-2</v>
      </c>
      <c r="ET423" s="26">
        <f t="shared" si="1964"/>
        <v>0.97805497508148642</v>
      </c>
      <c r="EU423" s="26">
        <f t="shared" si="1965"/>
        <v>0.96780045819885874</v>
      </c>
      <c r="EV423" s="26">
        <f t="shared" si="1896"/>
        <v>1.1287118189140288</v>
      </c>
      <c r="EW423" s="26"/>
      <c r="EX423" s="26">
        <f t="shared" si="1934"/>
        <v>-1.3187699843260673E-3</v>
      </c>
      <c r="EY423" s="26">
        <f t="shared" si="1935"/>
        <v>-3.3050608004921659E-3</v>
      </c>
      <c r="EZ423" s="26">
        <f t="shared" si="1936"/>
        <v>4.3043236554739774E-2</v>
      </c>
      <c r="FA423" s="26">
        <f t="shared" si="1937"/>
        <v>-4.2112994631125496E-4</v>
      </c>
      <c r="FB423" s="26"/>
      <c r="FC423" s="26"/>
      <c r="FD423" s="26">
        <f t="shared" si="1966"/>
        <v>1.0159952218072619</v>
      </c>
      <c r="FE423" s="26">
        <f t="shared" si="1967"/>
        <v>1.0488311707092179</v>
      </c>
      <c r="FF423" s="26">
        <f t="shared" si="1897"/>
        <v>1.0435000052803873</v>
      </c>
      <c r="FV423" s="26">
        <f t="shared" si="1898"/>
        <v>0.71057384288859304</v>
      </c>
      <c r="FX423" s="8">
        <f t="shared" si="1968"/>
        <v>25</v>
      </c>
      <c r="FY423" t="b">
        <f t="shared" si="1938"/>
        <v>1</v>
      </c>
      <c r="GF423" s="17">
        <f t="shared" ca="1" si="1987"/>
        <v>2010</v>
      </c>
      <c r="GG423" s="18">
        <f t="shared" ca="1" si="1900"/>
        <v>1.9483238198188697</v>
      </c>
      <c r="GH423" s="18">
        <f t="shared" ca="1" si="1901"/>
        <v>0.77069899897897776</v>
      </c>
      <c r="GI423" s="18">
        <f t="shared" ca="1" si="1902"/>
        <v>0.88576475616252082</v>
      </c>
      <c r="GJ423" s="94">
        <f t="shared" ca="1" si="1988"/>
        <v>1.3300388634369913</v>
      </c>
      <c r="GL423">
        <f t="shared" ca="1" si="1989"/>
        <v>2010</v>
      </c>
      <c r="GM423" s="18">
        <f t="shared" ca="1" si="1903"/>
        <v>0.86078646737852649</v>
      </c>
      <c r="GN423" s="18">
        <f t="shared" ca="1" si="1904"/>
        <v>1.0786056098594607</v>
      </c>
      <c r="GO423" s="18">
        <f t="shared" ca="1" si="1905"/>
        <v>0.86479459603958009</v>
      </c>
      <c r="GP423" s="18">
        <f t="shared" ca="1" si="1906"/>
        <v>0.82566657545572286</v>
      </c>
      <c r="GQ423" s="18">
        <f t="shared" si="1990"/>
        <v>0.97491267059443354</v>
      </c>
      <c r="GT423" s="26">
        <f t="shared" ca="1" si="1908"/>
        <v>0.8635432839488304</v>
      </c>
      <c r="GU423" s="26">
        <f t="shared" ca="1" si="1991"/>
        <v>0.88576475616252082</v>
      </c>
      <c r="GV423">
        <f t="shared" si="1909"/>
        <v>0.97491267059443354</v>
      </c>
    </row>
    <row r="424" spans="1:204" x14ac:dyDescent="0.2">
      <c r="A424" t="s">
        <v>564</v>
      </c>
      <c r="B424" s="1">
        <f t="shared" si="1942"/>
        <v>1975</v>
      </c>
      <c r="C424" s="42">
        <f t="shared" si="1970"/>
        <v>14813.4</v>
      </c>
      <c r="D424" s="42">
        <f t="shared" si="1970"/>
        <v>9492.4920000000002</v>
      </c>
      <c r="E424" s="42">
        <f t="shared" si="1970"/>
        <v>29413.018</v>
      </c>
      <c r="F424" s="42">
        <f t="shared" si="1970"/>
        <v>18245.003000000001</v>
      </c>
      <c r="G424" s="42"/>
      <c r="H424" s="42">
        <f t="shared" si="1876"/>
        <v>71963.913</v>
      </c>
      <c r="I424" s="1"/>
      <c r="J424" s="1"/>
      <c r="K424" s="42">
        <f>[2]National!H342</f>
        <v>14577.584241468683</v>
      </c>
      <c r="L424" s="42">
        <f>[10]Commercial_Total!D340</f>
        <v>9304.7265312250929</v>
      </c>
      <c r="M424" s="42">
        <f>[11]Total_Industrial!F347</f>
        <v>24241.733196910354</v>
      </c>
      <c r="N424" s="42">
        <f t="shared" si="1971"/>
        <v>17299.890385727722</v>
      </c>
      <c r="O424" s="42"/>
      <c r="P424" s="42">
        <f t="shared" si="1972"/>
        <v>65423.934355331847</v>
      </c>
      <c r="Q424" s="27"/>
      <c r="R424" s="27"/>
      <c r="S424" s="51">
        <f t="shared" si="1977"/>
        <v>0.98408091602661663</v>
      </c>
      <c r="T424" s="51">
        <f t="shared" si="1978"/>
        <v>0.98021958103573781</v>
      </c>
      <c r="U424" s="51">
        <f t="shared" si="1979"/>
        <v>0.82418380857450102</v>
      </c>
      <c r="V424" s="51">
        <f t="shared" si="1980"/>
        <v>0.94819882384934229</v>
      </c>
      <c r="W424" s="51"/>
      <c r="X424" s="51">
        <f t="shared" si="1981"/>
        <v>0.90912141416395531</v>
      </c>
      <c r="Z424" s="231">
        <f t="shared" si="1973"/>
        <v>72520.665866179261</v>
      </c>
      <c r="AA424" s="231">
        <f t="shared" si="1877"/>
        <v>48478.406456760917</v>
      </c>
      <c r="AB424" s="231">
        <f t="shared" ref="AB424" si="1993">AB110</f>
        <v>1321.9853760683663</v>
      </c>
      <c r="AC424" s="277">
        <f t="shared" si="1983"/>
        <v>0.77452140459660235</v>
      </c>
      <c r="AD424" s="23"/>
      <c r="AE424" s="42">
        <f t="shared" si="1878"/>
        <v>5379.5</v>
      </c>
      <c r="AH424" s="267">
        <f t="shared" si="1879"/>
        <v>201.01282947909453</v>
      </c>
      <c r="AI424" s="267">
        <f t="shared" si="1880"/>
        <v>191.93548656604889</v>
      </c>
      <c r="AJ424" s="267">
        <f t="shared" si="1984"/>
        <v>18.337368654565733</v>
      </c>
      <c r="AK424" s="51">
        <f t="shared" si="1910"/>
        <v>22.336232779438941</v>
      </c>
      <c r="AN424" s="34">
        <f t="shared" si="1911"/>
        <v>12.16171286464018</v>
      </c>
      <c r="AO424" s="34">
        <f t="shared" si="1912"/>
        <v>13.377435263500326</v>
      </c>
      <c r="AQ424" s="26">
        <f t="shared" si="1881"/>
        <v>1.094821467655509</v>
      </c>
      <c r="AR424" s="26">
        <f t="shared" si="1882"/>
        <v>0.97245266254336438</v>
      </c>
      <c r="AS424" s="26">
        <f t="shared" si="1882"/>
        <v>1.3742196295573568</v>
      </c>
      <c r="AT424" s="26">
        <f t="shared" si="1974"/>
        <v>1.1524065816560671</v>
      </c>
      <c r="AU424" s="26"/>
      <c r="AV424" s="26">
        <f t="shared" si="1913"/>
        <v>1.3306582477763442</v>
      </c>
      <c r="AY424" s="34">
        <f t="shared" si="1914"/>
        <v>13.480930544879499</v>
      </c>
      <c r="AZ424" s="34">
        <f t="shared" si="1915"/>
        <v>9.0116937367340668</v>
      </c>
      <c r="BA424" s="34">
        <f t="shared" si="1916"/>
        <v>0.24574502761750466</v>
      </c>
      <c r="BB424" s="369">
        <f t="shared" si="1917"/>
        <v>1.4397646706879865E-4</v>
      </c>
      <c r="BD424" s="26"/>
      <c r="BE424" s="26"/>
      <c r="BF424" s="26"/>
      <c r="BH424" s="258">
        <f>[2]National!CQ342</f>
        <v>1.1167293969657672</v>
      </c>
      <c r="BI424" s="258">
        <f>[10]Commercial_Total!Y340</f>
        <v>0.96478922466856942</v>
      </c>
      <c r="BJ424" s="258">
        <f>[11]Total_Industrial!Z347</f>
        <v>1.201281263064244</v>
      </c>
      <c r="BK424" s="258">
        <f t="shared" si="1975"/>
        <v>1.1664740838244174</v>
      </c>
      <c r="BL424" s="1"/>
      <c r="BN424" s="258">
        <f>[2]National!CU342</f>
        <v>0.98038206089157931</v>
      </c>
      <c r="BO424" s="258">
        <f>[10]Commercial_Total!X340</f>
        <v>1.0079431213355721</v>
      </c>
      <c r="BP424" s="258">
        <f>[11]Total_Industrial!AD347</f>
        <v>1.143960746359167</v>
      </c>
      <c r="BQ424" s="258">
        <f t="shared" si="1976"/>
        <v>0.98794015026700865</v>
      </c>
      <c r="BR424" s="1"/>
      <c r="BZ424" s="83">
        <f t="shared" si="1943"/>
        <v>0.70916329409283263</v>
      </c>
      <c r="CA424" s="83">
        <f t="shared" si="1883"/>
        <v>1.3283002791750094</v>
      </c>
      <c r="CB424" s="83">
        <f t="shared" si="1884"/>
        <v>1.3306582477763442</v>
      </c>
      <c r="CC424" s="83">
        <f t="shared" si="1885"/>
        <v>1.1274299357414623</v>
      </c>
      <c r="CD424" s="83">
        <f t="shared" si="1886"/>
        <v>1.0329672195347956</v>
      </c>
      <c r="CE424" s="83">
        <f t="shared" si="1887"/>
        <v>1.1340653691997453</v>
      </c>
      <c r="CF424" s="84">
        <f t="shared" si="1918"/>
        <v>0.93661355584258432</v>
      </c>
      <c r="CG424" s="84">
        <f t="shared" si="1888"/>
        <v>0.94365398630486896</v>
      </c>
      <c r="CH424" s="9"/>
      <c r="CI424" s="84">
        <f t="shared" si="1919"/>
        <v>1.1645981659431517</v>
      </c>
      <c r="CJ424" s="26"/>
      <c r="CK424" s="87">
        <f t="shared" si="1889"/>
        <v>1.6860624333549279</v>
      </c>
      <c r="CL424" s="87">
        <f t="shared" si="1920"/>
        <v>4.2983576295368819E-3</v>
      </c>
      <c r="CM424" s="92">
        <f t="shared" si="1921"/>
        <v>1</v>
      </c>
      <c r="CN424" s="92">
        <f t="shared" si="1922"/>
        <v>1</v>
      </c>
      <c r="CO424" s="5">
        <f t="shared" si="1890"/>
        <v>1</v>
      </c>
      <c r="CP424" s="91">
        <f t="shared" si="1891"/>
        <v>1</v>
      </c>
      <c r="CQ424" s="37">
        <f t="shared" si="1892"/>
        <v>0.93661355584258432</v>
      </c>
      <c r="CR424">
        <f t="shared" si="1893"/>
        <v>1.1645981659431517</v>
      </c>
      <c r="CS424" s="84">
        <f t="shared" si="1894"/>
        <v>1.1929158044432921</v>
      </c>
      <c r="CT424" s="205"/>
      <c r="CU424" s="244"/>
      <c r="CV424" s="5"/>
      <c r="CW424" s="26">
        <f t="shared" si="1923"/>
        <v>0.22281729744797371</v>
      </c>
      <c r="CX424" s="26">
        <f t="shared" si="1924"/>
        <v>0.14222205715555208</v>
      </c>
      <c r="CY424" s="26">
        <f t="shared" si="1925"/>
        <v>0.3705330997865115</v>
      </c>
      <c r="CZ424" s="26">
        <f t="shared" si="1926"/>
        <v>0.26442754560996279</v>
      </c>
      <c r="DA424" s="26"/>
      <c r="DB424">
        <f t="shared" si="1927"/>
        <v>1</v>
      </c>
      <c r="DD424" s="26">
        <f t="shared" si="1944"/>
        <v>0.21897306699787475</v>
      </c>
      <c r="DE424" s="26">
        <f t="shared" si="1945"/>
        <v>0.13981725878664372</v>
      </c>
      <c r="DF424" s="26">
        <f t="shared" si="1946"/>
        <v>0.38096102306744928</v>
      </c>
      <c r="DG424" s="26">
        <f t="shared" si="1947"/>
        <v>0.26009204011492371</v>
      </c>
      <c r="DH424" s="26"/>
      <c r="DI424" s="26">
        <f t="shared" si="1948"/>
        <v>0.99984338896689151</v>
      </c>
      <c r="DJ424" s="26"/>
      <c r="DK424" s="26">
        <f t="shared" si="1949"/>
        <v>0.21900736596771733</v>
      </c>
      <c r="DL424" s="26">
        <f t="shared" si="1950"/>
        <v>0.13983915914182596</v>
      </c>
      <c r="DM424" s="26">
        <f t="shared" si="1951"/>
        <v>0.38102069511214648</v>
      </c>
      <c r="DN424" s="26">
        <f t="shared" si="1952"/>
        <v>0.26013277977831017</v>
      </c>
      <c r="DO424" s="26"/>
      <c r="DP424" s="26">
        <f t="shared" si="1953"/>
        <v>1</v>
      </c>
      <c r="DQ424" s="26"/>
      <c r="DR424" s="26"/>
      <c r="DS424" s="26">
        <f t="shared" si="1954"/>
        <v>-1.0533350841135349E-2</v>
      </c>
      <c r="DT424" s="26">
        <f t="shared" si="1955"/>
        <v>-6.8562940878034847E-3</v>
      </c>
      <c r="DU424" s="26">
        <f t="shared" si="1956"/>
        <v>-1.0132611810030506E-2</v>
      </c>
      <c r="DV424" s="26">
        <f t="shared" si="1957"/>
        <v>6.5865396515628685E-3</v>
      </c>
      <c r="DW424" s="26"/>
      <c r="DY424" s="26">
        <f t="shared" si="1969"/>
        <v>0.99460160424377297</v>
      </c>
      <c r="DZ424" s="26">
        <f t="shared" si="1958"/>
        <v>1.0095793373344009</v>
      </c>
      <c r="EA424" s="26">
        <f t="shared" si="1895"/>
        <v>1.1929158044432921</v>
      </c>
      <c r="EC424" s="26">
        <f t="shared" si="1928"/>
        <v>2.5865468693402588E-2</v>
      </c>
      <c r="ED424" s="26">
        <f t="shared" si="1929"/>
        <v>2.1484240775104413E-2</v>
      </c>
      <c r="EE424" s="26">
        <f t="shared" si="1930"/>
        <v>-6.4697787662361866E-2</v>
      </c>
      <c r="EF424" s="26">
        <f t="shared" si="1931"/>
        <v>6.9922619252334598E-3</v>
      </c>
      <c r="EG424" s="26"/>
      <c r="EI424" s="26">
        <f t="shared" si="1932"/>
        <v>0.98593661329709004</v>
      </c>
      <c r="EJ424" s="26">
        <f t="shared" si="1959"/>
        <v>0.93399187720344923</v>
      </c>
      <c r="EK424" s="26">
        <f t="shared" si="1933"/>
        <v>1.1274299357414623</v>
      </c>
      <c r="EN424" s="26">
        <f t="shared" si="1960"/>
        <v>-2.4591436739121508E-2</v>
      </c>
      <c r="EO424" s="26">
        <f t="shared" si="1961"/>
        <v>-1.3093183775397171E-2</v>
      </c>
      <c r="EP424" s="26">
        <f t="shared" si="1962"/>
        <v>3.2667525124906019E-2</v>
      </c>
      <c r="EQ424" s="26">
        <f t="shared" si="1963"/>
        <v>-1.9163608750743424E-3</v>
      </c>
      <c r="ET424" s="26">
        <f t="shared" si="1964"/>
        <v>1.0047430621315432</v>
      </c>
      <c r="EU424" s="26">
        <f t="shared" si="1965"/>
        <v>0.9723907959030319</v>
      </c>
      <c r="EV424" s="26">
        <f t="shared" si="1896"/>
        <v>1.1340653691997453</v>
      </c>
      <c r="EW424" s="26"/>
      <c r="EX424" s="26">
        <f t="shared" si="1934"/>
        <v>1.4058085897986069E-2</v>
      </c>
      <c r="EY424" s="26">
        <f t="shared" si="1935"/>
        <v>6.2368896875935245E-3</v>
      </c>
      <c r="EZ424" s="26">
        <f t="shared" si="1936"/>
        <v>-4.280047084263066E-2</v>
      </c>
      <c r="FA424" s="26">
        <f t="shared" si="1937"/>
        <v>8.5029005266379683E-3</v>
      </c>
      <c r="FB424" s="26"/>
      <c r="FC424" s="26"/>
      <c r="FD424" s="26">
        <f t="shared" si="1966"/>
        <v>0.9899062906638304</v>
      </c>
      <c r="FE424" s="26">
        <f t="shared" si="1967"/>
        <v>1.0382445737293646</v>
      </c>
      <c r="FF424" s="26">
        <f t="shared" si="1897"/>
        <v>1.0329672195347956</v>
      </c>
      <c r="FV424" s="26">
        <f t="shared" si="1898"/>
        <v>0.70916329409283263</v>
      </c>
      <c r="FX424" s="8">
        <f t="shared" si="1968"/>
        <v>26</v>
      </c>
      <c r="FY424" t="b">
        <f t="shared" si="1938"/>
        <v>1</v>
      </c>
    </row>
    <row r="425" spans="1:204" x14ac:dyDescent="0.2">
      <c r="A425" t="s">
        <v>564</v>
      </c>
      <c r="B425" s="1">
        <f t="shared" si="1942"/>
        <v>1976</v>
      </c>
      <c r="C425" s="42">
        <f t="shared" si="1970"/>
        <v>15410.259</v>
      </c>
      <c r="D425" s="42">
        <f t="shared" si="1970"/>
        <v>10063.334000000001</v>
      </c>
      <c r="E425" s="42">
        <f t="shared" si="1970"/>
        <v>31392.821</v>
      </c>
      <c r="F425" s="42">
        <f t="shared" si="1970"/>
        <v>19100.797999999999</v>
      </c>
      <c r="G425" s="42"/>
      <c r="H425" s="42">
        <f t="shared" si="1876"/>
        <v>75967.212</v>
      </c>
      <c r="I425" s="1"/>
      <c r="J425" s="1"/>
      <c r="K425" s="42">
        <f>[2]National!H343</f>
        <v>15184.207231747403</v>
      </c>
      <c r="L425" s="42">
        <f>[10]Commercial_Total!D341</f>
        <v>9880.0254133387643</v>
      </c>
      <c r="M425" s="42">
        <f>[11]Total_Industrial!F348</f>
        <v>25449.753242280178</v>
      </c>
      <c r="N425" s="42">
        <f t="shared" si="1971"/>
        <v>18190.612691100483</v>
      </c>
      <c r="O425" s="42"/>
      <c r="P425" s="42">
        <f t="shared" si="1972"/>
        <v>68704.59857846683</v>
      </c>
      <c r="Q425" s="27"/>
      <c r="R425" s="27"/>
      <c r="S425" s="51">
        <f t="shared" si="1977"/>
        <v>0.98533108572330963</v>
      </c>
      <c r="T425" s="51">
        <f t="shared" si="1978"/>
        <v>0.98178450733512013</v>
      </c>
      <c r="U425" s="51">
        <f t="shared" si="1979"/>
        <v>0.8106870434574891</v>
      </c>
      <c r="V425" s="51">
        <f t="shared" si="1980"/>
        <v>0.9523483097983908</v>
      </c>
      <c r="W425" s="51"/>
      <c r="X425" s="51">
        <f t="shared" si="1981"/>
        <v>0.90439805239221926</v>
      </c>
      <c r="Z425" s="231">
        <f t="shared" si="1973"/>
        <v>74047.725476823762</v>
      </c>
      <c r="AA425" s="231">
        <f t="shared" si="1877"/>
        <v>49218.818000569161</v>
      </c>
      <c r="AB425" s="231">
        <f t="shared" ref="AB425" si="1994">AB111</f>
        <v>1414.4739095075224</v>
      </c>
      <c r="AC425" s="277">
        <f t="shared" si="1983"/>
        <v>0.82042491580161059</v>
      </c>
      <c r="AD425" s="23"/>
      <c r="AE425" s="42">
        <f t="shared" si="1878"/>
        <v>5669.3</v>
      </c>
      <c r="AH425" s="267">
        <f t="shared" si="1879"/>
        <v>205.05973862086981</v>
      </c>
      <c r="AI425" s="267">
        <f t="shared" si="1880"/>
        <v>200.73674693334797</v>
      </c>
      <c r="AJ425" s="267">
        <f t="shared" si="1984"/>
        <v>17.99238082174384</v>
      </c>
      <c r="AK425" s="51">
        <f t="shared" si="1910"/>
        <v>22.17218460915101</v>
      </c>
      <c r="AN425" s="34">
        <f t="shared" si="1911"/>
        <v>12.118709290118151</v>
      </c>
      <c r="AO425" s="34">
        <f t="shared" si="1912"/>
        <v>13.399751644823876</v>
      </c>
      <c r="AQ425" s="26">
        <f t="shared" si="1881"/>
        <v>1.1168630608092818</v>
      </c>
      <c r="AR425" s="26">
        <f t="shared" si="1882"/>
        <v>1.0170447764408228</v>
      </c>
      <c r="AS425" s="26">
        <f t="shared" si="1882"/>
        <v>1.3483659173507117</v>
      </c>
      <c r="AT425" s="26">
        <f t="shared" si="1974"/>
        <v>1.1439427465494385</v>
      </c>
      <c r="AU425" s="26"/>
      <c r="AV425" s="26">
        <f t="shared" si="1913"/>
        <v>1.3259530667086366</v>
      </c>
      <c r="AY425" s="34">
        <f t="shared" si="1914"/>
        <v>13.061176067031866</v>
      </c>
      <c r="AZ425" s="34">
        <f t="shared" si="1915"/>
        <v>8.6816393559291551</v>
      </c>
      <c r="BA425" s="34">
        <f t="shared" si="1916"/>
        <v>0.24949710008422951</v>
      </c>
      <c r="BB425" s="369">
        <f t="shared" si="1917"/>
        <v>1.4471361822475625E-4</v>
      </c>
      <c r="BD425" s="26"/>
      <c r="BE425" s="26"/>
      <c r="BF425" s="26"/>
      <c r="BH425" s="258">
        <f>[2]National!CQ343</f>
        <v>1.1278771725825565</v>
      </c>
      <c r="BI425" s="258">
        <f>[10]Commercial_Total!Y341</f>
        <v>0.99892350783277917</v>
      </c>
      <c r="BJ425" s="258">
        <f>[11]Total_Industrial!Z348</f>
        <v>1.1586748741889488</v>
      </c>
      <c r="BK425" s="258">
        <f t="shared" si="1975"/>
        <v>1.1498700807763698</v>
      </c>
      <c r="BL425" s="1"/>
      <c r="BN425" s="258">
        <f>[2]National!CU343</f>
        <v>0.99023465316878911</v>
      </c>
      <c r="BO425" s="258">
        <f>[10]Commercial_Total!X341</f>
        <v>1.018140797033958</v>
      </c>
      <c r="BP425" s="258">
        <f>[11]Total_Industrial!AD348</f>
        <v>1.1637131492997843</v>
      </c>
      <c r="BQ425" s="258">
        <f t="shared" si="1976"/>
        <v>0.99484521397153858</v>
      </c>
      <c r="BR425" s="1"/>
      <c r="BZ425" s="83">
        <f t="shared" si="1943"/>
        <v>0.74736675586959678</v>
      </c>
      <c r="CA425" s="83">
        <f t="shared" si="1883"/>
        <v>1.3305161639809053</v>
      </c>
      <c r="CB425" s="83">
        <f t="shared" si="1884"/>
        <v>1.3259530667086366</v>
      </c>
      <c r="CC425" s="83">
        <f t="shared" si="1885"/>
        <v>1.1213687448987939</v>
      </c>
      <c r="CD425" s="83">
        <f t="shared" si="1886"/>
        <v>1.0452743448260335</v>
      </c>
      <c r="CE425" s="83">
        <f t="shared" si="1887"/>
        <v>1.1227863035390859</v>
      </c>
      <c r="CF425" s="84">
        <f t="shared" si="1918"/>
        <v>0.98357984395528342</v>
      </c>
      <c r="CG425" s="84">
        <f t="shared" si="1888"/>
        <v>0.9909732419013767</v>
      </c>
      <c r="CH425" s="9"/>
      <c r="CI425" s="84">
        <f t="shared" si="1919"/>
        <v>1.1721379801324783</v>
      </c>
      <c r="CJ425" s="26"/>
      <c r="CK425" s="87">
        <f t="shared" si="1889"/>
        <v>1.7520724314225706</v>
      </c>
      <c r="CL425" s="87">
        <f t="shared" si="1920"/>
        <v>4.094104551155664E-3</v>
      </c>
      <c r="CM425" s="92">
        <f t="shared" si="1921"/>
        <v>1</v>
      </c>
      <c r="CN425" s="92">
        <f t="shared" si="1922"/>
        <v>1</v>
      </c>
      <c r="CO425" s="5">
        <f t="shared" si="1890"/>
        <v>1</v>
      </c>
      <c r="CP425" s="91">
        <f t="shared" si="1891"/>
        <v>1</v>
      </c>
      <c r="CQ425" s="37">
        <f t="shared" si="1892"/>
        <v>0.98357984395528342</v>
      </c>
      <c r="CR425">
        <f t="shared" si="1893"/>
        <v>1.1721379801324783</v>
      </c>
      <c r="CS425" s="84">
        <f t="shared" si="1894"/>
        <v>1.1951227932126884</v>
      </c>
      <c r="CT425" s="205"/>
      <c r="CU425" s="244"/>
      <c r="CV425" s="5"/>
      <c r="CW425" s="26">
        <f t="shared" si="1923"/>
        <v>0.22100714575030481</v>
      </c>
      <c r="CX425" s="26">
        <f t="shared" si="1924"/>
        <v>0.14380442674524743</v>
      </c>
      <c r="CY425" s="26">
        <f t="shared" si="1925"/>
        <v>0.37042285041829143</v>
      </c>
      <c r="CZ425" s="26">
        <f t="shared" si="1926"/>
        <v>0.26476557708615628</v>
      </c>
      <c r="DA425" s="26"/>
      <c r="DB425">
        <f t="shared" si="1927"/>
        <v>1</v>
      </c>
      <c r="DD425" s="26">
        <f t="shared" si="1944"/>
        <v>0.22191099113374799</v>
      </c>
      <c r="DE425" s="26">
        <f t="shared" si="1945"/>
        <v>0.14301178292819153</v>
      </c>
      <c r="DF425" s="26">
        <f t="shared" si="1946"/>
        <v>0.37047797236831131</v>
      </c>
      <c r="DG425" s="26">
        <f t="shared" si="1947"/>
        <v>0.26459652536081285</v>
      </c>
      <c r="DH425" s="26"/>
      <c r="DI425" s="26">
        <f t="shared" si="1948"/>
        <v>0.99999727179106368</v>
      </c>
      <c r="DJ425" s="26"/>
      <c r="DK425" s="26">
        <f t="shared" si="1949"/>
        <v>0.22191159655494877</v>
      </c>
      <c r="DL425" s="26">
        <f t="shared" si="1950"/>
        <v>0.14301217309528017</v>
      </c>
      <c r="DM425" s="26">
        <f t="shared" si="1951"/>
        <v>0.37047898311238375</v>
      </c>
      <c r="DN425" s="26">
        <f t="shared" si="1952"/>
        <v>0.26459724723738731</v>
      </c>
      <c r="DO425" s="26"/>
      <c r="DP425" s="26">
        <f t="shared" si="1953"/>
        <v>1</v>
      </c>
      <c r="DQ425" s="26"/>
      <c r="DR425" s="26"/>
      <c r="DS425" s="26">
        <f t="shared" si="1954"/>
        <v>1.9932610317711978E-2</v>
      </c>
      <c r="DT425" s="26">
        <f t="shared" si="1955"/>
        <v>4.4835024784838723E-2</v>
      </c>
      <c r="DU425" s="26">
        <f t="shared" si="1956"/>
        <v>-1.899260017116473E-2</v>
      </c>
      <c r="DV425" s="26">
        <f t="shared" si="1957"/>
        <v>-7.3715904892562665E-3</v>
      </c>
      <c r="DW425" s="26"/>
      <c r="DY425" s="26">
        <f t="shared" si="1969"/>
        <v>1.0018500792437957</v>
      </c>
      <c r="DZ425" s="26">
        <f t="shared" si="1958"/>
        <v>1.0114471391113682</v>
      </c>
      <c r="EA425" s="26">
        <f t="shared" si="1895"/>
        <v>1.1951227932126884</v>
      </c>
      <c r="EC425" s="26">
        <f t="shared" si="1928"/>
        <v>-3.1631963752500096E-2</v>
      </c>
      <c r="ED425" s="26">
        <f t="shared" si="1929"/>
        <v>-3.7312661322882773E-2</v>
      </c>
      <c r="EE425" s="26">
        <f t="shared" si="1930"/>
        <v>1.5152766892023578E-2</v>
      </c>
      <c r="EF425" s="26">
        <f t="shared" si="1931"/>
        <v>5.1068796304244461E-3</v>
      </c>
      <c r="EG425" s="26"/>
      <c r="EI425" s="26">
        <f t="shared" si="1932"/>
        <v>0.99462388690372827</v>
      </c>
      <c r="EJ425" s="26">
        <f t="shared" si="1959"/>
        <v>0.92897063124060431</v>
      </c>
      <c r="EK425" s="26">
        <f t="shared" si="1933"/>
        <v>1.1213687448987939</v>
      </c>
      <c r="EN425" s="26">
        <f t="shared" si="1960"/>
        <v>9.9330256142125244E-3</v>
      </c>
      <c r="EO425" s="26">
        <f t="shared" si="1961"/>
        <v>3.4768549531775307E-2</v>
      </c>
      <c r="EP425" s="26">
        <f t="shared" si="1962"/>
        <v>-3.6111704105157946E-2</v>
      </c>
      <c r="EQ425" s="26">
        <f t="shared" si="1963"/>
        <v>-1.4336632438635371E-2</v>
      </c>
      <c r="ET425" s="26">
        <f t="shared" si="1964"/>
        <v>0.99005430730274535</v>
      </c>
      <c r="EU425" s="26">
        <f t="shared" si="1965"/>
        <v>0.96271969586534145</v>
      </c>
      <c r="EV425" s="26">
        <f t="shared" si="1896"/>
        <v>1.1227863035390859</v>
      </c>
      <c r="EW425" s="26"/>
      <c r="EX425" s="26">
        <f t="shared" si="1934"/>
        <v>9.9995847034994451E-3</v>
      </c>
      <c r="EY425" s="26">
        <f t="shared" si="1935"/>
        <v>1.0066475253063473E-2</v>
      </c>
      <c r="EZ425" s="26">
        <f t="shared" si="1936"/>
        <v>1.7119303883803037E-2</v>
      </c>
      <c r="FA425" s="26">
        <f t="shared" si="1937"/>
        <v>6.9650419493794578E-3</v>
      </c>
      <c r="FB425" s="26"/>
      <c r="FC425" s="26"/>
      <c r="FD425" s="26">
        <f t="shared" si="1966"/>
        <v>1.0119143425449459</v>
      </c>
      <c r="FE425" s="26">
        <f t="shared" si="1967"/>
        <v>1.0506145752262077</v>
      </c>
      <c r="FF425" s="26">
        <f t="shared" si="1897"/>
        <v>1.0452743448260335</v>
      </c>
      <c r="FV425" s="26">
        <f t="shared" si="1898"/>
        <v>0.74736675586959678</v>
      </c>
      <c r="FX425" s="8">
        <f t="shared" si="1968"/>
        <v>27</v>
      </c>
      <c r="FY425" t="b">
        <f t="shared" si="1938"/>
        <v>0</v>
      </c>
    </row>
    <row r="426" spans="1:204" x14ac:dyDescent="0.2">
      <c r="A426" t="s">
        <v>564</v>
      </c>
      <c r="B426" s="1">
        <f t="shared" si="1942"/>
        <v>1977</v>
      </c>
      <c r="C426" s="42">
        <f t="shared" si="1970"/>
        <v>15661.713</v>
      </c>
      <c r="D426" s="42">
        <f t="shared" si="1970"/>
        <v>10207.599</v>
      </c>
      <c r="E426" s="42">
        <f t="shared" si="1970"/>
        <v>32263.009000000002</v>
      </c>
      <c r="F426" s="42">
        <f t="shared" si="1970"/>
        <v>19821.59</v>
      </c>
      <c r="G426" s="42"/>
      <c r="H426" s="42">
        <f t="shared" si="1876"/>
        <v>77953.910999999993</v>
      </c>
      <c r="I426" s="1"/>
      <c r="J426" s="1"/>
      <c r="K426" s="42">
        <f>[2]National!H344</f>
        <v>15421.153179466441</v>
      </c>
      <c r="L426" s="42">
        <f>[10]Commercial_Total!D342</f>
        <v>10046.20460567625</v>
      </c>
      <c r="M426" s="42">
        <f>[11]Total_Industrial!F349</f>
        <v>25935.196017878661</v>
      </c>
      <c r="N426" s="42">
        <f t="shared" si="1971"/>
        <v>18719.764953198348</v>
      </c>
      <c r="O426" s="42"/>
      <c r="P426" s="42">
        <f t="shared" si="1972"/>
        <v>70122.318756219698</v>
      </c>
      <c r="Q426" s="27"/>
      <c r="R426" s="27"/>
      <c r="S426" s="51">
        <f t="shared" si="1977"/>
        <v>0.98464026121960224</v>
      </c>
      <c r="T426" s="51">
        <f t="shared" si="1978"/>
        <v>0.9841887995087043</v>
      </c>
      <c r="U426" s="51">
        <f t="shared" si="1979"/>
        <v>0.80386786049245007</v>
      </c>
      <c r="V426" s="51">
        <f t="shared" si="1980"/>
        <v>0.94441288278076319</v>
      </c>
      <c r="W426" s="51"/>
      <c r="X426" s="51">
        <f t="shared" si="1981"/>
        <v>0.89953560837017787</v>
      </c>
      <c r="Z426" s="231">
        <f t="shared" si="1973"/>
        <v>75365.9499935403</v>
      </c>
      <c r="AA426" s="231">
        <f t="shared" si="1877"/>
        <v>50022.048157018362</v>
      </c>
      <c r="AB426" s="231">
        <f t="shared" ref="AB426:AB460" si="1995">AB112</f>
        <v>1478.0526387581642</v>
      </c>
      <c r="AC426" s="277">
        <f t="shared" si="1983"/>
        <v>0.85681885206776398</v>
      </c>
      <c r="AD426" s="23"/>
      <c r="AE426" s="42">
        <f t="shared" si="1878"/>
        <v>5930.6</v>
      </c>
      <c r="AH426" s="267">
        <f t="shared" si="1879"/>
        <v>204.61698128648553</v>
      </c>
      <c r="AI426" s="267">
        <f t="shared" si="1880"/>
        <v>200.83553104705717</v>
      </c>
      <c r="AJ426" s="267">
        <f>M426/AB426</f>
        <v>17.546868993562359</v>
      </c>
      <c r="AK426" s="51">
        <f t="shared" si="1910"/>
        <v>21.847984446212724</v>
      </c>
      <c r="AN426" s="34">
        <f t="shared" si="1911"/>
        <v>11.823815255829038</v>
      </c>
      <c r="AO426" s="34">
        <f t="shared" si="1912"/>
        <v>13.144354871345225</v>
      </c>
      <c r="AQ426" s="26">
        <f t="shared" si="1881"/>
        <v>1.1144515717719801</v>
      </c>
      <c r="AR426" s="26">
        <f t="shared" si="1882"/>
        <v>1.0175452720818958</v>
      </c>
      <c r="AS426" s="26">
        <f t="shared" si="1882"/>
        <v>1.3149788425189832</v>
      </c>
      <c r="AT426" s="26">
        <f t="shared" si="1974"/>
        <v>1.1272160941531593</v>
      </c>
      <c r="AU426" s="26"/>
      <c r="AV426" s="26">
        <f t="shared" si="1913"/>
        <v>1.2936876133704189</v>
      </c>
      <c r="AY426" s="34">
        <f t="shared" si="1914"/>
        <v>12.7079806416788</v>
      </c>
      <c r="AZ426" s="34">
        <f t="shared" si="1915"/>
        <v>8.4345678610964079</v>
      </c>
      <c r="BA426" s="34">
        <f t="shared" si="1916"/>
        <v>0.24922480672413652</v>
      </c>
      <c r="BB426" s="369">
        <f t="shared" si="1917"/>
        <v>1.4447422723969986E-4</v>
      </c>
      <c r="BD426" s="26"/>
      <c r="BE426" s="26"/>
      <c r="BF426" s="26"/>
      <c r="BH426" s="258">
        <f>[2]National!CQ344</f>
        <v>1.1158891190747411</v>
      </c>
      <c r="BI426" s="258">
        <f>[10]Commercial_Total!Y342</f>
        <v>1.0026846736731845</v>
      </c>
      <c r="BJ426" s="258">
        <f>[11]Total_Industrial!Z349</f>
        <v>1.1148098249686811</v>
      </c>
      <c r="BK426" s="258">
        <f t="shared" si="1975"/>
        <v>1.1257992165647734</v>
      </c>
      <c r="BL426" s="1"/>
      <c r="BN426" s="258">
        <f>[2]National!CU344</f>
        <v>0.99871174718151867</v>
      </c>
      <c r="BO426" s="258">
        <f>[10]Commercial_Total!X342</f>
        <v>1.0148208093719751</v>
      </c>
      <c r="BP426" s="258">
        <f>[11]Total_Industrial!AD349</f>
        <v>1.1795538922262445</v>
      </c>
      <c r="BQ426" s="258">
        <f t="shared" si="1976"/>
        <v>1.001258552650897</v>
      </c>
      <c r="BR426" s="1"/>
      <c r="BZ426" s="83">
        <f t="shared" si="1943"/>
        <v>0.7818131484240084</v>
      </c>
      <c r="CA426" s="83">
        <f t="shared" si="1883"/>
        <v>1.3051567734228589</v>
      </c>
      <c r="CB426" s="83">
        <f t="shared" si="1884"/>
        <v>1.2936876133704189</v>
      </c>
      <c r="CC426" s="83">
        <f t="shared" si="1885"/>
        <v>1.1090655172061383</v>
      </c>
      <c r="CD426" s="83">
        <f t="shared" si="1886"/>
        <v>1.0538000208793579</v>
      </c>
      <c r="CE426" s="83">
        <f t="shared" si="1887"/>
        <v>1.0986559799740905</v>
      </c>
      <c r="CF426" s="84">
        <f t="shared" si="1918"/>
        <v>1.0038760642896785</v>
      </c>
      <c r="CG426" s="84">
        <f t="shared" si="1888"/>
        <v>1.0114219860862685</v>
      </c>
      <c r="CH426" s="9"/>
      <c r="CI426" s="84">
        <f t="shared" si="1919"/>
        <v>1.1687332651884044</v>
      </c>
      <c r="CJ426" s="26"/>
      <c r="CK426" s="87">
        <f t="shared" si="1889"/>
        <v>1.6808961712737744</v>
      </c>
      <c r="CL426" s="87">
        <f t="shared" si="1920"/>
        <v>3.8594109917031022E-3</v>
      </c>
      <c r="CM426" s="92">
        <f t="shared" si="1921"/>
        <v>1</v>
      </c>
      <c r="CN426" s="92">
        <f t="shared" si="1922"/>
        <v>1</v>
      </c>
      <c r="CO426" s="5">
        <f t="shared" si="1890"/>
        <v>1</v>
      </c>
      <c r="CP426" s="91">
        <f t="shared" si="1891"/>
        <v>1</v>
      </c>
      <c r="CQ426" s="37">
        <f t="shared" si="1892"/>
        <v>1.0038760642896785</v>
      </c>
      <c r="CR426">
        <f t="shared" si="1893"/>
        <v>1.1687332651884044</v>
      </c>
      <c r="CS426" s="84">
        <f t="shared" si="1894"/>
        <v>1.1789762099754248</v>
      </c>
      <c r="CT426" s="205"/>
      <c r="CU426" s="244"/>
      <c r="CV426" s="5"/>
      <c r="CW426" s="26">
        <f t="shared" si="1923"/>
        <v>0.21991790136144945</v>
      </c>
      <c r="CX426" s="26">
        <f t="shared" si="1924"/>
        <v>0.1432668625890979</v>
      </c>
      <c r="CY426" s="26">
        <f t="shared" si="1925"/>
        <v>0.36985650899597877</v>
      </c>
      <c r="CZ426" s="26">
        <f t="shared" si="1926"/>
        <v>0.2669587270534739</v>
      </c>
      <c r="DA426" s="26"/>
      <c r="DB426">
        <f t="shared" si="1927"/>
        <v>1</v>
      </c>
      <c r="DD426" s="26">
        <f t="shared" si="1944"/>
        <v>0.22046207508386267</v>
      </c>
      <c r="DE426" s="26">
        <f t="shared" si="1945"/>
        <v>0.14353547689497106</v>
      </c>
      <c r="DF426" s="26">
        <f t="shared" si="1946"/>
        <v>0.3701396074950466</v>
      </c>
      <c r="DG426" s="26">
        <f t="shared" si="1947"/>
        <v>0.26586064441864998</v>
      </c>
      <c r="DH426" s="26"/>
      <c r="DI426" s="26">
        <f t="shared" si="1948"/>
        <v>0.99999780389253035</v>
      </c>
      <c r="DJ426" s="26"/>
      <c r="DK426" s="26">
        <f t="shared" si="1949"/>
        <v>0.2204625592433358</v>
      </c>
      <c r="DL426" s="26">
        <f t="shared" si="1950"/>
        <v>0.14353579211499629</v>
      </c>
      <c r="DM426" s="26">
        <f t="shared" si="1951"/>
        <v>0.37014042036318856</v>
      </c>
      <c r="DN426" s="26">
        <f t="shared" si="1952"/>
        <v>0.2658612282784793</v>
      </c>
      <c r="DO426" s="26"/>
      <c r="DP426" s="26">
        <f t="shared" si="1953"/>
        <v>1</v>
      </c>
      <c r="DQ426" s="26"/>
      <c r="DR426" s="26"/>
      <c r="DS426" s="26">
        <f t="shared" si="1954"/>
        <v>-2.1614970304739143E-3</v>
      </c>
      <c r="DT426" s="26">
        <f t="shared" si="1955"/>
        <v>4.9198672875843308E-4</v>
      </c>
      <c r="DU426" s="26">
        <f t="shared" si="1956"/>
        <v>-2.5072851533146645E-2</v>
      </c>
      <c r="DV426" s="26">
        <f t="shared" si="1957"/>
        <v>-1.4729885489792802E-2</v>
      </c>
      <c r="DW426" s="26"/>
      <c r="DY426" s="26">
        <f t="shared" si="1969"/>
        <v>0.98648960313621081</v>
      </c>
      <c r="DZ426" s="26">
        <f t="shared" si="1958"/>
        <v>0.9977820868552294</v>
      </c>
      <c r="EA426" s="26">
        <f t="shared" si="1895"/>
        <v>1.1789762099754248</v>
      </c>
      <c r="EC426" s="26">
        <f t="shared" si="1928"/>
        <v>-2.7413977779926078E-2</v>
      </c>
      <c r="ED426" s="26">
        <f t="shared" si="1929"/>
        <v>-2.8871893686645139E-2</v>
      </c>
      <c r="EE426" s="26">
        <f t="shared" si="1930"/>
        <v>-1.0919648141873633E-3</v>
      </c>
      <c r="EF426" s="26">
        <f t="shared" si="1931"/>
        <v>-1.6556092760651375E-3</v>
      </c>
      <c r="EG426" s="26"/>
      <c r="EI426" s="26">
        <f t="shared" si="1932"/>
        <v>0.98902838361723222</v>
      </c>
      <c r="EJ426" s="26">
        <f t="shared" si="1959"/>
        <v>0.91877832184377473</v>
      </c>
      <c r="EK426" s="26">
        <f t="shared" si="1933"/>
        <v>1.1090655172061383</v>
      </c>
      <c r="EN426" s="26">
        <f t="shared" si="1960"/>
        <v>-1.068575423727481E-2</v>
      </c>
      <c r="EO426" s="26">
        <f t="shared" si="1961"/>
        <v>3.7581483748393655E-3</v>
      </c>
      <c r="EP426" s="26">
        <f t="shared" si="1962"/>
        <v>-3.8593172503481481E-2</v>
      </c>
      <c r="EQ426" s="26">
        <f t="shared" si="1963"/>
        <v>-2.1155764599726991E-2</v>
      </c>
      <c r="ET426" s="26">
        <f t="shared" si="1964"/>
        <v>0.97850853409154048</v>
      </c>
      <c r="EU426" s="26">
        <f t="shared" si="1965"/>
        <v>0.94202943834224895</v>
      </c>
      <c r="EV426" s="26">
        <f t="shared" si="1896"/>
        <v>1.0986559799740905</v>
      </c>
      <c r="EW426" s="26"/>
      <c r="EX426" s="26">
        <f t="shared" si="1934"/>
        <v>8.5242572068007123E-3</v>
      </c>
      <c r="EY426" s="26">
        <f t="shared" si="1935"/>
        <v>-3.2661616460813044E-3</v>
      </c>
      <c r="EZ426" s="26">
        <f t="shared" si="1936"/>
        <v>1.3520425930846474E-2</v>
      </c>
      <c r="FA426" s="26">
        <f t="shared" si="1937"/>
        <v>6.4258791099342134E-3</v>
      </c>
      <c r="FB426" s="26"/>
      <c r="FC426" s="26"/>
      <c r="FD426" s="26">
        <f t="shared" si="1966"/>
        <v>1.0081564003704149</v>
      </c>
      <c r="FE426" s="26">
        <f t="shared" si="1967"/>
        <v>1.059183808336746</v>
      </c>
      <c r="FF426" s="26">
        <f t="shared" si="1897"/>
        <v>1.0538000208793579</v>
      </c>
      <c r="FV426" s="26">
        <f t="shared" si="1898"/>
        <v>0.7818131484240084</v>
      </c>
      <c r="FX426" s="8">
        <f t="shared" si="1968"/>
        <v>28</v>
      </c>
      <c r="FY426" t="b">
        <f t="shared" si="1938"/>
        <v>0</v>
      </c>
    </row>
    <row r="427" spans="1:204" x14ac:dyDescent="0.2">
      <c r="A427" t="s">
        <v>564</v>
      </c>
      <c r="B427" s="1">
        <f t="shared" si="1942"/>
        <v>1978</v>
      </c>
      <c r="C427" s="42">
        <f t="shared" si="1970"/>
        <v>16132.287</v>
      </c>
      <c r="D427" s="42">
        <f t="shared" si="1970"/>
        <v>10511.88</v>
      </c>
      <c r="E427" s="42">
        <f t="shared" si="1970"/>
        <v>32687.548999999999</v>
      </c>
      <c r="F427" s="42">
        <f t="shared" si="1970"/>
        <v>20617.064000000002</v>
      </c>
      <c r="G427" s="42"/>
      <c r="H427" s="42">
        <f t="shared" si="1876"/>
        <v>79948.78</v>
      </c>
      <c r="I427" s="1"/>
      <c r="J427" s="1"/>
      <c r="K427" s="42">
        <f>[2]National!H345</f>
        <v>15814.860047929382</v>
      </c>
      <c r="L427" s="42">
        <f>[10]Commercial_Total!D343</f>
        <v>10292.012319171272</v>
      </c>
      <c r="M427" s="42">
        <f>[11]Total_Industrial!F350</f>
        <v>26562.20776855139</v>
      </c>
      <c r="N427" s="42">
        <f t="shared" si="1971"/>
        <v>19631.219860328711</v>
      </c>
      <c r="O427" s="42"/>
      <c r="P427" s="42">
        <f t="shared" si="1972"/>
        <v>72300.299995980749</v>
      </c>
      <c r="Q427" s="27"/>
      <c r="R427" s="27"/>
      <c r="S427" s="51">
        <f t="shared" si="1977"/>
        <v>0.98032349957134912</v>
      </c>
      <c r="T427" s="51">
        <f t="shared" si="1978"/>
        <v>0.97908388596247986</v>
      </c>
      <c r="U427" s="51">
        <f t="shared" si="1979"/>
        <v>0.81260934457188549</v>
      </c>
      <c r="V427" s="51">
        <f t="shared" si="1980"/>
        <v>0.95218309747346708</v>
      </c>
      <c r="W427" s="51"/>
      <c r="X427" s="51">
        <f t="shared" si="1981"/>
        <v>0.90433274899230165</v>
      </c>
      <c r="Y427" s="218"/>
      <c r="Z427" s="231">
        <f t="shared" si="1973"/>
        <v>77278.879497356</v>
      </c>
      <c r="AA427" s="231">
        <f t="shared" si="1877"/>
        <v>51004.508012970276</v>
      </c>
      <c r="AB427" s="231">
        <f t="shared" si="1995"/>
        <v>1551.804716356143</v>
      </c>
      <c r="AC427" s="277">
        <f t="shared" si="1983"/>
        <v>0.91602019497620724</v>
      </c>
      <c r="AD427" s="23"/>
      <c r="AE427" s="42">
        <f t="shared" si="1878"/>
        <v>6260.4</v>
      </c>
      <c r="AH427" s="267">
        <f t="shared" si="1879"/>
        <v>204.6466013844115</v>
      </c>
      <c r="AI427" s="267">
        <f t="shared" si="1880"/>
        <v>201.78632674104117</v>
      </c>
      <c r="AJ427" s="267">
        <f t="shared" ref="AJ427:AJ457" si="1996">M427/AB427</f>
        <v>17.116978372718968</v>
      </c>
      <c r="AK427" s="51">
        <f t="shared" si="1910"/>
        <v>21.430990242347892</v>
      </c>
      <c r="AN427" s="34">
        <f t="shared" si="1911"/>
        <v>11.548830744997245</v>
      </c>
      <c r="AO427" s="34">
        <f t="shared" si="1912"/>
        <v>12.770554597150342</v>
      </c>
      <c r="AQ427" s="26">
        <f t="shared" si="1881"/>
        <v>1.1146128983856467</v>
      </c>
      <c r="AR427" s="26">
        <f t="shared" si="1882"/>
        <v>1.0223625355316712</v>
      </c>
      <c r="AS427" s="26">
        <f t="shared" si="1882"/>
        <v>1.282762435636718</v>
      </c>
      <c r="AT427" s="26">
        <f t="shared" si="1974"/>
        <v>1.1057018634504501</v>
      </c>
      <c r="AU427" s="26"/>
      <c r="AV427" s="26">
        <f t="shared" si="1913"/>
        <v>1.2636005350598511</v>
      </c>
      <c r="AY427" s="34">
        <f t="shared" si="1914"/>
        <v>12.344080170173791</v>
      </c>
      <c r="AZ427" s="34">
        <f t="shared" si="1915"/>
        <v>8.147164400512791</v>
      </c>
      <c r="BA427" s="34">
        <f t="shared" si="1916"/>
        <v>0.24787628847296389</v>
      </c>
      <c r="BB427" s="369">
        <f t="shared" si="1917"/>
        <v>1.4631975512366738E-4</v>
      </c>
      <c r="BD427" s="26"/>
      <c r="BE427" s="26"/>
      <c r="BF427" s="26"/>
      <c r="BH427" s="258">
        <f>[2]National!CQ345</f>
        <v>1.0941234793863042</v>
      </c>
      <c r="BI427" s="258">
        <f>[10]Commercial_Total!Y343</f>
        <v>0.98988967624367685</v>
      </c>
      <c r="BJ427" s="258">
        <f>[11]Total_Industrial!Z350</f>
        <v>1.1068533428704326</v>
      </c>
      <c r="BK427" s="258">
        <f t="shared" si="1975"/>
        <v>1.1130098189801645</v>
      </c>
      <c r="BL427" s="1"/>
      <c r="BN427" s="258"/>
      <c r="BO427" s="258">
        <f>[10]Commercial_Total!X343</f>
        <v>1.0328045236426939</v>
      </c>
      <c r="BP427" s="258">
        <f>[11]Total_Industrial!AD350</f>
        <v>1.1589266632463298</v>
      </c>
      <c r="BQ427" s="258">
        <f t="shared" si="1976"/>
        <v>0.99343406014476054</v>
      </c>
      <c r="BR427" s="1"/>
      <c r="BZ427" s="83">
        <f t="shared" si="1943"/>
        <v>0.82528968981109185</v>
      </c>
      <c r="CA427" s="83">
        <f t="shared" si="1883"/>
        <v>1.2680406148477179</v>
      </c>
      <c r="CB427" s="83">
        <f t="shared" si="1884"/>
        <v>1.2636005350598511</v>
      </c>
      <c r="CC427" s="83">
        <f t="shared" si="1885"/>
        <v>1.098133548526238</v>
      </c>
      <c r="CD427" s="83" t="str">
        <f t="shared" si="1886"/>
        <v>NA</v>
      </c>
      <c r="CE427" s="83">
        <f t="shared" si="1887"/>
        <v>1.0856910844900209</v>
      </c>
      <c r="CF427" s="84" t="str">
        <f t="shared" si="1918"/>
        <v xml:space="preserve">NA </v>
      </c>
      <c r="CG427" s="84">
        <f t="shared" si="1888"/>
        <v>1.0428364936246743</v>
      </c>
      <c r="CH427" s="9"/>
      <c r="CI427" s="84" t="str">
        <f t="shared" si="1919"/>
        <v xml:space="preserve">NA </v>
      </c>
      <c r="CJ427" s="26"/>
      <c r="CK427" s="87">
        <f t="shared" si="1889"/>
        <v>1.6162675957176857</v>
      </c>
      <c r="CL427" s="87">
        <f t="shared" si="1920"/>
        <v>3.6475660427400958E-3</v>
      </c>
      <c r="CM427" s="92">
        <f t="shared" si="1921"/>
        <v>1</v>
      </c>
      <c r="CN427" s="92">
        <f t="shared" si="1922"/>
        <v>1</v>
      </c>
      <c r="CO427" s="5">
        <f t="shared" si="1890"/>
        <v>1</v>
      </c>
      <c r="CP427" s="91">
        <f t="shared" si="1891"/>
        <v>0</v>
      </c>
      <c r="CQ427" s="37" t="e">
        <f t="shared" si="1892"/>
        <v>#VALUE!</v>
      </c>
      <c r="CR427" t="e">
        <f t="shared" si="1893"/>
        <v>#VALUE!</v>
      </c>
      <c r="CS427" s="84">
        <f t="shared" si="1894"/>
        <v>1.1630207568452688</v>
      </c>
      <c r="CT427" s="205"/>
      <c r="CU427" s="244"/>
      <c r="CV427" s="5"/>
      <c r="CW427" s="26">
        <f t="shared" si="1923"/>
        <v>0.21873851213353951</v>
      </c>
      <c r="CX427" s="26">
        <f t="shared" si="1924"/>
        <v>0.14235089369952014</v>
      </c>
      <c r="CY427" s="26">
        <f t="shared" si="1925"/>
        <v>0.36738724140879098</v>
      </c>
      <c r="CZ427" s="26">
        <f t="shared" si="1926"/>
        <v>0.27152335275814943</v>
      </c>
      <c r="DA427" s="26"/>
      <c r="DB427">
        <f t="shared" si="1927"/>
        <v>1</v>
      </c>
      <c r="DD427" s="26">
        <f t="shared" si="1944"/>
        <v>0.21932767825427929</v>
      </c>
      <c r="DE427" s="26">
        <f t="shared" si="1945"/>
        <v>0.1428083885614729</v>
      </c>
      <c r="DF427" s="26">
        <f t="shared" si="1946"/>
        <v>0.36862049680240017</v>
      </c>
      <c r="DG427" s="26">
        <f t="shared" si="1947"/>
        <v>0.26923459084963752</v>
      </c>
      <c r="DH427" s="26"/>
      <c r="DI427" s="26">
        <f t="shared" si="1948"/>
        <v>0.99999115446778986</v>
      </c>
      <c r="DJ427" s="26"/>
      <c r="DK427" s="26">
        <f t="shared" si="1949"/>
        <v>0.21932961834148296</v>
      </c>
      <c r="DL427" s="26">
        <f t="shared" si="1950"/>
        <v>0.14280965178884772</v>
      </c>
      <c r="DM427" s="26">
        <f t="shared" si="1951"/>
        <v>0.36862375747572035</v>
      </c>
      <c r="DN427" s="26">
        <f t="shared" si="1952"/>
        <v>0.269236972393949</v>
      </c>
      <c r="DO427" s="26"/>
      <c r="DP427" s="26">
        <f t="shared" si="1953"/>
        <v>1</v>
      </c>
      <c r="DQ427" s="26"/>
      <c r="DR427" s="26"/>
      <c r="DS427" s="26">
        <f t="shared" si="1954"/>
        <v>1.4474827095230756E-4</v>
      </c>
      <c r="DT427" s="26">
        <f t="shared" si="1955"/>
        <v>4.7230295277923143E-3</v>
      </c>
      <c r="DU427" s="26">
        <f t="shared" si="1956"/>
        <v>-2.4804670855040831E-2</v>
      </c>
      <c r="DV427" s="26">
        <f t="shared" si="1957"/>
        <v>-1.9270655615237876E-2</v>
      </c>
      <c r="DW427" s="26"/>
      <c r="DY427" s="26">
        <f t="shared" si="1969"/>
        <v>0.98646668779644964</v>
      </c>
      <c r="DZ427" s="26">
        <f t="shared" si="1958"/>
        <v>0.9842787903627076</v>
      </c>
      <c r="EA427" s="26">
        <f t="shared" si="1895"/>
        <v>1.1630207568452688</v>
      </c>
      <c r="EC427" s="26">
        <f t="shared" si="1928"/>
        <v>-2.9053583381298535E-2</v>
      </c>
      <c r="ED427" s="26">
        <f t="shared" si="1929"/>
        <v>-3.4668542648233963E-2</v>
      </c>
      <c r="EE427" s="26">
        <f t="shared" si="1930"/>
        <v>-5.425542498992326E-3</v>
      </c>
      <c r="EF427" s="26">
        <f t="shared" si="1931"/>
        <v>1.2693197072145107E-2</v>
      </c>
      <c r="EG427" s="26"/>
      <c r="EI427" s="26">
        <f t="shared" si="1932"/>
        <v>0.99014308126048378</v>
      </c>
      <c r="EJ427" s="26">
        <f t="shared" si="1959"/>
        <v>0.90972199858573155</v>
      </c>
      <c r="EK427" s="26">
        <f t="shared" si="1933"/>
        <v>1.098133548526238</v>
      </c>
      <c r="EN427" s="26">
        <f t="shared" si="1960"/>
        <v>-1.9697936084600437E-2</v>
      </c>
      <c r="EO427" s="26">
        <f t="shared" si="1961"/>
        <v>-1.2842856574655968E-2</v>
      </c>
      <c r="EP427" s="26">
        <f t="shared" si="1962"/>
        <v>-7.1626664472567497E-3</v>
      </c>
      <c r="EQ427" s="26">
        <f t="shared" si="1963"/>
        <v>-1.1425303816437887E-2</v>
      </c>
      <c r="ET427" s="26">
        <f t="shared" si="1964"/>
        <v>0.98819931286918838</v>
      </c>
      <c r="EU427" s="26">
        <f t="shared" si="1965"/>
        <v>0.93091284367235783</v>
      </c>
      <c r="EV427" s="26">
        <f t="shared" si="1896"/>
        <v>1.0856910844900209</v>
      </c>
      <c r="EW427" s="26"/>
      <c r="EX427" s="26" t="e">
        <f t="shared" si="1934"/>
        <v>#NUM!</v>
      </c>
      <c r="EY427" s="26">
        <f t="shared" si="1935"/>
        <v>1.7565886102448372E-2</v>
      </c>
      <c r="EZ427" s="26">
        <f t="shared" si="1936"/>
        <v>-1.7642023092397024E-2</v>
      </c>
      <c r="FA427" s="26">
        <f t="shared" si="1937"/>
        <v>-7.8453517987999554E-3</v>
      </c>
      <c r="FB427" s="26"/>
      <c r="FC427" s="26"/>
      <c r="FD427" s="26" t="e">
        <f t="shared" si="1966"/>
        <v>#NUM!</v>
      </c>
      <c r="FE427" s="26">
        <f t="shared" si="1967"/>
        <v>1.059183808336746</v>
      </c>
      <c r="FF427" s="26">
        <f t="shared" si="1897"/>
        <v>1.0538000208793579</v>
      </c>
      <c r="FV427" s="26">
        <f t="shared" si="1898"/>
        <v>0.82528968981109185</v>
      </c>
      <c r="FX427" s="8">
        <f t="shared" si="1968"/>
        <v>29</v>
      </c>
      <c r="FY427" t="b">
        <f t="shared" si="1938"/>
        <v>0</v>
      </c>
    </row>
    <row r="428" spans="1:204" x14ac:dyDescent="0.2">
      <c r="A428" t="s">
        <v>564</v>
      </c>
      <c r="B428" s="1">
        <f t="shared" si="1942"/>
        <v>1979</v>
      </c>
      <c r="C428" s="42">
        <f t="shared" si="1970"/>
        <v>15812.724</v>
      </c>
      <c r="D428" s="42">
        <f t="shared" si="1970"/>
        <v>10648.023999999999</v>
      </c>
      <c r="E428" s="42">
        <f t="shared" si="1970"/>
        <v>33924.737999999998</v>
      </c>
      <c r="F428" s="42">
        <f t="shared" si="1970"/>
        <v>20471.531999999999</v>
      </c>
      <c r="G428" s="42"/>
      <c r="H428" s="42">
        <f t="shared" si="1876"/>
        <v>80857.017999999996</v>
      </c>
      <c r="I428" s="1"/>
      <c r="J428" s="1"/>
      <c r="K428" s="42">
        <f>[2]National!H346</f>
        <v>15567.39033574858</v>
      </c>
      <c r="L428" s="42">
        <f>[10]Commercial_Total!D344</f>
        <v>10483.025976113317</v>
      </c>
      <c r="M428" s="42">
        <f>[11]Total_Industrial!F351</f>
        <v>26292.047285064877</v>
      </c>
      <c r="N428" s="42">
        <f t="shared" si="1971"/>
        <v>19444.027412857857</v>
      </c>
      <c r="O428" s="42"/>
      <c r="P428" s="42">
        <f t="shared" si="1972"/>
        <v>71786.49100978463</v>
      </c>
      <c r="Q428" s="27"/>
      <c r="R428" s="27"/>
      <c r="S428" s="51">
        <f t="shared" si="1977"/>
        <v>0.98448504734216447</v>
      </c>
      <c r="T428" s="51">
        <f t="shared" si="1978"/>
        <v>0.98450435274313031</v>
      </c>
      <c r="U428" s="51">
        <f t="shared" si="1979"/>
        <v>0.77501106375721684</v>
      </c>
      <c r="V428" s="51">
        <f t="shared" si="1980"/>
        <v>0.94980812441676854</v>
      </c>
      <c r="W428" s="51"/>
      <c r="X428" s="51">
        <f t="shared" si="1981"/>
        <v>0.8878201643521485</v>
      </c>
      <c r="Y428" s="218"/>
      <c r="Z428" s="231">
        <f t="shared" si="1973"/>
        <v>78688.399457564272</v>
      </c>
      <c r="AA428" s="231">
        <f t="shared" si="1877"/>
        <v>52144.920365325939</v>
      </c>
      <c r="AB428" s="231">
        <f t="shared" si="1995"/>
        <v>1596.7637525646142</v>
      </c>
      <c r="AC428" s="277">
        <f t="shared" si="1983"/>
        <v>0.92015382081904729</v>
      </c>
      <c r="AD428" s="23"/>
      <c r="AE428" s="42">
        <f t="shared" si="1878"/>
        <v>6459.2</v>
      </c>
      <c r="AH428" s="267">
        <f t="shared" si="1879"/>
        <v>197.83590012075274</v>
      </c>
      <c r="AI428" s="267">
        <f t="shared" si="1880"/>
        <v>201.03637905033727</v>
      </c>
      <c r="AJ428" s="267">
        <f t="shared" si="1996"/>
        <v>16.465834249328598</v>
      </c>
      <c r="AK428" s="51">
        <f t="shared" si="1910"/>
        <v>21.131279328439174</v>
      </c>
      <c r="AN428" s="34">
        <f t="shared" si="1911"/>
        <v>11.113836235104136</v>
      </c>
      <c r="AO428" s="34">
        <f t="shared" si="1912"/>
        <v>12.518116485013623</v>
      </c>
      <c r="AQ428" s="26">
        <f t="shared" si="1881"/>
        <v>1.0775182414298448</v>
      </c>
      <c r="AR428" s="26">
        <f t="shared" si="1882"/>
        <v>1.0185628805452949</v>
      </c>
      <c r="AS428" s="26">
        <f t="shared" si="1882"/>
        <v>1.2339650834707534</v>
      </c>
      <c r="AT428" s="26">
        <f t="shared" si="1974"/>
        <v>1.0902386994875235</v>
      </c>
      <c r="AU428" s="26"/>
      <c r="AV428" s="26">
        <f t="shared" si="1913"/>
        <v>1.2160061674926295</v>
      </c>
      <c r="AY428" s="34">
        <f t="shared" si="1914"/>
        <v>12.182375442402197</v>
      </c>
      <c r="AZ428" s="34">
        <f t="shared" si="1915"/>
        <v>8.0729688452634907</v>
      </c>
      <c r="BA428" s="34">
        <f t="shared" si="1916"/>
        <v>0.24720766543296605</v>
      </c>
      <c r="BB428" s="369">
        <f t="shared" si="1917"/>
        <v>1.4245631360215619E-4</v>
      </c>
      <c r="BD428" s="26"/>
      <c r="BE428" s="26"/>
      <c r="BF428" s="26"/>
      <c r="BH428" s="258">
        <f>[2]National!CQ346</f>
        <v>1.0753010603056168</v>
      </c>
      <c r="BI428" s="258">
        <f>[10]Commercial_Total!Y344</f>
        <v>1.0008542271428613</v>
      </c>
      <c r="BJ428" s="258">
        <f>[11]Total_Industrial!Z351</f>
        <v>1.0629999032005377</v>
      </c>
      <c r="BK428" s="258">
        <f t="shared" si="1975"/>
        <v>1.0999515590507036</v>
      </c>
      <c r="BL428" s="1"/>
      <c r="BN428" s="258">
        <f>[2]National!CU346</f>
        <v>1.0020619166167268</v>
      </c>
      <c r="BO428" s="258">
        <f>[10]Commercial_Total!X344</f>
        <v>1.0176935391010802</v>
      </c>
      <c r="BP428" s="258">
        <f>[11]Total_Industrial!AD351</f>
        <v>1.1608321619637545</v>
      </c>
      <c r="BQ428" s="258">
        <f t="shared" si="1976"/>
        <v>0.99116973880962289</v>
      </c>
      <c r="BR428" s="1"/>
      <c r="BZ428" s="83">
        <f t="shared" si="1943"/>
        <v>0.85149689547437946</v>
      </c>
      <c r="CA428" s="83">
        <f t="shared" si="1883"/>
        <v>1.2429750018792514</v>
      </c>
      <c r="CB428" s="83">
        <f t="shared" si="1884"/>
        <v>1.2160061674926295</v>
      </c>
      <c r="CC428" s="83">
        <f t="shared" si="1885"/>
        <v>1.084558772412118</v>
      </c>
      <c r="CD428" s="83">
        <f t="shared" si="1886"/>
        <v>1.0538000208793579</v>
      </c>
      <c r="CE428" s="83">
        <f t="shared" si="1887"/>
        <v>1.0639578256570479</v>
      </c>
      <c r="CF428" s="84">
        <f t="shared" si="1918"/>
        <v>1.0354253094106589</v>
      </c>
      <c r="CG428" s="84">
        <f t="shared" si="1888"/>
        <v>1.0354254764976722</v>
      </c>
      <c r="CH428" s="9"/>
      <c r="CI428" s="84">
        <f t="shared" si="1919"/>
        <v>1.1429080570127805</v>
      </c>
      <c r="CJ428" s="26"/>
      <c r="CK428" s="87">
        <f t="shared" si="1889"/>
        <v>1.4765118644870696</v>
      </c>
      <c r="CL428" s="87">
        <f t="shared" si="1920"/>
        <v>3.4634497513530245E-3</v>
      </c>
      <c r="CM428" s="92">
        <f t="shared" si="1921"/>
        <v>1</v>
      </c>
      <c r="CN428" s="92">
        <f t="shared" si="1922"/>
        <v>1</v>
      </c>
      <c r="CO428" s="5">
        <f t="shared" si="1890"/>
        <v>1</v>
      </c>
      <c r="CP428" s="91">
        <f t="shared" si="1891"/>
        <v>1</v>
      </c>
      <c r="CQ428" s="37">
        <f t="shared" si="1892"/>
        <v>1.0354253094106589</v>
      </c>
      <c r="CR428">
        <f t="shared" si="1893"/>
        <v>1.1429080570127805</v>
      </c>
      <c r="CS428" s="84">
        <f t="shared" si="1894"/>
        <v>1.1332233394540498</v>
      </c>
      <c r="CT428" s="205"/>
      <c r="CU428" s="244"/>
      <c r="CV428" s="5"/>
      <c r="CW428" s="26">
        <f t="shared" si="1923"/>
        <v>0.21685682245739962</v>
      </c>
      <c r="CX428" s="26">
        <f t="shared" si="1924"/>
        <v>0.14603062259561428</v>
      </c>
      <c r="CY428" s="26">
        <f t="shared" si="1925"/>
        <v>0.36625341223993274</v>
      </c>
      <c r="CZ428" s="26">
        <f t="shared" si="1926"/>
        <v>0.27085914270705336</v>
      </c>
      <c r="DA428" s="26"/>
      <c r="DB428">
        <f t="shared" si="1927"/>
        <v>1</v>
      </c>
      <c r="DD428" s="26">
        <f t="shared" si="1944"/>
        <v>0.21779631253131992</v>
      </c>
      <c r="DE428" s="26">
        <f t="shared" si="1945"/>
        <v>0.14418293229192997</v>
      </c>
      <c r="DF428" s="26">
        <f t="shared" si="1946"/>
        <v>0.36682003477188774</v>
      </c>
      <c r="DG428" s="26">
        <f t="shared" si="1947"/>
        <v>0.27119111216554864</v>
      </c>
      <c r="DH428" s="26"/>
      <c r="DI428" s="26">
        <f t="shared" si="1948"/>
        <v>0.99999039176068627</v>
      </c>
      <c r="DJ428" s="26"/>
      <c r="DK428" s="26">
        <f t="shared" si="1949"/>
        <v>0.21779840519051916</v>
      </c>
      <c r="DL428" s="26">
        <f t="shared" si="1950"/>
        <v>0.14418431764935924</v>
      </c>
      <c r="DM428" s="26">
        <f t="shared" si="1951"/>
        <v>0.36682355930043142</v>
      </c>
      <c r="DN428" s="26">
        <f t="shared" si="1952"/>
        <v>0.27119371785969021</v>
      </c>
      <c r="DO428" s="26"/>
      <c r="DP428" s="26">
        <f t="shared" si="1953"/>
        <v>1</v>
      </c>
      <c r="DQ428" s="26"/>
      <c r="DR428" s="26"/>
      <c r="DS428" s="26">
        <f t="shared" si="1954"/>
        <v>-3.3846696042969839E-2</v>
      </c>
      <c r="DT428" s="26">
        <f t="shared" si="1955"/>
        <v>-3.7234671550250334E-3</v>
      </c>
      <c r="DU428" s="26">
        <f t="shared" si="1956"/>
        <v>-3.8783275627778287E-2</v>
      </c>
      <c r="DV428" s="26">
        <f t="shared" si="1957"/>
        <v>-1.4083641255986948E-2</v>
      </c>
      <c r="DW428" s="26"/>
      <c r="DY428" s="26">
        <f t="shared" si="1969"/>
        <v>0.97437929012372448</v>
      </c>
      <c r="DZ428" s="26">
        <f t="shared" si="1958"/>
        <v>0.95906086903745325</v>
      </c>
      <c r="EA428" s="26">
        <f t="shared" si="1895"/>
        <v>1.1332233394540498</v>
      </c>
      <c r="EC428" s="26">
        <f t="shared" si="1928"/>
        <v>-1.3186338329041343E-2</v>
      </c>
      <c r="ED428" s="26">
        <f t="shared" si="1929"/>
        <v>-9.1486391170113937E-3</v>
      </c>
      <c r="EE428" s="26">
        <f t="shared" si="1930"/>
        <v>-2.7010507661476709E-3</v>
      </c>
      <c r="EF428" s="26">
        <f t="shared" si="1931"/>
        <v>-2.675894902094186E-2</v>
      </c>
      <c r="EG428" s="26"/>
      <c r="EI428" s="26">
        <f t="shared" si="1932"/>
        <v>0.98763831946274827</v>
      </c>
      <c r="EJ428" s="26">
        <f t="shared" si="1959"/>
        <v>0.89847630586150462</v>
      </c>
      <c r="EK428" s="26">
        <f t="shared" si="1933"/>
        <v>1.084558772412118</v>
      </c>
      <c r="EN428" s="26">
        <f t="shared" si="1960"/>
        <v>-1.735288880113723E-2</v>
      </c>
      <c r="EO428" s="26">
        <f t="shared" si="1961"/>
        <v>1.1015642699392253E-2</v>
      </c>
      <c r="EP428" s="26">
        <f t="shared" si="1962"/>
        <v>-4.0426155054229057E-2</v>
      </c>
      <c r="EQ428" s="26">
        <f t="shared" si="1963"/>
        <v>-1.1801752731073001E-2</v>
      </c>
      <c r="ET428" s="26">
        <f t="shared" si="1964"/>
        <v>0.97998209698555128</v>
      </c>
      <c r="EU428" s="26">
        <f t="shared" si="1965"/>
        <v>0.91227792065281987</v>
      </c>
      <c r="EV428" s="26">
        <f t="shared" si="1896"/>
        <v>1.0639578256570479</v>
      </c>
      <c r="EW428" s="26"/>
      <c r="EX428" s="26" t="e">
        <f t="shared" si="1934"/>
        <v>#DIV/0!</v>
      </c>
      <c r="EY428" s="26">
        <f t="shared" si="1935"/>
        <v>-1.4739109854417296E-2</v>
      </c>
      <c r="EZ428" s="26">
        <f t="shared" si="1936"/>
        <v>1.6428424586937432E-3</v>
      </c>
      <c r="FA428" s="26">
        <f t="shared" si="1937"/>
        <v>-2.2818885249138265E-3</v>
      </c>
      <c r="FB428" s="26"/>
      <c r="FC428" s="26"/>
      <c r="FD428" s="26" t="e">
        <f t="shared" si="1966"/>
        <v>#DIV/0!</v>
      </c>
      <c r="FE428" s="26">
        <f t="shared" si="1967"/>
        <v>1.059183808336746</v>
      </c>
      <c r="FF428" s="26">
        <f t="shared" si="1897"/>
        <v>1.0538000208793579</v>
      </c>
      <c r="FV428" s="26">
        <f t="shared" si="1898"/>
        <v>0.85149689547437946</v>
      </c>
      <c r="FX428" s="8">
        <f t="shared" si="1968"/>
        <v>30</v>
      </c>
      <c r="FY428" t="b">
        <f t="shared" si="1938"/>
        <v>0</v>
      </c>
    </row>
    <row r="429" spans="1:204" x14ac:dyDescent="0.2">
      <c r="A429" t="s">
        <v>564</v>
      </c>
      <c r="B429" s="1">
        <f t="shared" si="1942"/>
        <v>1980</v>
      </c>
      <c r="C429" s="42">
        <f t="shared" si="1970"/>
        <v>15753.38</v>
      </c>
      <c r="D429" s="42">
        <f t="shared" si="1970"/>
        <v>10578.258</v>
      </c>
      <c r="E429" s="42">
        <f t="shared" si="1970"/>
        <v>32039.432000000001</v>
      </c>
      <c r="F429" s="42">
        <f t="shared" si="1970"/>
        <v>19696.689999999999</v>
      </c>
      <c r="G429" s="42"/>
      <c r="H429" s="42">
        <f t="shared" si="1876"/>
        <v>78067.759999999995</v>
      </c>
      <c r="I429" s="1"/>
      <c r="J429" s="1"/>
      <c r="K429" s="42">
        <f>[2]National!H347</f>
        <v>15476.304297093435</v>
      </c>
      <c r="L429" s="42">
        <f>[10]Commercial_Total!D345</f>
        <v>10392.772879737806</v>
      </c>
      <c r="M429" s="42">
        <f>[11]Total_Industrial!F352</f>
        <v>24825.897737543066</v>
      </c>
      <c r="N429" s="42">
        <f t="shared" si="1971"/>
        <v>18523.569707188886</v>
      </c>
      <c r="O429" s="42"/>
      <c r="P429" s="42">
        <f t="shared" si="1972"/>
        <v>69218.544621563196</v>
      </c>
      <c r="Q429" s="27"/>
      <c r="R429" s="27"/>
      <c r="S429" s="51">
        <f t="shared" si="1977"/>
        <v>0.98241166639117672</v>
      </c>
      <c r="T429" s="51">
        <f t="shared" si="1978"/>
        <v>0.9824654380463973</v>
      </c>
      <c r="U429" s="51">
        <f t="shared" si="1979"/>
        <v>0.77485448985309935</v>
      </c>
      <c r="V429" s="51">
        <f t="shared" si="1980"/>
        <v>0.94044073939270445</v>
      </c>
      <c r="W429" s="51"/>
      <c r="X429" s="51">
        <f t="shared" si="1981"/>
        <v>0.8866469925813576</v>
      </c>
      <c r="Y429" s="218"/>
      <c r="Z429" s="231">
        <f t="shared" si="1973"/>
        <v>80226.208855010162</v>
      </c>
      <c r="AA429" s="231">
        <f t="shared" si="1877"/>
        <v>53249.557142872116</v>
      </c>
      <c r="AB429" s="231">
        <f t="shared" si="1995"/>
        <v>1552.6903037742604</v>
      </c>
      <c r="AC429" s="277">
        <f t="shared" si="1983"/>
        <v>0.91829096619781136</v>
      </c>
      <c r="AD429" s="23"/>
      <c r="AE429" s="42">
        <f t="shared" si="1878"/>
        <v>6443.4</v>
      </c>
      <c r="AH429" s="267">
        <f t="shared" si="1879"/>
        <v>192.90833404658551</v>
      </c>
      <c r="AI429" s="267">
        <f t="shared" si="1880"/>
        <v>195.17106690396133</v>
      </c>
      <c r="AJ429" s="267">
        <f t="shared" si="1996"/>
        <v>15.988956508066407</v>
      </c>
      <c r="AK429" s="51">
        <f t="shared" si="1910"/>
        <v>20.171786927062808</v>
      </c>
      <c r="AN429" s="34">
        <f t="shared" si="1911"/>
        <v>10.742549682087594</v>
      </c>
      <c r="AO429" s="34">
        <f t="shared" si="1912"/>
        <v>12.115926374274451</v>
      </c>
      <c r="AQ429" s="26">
        <f t="shared" si="1881"/>
        <v>1.0506801279856961</v>
      </c>
      <c r="AR429" s="26">
        <f t="shared" si="1882"/>
        <v>0.9888459245230512</v>
      </c>
      <c r="AS429" s="26">
        <f t="shared" si="1882"/>
        <v>1.1982274176536729</v>
      </c>
      <c r="AT429" s="26">
        <f t="shared" si="1974"/>
        <v>1.0407350356730527</v>
      </c>
      <c r="AU429" s="26"/>
      <c r="AV429" s="26">
        <f t="shared" si="1913"/>
        <v>1.175382324489695</v>
      </c>
      <c r="AY429" s="34">
        <f t="shared" si="1914"/>
        <v>12.450912383991398</v>
      </c>
      <c r="AZ429" s="34">
        <f t="shared" si="1915"/>
        <v>8.2642016858913188</v>
      </c>
      <c r="BA429" s="34">
        <f t="shared" si="1916"/>
        <v>0.24097375667726054</v>
      </c>
      <c r="BB429" s="369">
        <f t="shared" si="1917"/>
        <v>1.4251652329481506E-4</v>
      </c>
      <c r="BD429" s="26"/>
      <c r="BE429" s="26"/>
      <c r="BF429" s="26"/>
      <c r="BH429" s="258">
        <f>[2]National!CQ347</f>
        <v>1.0310875499972323</v>
      </c>
      <c r="BI429" s="258">
        <f>[10]Commercial_Total!Y345</f>
        <v>0.96371023959211022</v>
      </c>
      <c r="BJ429" s="258">
        <f>[11]Total_Industrial!Z352</f>
        <v>1.077760234111689</v>
      </c>
      <c r="BK429" s="258">
        <f t="shared" si="1975"/>
        <v>1.0650117526963567</v>
      </c>
      <c r="BL429" s="1"/>
      <c r="BN429" s="258">
        <f>[2]National!CU347</f>
        <v>1.019001856814697</v>
      </c>
      <c r="BO429" s="258">
        <f>[10]Commercial_Total!X345</f>
        <v>1.026082201784615</v>
      </c>
      <c r="BP429" s="258">
        <f>[11]Total_Industrial!AD352</f>
        <v>1.1117745906333083</v>
      </c>
      <c r="BQ429" s="258">
        <f t="shared" si="1976"/>
        <v>0.97720521209100131</v>
      </c>
      <c r="BR429" s="1"/>
      <c r="BZ429" s="83">
        <f t="shared" si="1943"/>
        <v>0.84941402902830321</v>
      </c>
      <c r="CA429" s="83">
        <f t="shared" si="1883"/>
        <v>1.2030399002806746</v>
      </c>
      <c r="CB429" s="83">
        <f t="shared" si="1884"/>
        <v>1.175382324489695</v>
      </c>
      <c r="CC429" s="83">
        <f t="shared" si="1885"/>
        <v>1.0836098800896121</v>
      </c>
      <c r="CD429" s="83">
        <f t="shared" si="1886"/>
        <v>1.0385637719725376</v>
      </c>
      <c r="CE429" s="83">
        <f t="shared" si="1887"/>
        <v>1.0444145407020131</v>
      </c>
      <c r="CF429" s="84">
        <f t="shared" si="1918"/>
        <v>0.99838595866105373</v>
      </c>
      <c r="CG429" s="84">
        <f t="shared" si="1888"/>
        <v>0.99838623589344433</v>
      </c>
      <c r="CH429" s="9"/>
      <c r="CI429" s="84">
        <f t="shared" si="1919"/>
        <v>1.1253979644125767</v>
      </c>
      <c r="CJ429" s="26"/>
      <c r="CK429" s="87">
        <f t="shared" si="1889"/>
        <v>1.2956227765928638</v>
      </c>
      <c r="CL429" s="87">
        <f t="shared" si="1920"/>
        <v>3.5337600111568909E-3</v>
      </c>
      <c r="CM429" s="92">
        <f t="shared" si="1921"/>
        <v>1</v>
      </c>
      <c r="CN429" s="92">
        <f t="shared" si="1922"/>
        <v>1</v>
      </c>
      <c r="CO429" s="5">
        <f t="shared" si="1890"/>
        <v>1</v>
      </c>
      <c r="CP429" s="91">
        <f t="shared" si="1891"/>
        <v>1</v>
      </c>
      <c r="CQ429" s="37">
        <f t="shared" si="1892"/>
        <v>0.99838595866105373</v>
      </c>
      <c r="CR429">
        <f t="shared" si="1893"/>
        <v>1.1253979644125767</v>
      </c>
      <c r="CS429" s="84">
        <f t="shared" si="1894"/>
        <v>1.0963242578156038</v>
      </c>
      <c r="CT429" s="205"/>
      <c r="CU429" s="244"/>
      <c r="CV429" s="5"/>
      <c r="CW429" s="26">
        <f t="shared" si="1923"/>
        <v>0.22358609794104517</v>
      </c>
      <c r="CX429" s="26">
        <f t="shared" si="1924"/>
        <v>0.15014434262606866</v>
      </c>
      <c r="CY429" s="26">
        <f t="shared" si="1925"/>
        <v>0.35865963194217781</v>
      </c>
      <c r="CZ429" s="26">
        <f t="shared" si="1926"/>
        <v>0.26760992749070833</v>
      </c>
      <c r="DA429" s="26"/>
      <c r="DB429">
        <f t="shared" si="1927"/>
        <v>0.99999999999999989</v>
      </c>
      <c r="DD429" s="26">
        <f t="shared" si="1944"/>
        <v>0.22020432367385448</v>
      </c>
      <c r="DE429" s="26">
        <f t="shared" si="1945"/>
        <v>0.14807795920680122</v>
      </c>
      <c r="DF429" s="26">
        <f t="shared" si="1946"/>
        <v>0.36244326367631241</v>
      </c>
      <c r="DG429" s="26">
        <f t="shared" si="1947"/>
        <v>0.26923126734633918</v>
      </c>
      <c r="DH429" s="26"/>
      <c r="DI429" s="26">
        <f t="shared" si="1948"/>
        <v>0.99995681390330726</v>
      </c>
      <c r="DJ429" s="26"/>
      <c r="DK429" s="26">
        <f t="shared" si="1949"/>
        <v>0.22021383384977619</v>
      </c>
      <c r="DL429" s="26">
        <f t="shared" si="1950"/>
        <v>0.14808435439204867</v>
      </c>
      <c r="DM429" s="26">
        <f t="shared" si="1951"/>
        <v>0.36245891686214315</v>
      </c>
      <c r="DN429" s="26">
        <f t="shared" si="1952"/>
        <v>0.26924289489603198</v>
      </c>
      <c r="DO429" s="26"/>
      <c r="DP429" s="26">
        <f t="shared" si="1953"/>
        <v>1</v>
      </c>
      <c r="DQ429" s="26"/>
      <c r="DR429" s="26"/>
      <c r="DS429" s="26">
        <f t="shared" si="1954"/>
        <v>-2.5222776839138247E-2</v>
      </c>
      <c r="DT429" s="26">
        <f t="shared" si="1955"/>
        <v>-2.9609441817656599E-2</v>
      </c>
      <c r="DU429" s="26">
        <f t="shared" si="1956"/>
        <v>-2.9389316904127789E-2</v>
      </c>
      <c r="DV429" s="26">
        <f t="shared" si="1957"/>
        <v>-4.6469434038980649E-2</v>
      </c>
      <c r="DW429" s="26"/>
      <c r="DY429" s="26">
        <f t="shared" si="1969"/>
        <v>0.967438826616276</v>
      </c>
      <c r="DZ429" s="26">
        <f t="shared" si="1958"/>
        <v>0.92783272179517973</v>
      </c>
      <c r="EA429" s="26">
        <f t="shared" si="1895"/>
        <v>1.0963242578156038</v>
      </c>
      <c r="EC429" s="26">
        <f t="shared" si="1928"/>
        <v>2.1803632702236852E-2</v>
      </c>
      <c r="ED429" s="26">
        <f t="shared" si="1929"/>
        <v>2.3411835601174238E-2</v>
      </c>
      <c r="EE429" s="26">
        <f t="shared" si="1930"/>
        <v>-2.5540700029818023E-2</v>
      </c>
      <c r="EF429" s="26">
        <f t="shared" si="1931"/>
        <v>4.2256443954750403E-4</v>
      </c>
      <c r="EG429" s="26"/>
      <c r="EI429" s="26">
        <f t="shared" si="1932"/>
        <v>0.99912508907157183</v>
      </c>
      <c r="EJ429" s="26">
        <f t="shared" si="1959"/>
        <v>0.89769021912257263</v>
      </c>
      <c r="EK429" s="26">
        <f t="shared" si="1933"/>
        <v>1.0836098800896121</v>
      </c>
      <c r="EN429" s="26">
        <f t="shared" si="1960"/>
        <v>-4.1986559486867213E-2</v>
      </c>
      <c r="EO429" s="26">
        <f t="shared" si="1961"/>
        <v>-3.7818473389701117E-2</v>
      </c>
      <c r="EP429" s="26">
        <f t="shared" si="1962"/>
        <v>1.3790022115022567E-2</v>
      </c>
      <c r="EQ429" s="26">
        <f t="shared" si="1963"/>
        <v>-3.2280307111885662E-2</v>
      </c>
      <c r="ET429" s="26">
        <f t="shared" si="1964"/>
        <v>0.98163152290085764</v>
      </c>
      <c r="EU429" s="26">
        <f t="shared" si="1965"/>
        <v>0.89552076455925533</v>
      </c>
      <c r="EV429" s="26">
        <f t="shared" si="1896"/>
        <v>1.0444145407020131</v>
      </c>
      <c r="EW429" s="26"/>
      <c r="EX429" s="26">
        <f t="shared" si="1934"/>
        <v>1.6763782647729063E-2</v>
      </c>
      <c r="EY429" s="26">
        <f t="shared" si="1935"/>
        <v>8.2090315720444642E-3</v>
      </c>
      <c r="EZ429" s="26">
        <f t="shared" si="1936"/>
        <v>-4.3179659911066752E-2</v>
      </c>
      <c r="FA429" s="26">
        <f t="shared" si="1937"/>
        <v>-1.4189126927095284E-2</v>
      </c>
      <c r="FB429" s="26"/>
      <c r="FC429" s="26"/>
      <c r="FD429" s="26">
        <f t="shared" si="1966"/>
        <v>0.9855416126352835</v>
      </c>
      <c r="FE429" s="26">
        <f t="shared" si="1967"/>
        <v>1.0438697185453776</v>
      </c>
      <c r="FF429" s="26">
        <f t="shared" si="1897"/>
        <v>1.0385637719725376</v>
      </c>
      <c r="FV429" s="26">
        <f t="shared" si="1898"/>
        <v>0.84941402902830321</v>
      </c>
      <c r="FX429" s="8">
        <f t="shared" si="1968"/>
        <v>31</v>
      </c>
      <c r="FY429" t="b">
        <f t="shared" si="1938"/>
        <v>0</v>
      </c>
    </row>
    <row r="430" spans="1:204" x14ac:dyDescent="0.2">
      <c r="A430" t="s">
        <v>564</v>
      </c>
      <c r="B430" s="1">
        <f t="shared" si="1942"/>
        <v>1981</v>
      </c>
      <c r="C430" s="42">
        <f t="shared" si="1970"/>
        <v>15261.544</v>
      </c>
      <c r="D430" s="42">
        <f t="shared" si="1970"/>
        <v>10615.891</v>
      </c>
      <c r="E430" s="42">
        <f t="shared" si="1970"/>
        <v>30711.562000000002</v>
      </c>
      <c r="F430" s="42">
        <f t="shared" si="1970"/>
        <v>19514.012999999999</v>
      </c>
      <c r="G430" s="42"/>
      <c r="H430" s="42">
        <f t="shared" si="1876"/>
        <v>76103.010000000009</v>
      </c>
      <c r="I430" s="1"/>
      <c r="J430" s="1"/>
      <c r="K430" s="42">
        <f>[2]National!H348</f>
        <v>15135.613858821765</v>
      </c>
      <c r="L430" s="42">
        <f>[10]Commercial_Total!D346</f>
        <v>10542.237444159256</v>
      </c>
      <c r="M430" s="42">
        <f>[11]Total_Industrial!F353</f>
        <v>24248.600659530493</v>
      </c>
      <c r="N430" s="42">
        <f t="shared" si="1971"/>
        <v>18487.757080546693</v>
      </c>
      <c r="O430" s="42"/>
      <c r="P430" s="42">
        <f t="shared" si="1972"/>
        <v>68414.209043058203</v>
      </c>
      <c r="Q430" s="27"/>
      <c r="R430" s="27"/>
      <c r="S430" s="51">
        <f t="shared" si="1977"/>
        <v>0.99174853205034597</v>
      </c>
      <c r="T430" s="51">
        <f t="shared" si="1978"/>
        <v>0.99306195251620966</v>
      </c>
      <c r="U430" s="51">
        <f t="shared" si="1979"/>
        <v>0.78955934118656979</v>
      </c>
      <c r="V430" s="51">
        <f t="shared" si="1980"/>
        <v>0.94740928380783052</v>
      </c>
      <c r="W430" s="51"/>
      <c r="X430" s="51">
        <f t="shared" si="1981"/>
        <v>0.89896850391407901</v>
      </c>
      <c r="Y430" s="218"/>
      <c r="Z430" s="231">
        <f t="shared" si="1973"/>
        <v>83391.453556010398</v>
      </c>
      <c r="AA430" s="231">
        <f t="shared" ref="AA430:AA457" si="1997">AA116</f>
        <v>54225.356492580366</v>
      </c>
      <c r="AB430" s="231">
        <f t="shared" si="1995"/>
        <v>1563.5705796242562</v>
      </c>
      <c r="AC430" s="277">
        <f t="shared" si="1983"/>
        <v>0.92139324235246656</v>
      </c>
      <c r="AD430" s="23"/>
      <c r="AE430" s="42">
        <f t="shared" ref="AE430:AE460" si="1998">AE116</f>
        <v>6610.6</v>
      </c>
      <c r="AH430" s="267">
        <f t="shared" si="1879"/>
        <v>181.50077991692319</v>
      </c>
      <c r="AI430" s="267">
        <f t="shared" si="1880"/>
        <v>194.41527222788747</v>
      </c>
      <c r="AJ430" s="267">
        <f t="shared" si="1996"/>
        <v>15.508478463030245</v>
      </c>
      <c r="AK430" s="51">
        <f t="shared" si="1910"/>
        <v>20.065001815451183</v>
      </c>
      <c r="AN430" s="34">
        <f t="shared" si="1911"/>
        <v>10.349167858145735</v>
      </c>
      <c r="AO430" s="34">
        <f t="shared" si="1912"/>
        <v>11.512269688076726</v>
      </c>
      <c r="AQ430" s="26">
        <f t="shared" ref="AQ430:AQ459" si="1999">AH430/AH$464</f>
        <v>0.98854859545137364</v>
      </c>
      <c r="AR430" s="26">
        <f t="shared" ref="AR430:AS459" si="2000">AI430/AI$464</f>
        <v>0.98501664543436529</v>
      </c>
      <c r="AS430" s="26">
        <f t="shared" si="2000"/>
        <v>1.1622199416903407</v>
      </c>
      <c r="AT430" s="26">
        <f t="shared" si="1974"/>
        <v>1.0352256077109034</v>
      </c>
      <c r="AU430" s="26"/>
      <c r="AV430" s="26">
        <f t="shared" si="1913"/>
        <v>1.132340955697354</v>
      </c>
      <c r="AY430" s="34">
        <f t="shared" si="1914"/>
        <v>12.614808573504734</v>
      </c>
      <c r="AZ430" s="34">
        <f t="shared" si="1915"/>
        <v>8.2027889287780784</v>
      </c>
      <c r="BA430" s="34">
        <f t="shared" si="1916"/>
        <v>0.23652476017672466</v>
      </c>
      <c r="BB430" s="369">
        <f t="shared" si="1917"/>
        <v>1.393811820942829E-4</v>
      </c>
      <c r="BD430" s="26"/>
      <c r="BE430" s="26"/>
      <c r="BF430" s="26"/>
      <c r="BH430" s="258">
        <f>[2]National!CQ348</f>
        <v>0.9958858365701706</v>
      </c>
      <c r="BI430" s="258">
        <f>[10]Commercial_Total!Y346</f>
        <v>0.97064933688053234</v>
      </c>
      <c r="BJ430" s="258">
        <f>[11]Total_Industrial!Z353</f>
        <v>1.0681615559934727</v>
      </c>
      <c r="BK430" s="258">
        <f t="shared" si="1975"/>
        <v>1.0623116885641064</v>
      </c>
      <c r="BL430" s="1"/>
      <c r="BN430" s="258">
        <f>[2]National!CU348</f>
        <v>0.99263244756641356</v>
      </c>
      <c r="BO430" s="258">
        <f>[10]Commercial_Total!X346</f>
        <v>1.0148017497235473</v>
      </c>
      <c r="BP430" s="258">
        <f>[11]Total_Industrial!AD353</f>
        <v>1.0880557141666989</v>
      </c>
      <c r="BQ430" s="258">
        <f t="shared" si="1976"/>
        <v>0.97450269902441289</v>
      </c>
      <c r="BR430" s="1"/>
      <c r="BZ430" s="83">
        <f t="shared" si="1943"/>
        <v>0.87145550179943854</v>
      </c>
      <c r="CA430" s="83">
        <f t="shared" ref="CA430:CA459" si="2001">IF(ISERR(AO430),"NA ", AO430/AO$150)</f>
        <v>1.1431003581331545</v>
      </c>
      <c r="CB430" s="83">
        <f t="shared" ref="CB430:CB459" si="2002">IF(ISERR(AN430),"NA ",IF(AN430&gt;0, AN430/AN$150,"NA"))</f>
        <v>1.132340955697354</v>
      </c>
      <c r="CC430" s="83">
        <f t="shared" si="1885"/>
        <v>1.071913364131146</v>
      </c>
      <c r="CD430" s="83">
        <f t="shared" si="1886"/>
        <v>1.0221335072459099</v>
      </c>
      <c r="CE430" s="83">
        <f t="shared" si="1887"/>
        <v>1.0334984329555936</v>
      </c>
      <c r="CF430" s="84">
        <f t="shared" si="1918"/>
        <v>0.98678456900585165</v>
      </c>
      <c r="CG430" s="84">
        <f t="shared" ref="CG430:CG459" si="2003">IF(P430&gt;0,P430/P$150,"NA")</f>
        <v>0.98678475575529345</v>
      </c>
      <c r="CH430" s="9"/>
      <c r="CI430" s="84">
        <f t="shared" si="1919"/>
        <v>1.0956385663431305</v>
      </c>
      <c r="CJ430" s="26"/>
      <c r="CK430" s="87">
        <f t="shared" si="1889"/>
        <v>1.1715610434534844</v>
      </c>
      <c r="CL430" s="87">
        <f t="shared" si="1920"/>
        <v>3.4113238880621503E-3</v>
      </c>
      <c r="CM430" s="92">
        <f t="shared" si="1921"/>
        <v>1</v>
      </c>
      <c r="CN430" s="92">
        <f t="shared" si="1922"/>
        <v>1</v>
      </c>
      <c r="CO430" s="5">
        <f t="shared" si="1890"/>
        <v>1</v>
      </c>
      <c r="CP430" s="91">
        <f t="shared" si="1891"/>
        <v>1</v>
      </c>
      <c r="CQ430" s="37">
        <f t="shared" si="1892"/>
        <v>0.98678456900585165</v>
      </c>
      <c r="CR430">
        <f t="shared" si="1893"/>
        <v>1.0956385663431305</v>
      </c>
      <c r="CS430" s="84">
        <f t="shared" si="1894"/>
        <v>1.0677027330489581</v>
      </c>
      <c r="CT430" s="205"/>
      <c r="CU430" s="244"/>
      <c r="CV430" s="5"/>
      <c r="CW430" s="26">
        <f t="shared" si="1923"/>
        <v>0.22123494622726378</v>
      </c>
      <c r="CX430" s="26">
        <f t="shared" si="1924"/>
        <v>0.15409426772038298</v>
      </c>
      <c r="CY430" s="26">
        <f t="shared" si="1925"/>
        <v>0.35443807651520209</v>
      </c>
      <c r="CZ430" s="26">
        <f t="shared" si="1926"/>
        <v>0.27023270953715123</v>
      </c>
      <c r="DA430" s="26"/>
      <c r="DB430">
        <f t="shared" si="1927"/>
        <v>1</v>
      </c>
      <c r="DD430" s="26">
        <f t="shared" si="1944"/>
        <v>0.2224084508558726</v>
      </c>
      <c r="DE430" s="26">
        <f t="shared" si="1945"/>
        <v>0.15211075781978439</v>
      </c>
      <c r="DF430" s="26">
        <f t="shared" si="1946"/>
        <v>0.3565446889049726</v>
      </c>
      <c r="DG430" s="26">
        <f t="shared" si="1947"/>
        <v>0.26891918684045757</v>
      </c>
      <c r="DH430" s="26"/>
      <c r="DI430" s="26">
        <f t="shared" si="1948"/>
        <v>0.99998308442108719</v>
      </c>
      <c r="DJ430" s="26"/>
      <c r="DK430" s="26">
        <f t="shared" si="1949"/>
        <v>0.22241221308721426</v>
      </c>
      <c r="DL430" s="26">
        <f t="shared" si="1950"/>
        <v>0.152113330904837</v>
      </c>
      <c r="DM430" s="26">
        <f t="shared" si="1951"/>
        <v>0.35655072016681599</v>
      </c>
      <c r="DN430" s="26">
        <f t="shared" si="1952"/>
        <v>0.26892373584113272</v>
      </c>
      <c r="DO430" s="26"/>
      <c r="DP430" s="26">
        <f t="shared" si="1953"/>
        <v>1</v>
      </c>
      <c r="DQ430" s="26"/>
      <c r="DR430" s="26"/>
      <c r="DS430" s="26">
        <f t="shared" si="1954"/>
        <v>-6.095517219381253E-2</v>
      </c>
      <c r="DT430" s="26">
        <f t="shared" si="1955"/>
        <v>-3.8799903811963295E-3</v>
      </c>
      <c r="DU430" s="26">
        <f t="shared" si="1956"/>
        <v>-3.0511393692261635E-2</v>
      </c>
      <c r="DV430" s="26">
        <f t="shared" si="1957"/>
        <v>-5.3078471545903328E-3</v>
      </c>
      <c r="DW430" s="26"/>
      <c r="DY430" s="26">
        <f t="shared" si="1969"/>
        <v>0.97389319395005158</v>
      </c>
      <c r="DZ430" s="26">
        <f t="shared" si="1958"/>
        <v>0.90360997288047717</v>
      </c>
      <c r="EA430" s="26">
        <f t="shared" ref="EA430:EA457" si="2004">DZ430/EA$150</f>
        <v>1.0677027330489581</v>
      </c>
      <c r="EC430" s="26">
        <f t="shared" si="1928"/>
        <v>1.3077503383478345E-2</v>
      </c>
      <c r="ED430" s="26">
        <f t="shared" si="1929"/>
        <v>-7.4589271686601021E-3</v>
      </c>
      <c r="EE430" s="26">
        <f t="shared" si="1930"/>
        <v>-1.8635137460709713E-2</v>
      </c>
      <c r="EF430" s="26">
        <f t="shared" si="1931"/>
        <v>-2.2245448868640372E-2</v>
      </c>
      <c r="EG430" s="26"/>
      <c r="EI430" s="26">
        <f t="shared" si="1932"/>
        <v>0.98920597147240963</v>
      </c>
      <c r="EJ430" s="26">
        <f t="shared" si="1959"/>
        <v>0.88800052528842477</v>
      </c>
      <c r="EK430" s="26">
        <f t="shared" si="1933"/>
        <v>1.071913364131146</v>
      </c>
      <c r="EL430" s="26">
        <v>0.98662118380364838</v>
      </c>
      <c r="EM430" s="26"/>
      <c r="EN430" s="26">
        <f t="shared" si="1960"/>
        <v>-3.4736768867250363E-2</v>
      </c>
      <c r="EO430" s="26">
        <f t="shared" si="1961"/>
        <v>7.1745989096928166E-3</v>
      </c>
      <c r="EP430" s="26">
        <f t="shared" si="1962"/>
        <v>-8.9460316575939672E-3</v>
      </c>
      <c r="EQ430" s="26">
        <f t="shared" si="1963"/>
        <v>-2.5384626801632174E-3</v>
      </c>
      <c r="ET430" s="26">
        <f t="shared" si="1964"/>
        <v>0.98954810822618167</v>
      </c>
      <c r="EU430" s="26">
        <f t="shared" si="1965"/>
        <v>0.88616087844687497</v>
      </c>
      <c r="EV430" s="26">
        <f t="shared" ref="EV430:EV459" si="2005">EU430/EU$464</f>
        <v>1.0334984329555936</v>
      </c>
      <c r="EW430" s="26"/>
      <c r="EX430" s="26">
        <f t="shared" si="1934"/>
        <v>-2.6218403326562341E-2</v>
      </c>
      <c r="EY430" s="26">
        <f t="shared" si="1935"/>
        <v>-1.1054589290889396E-2</v>
      </c>
      <c r="EZ430" s="26">
        <f t="shared" si="1936"/>
        <v>-2.1565114019211806E-2</v>
      </c>
      <c r="FA430" s="26">
        <f t="shared" si="1937"/>
        <v>-2.7693844744269558E-3</v>
      </c>
      <c r="FB430" s="26"/>
      <c r="FC430" s="26"/>
      <c r="FD430" s="26">
        <f t="shared" si="1966"/>
        <v>0.98417982104707746</v>
      </c>
      <c r="FE430" s="26">
        <f t="shared" si="1967"/>
        <v>1.0273555127944529</v>
      </c>
      <c r="FF430" s="26">
        <f t="shared" ref="FF430:FF459" si="2006">FE430/FE$464</f>
        <v>1.0221335072459099</v>
      </c>
      <c r="FV430" s="26">
        <f t="shared" ref="FV430:FV460" si="2007">AE430/AE$464</f>
        <v>0.87145550179943854</v>
      </c>
      <c r="FX430" s="8">
        <f t="shared" si="1968"/>
        <v>32</v>
      </c>
      <c r="FY430" t="b">
        <f t="shared" si="1938"/>
        <v>0</v>
      </c>
    </row>
    <row r="431" spans="1:204" x14ac:dyDescent="0.2">
      <c r="A431" t="s">
        <v>564</v>
      </c>
      <c r="B431" s="1">
        <f t="shared" si="1942"/>
        <v>1982</v>
      </c>
      <c r="C431" s="42">
        <f t="shared" si="1970"/>
        <v>15530.937</v>
      </c>
      <c r="D431" s="42">
        <f t="shared" si="1970"/>
        <v>10860.337</v>
      </c>
      <c r="E431" s="42">
        <f t="shared" si="1970"/>
        <v>27614.499</v>
      </c>
      <c r="F431" s="42">
        <f t="shared" si="1970"/>
        <v>19089.227999999999</v>
      </c>
      <c r="G431" s="42"/>
      <c r="H431" s="42">
        <f t="shared" si="1876"/>
        <v>73095.001000000004</v>
      </c>
      <c r="I431" s="1"/>
      <c r="J431" s="1"/>
      <c r="K431" s="42">
        <f>[2]National!H349</f>
        <v>15318.178036484525</v>
      </c>
      <c r="L431" s="42">
        <f>[10]Commercial_Total!D347</f>
        <v>10713.046985124569</v>
      </c>
      <c r="M431" s="42">
        <f>[11]Total_Industrial!F354</f>
        <v>21919.66545872793</v>
      </c>
      <c r="N431" s="42">
        <f t="shared" si="1971"/>
        <v>18201.851943636262</v>
      </c>
      <c r="O431" s="42"/>
      <c r="P431" s="42">
        <f t="shared" si="1972"/>
        <v>66152.742423973279</v>
      </c>
      <c r="Q431" s="27"/>
      <c r="R431" s="27"/>
      <c r="S431" s="51">
        <f t="shared" si="1977"/>
        <v>0.98630095766176407</v>
      </c>
      <c r="T431" s="51">
        <f t="shared" si="1978"/>
        <v>0.9864378043816292</v>
      </c>
      <c r="U431" s="51">
        <f t="shared" si="1979"/>
        <v>0.7937737874124724</v>
      </c>
      <c r="V431" s="51">
        <f t="shared" si="1980"/>
        <v>0.95351430365000944</v>
      </c>
      <c r="W431" s="51"/>
      <c r="X431" s="51">
        <f t="shared" si="1981"/>
        <v>0.9050241674389371</v>
      </c>
      <c r="Y431" s="218"/>
      <c r="Z431" s="231">
        <f t="shared" si="1973"/>
        <v>84072.928486251054</v>
      </c>
      <c r="AA431" s="231">
        <f t="shared" si="1997"/>
        <v>55124.436870888363</v>
      </c>
      <c r="AB431" s="231">
        <f t="shared" si="1995"/>
        <v>1444.5501895484374</v>
      </c>
      <c r="AC431" s="277">
        <f t="shared" si="1983"/>
        <v>0.91880064372129211</v>
      </c>
      <c r="AD431" s="23"/>
      <c r="AE431" s="42">
        <f t="shared" si="1998"/>
        <v>6484.3</v>
      </c>
      <c r="AH431" s="267">
        <f t="shared" si="1879"/>
        <v>182.20107604541926</v>
      </c>
      <c r="AI431" s="267">
        <f t="shared" si="1880"/>
        <v>194.34297370178143</v>
      </c>
      <c r="AJ431" s="267">
        <f t="shared" si="1996"/>
        <v>15.174042146351425</v>
      </c>
      <c r="AK431" s="51">
        <f t="shared" si="1910"/>
        <v>19.810447530724186</v>
      </c>
      <c r="AN431" s="34">
        <f t="shared" si="1911"/>
        <v>10.201986710049393</v>
      </c>
      <c r="AO431" s="34">
        <f t="shared" si="1912"/>
        <v>11.27261246395139</v>
      </c>
      <c r="AQ431" s="26">
        <f t="shared" si="1999"/>
        <v>0.99236277605457368</v>
      </c>
      <c r="AR431" s="26">
        <f t="shared" si="2000"/>
        <v>0.98465034061253354</v>
      </c>
      <c r="AS431" s="26">
        <f t="shared" si="2000"/>
        <v>1.1371569700135149</v>
      </c>
      <c r="AT431" s="26">
        <f t="shared" si="1974"/>
        <v>1.0220922366538925</v>
      </c>
      <c r="AU431" s="26"/>
      <c r="AV431" s="26">
        <f t="shared" si="1913"/>
        <v>1.11623731874988</v>
      </c>
      <c r="AY431" s="34">
        <f t="shared" si="1914"/>
        <v>12.965613633892795</v>
      </c>
      <c r="AZ431" s="34">
        <f t="shared" si="1915"/>
        <v>8.5012163025906204</v>
      </c>
      <c r="BA431" s="34">
        <f t="shared" si="1916"/>
        <v>0.22277658182817534</v>
      </c>
      <c r="BB431" s="369">
        <f t="shared" si="1917"/>
        <v>1.4169619599976746E-4</v>
      </c>
      <c r="BD431" s="26"/>
      <c r="BE431" s="26"/>
      <c r="BF431" s="26"/>
      <c r="BH431" s="258">
        <f>[2]National!CQ349</f>
        <v>0.98970006125751153</v>
      </c>
      <c r="BI431" s="258">
        <f>[10]Commercial_Total!Y347</f>
        <v>0.97758603111714093</v>
      </c>
      <c r="BJ431" s="258">
        <f>[11]Total_Industrial!Z354</f>
        <v>1.057802047106825</v>
      </c>
      <c r="BK431" s="258">
        <f t="shared" si="1975"/>
        <v>1.0367523713592406</v>
      </c>
      <c r="BL431" s="1"/>
      <c r="BN431" s="258">
        <f>[2]National!CU349</f>
        <v>1.0026904260202625</v>
      </c>
      <c r="BO431" s="258">
        <f>[10]Commercial_Total!X347</f>
        <v>1.0072262790900559</v>
      </c>
      <c r="BP431" s="258">
        <f>[11]Total_Industrial!AD354</f>
        <v>1.0750178920384632</v>
      </c>
      <c r="BQ431" s="258">
        <f t="shared" si="1976"/>
        <v>0.98585955999683084</v>
      </c>
      <c r="BR431" s="1"/>
      <c r="BZ431" s="83">
        <f t="shared" si="1943"/>
        <v>0.85480575292985495</v>
      </c>
      <c r="CA431" s="83">
        <f t="shared" si="2001"/>
        <v>1.1193038118265124</v>
      </c>
      <c r="CB431" s="83">
        <f t="shared" si="2002"/>
        <v>1.11623731874988</v>
      </c>
      <c r="CC431" s="83">
        <f t="shared" si="1885"/>
        <v>1.0674416472848238</v>
      </c>
      <c r="CD431" s="83">
        <f t="shared" si="1886"/>
        <v>1.0222620255878063</v>
      </c>
      <c r="CE431" s="83">
        <f t="shared" si="1887"/>
        <v>1.0229397575762169</v>
      </c>
      <c r="CF431" s="84">
        <f t="shared" si="1918"/>
        <v>0.9541658435152589</v>
      </c>
      <c r="CG431" s="84">
        <f t="shared" si="2003"/>
        <v>0.95416608170239359</v>
      </c>
      <c r="CH431" s="9"/>
      <c r="CI431" s="84">
        <f t="shared" si="1919"/>
        <v>1.0912050605501686</v>
      </c>
      <c r="CJ431" s="26"/>
      <c r="CK431" s="87">
        <f t="shared" si="1889"/>
        <v>1.1356983845804827</v>
      </c>
      <c r="CL431" s="87">
        <f t="shared" si="1920"/>
        <v>3.4793800541115627E-3</v>
      </c>
      <c r="CM431" s="92">
        <f t="shared" si="1921"/>
        <v>1</v>
      </c>
      <c r="CN431" s="92">
        <f t="shared" si="1922"/>
        <v>1</v>
      </c>
      <c r="CO431" s="5">
        <f t="shared" si="1890"/>
        <v>1</v>
      </c>
      <c r="CP431" s="91">
        <f t="shared" si="1891"/>
        <v>1</v>
      </c>
      <c r="CQ431" s="37">
        <f t="shared" si="1892"/>
        <v>0.9541658435152589</v>
      </c>
      <c r="CR431">
        <f t="shared" si="1893"/>
        <v>1.0912050605501686</v>
      </c>
      <c r="CS431" s="84">
        <f t="shared" si="1894"/>
        <v>1.0569275517527119</v>
      </c>
      <c r="CT431" s="205"/>
      <c r="CU431" s="244"/>
      <c r="CV431" s="5"/>
      <c r="CW431" s="26">
        <f t="shared" si="1923"/>
        <v>0.23155771741570805</v>
      </c>
      <c r="CX431" s="26">
        <f t="shared" si="1924"/>
        <v>0.1619441098369678</v>
      </c>
      <c r="CY431" s="26">
        <f t="shared" si="1925"/>
        <v>0.3313493085176224</v>
      </c>
      <c r="CZ431" s="26">
        <f t="shared" si="1926"/>
        <v>0.27514886422970186</v>
      </c>
      <c r="DA431" s="26"/>
      <c r="DB431">
        <f t="shared" si="1927"/>
        <v>1</v>
      </c>
      <c r="DD431" s="26">
        <f t="shared" si="1944"/>
        <v>0.2263571032787382</v>
      </c>
      <c r="DE431" s="26">
        <f t="shared" si="1945"/>
        <v>0.15798668736616051</v>
      </c>
      <c r="DF431" s="26">
        <f t="shared" si="1946"/>
        <v>0.34276409636384725</v>
      </c>
      <c r="DG431" s="26">
        <f t="shared" si="1947"/>
        <v>0.27268340089233489</v>
      </c>
      <c r="DH431" s="26"/>
      <c r="DI431" s="26">
        <f t="shared" si="1948"/>
        <v>0.99979128790108085</v>
      </c>
      <c r="DJ431" s="26"/>
      <c r="DK431" s="26">
        <f t="shared" si="1949"/>
        <v>0.22640435660721014</v>
      </c>
      <c r="DL431" s="26">
        <f t="shared" si="1950"/>
        <v>0.1580196679827357</v>
      </c>
      <c r="DM431" s="26">
        <f t="shared" si="1951"/>
        <v>0.34283565031200819</v>
      </c>
      <c r="DN431" s="26">
        <f t="shared" si="1952"/>
        <v>0.27274032509804602</v>
      </c>
      <c r="DO431" s="26"/>
      <c r="DP431" s="26">
        <f t="shared" si="1953"/>
        <v>1</v>
      </c>
      <c r="DQ431" s="26"/>
      <c r="DR431" s="26"/>
      <c r="DS431" s="26">
        <f t="shared" si="1954"/>
        <v>3.8509398973337336E-3</v>
      </c>
      <c r="DT431" s="26">
        <f t="shared" si="1955"/>
        <v>-3.7194594685253859E-4</v>
      </c>
      <c r="DU431" s="26">
        <f t="shared" si="1956"/>
        <v>-2.180065754203844E-2</v>
      </c>
      <c r="DV431" s="26">
        <f t="shared" si="1957"/>
        <v>-1.2767642589941841E-2</v>
      </c>
      <c r="DW431" s="26"/>
      <c r="DY431" s="26">
        <f t="shared" si="1969"/>
        <v>0.98990806994988556</v>
      </c>
      <c r="DZ431" s="26">
        <f t="shared" si="1958"/>
        <v>0.89449080424158156</v>
      </c>
      <c r="EA431" s="26">
        <f t="shared" si="2004"/>
        <v>1.0569275517527119</v>
      </c>
      <c r="EC431" s="26">
        <f t="shared" si="1928"/>
        <v>2.742934044095479E-2</v>
      </c>
      <c r="ED431" s="26">
        <f t="shared" si="1929"/>
        <v>3.5735037971245394E-2</v>
      </c>
      <c r="EE431" s="26">
        <f t="shared" si="1930"/>
        <v>-5.9883502607561687E-2</v>
      </c>
      <c r="EF431" s="26">
        <f t="shared" si="1931"/>
        <v>1.6472803822405974E-2</v>
      </c>
      <c r="EG431" s="26"/>
      <c r="EI431" s="26">
        <f t="shared" si="1932"/>
        <v>0.99582828519919908</v>
      </c>
      <c r="EJ431" s="26">
        <f t="shared" si="1959"/>
        <v>0.88429604035396003</v>
      </c>
      <c r="EK431" s="26">
        <f t="shared" si="1933"/>
        <v>1.0674416472848238</v>
      </c>
      <c r="EL431" s="26">
        <v>0.99461185596796919</v>
      </c>
      <c r="EM431" s="26"/>
      <c r="EN431" s="26">
        <f t="shared" si="1960"/>
        <v>-6.2307002998309609E-3</v>
      </c>
      <c r="EO431" s="26">
        <f t="shared" si="1961"/>
        <v>7.1210323591523886E-3</v>
      </c>
      <c r="EP431" s="26">
        <f t="shared" si="1962"/>
        <v>-9.7457838574328704E-3</v>
      </c>
      <c r="EQ431" s="26">
        <f t="shared" si="1963"/>
        <v>-2.4354264373306674E-2</v>
      </c>
      <c r="ET431" s="26">
        <f t="shared" si="1964"/>
        <v>0.98978355937204388</v>
      </c>
      <c r="EU431" s="26">
        <f t="shared" si="1965"/>
        <v>0.87710746844540499</v>
      </c>
      <c r="EV431" s="26">
        <f t="shared" si="2005"/>
        <v>1.0229397575762169</v>
      </c>
      <c r="EW431" s="26"/>
      <c r="EX431" s="26">
        <f t="shared" si="1934"/>
        <v>1.0081640197165013E-2</v>
      </c>
      <c r="EY431" s="26">
        <f t="shared" si="1935"/>
        <v>-7.4929783060050138E-3</v>
      </c>
      <c r="EZ431" s="26">
        <f t="shared" si="1936"/>
        <v>-1.2055049798646264E-2</v>
      </c>
      <c r="FA431" s="26">
        <f t="shared" si="1937"/>
        <v>1.1586621783364613E-2</v>
      </c>
      <c r="FB431" s="26"/>
      <c r="FC431" s="26"/>
      <c r="FD431" s="26">
        <f t="shared" si="1966"/>
        <v>1.0001257353770181</v>
      </c>
      <c r="FE431" s="26">
        <f t="shared" si="1967"/>
        <v>1.0274846877271857</v>
      </c>
      <c r="FF431" s="26">
        <f t="shared" si="2006"/>
        <v>1.0222620255878063</v>
      </c>
      <c r="FV431" s="26">
        <f t="shared" si="2007"/>
        <v>0.85480575292985495</v>
      </c>
      <c r="FX431" s="8">
        <f t="shared" si="1968"/>
        <v>33</v>
      </c>
      <c r="FY431" t="b">
        <f t="shared" si="1938"/>
        <v>0</v>
      </c>
    </row>
    <row r="432" spans="1:204" x14ac:dyDescent="0.2">
      <c r="A432" t="s">
        <v>564</v>
      </c>
      <c r="B432" s="1">
        <f t="shared" si="1942"/>
        <v>1983</v>
      </c>
      <c r="C432" s="42">
        <f t="shared" si="1970"/>
        <v>15425.021000000001</v>
      </c>
      <c r="D432" s="42">
        <f t="shared" si="1970"/>
        <v>10938.376</v>
      </c>
      <c r="E432" s="42">
        <f t="shared" si="1970"/>
        <v>27427.771000000001</v>
      </c>
      <c r="F432" s="42">
        <f t="shared" si="1970"/>
        <v>19176.615000000002</v>
      </c>
      <c r="G432" s="42"/>
      <c r="H432" s="42">
        <f t="shared" si="1876"/>
        <v>72967.78300000001</v>
      </c>
      <c r="I432" s="1"/>
      <c r="J432" s="1"/>
      <c r="K432" s="42">
        <f>[2]National!H350</f>
        <v>15243.441623348132</v>
      </c>
      <c r="L432" s="42">
        <f>[10]Commercial_Total!D348</f>
        <v>10818.638009733271</v>
      </c>
      <c r="M432" s="42">
        <f>[11]Total_Industrial!F355</f>
        <v>22761.406545696387</v>
      </c>
      <c r="N432" s="42">
        <f t="shared" si="1971"/>
        <v>18416.191950850356</v>
      </c>
      <c r="O432" s="42"/>
      <c r="P432" s="42">
        <f t="shared" si="1972"/>
        <v>67239.678129628155</v>
      </c>
      <c r="Q432" s="27"/>
      <c r="R432" s="27"/>
      <c r="S432" s="51">
        <f t="shared" si="1977"/>
        <v>0.98822825741035492</v>
      </c>
      <c r="T432" s="51">
        <f t="shared" si="1978"/>
        <v>0.98905340333274983</v>
      </c>
      <c r="U432" s="51">
        <f t="shared" si="1979"/>
        <v>0.82986716440415031</v>
      </c>
      <c r="V432" s="51">
        <f t="shared" si="1980"/>
        <v>0.9603463359331329</v>
      </c>
      <c r="W432" s="51"/>
      <c r="X432" s="51">
        <f t="shared" si="1981"/>
        <v>0.92149816487679426</v>
      </c>
      <c r="Y432" s="218"/>
      <c r="Z432" s="231">
        <f t="shared" si="1973"/>
        <v>84941.020785206041</v>
      </c>
      <c r="AA432" s="231">
        <f t="shared" si="1997"/>
        <v>55948.968379792685</v>
      </c>
      <c r="AB432" s="231">
        <f t="shared" si="1995"/>
        <v>1466.9064303155935</v>
      </c>
      <c r="AC432" s="277">
        <f t="shared" si="1983"/>
        <v>0.95430002937887426</v>
      </c>
      <c r="AD432" s="23"/>
      <c r="AE432" s="42">
        <f t="shared" si="1998"/>
        <v>6784.7</v>
      </c>
      <c r="AH432" s="267">
        <f t="shared" si="1879"/>
        <v>179.45912919853961</v>
      </c>
      <c r="AI432" s="267">
        <f t="shared" si="1880"/>
        <v>193.36617498099722</v>
      </c>
      <c r="AJ432" s="267">
        <f t="shared" si="1996"/>
        <v>15.516604246393172</v>
      </c>
      <c r="AK432" s="51">
        <f t="shared" si="1910"/>
        <v>19.298115250857649</v>
      </c>
      <c r="AN432" s="34">
        <f t="shared" si="1911"/>
        <v>9.9104865549881573</v>
      </c>
      <c r="AO432" s="34">
        <f t="shared" si="1912"/>
        <v>10.754754521202118</v>
      </c>
      <c r="AQ432" s="26">
        <f t="shared" si="1999"/>
        <v>0.97742869309622027</v>
      </c>
      <c r="AR432" s="26">
        <f t="shared" si="2000"/>
        <v>0.97970133126678816</v>
      </c>
      <c r="AS432" s="26">
        <f t="shared" si="2000"/>
        <v>1.1628288955273507</v>
      </c>
      <c r="AT432" s="26">
        <f t="shared" si="1974"/>
        <v>0.99565917172556906</v>
      </c>
      <c r="AU432" s="26"/>
      <c r="AV432" s="26">
        <f t="shared" si="1913"/>
        <v>1.0843432023636852</v>
      </c>
      <c r="AY432" s="34">
        <f t="shared" si="1914"/>
        <v>12.519495450824067</v>
      </c>
      <c r="AZ432" s="34">
        <f t="shared" si="1915"/>
        <v>8.2463437410338969</v>
      </c>
      <c r="BA432" s="34">
        <f t="shared" si="1916"/>
        <v>0.21620800187415709</v>
      </c>
      <c r="BB432" s="369">
        <f t="shared" si="1917"/>
        <v>1.4065471271815618E-4</v>
      </c>
      <c r="BD432" s="26"/>
      <c r="BE432" s="26"/>
      <c r="BF432" s="26"/>
      <c r="BH432" s="258">
        <f>[2]National!CQ350</f>
        <v>0.97661175055002947</v>
      </c>
      <c r="BI432" s="258">
        <f>[10]Commercial_Total!Y348</f>
        <v>0.96543008793308394</v>
      </c>
      <c r="BJ432" s="258">
        <f>[11]Total_Industrial!Z355</f>
        <v>1.0792507973241288</v>
      </c>
      <c r="BK432" s="258">
        <f t="shared" si="1975"/>
        <v>1.0062017936136707</v>
      </c>
      <c r="BL432" s="1"/>
      <c r="BN432" s="258">
        <f>[2]National!CU350</f>
        <v>1.0008365069801086</v>
      </c>
      <c r="BO432" s="258">
        <f>[10]Commercial_Total!X348</f>
        <v>1.0147822649325728</v>
      </c>
      <c r="BP432" s="258">
        <f>[11]Total_Industrial!AD355</f>
        <v>1.0774400756498224</v>
      </c>
      <c r="BQ432" s="258">
        <f t="shared" si="1976"/>
        <v>0.98952235828338286</v>
      </c>
      <c r="BR432" s="1"/>
      <c r="BZ432" s="83">
        <f t="shared" si="1943"/>
        <v>0.89440658080335367</v>
      </c>
      <c r="CA432" s="83">
        <f t="shared" si="2001"/>
        <v>1.0678835779492701</v>
      </c>
      <c r="CB432" s="83">
        <f t="shared" si="2002"/>
        <v>1.0843432023636852</v>
      </c>
      <c r="CC432" s="83">
        <f t="shared" si="1885"/>
        <v>1.0411017884194356</v>
      </c>
      <c r="CD432" s="83">
        <f t="shared" si="1886"/>
        <v>1.0248764838703921</v>
      </c>
      <c r="CE432" s="83">
        <f t="shared" si="1887"/>
        <v>1.0162532220500464</v>
      </c>
      <c r="CF432" s="84">
        <f t="shared" si="1918"/>
        <v>0.96984346158543699</v>
      </c>
      <c r="CG432" s="84">
        <f t="shared" si="2003"/>
        <v>0.96984369604346277</v>
      </c>
      <c r="CH432" s="9"/>
      <c r="CI432" s="84">
        <f t="shared" si="1919"/>
        <v>1.0670007402664881</v>
      </c>
      <c r="CJ432" s="26"/>
      <c r="CK432" s="87">
        <f t="shared" si="1889"/>
        <v>1.1086776585073626</v>
      </c>
      <c r="CL432" s="87">
        <f t="shared" si="1920"/>
        <v>3.1395999385312326E-3</v>
      </c>
      <c r="CM432" s="92">
        <f t="shared" si="1921"/>
        <v>1</v>
      </c>
      <c r="CN432" s="92">
        <f t="shared" si="1922"/>
        <v>1</v>
      </c>
      <c r="CO432" s="5">
        <f t="shared" si="1890"/>
        <v>1</v>
      </c>
      <c r="CP432" s="91">
        <f t="shared" si="1891"/>
        <v>1</v>
      </c>
      <c r="CQ432" s="37">
        <f t="shared" si="1892"/>
        <v>0.96984346158543699</v>
      </c>
      <c r="CR432">
        <f t="shared" si="1893"/>
        <v>1.0670007402664881</v>
      </c>
      <c r="CS432" s="84">
        <f t="shared" si="1894"/>
        <v>1.0527042907253981</v>
      </c>
      <c r="CT432" s="205"/>
      <c r="CU432" s="244"/>
      <c r="CV432" s="5"/>
      <c r="CW432" s="26">
        <f t="shared" si="1923"/>
        <v>0.22670307246208155</v>
      </c>
      <c r="CX432" s="26">
        <f t="shared" si="1924"/>
        <v>0.1608966358952007</v>
      </c>
      <c r="CY432" s="26">
        <f t="shared" si="1925"/>
        <v>0.33851153335112283</v>
      </c>
      <c r="CZ432" s="26">
        <f t="shared" si="1926"/>
        <v>0.27388875829159476</v>
      </c>
      <c r="DA432" s="26"/>
      <c r="DB432">
        <f t="shared" si="1927"/>
        <v>0.99999999999999978</v>
      </c>
      <c r="DD432" s="26">
        <f t="shared" si="1944"/>
        <v>0.2291218232974887</v>
      </c>
      <c r="DE432" s="26">
        <f t="shared" si="1945"/>
        <v>0.16141980643369069</v>
      </c>
      <c r="DF432" s="26">
        <f t="shared" si="1946"/>
        <v>0.33491765733102796</v>
      </c>
      <c r="DG432" s="26">
        <f t="shared" si="1947"/>
        <v>0.27451832924473879</v>
      </c>
      <c r="DH432" s="26"/>
      <c r="DI432" s="26">
        <f t="shared" si="1948"/>
        <v>0.99997761630694626</v>
      </c>
      <c r="DJ432" s="26"/>
      <c r="DK432" s="26">
        <f t="shared" si="1949"/>
        <v>0.22912695200485272</v>
      </c>
      <c r="DL432" s="26">
        <f t="shared" si="1950"/>
        <v>0.16142341968596863</v>
      </c>
      <c r="DM432" s="26">
        <f t="shared" si="1951"/>
        <v>0.33492515419287539</v>
      </c>
      <c r="DN432" s="26">
        <f t="shared" si="1952"/>
        <v>0.27452447411630315</v>
      </c>
      <c r="DO432" s="26"/>
      <c r="DP432" s="26">
        <f t="shared" si="1953"/>
        <v>0.99999999999999978</v>
      </c>
      <c r="DQ432" s="26"/>
      <c r="DR432" s="26"/>
      <c r="DS432" s="26">
        <f t="shared" si="1954"/>
        <v>-1.5163401140725325E-2</v>
      </c>
      <c r="DT432" s="26">
        <f t="shared" si="1955"/>
        <v>-5.0388327994420907E-3</v>
      </c>
      <c r="DU432" s="26">
        <f t="shared" si="1956"/>
        <v>2.2324477808680864E-2</v>
      </c>
      <c r="DV432" s="26">
        <f t="shared" si="1957"/>
        <v>-2.6202015861173628E-2</v>
      </c>
      <c r="DW432" s="26"/>
      <c r="DY432" s="26">
        <f t="shared" si="1969"/>
        <v>0.99600420954084279</v>
      </c>
      <c r="DZ432" s="26">
        <f t="shared" si="1958"/>
        <v>0.89091660642018922</v>
      </c>
      <c r="EA432" s="26">
        <f t="shared" si="2004"/>
        <v>1.0527042907253981</v>
      </c>
      <c r="EC432" s="26">
        <f t="shared" si="1928"/>
        <v>-3.5013682499789235E-2</v>
      </c>
      <c r="ED432" s="26">
        <f t="shared" si="1929"/>
        <v>-3.0439328474627606E-2</v>
      </c>
      <c r="EE432" s="26">
        <f t="shared" si="1930"/>
        <v>-2.9928478073674238E-2</v>
      </c>
      <c r="EF432" s="26">
        <f t="shared" si="1931"/>
        <v>-7.3772598062933079E-3</v>
      </c>
      <c r="EG432" s="26"/>
      <c r="EI432" s="26">
        <f t="shared" si="1932"/>
        <v>0.97532431029612987</v>
      </c>
      <c r="EJ432" s="26">
        <f t="shared" si="1959"/>
        <v>0.86247542565582469</v>
      </c>
      <c r="EK432" s="26">
        <f t="shared" si="1933"/>
        <v>1.0411017884194356</v>
      </c>
      <c r="EL432" s="26">
        <v>0.97407801486493151</v>
      </c>
      <c r="EM432" s="26"/>
      <c r="EN432" s="26">
        <f t="shared" si="1960"/>
        <v>-1.3312745141301581E-2</v>
      </c>
      <c r="EO432" s="26">
        <f t="shared" si="1961"/>
        <v>-1.2512610332447145E-2</v>
      </c>
      <c r="EP432" s="26">
        <f t="shared" si="1962"/>
        <v>2.0073879332018946E-2</v>
      </c>
      <c r="EQ432" s="26">
        <f t="shared" si="1963"/>
        <v>-2.9910465807389205E-2</v>
      </c>
      <c r="ET432" s="26">
        <f t="shared" si="1964"/>
        <v>0.99346341221303802</v>
      </c>
      <c r="EU432" s="26">
        <f t="shared" si="1965"/>
        <v>0.87137417847931165</v>
      </c>
      <c r="EV432" s="26">
        <f t="shared" si="2005"/>
        <v>1.0162532220500464</v>
      </c>
      <c r="EW432" s="26"/>
      <c r="EX432" s="26">
        <f t="shared" si="1934"/>
        <v>-1.8506559994237216E-3</v>
      </c>
      <c r="EY432" s="26">
        <f t="shared" si="1935"/>
        <v>7.4737775330047775E-3</v>
      </c>
      <c r="EZ432" s="26">
        <f t="shared" si="1936"/>
        <v>2.2506220053015264E-3</v>
      </c>
      <c r="FA432" s="26">
        <f t="shared" si="1937"/>
        <v>3.7084499462162008E-3</v>
      </c>
      <c r="FB432" s="26"/>
      <c r="FC432" s="26"/>
      <c r="FD432" s="26">
        <f t="shared" si="1966"/>
        <v>1.0025575226479555</v>
      </c>
      <c r="FE432" s="26">
        <f t="shared" si="1967"/>
        <v>1.0301125030864755</v>
      </c>
      <c r="FF432" s="26">
        <f t="shared" si="2006"/>
        <v>1.0248764838703921</v>
      </c>
      <c r="FV432" s="26">
        <f t="shared" si="2007"/>
        <v>0.89440658080335367</v>
      </c>
      <c r="FX432" s="8">
        <f t="shared" si="1968"/>
        <v>34</v>
      </c>
      <c r="FY432" t="b">
        <f t="shared" si="1938"/>
        <v>0</v>
      </c>
    </row>
    <row r="433" spans="1:181" x14ac:dyDescent="0.2">
      <c r="A433" t="s">
        <v>564</v>
      </c>
      <c r="B433" s="1">
        <f t="shared" si="1942"/>
        <v>1984</v>
      </c>
      <c r="C433" s="42">
        <f t="shared" si="1970"/>
        <v>15959.563</v>
      </c>
      <c r="D433" s="42">
        <f t="shared" si="1970"/>
        <v>11443.89</v>
      </c>
      <c r="E433" s="42">
        <f t="shared" si="1970"/>
        <v>29569.892</v>
      </c>
      <c r="F433" s="42">
        <f t="shared" si="1970"/>
        <v>19655.565999999999</v>
      </c>
      <c r="G433" s="42"/>
      <c r="H433" s="42">
        <f t="shared" si="1876"/>
        <v>76628.910999999993</v>
      </c>
      <c r="I433" s="1"/>
      <c r="J433" s="1"/>
      <c r="K433" s="42">
        <f>[2]National!H351</f>
        <v>15948.964858932879</v>
      </c>
      <c r="L433" s="42">
        <f>[10]Commercial_Total!D349</f>
        <v>11465.121254167585</v>
      </c>
      <c r="M433" s="42">
        <f>[11]Total_Industrial!F356</f>
        <v>23709.516678614666</v>
      </c>
      <c r="N433" s="42">
        <f t="shared" si="1971"/>
        <v>19040.996312089319</v>
      </c>
      <c r="O433" s="42"/>
      <c r="P433" s="42">
        <f t="shared" si="1972"/>
        <v>70164.599103804445</v>
      </c>
      <c r="Q433" s="27"/>
      <c r="R433" s="27"/>
      <c r="S433" s="51">
        <f t="shared" si="1977"/>
        <v>0.99933593789083563</v>
      </c>
      <c r="T433" s="51">
        <f t="shared" si="1978"/>
        <v>1.0018552480116101</v>
      </c>
      <c r="U433" s="51">
        <f t="shared" si="1979"/>
        <v>0.80181275868760915</v>
      </c>
      <c r="V433" s="51">
        <f t="shared" si="1980"/>
        <v>0.96873304549405093</v>
      </c>
      <c r="W433" s="51"/>
      <c r="X433" s="51">
        <f t="shared" si="1981"/>
        <v>0.91564134460692581</v>
      </c>
      <c r="Y433" s="218"/>
      <c r="Z433" s="231">
        <f t="shared" si="1973"/>
        <v>86136.082150429764</v>
      </c>
      <c r="AA433" s="231">
        <f t="shared" si="1997"/>
        <v>56945.76865771367</v>
      </c>
      <c r="AB433" s="231">
        <f t="shared" si="1995"/>
        <v>1621.6780333764768</v>
      </c>
      <c r="AC433" s="277">
        <f t="shared" si="1983"/>
        <v>0.9856623894086658</v>
      </c>
      <c r="AD433" s="23"/>
      <c r="AE433" s="42">
        <f t="shared" si="1998"/>
        <v>7277.2</v>
      </c>
      <c r="AH433" s="267">
        <f t="shared" si="1879"/>
        <v>185.16009157555237</v>
      </c>
      <c r="AI433" s="267">
        <f t="shared" si="1880"/>
        <v>201.33403278971389</v>
      </c>
      <c r="AJ433" s="267">
        <f t="shared" si="1996"/>
        <v>14.620360016377209</v>
      </c>
      <c r="AK433" s="51">
        <f t="shared" si="1910"/>
        <v>19.317969841085951</v>
      </c>
      <c r="AN433" s="34">
        <f t="shared" si="1911"/>
        <v>9.6417027295944102</v>
      </c>
      <c r="AO433" s="34">
        <f t="shared" si="1912"/>
        <v>10.529999312922552</v>
      </c>
      <c r="AQ433" s="26">
        <f t="shared" si="1999"/>
        <v>1.0084791290948791</v>
      </c>
      <c r="AR433" s="26">
        <f t="shared" si="2000"/>
        <v>1.0200709610808512</v>
      </c>
      <c r="AS433" s="26">
        <f t="shared" si="2000"/>
        <v>1.095663511171139</v>
      </c>
      <c r="AT433" s="26">
        <f t="shared" si="1974"/>
        <v>0.99668354144275073</v>
      </c>
      <c r="AU433" s="26"/>
      <c r="AV433" s="26">
        <f t="shared" si="1913"/>
        <v>1.0549345641143024</v>
      </c>
      <c r="AY433" s="34">
        <f t="shared" si="1914"/>
        <v>11.836431890071699</v>
      </c>
      <c r="AZ433" s="34">
        <f t="shared" si="1915"/>
        <v>7.825230673571383</v>
      </c>
      <c r="BA433" s="34">
        <f t="shared" si="1916"/>
        <v>0.2228436807256193</v>
      </c>
      <c r="BB433" s="369">
        <f t="shared" si="1917"/>
        <v>1.3544527969667811E-4</v>
      </c>
      <c r="BD433" s="26"/>
      <c r="BE433" s="26"/>
      <c r="BF433" s="26"/>
      <c r="BH433" s="258">
        <f>[2]National!CQ351</f>
        <v>1.0113709812852421</v>
      </c>
      <c r="BI433" s="258">
        <f>[10]Commercial_Total!Y349</f>
        <v>1.0168612765823204</v>
      </c>
      <c r="BJ433" s="258">
        <f>[11]Total_Industrial!Z356</f>
        <v>1.0476969183331757</v>
      </c>
      <c r="BK433" s="258">
        <f t="shared" si="1975"/>
        <v>1.0018455894501788</v>
      </c>
      <c r="BL433" s="1"/>
      <c r="BN433" s="258">
        <f>[2]National!CU351</f>
        <v>0.99714066129652268</v>
      </c>
      <c r="BO433" s="258">
        <f>[10]Commercial_Total!X349</f>
        <v>1.0031564625111091</v>
      </c>
      <c r="BP433" s="258">
        <f>[11]Total_Industrial!AD356</f>
        <v>1.0457827432152642</v>
      </c>
      <c r="BQ433" s="258">
        <f t="shared" si="1976"/>
        <v>0.99484746146333647</v>
      </c>
      <c r="BR433" s="1"/>
      <c r="BZ433" s="83">
        <f t="shared" si="1943"/>
        <v>0.95933137350541153</v>
      </c>
      <c r="CA433" s="83">
        <f t="shared" si="2001"/>
        <v>1.0455667137654201</v>
      </c>
      <c r="CB433" s="83">
        <f t="shared" si="2002"/>
        <v>1.0549345641143024</v>
      </c>
      <c r="CC433" s="83">
        <f t="shared" si="1885"/>
        <v>1.0191602640055155</v>
      </c>
      <c r="CD433" s="83">
        <f t="shared" si="1886"/>
        <v>1.0133288803169385</v>
      </c>
      <c r="CE433" s="83">
        <f t="shared" si="1887"/>
        <v>1.021486423133134</v>
      </c>
      <c r="CF433" s="84">
        <f t="shared" si="1918"/>
        <v>1.012031777358688</v>
      </c>
      <c r="CG433" s="84">
        <f t="shared" si="2003"/>
        <v>1.0120318243501065</v>
      </c>
      <c r="CH433" s="9"/>
      <c r="CI433" s="84">
        <f t="shared" si="1919"/>
        <v>1.0327445291882245</v>
      </c>
      <c r="CJ433" s="26"/>
      <c r="CK433" s="87">
        <f t="shared" si="1889"/>
        <v>1.1233931837736046</v>
      </c>
      <c r="CL433" s="87">
        <f t="shared" si="1920"/>
        <v>2.795645817743051E-3</v>
      </c>
      <c r="CM433" s="92">
        <f t="shared" si="1921"/>
        <v>1</v>
      </c>
      <c r="CN433" s="92">
        <f t="shared" si="1922"/>
        <v>1</v>
      </c>
      <c r="CO433" s="5">
        <f t="shared" si="1890"/>
        <v>1</v>
      </c>
      <c r="CP433" s="91">
        <f t="shared" si="1891"/>
        <v>1</v>
      </c>
      <c r="CQ433" s="37">
        <f t="shared" si="1892"/>
        <v>1.012031777358688</v>
      </c>
      <c r="CR433">
        <f t="shared" si="1893"/>
        <v>1.0327445291882245</v>
      </c>
      <c r="CS433" s="84">
        <f t="shared" si="1894"/>
        <v>1.0462027652406236</v>
      </c>
      <c r="CT433" s="205"/>
      <c r="CU433" s="244"/>
      <c r="CV433" s="5"/>
      <c r="CW433" s="26">
        <f t="shared" si="1923"/>
        <v>0.22730785984164625</v>
      </c>
      <c r="CX433" s="26">
        <f t="shared" si="1924"/>
        <v>0.16340321758563181</v>
      </c>
      <c r="CY433" s="26">
        <f t="shared" si="1925"/>
        <v>0.3379128076188081</v>
      </c>
      <c r="CZ433" s="26">
        <f t="shared" si="1926"/>
        <v>0.27137611495391389</v>
      </c>
      <c r="DA433" s="26"/>
      <c r="DB433">
        <f t="shared" si="1927"/>
        <v>1</v>
      </c>
      <c r="DD433" s="26">
        <f t="shared" si="1944"/>
        <v>0.22700533187904731</v>
      </c>
      <c r="DE433" s="26">
        <f t="shared" si="1945"/>
        <v>0.16214669770623841</v>
      </c>
      <c r="DF433" s="26">
        <f t="shared" si="1946"/>
        <v>0.33821208215959003</v>
      </c>
      <c r="DG433" s="26">
        <f t="shared" si="1947"/>
        <v>0.27263050685351042</v>
      </c>
      <c r="DH433" s="26"/>
      <c r="DI433" s="26">
        <f t="shared" si="1948"/>
        <v>0.99999461859838612</v>
      </c>
      <c r="DJ433" s="26"/>
      <c r="DK433" s="26">
        <f t="shared" si="1949"/>
        <v>0.22700655349248064</v>
      </c>
      <c r="DL433" s="26">
        <f t="shared" si="1950"/>
        <v>0.16214757028743484</v>
      </c>
      <c r="DM433" s="26">
        <f t="shared" si="1951"/>
        <v>0.33821390222442932</v>
      </c>
      <c r="DN433" s="26">
        <f t="shared" si="1952"/>
        <v>0.27263197399565525</v>
      </c>
      <c r="DO433" s="26"/>
      <c r="DP433" s="26">
        <f t="shared" si="1953"/>
        <v>1</v>
      </c>
      <c r="DQ433" s="26"/>
      <c r="DR433" s="26"/>
      <c r="DS433" s="26">
        <f t="shared" si="1954"/>
        <v>3.1273321222973244E-2</v>
      </c>
      <c r="DT433" s="26">
        <f t="shared" si="1955"/>
        <v>4.0379712344420844E-2</v>
      </c>
      <c r="DU433" s="26">
        <f t="shared" si="1956"/>
        <v>-5.9495613316389612E-2</v>
      </c>
      <c r="DV433" s="26">
        <f t="shared" si="1957"/>
        <v>1.0283068276120875E-3</v>
      </c>
      <c r="DW433" s="26"/>
      <c r="DY433" s="26">
        <f t="shared" si="1969"/>
        <v>0.99382397740556894</v>
      </c>
      <c r="DZ433" s="26">
        <f t="shared" si="1958"/>
        <v>0.88541428532918431</v>
      </c>
      <c r="EA433" s="26">
        <f t="shared" si="2004"/>
        <v>1.0462027652406236</v>
      </c>
      <c r="EC433" s="26">
        <f t="shared" si="1928"/>
        <v>-5.6104842003178987E-2</v>
      </c>
      <c r="ED433" s="26">
        <f t="shared" si="1929"/>
        <v>-5.2416704164664554E-2</v>
      </c>
      <c r="EE433" s="26">
        <f t="shared" si="1930"/>
        <v>3.0229626399230745E-2</v>
      </c>
      <c r="EF433" s="26">
        <f t="shared" si="1931"/>
        <v>-3.7740322202667112E-2</v>
      </c>
      <c r="EG433" s="26"/>
      <c r="EI433" s="26">
        <f t="shared" si="1932"/>
        <v>0.97892470778747676</v>
      </c>
      <c r="EJ433" s="26">
        <f t="shared" si="1959"/>
        <v>0.84429850403400786</v>
      </c>
      <c r="EK433" s="26">
        <f t="shared" si="1933"/>
        <v>1.0191602640055155</v>
      </c>
      <c r="EL433" s="26">
        <v>0.95823592983563788</v>
      </c>
      <c r="EM433" s="26"/>
      <c r="EN433" s="26">
        <f t="shared" si="1960"/>
        <v>3.4972912947723707E-2</v>
      </c>
      <c r="EO433" s="26">
        <f t="shared" si="1961"/>
        <v>5.1902293176789065E-2</v>
      </c>
      <c r="EP433" s="26">
        <f t="shared" si="1962"/>
        <v>-2.9672750220614073E-2</v>
      </c>
      <c r="EQ433" s="26">
        <f t="shared" si="1963"/>
        <v>-4.3387531927242106E-3</v>
      </c>
      <c r="ET433" s="26">
        <f t="shared" si="1964"/>
        <v>1.0051495050343169</v>
      </c>
      <c r="EU433" s="26">
        <f t="shared" si="1965"/>
        <v>0.87586132419816465</v>
      </c>
      <c r="EV433" s="26">
        <f t="shared" si="2005"/>
        <v>1.021486423133134</v>
      </c>
      <c r="EW433" s="26"/>
      <c r="EX433" s="26">
        <f t="shared" si="1934"/>
        <v>-3.6995917247506869E-3</v>
      </c>
      <c r="EY433" s="26">
        <f t="shared" si="1935"/>
        <v>-1.1522580832368002E-2</v>
      </c>
      <c r="EZ433" s="26">
        <f t="shared" si="1936"/>
        <v>-2.9822285604612749E-2</v>
      </c>
      <c r="FA433" s="26">
        <f t="shared" si="1937"/>
        <v>5.3670600203358544E-3</v>
      </c>
      <c r="FB433" s="26"/>
      <c r="FC433" s="26"/>
      <c r="FD433" s="26">
        <f t="shared" si="1966"/>
        <v>0.98873268756265675</v>
      </c>
      <c r="FE433" s="26">
        <f t="shared" si="1967"/>
        <v>1.0185059036685864</v>
      </c>
      <c r="FF433" s="26">
        <f t="shared" si="2006"/>
        <v>1.0133288803169385</v>
      </c>
      <c r="FV433" s="26">
        <f t="shared" si="2007"/>
        <v>0.95933137350541153</v>
      </c>
      <c r="FX433" s="8">
        <f t="shared" si="1968"/>
        <v>35</v>
      </c>
      <c r="FY433" t="b">
        <f t="shared" si="1938"/>
        <v>0</v>
      </c>
    </row>
    <row r="434" spans="1:181" x14ac:dyDescent="0.2">
      <c r="A434" t="s">
        <v>564</v>
      </c>
      <c r="B434" s="1">
        <f t="shared" si="1942"/>
        <v>1985</v>
      </c>
      <c r="C434" s="42">
        <f t="shared" si="1970"/>
        <v>16041.334000000001</v>
      </c>
      <c r="D434" s="42">
        <f t="shared" si="1970"/>
        <v>11451.231</v>
      </c>
      <c r="E434" s="42">
        <f t="shared" si="1970"/>
        <v>28815.81</v>
      </c>
      <c r="F434" s="42">
        <f t="shared" si="1970"/>
        <v>20087.913</v>
      </c>
      <c r="G434" s="42"/>
      <c r="H434" s="42">
        <f t="shared" si="1876"/>
        <v>76396.288</v>
      </c>
      <c r="I434" s="1"/>
      <c r="J434" s="1"/>
      <c r="K434" s="42">
        <f>[2]National!H352</f>
        <v>16041.333999999999</v>
      </c>
      <c r="L434" s="42">
        <f>[10]Commercial_Total!D350</f>
        <v>11481.47888615133</v>
      </c>
      <c r="M434" s="42">
        <f>[11]Total_Industrial!F357</f>
        <v>22425.36442007243</v>
      </c>
      <c r="N434" s="42">
        <f t="shared" si="1971"/>
        <v>19382.250270855475</v>
      </c>
      <c r="O434" s="42"/>
      <c r="P434" s="42">
        <f t="shared" si="1972"/>
        <v>69330.427577079245</v>
      </c>
      <c r="Q434" s="27"/>
      <c r="R434" s="27"/>
      <c r="S434" s="51">
        <f t="shared" si="1977"/>
        <v>0.99999999999999989</v>
      </c>
      <c r="T434" s="51">
        <f t="shared" si="1978"/>
        <v>1.0026414527967631</v>
      </c>
      <c r="U434" s="51">
        <f t="shared" si="1979"/>
        <v>0.77823127026699679</v>
      </c>
      <c r="V434" s="51">
        <f t="shared" si="1980"/>
        <v>0.9648712771135296</v>
      </c>
      <c r="W434" s="51"/>
      <c r="X434" s="51">
        <f t="shared" si="1981"/>
        <v>0.90751042219589573</v>
      </c>
      <c r="Y434" s="218"/>
      <c r="Z434" s="231">
        <f t="shared" si="1973"/>
        <v>87369.531977354287</v>
      </c>
      <c r="AA434" s="231">
        <f t="shared" si="1997"/>
        <v>58171.601888383011</v>
      </c>
      <c r="AB434" s="231">
        <f t="shared" si="1995"/>
        <v>1680.5778716984889</v>
      </c>
      <c r="AC434" s="277">
        <f t="shared" si="1983"/>
        <v>1</v>
      </c>
      <c r="AD434" s="23"/>
      <c r="AE434" s="42">
        <f t="shared" si="1998"/>
        <v>7585.7</v>
      </c>
      <c r="AH434" s="267">
        <f t="shared" si="1879"/>
        <v>183.603295530504</v>
      </c>
      <c r="AI434" s="267">
        <f t="shared" si="1880"/>
        <v>197.37257550826024</v>
      </c>
      <c r="AJ434" s="267">
        <f t="shared" si="1996"/>
        <v>13.343841304662702</v>
      </c>
      <c r="AK434" s="51">
        <f t="shared" si="1910"/>
        <v>19.382250270855476</v>
      </c>
      <c r="AN434" s="34">
        <f t="shared" si="1911"/>
        <v>9.1396216007855902</v>
      </c>
      <c r="AO434" s="34">
        <f t="shared" si="1912"/>
        <v>10.071092713922249</v>
      </c>
      <c r="AQ434" s="26">
        <f t="shared" si="1999"/>
        <v>1</v>
      </c>
      <c r="AR434" s="26">
        <f t="shared" si="2000"/>
        <v>1</v>
      </c>
      <c r="AS434" s="26">
        <f t="shared" ref="AS434:AS459" si="2008">AJ434/AJ$464</f>
        <v>1</v>
      </c>
      <c r="AT434" s="26">
        <f t="shared" si="1974"/>
        <v>1</v>
      </c>
      <c r="AU434" s="26"/>
      <c r="AV434" s="26">
        <f t="shared" si="1913"/>
        <v>1</v>
      </c>
      <c r="AY434" s="34">
        <f t="shared" si="1914"/>
        <v>11.517662440823429</v>
      </c>
      <c r="AZ434" s="34">
        <f t="shared" si="1915"/>
        <v>7.6685871954312734</v>
      </c>
      <c r="BA434" s="34">
        <f t="shared" si="1916"/>
        <v>0.22154552272018257</v>
      </c>
      <c r="BB434" s="369">
        <f t="shared" si="1917"/>
        <v>1.3182699025798543E-4</v>
      </c>
      <c r="BD434" s="26"/>
      <c r="BE434" s="26"/>
      <c r="BF434" s="26"/>
      <c r="BH434" s="258">
        <f>[2]National!CQ352</f>
        <v>1</v>
      </c>
      <c r="BI434" s="258">
        <f>[10]Commercial_Total!Y350</f>
        <v>1</v>
      </c>
      <c r="BJ434" s="258">
        <f>[11]Total_Industrial!Z357</f>
        <v>1</v>
      </c>
      <c r="BK434" s="258">
        <f t="shared" si="1975"/>
        <v>1</v>
      </c>
      <c r="BL434" s="1"/>
      <c r="BN434" s="258">
        <f>[2]National!CU352</f>
        <v>1</v>
      </c>
      <c r="BO434" s="258">
        <f>[10]Commercial_Total!X350</f>
        <v>1</v>
      </c>
      <c r="BP434" s="258">
        <f>[11]Total_Industrial!AD357</f>
        <v>1</v>
      </c>
      <c r="BQ434" s="258">
        <f t="shared" si="1976"/>
        <v>1</v>
      </c>
      <c r="BR434" s="1"/>
      <c r="BZ434" s="83">
        <f t="shared" si="1943"/>
        <v>1</v>
      </c>
      <c r="CA434" s="83">
        <f t="shared" si="2001"/>
        <v>1</v>
      </c>
      <c r="CB434" s="83">
        <f t="shared" si="2002"/>
        <v>1</v>
      </c>
      <c r="CC434" s="83">
        <f t="shared" si="1885"/>
        <v>1</v>
      </c>
      <c r="CD434" s="83">
        <f t="shared" si="1886"/>
        <v>1</v>
      </c>
      <c r="CE434" s="83">
        <f t="shared" si="1887"/>
        <v>1</v>
      </c>
      <c r="CF434" s="84">
        <f t="shared" si="1918"/>
        <v>1</v>
      </c>
      <c r="CG434" s="84">
        <f t="shared" si="2003"/>
        <v>1</v>
      </c>
      <c r="CH434" s="9"/>
      <c r="CI434" s="84">
        <f t="shared" si="1919"/>
        <v>1</v>
      </c>
      <c r="CJ434" s="26"/>
      <c r="CK434" s="87">
        <f t="shared" si="1889"/>
        <v>1</v>
      </c>
      <c r="CL434" s="87">
        <f t="shared" si="1920"/>
        <v>2.5795682367026865E-3</v>
      </c>
      <c r="CM434" s="92">
        <f t="shared" si="1921"/>
        <v>1</v>
      </c>
      <c r="CN434" s="92">
        <f t="shared" si="1922"/>
        <v>1</v>
      </c>
      <c r="CO434" s="5">
        <f t="shared" si="1890"/>
        <v>1</v>
      </c>
      <c r="CP434" s="91">
        <f t="shared" si="1891"/>
        <v>1</v>
      </c>
      <c r="CQ434" s="37">
        <f t="shared" si="1892"/>
        <v>1</v>
      </c>
      <c r="CR434">
        <f t="shared" si="1893"/>
        <v>1</v>
      </c>
      <c r="CS434" s="84">
        <f t="shared" si="1894"/>
        <v>1.0107245725910308</v>
      </c>
      <c r="CT434" s="205"/>
      <c r="CU434" s="244"/>
      <c r="CV434" s="5"/>
      <c r="CW434" s="26">
        <f t="shared" si="1923"/>
        <v>0.2313750911483386</v>
      </c>
      <c r="CX434" s="26">
        <f t="shared" si="1924"/>
        <v>0.16560519367036367</v>
      </c>
      <c r="CY434" s="26">
        <f t="shared" si="1925"/>
        <v>0.32345631209530135</v>
      </c>
      <c r="CZ434" s="26">
        <f t="shared" si="1926"/>
        <v>0.27956340308599625</v>
      </c>
      <c r="DA434" s="26"/>
      <c r="DB434">
        <f t="shared" si="1927"/>
        <v>0.99999999999999989</v>
      </c>
      <c r="DD434" s="26">
        <f t="shared" si="1944"/>
        <v>0.22933546454656892</v>
      </c>
      <c r="DE434" s="26">
        <f t="shared" si="1945"/>
        <v>0.16450174938046294</v>
      </c>
      <c r="DF434" s="26">
        <f t="shared" si="1946"/>
        <v>0.33063188707798719</v>
      </c>
      <c r="DG434" s="26">
        <f t="shared" si="1947"/>
        <v>0.27544947983239987</v>
      </c>
      <c r="DH434" s="26"/>
      <c r="DI434" s="26">
        <f t="shared" si="1948"/>
        <v>0.99991858083741891</v>
      </c>
      <c r="DJ434" s="26"/>
      <c r="DK434" s="26">
        <f t="shared" si="1949"/>
        <v>0.2293541383684494</v>
      </c>
      <c r="DL434" s="26">
        <f t="shared" si="1950"/>
        <v>0.16451514406572468</v>
      </c>
      <c r="DM434" s="26">
        <f t="shared" si="1951"/>
        <v>0.33065880904131939</v>
      </c>
      <c r="DN434" s="26">
        <f t="shared" si="1952"/>
        <v>0.27547190852450654</v>
      </c>
      <c r="DO434" s="26"/>
      <c r="DP434" s="26">
        <f t="shared" si="1953"/>
        <v>1</v>
      </c>
      <c r="DQ434" s="26"/>
      <c r="DR434" s="26"/>
      <c r="DS434" s="26">
        <f t="shared" si="1954"/>
        <v>-8.443383200344063E-3</v>
      </c>
      <c r="DT434" s="26">
        <f t="shared" si="1955"/>
        <v>-1.9872194563430257E-2</v>
      </c>
      <c r="DU434" s="26">
        <f t="shared" si="1956"/>
        <v>-9.1360126032161051E-2</v>
      </c>
      <c r="DV434" s="26">
        <f t="shared" si="1957"/>
        <v>3.321970195383685E-3</v>
      </c>
      <c r="DW434" s="26"/>
      <c r="DY434" s="26">
        <f t="shared" si="1969"/>
        <v>0.96608860745896341</v>
      </c>
      <c r="DZ434" s="26">
        <f t="shared" si="1958"/>
        <v>0.85538865393794494</v>
      </c>
      <c r="EA434" s="26">
        <f t="shared" si="2004"/>
        <v>1.0107245725910308</v>
      </c>
      <c r="EC434" s="26">
        <f t="shared" si="1928"/>
        <v>-2.7300501846656017E-2</v>
      </c>
      <c r="ED434" s="26">
        <f t="shared" si="1929"/>
        <v>-2.0220815400254982E-2</v>
      </c>
      <c r="EE434" s="26">
        <f t="shared" si="1930"/>
        <v>-5.8424538130446473E-3</v>
      </c>
      <c r="EF434" s="26">
        <f t="shared" si="1931"/>
        <v>-2.7077335847055916E-2</v>
      </c>
      <c r="EG434" s="26"/>
      <c r="EI434" s="26">
        <f t="shared" si="1932"/>
        <v>0.98119994991738446</v>
      </c>
      <c r="EJ434" s="26">
        <f t="shared" si="1959"/>
        <v>0.8284256498734911</v>
      </c>
      <c r="EK434" s="26">
        <f t="shared" si="1933"/>
        <v>1</v>
      </c>
      <c r="EL434" s="26">
        <v>0.94508357500568352</v>
      </c>
      <c r="EM434" s="26"/>
      <c r="EN434" s="26">
        <f t="shared" si="1960"/>
        <v>-1.1306817621958967E-2</v>
      </c>
      <c r="EO434" s="26">
        <f t="shared" si="1961"/>
        <v>-1.6720703221986249E-2</v>
      </c>
      <c r="EP434" s="26">
        <f t="shared" si="1962"/>
        <v>-4.6594344008684008E-2</v>
      </c>
      <c r="EQ434" s="26">
        <f t="shared" si="1963"/>
        <v>-1.8438884425557123E-3</v>
      </c>
      <c r="ET434" s="26">
        <f t="shared" si="1964"/>
        <v>0.97896553233940187</v>
      </c>
      <c r="EU434" s="26">
        <f t="shared" si="1965"/>
        <v>0.85743804749914965</v>
      </c>
      <c r="EV434" s="26">
        <f t="shared" si="2005"/>
        <v>1</v>
      </c>
      <c r="EW434" s="26"/>
      <c r="EX434" s="26">
        <f t="shared" si="1934"/>
        <v>2.8634344216147078E-3</v>
      </c>
      <c r="EY434" s="26">
        <f t="shared" si="1935"/>
        <v>-3.1514913414439445E-3</v>
      </c>
      <c r="EZ434" s="26">
        <f t="shared" si="1936"/>
        <v>-4.4765641598518924E-2</v>
      </c>
      <c r="FA434" s="26">
        <f t="shared" si="1937"/>
        <v>5.1658586379398023E-3</v>
      </c>
      <c r="FB434" s="26"/>
      <c r="FC434" s="26"/>
      <c r="FD434" s="26">
        <f t="shared" si="1966"/>
        <v>0.98684644188491932</v>
      </c>
      <c r="FE434" s="26">
        <f t="shared" si="1967"/>
        <v>1.0051089270741289</v>
      </c>
      <c r="FF434" s="26">
        <f t="shared" si="2006"/>
        <v>1</v>
      </c>
      <c r="FV434" s="26">
        <f t="shared" si="2007"/>
        <v>1</v>
      </c>
      <c r="FX434" s="8">
        <f t="shared" si="1968"/>
        <v>36</v>
      </c>
      <c r="FY434" t="b">
        <f t="shared" si="1938"/>
        <v>0</v>
      </c>
    </row>
    <row r="435" spans="1:181" x14ac:dyDescent="0.2">
      <c r="A435" t="s">
        <v>564</v>
      </c>
      <c r="B435" s="1">
        <f t="shared" si="1942"/>
        <v>1986</v>
      </c>
      <c r="C435" s="42">
        <f t="shared" si="1970"/>
        <v>15975.109</v>
      </c>
      <c r="D435" s="42">
        <f t="shared" si="1970"/>
        <v>11606.106</v>
      </c>
      <c r="E435" s="42">
        <f t="shared" si="1970"/>
        <v>28273.567999999999</v>
      </c>
      <c r="F435" s="42">
        <f t="shared" si="1970"/>
        <v>20788.785</v>
      </c>
      <c r="G435" s="42"/>
      <c r="H435" s="42">
        <f t="shared" si="1876"/>
        <v>76643.567999999999</v>
      </c>
      <c r="I435" s="1"/>
      <c r="J435" s="1"/>
      <c r="K435" s="42">
        <f>[2]National!H353</f>
        <v>16081.068379075728</v>
      </c>
      <c r="L435" s="42">
        <f>[10]Commercial_Total!D351</f>
        <v>11728.812296151489</v>
      </c>
      <c r="M435" s="42">
        <f>[11]Total_Industrial!F358</f>
        <v>22672.612477865496</v>
      </c>
      <c r="N435" s="42">
        <f t="shared" si="1971"/>
        <v>19983.497430267213</v>
      </c>
      <c r="O435" s="42"/>
      <c r="P435" s="42">
        <f t="shared" si="1972"/>
        <v>70465.990583359933</v>
      </c>
      <c r="Q435" s="27"/>
      <c r="R435" s="27"/>
      <c r="S435" s="51">
        <f t="shared" si="1977"/>
        <v>1.006632779724741</v>
      </c>
      <c r="T435" s="51">
        <f t="shared" si="1978"/>
        <v>1.0105725637997351</v>
      </c>
      <c r="U435" s="51">
        <f t="shared" si="1979"/>
        <v>0.8019013545748982</v>
      </c>
      <c r="V435" s="51">
        <f t="shared" si="1980"/>
        <v>0.96126336533218337</v>
      </c>
      <c r="W435" s="51"/>
      <c r="X435" s="51">
        <f t="shared" si="1981"/>
        <v>0.91939861911647869</v>
      </c>
      <c r="Y435" s="218"/>
      <c r="Z435" s="231">
        <f t="shared" si="1973"/>
        <v>88622.319685179507</v>
      </c>
      <c r="AA435" s="231">
        <f t="shared" si="1997"/>
        <v>59492.416736089981</v>
      </c>
      <c r="AB435" s="231">
        <f t="shared" si="1995"/>
        <v>1665.7995131596667</v>
      </c>
      <c r="AC435" s="277">
        <f t="shared" si="1983"/>
        <v>1.0164849796307009</v>
      </c>
      <c r="AD435" s="23"/>
      <c r="AE435" s="42">
        <f t="shared" si="1998"/>
        <v>7852.1</v>
      </c>
      <c r="AH435" s="267">
        <f t="shared" si="1879"/>
        <v>181.45618887207934</v>
      </c>
      <c r="AI435" s="267">
        <f t="shared" si="1880"/>
        <v>197.14802221232375</v>
      </c>
      <c r="AJ435" s="267">
        <f t="shared" si="1996"/>
        <v>13.610648999926996</v>
      </c>
      <c r="AK435" s="51">
        <f t="shared" si="1910"/>
        <v>19.65941241702107</v>
      </c>
      <c r="AN435" s="34">
        <f t="shared" si="1911"/>
        <v>8.9741585796614824</v>
      </c>
      <c r="AO435" s="34">
        <f t="shared" si="1912"/>
        <v>9.7609006507813199</v>
      </c>
      <c r="AQ435" s="26">
        <f t="shared" si="1999"/>
        <v>0.98830572919608661</v>
      </c>
      <c r="AR435" s="26">
        <f t="shared" si="2000"/>
        <v>0.99886228724857928</v>
      </c>
      <c r="AS435" s="26">
        <f t="shared" si="2008"/>
        <v>1.0199948192707495</v>
      </c>
      <c r="AT435" s="26">
        <f t="shared" si="1974"/>
        <v>1.0142997919381092</v>
      </c>
      <c r="AU435" s="26"/>
      <c r="AV435" s="26">
        <f t="shared" si="1913"/>
        <v>0.98189607531345879</v>
      </c>
      <c r="AY435" s="34">
        <f t="shared" si="1914"/>
        <v>11.286448171212733</v>
      </c>
      <c r="AZ435" s="34">
        <f t="shared" si="1915"/>
        <v>7.5766249456947792</v>
      </c>
      <c r="BA435" s="34">
        <f t="shared" si="1916"/>
        <v>0.21214700693568175</v>
      </c>
      <c r="BB435" s="369">
        <f t="shared" si="1917"/>
        <v>1.2945390145702434E-4</v>
      </c>
      <c r="BD435" s="26"/>
      <c r="BE435" s="26"/>
      <c r="BF435" s="26"/>
      <c r="BH435" s="258">
        <f>[2]National!CQ353</f>
        <v>0.99446178792155104</v>
      </c>
      <c r="BI435" s="258">
        <f>[10]Commercial_Total!Y351</f>
        <v>0.99353912768026942</v>
      </c>
      <c r="BJ435" s="258">
        <f>[11]Total_Industrial!Z358</f>
        <v>1.0187348675972399</v>
      </c>
      <c r="BK435" s="258">
        <f t="shared" si="1975"/>
        <v>1.0076372215364484</v>
      </c>
      <c r="BL435" s="1"/>
      <c r="BN435" s="258">
        <f>[2]National!CU353</f>
        <v>0.9938096578468536</v>
      </c>
      <c r="BO435" s="258">
        <f>[10]Commercial_Total!X351</f>
        <v>1.0053577754715493</v>
      </c>
      <c r="BP435" s="258">
        <f>[11]Total_Industrial!AD358</f>
        <v>1.0012367518624303</v>
      </c>
      <c r="BQ435" s="258">
        <f t="shared" si="1976"/>
        <v>1.0066120725388663</v>
      </c>
      <c r="BR435" s="1"/>
      <c r="BZ435" s="83">
        <f t="shared" si="1943"/>
        <v>1.0351187102047275</v>
      </c>
      <c r="CA435" s="83">
        <f t="shared" si="2001"/>
        <v>0.96919976094429938</v>
      </c>
      <c r="CB435" s="83">
        <f t="shared" si="2002"/>
        <v>0.98189607531345879</v>
      </c>
      <c r="CC435" s="83">
        <f t="shared" si="1885"/>
        <v>0.97456652368293795</v>
      </c>
      <c r="CD435" s="83">
        <f t="shared" si="1886"/>
        <v>1.0017161278668087</v>
      </c>
      <c r="CE435" s="83">
        <f t="shared" si="1887"/>
        <v>1.0057947507691165</v>
      </c>
      <c r="CF435" s="84">
        <f t="shared" si="1918"/>
        <v>1.0163789895733135</v>
      </c>
      <c r="CG435" s="84">
        <f t="shared" si="2003"/>
        <v>1.0163789990335514</v>
      </c>
      <c r="CH435" s="9"/>
      <c r="CI435" s="84">
        <f t="shared" si="1919"/>
        <v>0.97623900445228917</v>
      </c>
      <c r="CJ435" s="26"/>
      <c r="CK435" s="87">
        <f t="shared" si="1889"/>
        <v>1.0213185773839597</v>
      </c>
      <c r="CL435" s="87">
        <f t="shared" si="1920"/>
        <v>2.3484706324619527E-3</v>
      </c>
      <c r="CM435" s="92">
        <f t="shared" si="1921"/>
        <v>1</v>
      </c>
      <c r="CN435" s="92">
        <f t="shared" si="1922"/>
        <v>1</v>
      </c>
      <c r="CO435" s="5">
        <f t="shared" si="1890"/>
        <v>1</v>
      </c>
      <c r="CP435" s="91">
        <f t="shared" si="1891"/>
        <v>1</v>
      </c>
      <c r="CQ435" s="37">
        <f t="shared" si="1892"/>
        <v>1.0163789895733135</v>
      </c>
      <c r="CR435">
        <f t="shared" si="1893"/>
        <v>0.97623900445228917</v>
      </c>
      <c r="CS435" s="84">
        <f t="shared" si="1894"/>
        <v>1.0183260628526154</v>
      </c>
      <c r="CT435" s="205"/>
      <c r="CU435" s="244"/>
      <c r="CV435" s="5"/>
      <c r="CW435" s="26">
        <f t="shared" si="1923"/>
        <v>0.22821035007025309</v>
      </c>
      <c r="CX435" s="26">
        <f t="shared" si="1924"/>
        <v>0.16644642612774352</v>
      </c>
      <c r="CY435" s="26">
        <f t="shared" si="1925"/>
        <v>0.32175255453259005</v>
      </c>
      <c r="CZ435" s="26">
        <f t="shared" si="1926"/>
        <v>0.28359066926941323</v>
      </c>
      <c r="DA435" s="26"/>
      <c r="DB435">
        <f t="shared" si="1927"/>
        <v>0.99999999999999989</v>
      </c>
      <c r="DD435" s="26">
        <f t="shared" si="1944"/>
        <v>0.22978908845451726</v>
      </c>
      <c r="DE435" s="26">
        <f t="shared" si="1945"/>
        <v>0.1660254546966175</v>
      </c>
      <c r="DF435" s="26">
        <f t="shared" si="1946"/>
        <v>0.3226036834804713</v>
      </c>
      <c r="DG435" s="26">
        <f t="shared" si="1947"/>
        <v>0.28157223610169996</v>
      </c>
      <c r="DH435" s="26"/>
      <c r="DI435" s="26">
        <f t="shared" si="1948"/>
        <v>0.99999046273330605</v>
      </c>
      <c r="DJ435" s="26"/>
      <c r="DK435" s="26">
        <f t="shared" si="1949"/>
        <v>0.22979128003523891</v>
      </c>
      <c r="DL435" s="26">
        <f t="shared" si="1950"/>
        <v>0.16602703814075867</v>
      </c>
      <c r="DM435" s="26">
        <f t="shared" si="1951"/>
        <v>0.32260676026718127</v>
      </c>
      <c r="DN435" s="26">
        <f t="shared" si="1952"/>
        <v>0.28157492155682118</v>
      </c>
      <c r="DO435" s="26"/>
      <c r="DP435" s="26">
        <f t="shared" si="1953"/>
        <v>1</v>
      </c>
      <c r="DQ435" s="26"/>
      <c r="DR435" s="26"/>
      <c r="DS435" s="26">
        <f t="shared" si="1954"/>
        <v>-1.1763186595566444E-2</v>
      </c>
      <c r="DT435" s="26">
        <f t="shared" si="1955"/>
        <v>-1.1383604378737838E-3</v>
      </c>
      <c r="DU435" s="26">
        <f t="shared" si="1956"/>
        <v>1.9797548136956816E-2</v>
      </c>
      <c r="DV435" s="26">
        <f t="shared" si="1957"/>
        <v>1.4198514271239363E-2</v>
      </c>
      <c r="DW435" s="26"/>
      <c r="DY435" s="26">
        <f t="shared" si="1969"/>
        <v>1.0075208325469893</v>
      </c>
      <c r="DZ435" s="26">
        <f t="shared" si="1958"/>
        <v>0.86182188876680688</v>
      </c>
      <c r="EA435" s="26">
        <f t="shared" si="2004"/>
        <v>1.0183260628526154</v>
      </c>
      <c r="EC435" s="26">
        <f t="shared" si="1928"/>
        <v>-2.0278992428659014E-2</v>
      </c>
      <c r="ED435" s="26">
        <f t="shared" si="1929"/>
        <v>-1.2064556968446207E-2</v>
      </c>
      <c r="EE435" s="26">
        <f t="shared" si="1930"/>
        <v>-4.3348625247077562E-2</v>
      </c>
      <c r="EF435" s="26">
        <f t="shared" si="1931"/>
        <v>-1.8165538569277731E-2</v>
      </c>
      <c r="EG435" s="26"/>
      <c r="EI435" s="26">
        <f t="shared" si="1932"/>
        <v>0.97456652368293795</v>
      </c>
      <c r="EJ435" s="26">
        <f t="shared" si="1959"/>
        <v>0.8073559057269869</v>
      </c>
      <c r="EK435" s="26">
        <f t="shared" si="1933"/>
        <v>0.97456652368293795</v>
      </c>
      <c r="EL435" s="26">
        <v>0.93377792442880736</v>
      </c>
      <c r="EM435" s="26"/>
      <c r="EN435" s="26">
        <f t="shared" si="1960"/>
        <v>-5.5536048334966746E-3</v>
      </c>
      <c r="EO435" s="26">
        <f t="shared" si="1961"/>
        <v>-6.4818340916306437E-3</v>
      </c>
      <c r="EP435" s="26">
        <f t="shared" si="1962"/>
        <v>1.8561531570335368E-2</v>
      </c>
      <c r="EQ435" s="26">
        <f t="shared" si="1963"/>
        <v>7.6082056004952575E-3</v>
      </c>
      <c r="ET435" s="26">
        <f t="shared" si="1964"/>
        <v>1.0057947507691165</v>
      </c>
      <c r="EU435" s="26">
        <f t="shared" si="1965"/>
        <v>0.86240668728436509</v>
      </c>
      <c r="EV435" s="26">
        <f t="shared" si="2005"/>
        <v>1.0057947507691165</v>
      </c>
      <c r="EW435" s="26"/>
      <c r="EX435" s="26">
        <f t="shared" si="1934"/>
        <v>-6.209581762069448E-3</v>
      </c>
      <c r="EY435" s="26">
        <f t="shared" si="1935"/>
        <v>5.3434736537567836E-3</v>
      </c>
      <c r="EZ435" s="26">
        <f t="shared" si="1936"/>
        <v>1.2359877148214787E-3</v>
      </c>
      <c r="FA435" s="26">
        <f t="shared" si="1937"/>
        <v>6.5903086707440649E-3</v>
      </c>
      <c r="FB435" s="26"/>
      <c r="FC435" s="26"/>
      <c r="FD435" s="26">
        <f t="shared" si="1966"/>
        <v>1.0017161278668087</v>
      </c>
      <c r="FE435" s="26">
        <f t="shared" si="1967"/>
        <v>1.0068338225130591</v>
      </c>
      <c r="FF435" s="26">
        <f t="shared" si="2006"/>
        <v>1.0017161278668087</v>
      </c>
      <c r="FV435" s="26">
        <f t="shared" si="2007"/>
        <v>1.0351187102047275</v>
      </c>
      <c r="FX435" s="8">
        <f t="shared" si="1968"/>
        <v>37</v>
      </c>
      <c r="FY435" t="b">
        <f t="shared" si="1938"/>
        <v>0</v>
      </c>
    </row>
    <row r="436" spans="1:181" x14ac:dyDescent="0.2">
      <c r="A436" t="s">
        <v>564</v>
      </c>
      <c r="B436" s="1">
        <f t="shared" si="1942"/>
        <v>1987</v>
      </c>
      <c r="C436" s="42">
        <f t="shared" si="1970"/>
        <v>16263.214</v>
      </c>
      <c r="D436" s="42">
        <f t="shared" si="1970"/>
        <v>11946.009</v>
      </c>
      <c r="E436" s="42">
        <f t="shared" si="1970"/>
        <v>29378.886000000002</v>
      </c>
      <c r="F436" s="42">
        <f t="shared" si="1970"/>
        <v>21468.880000000001</v>
      </c>
      <c r="G436" s="42"/>
      <c r="H436" s="42">
        <f t="shared" si="1876"/>
        <v>79056.989000000001</v>
      </c>
      <c r="I436" s="1"/>
      <c r="J436" s="1"/>
      <c r="K436" s="42">
        <f>[2]National!H354</f>
        <v>16449.101576708199</v>
      </c>
      <c r="L436" s="42">
        <f>[10]Commercial_Total!D352</f>
        <v>12138.898452540216</v>
      </c>
      <c r="M436" s="42">
        <f>[11]Total_Industrial!F359</f>
        <v>23319.071953730025</v>
      </c>
      <c r="N436" s="42">
        <f t="shared" si="1971"/>
        <v>20453.71520511237</v>
      </c>
      <c r="O436" s="42"/>
      <c r="P436" s="42">
        <f t="shared" si="1972"/>
        <v>72360.787188090806</v>
      </c>
      <c r="Q436" s="27"/>
      <c r="R436" s="27"/>
      <c r="S436" s="51">
        <f t="shared" si="1977"/>
        <v>1.0114299410133938</v>
      </c>
      <c r="T436" s="51">
        <f t="shared" si="1978"/>
        <v>1.0161467693972284</v>
      </c>
      <c r="U436" s="51">
        <f t="shared" si="1979"/>
        <v>0.79373574456601326</v>
      </c>
      <c r="V436" s="51">
        <f t="shared" si="1980"/>
        <v>0.9527145899139764</v>
      </c>
      <c r="W436" s="51"/>
      <c r="X436" s="51">
        <f t="shared" si="1981"/>
        <v>0.91529905329547534</v>
      </c>
      <c r="Y436" s="218"/>
      <c r="Z436" s="231">
        <f t="shared" si="1973"/>
        <v>89856.92041124808</v>
      </c>
      <c r="AA436" s="231">
        <f t="shared" si="1997"/>
        <v>60763.476770077759</v>
      </c>
      <c r="AB436" s="231">
        <f t="shared" si="1995"/>
        <v>1749.4685090450198</v>
      </c>
      <c r="AC436" s="277">
        <f t="shared" si="1983"/>
        <v>1.0584149691674531</v>
      </c>
      <c r="AD436" s="23"/>
      <c r="AE436" s="42">
        <f t="shared" si="1998"/>
        <v>8123.9</v>
      </c>
      <c r="AH436" s="267">
        <f t="shared" si="1879"/>
        <v>183.0588173000545</v>
      </c>
      <c r="AI436" s="267">
        <f t="shared" si="1880"/>
        <v>199.77294088145183</v>
      </c>
      <c r="AJ436" s="267">
        <f t="shared" si="1996"/>
        <v>13.329232182898323</v>
      </c>
      <c r="AK436" s="51">
        <f t="shared" si="1910"/>
        <v>19.324854429450497</v>
      </c>
      <c r="AN436" s="34">
        <f t="shared" si="1911"/>
        <v>8.907148929466242</v>
      </c>
      <c r="AO436" s="34">
        <f t="shared" si="1912"/>
        <v>9.7314084368345259</v>
      </c>
      <c r="AQ436" s="26">
        <f t="shared" si="1999"/>
        <v>0.99703448552556595</v>
      </c>
      <c r="AR436" s="26">
        <f t="shared" si="2000"/>
        <v>1.0121615952318115</v>
      </c>
      <c r="AS436" s="26">
        <f t="shared" si="2008"/>
        <v>0.99890517869398876</v>
      </c>
      <c r="AT436" s="26">
        <f t="shared" si="1974"/>
        <v>0.99703874211699328</v>
      </c>
      <c r="AU436" s="26"/>
      <c r="AV436" s="26">
        <f t="shared" si="1913"/>
        <v>0.97456430020041906</v>
      </c>
      <c r="AY436" s="34">
        <f t="shared" si="1914"/>
        <v>11.060810744992933</v>
      </c>
      <c r="AZ436" s="34">
        <f t="shared" si="1915"/>
        <v>7.4795943783254053</v>
      </c>
      <c r="BA436" s="34">
        <f t="shared" si="1916"/>
        <v>0.21534835596757959</v>
      </c>
      <c r="BB436" s="369">
        <f t="shared" si="1917"/>
        <v>1.3028409620594213E-4</v>
      </c>
      <c r="BD436" s="26"/>
      <c r="BE436" s="26"/>
      <c r="BF436" s="26"/>
      <c r="BH436" s="258">
        <f>[2]National!CQ354</f>
        <v>0.98352504151839937</v>
      </c>
      <c r="BI436" s="258">
        <f>[10]Commercial_Total!Y352</f>
        <v>1.0032050420565441</v>
      </c>
      <c r="BJ436" s="258">
        <f>[11]Total_Industrial!Z359</f>
        <v>0.97028600722613034</v>
      </c>
      <c r="BK436" s="258">
        <f t="shared" si="1975"/>
        <v>0.98888140040758443</v>
      </c>
      <c r="BL436" s="1"/>
      <c r="BN436" s="258">
        <f>[2]National!CU354</f>
        <v>1.0137357397492492</v>
      </c>
      <c r="BO436" s="258">
        <f>[10]Commercial_Total!X352</f>
        <v>1.0089279387560757</v>
      </c>
      <c r="BP436" s="258">
        <f>[11]Total_Industrial!AD359</f>
        <v>1.0294958233326761</v>
      </c>
      <c r="BQ436" s="258">
        <f t="shared" si="1976"/>
        <v>1.008249059701241</v>
      </c>
      <c r="BR436" s="1"/>
      <c r="BZ436" s="83">
        <f t="shared" si="1943"/>
        <v>1.0709492861568477</v>
      </c>
      <c r="CA436" s="83">
        <f t="shared" si="2001"/>
        <v>0.96627135835834921</v>
      </c>
      <c r="CB436" s="83">
        <f t="shared" si="2002"/>
        <v>0.97456430020041906</v>
      </c>
      <c r="CC436" s="83">
        <f t="shared" si="1885"/>
        <v>0.97444898087265941</v>
      </c>
      <c r="CD436" s="83">
        <f t="shared" si="1886"/>
        <v>1.0163838851394498</v>
      </c>
      <c r="CE436" s="83">
        <f t="shared" si="1887"/>
        <v>0.98399672254782267</v>
      </c>
      <c r="CF436" s="84">
        <f t="shared" si="1918"/>
        <v>1.0437090133211473</v>
      </c>
      <c r="CG436" s="84">
        <f t="shared" si="2003"/>
        <v>1.0437089416135867</v>
      </c>
      <c r="CH436" s="9"/>
      <c r="CI436" s="84">
        <f t="shared" si="1919"/>
        <v>0.99041424104953091</v>
      </c>
      <c r="CJ436" s="26"/>
      <c r="CK436" s="87">
        <f t="shared" si="1889"/>
        <v>1.0050700541793856</v>
      </c>
      <c r="CL436" s="87">
        <f t="shared" si="1920"/>
        <v>2.3211220277533778E-3</v>
      </c>
      <c r="CM436" s="92">
        <f t="shared" si="1921"/>
        <v>1</v>
      </c>
      <c r="CN436" s="92">
        <f t="shared" si="1922"/>
        <v>1</v>
      </c>
      <c r="CO436" s="5">
        <f t="shared" si="1890"/>
        <v>1</v>
      </c>
      <c r="CP436" s="91">
        <f t="shared" si="1891"/>
        <v>1</v>
      </c>
      <c r="CQ436" s="37">
        <f t="shared" si="1892"/>
        <v>1.0437090133211473</v>
      </c>
      <c r="CR436">
        <f t="shared" si="1893"/>
        <v>0.99041424104953091</v>
      </c>
      <c r="CS436" s="84">
        <f t="shared" si="1894"/>
        <v>1.0108441848853116</v>
      </c>
      <c r="CT436" s="205"/>
      <c r="CU436" s="244"/>
      <c r="CV436" s="5"/>
      <c r="CW436" s="26">
        <f t="shared" si="1923"/>
        <v>0.22732065550850453</v>
      </c>
      <c r="CX436" s="26">
        <f t="shared" si="1924"/>
        <v>0.16775520173636316</v>
      </c>
      <c r="CY436" s="26">
        <f t="shared" si="1925"/>
        <v>0.32226117017101624</v>
      </c>
      <c r="CZ436" s="26">
        <f t="shared" si="1926"/>
        <v>0.2826629725841161</v>
      </c>
      <c r="DA436" s="26"/>
      <c r="DB436">
        <f t="shared" si="1927"/>
        <v>1</v>
      </c>
      <c r="DD436" s="26">
        <f t="shared" si="1944"/>
        <v>0.22776521317966683</v>
      </c>
      <c r="DE436" s="26">
        <f t="shared" si="1945"/>
        <v>0.16709995970690919</v>
      </c>
      <c r="DF436" s="26">
        <f t="shared" si="1946"/>
        <v>0.32200679540450211</v>
      </c>
      <c r="DG436" s="26">
        <f t="shared" si="1947"/>
        <v>0.28312656761808935</v>
      </c>
      <c r="DH436" s="26"/>
      <c r="DI436" s="26">
        <f t="shared" si="1948"/>
        <v>0.99999853590916743</v>
      </c>
      <c r="DJ436" s="26"/>
      <c r="DK436" s="26">
        <f t="shared" si="1949"/>
        <v>0.22776554664911566</v>
      </c>
      <c r="DL436" s="26">
        <f t="shared" si="1950"/>
        <v>0.16710020435678652</v>
      </c>
      <c r="DM436" s="26">
        <f t="shared" si="1951"/>
        <v>0.32200726685238951</v>
      </c>
      <c r="DN436" s="26">
        <f t="shared" si="1952"/>
        <v>0.28312698214170834</v>
      </c>
      <c r="DO436" s="26"/>
      <c r="DP436" s="26">
        <f t="shared" si="1953"/>
        <v>1</v>
      </c>
      <c r="DQ436" s="26"/>
      <c r="DR436" s="26"/>
      <c r="DS436" s="26">
        <f t="shared" si="1954"/>
        <v>8.79326627051818E-3</v>
      </c>
      <c r="DT436" s="26">
        <f t="shared" si="1955"/>
        <v>1.3226597638617481E-2</v>
      </c>
      <c r="DU436" s="26">
        <f t="shared" si="1956"/>
        <v>-2.0892969197603514E-2</v>
      </c>
      <c r="DV436" s="26">
        <f t="shared" si="1957"/>
        <v>-1.7164165353445043E-2</v>
      </c>
      <c r="DW436" s="26"/>
      <c r="DY436" s="26">
        <f t="shared" si="1969"/>
        <v>0.99265276787049417</v>
      </c>
      <c r="DZ436" s="26">
        <f t="shared" si="1958"/>
        <v>0.85548988329574804</v>
      </c>
      <c r="EA436" s="26">
        <f t="shared" si="2004"/>
        <v>1.0108441848853116</v>
      </c>
      <c r="EC436" s="26">
        <f t="shared" si="1928"/>
        <v>-2.0194431469994369E-2</v>
      </c>
      <c r="ED436" s="26">
        <f t="shared" si="1929"/>
        <v>-1.2889279654254562E-2</v>
      </c>
      <c r="EE436" s="26">
        <f t="shared" si="1930"/>
        <v>1.4977513933237263E-2</v>
      </c>
      <c r="EF436" s="26">
        <f t="shared" si="1931"/>
        <v>6.3925770087362201E-3</v>
      </c>
      <c r="EG436" s="26"/>
      <c r="EI436" s="26">
        <f t="shared" si="1932"/>
        <v>0.99987938964922141</v>
      </c>
      <c r="EJ436" s="26">
        <f t="shared" si="1959"/>
        <v>0.80725853024799399</v>
      </c>
      <c r="EK436" s="26">
        <f t="shared" si="1933"/>
        <v>0.97444898087265941</v>
      </c>
      <c r="EL436" s="26">
        <v>0.93666787919206651</v>
      </c>
      <c r="EM436" s="26"/>
      <c r="EN436" s="26">
        <f t="shared" si="1960"/>
        <v>-1.1058575008285314E-2</v>
      </c>
      <c r="EO436" s="26">
        <f t="shared" si="1961"/>
        <v>9.6817509489487801E-3</v>
      </c>
      <c r="EP436" s="26">
        <f t="shared" si="1962"/>
        <v>-4.8725929705147386E-2</v>
      </c>
      <c r="EQ436" s="26">
        <f t="shared" si="1963"/>
        <v>-1.878907884883679E-2</v>
      </c>
      <c r="ET436" s="26">
        <f t="shared" si="1964"/>
        <v>0.97832755817762507</v>
      </c>
      <c r="EU436" s="26">
        <f t="shared" si="1965"/>
        <v>0.84371622852696759</v>
      </c>
      <c r="EV436" s="26">
        <f t="shared" si="2005"/>
        <v>0.98399672254782267</v>
      </c>
      <c r="EW436" s="26"/>
      <c r="EX436" s="26">
        <f t="shared" si="1934"/>
        <v>1.9851841278802958E-2</v>
      </c>
      <c r="EY436" s="26">
        <f t="shared" si="1935"/>
        <v>3.5448466896685158E-3</v>
      </c>
      <c r="EZ436" s="26">
        <f t="shared" si="1936"/>
        <v>2.7833202776425911E-2</v>
      </c>
      <c r="FA436" s="26">
        <f t="shared" si="1937"/>
        <v>1.6249134953917896E-3</v>
      </c>
      <c r="FB436" s="26"/>
      <c r="FC436" s="26"/>
      <c r="FD436" s="26">
        <f t="shared" si="1966"/>
        <v>1.0146426286495722</v>
      </c>
      <c r="FE436" s="26">
        <f t="shared" si="1967"/>
        <v>1.0215765162879471</v>
      </c>
      <c r="FF436" s="26">
        <f t="shared" si="2006"/>
        <v>1.0163838851394498</v>
      </c>
      <c r="FV436" s="26">
        <f t="shared" si="2007"/>
        <v>1.0709492861568477</v>
      </c>
      <c r="FX436" s="8">
        <f t="shared" si="1968"/>
        <v>38</v>
      </c>
      <c r="FY436" t="b">
        <f t="shared" si="1938"/>
        <v>0</v>
      </c>
    </row>
    <row r="437" spans="1:181" x14ac:dyDescent="0.2">
      <c r="A437" t="s">
        <v>564</v>
      </c>
      <c r="B437" s="1">
        <f t="shared" si="1942"/>
        <v>1988</v>
      </c>
      <c r="C437" s="42">
        <f t="shared" si="1970"/>
        <v>17132.613000000001</v>
      </c>
      <c r="D437" s="42">
        <f t="shared" si="1970"/>
        <v>12578.091</v>
      </c>
      <c r="E437" s="42">
        <f t="shared" si="1970"/>
        <v>30677.386000000002</v>
      </c>
      <c r="F437" s="42">
        <f t="shared" si="1970"/>
        <v>22317.722000000002</v>
      </c>
      <c r="G437" s="42"/>
      <c r="H437" s="42">
        <f t="shared" si="1876"/>
        <v>82705.812000000005</v>
      </c>
      <c r="I437" s="1"/>
      <c r="J437" s="1"/>
      <c r="K437" s="42">
        <f>[2]National!H355</f>
        <v>17358.073429697717</v>
      </c>
      <c r="L437" s="42">
        <f>[10]Commercial_Total!D353</f>
        <v>12806.31646753034</v>
      </c>
      <c r="M437" s="42">
        <f>[11]Total_Industrial!F360</f>
        <v>24739.63478419503</v>
      </c>
      <c r="N437" s="42">
        <f t="shared" si="1971"/>
        <v>21007.13178672245</v>
      </c>
      <c r="O437" s="42"/>
      <c r="P437" s="42">
        <f t="shared" si="1972"/>
        <v>75911.156468145549</v>
      </c>
      <c r="Q437" s="27"/>
      <c r="R437" s="27"/>
      <c r="S437" s="51">
        <f t="shared" si="1977"/>
        <v>1.0131597223200988</v>
      </c>
      <c r="T437" s="51">
        <f t="shared" si="1978"/>
        <v>1.0181446824903986</v>
      </c>
      <c r="U437" s="51">
        <f t="shared" si="1979"/>
        <v>0.80644533351684622</v>
      </c>
      <c r="V437" s="51">
        <f t="shared" si="1980"/>
        <v>0.94127580703453728</v>
      </c>
      <c r="W437" s="51"/>
      <c r="X437" s="51">
        <f t="shared" si="1981"/>
        <v>0.91784548911925978</v>
      </c>
      <c r="Y437" s="218"/>
      <c r="Z437" s="231">
        <f t="shared" si="1973"/>
        <v>91216.809136547279</v>
      </c>
      <c r="AA437" s="231">
        <f t="shared" si="1997"/>
        <v>62000.598696130473</v>
      </c>
      <c r="AB437" s="231">
        <f t="shared" si="1995"/>
        <v>1891.9801788120933</v>
      </c>
      <c r="AC437" s="277">
        <f t="shared" si="1983"/>
        <v>1.0991398319654007</v>
      </c>
      <c r="AD437" s="23"/>
      <c r="AE437" s="42">
        <f t="shared" si="1998"/>
        <v>8465.4</v>
      </c>
      <c r="AH437" s="267">
        <f t="shared" si="1879"/>
        <v>190.29467917161514</v>
      </c>
      <c r="AI437" s="267">
        <f t="shared" si="1880"/>
        <v>206.55149687013579</v>
      </c>
      <c r="AJ437" s="267">
        <f t="shared" si="1996"/>
        <v>13.076053893824703</v>
      </c>
      <c r="AK437" s="51">
        <f t="shared" si="1910"/>
        <v>19.112337826169988</v>
      </c>
      <c r="AN437" s="34">
        <f t="shared" si="1911"/>
        <v>8.9672261757442708</v>
      </c>
      <c r="AO437" s="34">
        <f t="shared" si="1912"/>
        <v>9.7698646254164014</v>
      </c>
      <c r="AQ437" s="26">
        <f t="shared" si="1999"/>
        <v>1.0364447905021368</v>
      </c>
      <c r="AR437" s="26">
        <f t="shared" si="2000"/>
        <v>1.0465055559934739</v>
      </c>
      <c r="AS437" s="26">
        <f t="shared" si="2008"/>
        <v>0.97993175992400128</v>
      </c>
      <c r="AT437" s="26">
        <f t="shared" si="1974"/>
        <v>0.98607424623489937</v>
      </c>
      <c r="AU437" s="26"/>
      <c r="AV437" s="26">
        <f t="shared" si="1913"/>
        <v>0.98113757521137401</v>
      </c>
      <c r="AY437" s="34">
        <f t="shared" si="1914"/>
        <v>10.775250919808547</v>
      </c>
      <c r="AZ437" s="34">
        <f t="shared" si="1915"/>
        <v>7.3240010745068727</v>
      </c>
      <c r="BA437" s="34">
        <f t="shared" si="1916"/>
        <v>0.22349566220286027</v>
      </c>
      <c r="BB437" s="369">
        <f t="shared" si="1917"/>
        <v>1.2983908993850269E-4</v>
      </c>
      <c r="BD437" s="26"/>
      <c r="BE437" s="26"/>
      <c r="BF437" s="26"/>
      <c r="BH437" s="258">
        <f>[2]National!CQ355</f>
        <v>0.98896979231498849</v>
      </c>
      <c r="BI437" s="258">
        <f>[10]Commercial_Total!Y353</f>
        <v>1.0268583183764712</v>
      </c>
      <c r="BJ437" s="258">
        <f>[11]Total_Industrial!Z360</f>
        <v>0.98643348410356768</v>
      </c>
      <c r="BK437" s="258">
        <f t="shared" si="1975"/>
        <v>0.97402907385998705</v>
      </c>
      <c r="BL437" s="1"/>
      <c r="BN437" s="258">
        <f>[2]National!CU355</f>
        <v>1.0480044977673366</v>
      </c>
      <c r="BO437" s="258">
        <f>[10]Commercial_Total!X353</f>
        <v>1.0191333480631157</v>
      </c>
      <c r="BP437" s="258">
        <f>[11]Total_Industrial!AD360</f>
        <v>0.99340922158464773</v>
      </c>
      <c r="BQ437" s="258">
        <f t="shared" si="1976"/>
        <v>1.012366337615753</v>
      </c>
      <c r="BR437" s="1"/>
      <c r="BZ437" s="83">
        <f t="shared" si="1943"/>
        <v>1.1159682033299498</v>
      </c>
      <c r="CA437" s="83">
        <f t="shared" si="2001"/>
        <v>0.97008983066063614</v>
      </c>
      <c r="CB437" s="83">
        <f t="shared" si="2002"/>
        <v>0.98113757521137401</v>
      </c>
      <c r="CC437" s="83">
        <f t="shared" si="1885"/>
        <v>0.97598773750291179</v>
      </c>
      <c r="CD437" s="83">
        <f t="shared" si="1886"/>
        <v>1.0152145903220464</v>
      </c>
      <c r="CE437" s="83">
        <f t="shared" si="1887"/>
        <v>0.99021100371577475</v>
      </c>
      <c r="CF437" s="84">
        <f t="shared" si="1918"/>
        <v>1.0949184667627347</v>
      </c>
      <c r="CG437" s="84">
        <f t="shared" si="2003"/>
        <v>1.0949183370281406</v>
      </c>
      <c r="CH437" s="9"/>
      <c r="CI437" s="84">
        <f t="shared" si="1919"/>
        <v>0.99083699108835954</v>
      </c>
      <c r="CJ437" s="26"/>
      <c r="CK437" s="87">
        <f t="shared" si="1889"/>
        <v>1.0480769291941849</v>
      </c>
      <c r="CL437" s="87">
        <f t="shared" si="1920"/>
        <v>2.2900784118382298E-3</v>
      </c>
      <c r="CM437" s="92">
        <f t="shared" si="1921"/>
        <v>1</v>
      </c>
      <c r="CN437" s="92">
        <f t="shared" si="1922"/>
        <v>1</v>
      </c>
      <c r="CO437" s="5">
        <f t="shared" si="1890"/>
        <v>1</v>
      </c>
      <c r="CP437" s="91">
        <f t="shared" si="1891"/>
        <v>1</v>
      </c>
      <c r="CQ437" s="37">
        <f t="shared" si="1892"/>
        <v>1.0949184667627347</v>
      </c>
      <c r="CR437">
        <f t="shared" si="1893"/>
        <v>0.99083699108835954</v>
      </c>
      <c r="CS437" s="84">
        <f t="shared" si="1894"/>
        <v>1.0160577005769582</v>
      </c>
      <c r="CT437" s="205"/>
      <c r="CU437" s="244"/>
      <c r="CV437" s="5"/>
      <c r="CW437" s="26">
        <f t="shared" si="1923"/>
        <v>0.22866300867095407</v>
      </c>
      <c r="CX437" s="26">
        <f t="shared" si="1924"/>
        <v>0.16870137491455856</v>
      </c>
      <c r="CY437" s="26">
        <f t="shared" si="1925"/>
        <v>0.32590248831970403</v>
      </c>
      <c r="CZ437" s="26">
        <f t="shared" si="1926"/>
        <v>0.27673312809478318</v>
      </c>
      <c r="DA437" s="26"/>
      <c r="DB437">
        <f t="shared" si="1927"/>
        <v>0.99999999999999978</v>
      </c>
      <c r="DD437" s="26">
        <f t="shared" si="1944"/>
        <v>0.22799117347103684</v>
      </c>
      <c r="DE437" s="26">
        <f t="shared" si="1945"/>
        <v>0.16822784485784908</v>
      </c>
      <c r="DF437" s="26">
        <f t="shared" si="1946"/>
        <v>0.32407841979023427</v>
      </c>
      <c r="DG437" s="26">
        <f t="shared" si="1947"/>
        <v>0.27968757353260043</v>
      </c>
      <c r="DH437" s="26"/>
      <c r="DI437" s="26">
        <f t="shared" si="1948"/>
        <v>0.99998501165172071</v>
      </c>
      <c r="DJ437" s="26"/>
      <c r="DK437" s="26">
        <f t="shared" si="1949"/>
        <v>0.22799459073336856</v>
      </c>
      <c r="DL437" s="26">
        <f t="shared" si="1950"/>
        <v>0.16823036635317115</v>
      </c>
      <c r="DM437" s="26">
        <f t="shared" si="1951"/>
        <v>0.32408327726326541</v>
      </c>
      <c r="DN437" s="26">
        <f t="shared" si="1952"/>
        <v>0.27969176565019482</v>
      </c>
      <c r="DO437" s="26"/>
      <c r="DP437" s="26">
        <f t="shared" si="1953"/>
        <v>0.99999999999999989</v>
      </c>
      <c r="DQ437" s="26"/>
      <c r="DR437" s="26"/>
      <c r="DS437" s="26">
        <f t="shared" si="1954"/>
        <v>3.8766306486192698E-2</v>
      </c>
      <c r="DT437" s="26">
        <f t="shared" si="1955"/>
        <v>3.3368334808501175E-2</v>
      </c>
      <c r="DU437" s="26">
        <f t="shared" si="1956"/>
        <v>-1.9176921411954821E-2</v>
      </c>
      <c r="DV437" s="26">
        <f t="shared" si="1957"/>
        <v>-1.1057975691157462E-2</v>
      </c>
      <c r="DW437" s="26"/>
      <c r="DY437" s="26">
        <f t="shared" si="1969"/>
        <v>1.0051575858768365</v>
      </c>
      <c r="DZ437" s="26">
        <f t="shared" si="1958"/>
        <v>0.85990214583561064</v>
      </c>
      <c r="EA437" s="26">
        <f t="shared" si="2004"/>
        <v>1.0160577005769582</v>
      </c>
      <c r="EC437" s="26">
        <f t="shared" si="1928"/>
        <v>-2.6156374716593243E-2</v>
      </c>
      <c r="ED437" s="26">
        <f t="shared" si="1929"/>
        <v>-2.1021789496778184E-2</v>
      </c>
      <c r="EE437" s="26">
        <f t="shared" si="1930"/>
        <v>3.7135028140573595E-2</v>
      </c>
      <c r="EF437" s="26">
        <f t="shared" si="1931"/>
        <v>-3.4215073878288388E-3</v>
      </c>
      <c r="EG437" s="26"/>
      <c r="EI437" s="26">
        <f t="shared" si="1932"/>
        <v>1.0015791043558528</v>
      </c>
      <c r="EJ437" s="26">
        <f t="shared" si="1959"/>
        <v>0.80853327570940792</v>
      </c>
      <c r="EK437" s="26">
        <f t="shared" si="1933"/>
        <v>0.97598773750291179</v>
      </c>
      <c r="EL437" s="26">
        <v>0.9402690166961486</v>
      </c>
      <c r="EM437" s="26"/>
      <c r="EN437" s="26">
        <f t="shared" si="1960"/>
        <v>5.5206883505596466E-3</v>
      </c>
      <c r="EO437" s="26">
        <f t="shared" si="1961"/>
        <v>2.3304047781996202E-2</v>
      </c>
      <c r="EP437" s="26">
        <f t="shared" si="1962"/>
        <v>1.6505016192650188E-2</v>
      </c>
      <c r="EQ437" s="26">
        <f t="shared" si="1963"/>
        <v>-1.5133252577842626E-2</v>
      </c>
      <c r="ET437" s="26">
        <f t="shared" si="1964"/>
        <v>1.0063153474250013</v>
      </c>
      <c r="EU437" s="26">
        <f t="shared" si="1965"/>
        <v>0.84904458963822715</v>
      </c>
      <c r="EV437" s="26">
        <f t="shared" si="2005"/>
        <v>0.99021100371577475</v>
      </c>
      <c r="EW437" s="26"/>
      <c r="EX437" s="26">
        <f t="shared" si="1934"/>
        <v>3.3245618135633183E-2</v>
      </c>
      <c r="EY437" s="26">
        <f t="shared" si="1935"/>
        <v>1.0064287026505239E-2</v>
      </c>
      <c r="EZ437" s="26">
        <f t="shared" si="1936"/>
        <v>-3.5681783991752244E-2</v>
      </c>
      <c r="FA437" s="26">
        <f t="shared" si="1937"/>
        <v>4.0752768866844837E-3</v>
      </c>
      <c r="FB437" s="26"/>
      <c r="FC437" s="26"/>
      <c r="FD437" s="26">
        <f t="shared" si="1966"/>
        <v>0.99884955395840136</v>
      </c>
      <c r="FE437" s="26">
        <f t="shared" si="1967"/>
        <v>1.0204012476285935</v>
      </c>
      <c r="FF437" s="26">
        <f t="shared" si="2006"/>
        <v>1.0152145903220464</v>
      </c>
      <c r="FV437" s="26">
        <f t="shared" si="2007"/>
        <v>1.1159682033299498</v>
      </c>
      <c r="FX437" s="8">
        <f t="shared" si="1968"/>
        <v>39</v>
      </c>
      <c r="FY437" t="b">
        <f t="shared" si="1938"/>
        <v>0</v>
      </c>
    </row>
    <row r="438" spans="1:181" x14ac:dyDescent="0.2">
      <c r="A438" t="s">
        <v>564</v>
      </c>
      <c r="B438" s="1">
        <f t="shared" si="1942"/>
        <v>1989</v>
      </c>
      <c r="C438" s="42">
        <f t="shared" ref="C438:F457" si="2009">C124</f>
        <v>17785.735000000001</v>
      </c>
      <c r="D438" s="42">
        <f t="shared" si="2009"/>
        <v>13193.433000000001</v>
      </c>
      <c r="E438" s="42">
        <f t="shared" si="2009"/>
        <v>31319.887000000002</v>
      </c>
      <c r="F438" s="42">
        <f t="shared" si="2009"/>
        <v>22477.945</v>
      </c>
      <c r="G438" s="42"/>
      <c r="H438" s="42">
        <f t="shared" si="1876"/>
        <v>84777</v>
      </c>
      <c r="I438" s="1"/>
      <c r="J438" s="1"/>
      <c r="K438" s="42">
        <f>[2]National!H356</f>
        <v>17710.023130195921</v>
      </c>
      <c r="L438" s="42">
        <f>[10]Commercial_Total!D354</f>
        <v>13155.88290715774</v>
      </c>
      <c r="M438" s="42">
        <f>[11]Total_Industrial!F361</f>
        <v>24902.856633673124</v>
      </c>
      <c r="N438" s="42">
        <f t="shared" si="1971"/>
        <v>21279.453052706012</v>
      </c>
      <c r="O438" s="42"/>
      <c r="P438" s="42">
        <f t="shared" si="1972"/>
        <v>77048.215723732807</v>
      </c>
      <c r="Q438" s="27"/>
      <c r="R438" s="27"/>
      <c r="S438" s="51">
        <f t="shared" si="1977"/>
        <v>0.99574311267967952</v>
      </c>
      <c r="T438" s="51">
        <f t="shared" si="1978"/>
        <v>0.99715388005212435</v>
      </c>
      <c r="U438" s="51">
        <f t="shared" si="1979"/>
        <v>0.79511323376336329</v>
      </c>
      <c r="V438" s="51">
        <f t="shared" si="1980"/>
        <v>0.94668142718144443</v>
      </c>
      <c r="W438" s="51"/>
      <c r="X438" s="51">
        <f t="shared" si="1981"/>
        <v>0.90883394934631812</v>
      </c>
      <c r="Y438" s="218"/>
      <c r="Z438" s="231">
        <f t="shared" si="1973"/>
        <v>92488.022347736798</v>
      </c>
      <c r="AA438" s="231">
        <f t="shared" si="1997"/>
        <v>63183.000000000015</v>
      </c>
      <c r="AB438" s="231">
        <f t="shared" si="1995"/>
        <v>1899.4934480750812</v>
      </c>
      <c r="AC438" s="277">
        <f t="shared" si="1983"/>
        <v>1.1129082704181696</v>
      </c>
      <c r="AD438" s="23"/>
      <c r="AE438" s="42">
        <f t="shared" si="1998"/>
        <v>8777</v>
      </c>
      <c r="AH438" s="267">
        <f t="shared" si="1879"/>
        <v>191.4845044865346</v>
      </c>
      <c r="AI438" s="267">
        <f t="shared" si="1880"/>
        <v>208.21871242514183</v>
      </c>
      <c r="AJ438" s="267">
        <f t="shared" si="1996"/>
        <v>13.110261927415076</v>
      </c>
      <c r="AK438" s="51">
        <f t="shared" si="1910"/>
        <v>19.120581289876089</v>
      </c>
      <c r="AN438" s="34">
        <f t="shared" si="1911"/>
        <v>8.7784226642056282</v>
      </c>
      <c r="AO438" s="34">
        <f t="shared" si="1912"/>
        <v>9.658995100831719</v>
      </c>
      <c r="AQ438" s="26">
        <f t="shared" si="1999"/>
        <v>1.0429252042195571</v>
      </c>
      <c r="AR438" s="26">
        <f t="shared" si="2000"/>
        <v>1.0549526036682217</v>
      </c>
      <c r="AS438" s="26">
        <f t="shared" si="2008"/>
        <v>0.98249534208968692</v>
      </c>
      <c r="AT438" s="26">
        <f t="shared" si="1974"/>
        <v>0.98649955617522644</v>
      </c>
      <c r="AU438" s="26"/>
      <c r="AV438" s="26">
        <f t="shared" si="1913"/>
        <v>0.96047988063872192</v>
      </c>
      <c r="AY438" s="34">
        <f t="shared" si="1914"/>
        <v>10.537543847298256</v>
      </c>
      <c r="AZ438" s="34">
        <f t="shared" si="1915"/>
        <v>7.1987011507348768</v>
      </c>
      <c r="BA438" s="34">
        <f t="shared" si="1916"/>
        <v>0.21641716395979049</v>
      </c>
      <c r="BB438" s="369">
        <f t="shared" si="1917"/>
        <v>1.2679825343718464E-4</v>
      </c>
      <c r="BD438" s="26"/>
      <c r="BE438" s="26"/>
      <c r="BF438" s="26"/>
      <c r="BH438" s="258">
        <f>[2]National!CQ356</f>
        <v>0.98878475171293989</v>
      </c>
      <c r="BI438" s="258">
        <f>[10]Commercial_Total!Y354</f>
        <v>1.0403365036681416</v>
      </c>
      <c r="BJ438" s="258">
        <f>[11]Total_Industrial!Z361</f>
        <v>0.98537302528127002</v>
      </c>
      <c r="BK438" s="258">
        <f t="shared" si="1975"/>
        <v>0.96511721846800635</v>
      </c>
      <c r="BL438" s="1"/>
      <c r="BN438" s="258">
        <f>[2]National!CU356</f>
        <v>1.0547545382479113</v>
      </c>
      <c r="BO438" s="258">
        <f>[10]Commercial_Total!X354</f>
        <v>1.0140493964679169</v>
      </c>
      <c r="BP438" s="258">
        <f>[11]Total_Industrial!AD361</f>
        <v>0.99707996328538551</v>
      </c>
      <c r="BQ438" s="258">
        <f t="shared" si="1976"/>
        <v>1.0221551717222097</v>
      </c>
      <c r="BR438" s="1"/>
      <c r="BZ438" s="83">
        <f t="shared" si="1943"/>
        <v>1.1570454934943382</v>
      </c>
      <c r="CA438" s="83">
        <f t="shared" si="2001"/>
        <v>0.95908114195782868</v>
      </c>
      <c r="CB438" s="83">
        <f t="shared" si="2002"/>
        <v>0.96047988063872192</v>
      </c>
      <c r="CC438" s="83">
        <f t="shared" si="1885"/>
        <v>0.95185217410814216</v>
      </c>
      <c r="CD438" s="83">
        <f t="shared" si="1886"/>
        <v>1.0197734486708063</v>
      </c>
      <c r="CE438" s="83">
        <f t="shared" si="1887"/>
        <v>0.98949844629727168</v>
      </c>
      <c r="CF438" s="84">
        <f t="shared" si="1918"/>
        <v>1.1113190481257518</v>
      </c>
      <c r="CG438" s="84">
        <f t="shared" si="2003"/>
        <v>1.1113189174850131</v>
      </c>
      <c r="CH438" s="9"/>
      <c r="CI438" s="84">
        <f t="shared" si="1919"/>
        <v>0.97067357421506495</v>
      </c>
      <c r="CJ438" s="26"/>
      <c r="CK438" s="87">
        <f t="shared" si="1889"/>
        <v>1.0663837187017871</v>
      </c>
      <c r="CL438" s="87">
        <f t="shared" si="1920"/>
        <v>2.0816059099719596E-3</v>
      </c>
      <c r="CM438" s="92">
        <f t="shared" si="1921"/>
        <v>1</v>
      </c>
      <c r="CN438" s="92">
        <f t="shared" si="1922"/>
        <v>1</v>
      </c>
      <c r="CO438" s="5">
        <f t="shared" si="1890"/>
        <v>1</v>
      </c>
      <c r="CP438" s="91">
        <f t="shared" si="1891"/>
        <v>1</v>
      </c>
      <c r="CQ438" s="37">
        <f t="shared" si="1892"/>
        <v>1.1113190481257518</v>
      </c>
      <c r="CR438">
        <f t="shared" si="1893"/>
        <v>0.97067357421506495</v>
      </c>
      <c r="CS438" s="84">
        <f t="shared" si="1894"/>
        <v>1.0198859058660554</v>
      </c>
      <c r="CT438" s="205"/>
      <c r="CU438" s="244"/>
      <c r="CV438" s="5"/>
      <c r="CW438" s="26">
        <f t="shared" si="1923"/>
        <v>0.22985636933758072</v>
      </c>
      <c r="CX438" s="26">
        <f t="shared" si="1924"/>
        <v>0.17074870305017842</v>
      </c>
      <c r="CY438" s="26">
        <f t="shared" si="1925"/>
        <v>0.32321133461371526</v>
      </c>
      <c r="CZ438" s="26">
        <f t="shared" si="1926"/>
        <v>0.27618359299852546</v>
      </c>
      <c r="DA438" s="26"/>
      <c r="DB438">
        <f t="shared" si="1927"/>
        <v>0.99999999999999978</v>
      </c>
      <c r="DD438" s="26">
        <f t="shared" si="1944"/>
        <v>0.22925917135538573</v>
      </c>
      <c r="DE438" s="26">
        <f t="shared" si="1945"/>
        <v>0.16972298095114371</v>
      </c>
      <c r="DF438" s="26">
        <f t="shared" si="1946"/>
        <v>0.32455505192086492</v>
      </c>
      <c r="DG438" s="26">
        <f t="shared" si="1947"/>
        <v>0.27645826951760472</v>
      </c>
      <c r="DH438" s="26"/>
      <c r="DI438" s="26">
        <f t="shared" si="1948"/>
        <v>0.9999954737449992</v>
      </c>
      <c r="DJ438" s="26"/>
      <c r="DK438" s="26">
        <f t="shared" si="1949"/>
        <v>0.22926020904555341</v>
      </c>
      <c r="DL438" s="26">
        <f t="shared" si="1950"/>
        <v>0.16972374916411212</v>
      </c>
      <c r="DM438" s="26">
        <f t="shared" si="1951"/>
        <v>0.32455652094644089</v>
      </c>
      <c r="DN438" s="26">
        <f t="shared" si="1952"/>
        <v>0.27645952084389347</v>
      </c>
      <c r="DO438" s="26"/>
      <c r="DP438" s="26">
        <f t="shared" si="1953"/>
        <v>0.99999999999999989</v>
      </c>
      <c r="DQ438" s="26"/>
      <c r="DR438" s="26"/>
      <c r="DS438" s="26">
        <f t="shared" si="1954"/>
        <v>6.2330751283879498E-3</v>
      </c>
      <c r="DT438" s="26">
        <f t="shared" si="1955"/>
        <v>8.0392684766421307E-3</v>
      </c>
      <c r="DU438" s="26">
        <f t="shared" si="1956"/>
        <v>2.6126663470059899E-3</v>
      </c>
      <c r="DV438" s="26">
        <f t="shared" si="1957"/>
        <v>4.3122335539290093E-4</v>
      </c>
      <c r="DW438" s="26"/>
      <c r="DY438" s="26">
        <f t="shared" si="1969"/>
        <v>1.0037677046165028</v>
      </c>
      <c r="DZ438" s="26">
        <f t="shared" si="1958"/>
        <v>0.86314200312021616</v>
      </c>
      <c r="EA438" s="26">
        <f t="shared" si="2004"/>
        <v>1.0198859058660554</v>
      </c>
      <c r="EC438" s="26">
        <f t="shared" si="1928"/>
        <v>-2.2307438548367548E-2</v>
      </c>
      <c r="ED438" s="26">
        <f t="shared" si="1929"/>
        <v>-1.7256159505164778E-2</v>
      </c>
      <c r="EE438" s="26">
        <f t="shared" si="1930"/>
        <v>-3.2184145654448493E-2</v>
      </c>
      <c r="EF438" s="26">
        <f t="shared" si="1931"/>
        <v>-2.3698646328565765E-2</v>
      </c>
      <c r="EG438" s="26"/>
      <c r="EI438" s="26">
        <f t="shared" si="1932"/>
        <v>0.97527062844404067</v>
      </c>
      <c r="EJ438" s="26">
        <f t="shared" si="1959"/>
        <v>0.78853875591903311</v>
      </c>
      <c r="EK438" s="26">
        <f t="shared" si="1933"/>
        <v>0.95185217410814216</v>
      </c>
      <c r="EL438" s="26">
        <v>0.91944869707172117</v>
      </c>
      <c r="EM438" s="26"/>
      <c r="EN438" s="26">
        <f t="shared" si="1960"/>
        <v>-1.8712190867901395E-4</v>
      </c>
      <c r="EO438" s="26">
        <f t="shared" si="1961"/>
        <v>1.304025739869125E-2</v>
      </c>
      <c r="EP438" s="26">
        <f t="shared" si="1962"/>
        <v>-1.0756216895450744E-3</v>
      </c>
      <c r="EQ438" s="26">
        <f t="shared" si="1963"/>
        <v>-9.191589278807177E-3</v>
      </c>
      <c r="ET438" s="26">
        <f t="shared" si="1964"/>
        <v>0.99928039840414906</v>
      </c>
      <c r="EU438" s="26">
        <f t="shared" si="1965"/>
        <v>0.84843361579657484</v>
      </c>
      <c r="EV438" s="26">
        <f t="shared" si="2005"/>
        <v>0.98949844629727168</v>
      </c>
      <c r="EW438" s="26"/>
      <c r="EX438" s="26">
        <f t="shared" si="1934"/>
        <v>6.4201970370675043E-3</v>
      </c>
      <c r="EY438" s="26">
        <f t="shared" si="1935"/>
        <v>-5.0009889220488796E-3</v>
      </c>
      <c r="EZ438" s="26">
        <f t="shared" si="1936"/>
        <v>3.68828516112226E-3</v>
      </c>
      <c r="FA438" s="26">
        <f t="shared" si="1937"/>
        <v>9.6228126342005754E-3</v>
      </c>
      <c r="FB438" s="26"/>
      <c r="FC438" s="26"/>
      <c r="FD438" s="26">
        <f t="shared" si="1966"/>
        <v>1.0044905366729546</v>
      </c>
      <c r="FE438" s="26">
        <f t="shared" si="1967"/>
        <v>1.0249833968521984</v>
      </c>
      <c r="FF438" s="26">
        <f t="shared" si="2006"/>
        <v>1.0197734486708063</v>
      </c>
      <c r="FV438" s="26">
        <f t="shared" si="2007"/>
        <v>1.1570454934943382</v>
      </c>
      <c r="FX438" s="8">
        <f t="shared" si="1968"/>
        <v>40</v>
      </c>
      <c r="FY438" t="b">
        <f t="shared" si="1938"/>
        <v>0</v>
      </c>
    </row>
    <row r="439" spans="1:181" x14ac:dyDescent="0.2">
      <c r="A439" t="s">
        <v>564</v>
      </c>
      <c r="B439" s="1">
        <f t="shared" si="1942"/>
        <v>1990</v>
      </c>
      <c r="C439" s="42">
        <f t="shared" si="2009"/>
        <v>16945.296999999999</v>
      </c>
      <c r="D439" s="42">
        <f t="shared" si="2009"/>
        <v>13319.766</v>
      </c>
      <c r="E439" s="42">
        <f t="shared" si="2009"/>
        <v>31809.775000000001</v>
      </c>
      <c r="F439" s="42">
        <f t="shared" si="2009"/>
        <v>22419.624</v>
      </c>
      <c r="G439" s="42"/>
      <c r="H439" s="42">
        <f t="shared" si="1876"/>
        <v>84494.462</v>
      </c>
      <c r="I439" s="1"/>
      <c r="J439" s="1"/>
      <c r="K439" s="42">
        <f>[2]National!H357</f>
        <v>16907.544098194769</v>
      </c>
      <c r="L439" s="42">
        <f>[10]Commercial_Total!D355</f>
        <v>13315.763098689851</v>
      </c>
      <c r="M439" s="42">
        <f>[11]Total_Industrial!F362</f>
        <v>25072.777065715632</v>
      </c>
      <c r="N439" s="42">
        <f t="shared" si="1971"/>
        <v>21366.272861748876</v>
      </c>
      <c r="O439" s="42"/>
      <c r="P439" s="42">
        <f t="shared" si="1972"/>
        <v>76662.357124349131</v>
      </c>
      <c r="Q439" s="27"/>
      <c r="R439" s="27"/>
      <c r="S439" s="51">
        <f t="shared" si="1977"/>
        <v>0.99777207199111173</v>
      </c>
      <c r="T439" s="51">
        <f t="shared" si="1978"/>
        <v>0.99969947660415748</v>
      </c>
      <c r="U439" s="51">
        <f t="shared" si="1979"/>
        <v>0.78820982121739724</v>
      </c>
      <c r="V439" s="51">
        <f t="shared" si="1980"/>
        <v>0.95301655646628491</v>
      </c>
      <c r="W439" s="51"/>
      <c r="X439" s="51">
        <f t="shared" si="1981"/>
        <v>0.90730629333256341</v>
      </c>
      <c r="Y439" s="218"/>
      <c r="Z439" s="231">
        <f t="shared" si="1973"/>
        <v>92994.096172260543</v>
      </c>
      <c r="AA439" s="231">
        <f t="shared" si="1997"/>
        <v>64179.533191506242</v>
      </c>
      <c r="AB439" s="231">
        <f t="shared" si="1995"/>
        <v>1877.7336806305532</v>
      </c>
      <c r="AC439" s="277">
        <f t="shared" si="1983"/>
        <v>1.1281809015259485</v>
      </c>
      <c r="AD439" s="23"/>
      <c r="AE439" s="42">
        <f t="shared" si="1998"/>
        <v>8945.4</v>
      </c>
      <c r="AH439" s="267">
        <f t="shared" si="1879"/>
        <v>181.81309130501734</v>
      </c>
      <c r="AI439" s="267">
        <f t="shared" si="1880"/>
        <v>207.47678327539018</v>
      </c>
      <c r="AJ439" s="267">
        <f t="shared" si="1996"/>
        <v>13.352680054871284</v>
      </c>
      <c r="AK439" s="51">
        <f t="shared" si="1910"/>
        <v>18.938693992115454</v>
      </c>
      <c r="AN439" s="34">
        <f t="shared" si="1911"/>
        <v>8.5700312031154713</v>
      </c>
      <c r="AO439" s="34">
        <f t="shared" si="1912"/>
        <v>9.4455767209962662</v>
      </c>
      <c r="AQ439" s="26">
        <f t="shared" si="1999"/>
        <v>0.99024960733785283</v>
      </c>
      <c r="AR439" s="26">
        <f t="shared" si="2000"/>
        <v>1.0511935751008481</v>
      </c>
      <c r="AS439" s="26">
        <f t="shared" si="2008"/>
        <v>1.0006623842420468</v>
      </c>
      <c r="AT439" s="26">
        <f t="shared" si="1974"/>
        <v>0.97711533632361647</v>
      </c>
      <c r="AU439" s="26"/>
      <c r="AV439" s="26">
        <f t="shared" si="1913"/>
        <v>0.93767899563575363</v>
      </c>
      <c r="AY439" s="34">
        <f t="shared" si="1914"/>
        <v>10.395744871359643</v>
      </c>
      <c r="AZ439" s="34">
        <f t="shared" si="1915"/>
        <v>7.1745850595284999</v>
      </c>
      <c r="BA439" s="34">
        <f t="shared" si="1916"/>
        <v>0.20991053285829067</v>
      </c>
      <c r="BB439" s="369">
        <f t="shared" si="1917"/>
        <v>1.2611855272273443E-4</v>
      </c>
      <c r="BD439" s="26"/>
      <c r="BE439" s="26"/>
      <c r="BF439" s="26"/>
      <c r="BH439" s="258">
        <f>[2]National!CQ357</f>
        <v>0.97627821541164761</v>
      </c>
      <c r="BI439" s="258">
        <f>[10]Commercial_Total!Y355</f>
        <v>1.0485690845085558</v>
      </c>
      <c r="BJ439" s="258">
        <f>[11]Total_Industrial!Z362</f>
        <v>0.99332085093273537</v>
      </c>
      <c r="BK439" s="258">
        <f t="shared" si="1975"/>
        <v>0.95515668919483165</v>
      </c>
      <c r="BL439" s="1"/>
      <c r="BN439" s="258">
        <f>[2]National!CU357</f>
        <v>1.014310871333244</v>
      </c>
      <c r="BO439" s="258">
        <f>[10]Commercial_Total!X355</f>
        <v>1.0025029257786315</v>
      </c>
      <c r="BP439" s="258">
        <f>[11]Total_Industrial!AD362</f>
        <v>1.0073912547845585</v>
      </c>
      <c r="BQ439" s="258">
        <f t="shared" si="1976"/>
        <v>1.0229895758226804</v>
      </c>
      <c r="BR439" s="1"/>
      <c r="BZ439" s="83">
        <f t="shared" si="1943"/>
        <v>1.1792451586537827</v>
      </c>
      <c r="CA439" s="83">
        <f t="shared" si="2001"/>
        <v>0.93788995785320572</v>
      </c>
      <c r="CB439" s="83">
        <f t="shared" si="2002"/>
        <v>0.93767899563575363</v>
      </c>
      <c r="CC439" s="83">
        <f t="shared" si="1885"/>
        <v>0.937638393409569</v>
      </c>
      <c r="CD439" s="83">
        <f t="shared" si="1886"/>
        <v>1.012452534154668</v>
      </c>
      <c r="CE439" s="83">
        <f t="shared" si="1887"/>
        <v>0.98774350713146597</v>
      </c>
      <c r="CF439" s="84">
        <f t="shared" si="1918"/>
        <v>1.1057535422918536</v>
      </c>
      <c r="CG439" s="84">
        <f t="shared" si="2003"/>
        <v>1.1057534159748041</v>
      </c>
      <c r="CH439" s="9"/>
      <c r="CI439" s="84">
        <f t="shared" si="1919"/>
        <v>0.94931436752822962</v>
      </c>
      <c r="CJ439" s="26"/>
      <c r="CK439" s="87">
        <f t="shared" si="1889"/>
        <v>1.0177960968929123</v>
      </c>
      <c r="CL439" s="87">
        <f t="shared" si="1920"/>
        <v>1.9745385217308409E-3</v>
      </c>
      <c r="CM439" s="92">
        <f t="shared" si="1921"/>
        <v>1</v>
      </c>
      <c r="CN439" s="92">
        <f t="shared" si="1922"/>
        <v>1</v>
      </c>
      <c r="CO439" s="5">
        <f t="shared" si="1890"/>
        <v>1</v>
      </c>
      <c r="CP439" s="91">
        <f t="shared" si="1891"/>
        <v>1</v>
      </c>
      <c r="CQ439" s="37">
        <f t="shared" si="1892"/>
        <v>1.1057535422918536</v>
      </c>
      <c r="CR439">
        <f t="shared" si="1893"/>
        <v>0.94931436752822962</v>
      </c>
      <c r="CS439" s="84">
        <f t="shared" si="1894"/>
        <v>1.0107683396423757</v>
      </c>
      <c r="CT439" s="205"/>
      <c r="CU439" s="244"/>
      <c r="CV439" s="5"/>
      <c r="CW439" s="26">
        <f t="shared" si="1923"/>
        <v>0.22054558107012176</v>
      </c>
      <c r="CX439" s="26">
        <f t="shared" si="1924"/>
        <v>0.17369363007050773</v>
      </c>
      <c r="CY439" s="26">
        <f t="shared" si="1925"/>
        <v>0.32705460680065807</v>
      </c>
      <c r="CZ439" s="26">
        <f t="shared" si="1926"/>
        <v>0.27870618205871239</v>
      </c>
      <c r="DA439" s="26"/>
      <c r="DB439">
        <f t="shared" si="1927"/>
        <v>1</v>
      </c>
      <c r="DD439" s="26">
        <f t="shared" si="1944"/>
        <v>0.22516889250552707</v>
      </c>
      <c r="DE439" s="26">
        <f t="shared" si="1945"/>
        <v>0.17221697003580391</v>
      </c>
      <c r="DF439" s="26">
        <f t="shared" si="1946"/>
        <v>0.32512918485134107</v>
      </c>
      <c r="DG439" s="26">
        <f t="shared" si="1947"/>
        <v>0.27744297619086827</v>
      </c>
      <c r="DH439" s="26"/>
      <c r="DI439" s="26">
        <f t="shared" si="1948"/>
        <v>0.99995802358354036</v>
      </c>
      <c r="DJ439" s="26"/>
      <c r="DK439" s="26">
        <f t="shared" si="1949"/>
        <v>0.2251783446855013</v>
      </c>
      <c r="DL439" s="26">
        <f t="shared" si="1950"/>
        <v>0.17222419939052197</v>
      </c>
      <c r="DM439" s="26">
        <f t="shared" si="1951"/>
        <v>0.32514283318231557</v>
      </c>
      <c r="DN439" s="26">
        <f t="shared" si="1952"/>
        <v>0.27745462274166111</v>
      </c>
      <c r="DO439" s="26"/>
      <c r="DP439" s="26">
        <f t="shared" si="1953"/>
        <v>0.99999999999999989</v>
      </c>
      <c r="DQ439" s="26"/>
      <c r="DR439" s="26"/>
      <c r="DS439" s="26">
        <f t="shared" si="1954"/>
        <v>-5.1827700298020113E-2</v>
      </c>
      <c r="DT439" s="26">
        <f t="shared" si="1955"/>
        <v>-3.5695837228249465E-3</v>
      </c>
      <c r="DU439" s="26">
        <f t="shared" si="1956"/>
        <v>1.8321841088026532E-2</v>
      </c>
      <c r="DV439" s="26">
        <f t="shared" si="1957"/>
        <v>-9.5581789806075523E-3</v>
      </c>
      <c r="DW439" s="26"/>
      <c r="DY439" s="26">
        <f t="shared" si="1969"/>
        <v>0.99106020960654673</v>
      </c>
      <c r="DZ439" s="26">
        <f t="shared" si="1958"/>
        <v>0.85542569453253603</v>
      </c>
      <c r="EA439" s="26">
        <f t="shared" si="2004"/>
        <v>1.0107683396423757</v>
      </c>
      <c r="EC439" s="26">
        <f t="shared" si="1928"/>
        <v>-1.3547908952299615E-2</v>
      </c>
      <c r="ED439" s="26">
        <f t="shared" si="1929"/>
        <v>-3.3556854686912409E-3</v>
      </c>
      <c r="EE439" s="26">
        <f t="shared" si="1930"/>
        <v>-3.0526453791450022E-2</v>
      </c>
      <c r="EF439" s="26">
        <f t="shared" si="1931"/>
        <v>-5.3749085411020619E-3</v>
      </c>
      <c r="EG439" s="26"/>
      <c r="EI439" s="26">
        <f t="shared" si="1932"/>
        <v>0.98506723934113916</v>
      </c>
      <c r="EJ439" s="26">
        <f t="shared" si="1959"/>
        <v>0.77676369540665835</v>
      </c>
      <c r="EK439" s="26">
        <f t="shared" si="1933"/>
        <v>0.937638393409569</v>
      </c>
      <c r="EL439" s="26">
        <v>0.90991967347155067</v>
      </c>
      <c r="EM439" s="26"/>
      <c r="EN439" s="26">
        <f t="shared" si="1960"/>
        <v>-1.272906301587709E-2</v>
      </c>
      <c r="EO439" s="26">
        <f t="shared" si="1961"/>
        <v>7.8822360483030342E-3</v>
      </c>
      <c r="EP439" s="26">
        <f t="shared" si="1962"/>
        <v>8.0334492268566982E-3</v>
      </c>
      <c r="EQ439" s="26">
        <f t="shared" si="1963"/>
        <v>-1.0374164399507535E-2</v>
      </c>
      <c r="ET439" s="26">
        <f t="shared" si="1964"/>
        <v>0.99822643565295854</v>
      </c>
      <c r="EU439" s="26">
        <f t="shared" si="1965"/>
        <v>0.84692886418476654</v>
      </c>
      <c r="EV439" s="26">
        <f t="shared" si="2005"/>
        <v>0.98774350713146597</v>
      </c>
      <c r="EW439" s="26"/>
      <c r="EX439" s="26">
        <f t="shared" si="1934"/>
        <v>-3.9098637282143398E-2</v>
      </c>
      <c r="EY439" s="26">
        <f t="shared" si="1935"/>
        <v>-1.1451819771127721E-2</v>
      </c>
      <c r="EZ439" s="26">
        <f t="shared" si="1936"/>
        <v>1.0288381654898177E-2</v>
      </c>
      <c r="FA439" s="26">
        <f t="shared" si="1937"/>
        <v>8.1598541890009449E-4</v>
      </c>
      <c r="FB439" s="26"/>
      <c r="FC439" s="26"/>
      <c r="FD439" s="26">
        <f t="shared" si="1966"/>
        <v>0.99282103831426416</v>
      </c>
      <c r="FE439" s="26">
        <f t="shared" si="1967"/>
        <v>1.0176250803176812</v>
      </c>
      <c r="FF439" s="26">
        <f t="shared" si="2006"/>
        <v>1.012452534154668</v>
      </c>
      <c r="FV439" s="26">
        <f t="shared" si="2007"/>
        <v>1.1792451586537827</v>
      </c>
      <c r="FX439" s="8">
        <f t="shared" si="1968"/>
        <v>41</v>
      </c>
      <c r="FY439" t="b">
        <f t="shared" si="1938"/>
        <v>0</v>
      </c>
    </row>
    <row r="440" spans="1:181" x14ac:dyDescent="0.2">
      <c r="A440" t="s">
        <v>564</v>
      </c>
      <c r="B440" s="1">
        <f t="shared" si="1942"/>
        <v>1991</v>
      </c>
      <c r="C440" s="42">
        <f t="shared" si="2009"/>
        <v>17420.310000000001</v>
      </c>
      <c r="D440" s="42">
        <f t="shared" si="2009"/>
        <v>13499.772999999999</v>
      </c>
      <c r="E440" s="42">
        <f t="shared" si="2009"/>
        <v>31399.305</v>
      </c>
      <c r="F440" s="42">
        <f t="shared" si="2009"/>
        <v>22117.987000000001</v>
      </c>
      <c r="G440" s="42"/>
      <c r="H440" s="42">
        <f t="shared" si="1876"/>
        <v>84437.375</v>
      </c>
      <c r="I440" s="1"/>
      <c r="J440" s="1"/>
      <c r="K440" s="42">
        <f>[2]National!H358</f>
        <v>17448.705138568323</v>
      </c>
      <c r="L440" s="42">
        <f>[10]Commercial_Total!D356</f>
        <v>13555.439059363853</v>
      </c>
      <c r="M440" s="42">
        <f>[11]Total_Industrial!F363</f>
        <v>24371.791413402298</v>
      </c>
      <c r="N440" s="42">
        <f t="shared" si="1971"/>
        <v>20788.511421639138</v>
      </c>
      <c r="O440" s="42"/>
      <c r="P440" s="42">
        <f t="shared" si="1972"/>
        <v>76164.447032973607</v>
      </c>
      <c r="Q440" s="27"/>
      <c r="R440" s="27"/>
      <c r="S440" s="51">
        <f t="shared" si="1977"/>
        <v>1.0016300019097433</v>
      </c>
      <c r="T440" s="51">
        <f t="shared" si="1978"/>
        <v>1.0041234811403017</v>
      </c>
      <c r="U440" s="51">
        <f t="shared" si="1979"/>
        <v>0.77618888104059303</v>
      </c>
      <c r="V440" s="51">
        <f t="shared" si="1980"/>
        <v>0.93989165567549782</v>
      </c>
      <c r="W440" s="51"/>
      <c r="X440" s="51">
        <f t="shared" si="1981"/>
        <v>0.90202291382191369</v>
      </c>
      <c r="Y440" s="218"/>
      <c r="Z440" s="231">
        <f t="shared" si="1973"/>
        <v>93368.421497480245</v>
      </c>
      <c r="AA440" s="231">
        <f t="shared" si="1997"/>
        <v>64956.802596915419</v>
      </c>
      <c r="AB440" s="231">
        <f t="shared" si="1995"/>
        <v>1831.7608820888743</v>
      </c>
      <c r="AC440" s="277">
        <f t="shared" si="1983"/>
        <v>1.1387410050538485</v>
      </c>
      <c r="AD440" s="23"/>
      <c r="AE440" s="42">
        <f t="shared" si="1998"/>
        <v>8938.9</v>
      </c>
      <c r="AH440" s="267">
        <f t="shared" si="1879"/>
        <v>186.88015561063347</v>
      </c>
      <c r="AI440" s="267">
        <f t="shared" si="1880"/>
        <v>208.68390249257058</v>
      </c>
      <c r="AJ440" s="267">
        <f t="shared" si="1996"/>
        <v>13.305116214518995</v>
      </c>
      <c r="AK440" s="51">
        <f t="shared" si="1910"/>
        <v>18.255697590038128</v>
      </c>
      <c r="AN440" s="34">
        <f t="shared" si="1911"/>
        <v>8.5205614821704696</v>
      </c>
      <c r="AO440" s="34">
        <f t="shared" si="1912"/>
        <v>9.4460587991811078</v>
      </c>
      <c r="AQ440" s="26">
        <f t="shared" si="1999"/>
        <v>1.0178475014332466</v>
      </c>
      <c r="AR440" s="26">
        <f t="shared" si="2000"/>
        <v>1.0573095170652873</v>
      </c>
      <c r="AS440" s="26">
        <f t="shared" si="2008"/>
        <v>0.99709790537375653</v>
      </c>
      <c r="AT440" s="26">
        <f t="shared" si="1974"/>
        <v>0.94187709553460297</v>
      </c>
      <c r="AU440" s="26"/>
      <c r="AV440" s="26">
        <f t="shared" si="1913"/>
        <v>0.93226632943294829</v>
      </c>
      <c r="AY440" s="34">
        <f t="shared" si="1914"/>
        <v>10.44518022323555</v>
      </c>
      <c r="AZ440" s="34">
        <f t="shared" si="1915"/>
        <v>7.2667557078516847</v>
      </c>
      <c r="BA440" s="34">
        <f t="shared" si="1916"/>
        <v>0.20492016714460104</v>
      </c>
      <c r="BB440" s="369">
        <f t="shared" si="1917"/>
        <v>1.2739162593315156E-4</v>
      </c>
      <c r="BD440" s="26"/>
      <c r="BE440" s="26"/>
      <c r="BF440" s="26"/>
      <c r="BH440" s="258">
        <f>[2]National!CQ358</f>
        <v>0.9717551622048648</v>
      </c>
      <c r="BI440" s="258">
        <f>[10]Commercial_Total!Y356</f>
        <v>1.0450547275889428</v>
      </c>
      <c r="BJ440" s="258">
        <f>[11]Total_Industrial!Z363</f>
        <v>0.97942929940869883</v>
      </c>
      <c r="BK440" s="258">
        <f t="shared" si="1975"/>
        <v>0.91712551484643423</v>
      </c>
      <c r="BL440" s="1"/>
      <c r="BN440" s="258">
        <f>[2]National!CU358</f>
        <v>1.047432049780729</v>
      </c>
      <c r="BO440" s="258">
        <f>[10]Commercial_Total!X356</f>
        <v>1.0117264571441322</v>
      </c>
      <c r="BP440" s="258">
        <f>[11]Total_Industrial!AD363</f>
        <v>1.0180399481779558</v>
      </c>
      <c r="BQ440" s="258">
        <f t="shared" si="1976"/>
        <v>1.0269882151215839</v>
      </c>
      <c r="BR440" s="1"/>
      <c r="BZ440" s="83">
        <f t="shared" si="1943"/>
        <v>1.1783882832171058</v>
      </c>
      <c r="CA440" s="83">
        <f t="shared" si="2001"/>
        <v>0.93793782536853254</v>
      </c>
      <c r="CB440" s="83">
        <f t="shared" si="2002"/>
        <v>0.93226632943294829</v>
      </c>
      <c r="CC440" s="83">
        <f t="shared" si="1885"/>
        <v>0.93604295972987728</v>
      </c>
      <c r="CD440" s="83">
        <f t="shared" si="1886"/>
        <v>1.0260202282948168</v>
      </c>
      <c r="CE440" s="83">
        <f t="shared" si="1887"/>
        <v>0.97070737603714163</v>
      </c>
      <c r="CF440" s="84">
        <f t="shared" si="1918"/>
        <v>1.0985718074818507</v>
      </c>
      <c r="CG440" s="84">
        <f t="shared" si="2003"/>
        <v>1.0985717194416049</v>
      </c>
      <c r="CH440" s="9"/>
      <c r="CI440" s="84">
        <f t="shared" si="1919"/>
        <v>0.96039901123580462</v>
      </c>
      <c r="CJ440" s="26"/>
      <c r="CK440" s="87">
        <f t="shared" si="1889"/>
        <v>1.0106875038527554</v>
      </c>
      <c r="CL440" s="87">
        <f t="shared" si="1920"/>
        <v>1.9814452665117559E-3</v>
      </c>
      <c r="CM440" s="92">
        <f t="shared" si="1921"/>
        <v>1</v>
      </c>
      <c r="CN440" s="92">
        <f t="shared" si="1922"/>
        <v>1</v>
      </c>
      <c r="CO440" s="5">
        <f t="shared" si="1890"/>
        <v>1</v>
      </c>
      <c r="CP440" s="91">
        <f t="shared" si="1891"/>
        <v>1</v>
      </c>
      <c r="CQ440" s="37">
        <f t="shared" si="1892"/>
        <v>1.0985718074818507</v>
      </c>
      <c r="CR440">
        <f t="shared" si="1893"/>
        <v>0.96039901123580462</v>
      </c>
      <c r="CS440" s="84">
        <f t="shared" si="1894"/>
        <v>1.0066466261645133</v>
      </c>
      <c r="CT440" s="205"/>
      <c r="CU440" s="244"/>
      <c r="CV440" s="5"/>
      <c r="CW440" s="26">
        <f t="shared" si="1923"/>
        <v>0.22909252043823433</v>
      </c>
      <c r="CX440" s="26">
        <f t="shared" si="1924"/>
        <v>0.17797594005370174</v>
      </c>
      <c r="CY440" s="26">
        <f t="shared" si="1925"/>
        <v>0.31998908103213963</v>
      </c>
      <c r="CZ440" s="26">
        <f t="shared" si="1926"/>
        <v>0.27294245847592435</v>
      </c>
      <c r="DA440" s="26"/>
      <c r="DB440">
        <f t="shared" si="1927"/>
        <v>1</v>
      </c>
      <c r="DD440" s="26">
        <f t="shared" si="1944"/>
        <v>0.22479197074908472</v>
      </c>
      <c r="DE440" s="26">
        <f t="shared" si="1945"/>
        <v>0.17582609371017982</v>
      </c>
      <c r="DF440" s="26">
        <f t="shared" si="1946"/>
        <v>0.32350898459875638</v>
      </c>
      <c r="DG440" s="26">
        <f t="shared" si="1947"/>
        <v>0.27581428323945389</v>
      </c>
      <c r="DH440" s="26"/>
      <c r="DI440" s="26">
        <f t="shared" si="1948"/>
        <v>0.99994133229747484</v>
      </c>
      <c r="DJ440" s="26"/>
      <c r="DK440" s="26">
        <f t="shared" si="1949"/>
        <v>0.22480515955131139</v>
      </c>
      <c r="DL440" s="26">
        <f t="shared" si="1950"/>
        <v>0.17583640962835298</v>
      </c>
      <c r="DM440" s="26">
        <f t="shared" si="1951"/>
        <v>0.32352796524117972</v>
      </c>
      <c r="DN440" s="26">
        <f t="shared" si="1952"/>
        <v>0.27583046557915586</v>
      </c>
      <c r="DO440" s="26"/>
      <c r="DP440" s="26">
        <f t="shared" si="1953"/>
        <v>1</v>
      </c>
      <c r="DQ440" s="26"/>
      <c r="DR440" s="26"/>
      <c r="DS440" s="26">
        <f t="shared" si="1954"/>
        <v>2.7488343786917759E-2</v>
      </c>
      <c r="DT440" s="26">
        <f t="shared" si="1955"/>
        <v>5.8012332440662067E-3</v>
      </c>
      <c r="DU440" s="26">
        <f t="shared" si="1956"/>
        <v>-3.5684788303538971E-3</v>
      </c>
      <c r="DV440" s="26">
        <f t="shared" si="1957"/>
        <v>-3.6729902351017724E-2</v>
      </c>
      <c r="DW440" s="26"/>
      <c r="DY440" s="26">
        <f t="shared" si="1969"/>
        <v>0.99592219768248713</v>
      </c>
      <c r="DZ440" s="26">
        <f t="shared" si="1958"/>
        <v>0.85193743765291119</v>
      </c>
      <c r="EA440" s="26">
        <f t="shared" si="2004"/>
        <v>1.0066466261645133</v>
      </c>
      <c r="EC440" s="26">
        <f t="shared" si="1928"/>
        <v>4.7440739188369828E-3</v>
      </c>
      <c r="ED440" s="26">
        <f t="shared" si="1929"/>
        <v>1.2765005877162469E-2</v>
      </c>
      <c r="EE440" s="26">
        <f t="shared" si="1930"/>
        <v>-2.4060931202565358E-2</v>
      </c>
      <c r="EF440" s="26">
        <f t="shared" si="1931"/>
        <v>1.0043651256240224E-2</v>
      </c>
      <c r="EG440" s="26"/>
      <c r="EI440" s="26">
        <f t="shared" si="1932"/>
        <v>0.99829845525641259</v>
      </c>
      <c r="EJ440" s="26">
        <f t="shared" si="1959"/>
        <v>0.77544199722372964</v>
      </c>
      <c r="EK440" s="26">
        <f t="shared" si="1933"/>
        <v>0.93604295972987728</v>
      </c>
      <c r="EL440" s="26">
        <v>0.90863784455006114</v>
      </c>
      <c r="EM440" s="26"/>
      <c r="EN440" s="26">
        <f t="shared" si="1960"/>
        <v>-4.6437205714551554E-3</v>
      </c>
      <c r="EO440" s="26">
        <f t="shared" si="1961"/>
        <v>-3.3572031423319245E-3</v>
      </c>
      <c r="EP440" s="26">
        <f t="shared" si="1962"/>
        <v>-1.4083670085002151E-2</v>
      </c>
      <c r="EQ440" s="26">
        <f t="shared" si="1963"/>
        <v>-4.0631061073666853E-2</v>
      </c>
      <c r="ET440" s="26">
        <f t="shared" si="1964"/>
        <v>0.98275247473526861</v>
      </c>
      <c r="EU440" s="26">
        <f t="shared" si="1965"/>
        <v>0.83232143720230956</v>
      </c>
      <c r="EV440" s="26">
        <f t="shared" si="2005"/>
        <v>0.97070737603714163</v>
      </c>
      <c r="EW440" s="26"/>
      <c r="EX440" s="26">
        <f t="shared" si="1934"/>
        <v>3.2132064358372639E-2</v>
      </c>
      <c r="EY440" s="26">
        <f t="shared" si="1935"/>
        <v>9.1584363863980375E-3</v>
      </c>
      <c r="EZ440" s="26">
        <f t="shared" si="1936"/>
        <v>1.0515085867979031E-2</v>
      </c>
      <c r="FA440" s="26">
        <f t="shared" si="1937"/>
        <v>3.9011587226492539E-3</v>
      </c>
      <c r="FB440" s="26"/>
      <c r="FC440" s="26"/>
      <c r="FD440" s="26">
        <f t="shared" si="1966"/>
        <v>1.0134008199717501</v>
      </c>
      <c r="FE440" s="26">
        <f t="shared" si="1967"/>
        <v>1.0312620908177561</v>
      </c>
      <c r="FF440" s="26">
        <f t="shared" si="2006"/>
        <v>1.0260202282948168</v>
      </c>
      <c r="FV440" s="26">
        <f t="shared" si="2007"/>
        <v>1.1783882832171058</v>
      </c>
      <c r="FX440" s="8">
        <f t="shared" si="1968"/>
        <v>42</v>
      </c>
      <c r="FY440" t="b">
        <f t="shared" si="1938"/>
        <v>0</v>
      </c>
    </row>
    <row r="441" spans="1:181" x14ac:dyDescent="0.2">
      <c r="A441" t="s">
        <v>564</v>
      </c>
      <c r="B441" s="1">
        <f t="shared" si="1942"/>
        <v>1992</v>
      </c>
      <c r="C441" s="42">
        <f t="shared" si="2009"/>
        <v>17355.841</v>
      </c>
      <c r="D441" s="42">
        <f t="shared" si="2009"/>
        <v>13440.870999999999</v>
      </c>
      <c r="E441" s="42">
        <f t="shared" si="2009"/>
        <v>32570.833999999999</v>
      </c>
      <c r="F441" s="42">
        <f t="shared" si="2009"/>
        <v>22415.073</v>
      </c>
      <c r="G441" s="42"/>
      <c r="H441" s="42">
        <f t="shared" si="1876"/>
        <v>85782.619000000006</v>
      </c>
      <c r="I441" s="1"/>
      <c r="J441" s="1"/>
      <c r="K441" s="42">
        <f>[2]National!H359</f>
        <v>17433.947834296334</v>
      </c>
      <c r="L441" s="42">
        <f>[10]Commercial_Total!D357</f>
        <v>13609.571657484694</v>
      </c>
      <c r="M441" s="42">
        <f>[11]Total_Industrial!F364</f>
        <v>24831.041951120598</v>
      </c>
      <c r="N441" s="42">
        <f t="shared" si="1971"/>
        <v>21475.306000168977</v>
      </c>
      <c r="O441" s="42"/>
      <c r="P441" s="42">
        <f t="shared" si="1972"/>
        <v>77349.867443070601</v>
      </c>
      <c r="Q441" s="27"/>
      <c r="R441" s="27"/>
      <c r="S441" s="51">
        <f t="shared" si="1977"/>
        <v>1.0045003197653362</v>
      </c>
      <c r="T441" s="51">
        <f t="shared" si="1978"/>
        <v>1.0125513188456829</v>
      </c>
      <c r="U441" s="51">
        <f t="shared" si="1979"/>
        <v>0.76237046773566186</v>
      </c>
      <c r="V441" s="51">
        <f t="shared" si="1980"/>
        <v>0.95807432793856961</v>
      </c>
      <c r="W441" s="51"/>
      <c r="X441" s="51">
        <f t="shared" si="1981"/>
        <v>0.90169626836726213</v>
      </c>
      <c r="Y441" s="218"/>
      <c r="Z441" s="231">
        <f t="shared" si="1973"/>
        <v>94874.868138399324</v>
      </c>
      <c r="AA441" s="231">
        <f t="shared" si="1997"/>
        <v>65568.531836796683</v>
      </c>
      <c r="AB441" s="231">
        <f t="shared" si="1995"/>
        <v>1858.4412112989544</v>
      </c>
      <c r="AC441" s="277">
        <f t="shared" si="1983"/>
        <v>1.1743557038530226</v>
      </c>
      <c r="AD441" s="23"/>
      <c r="AE441" s="42">
        <f t="shared" si="1998"/>
        <v>9256.7000000000007</v>
      </c>
      <c r="AH441" s="267">
        <f t="shared" si="1879"/>
        <v>183.75728131568468</v>
      </c>
      <c r="AI441" s="267">
        <f t="shared" si="1880"/>
        <v>207.56254984265306</v>
      </c>
      <c r="AJ441" s="267">
        <f t="shared" si="1996"/>
        <v>13.361220037606131</v>
      </c>
      <c r="AK441" s="51">
        <f t="shared" si="1910"/>
        <v>18.286883547897116</v>
      </c>
      <c r="AN441" s="34">
        <f t="shared" si="1911"/>
        <v>8.3560953085949201</v>
      </c>
      <c r="AO441" s="34">
        <f t="shared" si="1912"/>
        <v>9.2670842740933601</v>
      </c>
      <c r="AQ441" s="26">
        <f t="shared" si="1999"/>
        <v>1.0008386874796324</v>
      </c>
      <c r="AR441" s="26">
        <f t="shared" si="2000"/>
        <v>1.0516281165615451</v>
      </c>
      <c r="AS441" s="26">
        <f t="shared" si="2008"/>
        <v>1.0013023785690074</v>
      </c>
      <c r="AT441" s="26">
        <f t="shared" si="1974"/>
        <v>0.94348609126126959</v>
      </c>
      <c r="AU441" s="26"/>
      <c r="AV441" s="26">
        <f t="shared" si="1913"/>
        <v>0.91427147354510574</v>
      </c>
      <c r="AY441" s="34">
        <f t="shared" si="1914"/>
        <v>10.249318670627687</v>
      </c>
      <c r="AZ441" s="34">
        <f t="shared" si="1915"/>
        <v>7.0833592788787234</v>
      </c>
      <c r="BA441" s="34">
        <f t="shared" si="1916"/>
        <v>0.20076714285857317</v>
      </c>
      <c r="BB441" s="369">
        <f t="shared" si="1917"/>
        <v>1.2686548163525041E-4</v>
      </c>
      <c r="BD441" s="26"/>
      <c r="BE441" s="26"/>
      <c r="BF441" s="26"/>
      <c r="BH441" s="258">
        <f>[2]National!CQ359</f>
        <v>0.95429799401048854</v>
      </c>
      <c r="BI441" s="258">
        <f>[10]Commercial_Total!Y357</f>
        <v>1.0530603416114017</v>
      </c>
      <c r="BJ441" s="258">
        <f>[11]Total_Industrial!Z364</f>
        <v>0.97602466091409068</v>
      </c>
      <c r="BK441" s="258">
        <f t="shared" si="1975"/>
        <v>0.9168561266835954</v>
      </c>
      <c r="BL441" s="1"/>
      <c r="BN441" s="258">
        <f>[2]National!CU359</f>
        <v>1.0487695602015825</v>
      </c>
      <c r="BO441" s="258">
        <f>[10]Commercial_Total!X357</f>
        <v>0.99863994018836089</v>
      </c>
      <c r="BP441" s="258">
        <f>[11]Total_Industrial!AD364</f>
        <v>1.0258987799902171</v>
      </c>
      <c r="BQ441" s="258">
        <f t="shared" si="1976"/>
        <v>1.0290448673490344</v>
      </c>
      <c r="BR441" s="1"/>
      <c r="BZ441" s="83">
        <f t="shared" si="1943"/>
        <v>1.2202829007210938</v>
      </c>
      <c r="CA441" s="83">
        <f t="shared" si="2001"/>
        <v>0.92016671252391213</v>
      </c>
      <c r="CB441" s="83">
        <f t="shared" si="2002"/>
        <v>0.91427147354510574</v>
      </c>
      <c r="CC441" s="83">
        <f t="shared" si="1885"/>
        <v>0.92070042609018476</v>
      </c>
      <c r="CD441" s="83">
        <f t="shared" si="1886"/>
        <v>1.0270483139275046</v>
      </c>
      <c r="CE441" s="83">
        <f t="shared" si="1887"/>
        <v>0.96686529023547374</v>
      </c>
      <c r="CF441" s="84">
        <f t="shared" si="1918"/>
        <v>1.1156698928468214</v>
      </c>
      <c r="CG441" s="84">
        <f t="shared" si="2003"/>
        <v>1.1156698457841705</v>
      </c>
      <c r="CH441" s="9"/>
      <c r="CI441" s="84">
        <f t="shared" si="1919"/>
        <v>0.9456038202482594</v>
      </c>
      <c r="CJ441" s="26"/>
      <c r="CK441" s="87">
        <f t="shared" si="1889"/>
        <v>0.9943219431622321</v>
      </c>
      <c r="CL441" s="87">
        <f t="shared" si="1920"/>
        <v>1.849142489573433E-3</v>
      </c>
      <c r="CM441" s="92">
        <f t="shared" si="1921"/>
        <v>1</v>
      </c>
      <c r="CN441" s="92">
        <f t="shared" si="1922"/>
        <v>1</v>
      </c>
      <c r="CO441" s="5">
        <f t="shared" si="1890"/>
        <v>1</v>
      </c>
      <c r="CP441" s="91">
        <f t="shared" si="1891"/>
        <v>1</v>
      </c>
      <c r="CQ441" s="37">
        <f t="shared" si="1892"/>
        <v>1.1156698928468214</v>
      </c>
      <c r="CR441">
        <f t="shared" si="1893"/>
        <v>0.9456038202482594</v>
      </c>
      <c r="CS441" s="84">
        <f t="shared" si="1894"/>
        <v>1.0036670106206012</v>
      </c>
      <c r="CT441" s="205"/>
      <c r="CU441" s="244"/>
      <c r="CV441" s="5"/>
      <c r="CW441" s="26">
        <f t="shared" si="1923"/>
        <v>0.22539079135627085</v>
      </c>
      <c r="CX441" s="26">
        <f t="shared" si="1924"/>
        <v>0.17594822211558825</v>
      </c>
      <c r="CY441" s="26">
        <f t="shared" si="1925"/>
        <v>0.32102242410946874</v>
      </c>
      <c r="CZ441" s="26">
        <f t="shared" si="1926"/>
        <v>0.27763856241867219</v>
      </c>
      <c r="DA441" s="26"/>
      <c r="DB441">
        <f t="shared" si="1927"/>
        <v>1</v>
      </c>
      <c r="DD441" s="26">
        <f t="shared" si="1944"/>
        <v>0.22723663076201972</v>
      </c>
      <c r="DE441" s="26">
        <f t="shared" si="1945"/>
        <v>0.17696014485250494</v>
      </c>
      <c r="DF441" s="26">
        <f t="shared" si="1946"/>
        <v>0.32050547493702741</v>
      </c>
      <c r="DG441" s="26">
        <f t="shared" si="1947"/>
        <v>0.27528383452396987</v>
      </c>
      <c r="DH441" s="26"/>
      <c r="DI441" s="26">
        <f t="shared" si="1948"/>
        <v>0.999986085075522</v>
      </c>
      <c r="DJ441" s="26"/>
      <c r="DK441" s="26">
        <f t="shared" si="1949"/>
        <v>0.22723979278657475</v>
      </c>
      <c r="DL441" s="26">
        <f t="shared" si="1950"/>
        <v>0.1769626072738206</v>
      </c>
      <c r="DM441" s="26">
        <f t="shared" si="1951"/>
        <v>0.32050993480856471</v>
      </c>
      <c r="DN441" s="26">
        <f t="shared" si="1952"/>
        <v>0.27528766513103992</v>
      </c>
      <c r="DO441" s="26"/>
      <c r="DP441" s="26">
        <f t="shared" si="1953"/>
        <v>1</v>
      </c>
      <c r="DQ441" s="26"/>
      <c r="DR441" s="26"/>
      <c r="DS441" s="26">
        <f t="shared" si="1954"/>
        <v>-1.6851768800622134E-2</v>
      </c>
      <c r="DT441" s="26">
        <f t="shared" si="1955"/>
        <v>-5.3879395553000911E-3</v>
      </c>
      <c r="DU441" s="26">
        <f t="shared" si="1956"/>
        <v>4.2078450776037854E-3</v>
      </c>
      <c r="DV441" s="26">
        <f t="shared" si="1957"/>
        <v>1.7068288259307085E-3</v>
      </c>
      <c r="DW441" s="26"/>
      <c r="DY441" s="26">
        <f t="shared" si="1969"/>
        <v>0.99704005808347573</v>
      </c>
      <c r="DZ441" s="26">
        <f t="shared" si="1958"/>
        <v>0.84941575232094602</v>
      </c>
      <c r="EA441" s="26">
        <f t="shared" si="2004"/>
        <v>1.0036670106206012</v>
      </c>
      <c r="EC441" s="26">
        <f t="shared" si="1928"/>
        <v>-1.8929417141211727E-2</v>
      </c>
      <c r="ED441" s="26">
        <f t="shared" si="1929"/>
        <v>-2.5561664829813351E-2</v>
      </c>
      <c r="EE441" s="26">
        <f t="shared" si="1930"/>
        <v>-2.047473148236463E-2</v>
      </c>
      <c r="EF441" s="26">
        <f t="shared" si="1931"/>
        <v>-4.138685080998101E-3</v>
      </c>
      <c r="EG441" s="26"/>
      <c r="EI441" s="26">
        <f t="shared" si="1932"/>
        <v>0.98360915652405523</v>
      </c>
      <c r="EJ441" s="26">
        <f t="shared" si="1959"/>
        <v>0.76273184882256151</v>
      </c>
      <c r="EK441" s="26">
        <f t="shared" si="1933"/>
        <v>0.92070042609018476</v>
      </c>
      <c r="EL441" s="26">
        <v>0.89553167883440254</v>
      </c>
      <c r="EM441" s="26"/>
      <c r="EN441" s="26">
        <f t="shared" si="1960"/>
        <v>-1.8127896627254225E-2</v>
      </c>
      <c r="EO441" s="26">
        <f t="shared" si="1961"/>
        <v>7.6312810402888783E-3</v>
      </c>
      <c r="EP441" s="26">
        <f t="shared" si="1962"/>
        <v>-3.4822010683947589E-3</v>
      </c>
      <c r="EQ441" s="26">
        <f t="shared" si="1963"/>
        <v>-2.9377411275669787E-4</v>
      </c>
      <c r="ET441" s="26">
        <f t="shared" si="1964"/>
        <v>0.99604197320787546</v>
      </c>
      <c r="EU441" s="26">
        <f t="shared" si="1965"/>
        <v>0.82902708665420322</v>
      </c>
      <c r="EV441" s="26">
        <f t="shared" si="2005"/>
        <v>0.96686529023547374</v>
      </c>
      <c r="EW441" s="26"/>
      <c r="EX441" s="26">
        <f t="shared" si="1934"/>
        <v>1.2761278266324003E-3</v>
      </c>
      <c r="EY441" s="26">
        <f t="shared" si="1935"/>
        <v>-1.3019220595588972E-2</v>
      </c>
      <c r="EZ441" s="26">
        <f t="shared" si="1936"/>
        <v>7.6899277180652054E-3</v>
      </c>
      <c r="FA441" s="26">
        <f t="shared" si="1937"/>
        <v>2.0006029386873351E-3</v>
      </c>
      <c r="FB441" s="26"/>
      <c r="FC441" s="26"/>
      <c r="FD441" s="26">
        <f t="shared" si="1966"/>
        <v>1.0010020130250223</v>
      </c>
      <c r="FE441" s="26">
        <f t="shared" si="1967"/>
        <v>1.0322954288649673</v>
      </c>
      <c r="FF441" s="26">
        <f t="shared" si="2006"/>
        <v>1.0270483139275046</v>
      </c>
      <c r="FV441" s="26">
        <f t="shared" si="2007"/>
        <v>1.2202829007210938</v>
      </c>
      <c r="FX441" s="8">
        <f t="shared" si="1968"/>
        <v>43</v>
      </c>
      <c r="FY441" t="b">
        <f t="shared" si="1938"/>
        <v>0</v>
      </c>
    </row>
    <row r="442" spans="1:181" x14ac:dyDescent="0.2">
      <c r="A442" t="s">
        <v>564</v>
      </c>
      <c r="B442" s="1">
        <f t="shared" si="1942"/>
        <v>1993</v>
      </c>
      <c r="C442" s="42">
        <f t="shared" si="2009"/>
        <v>18217.687999999998</v>
      </c>
      <c r="D442" s="42">
        <f t="shared" si="2009"/>
        <v>13819.679</v>
      </c>
      <c r="E442" s="42">
        <f t="shared" si="2009"/>
        <v>32628.541000000001</v>
      </c>
      <c r="F442" s="42">
        <f t="shared" si="2009"/>
        <v>22768.2</v>
      </c>
      <c r="G442" s="42"/>
      <c r="H442" s="42">
        <f t="shared" si="1876"/>
        <v>87434.107999999993</v>
      </c>
      <c r="I442" s="1"/>
      <c r="J442" s="1"/>
      <c r="K442" s="42">
        <f>[2]National!H360</f>
        <v>18288.997877530455</v>
      </c>
      <c r="L442" s="42">
        <f>[10]Commercial_Total!D358</f>
        <v>13916.621017214315</v>
      </c>
      <c r="M442" s="42">
        <f>[11]Total_Industrial!F365</f>
        <v>25432.648218693546</v>
      </c>
      <c r="N442" s="42">
        <f t="shared" si="1971"/>
        <v>22098.895705259391</v>
      </c>
      <c r="O442" s="42"/>
      <c r="P442" s="42">
        <f t="shared" si="1972"/>
        <v>79737.162818697703</v>
      </c>
      <c r="Q442" s="27"/>
      <c r="R442" s="27"/>
      <c r="S442" s="51">
        <f t="shared" si="1977"/>
        <v>1.0039143209352612</v>
      </c>
      <c r="T442" s="51">
        <f t="shared" si="1978"/>
        <v>1.0070147806772005</v>
      </c>
      <c r="U442" s="51">
        <f t="shared" si="1979"/>
        <v>0.77946017318682881</v>
      </c>
      <c r="V442" s="51">
        <f t="shared" si="1980"/>
        <v>0.97060354816188321</v>
      </c>
      <c r="W442" s="51"/>
      <c r="X442" s="51">
        <f t="shared" si="1981"/>
        <v>0.91196862005726309</v>
      </c>
      <c r="Y442" s="218"/>
      <c r="Z442" s="231">
        <f t="shared" si="1973"/>
        <v>96475.177517138814</v>
      </c>
      <c r="AA442" s="231">
        <f t="shared" si="1997"/>
        <v>66152.652187145024</v>
      </c>
      <c r="AB442" s="231">
        <f t="shared" si="1995"/>
        <v>1910.3541142100846</v>
      </c>
      <c r="AC442" s="277">
        <f t="shared" si="1983"/>
        <v>1.1928861897329768</v>
      </c>
      <c r="AD442" s="23"/>
      <c r="AE442" s="42">
        <f t="shared" si="1998"/>
        <v>9510.7999999999993</v>
      </c>
      <c r="AH442" s="267">
        <f t="shared" si="1879"/>
        <v>189.57205727122312</v>
      </c>
      <c r="AI442" s="267">
        <f t="shared" si="1880"/>
        <v>210.37132385628877</v>
      </c>
      <c r="AJ442" s="267">
        <f t="shared" si="1996"/>
        <v>13.313054385840781</v>
      </c>
      <c r="AK442" s="51">
        <f t="shared" si="1910"/>
        <v>18.525569241610675</v>
      </c>
      <c r="AN442" s="34">
        <f t="shared" si="1911"/>
        <v>8.3838544411298432</v>
      </c>
      <c r="AO442" s="34">
        <f t="shared" si="1912"/>
        <v>9.1931391681036292</v>
      </c>
      <c r="AQ442" s="26">
        <f t="shared" si="1999"/>
        <v>1.0325090120167666</v>
      </c>
      <c r="AR442" s="26">
        <f t="shared" si="2000"/>
        <v>1.0658589386826161</v>
      </c>
      <c r="AS442" s="26">
        <f t="shared" si="2008"/>
        <v>0.99769279938819699</v>
      </c>
      <c r="AT442" s="26">
        <f t="shared" si="1974"/>
        <v>0.95580074463629405</v>
      </c>
      <c r="AU442" s="26"/>
      <c r="AV442" s="26">
        <f t="shared" si="1913"/>
        <v>0.91730870350356897</v>
      </c>
      <c r="AY442" s="34">
        <f t="shared" si="1914"/>
        <v>10.143750001802038</v>
      </c>
      <c r="AZ442" s="34">
        <f t="shared" si="1915"/>
        <v>6.9555297332658697</v>
      </c>
      <c r="BA442" s="34">
        <f t="shared" si="1916"/>
        <v>0.20086155888149101</v>
      </c>
      <c r="BB442" s="369">
        <f t="shared" si="1917"/>
        <v>1.2542437962452968E-4</v>
      </c>
      <c r="BD442" s="26"/>
      <c r="BE442" s="26"/>
      <c r="BF442" s="26"/>
      <c r="BH442" s="258">
        <f>[2]National!CQ360</f>
        <v>0.93971965484841535</v>
      </c>
      <c r="BI442" s="258">
        <f>[10]Commercial_Total!Y358</f>
        <v>1.0479610324751782</v>
      </c>
      <c r="BJ442" s="258">
        <f>[11]Total_Industrial!Z365</f>
        <v>0.98124257735709464</v>
      </c>
      <c r="BK442" s="258">
        <f t="shared" si="1975"/>
        <v>0.92060839512767934</v>
      </c>
      <c r="BL442" s="1"/>
      <c r="BN442" s="258">
        <f>[2]National!CU360</f>
        <v>1.09874153072101</v>
      </c>
      <c r="BO442" s="258">
        <f>[10]Commercial_Total!X358</f>
        <v>1.0170787898145075</v>
      </c>
      <c r="BP442" s="258">
        <f>[11]Total_Industrial!AD365</f>
        <v>1.0167650007094222</v>
      </c>
      <c r="BQ442" s="258">
        <f t="shared" si="1976"/>
        <v>1.0382272741535608</v>
      </c>
      <c r="BR442" s="1"/>
      <c r="BZ442" s="83">
        <f t="shared" si="1943"/>
        <v>1.2537801389456478</v>
      </c>
      <c r="CA442" s="83">
        <f t="shared" si="2001"/>
        <v>0.91282440041437218</v>
      </c>
      <c r="CB442" s="83">
        <f t="shared" si="2002"/>
        <v>0.91730870350356897</v>
      </c>
      <c r="CC442" s="83">
        <f t="shared" si="1885"/>
        <v>0.91284916256091941</v>
      </c>
      <c r="CD442" s="83">
        <f t="shared" si="1886"/>
        <v>1.0408955629910281</v>
      </c>
      <c r="CE442" s="83">
        <f t="shared" si="1887"/>
        <v>0.96540463343747762</v>
      </c>
      <c r="CF442" s="84">
        <f t="shared" si="1918"/>
        <v>1.1501035488835856</v>
      </c>
      <c r="CG442" s="84">
        <f t="shared" si="2003"/>
        <v>1.1501034337347567</v>
      </c>
      <c r="CH442" s="9"/>
      <c r="CI442" s="84">
        <f t="shared" si="1919"/>
        <v>0.95018064298973681</v>
      </c>
      <c r="CJ442" s="26"/>
      <c r="CK442" s="87">
        <f t="shared" si="1889"/>
        <v>1.0494404143480387</v>
      </c>
      <c r="CL442" s="87">
        <f t="shared" si="1920"/>
        <v>1.7774915270927366E-3</v>
      </c>
      <c r="CM442" s="92">
        <f t="shared" si="1921"/>
        <v>1</v>
      </c>
      <c r="CN442" s="92">
        <f t="shared" si="1922"/>
        <v>1</v>
      </c>
      <c r="CO442" s="5">
        <f t="shared" si="1890"/>
        <v>1</v>
      </c>
      <c r="CP442" s="91">
        <f t="shared" si="1891"/>
        <v>1</v>
      </c>
      <c r="CQ442" s="37">
        <f t="shared" si="1892"/>
        <v>1.1501035488835856</v>
      </c>
      <c r="CR442">
        <f t="shared" si="1893"/>
        <v>0.95018064298973681</v>
      </c>
      <c r="CS442" s="84">
        <f t="shared" si="1894"/>
        <v>1.0156622641594464</v>
      </c>
      <c r="CT442" s="205"/>
      <c r="CU442" s="244"/>
      <c r="CV442" s="5"/>
      <c r="CW442" s="26">
        <f t="shared" si="1923"/>
        <v>0.22936604753689377</v>
      </c>
      <c r="CX442" s="26">
        <f t="shared" si="1924"/>
        <v>0.17453117875359095</v>
      </c>
      <c r="CY442" s="26">
        <f t="shared" si="1925"/>
        <v>0.31895602150431418</v>
      </c>
      <c r="CZ442" s="26">
        <f t="shared" si="1926"/>
        <v>0.27714675220520113</v>
      </c>
      <c r="DA442" s="26"/>
      <c r="DB442">
        <f t="shared" si="1927"/>
        <v>1</v>
      </c>
      <c r="DD442" s="26">
        <f t="shared" si="1944"/>
        <v>0.22737262771263725</v>
      </c>
      <c r="DE442" s="26">
        <f t="shared" si="1945"/>
        <v>0.17523874554221536</v>
      </c>
      <c r="DF442" s="26">
        <f t="shared" si="1946"/>
        <v>0.31998811078204403</v>
      </c>
      <c r="DG442" s="26">
        <f t="shared" si="1947"/>
        <v>0.27739258464799743</v>
      </c>
      <c r="DH442" s="26"/>
      <c r="DI442" s="26">
        <f t="shared" si="1948"/>
        <v>0.9999920686848941</v>
      </c>
      <c r="DJ442" s="26"/>
      <c r="DK442" s="26">
        <f t="shared" si="1949"/>
        <v>0.22737443109089725</v>
      </c>
      <c r="DL442" s="26">
        <f t="shared" si="1950"/>
        <v>0.17524013542694863</v>
      </c>
      <c r="DM442" s="26">
        <f t="shared" si="1951"/>
        <v>0.31999064872871003</v>
      </c>
      <c r="DN442" s="26">
        <f t="shared" si="1952"/>
        <v>0.27739478475344403</v>
      </c>
      <c r="DO442" s="26"/>
      <c r="DP442" s="26">
        <f t="shared" si="1953"/>
        <v>0.99999999999999989</v>
      </c>
      <c r="DQ442" s="26"/>
      <c r="DR442" s="26"/>
      <c r="DS442" s="26">
        <f t="shared" si="1954"/>
        <v>3.1153438182687607E-2</v>
      </c>
      <c r="DT442" s="26">
        <f t="shared" si="1955"/>
        <v>1.3441438845889584E-2</v>
      </c>
      <c r="DU442" s="26">
        <f t="shared" si="1956"/>
        <v>-3.611397509789858E-3</v>
      </c>
      <c r="DV442" s="26">
        <f t="shared" si="1957"/>
        <v>1.2967842156525198E-2</v>
      </c>
      <c r="DW442" s="26"/>
      <c r="DY442" s="26">
        <f t="shared" si="1969"/>
        <v>1.0119514275271717</v>
      </c>
      <c r="DZ442" s="26">
        <f t="shared" si="1958"/>
        <v>0.85956748312524789</v>
      </c>
      <c r="EA442" s="26">
        <f t="shared" si="2004"/>
        <v>1.0156622641594464</v>
      </c>
      <c r="EC442" s="26">
        <f t="shared" si="1928"/>
        <v>-1.0353479758423047E-2</v>
      </c>
      <c r="ED442" s="26">
        <f t="shared" si="1929"/>
        <v>-1.8211281302954289E-2</v>
      </c>
      <c r="EE442" s="26">
        <f t="shared" si="1930"/>
        <v>4.7016572395377544E-4</v>
      </c>
      <c r="EF442" s="26">
        <f t="shared" si="1931"/>
        <v>-1.1424301216349231E-2</v>
      </c>
      <c r="EG442" s="26"/>
      <c r="EI442" s="26">
        <f t="shared" si="1932"/>
        <v>0.9914725101598939</v>
      </c>
      <c r="EJ442" s="26">
        <f t="shared" si="1959"/>
        <v>0.75622766073100178</v>
      </c>
      <c r="EK442" s="26">
        <f t="shared" si="1933"/>
        <v>0.91284916256091941</v>
      </c>
      <c r="EL442" s="26">
        <v>0.88669755763001878</v>
      </c>
      <c r="EM442" s="26"/>
      <c r="EN442" s="26">
        <f t="shared" si="1960"/>
        <v>-1.5394394108813075E-2</v>
      </c>
      <c r="EO442" s="26">
        <f t="shared" si="1961"/>
        <v>-4.8541335294031507E-3</v>
      </c>
      <c r="EP442" s="26">
        <f t="shared" si="1962"/>
        <v>5.3318511672713707E-3</v>
      </c>
      <c r="EQ442" s="26">
        <f t="shared" si="1963"/>
        <v>4.0841862418298973E-3</v>
      </c>
      <c r="ET442" s="26">
        <f t="shared" si="1964"/>
        <v>0.99848928613660304</v>
      </c>
      <c r="EU442" s="26">
        <f t="shared" si="1965"/>
        <v>0.82777466394126309</v>
      </c>
      <c r="EV442" s="26">
        <f t="shared" si="2005"/>
        <v>0.96540463343747762</v>
      </c>
      <c r="EW442" s="26"/>
      <c r="EX442" s="26">
        <f t="shared" si="1934"/>
        <v>4.6547832291501189E-2</v>
      </c>
      <c r="EY442" s="26">
        <f t="shared" si="1935"/>
        <v>1.8295572375292758E-2</v>
      </c>
      <c r="EZ442" s="26">
        <f t="shared" si="1936"/>
        <v>-8.9430676183535045E-3</v>
      </c>
      <c r="FA442" s="26">
        <f t="shared" si="1937"/>
        <v>8.8836559146955006E-3</v>
      </c>
      <c r="FB442" s="26"/>
      <c r="FC442" s="26"/>
      <c r="FD442" s="26">
        <f t="shared" si="1966"/>
        <v>1.0134825683229747</v>
      </c>
      <c r="FE442" s="26">
        <f t="shared" si="1967"/>
        <v>1.0462134225141337</v>
      </c>
      <c r="FF442" s="26">
        <f t="shared" si="2006"/>
        <v>1.0408955629910281</v>
      </c>
      <c r="FV442" s="26">
        <f t="shared" si="2007"/>
        <v>1.2537801389456478</v>
      </c>
      <c r="FX442" s="8">
        <f t="shared" si="1968"/>
        <v>44</v>
      </c>
      <c r="FY442" t="b">
        <f t="shared" si="1938"/>
        <v>0</v>
      </c>
    </row>
    <row r="443" spans="1:181" x14ac:dyDescent="0.2">
      <c r="A443" t="s">
        <v>564</v>
      </c>
      <c r="B443" s="1">
        <f t="shared" si="1942"/>
        <v>1994</v>
      </c>
      <c r="C443" s="42">
        <f t="shared" si="2009"/>
        <v>18112.432000000001</v>
      </c>
      <c r="D443" s="42">
        <f t="shared" si="2009"/>
        <v>14097.529</v>
      </c>
      <c r="E443" s="42">
        <f t="shared" si="2009"/>
        <v>33521.207999999999</v>
      </c>
      <c r="F443" s="42">
        <f t="shared" si="2009"/>
        <v>23365.861000000001</v>
      </c>
      <c r="G443" s="42"/>
      <c r="H443" s="42">
        <f t="shared" si="1876"/>
        <v>89097.03</v>
      </c>
      <c r="I443" s="1"/>
      <c r="J443" s="1"/>
      <c r="K443" s="42">
        <f>[2]National!H361</f>
        <v>18274.702650010597</v>
      </c>
      <c r="L443" s="42">
        <f>[10]Commercial_Total!D359</f>
        <v>14250.04469738552</v>
      </c>
      <c r="M443" s="42">
        <f>[11]Total_Industrial!F366</f>
        <v>26097.85418941659</v>
      </c>
      <c r="N443" s="42">
        <f t="shared" si="1971"/>
        <v>22826.119434014297</v>
      </c>
      <c r="O443" s="42"/>
      <c r="P443" s="42">
        <f t="shared" si="1972"/>
        <v>81448.720970827009</v>
      </c>
      <c r="Q443" s="27"/>
      <c r="R443" s="27"/>
      <c r="S443" s="51">
        <f t="shared" si="1977"/>
        <v>1.008959075733761</v>
      </c>
      <c r="T443" s="51">
        <f t="shared" si="1978"/>
        <v>1.0108186120692157</v>
      </c>
      <c r="U443" s="51">
        <f t="shared" si="1979"/>
        <v>0.77854754486820976</v>
      </c>
      <c r="V443" s="51">
        <f t="shared" si="1980"/>
        <v>0.97690042040455072</v>
      </c>
      <c r="W443" s="51"/>
      <c r="X443" s="51">
        <f t="shared" si="1981"/>
        <v>0.9141575310740101</v>
      </c>
      <c r="Y443" s="218"/>
      <c r="Z443" s="231">
        <f t="shared" si="1973"/>
        <v>97774.288654786098</v>
      </c>
      <c r="AA443" s="231">
        <f t="shared" si="1997"/>
        <v>66811.294146901753</v>
      </c>
      <c r="AB443" s="231">
        <f t="shared" si="1995"/>
        <v>2050.575599883819</v>
      </c>
      <c r="AC443" s="277">
        <f t="shared" si="1983"/>
        <v>1.2351947387818187</v>
      </c>
      <c r="AD443" s="23"/>
      <c r="AE443" s="42">
        <f t="shared" si="1998"/>
        <v>9894.7000000000007</v>
      </c>
      <c r="AH443" s="267">
        <f t="shared" si="1879"/>
        <v>186.90703764190505</v>
      </c>
      <c r="AI443" s="267">
        <f t="shared" si="1880"/>
        <v>213.28796095542086</v>
      </c>
      <c r="AJ443" s="267">
        <f t="shared" si="1996"/>
        <v>12.727087063210561</v>
      </c>
      <c r="AK443" s="51">
        <f t="shared" si="1910"/>
        <v>18.479773850499082</v>
      </c>
      <c r="AN443" s="34">
        <f t="shared" si="1911"/>
        <v>8.2315503219730761</v>
      </c>
      <c r="AO443" s="34">
        <f t="shared" si="1912"/>
        <v>9.0045206019384114</v>
      </c>
      <c r="AQ443" s="26">
        <f t="shared" si="1999"/>
        <v>1.0179939150975215</v>
      </c>
      <c r="AR443" s="26">
        <f t="shared" si="2000"/>
        <v>1.0806362556002342</v>
      </c>
      <c r="AS443" s="26">
        <f t="shared" si="2008"/>
        <v>0.95377985788570274</v>
      </c>
      <c r="AT443" s="26">
        <f t="shared" si="1974"/>
        <v>0.95343799570510035</v>
      </c>
      <c r="AU443" s="26"/>
      <c r="AV443" s="26">
        <f t="shared" si="1913"/>
        <v>0.90064454323421206</v>
      </c>
      <c r="AY443" s="34">
        <f t="shared" si="1914"/>
        <v>9.8814808589230694</v>
      </c>
      <c r="AZ443" s="34">
        <f t="shared" si="1915"/>
        <v>6.7522304008107117</v>
      </c>
      <c r="BA443" s="34">
        <f t="shared" si="1916"/>
        <v>0.2072397950300483</v>
      </c>
      <c r="BB443" s="369">
        <f t="shared" si="1917"/>
        <v>1.2483397564168886E-4</v>
      </c>
      <c r="BD443" s="26"/>
      <c r="BE443" s="26"/>
      <c r="BF443" s="26"/>
      <c r="BH443" s="258">
        <f>[2]National!CQ361</f>
        <v>0.93630080195112131</v>
      </c>
      <c r="BI443" s="258">
        <f>[10]Commercial_Total!Y359</f>
        <v>1.0686776947732699</v>
      </c>
      <c r="BJ443" s="258">
        <f>[11]Total_Industrial!Z366</f>
        <v>0.96151393978384025</v>
      </c>
      <c r="BK443" s="258">
        <f t="shared" si="1975"/>
        <v>0.91767019977188213</v>
      </c>
      <c r="BL443" s="1"/>
      <c r="BN443" s="258">
        <f>[2]National!CU361</f>
        <v>1.0872509272406514</v>
      </c>
      <c r="BO443" s="258">
        <f>[10]Commercial_Total!X359</f>
        <v>1.0111900537322447</v>
      </c>
      <c r="BP443" s="258">
        <f>[11]Total_Industrial!AD366</f>
        <v>0.99195680526230168</v>
      </c>
      <c r="BQ443" s="258">
        <f t="shared" si="1976"/>
        <v>1.0389767434336543</v>
      </c>
      <c r="BR443" s="1"/>
      <c r="BZ443" s="83">
        <f t="shared" si="1943"/>
        <v>1.3043885205056884</v>
      </c>
      <c r="CA443" s="83">
        <f t="shared" si="2001"/>
        <v>0.89409569127395561</v>
      </c>
      <c r="CB443" s="83">
        <f t="shared" si="2002"/>
        <v>0.90064454323421206</v>
      </c>
      <c r="CC443" s="83">
        <f t="shared" si="1885"/>
        <v>0.91061754705837961</v>
      </c>
      <c r="CD443" s="83">
        <f t="shared" si="1886"/>
        <v>1.0294101064863908</v>
      </c>
      <c r="CE443" s="83">
        <f t="shared" si="1887"/>
        <v>0.96079125993667513</v>
      </c>
      <c r="CF443" s="84">
        <f t="shared" si="1918"/>
        <v>1.1747905764829425</v>
      </c>
      <c r="CG443" s="84">
        <f t="shared" si="2003"/>
        <v>1.1747904032507956</v>
      </c>
      <c r="CH443" s="9"/>
      <c r="CI443" s="84">
        <f t="shared" si="1919"/>
        <v>0.9373989060857425</v>
      </c>
      <c r="CJ443" s="26"/>
      <c r="CK443" s="87">
        <f t="shared" si="1889"/>
        <v>1.0003807312316335</v>
      </c>
      <c r="CL443" s="87">
        <f t="shared" si="1920"/>
        <v>1.7261369237748072E-3</v>
      </c>
      <c r="CM443" s="92">
        <f t="shared" si="1921"/>
        <v>1</v>
      </c>
      <c r="CN443" s="92">
        <f t="shared" si="1922"/>
        <v>1</v>
      </c>
      <c r="CO443" s="5">
        <f t="shared" si="1890"/>
        <v>1</v>
      </c>
      <c r="CP443" s="91">
        <f t="shared" si="1891"/>
        <v>1</v>
      </c>
      <c r="CQ443" s="37">
        <f t="shared" si="1892"/>
        <v>1.1747905764829425</v>
      </c>
      <c r="CR443">
        <f t="shared" si="1893"/>
        <v>0.9373989060857425</v>
      </c>
      <c r="CS443" s="84">
        <f t="shared" si="1894"/>
        <v>0.99965520536854335</v>
      </c>
      <c r="CT443" s="205"/>
      <c r="CU443" s="244"/>
      <c r="CV443" s="5"/>
      <c r="CW443" s="26">
        <f t="shared" si="1923"/>
        <v>0.22437065226053285</v>
      </c>
      <c r="CX443" s="26">
        <f t="shared" si="1924"/>
        <v>0.17495725565155953</v>
      </c>
      <c r="CY443" s="26">
        <f t="shared" si="1925"/>
        <v>0.32042067546725772</v>
      </c>
      <c r="CZ443" s="26">
        <f t="shared" si="1926"/>
        <v>0.28025141662064978</v>
      </c>
      <c r="DA443" s="26"/>
      <c r="DB443">
        <f t="shared" si="1927"/>
        <v>0.99999999999999989</v>
      </c>
      <c r="DD443" s="26">
        <f t="shared" si="1944"/>
        <v>0.22685918350309309</v>
      </c>
      <c r="DE443" s="26">
        <f t="shared" si="1945"/>
        <v>0.17474413062765617</v>
      </c>
      <c r="DF443" s="26">
        <f t="shared" si="1946"/>
        <v>0.31968778929163472</v>
      </c>
      <c r="DG443" s="26">
        <f t="shared" si="1947"/>
        <v>0.27869620226588998</v>
      </c>
      <c r="DH443" s="26"/>
      <c r="DI443" s="26">
        <f t="shared" si="1948"/>
        <v>0.99998730568827388</v>
      </c>
      <c r="DJ443" s="26"/>
      <c r="DK443" s="26">
        <f t="shared" si="1949"/>
        <v>0.22686206336084422</v>
      </c>
      <c r="DL443" s="26">
        <f t="shared" si="1950"/>
        <v>0.17474634891228227</v>
      </c>
      <c r="DM443" s="26">
        <f t="shared" si="1951"/>
        <v>0.31969184755960395</v>
      </c>
      <c r="DN443" s="26">
        <f t="shared" si="1952"/>
        <v>0.27869974016726967</v>
      </c>
      <c r="DO443" s="26"/>
      <c r="DP443" s="26">
        <f t="shared" si="1953"/>
        <v>1.0000000000000002</v>
      </c>
      <c r="DQ443" s="26"/>
      <c r="DR443" s="26"/>
      <c r="DS443" s="26">
        <f t="shared" si="1954"/>
        <v>-1.4157833360911464E-2</v>
      </c>
      <c r="DT443" s="26">
        <f t="shared" si="1955"/>
        <v>1.3769003927848156E-2</v>
      </c>
      <c r="DU443" s="26">
        <f t="shared" si="1956"/>
        <v>-4.5012524795444785E-2</v>
      </c>
      <c r="DV443" s="26">
        <f t="shared" si="1957"/>
        <v>-2.4750703905674892E-3</v>
      </c>
      <c r="DW443" s="26"/>
      <c r="DY443" s="26">
        <f t="shared" si="1969"/>
        <v>0.98423978190806338</v>
      </c>
      <c r="DZ443" s="26">
        <f t="shared" si="1958"/>
        <v>0.8460205121264569</v>
      </c>
      <c r="EA443" s="26">
        <f t="shared" si="2004"/>
        <v>0.99965520536854335</v>
      </c>
      <c r="EC443" s="26">
        <f t="shared" si="1928"/>
        <v>-2.6195367423814793E-2</v>
      </c>
      <c r="ED443" s="26">
        <f t="shared" si="1929"/>
        <v>-2.9664108238892376E-2</v>
      </c>
      <c r="EE443" s="26">
        <f t="shared" si="1930"/>
        <v>3.1260643929734627E-2</v>
      </c>
      <c r="EF443" s="26">
        <f t="shared" si="1931"/>
        <v>-4.7183645681487087E-3</v>
      </c>
      <c r="EG443" s="26"/>
      <c r="EI443" s="26">
        <f t="shared" si="1932"/>
        <v>0.99755532940811475</v>
      </c>
      <c r="EJ443" s="26">
        <f t="shared" si="1959"/>
        <v>0.7543789332080425</v>
      </c>
      <c r="EK443" s="26">
        <f t="shared" si="1933"/>
        <v>0.91061754705837961</v>
      </c>
      <c r="EL443" s="26">
        <v>0.88624805928601624</v>
      </c>
      <c r="EM443" s="26"/>
      <c r="EN443" s="26">
        <f t="shared" si="1960"/>
        <v>-3.6447968034962661E-3</v>
      </c>
      <c r="EO443" s="26">
        <f t="shared" si="1961"/>
        <v>1.9575682512019986E-2</v>
      </c>
      <c r="EP443" s="26">
        <f t="shared" si="1962"/>
        <v>-2.0310641712308952E-2</v>
      </c>
      <c r="EQ443" s="26">
        <f t="shared" si="1963"/>
        <v>-3.1966839694650855E-3</v>
      </c>
      <c r="ET443" s="26">
        <f t="shared" si="1964"/>
        <v>0.9952213058224344</v>
      </c>
      <c r="EU443" s="26">
        <f t="shared" si="1965"/>
        <v>0.82381898197435066</v>
      </c>
      <c r="EV443" s="26">
        <f t="shared" si="2005"/>
        <v>0.96079125993667513</v>
      </c>
      <c r="EW443" s="26"/>
      <c r="EX443" s="26">
        <f t="shared" si="1934"/>
        <v>-1.0513036557414944E-2</v>
      </c>
      <c r="EY443" s="26">
        <f t="shared" si="1935"/>
        <v>-5.8066785841719062E-3</v>
      </c>
      <c r="EZ443" s="26">
        <f t="shared" si="1936"/>
        <v>-2.4701735010855347E-2</v>
      </c>
      <c r="FA443" s="26">
        <f t="shared" si="1937"/>
        <v>7.21613578897773E-4</v>
      </c>
      <c r="FB443" s="26"/>
      <c r="FC443" s="26"/>
      <c r="FD443" s="26">
        <f t="shared" si="1966"/>
        <v>0.98896579357910419</v>
      </c>
      <c r="FE443" s="26">
        <f t="shared" si="1967"/>
        <v>1.0346692876498009</v>
      </c>
      <c r="FF443" s="26">
        <f t="shared" si="2006"/>
        <v>1.0294101064863908</v>
      </c>
      <c r="FV443" s="26">
        <f t="shared" si="2007"/>
        <v>1.3043885205056884</v>
      </c>
      <c r="FX443" s="8">
        <f t="shared" si="1968"/>
        <v>45</v>
      </c>
      <c r="FY443" t="b">
        <f t="shared" si="1938"/>
        <v>0</v>
      </c>
    </row>
    <row r="444" spans="1:181" x14ac:dyDescent="0.2">
      <c r="A444" t="s">
        <v>564</v>
      </c>
      <c r="B444" s="1">
        <f t="shared" si="1942"/>
        <v>1995</v>
      </c>
      <c r="C444" s="42">
        <f t="shared" si="2009"/>
        <v>18518.963</v>
      </c>
      <c r="D444" s="42">
        <f t="shared" si="2009"/>
        <v>14690.053</v>
      </c>
      <c r="E444" s="42">
        <f t="shared" si="2009"/>
        <v>33970.576999999997</v>
      </c>
      <c r="F444" s="42">
        <f t="shared" si="2009"/>
        <v>23846.327000000001</v>
      </c>
      <c r="G444" s="42"/>
      <c r="H444" s="42">
        <f t="shared" si="1876"/>
        <v>91025.919999999998</v>
      </c>
      <c r="I444" s="1"/>
      <c r="J444" s="1"/>
      <c r="K444" s="42">
        <f>[2]National!H362</f>
        <v>18613.727148147475</v>
      </c>
      <c r="L444" s="42">
        <f>[10]Commercial_Total!D360</f>
        <v>14643.277789117405</v>
      </c>
      <c r="M444" s="42">
        <f>[11]Total_Industrial!F367</f>
        <v>26641.729242078796</v>
      </c>
      <c r="N444" s="42">
        <f t="shared" si="1971"/>
        <v>23362.837858989747</v>
      </c>
      <c r="O444" s="42"/>
      <c r="P444" s="42">
        <f t="shared" si="1972"/>
        <v>83261.572038333426</v>
      </c>
      <c r="Q444" s="27"/>
      <c r="R444" s="27"/>
      <c r="S444" s="51">
        <f t="shared" si="1977"/>
        <v>1.0051171411783411</v>
      </c>
      <c r="T444" s="51">
        <f t="shared" si="1978"/>
        <v>0.99681585826255392</v>
      </c>
      <c r="U444" s="51">
        <f t="shared" si="1979"/>
        <v>0.78425895568623394</v>
      </c>
      <c r="V444" s="51">
        <f t="shared" si="1980"/>
        <v>0.97972479614951802</v>
      </c>
      <c r="W444" s="51"/>
      <c r="X444" s="51">
        <f t="shared" si="1981"/>
        <v>0.91470179085620262</v>
      </c>
      <c r="Y444" s="218"/>
      <c r="Z444" s="231">
        <f t="shared" si="1973"/>
        <v>99129.440087303403</v>
      </c>
      <c r="AA444" s="231">
        <f t="shared" si="1997"/>
        <v>67618.803117271193</v>
      </c>
      <c r="AB444" s="231">
        <f t="shared" si="1995"/>
        <v>2085.1140628875391</v>
      </c>
      <c r="AC444" s="277">
        <f t="shared" si="1983"/>
        <v>1.2729453420385728</v>
      </c>
      <c r="AD444" s="23"/>
      <c r="AE444" s="42">
        <f t="shared" si="1998"/>
        <v>10163.700000000001</v>
      </c>
      <c r="AH444" s="267">
        <f t="shared" si="1879"/>
        <v>187.77193870715246</v>
      </c>
      <c r="AI444" s="267">
        <f t="shared" si="1880"/>
        <v>216.55629963934129</v>
      </c>
      <c r="AJ444" s="267">
        <f t="shared" si="1996"/>
        <v>12.777108800074176</v>
      </c>
      <c r="AK444" s="51">
        <f t="shared" si="1910"/>
        <v>18.353370790905338</v>
      </c>
      <c r="AN444" s="34">
        <f t="shared" si="1911"/>
        <v>8.1920532914522681</v>
      </c>
      <c r="AO444" s="34">
        <f t="shared" si="1912"/>
        <v>8.9559825654043301</v>
      </c>
      <c r="AQ444" s="26">
        <f t="shared" si="1999"/>
        <v>1.0227046206583796</v>
      </c>
      <c r="AR444" s="26">
        <f t="shared" si="2000"/>
        <v>1.0971954897061076</v>
      </c>
      <c r="AS444" s="26">
        <f t="shared" si="2008"/>
        <v>0.95752853382702519</v>
      </c>
      <c r="AT444" s="26">
        <f t="shared" si="1974"/>
        <v>0.94691640725033699</v>
      </c>
      <c r="AU444" s="26"/>
      <c r="AV444" s="26">
        <f t="shared" si="1913"/>
        <v>0.89632302619050719</v>
      </c>
      <c r="AY444" s="34">
        <f t="shared" si="1914"/>
        <v>9.7532827697888962</v>
      </c>
      <c r="AZ444" s="34">
        <f t="shared" si="1915"/>
        <v>6.6529711736150405</v>
      </c>
      <c r="BA444" s="34">
        <f t="shared" si="1916"/>
        <v>0.20515305084639837</v>
      </c>
      <c r="BB444" s="369">
        <f t="shared" si="1917"/>
        <v>1.2524428525424527E-4</v>
      </c>
      <c r="BD444" s="26"/>
      <c r="BE444" s="26"/>
      <c r="BF444" s="26"/>
      <c r="BH444" s="258">
        <f>[2]National!CQ362</f>
        <v>0.92223640793873374</v>
      </c>
      <c r="BI444" s="258">
        <f>[10]Commercial_Total!Y360</f>
        <v>1.0807884108273298</v>
      </c>
      <c r="BJ444" s="258">
        <f>[11]Total_Industrial!Z367</f>
        <v>0.96697196978494071</v>
      </c>
      <c r="BK444" s="258">
        <f t="shared" si="1975"/>
        <v>0.91260196733691934</v>
      </c>
      <c r="BL444" s="1"/>
      <c r="BN444" s="258">
        <f>[2]National!CU362</f>
        <v>1.1089397597566115</v>
      </c>
      <c r="BO444" s="258">
        <f>[10]Commercial_Total!X360</f>
        <v>1.0151806576702818</v>
      </c>
      <c r="BP444" s="258">
        <f>[11]Total_Industrial!AD367</f>
        <v>0.99023449465919533</v>
      </c>
      <c r="BQ444" s="258">
        <f t="shared" si="1976"/>
        <v>1.0376006639713391</v>
      </c>
      <c r="BR444" s="1"/>
      <c r="BZ444" s="83">
        <f t="shared" si="1943"/>
        <v>1.3398499808850866</v>
      </c>
      <c r="CA444" s="83">
        <f t="shared" si="2001"/>
        <v>0.88927615104005608</v>
      </c>
      <c r="CB444" s="83">
        <f t="shared" si="2002"/>
        <v>0.89632302619050719</v>
      </c>
      <c r="CC444" s="83">
        <f t="shared" si="1885"/>
        <v>0.90350379541407089</v>
      </c>
      <c r="CD444" s="83">
        <f t="shared" si="1886"/>
        <v>1.0337287988298225</v>
      </c>
      <c r="CE444" s="83">
        <f t="shared" si="1887"/>
        <v>0.95968349228130101</v>
      </c>
      <c r="CF444" s="84">
        <f t="shared" si="1918"/>
        <v>1.2009385771433778</v>
      </c>
      <c r="CG444" s="84">
        <f t="shared" si="2003"/>
        <v>1.2009383895082142</v>
      </c>
      <c r="CH444" s="9"/>
      <c r="CI444" s="84">
        <f t="shared" si="1919"/>
        <v>0.9339778931715732</v>
      </c>
      <c r="CJ444" s="26"/>
      <c r="CK444" s="87">
        <f t="shared" si="1889"/>
        <v>1.0174137390742708</v>
      </c>
      <c r="CL444" s="87">
        <f t="shared" si="1920"/>
        <v>1.6672562561659114E-3</v>
      </c>
      <c r="CM444" s="92">
        <f t="shared" si="1921"/>
        <v>1</v>
      </c>
      <c r="CN444" s="92">
        <f t="shared" si="1922"/>
        <v>1</v>
      </c>
      <c r="CO444" s="5">
        <f t="shared" si="1890"/>
        <v>1</v>
      </c>
      <c r="CP444" s="91">
        <f t="shared" si="1891"/>
        <v>1</v>
      </c>
      <c r="CQ444" s="37">
        <f t="shared" si="1892"/>
        <v>1.2009385771433778</v>
      </c>
      <c r="CR444">
        <f t="shared" si="1893"/>
        <v>0.9339778931715732</v>
      </c>
      <c r="CS444" s="84">
        <f t="shared" si="1894"/>
        <v>1.00269164573317</v>
      </c>
      <c r="CT444" s="205"/>
      <c r="CU444" s="244"/>
      <c r="CV444" s="5"/>
      <c r="CW444" s="26">
        <f t="shared" si="1923"/>
        <v>0.22355723886137724</v>
      </c>
      <c r="CX444" s="26">
        <f t="shared" si="1924"/>
        <v>0.17587078205027976</v>
      </c>
      <c r="CY444" s="26">
        <f t="shared" si="1925"/>
        <v>0.31997629386354859</v>
      </c>
      <c r="CZ444" s="26">
        <f t="shared" si="1926"/>
        <v>0.28059568522479439</v>
      </c>
      <c r="DA444" s="26"/>
      <c r="DB444">
        <f t="shared" si="1927"/>
        <v>1</v>
      </c>
      <c r="DD444" s="26">
        <f t="shared" si="1944"/>
        <v>0.2239636993747747</v>
      </c>
      <c r="DE444" s="26">
        <f t="shared" si="1945"/>
        <v>0.1754136223926798</v>
      </c>
      <c r="DF444" s="26">
        <f t="shared" si="1946"/>
        <v>0.32019843327147907</v>
      </c>
      <c r="DG444" s="26">
        <f t="shared" si="1947"/>
        <v>0.28042351570190815</v>
      </c>
      <c r="DH444" s="26"/>
      <c r="DI444" s="26">
        <f t="shared" si="1948"/>
        <v>0.99999927074084172</v>
      </c>
      <c r="DJ444" s="26"/>
      <c r="DK444" s="26">
        <f t="shared" si="1949"/>
        <v>0.2239638627024727</v>
      </c>
      <c r="DL444" s="26">
        <f t="shared" si="1950"/>
        <v>0.17541375031476369</v>
      </c>
      <c r="DM444" s="26">
        <f t="shared" si="1951"/>
        <v>0.32019866677928926</v>
      </c>
      <c r="DN444" s="26">
        <f t="shared" si="1952"/>
        <v>0.28042372020347434</v>
      </c>
      <c r="DO444" s="26"/>
      <c r="DP444" s="26">
        <f t="shared" si="1953"/>
        <v>1</v>
      </c>
      <c r="DQ444" s="26"/>
      <c r="DR444" s="26"/>
      <c r="DS444" s="26">
        <f t="shared" si="1954"/>
        <v>4.6167661176041413E-3</v>
      </c>
      <c r="DT444" s="26">
        <f t="shared" si="1955"/>
        <v>1.5207376116442442E-2</v>
      </c>
      <c r="DU444" s="26">
        <f t="shared" si="1956"/>
        <v>3.9226330657370868E-3</v>
      </c>
      <c r="DV444" s="26">
        <f t="shared" si="1957"/>
        <v>-6.863576653444484E-3</v>
      </c>
      <c r="DW444" s="26"/>
      <c r="DY444" s="26">
        <f t="shared" si="1969"/>
        <v>1.0030374876740697</v>
      </c>
      <c r="DZ444" s="26">
        <f t="shared" si="1958"/>
        <v>0.8485902890040512</v>
      </c>
      <c r="EA444" s="26">
        <f t="shared" si="2004"/>
        <v>1.00269164573317</v>
      </c>
      <c r="EC444" s="26">
        <f t="shared" si="1928"/>
        <v>-1.3058462356339869E-2</v>
      </c>
      <c r="ED444" s="26">
        <f t="shared" si="1929"/>
        <v>-1.4809332143989048E-2</v>
      </c>
      <c r="EE444" s="26">
        <f t="shared" si="1930"/>
        <v>-1.0120262826080103E-2</v>
      </c>
      <c r="EF444" s="26">
        <f t="shared" si="1931"/>
        <v>3.2814526082235516E-3</v>
      </c>
      <c r="EG444" s="26"/>
      <c r="EI444" s="26">
        <f t="shared" si="1932"/>
        <v>0.99218799191022766</v>
      </c>
      <c r="EJ444" s="26">
        <f t="shared" si="1959"/>
        <v>0.74848571887906745</v>
      </c>
      <c r="EK444" s="26">
        <f t="shared" si="1933"/>
        <v>0.90350379541407089</v>
      </c>
      <c r="EL444" s="26">
        <v>0.88873877675023238</v>
      </c>
      <c r="EM444" s="26"/>
      <c r="EN444" s="26">
        <f t="shared" si="1960"/>
        <v>-1.5135196022931896E-2</v>
      </c>
      <c r="EO444" s="26">
        <f t="shared" si="1961"/>
        <v>1.1268699866839709E-2</v>
      </c>
      <c r="EP444" s="26">
        <f t="shared" si="1962"/>
        <v>5.6604453755590266E-3</v>
      </c>
      <c r="EQ444" s="26">
        <f t="shared" si="1963"/>
        <v>-5.5382423231824214E-3</v>
      </c>
      <c r="ET444" s="26">
        <f t="shared" si="1964"/>
        <v>0.99884702567397721</v>
      </c>
      <c r="EU444" s="26">
        <f t="shared" si="1965"/>
        <v>0.82286913983884402</v>
      </c>
      <c r="EV444" s="26">
        <f t="shared" si="2005"/>
        <v>0.95968349228130101</v>
      </c>
      <c r="EW444" s="26"/>
      <c r="EX444" s="26">
        <f t="shared" si="1934"/>
        <v>1.9751962140535533E-2</v>
      </c>
      <c r="EY444" s="26">
        <f t="shared" si="1935"/>
        <v>3.9386762496026401E-3</v>
      </c>
      <c r="EZ444" s="26">
        <f t="shared" si="1936"/>
        <v>-1.7377848814166407E-3</v>
      </c>
      <c r="FA444" s="26">
        <f t="shared" si="1937"/>
        <v>-1.3253343302619888E-3</v>
      </c>
      <c r="FB444" s="26"/>
      <c r="FC444" s="26"/>
      <c r="FD444" s="26">
        <f t="shared" si="1966"/>
        <v>1.0041953078915968</v>
      </c>
      <c r="FE444" s="26">
        <f t="shared" si="1967"/>
        <v>1.039010043877471</v>
      </c>
      <c r="FF444" s="26">
        <f t="shared" si="2006"/>
        <v>1.0337287988298225</v>
      </c>
      <c r="FV444" s="26">
        <f t="shared" si="2007"/>
        <v>1.3398499808850866</v>
      </c>
      <c r="FX444" s="8">
        <f t="shared" si="1968"/>
        <v>46</v>
      </c>
      <c r="FY444" t="b">
        <f t="shared" si="1938"/>
        <v>0</v>
      </c>
    </row>
    <row r="445" spans="1:181" x14ac:dyDescent="0.2">
      <c r="A445" t="s">
        <v>564</v>
      </c>
      <c r="B445" s="1">
        <f t="shared" si="1942"/>
        <v>1996</v>
      </c>
      <c r="C445" s="42">
        <f t="shared" si="2009"/>
        <v>19504.388999999999</v>
      </c>
      <c r="D445" s="42">
        <f t="shared" si="2009"/>
        <v>15171.991</v>
      </c>
      <c r="E445" s="42">
        <f t="shared" si="2009"/>
        <v>34904.146000000001</v>
      </c>
      <c r="F445" s="42">
        <f t="shared" si="2009"/>
        <v>24437.357</v>
      </c>
      <c r="G445" s="42"/>
      <c r="H445" s="42">
        <f t="shared" si="1876"/>
        <v>94017.883000000002</v>
      </c>
      <c r="I445" s="1"/>
      <c r="J445" s="1"/>
      <c r="K445" s="42">
        <f>[2]National!H363</f>
        <v>19592.095296801435</v>
      </c>
      <c r="L445" s="42">
        <f>[10]Commercial_Total!D361</f>
        <v>15117.983691769445</v>
      </c>
      <c r="M445" s="42">
        <f>[11]Total_Industrial!F368</f>
        <v>26962.65938966017</v>
      </c>
      <c r="N445" s="42">
        <f t="shared" si="1971"/>
        <v>23930.09619143662</v>
      </c>
      <c r="O445" s="42"/>
      <c r="P445" s="42">
        <f t="shared" si="1972"/>
        <v>85602.83456966767</v>
      </c>
      <c r="Q445" s="27"/>
      <c r="R445" s="27"/>
      <c r="S445" s="51">
        <f t="shared" si="1977"/>
        <v>1.0044967466964199</v>
      </c>
      <c r="T445" s="51">
        <f t="shared" si="1978"/>
        <v>0.99644032821858675</v>
      </c>
      <c r="U445" s="51">
        <f t="shared" si="1979"/>
        <v>0.77247726930950178</v>
      </c>
      <c r="V445" s="51">
        <f t="shared" si="1980"/>
        <v>0.97924240299131449</v>
      </c>
      <c r="W445" s="51"/>
      <c r="X445" s="51">
        <f t="shared" si="1981"/>
        <v>0.91049523599321702</v>
      </c>
      <c r="Y445" s="218"/>
      <c r="Z445" s="231">
        <f t="shared" si="1973"/>
        <v>99879.977569490846</v>
      </c>
      <c r="AA445" s="231">
        <f t="shared" si="1997"/>
        <v>68514.157016594836</v>
      </c>
      <c r="AB445" s="231">
        <f t="shared" si="1995"/>
        <v>2106.0736277679989</v>
      </c>
      <c r="AC445" s="277">
        <f t="shared" si="1983"/>
        <v>1.3079839647165596</v>
      </c>
      <c r="AD445" s="23"/>
      <c r="AE445" s="42">
        <f t="shared" si="1998"/>
        <v>10549.5</v>
      </c>
      <c r="AH445" s="267">
        <f t="shared" si="1879"/>
        <v>196.15638462844427</v>
      </c>
      <c r="AI445" s="267">
        <f t="shared" si="1880"/>
        <v>220.65488871311243</v>
      </c>
      <c r="AJ445" s="267">
        <f t="shared" si="1996"/>
        <v>12.802334654479765</v>
      </c>
      <c r="AK445" s="51">
        <f t="shared" si="1910"/>
        <v>18.295404865014746</v>
      </c>
      <c r="AN445" s="34">
        <f t="shared" si="1911"/>
        <v>8.1143973240122911</v>
      </c>
      <c r="AO445" s="34">
        <f t="shared" si="1912"/>
        <v>8.9120700507133037</v>
      </c>
      <c r="AQ445" s="26">
        <f t="shared" si="1999"/>
        <v>1.0683707177568318</v>
      </c>
      <c r="AR445" s="26">
        <f t="shared" si="2000"/>
        <v>1.1179612372433059</v>
      </c>
      <c r="AS445" s="26">
        <f t="shared" si="2008"/>
        <v>0.95941898304847795</v>
      </c>
      <c r="AT445" s="26">
        <f t="shared" si="1974"/>
        <v>0.94392573665840096</v>
      </c>
      <c r="AU445" s="26"/>
      <c r="AV445" s="26">
        <f t="shared" si="1913"/>
        <v>0.88782639790194628</v>
      </c>
      <c r="AY445" s="34">
        <f t="shared" si="1914"/>
        <v>9.4677451603858813</v>
      </c>
      <c r="AZ445" s="34">
        <f t="shared" si="1915"/>
        <v>6.4945406907052314</v>
      </c>
      <c r="BA445" s="34">
        <f t="shared" si="1916"/>
        <v>0.19963729349902828</v>
      </c>
      <c r="BB445" s="369">
        <f t="shared" si="1917"/>
        <v>1.239853988072003E-4</v>
      </c>
      <c r="BD445" s="26"/>
      <c r="BE445" s="26"/>
      <c r="BF445" s="26"/>
      <c r="BH445" s="258">
        <f>[2]National!CQ363</f>
        <v>0.95498279211486847</v>
      </c>
      <c r="BI445" s="258">
        <f>[10]Commercial_Total!Y361</f>
        <v>1.1044284975499949</v>
      </c>
      <c r="BJ445" s="258">
        <f>[11]Total_Industrial!Z368</f>
        <v>0.96131096068942956</v>
      </c>
      <c r="BK445" s="258">
        <f t="shared" si="1975"/>
        <v>0.90593073042817418</v>
      </c>
      <c r="BL445" s="1"/>
      <c r="BN445" s="258">
        <f>[2]National!CU363</f>
        <v>1.1187329516072841</v>
      </c>
      <c r="BO445" s="258">
        <f>[10]Commercial_Total!X361</f>
        <v>1.0122531605471348</v>
      </c>
      <c r="BP445" s="258">
        <f>[11]Total_Industrial!AD368</f>
        <v>0.9980328168206356</v>
      </c>
      <c r="BQ445" s="258">
        <f t="shared" si="1976"/>
        <v>1.0419402995770661</v>
      </c>
      <c r="BR445" s="1"/>
      <c r="BZ445" s="83">
        <f t="shared" si="1943"/>
        <v>1.3907088337266171</v>
      </c>
      <c r="CA445" s="83">
        <f t="shared" si="2001"/>
        <v>0.8849158977946141</v>
      </c>
      <c r="CB445" s="83">
        <f t="shared" si="2002"/>
        <v>0.88782639790194628</v>
      </c>
      <c r="CC445" s="83">
        <f t="shared" si="1885"/>
        <v>0.8834452884652233</v>
      </c>
      <c r="CD445" s="83">
        <f t="shared" si="1886"/>
        <v>1.0390550846855255</v>
      </c>
      <c r="CE445" s="83">
        <f t="shared" si="1887"/>
        <v>0.96718589303255531</v>
      </c>
      <c r="CF445" s="84">
        <f t="shared" si="1918"/>
        <v>1.2347083854028553</v>
      </c>
      <c r="CG445" s="84">
        <f t="shared" si="2003"/>
        <v>1.2347080143779194</v>
      </c>
      <c r="CH445" s="9"/>
      <c r="CI445" s="84">
        <f t="shared" si="1919"/>
        <v>0.91794831902126117</v>
      </c>
      <c r="CJ445" s="26"/>
      <c r="CK445" s="87">
        <f t="shared" si="1889"/>
        <v>1.0816701788211205</v>
      </c>
      <c r="CL445" s="87">
        <f t="shared" si="1920"/>
        <v>1.5219739481092229E-3</v>
      </c>
      <c r="CM445" s="92">
        <f t="shared" si="1921"/>
        <v>1</v>
      </c>
      <c r="CN445" s="92">
        <f t="shared" si="1922"/>
        <v>1</v>
      </c>
      <c r="CO445" s="5">
        <f t="shared" si="1890"/>
        <v>1</v>
      </c>
      <c r="CP445" s="91">
        <f t="shared" si="1891"/>
        <v>1</v>
      </c>
      <c r="CQ445" s="37">
        <f t="shared" si="1892"/>
        <v>1.2347083854028553</v>
      </c>
      <c r="CR445">
        <f t="shared" si="1893"/>
        <v>0.91794831902126117</v>
      </c>
      <c r="CS445" s="84">
        <f t="shared" si="1894"/>
        <v>1.0157368750173639</v>
      </c>
      <c r="CT445" s="205"/>
      <c r="CU445" s="244"/>
      <c r="CV445" s="5"/>
      <c r="CW445" s="26">
        <f t="shared" si="1923"/>
        <v>0.22887203905445974</v>
      </c>
      <c r="CX445" s="26">
        <f t="shared" si="1924"/>
        <v>0.17660611085799627</v>
      </c>
      <c r="CY445" s="26">
        <f t="shared" si="1925"/>
        <v>0.31497390857678514</v>
      </c>
      <c r="CZ445" s="26">
        <f t="shared" si="1926"/>
        <v>0.27954794151075879</v>
      </c>
      <c r="DA445" s="26"/>
      <c r="DB445">
        <f t="shared" si="1927"/>
        <v>0.99999999999999989</v>
      </c>
      <c r="DD445" s="26">
        <f t="shared" si="1944"/>
        <v>0.22620423285983676</v>
      </c>
      <c r="DE445" s="26">
        <f t="shared" si="1945"/>
        <v>0.17623819078296374</v>
      </c>
      <c r="DF445" s="26">
        <f t="shared" si="1946"/>
        <v>0.31746853265445896</v>
      </c>
      <c r="DG445" s="26">
        <f t="shared" si="1947"/>
        <v>0.28007148673491039</v>
      </c>
      <c r="DH445" s="26"/>
      <c r="DI445" s="26">
        <f t="shared" si="1948"/>
        <v>0.99998244303216977</v>
      </c>
      <c r="DJ445" s="26"/>
      <c r="DK445" s="26">
        <f t="shared" si="1949"/>
        <v>0.22620820439000416</v>
      </c>
      <c r="DL445" s="26">
        <f t="shared" si="1950"/>
        <v>0.17624128504553563</v>
      </c>
      <c r="DM445" s="26">
        <f t="shared" si="1951"/>
        <v>0.31747410653713437</v>
      </c>
      <c r="DN445" s="26">
        <f t="shared" si="1952"/>
        <v>0.28007640402732592</v>
      </c>
      <c r="DO445" s="26"/>
      <c r="DP445" s="26">
        <f t="shared" si="1953"/>
        <v>1</v>
      </c>
      <c r="DQ445" s="26"/>
      <c r="DR445" s="26"/>
      <c r="DS445" s="26">
        <f t="shared" si="1954"/>
        <v>4.3684087395210174E-2</v>
      </c>
      <c r="DT445" s="26">
        <f t="shared" si="1955"/>
        <v>1.8749333272212447E-2</v>
      </c>
      <c r="DU445" s="26">
        <f t="shared" si="1956"/>
        <v>1.9723542952112083E-3</v>
      </c>
      <c r="DV445" s="26">
        <f t="shared" si="1957"/>
        <v>-3.1633239141034076E-3</v>
      </c>
      <c r="DW445" s="26"/>
      <c r="DY445" s="26">
        <f t="shared" si="1969"/>
        <v>1.0130102104068646</v>
      </c>
      <c r="DZ445" s="26">
        <f t="shared" si="1958"/>
        <v>0.85963062721321593</v>
      </c>
      <c r="EA445" s="26">
        <f t="shared" si="2004"/>
        <v>1.0157368750173639</v>
      </c>
      <c r="EC445" s="26">
        <f t="shared" si="1928"/>
        <v>-2.9713147275339098E-2</v>
      </c>
      <c r="ED445" s="26">
        <f t="shared" si="1929"/>
        <v>-2.4101617654725651E-2</v>
      </c>
      <c r="EE445" s="26">
        <f t="shared" si="1930"/>
        <v>-2.7254102471514222E-2</v>
      </c>
      <c r="EF445" s="26">
        <f t="shared" si="1931"/>
        <v>-1.0102305094489497E-2</v>
      </c>
      <c r="EG445" s="26"/>
      <c r="EI445" s="26">
        <f t="shared" si="1932"/>
        <v>0.97779920012438371</v>
      </c>
      <c r="EJ445" s="26">
        <f t="shared" si="1959"/>
        <v>0.73186873722447643</v>
      </c>
      <c r="EK445" s="26">
        <f t="shared" si="1933"/>
        <v>0.8834452884652233</v>
      </c>
      <c r="EL445" s="26">
        <v>0.87741098487337266</v>
      </c>
      <c r="EM445" s="26"/>
      <c r="EN445" s="26">
        <f t="shared" si="1960"/>
        <v>3.4891723158096702E-2</v>
      </c>
      <c r="EO445" s="26">
        <f t="shared" si="1961"/>
        <v>2.163721955626767E-2</v>
      </c>
      <c r="EP445" s="26">
        <f t="shared" si="1962"/>
        <v>-5.8715713029534374E-3</v>
      </c>
      <c r="EQ445" s="26">
        <f t="shared" si="1963"/>
        <v>-7.336977601407421E-3</v>
      </c>
      <c r="ET445" s="26">
        <f t="shared" si="1964"/>
        <v>1.0078175782032261</v>
      </c>
      <c r="EU445" s="26">
        <f t="shared" si="1965"/>
        <v>0.82930198369055563</v>
      </c>
      <c r="EV445" s="26">
        <f t="shared" si="2005"/>
        <v>0.96718589303255531</v>
      </c>
      <c r="EW445" s="26"/>
      <c r="EX445" s="26">
        <f t="shared" si="1934"/>
        <v>8.7923642371138862E-3</v>
      </c>
      <c r="EY445" s="26">
        <f t="shared" si="1935"/>
        <v>-2.8878862840549702E-3</v>
      </c>
      <c r="EZ445" s="26">
        <f t="shared" si="1936"/>
        <v>7.8443799835793103E-3</v>
      </c>
      <c r="FA445" s="26">
        <f t="shared" si="1937"/>
        <v>4.1736536873045052E-3</v>
      </c>
      <c r="FB445" s="26"/>
      <c r="FC445" s="26"/>
      <c r="FD445" s="26">
        <f t="shared" si="1966"/>
        <v>1.0051524982778195</v>
      </c>
      <c r="FE445" s="26">
        <f t="shared" si="1967"/>
        <v>1.0443635413391867</v>
      </c>
      <c r="FF445" s="26">
        <f t="shared" si="2006"/>
        <v>1.0390550846855255</v>
      </c>
      <c r="FV445" s="26">
        <f t="shared" si="2007"/>
        <v>1.3907088337266171</v>
      </c>
      <c r="FX445" s="8">
        <f t="shared" si="1968"/>
        <v>47</v>
      </c>
      <c r="FY445" t="b">
        <f t="shared" si="1938"/>
        <v>0</v>
      </c>
    </row>
    <row r="446" spans="1:181" x14ac:dyDescent="0.2">
      <c r="A446" t="s">
        <v>564</v>
      </c>
      <c r="B446" s="1">
        <f t="shared" si="1942"/>
        <v>1997</v>
      </c>
      <c r="C446" s="42">
        <f t="shared" si="2009"/>
        <v>18964.947</v>
      </c>
      <c r="D446" s="42">
        <f t="shared" si="2009"/>
        <v>15681.225</v>
      </c>
      <c r="E446" s="42">
        <f t="shared" si="2009"/>
        <v>35200.305</v>
      </c>
      <c r="F446" s="42">
        <f t="shared" si="2009"/>
        <v>24749.594000000001</v>
      </c>
      <c r="G446" s="42"/>
      <c r="H446" s="42">
        <f t="shared" si="1876"/>
        <v>94596.070999999996</v>
      </c>
      <c r="I446" s="1"/>
      <c r="J446" s="1"/>
      <c r="K446" s="42">
        <f>[2]National!H364</f>
        <v>19084.190612117753</v>
      </c>
      <c r="L446" s="42">
        <f>[10]Commercial_Total!D362</f>
        <v>15408.539614094167</v>
      </c>
      <c r="M446" s="42">
        <f>[11]Total_Industrial!F369</f>
        <v>26999.825002028792</v>
      </c>
      <c r="N446" s="42">
        <f t="shared" si="1971"/>
        <v>24460.385329417175</v>
      </c>
      <c r="O446" s="42"/>
      <c r="P446" s="42">
        <f t="shared" si="1972"/>
        <v>85952.940557657887</v>
      </c>
      <c r="Q446" s="27"/>
      <c r="R446" s="27"/>
      <c r="S446" s="51">
        <f t="shared" si="1977"/>
        <v>1.0062875795074857</v>
      </c>
      <c r="T446" s="51">
        <f t="shared" si="1978"/>
        <v>0.98261070892702362</v>
      </c>
      <c r="U446" s="51">
        <f t="shared" si="1979"/>
        <v>0.76703383683831128</v>
      </c>
      <c r="V446" s="51">
        <f t="shared" si="1980"/>
        <v>0.98831460950095484</v>
      </c>
      <c r="W446" s="51"/>
      <c r="X446" s="51">
        <f t="shared" si="1981"/>
        <v>0.90863118995352243</v>
      </c>
      <c r="Y446" s="218"/>
      <c r="Z446" s="231">
        <f t="shared" si="1973"/>
        <v>100647.96231334771</v>
      </c>
      <c r="AA446" s="231">
        <f t="shared" si="1997"/>
        <v>69518.180139864577</v>
      </c>
      <c r="AB446" s="231">
        <f t="shared" si="1995"/>
        <v>2208.0253708340274</v>
      </c>
      <c r="AC446" s="277">
        <f t="shared" si="1983"/>
        <v>1.3374430898950085</v>
      </c>
      <c r="AD446" s="23"/>
      <c r="AE446" s="42">
        <f t="shared" si="1998"/>
        <v>11022.9</v>
      </c>
      <c r="AH446" s="267">
        <f t="shared" si="1879"/>
        <v>189.61328350297708</v>
      </c>
      <c r="AI446" s="267">
        <f t="shared" si="1880"/>
        <v>221.64762632010095</v>
      </c>
      <c r="AJ446" s="267">
        <f t="shared" si="1996"/>
        <v>12.228041107983406</v>
      </c>
      <c r="AK446" s="51">
        <f t="shared" si="1910"/>
        <v>18.288916750347376</v>
      </c>
      <c r="AN446" s="34">
        <f t="shared" si="1911"/>
        <v>7.7976703551386555</v>
      </c>
      <c r="AO446" s="34">
        <f t="shared" si="1912"/>
        <v>8.581777118544121</v>
      </c>
      <c r="AQ446" s="26">
        <f t="shared" si="1999"/>
        <v>1.0327335517323248</v>
      </c>
      <c r="AR446" s="26">
        <f t="shared" si="2000"/>
        <v>1.1229910019126481</v>
      </c>
      <c r="AS446" s="26">
        <f t="shared" si="2008"/>
        <v>0.916380885293547</v>
      </c>
      <c r="AT446" s="26">
        <f t="shared" si="1974"/>
        <v>0.94359099148811876</v>
      </c>
      <c r="AU446" s="26"/>
      <c r="AV446" s="26">
        <f t="shared" si="1913"/>
        <v>0.85317212196929593</v>
      </c>
      <c r="AY446" s="34">
        <f t="shared" si="1914"/>
        <v>9.1308060776517728</v>
      </c>
      <c r="AZ446" s="34">
        <f t="shared" si="1915"/>
        <v>6.3067051447318381</v>
      </c>
      <c r="BA446" s="34">
        <f t="shared" si="1916"/>
        <v>0.20031256482722581</v>
      </c>
      <c r="BB446" s="369">
        <f t="shared" si="1917"/>
        <v>1.2133314190412763E-4</v>
      </c>
      <c r="BD446" s="26"/>
      <c r="BE446" s="26"/>
      <c r="BF446" s="26"/>
      <c r="BH446" s="258">
        <f>[2]National!CQ364</f>
        <v>0.92785862085420279</v>
      </c>
      <c r="BI446" s="258">
        <f>[10]Commercial_Total!Y362</f>
        <v>1.1152878068810932</v>
      </c>
      <c r="BJ446" s="258">
        <f>[11]Total_Industrial!Z369</f>
        <v>0.91940586813765823</v>
      </c>
      <c r="BK446" s="258">
        <f t="shared" si="1975"/>
        <v>0.89476708570107855</v>
      </c>
      <c r="BL446" s="1"/>
      <c r="BN446" s="258">
        <f>[2]National!CU364</f>
        <v>1.1130289987299709</v>
      </c>
      <c r="BO446" s="258">
        <f>[10]Commercial_Total!X362</f>
        <v>1.0069069122642851</v>
      </c>
      <c r="BP446" s="258">
        <f>[11]Total_Industrial!AD369</f>
        <v>0.99671118505658096</v>
      </c>
      <c r="BQ446" s="258">
        <f t="shared" si="1976"/>
        <v>1.0545660502797622</v>
      </c>
      <c r="BR446" s="1"/>
      <c r="BZ446" s="83">
        <f>IF(FV446&gt;0,FV446,"NA")</f>
        <v>1.4531157309147475</v>
      </c>
      <c r="CA446" s="83">
        <f t="shared" si="2001"/>
        <v>0.85211976121326904</v>
      </c>
      <c r="CB446" s="83">
        <f t="shared" si="2002"/>
        <v>0.85317212196929593</v>
      </c>
      <c r="CC446" s="83">
        <f>IF(CM446=1,EK446,"NA")</f>
        <v>0.86731374776473047</v>
      </c>
      <c r="CD446" s="83">
        <f>IF(CP446&gt;0, FF446,"NA")</f>
        <v>1.039975999505963</v>
      </c>
      <c r="CE446" s="83">
        <f>IF(CO446&gt;0,EV446, "NA")</f>
        <v>0.94588272477073077</v>
      </c>
      <c r="CF446" s="84">
        <f>IF(ISERR(CQ446),"NA ", CQ446)</f>
        <v>1.2397583593551089</v>
      </c>
      <c r="CG446" s="84">
        <f t="shared" si="2003"/>
        <v>1.2397578316114997</v>
      </c>
      <c r="CH446" s="9"/>
      <c r="CI446" s="84">
        <f>IF(ISERR(CR446),"NA ", CR446)</f>
        <v>0.90198548171688819</v>
      </c>
      <c r="CJ446" s="26"/>
      <c r="CK446" s="87">
        <f t="shared" si="1889"/>
        <v>1.0028231958611071</v>
      </c>
      <c r="CL446" s="87">
        <f t="shared" si="1920"/>
        <v>1.3995850079053106E-3</v>
      </c>
      <c r="CM446" s="92">
        <f t="shared" si="1921"/>
        <v>1</v>
      </c>
      <c r="CN446" s="92">
        <f t="shared" si="1922"/>
        <v>1</v>
      </c>
      <c r="CO446" s="5">
        <f t="shared" si="1890"/>
        <v>1</v>
      </c>
      <c r="CP446" s="91">
        <f t="shared" si="1891"/>
        <v>1</v>
      </c>
      <c r="CQ446" s="37">
        <f>BZ446*CC446*CD446*CE446</f>
        <v>1.2397583593551089</v>
      </c>
      <c r="CR446">
        <f>CC446*CD446</f>
        <v>0.90198548171688819</v>
      </c>
      <c r="CS446" s="84">
        <f t="shared" si="1894"/>
        <v>0.99424462087267096</v>
      </c>
      <c r="CT446" s="205"/>
      <c r="CU446" s="244"/>
      <c r="CV446" s="5"/>
      <c r="CW446" s="26">
        <f t="shared" si="1923"/>
        <v>0.22203068898283862</v>
      </c>
      <c r="CX446" s="26">
        <f t="shared" si="1924"/>
        <v>0.17926716077570379</v>
      </c>
      <c r="CY446" s="26">
        <f t="shared" si="1925"/>
        <v>0.31412334269026088</v>
      </c>
      <c r="CZ446" s="26">
        <f t="shared" si="1926"/>
        <v>0.28457880755119674</v>
      </c>
      <c r="DA446" s="26"/>
      <c r="DB446">
        <f t="shared" si="1927"/>
        <v>1</v>
      </c>
      <c r="DD446" s="26">
        <f t="shared" si="1944"/>
        <v>0.22543406282060532</v>
      </c>
      <c r="DE446" s="26">
        <f t="shared" si="1945"/>
        <v>0.17793331942455706</v>
      </c>
      <c r="DF446" s="26">
        <f t="shared" si="1946"/>
        <v>0.31454843396663607</v>
      </c>
      <c r="DG446" s="26">
        <f t="shared" si="1947"/>
        <v>0.28205589685273563</v>
      </c>
      <c r="DH446" s="26"/>
      <c r="DI446" s="26">
        <f t="shared" si="1948"/>
        <v>0.99997171306453403</v>
      </c>
      <c r="DJ446" s="26"/>
      <c r="DK446" s="26">
        <f t="shared" si="1949"/>
        <v>0.22544043983977849</v>
      </c>
      <c r="DL446" s="26">
        <f t="shared" si="1950"/>
        <v>0.17793835275525838</v>
      </c>
      <c r="DM446" s="26">
        <f t="shared" si="1951"/>
        <v>0.3145573318295819</v>
      </c>
      <c r="DN446" s="26">
        <f t="shared" si="1952"/>
        <v>0.28206387557538132</v>
      </c>
      <c r="DO446" s="26"/>
      <c r="DP446" s="26">
        <f t="shared" si="1953"/>
        <v>1</v>
      </c>
      <c r="DQ446" s="26"/>
      <c r="DR446" s="26"/>
      <c r="DS446" s="26">
        <f t="shared" si="1954"/>
        <v>-3.3925573813749436E-2</v>
      </c>
      <c r="DT446" s="26">
        <f t="shared" si="1955"/>
        <v>4.4889605655929051E-3</v>
      </c>
      <c r="DU446" s="26">
        <f t="shared" si="1956"/>
        <v>-4.5895783360691715E-2</v>
      </c>
      <c r="DV446" s="26">
        <f t="shared" si="1957"/>
        <v>-3.5469372938520799E-4</v>
      </c>
      <c r="DW446" s="26"/>
      <c r="DY446" s="26">
        <f t="shared" si="1969"/>
        <v>0.97884072669476985</v>
      </c>
      <c r="DZ446" s="26">
        <f t="shared" si="1958"/>
        <v>0.84144146783046503</v>
      </c>
      <c r="EA446" s="26">
        <f t="shared" si="2004"/>
        <v>0.99424462087267096</v>
      </c>
      <c r="EC446" s="26">
        <f t="shared" si="1928"/>
        <v>-3.6236795793851688E-2</v>
      </c>
      <c r="ED446" s="26">
        <f t="shared" si="1929"/>
        <v>-2.9348554145437068E-2</v>
      </c>
      <c r="EE446" s="26">
        <f t="shared" si="1930"/>
        <v>3.376783143172306E-3</v>
      </c>
      <c r="EF446" s="26">
        <f t="shared" si="1931"/>
        <v>-2.1623805862789416E-2</v>
      </c>
      <c r="EG446" s="26"/>
      <c r="EI446" s="26">
        <f t="shared" si="1932"/>
        <v>0.98174019273053381</v>
      </c>
      <c r="EJ446" s="26">
        <f t="shared" si="1959"/>
        <v>0.71850495513620993</v>
      </c>
      <c r="EK446" s="26">
        <f t="shared" si="1933"/>
        <v>0.86731374776473047</v>
      </c>
      <c r="EL446" s="26">
        <v>0.86549750489286648</v>
      </c>
      <c r="EM446" s="26"/>
      <c r="EN446" s="26">
        <f t="shared" si="1960"/>
        <v>-2.8813948627926432E-2</v>
      </c>
      <c r="EO446" s="26">
        <f t="shared" si="1961"/>
        <v>9.7844899774558666E-3</v>
      </c>
      <c r="EP446" s="26">
        <f t="shared" si="1962"/>
        <v>-4.4570271026653015E-2</v>
      </c>
      <c r="EQ446" s="26">
        <f t="shared" si="1963"/>
        <v>-1.239940167242911E-2</v>
      </c>
      <c r="ET446" s="26">
        <f t="shared" si="1964"/>
        <v>0.97797407053257401</v>
      </c>
      <c r="EU446" s="26">
        <f t="shared" si="1965"/>
        <v>0.81103583669059098</v>
      </c>
      <c r="EV446" s="26">
        <f t="shared" si="2005"/>
        <v>0.94588272477073077</v>
      </c>
      <c r="EW446" s="26"/>
      <c r="EX446" s="26">
        <f t="shared" si="1934"/>
        <v>-5.1116251858233427E-3</v>
      </c>
      <c r="EY446" s="26">
        <f t="shared" si="1935"/>
        <v>-5.2955294118633795E-3</v>
      </c>
      <c r="EZ446" s="26">
        <f t="shared" si="1936"/>
        <v>-1.3251143567312518E-3</v>
      </c>
      <c r="FA446" s="26">
        <f t="shared" si="1937"/>
        <v>1.2044707943043874E-2</v>
      </c>
      <c r="FB446" s="26"/>
      <c r="FC446" s="26"/>
      <c r="FD446" s="26">
        <f t="shared" si="1966"/>
        <v>1.0008863002876467</v>
      </c>
      <c r="FE446" s="26">
        <f t="shared" si="1967"/>
        <v>1.0452891610462833</v>
      </c>
      <c r="FF446" s="26">
        <f t="shared" si="2006"/>
        <v>1.039975999505963</v>
      </c>
      <c r="FV446" s="26">
        <f t="shared" si="2007"/>
        <v>1.4531157309147475</v>
      </c>
      <c r="FX446" s="8">
        <f t="shared" si="1968"/>
        <v>48</v>
      </c>
      <c r="FY446" t="b">
        <f t="shared" si="1938"/>
        <v>0</v>
      </c>
    </row>
    <row r="447" spans="1:181" x14ac:dyDescent="0.2">
      <c r="A447" t="s">
        <v>564</v>
      </c>
      <c r="B447" s="1">
        <f t="shared" si="1942"/>
        <v>1998</v>
      </c>
      <c r="C447" s="42">
        <f t="shared" si="2009"/>
        <v>18954.919000000002</v>
      </c>
      <c r="D447" s="42">
        <f t="shared" si="2009"/>
        <v>15967.550999999999</v>
      </c>
      <c r="E447" s="42">
        <f t="shared" si="2009"/>
        <v>34842.635999999999</v>
      </c>
      <c r="F447" s="42">
        <f t="shared" si="2009"/>
        <v>25256.169000000002</v>
      </c>
      <c r="G447" s="42"/>
      <c r="H447" s="42">
        <f t="shared" si="1876"/>
        <v>95021.274999999994</v>
      </c>
      <c r="I447" s="1"/>
      <c r="J447" s="1"/>
      <c r="K447" s="42">
        <f>[2]National!H365</f>
        <v>19072.10045709664</v>
      </c>
      <c r="L447" s="42">
        <f>[10]Commercial_Total!D363</f>
        <v>15692.856911542745</v>
      </c>
      <c r="M447" s="42">
        <f>[11]Total_Industrial!F370</f>
        <v>27529.111916063754</v>
      </c>
      <c r="N447" s="42">
        <f t="shared" si="1971"/>
        <v>25102.581323386745</v>
      </c>
      <c r="O447" s="42"/>
      <c r="P447" s="42">
        <f t="shared" si="1972"/>
        <v>87396.650608089883</v>
      </c>
      <c r="Q447" s="27"/>
      <c r="R447" s="27"/>
      <c r="S447" s="51">
        <f t="shared" si="1977"/>
        <v>1.0061821133129949</v>
      </c>
      <c r="T447" s="51">
        <f t="shared" si="1978"/>
        <v>0.98279673016499181</v>
      </c>
      <c r="U447" s="51">
        <f t="shared" si="1979"/>
        <v>0.79009842757200555</v>
      </c>
      <c r="V447" s="51">
        <f t="shared" si="1980"/>
        <v>0.99391880547626776</v>
      </c>
      <c r="W447" s="51"/>
      <c r="X447" s="51">
        <f t="shared" si="1981"/>
        <v>0.9197587656878935</v>
      </c>
      <c r="Y447" s="218"/>
      <c r="Z447" s="231">
        <f t="shared" si="1973"/>
        <v>101795.46469864804</v>
      </c>
      <c r="AA447" s="231">
        <f t="shared" si="1997"/>
        <v>70796.689723326577</v>
      </c>
      <c r="AB447" s="231">
        <f t="shared" si="1995"/>
        <v>2277.9391821546042</v>
      </c>
      <c r="AC447" s="277">
        <f t="shared" si="1983"/>
        <v>1.3675717880848217</v>
      </c>
      <c r="AD447" s="23"/>
      <c r="AE447" s="42">
        <f t="shared" si="1998"/>
        <v>11513.4</v>
      </c>
      <c r="AH447" s="267">
        <f t="shared" si="1879"/>
        <v>187.35707443899452</v>
      </c>
      <c r="AI447" s="267">
        <f t="shared" si="1880"/>
        <v>221.66088517514621</v>
      </c>
      <c r="AJ447" s="267">
        <f t="shared" si="1996"/>
        <v>12.085095217522515</v>
      </c>
      <c r="AK447" s="51">
        <f t="shared" si="1910"/>
        <v>18.355585821597685</v>
      </c>
      <c r="AN447" s="34">
        <f t="shared" si="1911"/>
        <v>7.5908637420822593</v>
      </c>
      <c r="AO447" s="34">
        <f t="shared" si="1912"/>
        <v>8.2531029061788868</v>
      </c>
      <c r="AQ447" s="26">
        <f t="shared" si="1999"/>
        <v>1.0204450519128447</v>
      </c>
      <c r="AR447" s="26">
        <f t="shared" si="2000"/>
        <v>1.1230581786975236</v>
      </c>
      <c r="AS447" s="26">
        <f t="shared" si="2008"/>
        <v>0.90566838600663313</v>
      </c>
      <c r="AT447" s="26">
        <f t="shared" si="1974"/>
        <v>0.94703068865014317</v>
      </c>
      <c r="AU447" s="26"/>
      <c r="AV447" s="26">
        <f t="shared" si="1913"/>
        <v>0.83054464108555559</v>
      </c>
      <c r="AY447" s="34">
        <f t="shared" si="1914"/>
        <v>8.8414772959028642</v>
      </c>
      <c r="AZ447" s="34">
        <f t="shared" si="1915"/>
        <v>6.149068886977485</v>
      </c>
      <c r="BA447" s="34">
        <f t="shared" si="1916"/>
        <v>0.19785112843769906</v>
      </c>
      <c r="BB447" s="369">
        <f t="shared" si="1917"/>
        <v>1.1878088037285439E-4</v>
      </c>
      <c r="BD447" s="26"/>
      <c r="BE447" s="26"/>
      <c r="BF447" s="26"/>
      <c r="BH447" s="258">
        <f>[2]National!CQ365</f>
        <v>0.92853738444438527</v>
      </c>
      <c r="BI447" s="258">
        <f>[10]Commercial_Total!Y363</f>
        <v>1.116450073929157</v>
      </c>
      <c r="BJ447" s="258">
        <f>[11]Total_Industrial!Z370</f>
        <v>0.91765043859222717</v>
      </c>
      <c r="BK447" s="258">
        <f t="shared" si="1975"/>
        <v>0.89522062609407849</v>
      </c>
      <c r="BL447" s="1"/>
      <c r="BN447" s="258">
        <f>[2]National!CU365</f>
        <v>1.0989811169783488</v>
      </c>
      <c r="BO447" s="258">
        <f>[10]Commercial_Total!X363</f>
        <v>1.0059188538051778</v>
      </c>
      <c r="BP447" s="258">
        <f>[11]Total_Industrial!AD370</f>
        <v>0.98694432289906797</v>
      </c>
      <c r="BQ447" s="258">
        <f t="shared" si="1976"/>
        <v>1.0578740715371109</v>
      </c>
      <c r="BR447" s="1"/>
      <c r="BZ447" s="83">
        <f t="shared" ref="BZ447:BZ457" si="2010">IF(FV447&gt;0,FV447,"NA")</f>
        <v>1.5177768696362892</v>
      </c>
      <c r="CA447" s="83">
        <f t="shared" si="2001"/>
        <v>0.81948435394401853</v>
      </c>
      <c r="CB447" s="83">
        <f t="shared" si="2002"/>
        <v>0.83054464108555559</v>
      </c>
      <c r="CC447" s="83">
        <f t="shared" ref="CC447:CC457" si="2011">IF(CM447=1,EK447,"NA")</f>
        <v>0.84878331975577748</v>
      </c>
      <c r="CD447" s="83">
        <f t="shared" ref="CD447:CD457" si="2012">IF(CP447&gt;0, FF447,"NA")</f>
        <v>1.0346088127471935</v>
      </c>
      <c r="CE447" s="83">
        <f t="shared" ref="CE447:CE457" si="2013">IF(CO447&gt;0,EV447, "NA")</f>
        <v>0.94578016056784953</v>
      </c>
      <c r="CF447" s="84">
        <f t="shared" ref="CF447:CF457" si="2014">IF(ISERR(CQ447),"NA ", CQ447)</f>
        <v>1.2605821099053016</v>
      </c>
      <c r="CG447" s="84">
        <f t="shared" si="2003"/>
        <v>1.2605814454400301</v>
      </c>
      <c r="CH447" s="9"/>
      <c r="CI447" s="84">
        <f t="shared" ref="CI447:CI457" si="2015">IF(ISERR(CR447),"NA ", CR447)</f>
        <v>0.87815870273214647</v>
      </c>
      <c r="CJ447" s="26"/>
      <c r="CK447" s="87">
        <f t="shared" si="1889"/>
        <v>0.98293577026539214</v>
      </c>
      <c r="CL447" s="87">
        <f t="shared" si="1920"/>
        <v>1.2776716718704141E-3</v>
      </c>
      <c r="CM447" s="92">
        <f t="shared" si="1921"/>
        <v>1</v>
      </c>
      <c r="CN447" s="92">
        <f t="shared" si="1922"/>
        <v>1</v>
      </c>
      <c r="CO447" s="5">
        <f t="shared" si="1890"/>
        <v>1</v>
      </c>
      <c r="CP447" s="91">
        <f t="shared" si="1891"/>
        <v>1</v>
      </c>
      <c r="CQ447" s="37">
        <f t="shared" ref="CQ447:CQ457" si="2016">BZ447*CC447*CD447*CE447</f>
        <v>1.2605821099053016</v>
      </c>
      <c r="CR447">
        <f t="shared" ref="CR447:CR457" si="2017">CC447*CD447</f>
        <v>0.87815870273214647</v>
      </c>
      <c r="CS447" s="84">
        <f t="shared" si="1894"/>
        <v>0.98900609594979683</v>
      </c>
      <c r="CT447" s="205"/>
      <c r="CU447" s="244"/>
      <c r="CV447" s="5"/>
      <c r="CW447" s="26">
        <f t="shared" si="1923"/>
        <v>0.21822461529585468</v>
      </c>
      <c r="CX447" s="26">
        <f t="shared" si="1924"/>
        <v>0.17955901973765268</v>
      </c>
      <c r="CY447" s="26">
        <f t="shared" si="1925"/>
        <v>0.31499046845069273</v>
      </c>
      <c r="CZ447" s="26">
        <f t="shared" si="1926"/>
        <v>0.28722589651579988</v>
      </c>
      <c r="DA447" s="26"/>
      <c r="DB447">
        <f t="shared" si="1927"/>
        <v>1</v>
      </c>
      <c r="DD447" s="26">
        <f t="shared" si="1944"/>
        <v>0.22012216801627224</v>
      </c>
      <c r="DE447" s="26">
        <f t="shared" si="1945"/>
        <v>0.17941305069171523</v>
      </c>
      <c r="DF447" s="26">
        <f t="shared" si="1946"/>
        <v>0.31455670637295075</v>
      </c>
      <c r="DG447" s="26">
        <f t="shared" si="1947"/>
        <v>0.28590030963452862</v>
      </c>
      <c r="DH447" s="26"/>
      <c r="DI447" s="26">
        <f t="shared" si="1948"/>
        <v>0.99999223471546683</v>
      </c>
      <c r="DJ447" s="26"/>
      <c r="DK447" s="26">
        <f t="shared" si="1949"/>
        <v>0.22012387734081235</v>
      </c>
      <c r="DL447" s="26">
        <f t="shared" si="1950"/>
        <v>0.17941444389592145</v>
      </c>
      <c r="DM447" s="26">
        <f t="shared" si="1951"/>
        <v>0.31455914901424537</v>
      </c>
      <c r="DN447" s="26">
        <f t="shared" si="1952"/>
        <v>0.28590252974902086</v>
      </c>
      <c r="DO447" s="26"/>
      <c r="DP447" s="26">
        <f t="shared" si="1953"/>
        <v>1</v>
      </c>
      <c r="DQ447" s="26"/>
      <c r="DR447" s="26"/>
      <c r="DS447" s="26">
        <f t="shared" si="1954"/>
        <v>-1.1970362959968981E-2</v>
      </c>
      <c r="DT447" s="26">
        <f t="shared" si="1955"/>
        <v>5.9817732822088954E-5</v>
      </c>
      <c r="DU447" s="26">
        <f t="shared" si="1956"/>
        <v>-1.175887270570765E-2</v>
      </c>
      <c r="DV447" s="26">
        <f t="shared" si="1957"/>
        <v>3.6386983110660571E-3</v>
      </c>
      <c r="DW447" s="26"/>
      <c r="DY447" s="26">
        <f t="shared" si="1969"/>
        <v>0.99473115085271857</v>
      </c>
      <c r="DZ447" s="26">
        <f t="shared" si="1958"/>
        <v>0.83700803967019921</v>
      </c>
      <c r="EA447" s="26">
        <f t="shared" si="2004"/>
        <v>0.98900609594979683</v>
      </c>
      <c r="EC447" s="26">
        <f t="shared" si="1928"/>
        <v>-3.2200002000521435E-2</v>
      </c>
      <c r="ED447" s="26">
        <f t="shared" si="1929"/>
        <v>-2.5312706245385546E-2</v>
      </c>
      <c r="EE447" s="26">
        <f t="shared" si="1930"/>
        <v>-1.2364099429092458E-2</v>
      </c>
      <c r="EF447" s="26">
        <f t="shared" si="1931"/>
        <v>-2.1259546900216513E-2</v>
      </c>
      <c r="EG447" s="26"/>
      <c r="EI447" s="26">
        <f t="shared" si="1932"/>
        <v>0.97863468893844918</v>
      </c>
      <c r="EJ447" s="26">
        <f t="shared" si="1959"/>
        <v>0.7031538732704592</v>
      </c>
      <c r="EK447" s="26">
        <f t="shared" si="1933"/>
        <v>0.84878331975577748</v>
      </c>
      <c r="EL447" s="26">
        <v>0.85344462698722812</v>
      </c>
      <c r="EM447" s="26"/>
      <c r="EN447" s="26">
        <f t="shared" si="1960"/>
        <v>7.312702876895779E-4</v>
      </c>
      <c r="EO447" s="26">
        <f t="shared" si="1961"/>
        <v>1.0415803425081092E-3</v>
      </c>
      <c r="EP447" s="26">
        <f t="shared" si="1962"/>
        <v>-1.9111336689017794E-3</v>
      </c>
      <c r="EQ447" s="26">
        <f t="shared" si="1963"/>
        <v>5.0675253211743211E-4</v>
      </c>
      <c r="ET447" s="26">
        <f t="shared" si="1964"/>
        <v>0.9998915677385839</v>
      </c>
      <c r="EU447" s="26">
        <f t="shared" si="1965"/>
        <v>0.81094789424072911</v>
      </c>
      <c r="EV447" s="26">
        <f t="shared" si="2005"/>
        <v>0.94578016056784953</v>
      </c>
      <c r="EW447" s="26"/>
      <c r="EX447" s="26">
        <f t="shared" si="1934"/>
        <v>-1.2701633247658429E-2</v>
      </c>
      <c r="EY447" s="26">
        <f t="shared" si="1935"/>
        <v>-9.8176260968583368E-4</v>
      </c>
      <c r="EZ447" s="26">
        <f t="shared" si="1936"/>
        <v>-9.8474165941744678E-3</v>
      </c>
      <c r="FA447" s="26">
        <f t="shared" si="1937"/>
        <v>3.1319457789486379E-3</v>
      </c>
      <c r="FB447" s="26"/>
      <c r="FC447" s="26"/>
      <c r="FD447" s="26">
        <f t="shared" si="1966"/>
        <v>0.99483912440160249</v>
      </c>
      <c r="FE447" s="26">
        <f t="shared" si="1967"/>
        <v>1.0398945537217701</v>
      </c>
      <c r="FF447" s="26">
        <f t="shared" si="2006"/>
        <v>1.0346088127471935</v>
      </c>
      <c r="FV447" s="26">
        <f t="shared" si="2007"/>
        <v>1.5177768696362892</v>
      </c>
      <c r="FX447" s="8">
        <f t="shared" si="1968"/>
        <v>49</v>
      </c>
      <c r="FY447" t="b">
        <f t="shared" si="1938"/>
        <v>0</v>
      </c>
    </row>
    <row r="448" spans="1:181" x14ac:dyDescent="0.2">
      <c r="A448" t="s">
        <v>564</v>
      </c>
      <c r="B448" s="1">
        <f t="shared" si="1942"/>
        <v>1999</v>
      </c>
      <c r="C448" s="42">
        <f t="shared" si="2009"/>
        <v>19556.93</v>
      </c>
      <c r="D448" s="42">
        <f t="shared" si="2009"/>
        <v>16376.26</v>
      </c>
      <c r="E448" s="42">
        <f t="shared" si="2009"/>
        <v>34763.932000000001</v>
      </c>
      <c r="F448" s="42">
        <f t="shared" si="2009"/>
        <v>25948.553</v>
      </c>
      <c r="G448" s="42"/>
      <c r="H448" s="42">
        <f t="shared" si="1876"/>
        <v>96645.675000000003</v>
      </c>
      <c r="I448" s="1"/>
      <c r="J448" s="1"/>
      <c r="K448" s="42">
        <f>[2]National!H366</f>
        <v>19599.821051696963</v>
      </c>
      <c r="L448" s="42">
        <f>[10]Commercial_Total!D364</f>
        <v>16031.141528616106</v>
      </c>
      <c r="M448" s="42">
        <f>[11]Total_Industrial!F371</f>
        <v>27852.799250961274</v>
      </c>
      <c r="N448" s="42">
        <f t="shared" si="1971"/>
        <v>25997.949446213839</v>
      </c>
      <c r="O448" s="42"/>
      <c r="P448" s="42">
        <f t="shared" si="1972"/>
        <v>89481.711277488183</v>
      </c>
      <c r="Q448" s="27"/>
      <c r="R448" s="27"/>
      <c r="S448" s="51">
        <f t="shared" si="1977"/>
        <v>1.0021931382735922</v>
      </c>
      <c r="T448" s="51">
        <f t="shared" si="1978"/>
        <v>0.97892568441244254</v>
      </c>
      <c r="U448" s="51">
        <f t="shared" si="1979"/>
        <v>0.80119818583701274</v>
      </c>
      <c r="V448" s="51">
        <f t="shared" si="1980"/>
        <v>1.0019036300873438</v>
      </c>
      <c r="W448" s="51"/>
      <c r="X448" s="51">
        <f t="shared" si="1981"/>
        <v>0.92587393359804437</v>
      </c>
      <c r="Y448" s="218"/>
      <c r="Z448" s="231">
        <f t="shared" si="1973"/>
        <v>103019.29739171632</v>
      </c>
      <c r="AA448" s="231">
        <f t="shared" si="1997"/>
        <v>72299.726123506509</v>
      </c>
      <c r="AB448" s="231">
        <f t="shared" si="1995"/>
        <v>2322.8251180107236</v>
      </c>
      <c r="AC448" s="277">
        <f t="shared" si="1983"/>
        <v>1.4042865844576962</v>
      </c>
      <c r="AD448" s="23"/>
      <c r="AE448" s="42">
        <f t="shared" si="1998"/>
        <v>12071.4</v>
      </c>
      <c r="AH448" s="267">
        <f t="shared" si="1879"/>
        <v>190.25388007813152</v>
      </c>
      <c r="AI448" s="267">
        <f t="shared" si="1880"/>
        <v>221.7317047817138</v>
      </c>
      <c r="AJ448" s="267">
        <f t="shared" si="1996"/>
        <v>11.990915301800472</v>
      </c>
      <c r="AK448" s="51">
        <f t="shared" si="1910"/>
        <v>18.513279079892129</v>
      </c>
      <c r="AN448" s="34">
        <f t="shared" si="1911"/>
        <v>7.4127036861911781</v>
      </c>
      <c r="AO448" s="34">
        <f t="shared" si="1912"/>
        <v>8.0061695412296832</v>
      </c>
      <c r="AQ448" s="26">
        <f t="shared" si="1999"/>
        <v>1.0362225772059881</v>
      </c>
      <c r="AR448" s="26">
        <f t="shared" si="2000"/>
        <v>1.12341699048475</v>
      </c>
      <c r="AS448" s="26">
        <f t="shared" si="2008"/>
        <v>0.89861045466799128</v>
      </c>
      <c r="AT448" s="26">
        <f t="shared" si="1974"/>
        <v>0.95516665099150055</v>
      </c>
      <c r="AU448" s="26"/>
      <c r="AV448" s="26">
        <f t="shared" si="1913"/>
        <v>0.81105148659043214</v>
      </c>
      <c r="AY448" s="34">
        <f t="shared" si="1914"/>
        <v>8.5341631783982237</v>
      </c>
      <c r="AZ448" s="34">
        <f t="shared" si="1915"/>
        <v>5.9893406003865755</v>
      </c>
      <c r="BA448" s="34">
        <f t="shared" si="1916"/>
        <v>0.19242383799813806</v>
      </c>
      <c r="BB448" s="369">
        <f t="shared" si="1917"/>
        <v>1.1633170837332009E-4</v>
      </c>
      <c r="BD448" s="26"/>
      <c r="BE448" s="26"/>
      <c r="BF448" s="26"/>
      <c r="BH448" s="258">
        <f>[2]National!CQ366</f>
        <v>0.92669982652136873</v>
      </c>
      <c r="BI448" s="258">
        <f>[10]Commercial_Total!Y364</f>
        <v>1.1173938729152701</v>
      </c>
      <c r="BJ448" s="258">
        <f>[11]Total_Industrial!Z371</f>
        <v>0.91456435227486033</v>
      </c>
      <c r="BK448" s="258">
        <f t="shared" si="1975"/>
        <v>0.90243289468672849</v>
      </c>
      <c r="BL448" s="1"/>
      <c r="BN448" s="258">
        <f>[2]National!CU366</f>
        <v>1.1181857895622405</v>
      </c>
      <c r="BO448" s="258">
        <f>[10]Commercial_Total!X364</f>
        <v>1.0053903262900175</v>
      </c>
      <c r="BP448" s="258">
        <f>[11]Total_Industrial!AD371</f>
        <v>0.982557735215558</v>
      </c>
      <c r="BQ448" s="258">
        <f t="shared" si="1976"/>
        <v>1.0584350998453786</v>
      </c>
      <c r="BR448" s="1"/>
      <c r="BZ448" s="83">
        <f t="shared" si="2010"/>
        <v>1.5913363302002452</v>
      </c>
      <c r="CA448" s="83">
        <f t="shared" si="2001"/>
        <v>0.79496532984568569</v>
      </c>
      <c r="CB448" s="83">
        <f t="shared" si="2002"/>
        <v>0.81105148659043214</v>
      </c>
      <c r="CC448" s="83">
        <f t="shared" si="2011"/>
        <v>0.82602133019629265</v>
      </c>
      <c r="CD448" s="83">
        <f t="shared" si="2012"/>
        <v>1.0371484345388315</v>
      </c>
      <c r="CE448" s="83">
        <f t="shared" si="2013"/>
        <v>0.94670904255292621</v>
      </c>
      <c r="CF448" s="84">
        <f t="shared" si="2014"/>
        <v>1.2906565254423938</v>
      </c>
      <c r="CG448" s="84">
        <f t="shared" si="2003"/>
        <v>1.2906556962742717</v>
      </c>
      <c r="CH448" s="9"/>
      <c r="CI448" s="84">
        <f t="shared" si="2015"/>
        <v>0.85670672950876814</v>
      </c>
      <c r="CJ448" s="26"/>
      <c r="CK448" s="87">
        <f t="shared" si="1889"/>
        <v>0.99918212534418482</v>
      </c>
      <c r="CL448" s="87">
        <f t="shared" si="1920"/>
        <v>1.1441867975827871E-3</v>
      </c>
      <c r="CM448" s="92">
        <f t="shared" si="1921"/>
        <v>1</v>
      </c>
      <c r="CN448" s="92">
        <f t="shared" si="1922"/>
        <v>1</v>
      </c>
      <c r="CO448" s="5">
        <f t="shared" si="1890"/>
        <v>1</v>
      </c>
      <c r="CP448" s="91">
        <f t="shared" si="1891"/>
        <v>1</v>
      </c>
      <c r="CQ448" s="37">
        <f t="shared" si="2016"/>
        <v>1.2906565254423938</v>
      </c>
      <c r="CR448">
        <f t="shared" si="2017"/>
        <v>0.85670672950876814</v>
      </c>
      <c r="CS448" s="84">
        <f t="shared" si="1894"/>
        <v>0.99240738364302583</v>
      </c>
      <c r="CT448" s="205"/>
      <c r="CU448" s="244"/>
      <c r="CV448" s="5"/>
      <c r="CW448" s="26">
        <f t="shared" si="1923"/>
        <v>0.21903717275719881</v>
      </c>
      <c r="CX448" s="26">
        <f t="shared" si="1924"/>
        <v>0.17915550898331134</v>
      </c>
      <c r="CY448" s="26">
        <f t="shared" si="1925"/>
        <v>0.31126806643860516</v>
      </c>
      <c r="CZ448" s="26">
        <f t="shared" si="1926"/>
        <v>0.29053925182088469</v>
      </c>
      <c r="DA448" s="26"/>
      <c r="DB448">
        <f t="shared" si="1927"/>
        <v>1</v>
      </c>
      <c r="DD448" s="26">
        <f t="shared" si="1944"/>
        <v>0.21863064236560681</v>
      </c>
      <c r="DE448" s="26">
        <f t="shared" si="1945"/>
        <v>0.17935718871026454</v>
      </c>
      <c r="DF448" s="26">
        <f t="shared" si="1946"/>
        <v>0.31312557982829503</v>
      </c>
      <c r="DG448" s="26">
        <f t="shared" si="1947"/>
        <v>0.28887940724729533</v>
      </c>
      <c r="DH448" s="26"/>
      <c r="DI448" s="26">
        <f t="shared" si="1948"/>
        <v>0.99999281815146168</v>
      </c>
      <c r="DJ448" s="26"/>
      <c r="DK448" s="26">
        <f t="shared" si="1949"/>
        <v>0.21863221254904294</v>
      </c>
      <c r="DL448" s="26">
        <f t="shared" si="1950"/>
        <v>0.17935847683567924</v>
      </c>
      <c r="DM448" s="26">
        <f t="shared" si="1951"/>
        <v>0.31312782866493366</v>
      </c>
      <c r="DN448" s="26">
        <f t="shared" si="1952"/>
        <v>0.28888148195034424</v>
      </c>
      <c r="DO448" s="26"/>
      <c r="DP448" s="26">
        <f t="shared" si="1953"/>
        <v>1</v>
      </c>
      <c r="DQ448" s="26"/>
      <c r="DR448" s="26"/>
      <c r="DS448" s="26">
        <f t="shared" si="1954"/>
        <v>1.5343106086111063E-2</v>
      </c>
      <c r="DT448" s="26">
        <f t="shared" si="1955"/>
        <v>3.1944425222227052E-4</v>
      </c>
      <c r="DU448" s="26">
        <f t="shared" si="1956"/>
        <v>-7.8235882170346362E-3</v>
      </c>
      <c r="DV448" s="26">
        <f t="shared" si="1957"/>
        <v>8.5543300741969114E-3</v>
      </c>
      <c r="DW448" s="26"/>
      <c r="DY448" s="26">
        <f t="shared" si="1969"/>
        <v>1.003439096793395</v>
      </c>
      <c r="DZ448" s="26">
        <f t="shared" si="1958"/>
        <v>0.83988659133547483</v>
      </c>
      <c r="EA448" s="26">
        <f t="shared" si="2004"/>
        <v>0.99240738364302583</v>
      </c>
      <c r="EC448" s="26">
        <f t="shared" si="1928"/>
        <v>-3.5376672050827195E-2</v>
      </c>
      <c r="ED448" s="26">
        <f t="shared" si="1929"/>
        <v>-2.6319347204931648E-2</v>
      </c>
      <c r="EE448" s="26">
        <f t="shared" si="1930"/>
        <v>-2.7814442640212159E-2</v>
      </c>
      <c r="EF448" s="26">
        <f t="shared" si="1931"/>
        <v>-2.0834789054823558E-2</v>
      </c>
      <c r="EG448" s="26"/>
      <c r="EI448" s="26">
        <f t="shared" si="1932"/>
        <v>0.97318280292544601</v>
      </c>
      <c r="EJ448" s="26">
        <f t="shared" si="1959"/>
        <v>0.68429725727722934</v>
      </c>
      <c r="EK448" s="26">
        <f t="shared" si="1933"/>
        <v>0.82602133019629265</v>
      </c>
      <c r="EL448" s="26">
        <v>0.84698163376153823</v>
      </c>
      <c r="EM448" s="26"/>
      <c r="EN448" s="26">
        <f t="shared" si="1960"/>
        <v>-1.9809418580617878E-3</v>
      </c>
      <c r="EO448" s="26">
        <f t="shared" si="1961"/>
        <v>8.4499997737478693E-4</v>
      </c>
      <c r="EP448" s="26">
        <f t="shared" si="1962"/>
        <v>-3.3686980928118904E-3</v>
      </c>
      <c r="EQ448" s="26">
        <f t="shared" si="1963"/>
        <v>8.0241350261416912E-3</v>
      </c>
      <c r="ET448" s="26">
        <f t="shared" si="1964"/>
        <v>1.0009821330831459</v>
      </c>
      <c r="EU448" s="26">
        <f t="shared" si="1965"/>
        <v>0.81174435299637038</v>
      </c>
      <c r="EV448" s="26">
        <f t="shared" si="2005"/>
        <v>0.94670904255292621</v>
      </c>
      <c r="EW448" s="26"/>
      <c r="EX448" s="26">
        <f t="shared" si="1934"/>
        <v>1.7324047944172607E-2</v>
      </c>
      <c r="EY448" s="26">
        <f t="shared" si="1935"/>
        <v>-5.2555572515274583E-4</v>
      </c>
      <c r="EZ448" s="26">
        <f t="shared" si="1936"/>
        <v>-4.4545218106641863E-3</v>
      </c>
      <c r="FA448" s="26">
        <f t="shared" si="1937"/>
        <v>5.3019504805487758E-4</v>
      </c>
      <c r="FB448" s="26"/>
      <c r="FC448" s="26"/>
      <c r="FD448" s="26">
        <f t="shared" si="1966"/>
        <v>1.0024546686248443</v>
      </c>
      <c r="FE448" s="26">
        <f t="shared" si="1967"/>
        <v>1.0424471502559374</v>
      </c>
      <c r="FF448" s="26">
        <f t="shared" si="2006"/>
        <v>1.0371484345388315</v>
      </c>
      <c r="FV448" s="26">
        <f t="shared" si="2007"/>
        <v>1.5913363302002452</v>
      </c>
      <c r="FX448" s="8">
        <f t="shared" si="1968"/>
        <v>50</v>
      </c>
      <c r="FY448" t="b">
        <f t="shared" si="1938"/>
        <v>0</v>
      </c>
    </row>
    <row r="449" spans="1:181" x14ac:dyDescent="0.2">
      <c r="A449" t="s">
        <v>564</v>
      </c>
      <c r="B449" s="1">
        <f t="shared" si="1942"/>
        <v>2000</v>
      </c>
      <c r="C449" s="42">
        <f t="shared" si="2009"/>
        <v>20424.883000000002</v>
      </c>
      <c r="D449" s="42">
        <f t="shared" si="2009"/>
        <v>17175.34</v>
      </c>
      <c r="E449" s="42">
        <f t="shared" si="2009"/>
        <v>34663.534</v>
      </c>
      <c r="F449" s="42">
        <f t="shared" si="2009"/>
        <v>26548.396000000001</v>
      </c>
      <c r="G449" s="42"/>
      <c r="H449" s="42">
        <f t="shared" si="1876"/>
        <v>98812.152999999991</v>
      </c>
      <c r="I449" s="1"/>
      <c r="J449" s="1"/>
      <c r="K449" s="42">
        <f>[2]National!H367</f>
        <v>20516.353632630118</v>
      </c>
      <c r="L449" s="42">
        <f>[10]Commercial_Total!D365</f>
        <v>16877.805009344269</v>
      </c>
      <c r="M449" s="42">
        <f>[11]Total_Industrial!F372</f>
        <v>27995.653122701013</v>
      </c>
      <c r="N449" s="42">
        <f t="shared" si="1971"/>
        <v>26280.405552643468</v>
      </c>
      <c r="O449" s="42"/>
      <c r="P449" s="42">
        <f t="shared" si="1972"/>
        <v>91670.217317318864</v>
      </c>
      <c r="Q449" s="27"/>
      <c r="R449" s="27"/>
      <c r="S449" s="51">
        <f t="shared" si="1977"/>
        <v>1.004478392000097</v>
      </c>
      <c r="T449" s="51">
        <f t="shared" si="1978"/>
        <v>0.98267661713504761</v>
      </c>
      <c r="U449" s="51">
        <f t="shared" si="1979"/>
        <v>0.80763989969115713</v>
      </c>
      <c r="V449" s="51">
        <f t="shared" si="1980"/>
        <v>0.98990558799271589</v>
      </c>
      <c r="W449" s="51"/>
      <c r="X449" s="51">
        <f t="shared" si="1981"/>
        <v>0.92772209221388868</v>
      </c>
      <c r="Y449" s="218"/>
      <c r="Z449" s="231">
        <f t="shared" si="1973"/>
        <v>104162.2934020332</v>
      </c>
      <c r="AA449" s="231">
        <f t="shared" si="1997"/>
        <v>73870.248903781947</v>
      </c>
      <c r="AB449" s="231">
        <f t="shared" si="1995"/>
        <v>2376.849487019384</v>
      </c>
      <c r="AC449" s="277">
        <f t="shared" si="1983"/>
        <v>1.4401122757567597</v>
      </c>
      <c r="AD449" s="23"/>
      <c r="AE449" s="42">
        <f t="shared" si="1998"/>
        <v>12565.2</v>
      </c>
      <c r="AH449" s="267">
        <f t="shared" si="1879"/>
        <v>196.9652641329962</v>
      </c>
      <c r="AI449" s="267">
        <f t="shared" si="1880"/>
        <v>228.47905970004351</v>
      </c>
      <c r="AJ449" s="267">
        <f t="shared" si="1996"/>
        <v>11.778471155028042</v>
      </c>
      <c r="AK449" s="51">
        <f t="shared" si="1910"/>
        <v>18.248858783481634</v>
      </c>
      <c r="AN449" s="34">
        <f t="shared" si="1911"/>
        <v>7.2955637249959295</v>
      </c>
      <c r="AO449" s="34">
        <f t="shared" si="1912"/>
        <v>7.8639538566835379</v>
      </c>
      <c r="AQ449" s="26">
        <f t="shared" si="1999"/>
        <v>1.0727763004682682</v>
      </c>
      <c r="AR449" s="26">
        <f t="shared" si="2000"/>
        <v>1.1576028691507925</v>
      </c>
      <c r="AS449" s="26">
        <f t="shared" si="2008"/>
        <v>0.88268969077984483</v>
      </c>
      <c r="AT449" s="26">
        <f t="shared" si="1974"/>
        <v>0.94152425690849273</v>
      </c>
      <c r="AU449" s="26"/>
      <c r="AV449" s="26">
        <f t="shared" si="1913"/>
        <v>0.79823476765918233</v>
      </c>
      <c r="AY449" s="34">
        <f t="shared" si="1914"/>
        <v>8.289744166589724</v>
      </c>
      <c r="AZ449" s="34">
        <f t="shared" si="1915"/>
        <v>5.8789552815539698</v>
      </c>
      <c r="BA449" s="34">
        <f t="shared" si="1916"/>
        <v>0.18916129365385223</v>
      </c>
      <c r="BB449" s="369">
        <f t="shared" si="1917"/>
        <v>1.1461117019679428E-4</v>
      </c>
      <c r="BD449" s="26">
        <f>BH449*BN449</f>
        <v>1.0727763004682684</v>
      </c>
      <c r="BE449" s="26">
        <f>BI449*BO449</f>
        <v>1.1576028691507929</v>
      </c>
      <c r="BF449" s="26">
        <f>BJ449*BP449</f>
        <v>0.88269170943272957</v>
      </c>
      <c r="BG449" s="26">
        <f>BK449*BQ449</f>
        <v>0.94152425690849395</v>
      </c>
      <c r="BH449" s="258">
        <f>[2]National!CQ367</f>
        <v>0.93523083996780165</v>
      </c>
      <c r="BI449" s="258">
        <f>[10]Commercial_Total!Y365</f>
        <v>1.149333373460028</v>
      </c>
      <c r="BJ449" s="258">
        <f>[11]Total_Industrial!Z372</f>
        <v>0.92417051866275424</v>
      </c>
      <c r="BK449" s="258">
        <f t="shared" si="1975"/>
        <v>0.88736930071001807</v>
      </c>
      <c r="BL449" s="1"/>
      <c r="BN449" s="258">
        <f>[2]National!CU367</f>
        <v>1.1470711343364193</v>
      </c>
      <c r="BO449" s="258">
        <f>[10]Commercial_Total!X365</f>
        <v>1.0071950366027134</v>
      </c>
      <c r="BP449" s="258">
        <f>[11]Total_Industrial!AD372</f>
        <v>0.95511779656199891</v>
      </c>
      <c r="BQ449" s="258">
        <f t="shared" si="1976"/>
        <v>1.0610286564513156</v>
      </c>
      <c r="BZ449" s="83">
        <f t="shared" si="2010"/>
        <v>1.6564324979896385</v>
      </c>
      <c r="CA449" s="83">
        <f t="shared" si="2001"/>
        <v>0.78084415267197682</v>
      </c>
      <c r="CB449" s="83">
        <f t="shared" si="2002"/>
        <v>0.79823476765918233</v>
      </c>
      <c r="CC449" s="83">
        <f t="shared" si="2011"/>
        <v>0.81016236861025215</v>
      </c>
      <c r="CD449" s="83">
        <f t="shared" si="2012"/>
        <v>1.0350202394272188</v>
      </c>
      <c r="CE449" s="83">
        <f t="shared" si="2013"/>
        <v>0.95194102635215072</v>
      </c>
      <c r="CF449" s="84">
        <f t="shared" si="2014"/>
        <v>1.3222229644469832</v>
      </c>
      <c r="CG449" s="84">
        <f t="shared" si="2003"/>
        <v>1.3222220101758784</v>
      </c>
      <c r="CH449" s="9"/>
      <c r="CI449" s="84">
        <f t="shared" si="2015"/>
        <v>0.83853444873390581</v>
      </c>
      <c r="CJ449" s="26"/>
      <c r="CK449" s="87">
        <f t="shared" si="1889"/>
        <v>1.0320680481341096</v>
      </c>
      <c r="CL449" s="87">
        <f t="shared" si="1920"/>
        <v>1.0565754288345366E-3</v>
      </c>
      <c r="CM449" s="92">
        <f t="shared" si="1921"/>
        <v>1</v>
      </c>
      <c r="CN449" s="92">
        <f t="shared" si="1922"/>
        <v>1</v>
      </c>
      <c r="CO449" s="5">
        <f t="shared" si="1890"/>
        <v>1</v>
      </c>
      <c r="CP449" s="91">
        <f t="shared" si="1891"/>
        <v>1</v>
      </c>
      <c r="CQ449" s="37">
        <f t="shared" si="2016"/>
        <v>1.3222229644469832</v>
      </c>
      <c r="CR449">
        <f t="shared" si="2017"/>
        <v>0.83853444873390581</v>
      </c>
      <c r="CS449" s="84">
        <f t="shared" si="1894"/>
        <v>0.99584419818659375</v>
      </c>
      <c r="CT449" s="205"/>
      <c r="CU449" s="244"/>
      <c r="CV449" s="5"/>
      <c r="CW449" s="26">
        <f t="shared" si="1923"/>
        <v>0.22380609791304651</v>
      </c>
      <c r="CX449" s="26">
        <f t="shared" si="1924"/>
        <v>0.18411437763828251</v>
      </c>
      <c r="CY449" s="26">
        <f t="shared" si="1925"/>
        <v>0.3053952956803116</v>
      </c>
      <c r="CZ449" s="26">
        <f t="shared" si="1926"/>
        <v>0.28668422876835947</v>
      </c>
      <c r="DA449" s="26"/>
      <c r="DB449">
        <f t="shared" si="1927"/>
        <v>1.0000000000000002</v>
      </c>
      <c r="DD449" s="26">
        <f t="shared" si="1944"/>
        <v>0.22141307574154157</v>
      </c>
      <c r="DE449" s="26">
        <f t="shared" si="1945"/>
        <v>0.18162366078997019</v>
      </c>
      <c r="DF449" s="26">
        <f t="shared" si="1946"/>
        <v>0.30832235931475727</v>
      </c>
      <c r="DG449" s="26">
        <f t="shared" si="1947"/>
        <v>0.28860744924155934</v>
      </c>
      <c r="DH449" s="26"/>
      <c r="DI449" s="26">
        <f t="shared" si="1948"/>
        <v>0.99996654508782834</v>
      </c>
      <c r="DJ449" s="26"/>
      <c r="DK449" s="26">
        <f t="shared" si="1949"/>
        <v>0.22142048334436484</v>
      </c>
      <c r="DL449" s="26">
        <f t="shared" si="1950"/>
        <v>0.18162973719687586</v>
      </c>
      <c r="DM449" s="26">
        <f t="shared" si="1951"/>
        <v>0.30833267455730423</v>
      </c>
      <c r="DN449" s="26">
        <f t="shared" si="1952"/>
        <v>0.28861710490145503</v>
      </c>
      <c r="DO449" s="26"/>
      <c r="DP449" s="26">
        <f t="shared" si="1953"/>
        <v>1</v>
      </c>
      <c r="DQ449" s="26"/>
      <c r="DR449" s="26"/>
      <c r="DS449" s="26">
        <f t="shared" si="1954"/>
        <v>3.4667997830420995E-2</v>
      </c>
      <c r="DT449" s="26">
        <f t="shared" si="1955"/>
        <v>2.9976449701063959E-2</v>
      </c>
      <c r="DU449" s="26">
        <f t="shared" si="1956"/>
        <v>-1.7875918195140766E-2</v>
      </c>
      <c r="DV449" s="26">
        <f t="shared" si="1957"/>
        <v>-1.4385717038580596E-2</v>
      </c>
      <c r="DW449" s="26"/>
      <c r="DY449" s="26">
        <f t="shared" si="1969"/>
        <v>1.0034631085985593</v>
      </c>
      <c r="DZ449" s="26">
        <f t="shared" si="1958"/>
        <v>0.84279520981174338</v>
      </c>
      <c r="EA449" s="26">
        <f t="shared" si="2004"/>
        <v>0.99584419818659375</v>
      </c>
      <c r="EC449" s="26">
        <f t="shared" si="1928"/>
        <v>-2.9058197370459931E-2</v>
      </c>
      <c r="ED449" s="26">
        <f t="shared" si="1929"/>
        <v>-1.8602249740143042E-2</v>
      </c>
      <c r="EE449" s="26">
        <f t="shared" si="1930"/>
        <v>-1.7100371984000877E-2</v>
      </c>
      <c r="EF449" s="26">
        <f t="shared" si="1931"/>
        <v>-1.4900394592264308E-2</v>
      </c>
      <c r="EG449" s="26"/>
      <c r="EI449" s="26">
        <f t="shared" si="1932"/>
        <v>0.98080078442735619</v>
      </c>
      <c r="EJ449" s="26">
        <f t="shared" si="1959"/>
        <v>0.67115928671899494</v>
      </c>
      <c r="EK449" s="26">
        <f t="shared" si="1933"/>
        <v>0.81016236861025215</v>
      </c>
      <c r="EL449" s="26">
        <v>0.83328366884709393</v>
      </c>
      <c r="EM449" s="26"/>
      <c r="EN449" s="26">
        <f t="shared" si="1960"/>
        <v>9.1636850908345287E-3</v>
      </c>
      <c r="EO449" s="26">
        <f t="shared" si="1961"/>
        <v>2.8183024359025251E-2</v>
      </c>
      <c r="EP449" s="26">
        <f t="shared" si="1962"/>
        <v>1.0448764459752246E-2</v>
      </c>
      <c r="EQ449" s="26">
        <f t="shared" si="1963"/>
        <v>-1.6833088825682966E-2</v>
      </c>
      <c r="ET449" s="26">
        <f t="shared" si="1964"/>
        <v>1.0055264960659041</v>
      </c>
      <c r="EU449" s="26">
        <f t="shared" si="1965"/>
        <v>0.81623045496972468</v>
      </c>
      <c r="EV449" s="26">
        <f t="shared" si="2005"/>
        <v>0.95194102635215072</v>
      </c>
      <c r="EW449" s="26"/>
      <c r="EX449" s="26">
        <f t="shared" si="1934"/>
        <v>2.550431273958681E-2</v>
      </c>
      <c r="EY449" s="26">
        <f t="shared" si="1935"/>
        <v>1.793425342039245E-3</v>
      </c>
      <c r="EZ449" s="26">
        <f t="shared" si="1936"/>
        <v>-2.8324425535650084E-2</v>
      </c>
      <c r="FA449" s="26">
        <f t="shared" si="1937"/>
        <v>2.4473717871026932E-3</v>
      </c>
      <c r="FB449" s="26"/>
      <c r="FC449" s="26"/>
      <c r="FD449" s="26">
        <f t="shared" si="1966"/>
        <v>0.99794803227702011</v>
      </c>
      <c r="FE449" s="26">
        <f t="shared" si="1967"/>
        <v>1.0403080823506998</v>
      </c>
      <c r="FF449" s="26">
        <f t="shared" si="2006"/>
        <v>1.0350202394272188</v>
      </c>
      <c r="FV449" s="26">
        <f t="shared" si="2007"/>
        <v>1.6564324979896385</v>
      </c>
      <c r="FX449" s="8">
        <f t="shared" si="1968"/>
        <v>51</v>
      </c>
      <c r="FY449" t="b">
        <f t="shared" si="1938"/>
        <v>0</v>
      </c>
    </row>
    <row r="450" spans="1:181" x14ac:dyDescent="0.2">
      <c r="A450" t="s">
        <v>564</v>
      </c>
      <c r="B450" s="1">
        <f t="shared" si="1942"/>
        <v>2001</v>
      </c>
      <c r="C450" s="42">
        <f t="shared" si="2009"/>
        <v>20042.076000000001</v>
      </c>
      <c r="D450" s="42">
        <f t="shared" si="2009"/>
        <v>17136.642</v>
      </c>
      <c r="E450" s="42">
        <f t="shared" si="2009"/>
        <v>32720.237000000001</v>
      </c>
      <c r="F450" s="42">
        <f t="shared" si="2009"/>
        <v>26275.280999999999</v>
      </c>
      <c r="G450" s="42"/>
      <c r="H450" s="42">
        <f t="shared" si="1876"/>
        <v>96174.236000000004</v>
      </c>
      <c r="I450" s="1"/>
      <c r="J450" s="1"/>
      <c r="K450" s="42">
        <f>[2]National!H368</f>
        <v>20327.783371605172</v>
      </c>
      <c r="L450" s="42">
        <f>[10]Commercial_Total!D366</f>
        <v>16885.860635258083</v>
      </c>
      <c r="M450" s="42">
        <f>[11]Total_Industrial!F373</f>
        <v>27268.180104940533</v>
      </c>
      <c r="N450" s="42">
        <f t="shared" si="1971"/>
        <v>26223.779459304747</v>
      </c>
      <c r="O450" s="42"/>
      <c r="P450" s="42">
        <f t="shared" si="1972"/>
        <v>90705.603571108528</v>
      </c>
      <c r="Q450" s="27"/>
      <c r="R450" s="27"/>
      <c r="S450" s="51">
        <f t="shared" si="1977"/>
        <v>1.0142553781157786</v>
      </c>
      <c r="T450" s="51">
        <f t="shared" si="1978"/>
        <v>0.98536578142077558</v>
      </c>
      <c r="U450" s="51">
        <f t="shared" si="1979"/>
        <v>0.83337355120442835</v>
      </c>
      <c r="V450" s="51">
        <f t="shared" si="1980"/>
        <v>0.99803992426588128</v>
      </c>
      <c r="W450" s="51"/>
      <c r="X450" s="51">
        <f t="shared" si="1981"/>
        <v>0.9431382805173365</v>
      </c>
      <c r="Y450" s="218"/>
      <c r="Z450" s="231">
        <f t="shared" si="1973"/>
        <v>105243.54316416201</v>
      </c>
      <c r="AA450" s="231">
        <f t="shared" si="1997"/>
        <v>75387.733723424317</v>
      </c>
      <c r="AB450" s="231">
        <f t="shared" si="1995"/>
        <v>2321.781974884464</v>
      </c>
      <c r="AC450" s="277">
        <f t="shared" si="1983"/>
        <v>1.4527798151403946</v>
      </c>
      <c r="AD450" s="23"/>
      <c r="AE450" s="42">
        <f t="shared" si="1998"/>
        <v>12684.4</v>
      </c>
      <c r="AH450" s="267">
        <f t="shared" si="1879"/>
        <v>193.14993357737197</v>
      </c>
      <c r="AI450" s="267">
        <f t="shared" si="1880"/>
        <v>223.98684509083927</v>
      </c>
      <c r="AJ450" s="267">
        <f t="shared" si="1996"/>
        <v>11.744505039624768</v>
      </c>
      <c r="AK450" s="51">
        <f t="shared" si="1910"/>
        <v>18.0507597820462</v>
      </c>
      <c r="AN450" s="34">
        <f t="shared" si="1911"/>
        <v>7.1509573626745082</v>
      </c>
      <c r="AO450" s="34">
        <f t="shared" si="1912"/>
        <v>7.5820879190186377</v>
      </c>
      <c r="AQ450" s="26">
        <f t="shared" si="1999"/>
        <v>1.0519960059501323</v>
      </c>
      <c r="AR450" s="26">
        <f t="shared" si="2000"/>
        <v>1.1348427942131463</v>
      </c>
      <c r="AS450" s="26">
        <f t="shared" si="2008"/>
        <v>0.88014423819031162</v>
      </c>
      <c r="AT450" s="26">
        <f t="shared" si="1974"/>
        <v>0.93130361695868724</v>
      </c>
      <c r="AU450" s="26"/>
      <c r="AV450" s="26">
        <f t="shared" si="1913"/>
        <v>0.78241284760190211</v>
      </c>
      <c r="AY450" s="34">
        <f t="shared" si="1914"/>
        <v>8.2970848573178078</v>
      </c>
      <c r="AZ450" s="34">
        <f t="shared" si="1915"/>
        <v>5.9433425091785432</v>
      </c>
      <c r="BA450" s="34">
        <f t="shared" si="1916"/>
        <v>0.18304231771975529</v>
      </c>
      <c r="BB450" s="369">
        <f t="shared" si="1917"/>
        <v>1.1453279738421956E-4</v>
      </c>
      <c r="BD450" s="26"/>
      <c r="BE450" s="26"/>
      <c r="BH450" s="258">
        <f>[2]National!CQ368</f>
        <v>0.92499292038356851</v>
      </c>
      <c r="BI450" s="258">
        <f>[10]Commercial_Total!Y366</f>
        <v>1.1329614126890466</v>
      </c>
      <c r="BJ450" s="258">
        <f>[11]Total_Industrial!Z373</f>
        <v>0.93257383839396479</v>
      </c>
      <c r="BK450" s="258">
        <f t="shared" si="1975"/>
        <v>0.87598677623355403</v>
      </c>
      <c r="BL450" s="1"/>
      <c r="BN450" s="258">
        <f>[2]National!CU368</f>
        <v>1.1373016839025094</v>
      </c>
      <c r="BO450" s="258">
        <f>[10]Commercial_Total!X366</f>
        <v>1.0016605874684068</v>
      </c>
      <c r="BP450" s="258">
        <f>[11]Total_Industrial!AD373</f>
        <v>0.94378195091781392</v>
      </c>
      <c r="BQ450" s="258">
        <f t="shared" si="1976"/>
        <v>1.0631480317122799</v>
      </c>
      <c r="BR450" s="259"/>
      <c r="BS450" s="3"/>
      <c r="BZ450" s="83">
        <f t="shared" si="2010"/>
        <v>1.6721462752283902</v>
      </c>
      <c r="CA450" s="83">
        <f t="shared" si="2001"/>
        <v>0.75285653050708001</v>
      </c>
      <c r="CB450" s="83">
        <f t="shared" si="2002"/>
        <v>0.78241284760190211</v>
      </c>
      <c r="CC450" s="83">
        <f t="shared" si="2011"/>
        <v>0.80375055506607451</v>
      </c>
      <c r="CD450" s="83">
        <f t="shared" si="2012"/>
        <v>1.0288503486328577</v>
      </c>
      <c r="CE450" s="83">
        <f t="shared" si="2013"/>
        <v>0.94615613002884624</v>
      </c>
      <c r="CF450" s="84">
        <f t="shared" si="2014"/>
        <v>1.3083097205797332</v>
      </c>
      <c r="CG450" s="84">
        <f t="shared" si="2003"/>
        <v>1.3083087288083588</v>
      </c>
      <c r="CH450" s="9"/>
      <c r="CI450" s="84">
        <f t="shared" si="2015"/>
        <v>0.82693903879358366</v>
      </c>
      <c r="CJ450" s="26"/>
      <c r="CK450" s="87">
        <f t="shared" si="1889"/>
        <v>0.9785768448896901</v>
      </c>
      <c r="CL450" s="87">
        <f t="shared" si="1920"/>
        <v>1.0338027074678245E-3</v>
      </c>
      <c r="CM450" s="92">
        <f t="shared" si="1921"/>
        <v>1</v>
      </c>
      <c r="CN450" s="92">
        <f t="shared" si="1922"/>
        <v>1</v>
      </c>
      <c r="CO450" s="5">
        <f t="shared" si="1890"/>
        <v>1</v>
      </c>
      <c r="CP450" s="91">
        <f t="shared" si="1891"/>
        <v>1</v>
      </c>
      <c r="CQ450" s="37">
        <f t="shared" si="2016"/>
        <v>1.3083097205797332</v>
      </c>
      <c r="CR450">
        <f t="shared" si="2017"/>
        <v>0.82693903879358366</v>
      </c>
      <c r="CS450" s="84">
        <f t="shared" si="1894"/>
        <v>0.98389218644726617</v>
      </c>
      <c r="CT450" s="205"/>
      <c r="CU450" s="244"/>
      <c r="CV450" s="5"/>
      <c r="CW450" s="26">
        <f t="shared" si="1923"/>
        <v>0.22410724995252621</v>
      </c>
      <c r="CX450" s="26">
        <f t="shared" si="1924"/>
        <v>0.18616116282188053</v>
      </c>
      <c r="CY450" s="26">
        <f t="shared" si="1925"/>
        <v>0.30062288360788736</v>
      </c>
      <c r="CZ450" s="26">
        <f t="shared" si="1926"/>
        <v>0.28910870361770596</v>
      </c>
      <c r="DA450" s="26"/>
      <c r="DB450">
        <f t="shared" si="1927"/>
        <v>1</v>
      </c>
      <c r="DD450" s="26">
        <f t="shared" si="1944"/>
        <v>0.22395664018645259</v>
      </c>
      <c r="DE450" s="26">
        <f t="shared" si="1945"/>
        <v>0.18513588453358876</v>
      </c>
      <c r="DF450" s="26">
        <f t="shared" si="1946"/>
        <v>0.30300282572484266</v>
      </c>
      <c r="DG450" s="26">
        <f t="shared" si="1947"/>
        <v>0.28789476474049064</v>
      </c>
      <c r="DH450" s="26"/>
      <c r="DI450" s="26">
        <f t="shared" si="1948"/>
        <v>0.99999011518537451</v>
      </c>
      <c r="DJ450" s="26"/>
      <c r="DK450" s="26">
        <f t="shared" si="1949"/>
        <v>0.22395885397820789</v>
      </c>
      <c r="DL450" s="26">
        <f t="shared" si="1950"/>
        <v>0.18513771458557762</v>
      </c>
      <c r="DM450" s="26">
        <f t="shared" si="1951"/>
        <v>0.30300582088121253</v>
      </c>
      <c r="DN450" s="26">
        <f t="shared" si="1952"/>
        <v>0.28789761055500207</v>
      </c>
      <c r="DO450" s="26"/>
      <c r="DP450" s="26">
        <f t="shared" si="1953"/>
        <v>1</v>
      </c>
      <c r="DQ450" s="26"/>
      <c r="DR450" s="26"/>
      <c r="DS450" s="26">
        <f t="shared" si="1954"/>
        <v>-1.9560643772250846E-2</v>
      </c>
      <c r="DT450" s="26">
        <f t="shared" si="1955"/>
        <v>-1.985724082677091E-2</v>
      </c>
      <c r="DU450" s="26">
        <f t="shared" si="1956"/>
        <v>-2.8879116935498464E-3</v>
      </c>
      <c r="DV450" s="26">
        <f t="shared" si="1957"/>
        <v>-1.0914768580150731E-2</v>
      </c>
      <c r="DW450" s="26"/>
      <c r="DY450" s="26">
        <f t="shared" si="1969"/>
        <v>0.98799811078771971</v>
      </c>
      <c r="DZ450" s="26">
        <f t="shared" si="1958"/>
        <v>0.83268007507494235</v>
      </c>
      <c r="EA450" s="26">
        <f t="shared" si="2004"/>
        <v>0.98389218644726617</v>
      </c>
      <c r="EC450" s="26">
        <f t="shared" si="1928"/>
        <v>8.8512291249329632E-4</v>
      </c>
      <c r="ED450" s="26">
        <f t="shared" si="1929"/>
        <v>1.0892614174779019E-2</v>
      </c>
      <c r="EE450" s="26">
        <f t="shared" si="1930"/>
        <v>-3.2882686213277619E-2</v>
      </c>
      <c r="EF450" s="26">
        <f t="shared" si="1931"/>
        <v>-6.8404869181691466E-4</v>
      </c>
      <c r="EG450" s="26"/>
      <c r="EI450" s="26">
        <f t="shared" si="1932"/>
        <v>0.99208576725777042</v>
      </c>
      <c r="EJ450" s="26">
        <f t="shared" si="1959"/>
        <v>0.665847575916792</v>
      </c>
      <c r="EK450" s="26">
        <f t="shared" si="1933"/>
        <v>0.80375055506607451</v>
      </c>
      <c r="EL450" s="26">
        <v>0.83328366884709393</v>
      </c>
      <c r="EM450" s="26"/>
      <c r="EN450" s="26">
        <f t="shared" si="1960"/>
        <v>-1.1007302639289892E-2</v>
      </c>
      <c r="EO450" s="26">
        <f t="shared" si="1961"/>
        <v>-1.4347175224725263E-2</v>
      </c>
      <c r="EP450" s="26">
        <f t="shared" si="1962"/>
        <v>9.0517330246035043E-3</v>
      </c>
      <c r="EQ450" s="26">
        <f t="shared" si="1963"/>
        <v>-1.2910248500482101E-2</v>
      </c>
      <c r="ET450" s="26">
        <f t="shared" si="1964"/>
        <v>0.99392305178244889</v>
      </c>
      <c r="EU450" s="26">
        <f t="shared" si="1965"/>
        <v>0.8112702647612855</v>
      </c>
      <c r="EV450" s="26">
        <f t="shared" si="2005"/>
        <v>0.94615613002884624</v>
      </c>
      <c r="EW450" s="26"/>
      <c r="EX450" s="26">
        <f t="shared" si="1934"/>
        <v>-8.5533411329611203E-3</v>
      </c>
      <c r="EY450" s="26">
        <f t="shared" si="1935"/>
        <v>-5.5100656020458617E-3</v>
      </c>
      <c r="EZ450" s="26">
        <f t="shared" si="1936"/>
        <v>-1.1939524792119571E-2</v>
      </c>
      <c r="FA450" s="26">
        <f t="shared" si="1937"/>
        <v>1.9954799203312145E-3</v>
      </c>
      <c r="FB450" s="26"/>
      <c r="FC450" s="26"/>
      <c r="FD450" s="26">
        <f t="shared" si="1966"/>
        <v>0.99403886942561104</v>
      </c>
      <c r="FE450" s="26">
        <f t="shared" si="1967"/>
        <v>1.0341066700342152</v>
      </c>
      <c r="FF450" s="26">
        <f t="shared" si="2006"/>
        <v>1.0288503486328577</v>
      </c>
      <c r="FV450" s="26">
        <f t="shared" si="2007"/>
        <v>1.6721462752283902</v>
      </c>
      <c r="FX450" s="8">
        <f t="shared" si="1968"/>
        <v>52</v>
      </c>
      <c r="FY450" t="b">
        <f t="shared" si="1938"/>
        <v>0</v>
      </c>
    </row>
    <row r="451" spans="1:181" x14ac:dyDescent="0.2">
      <c r="A451" t="s">
        <v>564</v>
      </c>
      <c r="B451" s="1">
        <f t="shared" si="1942"/>
        <v>2002</v>
      </c>
      <c r="C451" s="42">
        <f t="shared" si="2009"/>
        <v>20790.795999999998</v>
      </c>
      <c r="D451" s="42">
        <f t="shared" si="2009"/>
        <v>17345.419999999998</v>
      </c>
      <c r="E451" s="42">
        <f t="shared" si="2009"/>
        <v>32661.988000000001</v>
      </c>
      <c r="F451" s="42">
        <f t="shared" si="2009"/>
        <v>26841.794000000002</v>
      </c>
      <c r="G451" s="42"/>
      <c r="H451" s="42">
        <f t="shared" si="1876"/>
        <v>97639.997999999992</v>
      </c>
      <c r="I451" s="1"/>
      <c r="J451" s="1"/>
      <c r="K451" s="42">
        <f>[2]National!H369</f>
        <v>21083.427630813519</v>
      </c>
      <c r="L451" s="42">
        <f>[10]Commercial_Total!D367</f>
        <v>17176.716043023844</v>
      </c>
      <c r="M451" s="42">
        <f>[11]Total_Industrial!F374</f>
        <v>26180.389949127664</v>
      </c>
      <c r="N451" s="42">
        <f t="shared" si="1971"/>
        <v>26781.498980141911</v>
      </c>
      <c r="O451" s="42"/>
      <c r="P451" s="42">
        <f t="shared" si="1972"/>
        <v>91222.032603106942</v>
      </c>
      <c r="Q451" s="27"/>
      <c r="R451" s="27"/>
      <c r="S451" s="51">
        <f t="shared" si="1977"/>
        <v>1.0140750566170493</v>
      </c>
      <c r="T451" s="51">
        <f t="shared" si="1978"/>
        <v>0.99027386151640295</v>
      </c>
      <c r="U451" s="51">
        <f t="shared" si="1979"/>
        <v>0.80155531099722599</v>
      </c>
      <c r="V451" s="51">
        <f t="shared" si="1980"/>
        <v>0.9977536888980636</v>
      </c>
      <c r="W451" s="1"/>
      <c r="X451" s="51">
        <f t="shared" si="1981"/>
        <v>0.93426909536711533</v>
      </c>
      <c r="Z451" s="231">
        <f t="shared" si="1973"/>
        <v>106025.55208487564</v>
      </c>
      <c r="AA451" s="231">
        <f t="shared" si="1997"/>
        <v>76666.137428142072</v>
      </c>
      <c r="AB451" s="231">
        <f t="shared" si="1995"/>
        <v>2338.7967964097979</v>
      </c>
      <c r="AC451" s="277">
        <f t="shared" si="1983"/>
        <v>1.4780235734489733</v>
      </c>
      <c r="AD451" s="23"/>
      <c r="AE451" s="42">
        <f t="shared" si="1998"/>
        <v>12909.7</v>
      </c>
      <c r="AH451" s="267">
        <f t="shared" si="1879"/>
        <v>198.85232584250824</v>
      </c>
      <c r="AI451" s="267">
        <f t="shared" si="1880"/>
        <v>224.04566891247524</v>
      </c>
      <c r="AJ451" s="267">
        <f t="shared" si="1996"/>
        <v>11.193956648699121</v>
      </c>
      <c r="AK451" s="51">
        <f t="shared" si="1910"/>
        <v>18.119805029663489</v>
      </c>
      <c r="AN451" s="34">
        <f t="shared" si="1911"/>
        <v>7.0661620799171887</v>
      </c>
      <c r="AO451" s="34">
        <f t="shared" si="1912"/>
        <v>7.563304956737956</v>
      </c>
      <c r="AQ451" s="26">
        <f t="shared" si="1999"/>
        <v>1.0830542298706765</v>
      </c>
      <c r="AR451" s="26">
        <f t="shared" si="2000"/>
        <v>1.1351408286360367</v>
      </c>
      <c r="AS451" s="26">
        <f t="shared" si="2008"/>
        <v>0.83888562469546513</v>
      </c>
      <c r="AT451" s="26">
        <f t="shared" si="1974"/>
        <v>0.93486590960543481</v>
      </c>
      <c r="AU451" s="26"/>
      <c r="AV451" s="26">
        <f t="shared" si="1913"/>
        <v>0.77313508026522904</v>
      </c>
      <c r="AY451" s="34">
        <f t="shared" si="1914"/>
        <v>8.2128594843315987</v>
      </c>
      <c r="AZ451" s="34">
        <f t="shared" si="1915"/>
        <v>5.9386459350830823</v>
      </c>
      <c r="BA451" s="34">
        <f t="shared" si="1916"/>
        <v>0.18116585175564093</v>
      </c>
      <c r="BB451" s="369">
        <f t="shared" si="1917"/>
        <v>1.1448938189492964E-4</v>
      </c>
      <c r="BD451" s="26">
        <f t="shared" ref="BD451:BD457" si="2018">BH451*BN451</f>
        <v>1.0830542298706762</v>
      </c>
      <c r="BE451" s="26">
        <f t="shared" ref="BE451:BE457" si="2019">AQ451</f>
        <v>1.0830542298706765</v>
      </c>
      <c r="BF451" s="26"/>
      <c r="BH451" s="258">
        <f>[2]National!CQ369</f>
        <v>0.91849981431725636</v>
      </c>
      <c r="BI451" s="258">
        <f>[10]Commercial_Total!Y367</f>
        <v>1.1171429815522671</v>
      </c>
      <c r="BJ451" s="258">
        <f>[11]Total_Industrial!Z374</f>
        <v>0.88434345089219557</v>
      </c>
      <c r="BK451" s="258">
        <f t="shared" si="1975"/>
        <v>0.87444584604045528</v>
      </c>
      <c r="BL451" s="1"/>
      <c r="BN451" s="258">
        <f>[2]National!CU369</f>
        <v>1.1791556329009574</v>
      </c>
      <c r="BO451" s="258">
        <f>[10]Commercial_Total!X367</f>
        <v>1.0161106030123033</v>
      </c>
      <c r="BP451" s="258">
        <f>[11]Total_Industrial!AD374</f>
        <v>0.94859962385181018</v>
      </c>
      <c r="BQ451" s="258">
        <f t="shared" si="1976"/>
        <v>1.0690952605453683</v>
      </c>
      <c r="BR451" s="259"/>
      <c r="BS451" s="3"/>
      <c r="BZ451" s="83">
        <f t="shared" si="2010"/>
        <v>1.7018468961335145</v>
      </c>
      <c r="CA451" s="83">
        <f t="shared" si="2001"/>
        <v>0.75099149333442883</v>
      </c>
      <c r="CB451" s="83">
        <f t="shared" si="2002"/>
        <v>0.77313508026522904</v>
      </c>
      <c r="CC451" s="83">
        <f t="shared" si="2011"/>
        <v>0.79925565910128415</v>
      </c>
      <c r="CD451" s="83">
        <f t="shared" si="2012"/>
        <v>1.0433858508733718</v>
      </c>
      <c r="CE451" s="83">
        <f t="shared" si="2013"/>
        <v>0.92709679400690059</v>
      </c>
      <c r="CF451" s="84">
        <f t="shared" si="2014"/>
        <v>1.3157586359362958</v>
      </c>
      <c r="CG451" s="84">
        <f t="shared" si="2003"/>
        <v>1.3157575366413159</v>
      </c>
      <c r="CH451" s="9"/>
      <c r="CI451" s="84">
        <f t="shared" si="2015"/>
        <v>0.83393204593675097</v>
      </c>
      <c r="CJ451" s="26"/>
      <c r="CK451" s="87">
        <f t="shared" si="1889"/>
        <v>0.96416646716885512</v>
      </c>
      <c r="CL451" s="87">
        <f t="shared" si="1920"/>
        <v>1.0116339054937948E-3</v>
      </c>
      <c r="CM451" s="92">
        <f t="shared" si="1921"/>
        <v>1</v>
      </c>
      <c r="CN451" s="92">
        <f t="shared" si="1922"/>
        <v>1</v>
      </c>
      <c r="CO451" s="5">
        <f t="shared" si="1890"/>
        <v>1</v>
      </c>
      <c r="CP451" s="91">
        <f t="shared" si="1891"/>
        <v>1</v>
      </c>
      <c r="CQ451" s="37">
        <f t="shared" si="2016"/>
        <v>1.3157586359362958</v>
      </c>
      <c r="CR451">
        <f t="shared" si="2017"/>
        <v>0.83393204593675097</v>
      </c>
      <c r="CS451" s="84">
        <f t="shared" si="1894"/>
        <v>0.97769295050706828</v>
      </c>
      <c r="CT451" s="205"/>
      <c r="CU451" s="244"/>
      <c r="CV451" s="5"/>
      <c r="CW451" s="26">
        <f t="shared" si="1923"/>
        <v>0.23112209878664156</v>
      </c>
      <c r="CX451" s="26">
        <f t="shared" si="1924"/>
        <v>0.18829569516124572</v>
      </c>
      <c r="CY451" s="26">
        <f t="shared" si="1925"/>
        <v>0.28699634509389327</v>
      </c>
      <c r="CZ451" s="26">
        <f t="shared" si="1926"/>
        <v>0.29358586095821937</v>
      </c>
      <c r="DA451" s="26"/>
      <c r="DB451">
        <f t="shared" si="1927"/>
        <v>0.99999999999999989</v>
      </c>
      <c r="DD451" s="26">
        <f t="shared" si="1944"/>
        <v>0.22759665736322002</v>
      </c>
      <c r="DE451" s="26">
        <f t="shared" si="1945"/>
        <v>0.18722640104642294</v>
      </c>
      <c r="DF451" s="26">
        <f t="shared" si="1946"/>
        <v>0.29375694158336169</v>
      </c>
      <c r="DG451" s="26">
        <f t="shared" si="1947"/>
        <v>0.29134154879433705</v>
      </c>
      <c r="DH451" s="26"/>
      <c r="DI451" s="26">
        <f t="shared" si="1948"/>
        <v>0.99992154878734174</v>
      </c>
      <c r="DJ451" s="26"/>
      <c r="DK451" s="26">
        <f t="shared" si="1949"/>
        <v>0.22761451399786178</v>
      </c>
      <c r="DL451" s="26">
        <f t="shared" si="1950"/>
        <v>0.18724109033701933</v>
      </c>
      <c r="DM451" s="26">
        <f t="shared" si="1951"/>
        <v>0.29377998897975188</v>
      </c>
      <c r="DN451" s="26">
        <f t="shared" si="1952"/>
        <v>0.29136440668536695</v>
      </c>
      <c r="DO451" s="26"/>
      <c r="DP451" s="26">
        <f t="shared" si="1953"/>
        <v>1</v>
      </c>
      <c r="DQ451" s="26"/>
      <c r="DR451" s="26"/>
      <c r="DS451" s="26">
        <f t="shared" si="1954"/>
        <v>2.9095722831714292E-2</v>
      </c>
      <c r="DT451" s="26">
        <f t="shared" si="1955"/>
        <v>2.6258729058930674E-4</v>
      </c>
      <c r="DU451" s="26">
        <f t="shared" si="1956"/>
        <v>-4.8011427267624675E-2</v>
      </c>
      <c r="DV451" s="26">
        <f t="shared" si="1957"/>
        <v>3.8177635234468857E-3</v>
      </c>
      <c r="DW451" s="26"/>
      <c r="DY451" s="26">
        <f t="shared" si="1969"/>
        <v>0.99369927312607009</v>
      </c>
      <c r="DZ451" s="26">
        <f t="shared" si="1958"/>
        <v>0.82743358534853173</v>
      </c>
      <c r="EA451" s="26">
        <f t="shared" si="2004"/>
        <v>0.97769295050706828</v>
      </c>
      <c r="EC451" s="26">
        <f t="shared" si="1928"/>
        <v>-1.0203075421261617E-2</v>
      </c>
      <c r="ED451" s="26">
        <f t="shared" si="1929"/>
        <v>-7.9053676277928266E-4</v>
      </c>
      <c r="EE451" s="26">
        <f t="shared" si="1930"/>
        <v>-1.0304450724709249E-2</v>
      </c>
      <c r="EF451" s="26">
        <f t="shared" si="1931"/>
        <v>-3.7913786294959252E-4</v>
      </c>
      <c r="EG451" s="26"/>
      <c r="EI451" s="26">
        <f t="shared" si="1932"/>
        <v>0.99440759830713787</v>
      </c>
      <c r="EJ451" s="26">
        <f t="shared" si="1959"/>
        <v>0.66212388880604678</v>
      </c>
      <c r="EK451" s="26">
        <f t="shared" si="1933"/>
        <v>0.79925565910128415</v>
      </c>
      <c r="EL451" s="26">
        <v>0.83328366884709393</v>
      </c>
      <c r="EM451" s="26"/>
      <c r="EN451" s="26">
        <f t="shared" si="1960"/>
        <v>-7.04438134726635E-3</v>
      </c>
      <c r="EO451" s="26">
        <f t="shared" si="1961"/>
        <v>-1.4060406955806392E-2</v>
      </c>
      <c r="EP451" s="26">
        <f t="shared" si="1962"/>
        <v>-5.3102825354990939E-2</v>
      </c>
      <c r="EQ451" s="26">
        <f t="shared" si="1963"/>
        <v>-1.7606282830200249E-3</v>
      </c>
      <c r="ET451" s="26">
        <f t="shared" si="1964"/>
        <v>0.97985603494281159</v>
      </c>
      <c r="EU451" s="26">
        <f t="shared" si="1965"/>
        <v>0.79492806489599821</v>
      </c>
      <c r="EV451" s="26">
        <f t="shared" si="2005"/>
        <v>0.92709679400690059</v>
      </c>
      <c r="EW451" s="26"/>
      <c r="EX451" s="26">
        <f t="shared" si="1934"/>
        <v>3.6140104178980406E-2</v>
      </c>
      <c r="EY451" s="26">
        <f t="shared" si="1935"/>
        <v>1.4322994246395167E-2</v>
      </c>
      <c r="EZ451" s="26">
        <f t="shared" si="1936"/>
        <v>5.0916616462686132E-3</v>
      </c>
      <c r="FA451" s="26">
        <f t="shared" si="1937"/>
        <v>5.5783918064663592E-3</v>
      </c>
      <c r="FB451" s="26"/>
      <c r="FC451" s="26"/>
      <c r="FD451" s="26">
        <f t="shared" si="1966"/>
        <v>1.014127907192556</v>
      </c>
      <c r="FE451" s="26">
        <f t="shared" si="1967"/>
        <v>1.0487164330956618</v>
      </c>
      <c r="FF451" s="26">
        <f t="shared" si="2006"/>
        <v>1.0433858508733718</v>
      </c>
      <c r="FV451" s="26">
        <f t="shared" si="2007"/>
        <v>1.7018468961335145</v>
      </c>
      <c r="FX451" s="8">
        <f t="shared" si="1968"/>
        <v>53</v>
      </c>
      <c r="FY451" t="b">
        <f t="shared" si="1938"/>
        <v>0</v>
      </c>
    </row>
    <row r="452" spans="1:181" x14ac:dyDescent="0.2">
      <c r="A452" t="s">
        <v>564</v>
      </c>
      <c r="B452" s="1">
        <f t="shared" si="1942"/>
        <v>2003</v>
      </c>
      <c r="C452" s="42">
        <f t="shared" si="2009"/>
        <v>21125.069</v>
      </c>
      <c r="D452" s="42">
        <f t="shared" si="2009"/>
        <v>17345.778999999999</v>
      </c>
      <c r="E452" s="42">
        <f t="shared" si="2009"/>
        <v>32532.11</v>
      </c>
      <c r="F452" s="42">
        <f t="shared" si="2009"/>
        <v>26918.683000000001</v>
      </c>
      <c r="G452" s="42"/>
      <c r="H452" s="42">
        <f t="shared" si="1876"/>
        <v>97921.641000000003</v>
      </c>
      <c r="I452" s="1"/>
      <c r="J452" s="1"/>
      <c r="K452" s="42">
        <f>[2]National!H370</f>
        <v>21528.960522874211</v>
      </c>
      <c r="L452" s="42">
        <f>[10]Commercial_Total!D368</f>
        <v>17367.70312136877</v>
      </c>
      <c r="M452" s="42">
        <f>[11]Total_Industrial!F375</f>
        <v>25634.337138864114</v>
      </c>
      <c r="N452" s="42">
        <f t="shared" si="1971"/>
        <v>27090.596973456682</v>
      </c>
      <c r="O452" s="42"/>
      <c r="P452" s="42">
        <f t="shared" si="1972"/>
        <v>91621.597756563773</v>
      </c>
      <c r="Q452" s="27"/>
      <c r="R452" s="27"/>
      <c r="S452" s="51">
        <f t="shared" si="1977"/>
        <v>1.0191190628950946</v>
      </c>
      <c r="T452" s="51">
        <f t="shared" si="1978"/>
        <v>1.0012639456186299</v>
      </c>
      <c r="U452" s="51">
        <f t="shared" si="1979"/>
        <v>0.78797032036545167</v>
      </c>
      <c r="V452" s="51">
        <f t="shared" si="1980"/>
        <v>1.0063864184386986</v>
      </c>
      <c r="W452" s="1"/>
      <c r="X452" s="51">
        <f t="shared" si="1981"/>
        <v>0.93566240129251688</v>
      </c>
      <c r="Z452" s="231">
        <f t="shared" si="1973"/>
        <v>106827.40178307157</v>
      </c>
      <c r="AA452" s="231">
        <f t="shared" si="1997"/>
        <v>77765.478809122593</v>
      </c>
      <c r="AB452" s="231">
        <f t="shared" si="1995"/>
        <v>2352.1226927357197</v>
      </c>
      <c r="AC452" s="277">
        <f t="shared" si="1983"/>
        <v>1.5019127170393012</v>
      </c>
      <c r="AD452" s="23"/>
      <c r="AE452" s="42">
        <f t="shared" si="1998"/>
        <v>13270</v>
      </c>
      <c r="AH452" s="267">
        <f t="shared" si="1879"/>
        <v>201.53032053135456</v>
      </c>
      <c r="AI452" s="267">
        <f t="shared" si="1880"/>
        <v>223.3343559035784</v>
      </c>
      <c r="AJ452" s="267">
        <f t="shared" si="1996"/>
        <v>10.898384347905418</v>
      </c>
      <c r="AK452" s="51">
        <f t="shared" si="1910"/>
        <v>18.037397690366443</v>
      </c>
      <c r="AN452" s="34">
        <f t="shared" si="1911"/>
        <v>6.9044158068247006</v>
      </c>
      <c r="AO452" s="34">
        <f t="shared" si="1912"/>
        <v>7.3791741522230598</v>
      </c>
      <c r="AQ452" s="26">
        <f t="shared" si="1999"/>
        <v>1.0976399957803162</v>
      </c>
      <c r="AR452" s="26">
        <f t="shared" si="2000"/>
        <v>1.1315369185838668</v>
      </c>
      <c r="AS452" s="26">
        <f t="shared" si="2008"/>
        <v>0.81673515887042403</v>
      </c>
      <c r="AT452" s="26">
        <f t="shared" si="1974"/>
        <v>0.93061421859198423</v>
      </c>
      <c r="AU452" s="26"/>
      <c r="AV452" s="26">
        <f t="shared" si="1913"/>
        <v>0.75543781880764471</v>
      </c>
      <c r="AY452" s="34">
        <f t="shared" si="1914"/>
        <v>8.0502940303746477</v>
      </c>
      <c r="AZ452" s="34">
        <f t="shared" si="1915"/>
        <v>5.8602470843347847</v>
      </c>
      <c r="BA452" s="34">
        <f t="shared" si="1916"/>
        <v>0.17725114489342275</v>
      </c>
      <c r="BB452" s="369">
        <f t="shared" si="1917"/>
        <v>1.1318106383114553E-4</v>
      </c>
      <c r="BD452" s="26">
        <f t="shared" si="2018"/>
        <v>1.097639995780316</v>
      </c>
      <c r="BE452" s="26">
        <f t="shared" si="2019"/>
        <v>1.0976399957803162</v>
      </c>
      <c r="BF452" s="26"/>
      <c r="BH452" s="258">
        <f>[2]National!CQ370</f>
        <v>0.92006065310271967</v>
      </c>
      <c r="BI452" s="258">
        <f>[10]Commercial_Total!Y368</f>
        <v>1.1208263921992998</v>
      </c>
      <c r="BJ452" s="258">
        <f>[11]Total_Industrial!Z375</f>
        <v>0.87646497747403229</v>
      </c>
      <c r="BK452" s="258">
        <f t="shared" si="1975"/>
        <v>0.87042436321684946</v>
      </c>
      <c r="BL452" s="1"/>
      <c r="BN452" s="258">
        <f>[2]National!CU370</f>
        <v>1.1930083001362417</v>
      </c>
      <c r="BO452" s="258">
        <f>[10]Commercial_Total!X368</f>
        <v>1.0095559191495758</v>
      </c>
      <c r="BP452" s="258">
        <f>[11]Total_Industrial!AD375</f>
        <v>0.93185440474198977</v>
      </c>
      <c r="BQ452" s="258">
        <f t="shared" si="1976"/>
        <v>1.0691500122453954</v>
      </c>
      <c r="BR452" s="1"/>
      <c r="BZ452" s="83">
        <f t="shared" si="2010"/>
        <v>1.7493441607234665</v>
      </c>
      <c r="CA452" s="83">
        <f t="shared" si="2001"/>
        <v>0.73270839240930741</v>
      </c>
      <c r="CB452" s="83">
        <f t="shared" si="2002"/>
        <v>0.75543781880764471</v>
      </c>
      <c r="CC452" s="83">
        <f t="shared" si="2011"/>
        <v>0.78598204550351414</v>
      </c>
      <c r="CD452" s="83">
        <f t="shared" si="2012"/>
        <v>1.0397062769968772</v>
      </c>
      <c r="CE452" s="83">
        <f t="shared" si="2013"/>
        <v>0.92443388482761635</v>
      </c>
      <c r="CF452" s="84">
        <f t="shared" si="2014"/>
        <v>1.321522029210443</v>
      </c>
      <c r="CG452" s="84">
        <f t="shared" si="2003"/>
        <v>1.3215207371208255</v>
      </c>
      <c r="CH452" s="9"/>
      <c r="CI452" s="84">
        <f t="shared" si="2015"/>
        <v>0.81719046631684888</v>
      </c>
      <c r="CJ452" s="26"/>
      <c r="CK452" s="87">
        <f t="shared" si="1889"/>
        <v>0.94401650378149793</v>
      </c>
      <c r="CL452" s="87">
        <f t="shared" si="1920"/>
        <v>9.4643434322377081E-4</v>
      </c>
      <c r="CM452" s="92">
        <f t="shared" si="1921"/>
        <v>1</v>
      </c>
      <c r="CN452" s="92">
        <f t="shared" si="1922"/>
        <v>1</v>
      </c>
      <c r="CO452" s="5">
        <f t="shared" si="1890"/>
        <v>1</v>
      </c>
      <c r="CP452" s="91">
        <f t="shared" si="1891"/>
        <v>1</v>
      </c>
      <c r="CQ452" s="37">
        <f t="shared" si="2016"/>
        <v>1.321522029210443</v>
      </c>
      <c r="CR452">
        <f t="shared" si="2017"/>
        <v>0.81719046631684888</v>
      </c>
      <c r="CS452" s="84">
        <f t="shared" si="1894"/>
        <v>0.97144657553127745</v>
      </c>
      <c r="CT452" s="205"/>
      <c r="CU452" s="244"/>
      <c r="CV452" s="5"/>
      <c r="CW452" s="26">
        <f t="shared" si="1923"/>
        <v>0.23497691646980556</v>
      </c>
      <c r="CX452" s="26">
        <f t="shared" si="1924"/>
        <v>0.18955905099487907</v>
      </c>
      <c r="CY452" s="26">
        <f t="shared" si="1925"/>
        <v>0.27978487350737857</v>
      </c>
      <c r="CZ452" s="26">
        <f t="shared" si="1926"/>
        <v>0.29567915902793684</v>
      </c>
      <c r="DA452" s="26"/>
      <c r="DB452">
        <f t="shared" si="1927"/>
        <v>1</v>
      </c>
      <c r="DD452" s="26">
        <f t="shared" si="1944"/>
        <v>0.23304419406110283</v>
      </c>
      <c r="DE452" s="26">
        <f t="shared" si="1945"/>
        <v>0.18892666907176606</v>
      </c>
      <c r="DF452" s="26">
        <f t="shared" si="1946"/>
        <v>0.28337531604872623</v>
      </c>
      <c r="DG452" s="26">
        <f t="shared" si="1947"/>
        <v>0.29463127062103811</v>
      </c>
      <c r="DH452" s="26"/>
      <c r="DI452" s="26">
        <f t="shared" si="1948"/>
        <v>0.99997744980263326</v>
      </c>
      <c r="DJ452" s="26"/>
      <c r="DK452" s="26">
        <f t="shared" si="1949"/>
        <v>0.23304944937218239</v>
      </c>
      <c r="DL452" s="26">
        <f t="shared" si="1950"/>
        <v>0.18893092950151499</v>
      </c>
      <c r="DM452" s="26">
        <f t="shared" si="1951"/>
        <v>0.28338170636213483</v>
      </c>
      <c r="DN452" s="26">
        <f t="shared" si="1952"/>
        <v>0.29463791476416779</v>
      </c>
      <c r="DO452" s="26"/>
      <c r="DP452" s="26">
        <f t="shared" si="1953"/>
        <v>1</v>
      </c>
      <c r="DQ452" s="26"/>
      <c r="DR452" s="26"/>
      <c r="DS452" s="26">
        <f t="shared" si="1954"/>
        <v>1.3377376115136784E-2</v>
      </c>
      <c r="DT452" s="26">
        <f t="shared" si="1955"/>
        <v>-3.1799077689171856E-3</v>
      </c>
      <c r="DU452" s="26">
        <f t="shared" si="1956"/>
        <v>-2.6759494449242822E-2</v>
      </c>
      <c r="DV452" s="26">
        <f t="shared" si="1957"/>
        <v>-4.5582885724518409E-3</v>
      </c>
      <c r="DW452" s="26"/>
      <c r="DY452" s="26">
        <f t="shared" si="1969"/>
        <v>0.99361110768718208</v>
      </c>
      <c r="DZ452" s="26">
        <f t="shared" si="1958"/>
        <v>0.82214720127573115</v>
      </c>
      <c r="EA452" s="26">
        <f t="shared" si="2004"/>
        <v>0.97144657553127745</v>
      </c>
      <c r="EC452" s="26">
        <f t="shared" si="1928"/>
        <v>-1.9992539402681815E-2</v>
      </c>
      <c r="ED452" s="26">
        <f t="shared" si="1929"/>
        <v>-1.3289383069403315E-2</v>
      </c>
      <c r="EE452" s="26">
        <f t="shared" si="1930"/>
        <v>-2.1845295161467836E-2</v>
      </c>
      <c r="EF452" s="26">
        <f t="shared" si="1931"/>
        <v>-1.1493213019557228E-2</v>
      </c>
      <c r="EG452" s="26"/>
      <c r="EI452" s="26">
        <f t="shared" si="1932"/>
        <v>0.98339253097976753</v>
      </c>
      <c r="EJ452" s="26">
        <f t="shared" si="1959"/>
        <v>0.65112768683514455</v>
      </c>
      <c r="EK452" s="26">
        <f t="shared" si="1933"/>
        <v>0.78598204550351414</v>
      </c>
      <c r="EL452" s="26">
        <v>0.83328366884709393</v>
      </c>
      <c r="EM452" s="26"/>
      <c r="EN452" s="26">
        <f t="shared" si="1960"/>
        <v>1.6978926590586574E-3</v>
      </c>
      <c r="EO452" s="26">
        <f t="shared" si="1961"/>
        <v>3.2917465415115824E-3</v>
      </c>
      <c r="EP452" s="26">
        <f t="shared" si="1962"/>
        <v>-8.9487599753060743E-3</v>
      </c>
      <c r="EQ452" s="26">
        <f t="shared" si="1963"/>
        <v>-4.6095003775104837E-3</v>
      </c>
      <c r="ET452" s="26">
        <f t="shared" si="1964"/>
        <v>0.9971276902298678</v>
      </c>
      <c r="EU452" s="26">
        <f t="shared" si="1965"/>
        <v>0.79264478524864512</v>
      </c>
      <c r="EV452" s="26">
        <f t="shared" si="2005"/>
        <v>0.92443388482761635</v>
      </c>
      <c r="EW452" s="26"/>
      <c r="EX452" s="26">
        <f t="shared" si="1934"/>
        <v>1.1679483456078017E-2</v>
      </c>
      <c r="EY452" s="26">
        <f t="shared" si="1935"/>
        <v>-6.4716543104284142E-3</v>
      </c>
      <c r="EZ452" s="26">
        <f t="shared" si="1936"/>
        <v>-1.7810232519299109E-2</v>
      </c>
      <c r="FA452" s="26">
        <f t="shared" si="1937"/>
        <v>5.1211805058783216E-5</v>
      </c>
      <c r="FB452" s="26"/>
      <c r="FC452" s="26"/>
      <c r="FD452" s="26">
        <f t="shared" si="1966"/>
        <v>0.99647342939008177</v>
      </c>
      <c r="FE452" s="26">
        <f t="shared" si="1967"/>
        <v>1.0450180605445683</v>
      </c>
      <c r="FF452" s="26">
        <f t="shared" si="2006"/>
        <v>1.0397062769968772</v>
      </c>
      <c r="FV452" s="26">
        <f t="shared" si="2007"/>
        <v>1.7493441607234665</v>
      </c>
      <c r="FX452" s="8">
        <f t="shared" si="1968"/>
        <v>54</v>
      </c>
      <c r="FY452" t="b">
        <f t="shared" si="1938"/>
        <v>0</v>
      </c>
    </row>
    <row r="453" spans="1:181" x14ac:dyDescent="0.2">
      <c r="A453" t="s">
        <v>564</v>
      </c>
      <c r="B453" s="1">
        <f t="shared" si="1942"/>
        <v>2004</v>
      </c>
      <c r="C453" s="42">
        <f t="shared" si="2009"/>
        <v>21092.436000000002</v>
      </c>
      <c r="D453" s="42">
        <f t="shared" si="2009"/>
        <v>17658.934000000001</v>
      </c>
      <c r="E453" s="42">
        <f t="shared" si="2009"/>
        <v>33519.781999999999</v>
      </c>
      <c r="F453" s="42">
        <f t="shared" si="2009"/>
        <v>27895.46</v>
      </c>
      <c r="G453" s="42"/>
      <c r="H453" s="42">
        <f t="shared" si="1876"/>
        <v>100166.61199999999</v>
      </c>
      <c r="I453" s="1"/>
      <c r="J453" s="1"/>
      <c r="K453" s="42">
        <f>[2]National!H371</f>
        <v>21465.395033662717</v>
      </c>
      <c r="L453" s="42">
        <f>[10]Commercial_Total!D369</f>
        <v>17600.553520561843</v>
      </c>
      <c r="M453" s="42">
        <f>[11]Total_Industrial!F376</f>
        <v>26343.027224950201</v>
      </c>
      <c r="N453" s="42">
        <f t="shared" si="1971"/>
        <v>27603.886366359202</v>
      </c>
      <c r="O453" s="42"/>
      <c r="P453" s="42">
        <f t="shared" si="1972"/>
        <v>93012.86214553396</v>
      </c>
      <c r="Q453" s="27"/>
      <c r="R453" s="27"/>
      <c r="S453" s="51">
        <f t="shared" si="1977"/>
        <v>1.0176821223334618</v>
      </c>
      <c r="T453" s="51">
        <f t="shared" si="1978"/>
        <v>0.99669399752906052</v>
      </c>
      <c r="U453" s="51">
        <f t="shared" si="1979"/>
        <v>0.78589494481050626</v>
      </c>
      <c r="V453" s="51">
        <f t="shared" si="1980"/>
        <v>0.98954763127617196</v>
      </c>
      <c r="W453" s="1"/>
      <c r="X453" s="51">
        <f t="shared" si="1981"/>
        <v>0.92858149325779293</v>
      </c>
      <c r="Z453" s="231">
        <f t="shared" si="1973"/>
        <v>108036.73358737525</v>
      </c>
      <c r="AA453" s="231">
        <f t="shared" si="1997"/>
        <v>78845.410774692748</v>
      </c>
      <c r="AB453" s="231">
        <f t="shared" si="1995"/>
        <v>2468.6336611869483</v>
      </c>
      <c r="AC453" s="277">
        <f t="shared" si="1983"/>
        <v>1.5633131281393231</v>
      </c>
      <c r="AD453" s="23"/>
      <c r="AE453" s="42">
        <f t="shared" si="1998"/>
        <v>13774</v>
      </c>
      <c r="AH453" s="267">
        <f t="shared" si="1879"/>
        <v>198.68607945558139</v>
      </c>
      <c r="AI453" s="267">
        <f t="shared" si="1880"/>
        <v>223.22863623422387</v>
      </c>
      <c r="AJ453" s="267">
        <f t="shared" si="1996"/>
        <v>10.671096177261134</v>
      </c>
      <c r="AK453" s="51">
        <f t="shared" si="1910"/>
        <v>17.657298380916004</v>
      </c>
      <c r="AN453" s="34">
        <f t="shared" si="1911"/>
        <v>6.7527851129326235</v>
      </c>
      <c r="AO453" s="34">
        <f t="shared" si="1912"/>
        <v>7.2721512995498765</v>
      </c>
      <c r="AQ453" s="26">
        <f t="shared" si="1999"/>
        <v>1.0821487647130579</v>
      </c>
      <c r="AR453" s="26">
        <f t="shared" si="2000"/>
        <v>1.131001283533849</v>
      </c>
      <c r="AS453" s="26">
        <f t="shared" si="2008"/>
        <v>0.7997019698917105</v>
      </c>
      <c r="AT453" s="26">
        <f t="shared" si="1974"/>
        <v>0.91100352818510288</v>
      </c>
      <c r="AU453" s="26"/>
      <c r="AV453" s="26">
        <f t="shared" si="1913"/>
        <v>0.73884734050173284</v>
      </c>
      <c r="AY453" s="34">
        <f t="shared" si="1914"/>
        <v>7.8435264692446092</v>
      </c>
      <c r="AZ453" s="34">
        <f t="shared" si="1915"/>
        <v>5.7242203263171731</v>
      </c>
      <c r="BA453" s="34">
        <f t="shared" si="1916"/>
        <v>0.17922416590583334</v>
      </c>
      <c r="BB453" s="369">
        <f t="shared" si="1917"/>
        <v>1.1349739568312205E-4</v>
      </c>
      <c r="BD453" s="26">
        <f t="shared" si="2018"/>
        <v>1.0821487647130577</v>
      </c>
      <c r="BE453" s="26">
        <f t="shared" si="2019"/>
        <v>1.0821487647130579</v>
      </c>
      <c r="BF453" s="26"/>
      <c r="BH453" s="258">
        <f>[2]National!CQ371</f>
        <v>0.91274589853296462</v>
      </c>
      <c r="BI453" s="258">
        <f>[10]Commercial_Total!Y369</f>
        <v>1.1268620032929122</v>
      </c>
      <c r="BJ453" s="258">
        <f>[11]Total_Industrial!Z376</f>
        <v>0.86876548039550572</v>
      </c>
      <c r="BK453" s="258">
        <f t="shared" si="1975"/>
        <v>0.85472839370446074</v>
      </c>
      <c r="BL453" s="1"/>
      <c r="BN453" s="258">
        <f>[2]National!CU371</f>
        <v>1.1855969623663829</v>
      </c>
      <c r="BO453" s="258">
        <f>[10]Commercial_Total!X369</f>
        <v>1.003673280516018</v>
      </c>
      <c r="BP453" s="258">
        <f>[11]Total_Industrial!AD376</f>
        <v>0.92050678599345492</v>
      </c>
      <c r="BQ453" s="258">
        <f t="shared" si="1976"/>
        <v>1.0658397859426922</v>
      </c>
      <c r="BR453" s="1"/>
      <c r="BZ453" s="83">
        <f t="shared" si="2010"/>
        <v>1.8157849638134913</v>
      </c>
      <c r="CA453" s="83">
        <f t="shared" si="2001"/>
        <v>0.72208165549870029</v>
      </c>
      <c r="CB453" s="83">
        <f t="shared" si="2002"/>
        <v>0.73884734050173284</v>
      </c>
      <c r="CC453" s="83">
        <f t="shared" si="2011"/>
        <v>0.78083937120675972</v>
      </c>
      <c r="CD453" s="83">
        <f t="shared" si="2012"/>
        <v>1.0325305387550927</v>
      </c>
      <c r="CE453" s="83">
        <f t="shared" si="2013"/>
        <v>0.91641150430579488</v>
      </c>
      <c r="CF453" s="84">
        <f t="shared" si="2014"/>
        <v>1.3415892094245923</v>
      </c>
      <c r="CG453" s="84">
        <f t="shared" si="2003"/>
        <v>1.3415878914366333</v>
      </c>
      <c r="CH453" s="9"/>
      <c r="CI453" s="84">
        <f t="shared" si="2015"/>
        <v>0.80624049663330344</v>
      </c>
      <c r="CJ453" s="26"/>
      <c r="CK453" s="87">
        <f t="shared" si="1889"/>
        <v>0.89165795919879087</v>
      </c>
      <c r="CL453" s="87">
        <f t="shared" si="1920"/>
        <v>9.1329309081433611E-4</v>
      </c>
      <c r="CM453" s="92">
        <f t="shared" si="1921"/>
        <v>1</v>
      </c>
      <c r="CN453" s="92">
        <f t="shared" si="1922"/>
        <v>1</v>
      </c>
      <c r="CO453" s="5">
        <f t="shared" si="1890"/>
        <v>1</v>
      </c>
      <c r="CP453" s="91">
        <f t="shared" si="1891"/>
        <v>1</v>
      </c>
      <c r="CQ453" s="37">
        <f t="shared" si="2016"/>
        <v>1.3415892094245923</v>
      </c>
      <c r="CR453">
        <f t="shared" si="2017"/>
        <v>0.80624049663330344</v>
      </c>
      <c r="CS453" s="84">
        <f t="shared" si="1894"/>
        <v>0.9563697605110838</v>
      </c>
      <c r="CT453" s="205"/>
      <c r="CU453" s="244"/>
      <c r="CV453" s="5"/>
      <c r="CW453" s="26">
        <f t="shared" si="1923"/>
        <v>0.23077878197185855</v>
      </c>
      <c r="CX453" s="26">
        <f t="shared" si="1924"/>
        <v>0.18922709305539781</v>
      </c>
      <c r="CY453" s="26">
        <f t="shared" si="1925"/>
        <v>0.28321918729618484</v>
      </c>
      <c r="CZ453" s="26">
        <f t="shared" si="1926"/>
        <v>0.29677493767655888</v>
      </c>
      <c r="DA453" s="26"/>
      <c r="DB453">
        <f t="shared" si="1927"/>
        <v>1.0000000000000002</v>
      </c>
      <c r="DD453" s="26">
        <f t="shared" si="1944"/>
        <v>0.23287154236827157</v>
      </c>
      <c r="DE453" s="26">
        <f t="shared" si="1945"/>
        <v>0.18939302353863133</v>
      </c>
      <c r="DF453" s="26">
        <f t="shared" si="1946"/>
        <v>0.28149853882595061</v>
      </c>
      <c r="DG453" s="26">
        <f t="shared" si="1947"/>
        <v>0.29622671056745181</v>
      </c>
      <c r="DH453" s="26"/>
      <c r="DI453" s="26">
        <f t="shared" si="1948"/>
        <v>0.99998981530030528</v>
      </c>
      <c r="DJ453" s="26"/>
      <c r="DK453" s="26">
        <f t="shared" si="1949"/>
        <v>0.23287391411915359</v>
      </c>
      <c r="DL453" s="26">
        <f t="shared" si="1950"/>
        <v>0.18939495246934593</v>
      </c>
      <c r="DM453" s="26">
        <f t="shared" si="1951"/>
        <v>0.28150140583323263</v>
      </c>
      <c r="DN453" s="26">
        <f t="shared" si="1952"/>
        <v>0.29622972757826782</v>
      </c>
      <c r="DO453" s="26"/>
      <c r="DP453" s="26">
        <f t="shared" si="1953"/>
        <v>0.99999999999999989</v>
      </c>
      <c r="DQ453" s="26"/>
      <c r="DR453" s="26"/>
      <c r="DS453" s="26">
        <f t="shared" si="1954"/>
        <v>-1.4213755163814326E-2</v>
      </c>
      <c r="DT453" s="26">
        <f t="shared" si="1955"/>
        <v>-4.7348156112752312E-4</v>
      </c>
      <c r="DU453" s="26">
        <f t="shared" si="1956"/>
        <v>-2.1075758735357795E-2</v>
      </c>
      <c r="DV453" s="26">
        <f t="shared" si="1957"/>
        <v>-2.1298048121979798E-2</v>
      </c>
      <c r="DW453" s="26"/>
      <c r="DY453" s="26">
        <f t="shared" si="1969"/>
        <v>0.9844800368852521</v>
      </c>
      <c r="DZ453" s="26">
        <f t="shared" si="1958"/>
        <v>0.80938750703703854</v>
      </c>
      <c r="EA453" s="26">
        <f t="shared" si="2004"/>
        <v>0.9563697605110838</v>
      </c>
      <c r="EC453" s="26">
        <f t="shared" si="1928"/>
        <v>-2.6020078294737518E-2</v>
      </c>
      <c r="ED453" s="26">
        <f t="shared" si="1929"/>
        <v>-2.3485414639185031E-2</v>
      </c>
      <c r="EE453" s="26">
        <f t="shared" si="1930"/>
        <v>1.1069721241392626E-2</v>
      </c>
      <c r="EF453" s="26">
        <f t="shared" si="1931"/>
        <v>2.7910200025267231E-3</v>
      </c>
      <c r="EG453" s="26"/>
      <c r="EI453" s="26">
        <f t="shared" si="1932"/>
        <v>0.9934570079225411</v>
      </c>
      <c r="EJ453" s="26">
        <f t="shared" si="1959"/>
        <v>0.64686736353876806</v>
      </c>
      <c r="EK453" s="26">
        <f t="shared" si="1933"/>
        <v>0.78083937120675972</v>
      </c>
      <c r="EL453" s="26">
        <v>0.83328366884709393</v>
      </c>
      <c r="EN453" s="26">
        <f t="shared" si="1960"/>
        <v>-7.9820681571841617E-3</v>
      </c>
      <c r="EO453" s="26">
        <f t="shared" si="1961"/>
        <v>5.3705180954219372E-3</v>
      </c>
      <c r="EP453" s="26">
        <f t="shared" si="1962"/>
        <v>-8.8235304366129433E-3</v>
      </c>
      <c r="EQ453" s="26">
        <f t="shared" si="1963"/>
        <v>-1.8197116250506181E-2</v>
      </c>
      <c r="ET453" s="26">
        <f t="shared" si="1964"/>
        <v>0.99132184501943321</v>
      </c>
      <c r="EU453" s="26">
        <f t="shared" si="1965"/>
        <v>0.78576609095771932</v>
      </c>
      <c r="EV453" s="26">
        <f t="shared" si="2005"/>
        <v>0.91641150430579488</v>
      </c>
      <c r="EW453" s="26"/>
      <c r="EX453" s="26">
        <f t="shared" si="1934"/>
        <v>-6.2316870066301726E-3</v>
      </c>
      <c r="EY453" s="26">
        <f t="shared" si="1935"/>
        <v>-5.8439996565494146E-3</v>
      </c>
      <c r="EZ453" s="26">
        <f t="shared" si="1936"/>
        <v>-1.225221167504119E-2</v>
      </c>
      <c r="FA453" s="26">
        <f t="shared" si="1937"/>
        <v>-3.1009318714737004E-3</v>
      </c>
      <c r="FB453" s="26"/>
      <c r="FC453" s="26"/>
      <c r="FD453" s="26">
        <f t="shared" si="1966"/>
        <v>0.9930983024720107</v>
      </c>
      <c r="FE453" s="26">
        <f t="shared" si="1967"/>
        <v>1.0378056619794036</v>
      </c>
      <c r="FF453" s="26">
        <f t="shared" si="2006"/>
        <v>1.0325305387550927</v>
      </c>
      <c r="FV453" s="26">
        <f t="shared" si="2007"/>
        <v>1.8157849638134913</v>
      </c>
      <c r="FX453" s="8">
        <f t="shared" si="1968"/>
        <v>55</v>
      </c>
      <c r="FY453" t="b">
        <f t="shared" si="1938"/>
        <v>0</v>
      </c>
    </row>
    <row r="454" spans="1:181" x14ac:dyDescent="0.2">
      <c r="A454" t="s">
        <v>564</v>
      </c>
      <c r="B454" s="1">
        <f t="shared" si="1942"/>
        <v>2005</v>
      </c>
      <c r="C454" s="42">
        <f t="shared" si="2009"/>
        <v>21626.077000000001</v>
      </c>
      <c r="D454" s="42">
        <f t="shared" si="2009"/>
        <v>17856.744999999999</v>
      </c>
      <c r="E454" s="42">
        <f t="shared" si="2009"/>
        <v>32445.855</v>
      </c>
      <c r="F454" s="42">
        <f t="shared" si="2009"/>
        <v>28352.998</v>
      </c>
      <c r="G454" s="42"/>
      <c r="H454" s="42">
        <f t="shared" si="1876"/>
        <v>100281.67499999999</v>
      </c>
      <c r="I454" s="1"/>
      <c r="J454" s="1"/>
      <c r="K454" s="42">
        <f>[2]National!H372</f>
        <v>22134.624310287705</v>
      </c>
      <c r="L454" s="42">
        <f>[10]Commercial_Total!D370</f>
        <v>17920.239849095589</v>
      </c>
      <c r="M454" s="42">
        <f>[11]Total_Industrial!F377</f>
        <v>26457.007350036369</v>
      </c>
      <c r="N454" s="42">
        <f t="shared" si="1971"/>
        <v>27637.904663823549</v>
      </c>
      <c r="O454" s="42"/>
      <c r="P454" s="42">
        <f t="shared" si="1972"/>
        <v>94149.776173243212</v>
      </c>
      <c r="Q454" s="27"/>
      <c r="R454" s="27"/>
      <c r="S454" s="51">
        <f t="shared" si="1977"/>
        <v>1.0235154674741842</v>
      </c>
      <c r="T454" s="51">
        <f t="shared" si="1978"/>
        <v>1.0035557907723716</v>
      </c>
      <c r="U454" s="51">
        <f t="shared" si="1979"/>
        <v>0.81542025476093538</v>
      </c>
      <c r="V454" s="51">
        <f t="shared" si="1980"/>
        <v>0.97477891628333446</v>
      </c>
      <c r="W454" s="1"/>
      <c r="X454" s="51">
        <f>P454/H454</f>
        <v>0.93885324684936922</v>
      </c>
      <c r="Z454" s="231">
        <f t="shared" si="1973"/>
        <v>109339.09219907041</v>
      </c>
      <c r="AA454" s="231">
        <f t="shared" si="1997"/>
        <v>79981.502570981233</v>
      </c>
      <c r="AB454" s="231">
        <f t="shared" si="1995"/>
        <v>2476.1344831603537</v>
      </c>
      <c r="AC454" s="277">
        <f t="shared" si="1983"/>
        <v>1.5860478109791885</v>
      </c>
      <c r="AD454" s="23"/>
      <c r="AE454" s="42">
        <f t="shared" si="1998"/>
        <v>14235.6</v>
      </c>
      <c r="AH454" s="267">
        <f t="shared" si="1879"/>
        <v>202.44016906586219</v>
      </c>
      <c r="AI454" s="267">
        <f t="shared" si="1880"/>
        <v>224.05480358651556</v>
      </c>
      <c r="AJ454" s="267">
        <f t="shared" si="1996"/>
        <v>10.684802271429383</v>
      </c>
      <c r="AK454" s="51">
        <f t="shared" si="1910"/>
        <v>17.425644089985258</v>
      </c>
      <c r="AN454" s="34">
        <f t="shared" si="1911"/>
        <v>6.61368513959673</v>
      </c>
      <c r="AO454" s="34">
        <f t="shared" si="1912"/>
        <v>7.0444291073084369</v>
      </c>
      <c r="AQ454" s="26">
        <f t="shared" si="1999"/>
        <v>1.1025955088710737</v>
      </c>
      <c r="AR454" s="26">
        <f t="shared" si="2000"/>
        <v>1.1351871100103197</v>
      </c>
      <c r="AS454" s="26">
        <f t="shared" si="2008"/>
        <v>0.80072911746153808</v>
      </c>
      <c r="AT454" s="26">
        <f t="shared" si="1974"/>
        <v>0.89905165016817945</v>
      </c>
      <c r="AU454" s="26"/>
      <c r="AV454" s="26">
        <f t="shared" si="1913"/>
        <v>0.72362789494788882</v>
      </c>
      <c r="AY454" s="34">
        <f t="shared" si="1914"/>
        <v>7.680680280358426</v>
      </c>
      <c r="AZ454" s="34">
        <f t="shared" si="1915"/>
        <v>5.6184145783093955</v>
      </c>
      <c r="BA454" s="34">
        <f t="shared" si="1916"/>
        <v>0.17393959391668448</v>
      </c>
      <c r="BB454" s="369">
        <f t="shared" si="1917"/>
        <v>1.1141418773913206E-4</v>
      </c>
      <c r="BD454" s="26">
        <f t="shared" si="2018"/>
        <v>1.1025955088710735</v>
      </c>
      <c r="BE454" s="26">
        <f t="shared" si="2019"/>
        <v>1.1025955088710737</v>
      </c>
      <c r="BF454" s="26"/>
      <c r="BH454" s="258">
        <f>[2]National!CQ372</f>
        <v>0.90391039095159198</v>
      </c>
      <c r="BI454" s="258">
        <f>[10]Commercial_Total!Y370</f>
        <v>1.1199209564492763</v>
      </c>
      <c r="BJ454" s="258">
        <f>[11]Total_Industrial!Z377</f>
        <v>0.85227219664744791</v>
      </c>
      <c r="BK454" s="258">
        <f t="shared" si="1975"/>
        <v>0.84177929810714847</v>
      </c>
      <c r="BL454" s="1"/>
      <c r="BN454" s="258">
        <f>[2]National!CU372</f>
        <v>1.2198062107797165</v>
      </c>
      <c r="BO454" s="258">
        <f>[10]Commercial_Total!X370</f>
        <v>1.0136314562854911</v>
      </c>
      <c r="BP454" s="258">
        <f>[11]Total_Industrial!AD377</f>
        <v>0.93952603261159051</v>
      </c>
      <c r="BQ454" s="258">
        <f t="shared" si="1976"/>
        <v>1.0680372541707976</v>
      </c>
      <c r="BZ454" s="83">
        <f t="shared" si="2010"/>
        <v>1.8766363025165773</v>
      </c>
      <c r="CA454" s="83">
        <f t="shared" si="2001"/>
        <v>0.69947018733828537</v>
      </c>
      <c r="CB454" s="83">
        <f t="shared" si="2002"/>
        <v>0.72362789494788882</v>
      </c>
      <c r="CC454" s="83">
        <f t="shared" si="2011"/>
        <v>0.76358930960109006</v>
      </c>
      <c r="CD454" s="83">
        <f t="shared" si="2012"/>
        <v>1.0480065549764932</v>
      </c>
      <c r="CE454" s="83">
        <f t="shared" si="2013"/>
        <v>0.9042570960177867</v>
      </c>
      <c r="CF454" s="84">
        <f t="shared" si="2014"/>
        <v>1.3579878283165752</v>
      </c>
      <c r="CG454" s="84">
        <f t="shared" si="2003"/>
        <v>1.3579863771728604</v>
      </c>
      <c r="CH454" s="9"/>
      <c r="CI454" s="84">
        <f t="shared" si="2015"/>
        <v>0.80024660177191731</v>
      </c>
      <c r="CJ454" s="26"/>
      <c r="CK454" s="87">
        <f t="shared" si="1889"/>
        <v>0.90106046318072486</v>
      </c>
      <c r="CL454" s="87">
        <f t="shared" si="1920"/>
        <v>8.3628136584424772E-4</v>
      </c>
      <c r="CM454" s="92">
        <f t="shared" si="1921"/>
        <v>1</v>
      </c>
      <c r="CN454" s="92">
        <f t="shared" si="1922"/>
        <v>1</v>
      </c>
      <c r="CO454" s="5">
        <f t="shared" si="1890"/>
        <v>1</v>
      </c>
      <c r="CP454" s="91">
        <f t="shared" si="1891"/>
        <v>1</v>
      </c>
      <c r="CQ454" s="37">
        <f t="shared" si="2016"/>
        <v>1.3579878283165752</v>
      </c>
      <c r="CR454">
        <f t="shared" si="2017"/>
        <v>0.80024660177191731</v>
      </c>
      <c r="CS454" s="84">
        <f t="shared" si="1894"/>
        <v>0.95782966791172131</v>
      </c>
      <c r="CT454" s="205"/>
      <c r="CU454" s="244"/>
      <c r="CV454" s="5"/>
      <c r="CW454" s="26">
        <f t="shared" si="1923"/>
        <v>0.2351001267337928</v>
      </c>
      <c r="CX454" s="26">
        <f t="shared" si="1924"/>
        <v>0.19033757250915709</v>
      </c>
      <c r="CY454" s="26">
        <f t="shared" si="1925"/>
        <v>0.28100977427023655</v>
      </c>
      <c r="CZ454" s="26">
        <f t="shared" si="1926"/>
        <v>0.29355252648681357</v>
      </c>
      <c r="DA454" s="26"/>
      <c r="DB454">
        <f t="shared" si="1927"/>
        <v>1</v>
      </c>
      <c r="DD454" s="26">
        <f t="shared" si="1944"/>
        <v>0.23293277362933429</v>
      </c>
      <c r="DE454" s="26">
        <f t="shared" si="1945"/>
        <v>0.18978179129903747</v>
      </c>
      <c r="DF454" s="26">
        <f t="shared" si="1946"/>
        <v>0.28211303883729361</v>
      </c>
      <c r="DG454" s="26">
        <f t="shared" si="1947"/>
        <v>0.29516080037089398</v>
      </c>
      <c r="DH454" s="26"/>
      <c r="DI454" s="26">
        <f t="shared" si="1948"/>
        <v>0.99998840413655932</v>
      </c>
      <c r="DJ454" s="26"/>
      <c r="DK454" s="26">
        <f t="shared" si="1949"/>
        <v>0.23293547471728959</v>
      </c>
      <c r="DL454" s="26">
        <f t="shared" si="1950"/>
        <v>0.18978399200829202</v>
      </c>
      <c r="DM454" s="26">
        <f t="shared" si="1951"/>
        <v>0.28211631021950129</v>
      </c>
      <c r="DN454" s="26">
        <f t="shared" si="1952"/>
        <v>0.29516422305491713</v>
      </c>
      <c r="DO454" s="26"/>
      <c r="DP454" s="26">
        <f t="shared" si="1953"/>
        <v>1</v>
      </c>
      <c r="DQ454" s="26"/>
      <c r="DR454" s="26"/>
      <c r="DS454" s="26">
        <f t="shared" si="1954"/>
        <v>1.8718292482277542E-2</v>
      </c>
      <c r="DT454" s="26">
        <f t="shared" si="1955"/>
        <v>3.6941599812810419E-3</v>
      </c>
      <c r="DU454" s="26">
        <f t="shared" si="1956"/>
        <v>1.2835888017567007E-3</v>
      </c>
      <c r="DV454" s="26">
        <f t="shared" si="1957"/>
        <v>-1.3206284389454587E-2</v>
      </c>
      <c r="DW454" s="26"/>
      <c r="DY454" s="26">
        <f t="shared" si="1969"/>
        <v>1.0015265093700341</v>
      </c>
      <c r="DZ454" s="26">
        <f t="shared" si="1958"/>
        <v>0.81062304465051915</v>
      </c>
      <c r="EA454" s="26">
        <f t="shared" si="2004"/>
        <v>0.95782966791172131</v>
      </c>
      <c r="EC454" s="26">
        <f t="shared" si="1928"/>
        <v>-2.0980416572636506E-2</v>
      </c>
      <c r="ED454" s="26">
        <f t="shared" si="1929"/>
        <v>-1.8656832019831118E-2</v>
      </c>
      <c r="EE454" s="26">
        <f t="shared" si="1930"/>
        <v>-2.9929268292330207E-2</v>
      </c>
      <c r="EF454" s="26">
        <f t="shared" si="1931"/>
        <v>-1.8525213231238735E-2</v>
      </c>
      <c r="EG454" s="26"/>
      <c r="EI454" s="26">
        <f t="shared" si="1932"/>
        <v>0.97790830964502939</v>
      </c>
      <c r="EJ454" s="26">
        <f t="shared" si="1959"/>
        <v>0.63257697004273339</v>
      </c>
      <c r="EK454" s="26">
        <f t="shared" si="1933"/>
        <v>0.76358930960109006</v>
      </c>
      <c r="EL454" s="26">
        <v>0.83328366884709393</v>
      </c>
      <c r="EN454" s="26">
        <f t="shared" si="1960"/>
        <v>-9.7272965729437288E-3</v>
      </c>
      <c r="EO454" s="26">
        <f t="shared" si="1961"/>
        <v>-6.1786732851170983E-3</v>
      </c>
      <c r="EP454" s="26">
        <f t="shared" si="1962"/>
        <v>-1.9167260440817482E-2</v>
      </c>
      <c r="EQ454" s="26">
        <f t="shared" si="1963"/>
        <v>-1.5265886666056713E-2</v>
      </c>
      <c r="ET454" s="26">
        <f t="shared" si="1964"/>
        <v>0.98673695361647007</v>
      </c>
      <c r="EU454" s="26">
        <f t="shared" si="1965"/>
        <v>0.77534443884674209</v>
      </c>
      <c r="EV454" s="26">
        <f t="shared" si="2005"/>
        <v>0.9042570960177867</v>
      </c>
      <c r="EW454" s="26"/>
      <c r="EX454" s="26">
        <f t="shared" si="1934"/>
        <v>2.8445589055221415E-2</v>
      </c>
      <c r="EY454" s="26">
        <f t="shared" si="1935"/>
        <v>9.8728332663982378E-3</v>
      </c>
      <c r="EZ454" s="26">
        <f t="shared" si="1936"/>
        <v>2.0451154756875568E-2</v>
      </c>
      <c r="FA454" s="26">
        <f t="shared" si="1937"/>
        <v>2.0596022766021364E-3</v>
      </c>
      <c r="FB454" s="26"/>
      <c r="FC454" s="26"/>
      <c r="FD454" s="26">
        <f t="shared" si="1966"/>
        <v>1.014988434376052</v>
      </c>
      <c r="FE454" s="26">
        <f t="shared" si="1967"/>
        <v>1.0533607440390771</v>
      </c>
      <c r="FF454" s="26">
        <f t="shared" si="2006"/>
        <v>1.0480065549764932</v>
      </c>
      <c r="FV454" s="26">
        <f t="shared" si="2007"/>
        <v>1.8766363025165773</v>
      </c>
      <c r="FX454" s="8">
        <f t="shared" si="1968"/>
        <v>56</v>
      </c>
      <c r="FY454" t="b">
        <f t="shared" si="1938"/>
        <v>0</v>
      </c>
    </row>
    <row r="455" spans="1:181" x14ac:dyDescent="0.2">
      <c r="A455" t="s">
        <v>564</v>
      </c>
      <c r="B455" s="1">
        <f t="shared" si="1942"/>
        <v>2006</v>
      </c>
      <c r="C455" s="42">
        <f t="shared" si="2009"/>
        <v>20688.005000000001</v>
      </c>
      <c r="D455" s="42">
        <f t="shared" si="2009"/>
        <v>17710.371999999999</v>
      </c>
      <c r="E455" s="42">
        <f t="shared" si="2009"/>
        <v>32400.864000000001</v>
      </c>
      <c r="F455" s="42">
        <f t="shared" si="2009"/>
        <v>28829.882000000001</v>
      </c>
      <c r="G455" s="42"/>
      <c r="H455" s="42">
        <f t="shared" si="1876"/>
        <v>99629.123000000007</v>
      </c>
      <c r="I455" s="1"/>
      <c r="J455" s="1"/>
      <c r="K455" s="42">
        <f>[2]National!H373</f>
        <v>21306.809300470821</v>
      </c>
      <c r="L455" s="42">
        <f>[10]Commercial_Total!D371</f>
        <v>17767.233594388432</v>
      </c>
      <c r="M455" s="42">
        <f>[11]Total_Industrial!F378</f>
        <v>26511.384470013243</v>
      </c>
      <c r="N455" s="42">
        <f t="shared" si="1971"/>
        <v>27853.081750943296</v>
      </c>
      <c r="O455" s="42"/>
      <c r="P455" s="42">
        <f t="shared" si="1972"/>
        <v>93438.509115815788</v>
      </c>
      <c r="Q455" s="27"/>
      <c r="R455" s="27"/>
      <c r="S455" s="51">
        <f t="shared" si="1977"/>
        <v>1.0299112601950173</v>
      </c>
      <c r="T455" s="51">
        <f t="shared" si="1978"/>
        <v>1.0032106380593493</v>
      </c>
      <c r="U455" s="51">
        <f t="shared" si="1979"/>
        <v>0.81823078761150447</v>
      </c>
      <c r="V455" s="51">
        <f t="shared" si="1980"/>
        <v>0.96611847911633131</v>
      </c>
      <c r="W455" s="1"/>
      <c r="X455" s="51">
        <f>P455/H455</f>
        <v>0.93786341084038027</v>
      </c>
      <c r="Z455" s="231">
        <f t="shared" si="1973"/>
        <v>110088.78873733053</v>
      </c>
      <c r="AA455" s="231">
        <f t="shared" si="1997"/>
        <v>81211.409424915444</v>
      </c>
      <c r="AB455" s="231">
        <f t="shared" si="1995"/>
        <v>2532.6929509609954</v>
      </c>
      <c r="AC455" s="277">
        <f t="shared" si="1983"/>
        <v>1.6072009796026876</v>
      </c>
      <c r="AD455" s="23"/>
      <c r="AE455" s="42">
        <f t="shared" si="1998"/>
        <v>14615.2</v>
      </c>
      <c r="AH455" s="267">
        <f t="shared" si="1879"/>
        <v>193.54204496979622</v>
      </c>
      <c r="AI455" s="267">
        <f t="shared" si="1880"/>
        <v>218.77755502833932</v>
      </c>
      <c r="AJ455" s="267">
        <f t="shared" si="1996"/>
        <v>10.467666228531122</v>
      </c>
      <c r="AK455" s="51">
        <f t="shared" si="1910"/>
        <v>17.330179675368786</v>
      </c>
      <c r="AN455" s="34">
        <f t="shared" si="1911"/>
        <v>6.3932419067693758</v>
      </c>
      <c r="AO455" s="34">
        <f t="shared" si="1912"/>
        <v>6.8168155755651654</v>
      </c>
      <c r="AQ455" s="26">
        <f t="shared" si="1999"/>
        <v>1.0541316505816258</v>
      </c>
      <c r="AR455" s="26">
        <f t="shared" si="2000"/>
        <v>1.1084496134529249</v>
      </c>
      <c r="AS455" s="26">
        <f t="shared" si="2008"/>
        <v>0.78445673847106046</v>
      </c>
      <c r="AT455" s="26">
        <f t="shared" si="1974"/>
        <v>0.89412629767905083</v>
      </c>
      <c r="AU455" s="26"/>
      <c r="AV455" s="26">
        <f t="shared" si="1913"/>
        <v>0.69950838076489386</v>
      </c>
      <c r="AY455" s="34">
        <f t="shared" si="1914"/>
        <v>7.5324859555346846</v>
      </c>
      <c r="AZ455" s="34">
        <f t="shared" si="1915"/>
        <v>5.5566403076875748</v>
      </c>
      <c r="BA455" s="34">
        <f t="shared" si="1916"/>
        <v>0.17329170664520466</v>
      </c>
      <c r="BB455" s="369">
        <f t="shared" si="1917"/>
        <v>1.0996777188151292E-4</v>
      </c>
      <c r="BD455" s="26">
        <f t="shared" si="2018"/>
        <v>1.0541316505816258</v>
      </c>
      <c r="BE455" s="26">
        <f t="shared" si="2019"/>
        <v>1.0541316505816258</v>
      </c>
      <c r="BF455" s="26"/>
      <c r="BH455" s="258">
        <f>[2]National!CQ373</f>
        <v>0.88088350590642472</v>
      </c>
      <c r="BI455" s="258">
        <f>[10]Commercial_Total!Y371</f>
        <v>1.1091154395760232</v>
      </c>
      <c r="BJ455" s="258">
        <f>[11]Total_Industrial!Z378</f>
        <v>0.85247505379591726</v>
      </c>
      <c r="BK455" s="258">
        <f t="shared" si="1975"/>
        <v>0.838269370520482</v>
      </c>
      <c r="BL455" s="1"/>
      <c r="BN455" s="258">
        <f>[2]National!CU373</f>
        <v>1.1966754326917832</v>
      </c>
      <c r="BO455" s="258">
        <f>[10]Commercial_Total!X371</f>
        <v>0.9993996782486837</v>
      </c>
      <c r="BP455" s="258">
        <f>[11]Total_Industrial!AD378</f>
        <v>0.92021428447130482</v>
      </c>
      <c r="BQ455" s="258">
        <f t="shared" si="1976"/>
        <v>1.0666336253272477</v>
      </c>
      <c r="BZ455" s="83">
        <f t="shared" si="2010"/>
        <v>1.9266778280185086</v>
      </c>
      <c r="CA455" s="83">
        <f t="shared" si="2001"/>
        <v>0.67686950852330241</v>
      </c>
      <c r="CB455" s="83">
        <f t="shared" si="2002"/>
        <v>0.69950838076489386</v>
      </c>
      <c r="CC455" s="83">
        <f t="shared" si="2011"/>
        <v>0.75483260774763683</v>
      </c>
      <c r="CD455" s="83">
        <f t="shared" si="2012"/>
        <v>1.0340809326998288</v>
      </c>
      <c r="CE455" s="83">
        <f t="shared" si="2013"/>
        <v>0.89616554163440876</v>
      </c>
      <c r="CF455" s="84">
        <f t="shared" si="2014"/>
        <v>1.3477288452627989</v>
      </c>
      <c r="CG455" s="84">
        <f t="shared" si="2003"/>
        <v>1.3477272877328499</v>
      </c>
      <c r="CH455" s="9"/>
      <c r="CI455" s="84">
        <f t="shared" si="2015"/>
        <v>0.78055800705192036</v>
      </c>
      <c r="CJ455" s="26"/>
      <c r="CK455" s="87">
        <f t="shared" si="1889"/>
        <v>0.81955607884964765</v>
      </c>
      <c r="CL455" s="87">
        <f t="shared" si="1920"/>
        <v>7.9761593170534666E-4</v>
      </c>
      <c r="CM455" s="92">
        <f t="shared" si="1921"/>
        <v>1</v>
      </c>
      <c r="CN455" s="92">
        <f t="shared" si="1922"/>
        <v>1</v>
      </c>
      <c r="CO455" s="5">
        <f t="shared" si="1890"/>
        <v>1</v>
      </c>
      <c r="CP455" s="91">
        <f t="shared" si="1891"/>
        <v>1</v>
      </c>
      <c r="CQ455" s="37">
        <f t="shared" si="2016"/>
        <v>1.3477288452627989</v>
      </c>
      <c r="CR455">
        <f t="shared" si="2017"/>
        <v>0.78055800705192036</v>
      </c>
      <c r="CS455" s="84">
        <f t="shared" si="1894"/>
        <v>0.93664516068285264</v>
      </c>
      <c r="CT455" s="205"/>
      <c r="CU455" s="244"/>
      <c r="CV455" s="5"/>
      <c r="CW455" s="26">
        <f t="shared" si="1923"/>
        <v>0.22803027897268047</v>
      </c>
      <c r="CX455" s="26">
        <f t="shared" si="1924"/>
        <v>0.19014894140023342</v>
      </c>
      <c r="CY455" s="26">
        <f t="shared" si="1925"/>
        <v>0.28373081635059838</v>
      </c>
      <c r="CZ455" s="26">
        <f t="shared" si="1926"/>
        <v>0.29808996327648779</v>
      </c>
      <c r="DA455" s="26"/>
      <c r="DB455">
        <f t="shared" si="1927"/>
        <v>1</v>
      </c>
      <c r="DD455" s="26">
        <f t="shared" si="1944"/>
        <v>0.23154721445186505</v>
      </c>
      <c r="DE455" s="26">
        <f t="shared" si="1945"/>
        <v>0.19024324136863496</v>
      </c>
      <c r="DF455" s="26">
        <f t="shared" si="1946"/>
        <v>0.28236811020219948</v>
      </c>
      <c r="DG455" s="26">
        <f t="shared" si="1947"/>
        <v>0.29581544502337415</v>
      </c>
      <c r="DH455" s="26"/>
      <c r="DI455" s="26">
        <f t="shared" si="1948"/>
        <v>0.99997401104607353</v>
      </c>
      <c r="DJ455" s="26"/>
      <c r="DK455" s="26">
        <f t="shared" si="1949"/>
        <v>0.23155323227815025</v>
      </c>
      <c r="DL455" s="26">
        <f t="shared" si="1950"/>
        <v>0.19024818571996824</v>
      </c>
      <c r="DM455" s="26">
        <f t="shared" si="1951"/>
        <v>0.28237544884472948</v>
      </c>
      <c r="DN455" s="26">
        <f t="shared" si="1952"/>
        <v>0.29582313315715214</v>
      </c>
      <c r="DO455" s="26"/>
      <c r="DP455" s="26">
        <f t="shared" si="1953"/>
        <v>1</v>
      </c>
      <c r="DQ455" s="26"/>
      <c r="DR455" s="26"/>
      <c r="DS455" s="26">
        <f t="shared" si="1954"/>
        <v>-4.4949605954002596E-2</v>
      </c>
      <c r="DT455" s="26">
        <f t="shared" si="1955"/>
        <v>-2.3835197650782649E-2</v>
      </c>
      <c r="DU455" s="26">
        <f t="shared" si="1956"/>
        <v>-2.0531284124788583E-2</v>
      </c>
      <c r="DV455" s="26">
        <f t="shared" si="1957"/>
        <v>-5.493447966459751E-3</v>
      </c>
      <c r="DW455" s="26"/>
      <c r="DY455" s="26">
        <f t="shared" si="1969"/>
        <v>0.97788280323885191</v>
      </c>
      <c r="DZ455" s="26">
        <f t="shared" si="1958"/>
        <v>0.7926943352728627</v>
      </c>
      <c r="EA455" s="26">
        <f t="shared" si="2004"/>
        <v>0.93664516068285264</v>
      </c>
      <c r="EC455" s="26">
        <f t="shared" si="1928"/>
        <v>-1.9482993903662142E-2</v>
      </c>
      <c r="ED455" s="26">
        <f t="shared" si="1929"/>
        <v>-1.1055856187416264E-2</v>
      </c>
      <c r="EE455" s="26">
        <f t="shared" si="1930"/>
        <v>-3.7317374458874729E-3</v>
      </c>
      <c r="EF455" s="26">
        <f t="shared" si="1931"/>
        <v>-1.3067337934606613E-2</v>
      </c>
      <c r="EG455" s="26"/>
      <c r="EI455" s="26">
        <f t="shared" si="1932"/>
        <v>0.9885321838017509</v>
      </c>
      <c r="EJ455" s="26">
        <f t="shared" si="1959"/>
        <v>0.62532269361903803</v>
      </c>
      <c r="EK455" s="26">
        <f t="shared" si="1933"/>
        <v>0.75483260774763683</v>
      </c>
      <c r="EL455" s="26">
        <v>0.83328366884709393</v>
      </c>
      <c r="EN455" s="26">
        <f t="shared" si="1960"/>
        <v>-2.5804842623430493E-2</v>
      </c>
      <c r="EO455" s="26">
        <f t="shared" si="1961"/>
        <v>-9.6953118708770977E-3</v>
      </c>
      <c r="EP455" s="26">
        <f t="shared" si="1962"/>
        <v>2.3799088031865639E-4</v>
      </c>
      <c r="EQ455" s="26">
        <f t="shared" si="1963"/>
        <v>-4.1783702565227872E-3</v>
      </c>
      <c r="ET455" s="26">
        <f t="shared" si="1964"/>
        <v>0.99105171038301842</v>
      </c>
      <c r="EU455" s="26">
        <f t="shared" si="1965"/>
        <v>0.76840643225502536</v>
      </c>
      <c r="EV455" s="26">
        <f t="shared" si="2005"/>
        <v>0.89616554163440876</v>
      </c>
      <c r="EW455" s="26"/>
      <c r="EX455" s="26">
        <f t="shared" si="1934"/>
        <v>-1.9144763330571985E-2</v>
      </c>
      <c r="EY455" s="26">
        <f t="shared" si="1935"/>
        <v>-1.4139885779905839E-2</v>
      </c>
      <c r="EZ455" s="26">
        <f t="shared" si="1936"/>
        <v>-2.0768966650600743E-2</v>
      </c>
      <c r="FA455" s="26">
        <f t="shared" si="1937"/>
        <v>-1.3150777099369796E-3</v>
      </c>
      <c r="FB455" s="26"/>
      <c r="FC455" s="26"/>
      <c r="FD455" s="26">
        <f t="shared" si="1966"/>
        <v>0.98671227559547414</v>
      </c>
      <c r="FE455" s="26">
        <f t="shared" si="1967"/>
        <v>1.0393639767737395</v>
      </c>
      <c r="FF455" s="26">
        <f t="shared" si="2006"/>
        <v>1.0340809326998288</v>
      </c>
      <c r="FV455" s="26">
        <f t="shared" si="2007"/>
        <v>1.9266778280185086</v>
      </c>
      <c r="FX455" s="8">
        <f t="shared" si="1968"/>
        <v>57</v>
      </c>
      <c r="FY455" t="b">
        <f t="shared" si="1938"/>
        <v>0</v>
      </c>
    </row>
    <row r="456" spans="1:181" x14ac:dyDescent="0.2">
      <c r="A456" t="s">
        <v>564</v>
      </c>
      <c r="B456" s="1">
        <f t="shared" si="1942"/>
        <v>2007</v>
      </c>
      <c r="C456" s="42">
        <f t="shared" si="2009"/>
        <v>21542.106</v>
      </c>
      <c r="D456" s="42">
        <f t="shared" si="2009"/>
        <v>18256.134999999998</v>
      </c>
      <c r="E456" s="42">
        <f t="shared" si="2009"/>
        <v>32403.58</v>
      </c>
      <c r="F456" s="42">
        <f t="shared" si="2009"/>
        <v>29116.219000000001</v>
      </c>
      <c r="G456" s="42"/>
      <c r="H456" s="42">
        <f t="shared" si="1876"/>
        <v>101318.04</v>
      </c>
      <c r="I456" s="1"/>
      <c r="J456" s="1"/>
      <c r="K456" s="42">
        <f>[2]National!H374</f>
        <v>22203.433535895358</v>
      </c>
      <c r="L456" s="42">
        <f>[10]Commercial_Total!D372</f>
        <v>18352.661210116996</v>
      </c>
      <c r="M456" s="42">
        <f>[11]Total_Industrial!F379</f>
        <v>26661.930411456011</v>
      </c>
      <c r="N456" s="42">
        <f t="shared" si="1971"/>
        <v>28049.494238355834</v>
      </c>
      <c r="O456" s="42"/>
      <c r="P456" s="42">
        <f t="shared" si="1972"/>
        <v>95267.519395824202</v>
      </c>
      <c r="Q456" s="27"/>
      <c r="R456" s="27"/>
      <c r="S456" s="51">
        <f t="shared" si="1977"/>
        <v>1.030699298197463</v>
      </c>
      <c r="T456" s="51">
        <f t="shared" si="1978"/>
        <v>1.0052873299916438</v>
      </c>
      <c r="U456" s="51">
        <f t="shared" si="1979"/>
        <v>0.82280817154944019</v>
      </c>
      <c r="V456" s="51">
        <f t="shared" si="1980"/>
        <v>0.96336321135501257</v>
      </c>
      <c r="W456" s="1"/>
      <c r="X456" s="51">
        <f>P456/H456</f>
        <v>0.94028190237221532</v>
      </c>
      <c r="Z456" s="231">
        <f t="shared" si="1973"/>
        <v>110636.42701516766</v>
      </c>
      <c r="AA456" s="231">
        <f t="shared" si="1997"/>
        <v>82517.823695937244</v>
      </c>
      <c r="AB456" s="231">
        <f t="shared" si="1995"/>
        <v>2557.6206077097186</v>
      </c>
      <c r="AC456" s="277">
        <f t="shared" si="1983"/>
        <v>1.6278385950555496</v>
      </c>
      <c r="AD456" s="23"/>
      <c r="AE456" s="42">
        <f t="shared" si="1998"/>
        <v>14876.8</v>
      </c>
      <c r="AH456" s="267">
        <f t="shared" si="1879"/>
        <v>200.68827360857728</v>
      </c>
      <c r="AI456" s="267">
        <f t="shared" si="1880"/>
        <v>222.40844932778549</v>
      </c>
      <c r="AJ456" s="267">
        <f t="shared" si="1996"/>
        <v>10.424505624910124</v>
      </c>
      <c r="AK456" s="51">
        <f t="shared" si="1910"/>
        <v>17.231127412480749</v>
      </c>
      <c r="AN456" s="34">
        <f t="shared" si="1911"/>
        <v>6.4037642097644794</v>
      </c>
      <c r="AO456" s="34">
        <f t="shared" si="1912"/>
        <v>6.8104726822972683</v>
      </c>
      <c r="AQ456" s="26">
        <f t="shared" si="1999"/>
        <v>1.0930537658853448</v>
      </c>
      <c r="AR456" s="26">
        <f t="shared" si="2000"/>
        <v>1.1268457573452371</v>
      </c>
      <c r="AS456" s="26">
        <f t="shared" si="2008"/>
        <v>0.78122224229896364</v>
      </c>
      <c r="AT456" s="26">
        <f t="shared" si="1974"/>
        <v>0.88901583519384708</v>
      </c>
      <c r="AU456" s="26"/>
      <c r="AV456" s="26">
        <f t="shared" si="1913"/>
        <v>0.70065966508001254</v>
      </c>
      <c r="AY456" s="34">
        <f t="shared" si="1914"/>
        <v>7.4368430721101086</v>
      </c>
      <c r="AZ456" s="34">
        <f t="shared" si="1915"/>
        <v>5.5467455162358332</v>
      </c>
      <c r="BA456" s="34">
        <f t="shared" si="1916"/>
        <v>0.1719200774164954</v>
      </c>
      <c r="BB456" s="369">
        <f t="shared" si="1917"/>
        <v>1.0942128650351889E-4</v>
      </c>
      <c r="BD456" s="26">
        <f t="shared" si="2018"/>
        <v>1.0930537658853445</v>
      </c>
      <c r="BE456" s="26">
        <f t="shared" si="2019"/>
        <v>1.0930537658853448</v>
      </c>
      <c r="BF456" s="26"/>
      <c r="BH456" s="258">
        <f>[2]National!CQ374</f>
        <v>0.88048225687791493</v>
      </c>
      <c r="BI456" s="258">
        <f>[10]Commercial_Total!Y372</f>
        <v>1.1062041604791735</v>
      </c>
      <c r="BJ456" s="258">
        <f>[11]Total_Industrial!Z379</f>
        <v>0.84122297014277947</v>
      </c>
      <c r="BK456" s="258">
        <f t="shared" si="1975"/>
        <v>0.83191953983036648</v>
      </c>
      <c r="BL456" s="1"/>
      <c r="BN456" s="258">
        <f>[2]National!CU374</f>
        <v>1.2414262267603016</v>
      </c>
      <c r="BO456" s="258">
        <f>[10]Commercial_Total!X372</f>
        <v>1.0186598438186329</v>
      </c>
      <c r="BP456" s="258">
        <f>[11]Total_Industrial!AD379</f>
        <v>0.92867805814989679</v>
      </c>
      <c r="BQ456" s="258">
        <f t="shared" si="1976"/>
        <v>1.068631992193769</v>
      </c>
      <c r="BZ456" s="83">
        <f t="shared" si="2010"/>
        <v>1.9611637686699974</v>
      </c>
      <c r="CA456" s="83">
        <f t="shared" si="2001"/>
        <v>0.67623969669969286</v>
      </c>
      <c r="CB456" s="83">
        <f t="shared" si="2002"/>
        <v>0.70065966508001254</v>
      </c>
      <c r="CC456" s="83">
        <f t="shared" si="2011"/>
        <v>0.74956539022066182</v>
      </c>
      <c r="CD456" s="83">
        <f t="shared" si="2012"/>
        <v>1.0499737206745319</v>
      </c>
      <c r="CE456" s="83">
        <f t="shared" si="2013"/>
        <v>0.89026577909006466</v>
      </c>
      <c r="CF456" s="84">
        <f t="shared" si="2014"/>
        <v>1.3741099875006295</v>
      </c>
      <c r="CG456" s="84">
        <f t="shared" si="2003"/>
        <v>1.3741083493233757</v>
      </c>
      <c r="CH456" s="9"/>
      <c r="CI456" s="84">
        <f t="shared" si="2015"/>
        <v>0.78702396165884569</v>
      </c>
      <c r="CJ456" s="26"/>
      <c r="CK456" s="87">
        <f t="shared" si="1889"/>
        <v>0.85544106619373783</v>
      </c>
      <c r="CL456" s="87">
        <f t="shared" si="1920"/>
        <v>7.7598847830480605E-4</v>
      </c>
      <c r="CM456" s="92">
        <f t="shared" si="1921"/>
        <v>1</v>
      </c>
      <c r="CN456" s="92">
        <f t="shared" si="1922"/>
        <v>1</v>
      </c>
      <c r="CO456" s="5">
        <f t="shared" si="1890"/>
        <v>1</v>
      </c>
      <c r="CP456" s="91">
        <f t="shared" si="1891"/>
        <v>1</v>
      </c>
      <c r="CQ456" s="37">
        <f t="shared" si="2016"/>
        <v>1.3741099875006295</v>
      </c>
      <c r="CR456">
        <f t="shared" si="2017"/>
        <v>0.78702396165884569</v>
      </c>
      <c r="CS456" s="84">
        <f t="shared" si="1894"/>
        <v>0.94477940118245596</v>
      </c>
      <c r="CT456" s="205"/>
      <c r="CU456" s="244"/>
      <c r="CV456" s="5"/>
      <c r="CW456" s="26">
        <f t="shared" si="1923"/>
        <v>0.23306404613772894</v>
      </c>
      <c r="CX456" s="26">
        <f t="shared" si="1924"/>
        <v>0.19264342481579758</v>
      </c>
      <c r="CY456" s="26">
        <f t="shared" si="1925"/>
        <v>0.27986380437470137</v>
      </c>
      <c r="CZ456" s="26">
        <f t="shared" si="1926"/>
        <v>0.29442872467177211</v>
      </c>
      <c r="DA456" s="26"/>
      <c r="DB456">
        <f t="shared" si="1927"/>
        <v>1</v>
      </c>
      <c r="DD456" s="26">
        <f t="shared" si="1944"/>
        <v>0.23053800332398441</v>
      </c>
      <c r="DE456" s="26">
        <f t="shared" si="1945"/>
        <v>0.19139347384205013</v>
      </c>
      <c r="DF456" s="26">
        <f t="shared" si="1946"/>
        <v>0.28179288816248232</v>
      </c>
      <c r="DG456" s="26">
        <f t="shared" si="1947"/>
        <v>0.29625557340259251</v>
      </c>
      <c r="DH456" s="26"/>
      <c r="DI456" s="26">
        <f t="shared" si="1948"/>
        <v>0.99997993873110924</v>
      </c>
      <c r="DJ456" s="26"/>
      <c r="DK456" s="26">
        <f t="shared" si="1949"/>
        <v>0.23054262830164154</v>
      </c>
      <c r="DL456" s="26">
        <f t="shared" si="1950"/>
        <v>0.19139731351502154</v>
      </c>
      <c r="DM456" s="26">
        <f t="shared" si="1951"/>
        <v>0.28179854139879434</v>
      </c>
      <c r="DN456" s="26">
        <f t="shared" si="1952"/>
        <v>0.29626151678454271</v>
      </c>
      <c r="DO456" s="26"/>
      <c r="DP456" s="26">
        <f t="shared" si="1953"/>
        <v>1</v>
      </c>
      <c r="DQ456" s="26"/>
      <c r="DR456" s="26"/>
      <c r="DS456" s="26">
        <f t="shared" si="1954"/>
        <v>3.6258051102220204E-2</v>
      </c>
      <c r="DT456" s="26">
        <f t="shared" si="1955"/>
        <v>1.646007008800493E-2</v>
      </c>
      <c r="DU456" s="26">
        <f t="shared" si="1956"/>
        <v>-4.1317547380653004E-3</v>
      </c>
      <c r="DV456" s="26">
        <f t="shared" si="1957"/>
        <v>-5.7319900453309935E-3</v>
      </c>
      <c r="DW456" s="26"/>
      <c r="DY456" s="26">
        <f t="shared" si="1969"/>
        <v>1.0086844419221397</v>
      </c>
      <c r="DZ456" s="26">
        <f t="shared" si="1958"/>
        <v>0.79957844318954896</v>
      </c>
      <c r="EA456" s="26">
        <f t="shared" si="2004"/>
        <v>0.94477940118245596</v>
      </c>
      <c r="EC456" s="26">
        <f t="shared" si="1928"/>
        <v>-1.2778686973012569E-2</v>
      </c>
      <c r="ED456" s="26">
        <f t="shared" si="1929"/>
        <v>-1.7823021244094605E-3</v>
      </c>
      <c r="EE456" s="26">
        <f t="shared" si="1930"/>
        <v>-7.946637456306355E-3</v>
      </c>
      <c r="EF456" s="26">
        <f t="shared" si="1931"/>
        <v>-4.9818939221208183E-3</v>
      </c>
      <c r="EG456" s="26"/>
      <c r="EI456" s="26">
        <f t="shared" si="1932"/>
        <v>0.99302200584220646</v>
      </c>
      <c r="EJ456" s="26">
        <f t="shared" si="1959"/>
        <v>0.62095919551622869</v>
      </c>
      <c r="EK456" s="26">
        <f t="shared" si="1933"/>
        <v>0.74956539022066182</v>
      </c>
      <c r="EL456" s="26">
        <v>0.83328366884709393</v>
      </c>
      <c r="EN456" s="26">
        <f t="shared" si="1960"/>
        <v>-4.5561125795535421E-4</v>
      </c>
      <c r="EO456" s="26">
        <f t="shared" si="1961"/>
        <v>-2.628316720273788E-3</v>
      </c>
      <c r="EP456" s="26">
        <f t="shared" si="1962"/>
        <v>-1.3287196465376676E-2</v>
      </c>
      <c r="EQ456" s="26">
        <f t="shared" si="1963"/>
        <v>-7.6037641549026235E-3</v>
      </c>
      <c r="ET456" s="26">
        <f t="shared" si="1964"/>
        <v>0.99341665990238348</v>
      </c>
      <c r="EU456" s="26">
        <f t="shared" si="1965"/>
        <v>0.76334775137829436</v>
      </c>
      <c r="EV456" s="26">
        <f t="shared" si="2005"/>
        <v>0.89026577909006466</v>
      </c>
      <c r="EW456" s="26"/>
      <c r="EX456" s="26">
        <f t="shared" si="1934"/>
        <v>3.6713662360175384E-2</v>
      </c>
      <c r="EY456" s="26">
        <f t="shared" si="1935"/>
        <v>1.9088386808278558E-2</v>
      </c>
      <c r="EZ456" s="26">
        <f t="shared" si="1936"/>
        <v>9.1555712639631252E-3</v>
      </c>
      <c r="FA456" s="26">
        <f t="shared" si="1937"/>
        <v>1.8717741095719983E-3</v>
      </c>
      <c r="FB456" s="26"/>
      <c r="FC456" s="26"/>
      <c r="FD456" s="26">
        <f t="shared" si="1966"/>
        <v>1.0153689981819984</v>
      </c>
      <c r="FE456" s="26">
        <f t="shared" si="1967"/>
        <v>1.0553379598432098</v>
      </c>
      <c r="FF456" s="26">
        <f t="shared" si="2006"/>
        <v>1.0499737206745319</v>
      </c>
      <c r="FV456" s="26">
        <f t="shared" si="2007"/>
        <v>1.9611637686699974</v>
      </c>
      <c r="FX456" s="8">
        <f t="shared" si="1968"/>
        <v>58</v>
      </c>
      <c r="FY456" t="b">
        <f t="shared" si="1938"/>
        <v>0</v>
      </c>
    </row>
    <row r="457" spans="1:181" x14ac:dyDescent="0.2">
      <c r="A457" t="s">
        <v>564</v>
      </c>
      <c r="B457" s="1">
        <f t="shared" si="1942"/>
        <v>2008</v>
      </c>
      <c r="C457" s="42">
        <f t="shared" si="2009"/>
        <v>21695.054</v>
      </c>
      <c r="D457" s="42">
        <f t="shared" si="2009"/>
        <v>18405.495999999999</v>
      </c>
      <c r="E457" s="42">
        <f t="shared" si="2009"/>
        <v>31361.616000000002</v>
      </c>
      <c r="F457" s="42">
        <f t="shared" si="2009"/>
        <v>27829.355</v>
      </c>
      <c r="G457" s="42"/>
      <c r="H457" s="42">
        <f t="shared" si="1876"/>
        <v>99291.520999999993</v>
      </c>
      <c r="I457" s="1"/>
      <c r="J457" s="1"/>
      <c r="K457" s="42">
        <f>[2]National!H375</f>
        <v>22373.965892755812</v>
      </c>
      <c r="L457" s="42">
        <f>[10]Commercial_Total!D373</f>
        <v>18524.523972872586</v>
      </c>
      <c r="M457" s="42">
        <f>[11]Total_Industrial!F380</f>
        <v>25663.803201402472</v>
      </c>
      <c r="N457" s="42">
        <f t="shared" si="1971"/>
        <v>27517.87352316975</v>
      </c>
      <c r="O457" s="42"/>
      <c r="P457" s="42">
        <f t="shared" si="1972"/>
        <v>94080.166590200621</v>
      </c>
      <c r="Q457" s="27"/>
      <c r="R457" s="27"/>
      <c r="S457" s="51">
        <f>K457/C457</f>
        <v>1.0312933949256735</v>
      </c>
      <c r="T457" s="51">
        <f>L457/D457</f>
        <v>1.0064669799103805</v>
      </c>
      <c r="U457" s="51">
        <f>M457/E457</f>
        <v>0.81831890299920995</v>
      </c>
      <c r="V457" s="51">
        <f>N457/F457</f>
        <v>0.98880744893906991</v>
      </c>
      <c r="W457" s="1"/>
      <c r="X457" s="51">
        <f>P457/H457</f>
        <v>0.94751460792105935</v>
      </c>
      <c r="Z457" s="231">
        <f t="shared" si="1973"/>
        <v>111152.38122754355</v>
      </c>
      <c r="AA457" s="231">
        <f t="shared" si="1997"/>
        <v>83696.455468329936</v>
      </c>
      <c r="AB457" s="231">
        <f t="shared" si="1995"/>
        <v>2423.1045247103261</v>
      </c>
      <c r="AC457" s="277">
        <f t="shared" si="1983"/>
        <v>1.6004580311312939</v>
      </c>
      <c r="AD457" s="23"/>
      <c r="AE457" s="42">
        <f t="shared" si="1998"/>
        <v>14833.6</v>
      </c>
      <c r="AH457" s="267">
        <f t="shared" si="1879"/>
        <v>201.29092733473124</v>
      </c>
      <c r="AI457" s="267">
        <f t="shared" si="1880"/>
        <v>221.32985046041904</v>
      </c>
      <c r="AJ457" s="267">
        <f t="shared" si="1996"/>
        <v>10.591290198044796</v>
      </c>
      <c r="AK457" s="51">
        <f t="shared" si="1910"/>
        <v>17.193748906816733</v>
      </c>
      <c r="AN457" s="34">
        <f t="shared" si="1911"/>
        <v>6.3423691207933759</v>
      </c>
      <c r="AO457" s="34">
        <f t="shared" si="1912"/>
        <v>6.69369006849315</v>
      </c>
      <c r="AQ457" s="26">
        <f t="shared" si="1999"/>
        <v>1.0963361346707887</v>
      </c>
      <c r="AR457" s="26">
        <f t="shared" si="2000"/>
        <v>1.121380971446847</v>
      </c>
      <c r="AS457" s="26">
        <f t="shared" si="2008"/>
        <v>0.7937212348549072</v>
      </c>
      <c r="AT457" s="26">
        <f t="shared" si="1974"/>
        <v>0.88708734365433672</v>
      </c>
      <c r="AU457" s="26"/>
      <c r="AV457" s="26">
        <f t="shared" si="1913"/>
        <v>0.69394219999745088</v>
      </c>
      <c r="AY457" s="34">
        <f t="shared" si="1914"/>
        <v>7.4932842484321771</v>
      </c>
      <c r="AZ457" s="34">
        <f t="shared" si="1915"/>
        <v>5.6423562364045097</v>
      </c>
      <c r="BA457" s="34">
        <f t="shared" si="1916"/>
        <v>0.1633524245436257</v>
      </c>
      <c r="BB457" s="369">
        <f t="shared" si="1917"/>
        <v>1.078941073732131E-4</v>
      </c>
      <c r="BD457" s="26">
        <f t="shared" si="2018"/>
        <v>1.0963361346707889</v>
      </c>
      <c r="BE457" s="26">
        <f t="shared" si="2019"/>
        <v>1.0963361346707887</v>
      </c>
      <c r="BF457" s="26"/>
      <c r="BH457" s="258">
        <f>[2]National!CQ375</f>
        <v>0.8766221648821112</v>
      </c>
      <c r="BI457" s="258">
        <f>[10]Commercial_Total!Y373</f>
        <v>1.1051882853933876</v>
      </c>
      <c r="BJ457" s="258">
        <f>[11]Total_Industrial!Z380</f>
        <v>0.85846635461396292</v>
      </c>
      <c r="BK457" s="258">
        <f t="shared" si="1975"/>
        <v>0.82651078855921678</v>
      </c>
      <c r="BL457" s="1"/>
      <c r="BN457" s="258">
        <f>[2]National!CU375</f>
        <v>1.250637023099028</v>
      </c>
      <c r="BO457" s="258">
        <f>[10]Commercial_Total!X373</f>
        <v>1.0146515179969497</v>
      </c>
      <c r="BP457" s="258">
        <f>[11]Total_Industrial!AD380</f>
        <v>0.9245841308734849</v>
      </c>
      <c r="BQ457" s="258">
        <f t="shared" si="1976"/>
        <v>1.0732919109268</v>
      </c>
      <c r="BZ457" s="83">
        <f t="shared" si="2010"/>
        <v>1.9554688426908526</v>
      </c>
      <c r="CA457" s="83">
        <f t="shared" si="2001"/>
        <v>0.66464387317572915</v>
      </c>
      <c r="CB457" s="83">
        <f t="shared" si="2002"/>
        <v>0.69394219999745088</v>
      </c>
      <c r="CC457" s="83">
        <f t="shared" si="2011"/>
        <v>0.73977956790485278</v>
      </c>
      <c r="CD457" s="83">
        <f t="shared" si="2012"/>
        <v>1.051054306914323</v>
      </c>
      <c r="CE457" s="83">
        <f t="shared" si="2013"/>
        <v>0.8924755553621242</v>
      </c>
      <c r="CF457" s="84">
        <f t="shared" si="2014"/>
        <v>1.3569839742819889</v>
      </c>
      <c r="CG457" s="84">
        <f t="shared" si="2003"/>
        <v>1.3569823507233594</v>
      </c>
      <c r="CH457" s="9"/>
      <c r="CI457" s="84">
        <f t="shared" si="2015"/>
        <v>0.77754850101361239</v>
      </c>
      <c r="CJ457" s="26"/>
      <c r="CK457" s="87">
        <f t="shared" si="1889"/>
        <v>0.86562799479128794</v>
      </c>
      <c r="CL457" s="87">
        <f t="shared" si="1920"/>
        <v>7.4517113020253884E-4</v>
      </c>
      <c r="CM457" s="92">
        <f t="shared" si="1921"/>
        <v>1</v>
      </c>
      <c r="CN457" s="92">
        <f t="shared" si="1922"/>
        <v>1</v>
      </c>
      <c r="CO457" s="5">
        <f t="shared" si="1890"/>
        <v>1</v>
      </c>
      <c r="CP457" s="91">
        <f t="shared" si="1891"/>
        <v>1</v>
      </c>
      <c r="CQ457" s="37">
        <f t="shared" si="2016"/>
        <v>1.3569839742819889</v>
      </c>
      <c r="CR457">
        <f t="shared" si="2017"/>
        <v>0.77754850101361239</v>
      </c>
      <c r="CS457" s="84">
        <f t="shared" si="1894"/>
        <v>0.94809922296409321</v>
      </c>
      <c r="CT457" s="205"/>
      <c r="CU457" s="244"/>
      <c r="CV457" s="5"/>
      <c r="CW457" s="26">
        <f t="shared" si="1923"/>
        <v>0.23781809390510031</v>
      </c>
      <c r="CX457" s="26">
        <f t="shared" si="1924"/>
        <v>0.19690147928375479</v>
      </c>
      <c r="CY457" s="26">
        <f t="shared" si="1925"/>
        <v>0.27278654079334519</v>
      </c>
      <c r="CZ457" s="26">
        <f t="shared" si="1926"/>
        <v>0.29249388601779974</v>
      </c>
      <c r="DA457" s="26"/>
      <c r="DB457">
        <f t="shared" si="1927"/>
        <v>1</v>
      </c>
      <c r="DD457" s="26">
        <f t="shared" si="1944"/>
        <v>0.23543307028977276</v>
      </c>
      <c r="DE457" s="26">
        <f t="shared" si="1945"/>
        <v>0.19476469444793895</v>
      </c>
      <c r="DF457" s="26">
        <f t="shared" si="1946"/>
        <v>0.27631006663416491</v>
      </c>
      <c r="DG457" s="26">
        <f t="shared" si="1947"/>
        <v>0.29346024228258127</v>
      </c>
      <c r="DH457" s="26"/>
      <c r="DI457" s="26">
        <f t="shared" si="1948"/>
        <v>0.99996807365445795</v>
      </c>
      <c r="DJ457" s="26"/>
      <c r="DK457" s="26">
        <f t="shared" si="1949"/>
        <v>0.23544058704730944</v>
      </c>
      <c r="DL457" s="26">
        <f t="shared" si="1950"/>
        <v>0.19477091277140163</v>
      </c>
      <c r="DM457" s="26">
        <f t="shared" si="1951"/>
        <v>0.27631888848647851</v>
      </c>
      <c r="DN457" s="26">
        <f t="shared" si="1952"/>
        <v>0.29346961169481034</v>
      </c>
      <c r="DO457" s="26"/>
      <c r="DP457" s="26">
        <f t="shared" si="1953"/>
        <v>1</v>
      </c>
      <c r="DQ457" s="26"/>
      <c r="DR457" s="26"/>
      <c r="DS457" s="26">
        <f t="shared" si="1954"/>
        <v>2.9984346267589311E-3</v>
      </c>
      <c r="DT457" s="26">
        <f t="shared" si="1955"/>
        <v>-4.8614284236215034E-3</v>
      </c>
      <c r="DU457" s="26">
        <f t="shared" si="1956"/>
        <v>1.5872639435275837E-2</v>
      </c>
      <c r="DV457" s="26">
        <f t="shared" si="1957"/>
        <v>-2.1715993984460251E-3</v>
      </c>
      <c r="DW457" s="26"/>
      <c r="DY457" s="26">
        <f t="shared" si="1969"/>
        <v>1.0035138591902852</v>
      </c>
      <c r="DZ457" s="26">
        <f t="shared" si="1958"/>
        <v>0.80238804925050455</v>
      </c>
      <c r="EA457" s="26">
        <f t="shared" si="2004"/>
        <v>0.94809922296409321</v>
      </c>
      <c r="EC457" s="26">
        <f t="shared" si="1928"/>
        <v>7.5607453280317691E-3</v>
      </c>
      <c r="ED457" s="26">
        <f t="shared" si="1929"/>
        <v>1.7090388388088684E-2</v>
      </c>
      <c r="EE457" s="26">
        <f t="shared" si="1930"/>
        <v>-5.1119722072480001E-2</v>
      </c>
      <c r="EF457" s="26">
        <f t="shared" si="1931"/>
        <v>-1.4055187200017239E-2</v>
      </c>
      <c r="EG457" s="26"/>
      <c r="EI457" s="26">
        <f t="shared" si="1932"/>
        <v>0.98694467161440291</v>
      </c>
      <c r="EJ457" s="26">
        <f t="shared" si="1959"/>
        <v>0.6128523693047081</v>
      </c>
      <c r="EK457" s="26">
        <f t="shared" si="1933"/>
        <v>0.73977956790485278</v>
      </c>
      <c r="EL457" s="26">
        <v>0.83328366884709393</v>
      </c>
      <c r="EN457" s="26">
        <f t="shared" si="1960"/>
        <v>-4.393703820675921E-3</v>
      </c>
      <c r="EO457" s="26">
        <f t="shared" si="1961"/>
        <v>-9.1876515101855833E-4</v>
      </c>
      <c r="EP457" s="26">
        <f t="shared" si="1962"/>
        <v>2.0290738816764319E-2</v>
      </c>
      <c r="EQ457" s="26">
        <f t="shared" si="1963"/>
        <v>-6.5227587260634004E-3</v>
      </c>
      <c r="ET457" s="26">
        <f t="shared" si="1964"/>
        <v>1.0024821534467134</v>
      </c>
      <c r="EU457" s="26">
        <f t="shared" si="1965"/>
        <v>0.76524249763041896</v>
      </c>
      <c r="EV457" s="26">
        <f t="shared" si="2005"/>
        <v>0.8924755553621242</v>
      </c>
      <c r="EW457" s="26"/>
      <c r="EX457" s="26">
        <f t="shared" si="1934"/>
        <v>7.3921384474350781E-3</v>
      </c>
      <c r="EY457" s="26">
        <f t="shared" si="1935"/>
        <v>-3.9426632726028525E-3</v>
      </c>
      <c r="EZ457" s="26">
        <f t="shared" si="1936"/>
        <v>-4.4180839170304687E-3</v>
      </c>
      <c r="FA457" s="26">
        <f t="shared" si="1937"/>
        <v>4.3511593276177015E-3</v>
      </c>
      <c r="FB457" s="26"/>
      <c r="FC457" s="26"/>
      <c r="FD457" s="26">
        <f t="shared" si="1966"/>
        <v>1.0010291555098132</v>
      </c>
      <c r="FE457" s="26">
        <f t="shared" si="1967"/>
        <v>1.0564240667192974</v>
      </c>
      <c r="FF457" s="26">
        <f t="shared" si="2006"/>
        <v>1.051054306914323</v>
      </c>
      <c r="FV457" s="26">
        <f t="shared" si="2007"/>
        <v>1.9554688426908526</v>
      </c>
      <c r="FX457" s="8">
        <f t="shared" si="1968"/>
        <v>59</v>
      </c>
      <c r="FY457" t="b">
        <f t="shared" si="1938"/>
        <v>0</v>
      </c>
    </row>
    <row r="458" spans="1:181" x14ac:dyDescent="0.2">
      <c r="A458" t="s">
        <v>564</v>
      </c>
      <c r="B458" s="1">
        <f t="shared" si="1942"/>
        <v>2009</v>
      </c>
      <c r="C458" s="42">
        <f t="shared" ref="C458:F458" si="2020">C144</f>
        <v>21110.63</v>
      </c>
      <c r="D458" s="42">
        <f t="shared" si="2020"/>
        <v>17889.805</v>
      </c>
      <c r="E458" s="42">
        <f t="shared" si="2020"/>
        <v>28487.545999999998</v>
      </c>
      <c r="F458" s="42">
        <f t="shared" si="2020"/>
        <v>27107.136999999999</v>
      </c>
      <c r="G458" s="42"/>
      <c r="H458" s="42">
        <f t="shared" ref="H458:H460" si="2021">SUM(C458:F458)</f>
        <v>94595.118000000002</v>
      </c>
      <c r="I458" s="312"/>
      <c r="J458" s="312"/>
      <c r="K458" s="42">
        <f>[2]National!H376</f>
        <v>21950.284752572446</v>
      </c>
      <c r="L458" s="42">
        <f>[10]Commercial_Total!D374</f>
        <v>18241.193503692688</v>
      </c>
      <c r="M458" s="42">
        <f>[11]Total_Industrial!F381</f>
        <v>23099.536286541359</v>
      </c>
      <c r="N458" s="42">
        <f t="shared" si="1971"/>
        <v>26701.782029177153</v>
      </c>
      <c r="O458" s="42"/>
      <c r="P458" s="42">
        <f t="shared" ref="P458:P460" si="2022">SUM(K458:N458)</f>
        <v>89992.79657198365</v>
      </c>
      <c r="Q458" s="27"/>
      <c r="R458" s="27"/>
      <c r="S458" s="51">
        <f t="shared" ref="S458:S459" si="2023">K458/C458</f>
        <v>1.0397740262878201</v>
      </c>
      <c r="T458" s="51">
        <f t="shared" ref="T458:T459" si="2024">L458/D458</f>
        <v>1.0196418297288701</v>
      </c>
      <c r="U458" s="51">
        <f t="shared" ref="U458:U459" si="2025">M458/E458</f>
        <v>0.81086437864958116</v>
      </c>
      <c r="V458" s="51">
        <f t="shared" ref="V458:V459" si="2026">N458/F458</f>
        <v>0.98504619020360407</v>
      </c>
      <c r="W458" s="312"/>
      <c r="X458" s="51">
        <f t="shared" ref="X458:X459" si="2027">P458/H458</f>
        <v>0.95134715696410088</v>
      </c>
      <c r="Z458" s="231">
        <f t="shared" ref="Z458:AA458" si="2028">Z144</f>
        <v>111376.23530673655</v>
      </c>
      <c r="AA458" s="231">
        <f t="shared" si="2028"/>
        <v>84394.714908811162</v>
      </c>
      <c r="AB458" s="231">
        <f t="shared" si="1995"/>
        <v>2284.7318116206479</v>
      </c>
      <c r="AC458" s="277">
        <f t="shared" si="1983"/>
        <v>1.5457985245593699</v>
      </c>
      <c r="AD458" s="23"/>
      <c r="AE458" s="42">
        <f t="shared" si="1998"/>
        <v>14417.9</v>
      </c>
      <c r="AH458" s="267">
        <f t="shared" ref="AH458:AH459" si="2029">K458/Z458*1000</f>
        <v>197.08230119396748</v>
      </c>
      <c r="AI458" s="267">
        <f t="shared" ref="AI458:AI459" si="2030">L458/AA458*1000</f>
        <v>216.14141979627956</v>
      </c>
      <c r="AJ458" s="267">
        <f t="shared" ref="AJ458:AJ459" si="2031">M458/AB458</f>
        <v>10.110392899968408</v>
      </c>
      <c r="AK458" s="51">
        <f t="shared" ref="AK458:AK459" si="2032">N458/AC458*0.001</f>
        <v>17.273778959511233</v>
      </c>
      <c r="AN458" s="34">
        <f t="shared" ref="AN458:AN459" si="2033">P458/AE458</f>
        <v>6.2417409312024397</v>
      </c>
      <c r="AO458" s="34">
        <f t="shared" ref="AO458:AO459" si="2034">H458/AE458</f>
        <v>6.5609497915785244</v>
      </c>
      <c r="AQ458" s="26">
        <f t="shared" si="1999"/>
        <v>1.0734137457855384</v>
      </c>
      <c r="AR458" s="26">
        <f t="shared" si="2000"/>
        <v>1.0950934760803881</v>
      </c>
      <c r="AS458" s="26">
        <f t="shared" si="2008"/>
        <v>0.75768233967497511</v>
      </c>
      <c r="AT458" s="26">
        <f t="shared" si="1974"/>
        <v>0.89121638190201835</v>
      </c>
      <c r="AU458" s="26"/>
      <c r="AV458" s="26">
        <f t="shared" si="1913"/>
        <v>0.68293209542350586</v>
      </c>
      <c r="AY458" s="34">
        <f t="shared" ref="AY458:AY459" si="2035">Z458/$AE458</f>
        <v>7.7248583570933738</v>
      </c>
      <c r="AZ458" s="34">
        <f t="shared" ref="AZ458:AZ459" si="2036">AA458/$AE458</f>
        <v>5.8534679050909748</v>
      </c>
      <c r="BA458" s="34">
        <f t="shared" ref="BA458:BA459" si="2037">AB458/$AE458</f>
        <v>0.15846495062530938</v>
      </c>
      <c r="BB458" s="369">
        <f t="shared" si="1917"/>
        <v>1.0721384699293032E-4</v>
      </c>
      <c r="BD458" s="26">
        <f t="shared" ref="BD458:BD459" si="2038">BH458*BN458</f>
        <v>1.0734124692708602</v>
      </c>
      <c r="BE458" s="26">
        <f t="shared" ref="BE458:BE459" si="2039">AQ458</f>
        <v>1.0734137457855384</v>
      </c>
      <c r="BF458" s="26"/>
      <c r="BH458" s="258">
        <f>[2]National!CQ376</f>
        <v>0.85878952208174852</v>
      </c>
      <c r="BI458" s="258">
        <f>[10]Commercial_Total!Y374</f>
        <v>1.0843318427670545</v>
      </c>
      <c r="BJ458" s="258">
        <f>[11]Total_Industrial!Z381</f>
        <v>0.87270726337927806</v>
      </c>
      <c r="BK458" s="258">
        <f t="shared" si="1975"/>
        <v>0.82425745208327461</v>
      </c>
      <c r="BL458" s="312"/>
      <c r="BN458" s="258">
        <f>[2]National!CU376</f>
        <v>1.2499133276205501</v>
      </c>
      <c r="BO458" s="258">
        <f>[10]Commercial_Total!X374</f>
        <v>1.0099246677897713</v>
      </c>
      <c r="BP458" s="258">
        <f>[11]Total_Industrial!AD381</f>
        <v>0.86820108130319773</v>
      </c>
      <c r="BQ458" s="258">
        <f t="shared" si="1976"/>
        <v>1.0812354558026858</v>
      </c>
      <c r="BZ458" s="83">
        <f t="shared" ref="BZ458:BZ460" si="2040">IF(FV458&gt;0,FV458,"NA")</f>
        <v>1.900668362840608</v>
      </c>
      <c r="CA458" s="83">
        <f t="shared" si="2001"/>
        <v>0.65146354799302819</v>
      </c>
      <c r="CB458" s="83">
        <f t="shared" si="2002"/>
        <v>0.68293209542350586</v>
      </c>
      <c r="CC458" s="83">
        <f t="shared" ref="CC458:CC459" si="2041">IF(CM458=1,EK458,"NA")</f>
        <v>0.74331471978999097</v>
      </c>
      <c r="CD458" s="83">
        <f t="shared" ref="CD458:CD459" si="2042">IF(CP458&gt;0, FF458,"NA")</f>
        <v>1.0348328105058635</v>
      </c>
      <c r="CE458" s="83">
        <f t="shared" ref="CE458:CE459" si="2043">IF(CO458&gt;0,EV458, "NA")</f>
        <v>0.88784060707377799</v>
      </c>
      <c r="CF458" s="84">
        <f t="shared" ref="CF458:CF459" si="2044">IF(ISERR(CQ458),"NA ", CQ458)</f>
        <v>1.2980286356044126</v>
      </c>
      <c r="CG458" s="84">
        <f t="shared" si="2003"/>
        <v>1.2980274277399007</v>
      </c>
      <c r="CH458" s="9"/>
      <c r="CI458" s="84">
        <f t="shared" ref="CI458:CI459" si="2045">IF(ISERR(CR458),"NA ", CR458)</f>
        <v>0.76920646057065478</v>
      </c>
      <c r="CJ458" s="26"/>
      <c r="CK458" s="87">
        <f t="shared" ref="CK458:CK459" si="2046">AQ458*AR458*AS458*AT458</f>
        <v>0.79375901303898111</v>
      </c>
      <c r="CL458" s="87">
        <f t="shared" ref="CL458:CL459" si="2047">AY458*AZ458*BA458*BB458</f>
        <v>7.6822399059378274E-4</v>
      </c>
      <c r="CM458" s="92">
        <f t="shared" ref="CM458:CM459" si="2048">IF(ISERR(CK458),0,IF(CK458&lt;0.0001,0,1))</f>
        <v>1</v>
      </c>
      <c r="CN458" s="92">
        <f t="shared" ref="CN458:CN459" si="2049">IF(ISERR(CL458),0,IF(CL458&lt;0.0001,0,1))</f>
        <v>1</v>
      </c>
      <c r="CO458" s="5">
        <f t="shared" ref="CO458:CO459" si="2050">IF(BH458*BI458*BJ458*BK458&gt;0,1,0)</f>
        <v>1</v>
      </c>
      <c r="CP458" s="91">
        <f t="shared" ref="CP458:CP459" si="2051">IF(BN458*BO458*BP458*BQ458&gt;0,1,0)</f>
        <v>1</v>
      </c>
      <c r="CQ458" s="37">
        <f t="shared" ref="CQ458:CQ459" si="2052">BZ458*CC458*CD458*CE458</f>
        <v>1.2980286356044126</v>
      </c>
      <c r="CR458">
        <f t="shared" ref="CR458:CR459" si="2053">CC458*CD458</f>
        <v>0.76920646057065478</v>
      </c>
      <c r="CS458" s="84">
        <f t="shared" ref="CS458:CS459" si="2054">IF(CN458=1,EA458,"NA ")</f>
        <v>0.9286191055797185</v>
      </c>
      <c r="CT458" s="205"/>
      <c r="CU458" s="244"/>
      <c r="CV458" s="5"/>
      <c r="CW458" s="26">
        <f t="shared" ref="CW458:CW459" si="2055">K458/$P458</f>
        <v>0.24391157502272753</v>
      </c>
      <c r="CX458" s="26">
        <f t="shared" ref="CX458:CX459" si="2056">L458/$P458</f>
        <v>0.20269615123141416</v>
      </c>
      <c r="CY458" s="26">
        <f t="shared" ref="CY458:CY459" si="2057">M458/$P458</f>
        <v>0.25668205863637594</v>
      </c>
      <c r="CZ458" s="26">
        <f t="shared" ref="CZ458:CZ459" si="2058">N458/$P458</f>
        <v>0.29671021510948231</v>
      </c>
      <c r="DA458" s="26"/>
      <c r="DB458">
        <f t="shared" ref="DB458:DB459" si="2059">SUM(CW458:CZ458)</f>
        <v>1</v>
      </c>
      <c r="DD458" s="26">
        <f t="shared" ref="DD458:DD459" si="2060">(CW458-CW457)/LN(CW458/CW457)</f>
        <v>0.24085198766797983</v>
      </c>
      <c r="DE458" s="26">
        <f t="shared" ref="DE458:DE459" si="2061">(CX458-CX457)/LN(CX458/CX457)</f>
        <v>0.19978480945792787</v>
      </c>
      <c r="DF458" s="26">
        <f t="shared" ref="DF458:DF459" si="2062">(CY458-CY457)/LN(CY458/CY457)</f>
        <v>0.26465263973809749</v>
      </c>
      <c r="DG458" s="26">
        <f t="shared" ref="DG458:DG459" si="2063">(CZ458-CZ457)/LN(CZ458/CZ457)</f>
        <v>0.29459702183824066</v>
      </c>
      <c r="DH458" s="26"/>
      <c r="DI458" s="26">
        <f t="shared" ref="DI458:DI459" si="2064">SUM(DD458:DG458)</f>
        <v>0.99988645870224591</v>
      </c>
      <c r="DJ458" s="26"/>
      <c r="DK458" s="26">
        <f t="shared" ref="DK458:DK459" si="2065">DD458/$DI458</f>
        <v>0.2408793374205527</v>
      </c>
      <c r="DL458" s="26">
        <f t="shared" ref="DL458:DL459" si="2066">DE458/$DI458</f>
        <v>0.19980749586030885</v>
      </c>
      <c r="DM458" s="26">
        <f t="shared" ref="DM458:DM459" si="2067">DF458/$DI458</f>
        <v>0.26468269215445778</v>
      </c>
      <c r="DN458" s="26">
        <f t="shared" ref="DN458:DN459" si="2068">DG458/$DI458</f>
        <v>0.29463047456468061</v>
      </c>
      <c r="DO458" s="26"/>
      <c r="DP458" s="26">
        <f t="shared" ref="DP458:DP459" si="2069">SUM(DK458:DN458)</f>
        <v>1</v>
      </c>
      <c r="DQ458" s="26"/>
      <c r="DR458" s="26"/>
      <c r="DS458" s="26">
        <f t="shared" ref="DS458:DS459" si="2070">LN(AQ458/AQ457)</f>
        <v>-2.1129847207559161E-2</v>
      </c>
      <c r="DT458" s="26">
        <f t="shared" ref="DT458:DT459" si="2071">LN(AR458/AR457)</f>
        <v>-2.3721210086147769E-2</v>
      </c>
      <c r="DU458" s="26">
        <f t="shared" ref="DU458:DU459" si="2072">LN(AS458/AS457)</f>
        <v>-4.6468089138216095E-2</v>
      </c>
      <c r="DV458" s="26">
        <f t="shared" ref="DV458:DV459" si="2073">LN(AT458/AT457)</f>
        <v>4.6438025276915838E-3</v>
      </c>
      <c r="DW458" s="26"/>
      <c r="DY458" s="26">
        <f t="shared" ref="DY458:DY459" si="2074">EXP(SUMPRODUCT($DK458:$DN458,DS458:DV458))</f>
        <v>0.97945350348091942</v>
      </c>
      <c r="DZ458" s="26">
        <f t="shared" ref="DZ458:DZ459" si="2075">IF(ISERR(DY458),DZ457,DY458*DZ457)</f>
        <v>0.78590178598962723</v>
      </c>
      <c r="EA458" s="26">
        <f t="shared" ref="EA458:EA459" si="2076">DZ458/EA$150</f>
        <v>0.9286191055797185</v>
      </c>
      <c r="EC458" s="26">
        <f t="shared" ref="EC458:EC459" si="2077">LN(AY458/AY457)</f>
        <v>3.0436301104572655E-2</v>
      </c>
      <c r="ED458" s="26">
        <f t="shared" ref="ED458:ED459" si="2078">LN(AZ458/AZ457)</f>
        <v>3.6732539214249793E-2</v>
      </c>
      <c r="EE458" s="26">
        <f t="shared" ref="EE458:EE459" si="2079">LN(BA458/BA457)</f>
        <v>-3.0376543404423965E-2</v>
      </c>
      <c r="EF458" s="26">
        <f t="shared" ref="EF458:EF459" si="2080">LN(BB458/BB457)</f>
        <v>-6.324848841883811E-3</v>
      </c>
      <c r="EG458" s="26"/>
      <c r="EI458" s="26">
        <f t="shared" ref="EI458:EI459" si="2081">EXP(SUMPRODUCT($DK458:$DN458,EC458:EF458))</f>
        <v>1.0047786557489689</v>
      </c>
      <c r="EJ458" s="26">
        <f t="shared" ref="EJ458:EJ459" si="2082">IF(ISERR(EI458),EJ457,EI458*EJ457)</f>
        <v>0.6157809798025552</v>
      </c>
      <c r="EK458" s="26">
        <f t="shared" si="1933"/>
        <v>0.74331471978999097</v>
      </c>
      <c r="EL458" s="26">
        <v>0.83328366884709393</v>
      </c>
      <c r="EN458" s="26">
        <f t="shared" ref="EN458:EN459" si="2083">LN(BH458/BH457)</f>
        <v>-2.0552207443192527E-2</v>
      </c>
      <c r="EO458" s="26">
        <f t="shared" ref="EO458:EO459" si="2084">LN(BI458/BI457)</f>
        <v>-1.9051730291746442E-2</v>
      </c>
      <c r="EP458" s="26">
        <f t="shared" ref="EP458:EP459" si="2085">LN(BJ458/BJ457)</f>
        <v>1.6452688345384457E-2</v>
      </c>
      <c r="EQ458" s="26">
        <f t="shared" ref="EQ458:EQ459" si="2086">LN(BK458/BK457)</f>
        <v>-2.730047525756495E-3</v>
      </c>
      <c r="ET458" s="26">
        <f t="shared" ref="ET458:ET459" si="2087">EXP(SUMPRODUCT($DK458:$DN458,EN458:EQ458))</f>
        <v>0.99480663838858252</v>
      </c>
      <c r="EU458" s="26">
        <f t="shared" ref="EU458:EU459" si="2088">IF(ISERR(ET458),EU457,ET458*EU457)</f>
        <v>0.76126831661979988</v>
      </c>
      <c r="EV458" s="26">
        <f t="shared" si="2005"/>
        <v>0.88784060707377799</v>
      </c>
      <c r="EW458" s="26"/>
      <c r="EX458" s="26">
        <f t="shared" ref="EX458:EX459" si="2089">LN(BN458/BN457)</f>
        <v>-5.7882897536972887E-4</v>
      </c>
      <c r="EY458" s="26">
        <f t="shared" ref="EY458:EY459" si="2090">LN(BO458/BO457)</f>
        <v>-4.6694797944012009E-3</v>
      </c>
      <c r="EZ458" s="26">
        <f t="shared" ref="EZ458:EZ459" si="2091">LN(BP458/BP457)</f>
        <v>-6.2920699853689255E-2</v>
      </c>
      <c r="FA458" s="26">
        <f t="shared" ref="FA458:FA459" si="2092">LN(BQ458/BQ457)</f>
        <v>7.3738500534482228E-3</v>
      </c>
      <c r="FB458" s="26"/>
      <c r="FC458" s="26"/>
      <c r="FD458" s="26">
        <f t="shared" ref="FD458:FD459" si="2093">EXP(SUMPRODUCT($DK458:$DN458,EX458:FA458))</f>
        <v>0.98456645265449461</v>
      </c>
      <c r="FE458" s="26">
        <f t="shared" ref="FE458:FE459" si="2094">IF(ISERR(FD458),FE457,FD458*FE457)</f>
        <v>1.0401196958686538</v>
      </c>
      <c r="FF458" s="26">
        <f t="shared" si="2006"/>
        <v>1.0348328105058635</v>
      </c>
      <c r="FV458" s="26">
        <f t="shared" si="2007"/>
        <v>1.900668362840608</v>
      </c>
      <c r="FX458" s="8">
        <f t="shared" si="1968"/>
        <v>60</v>
      </c>
      <c r="FY458" t="b">
        <f t="shared" ref="FY458:FY459" si="2095">(FX458+Begin_year_chart1&lt;=End_year_chart1)</f>
        <v>0</v>
      </c>
    </row>
    <row r="459" spans="1:181" x14ac:dyDescent="0.2">
      <c r="A459" t="s">
        <v>564</v>
      </c>
      <c r="B459" s="1">
        <f t="shared" si="1942"/>
        <v>2010</v>
      </c>
      <c r="C459" s="42">
        <f t="shared" ref="C459:F460" si="2096">C145</f>
        <v>21853.03</v>
      </c>
      <c r="D459" s="42">
        <f t="shared" si="2096"/>
        <v>18055.651000000002</v>
      </c>
      <c r="E459" s="42">
        <f t="shared" si="2096"/>
        <v>30542.964</v>
      </c>
      <c r="F459" s="42">
        <f t="shared" si="2096"/>
        <v>27560.441999999999</v>
      </c>
      <c r="G459" s="42"/>
      <c r="H459" s="42">
        <f t="shared" si="2021"/>
        <v>98012.086999999985</v>
      </c>
      <c r="I459" s="312"/>
      <c r="J459" s="312"/>
      <c r="K459" s="42">
        <f>[2]National!H377</f>
        <v>22788.162348531983</v>
      </c>
      <c r="L459" s="42">
        <f>[10]Commercial_Total!D375</f>
        <v>18463.073620698666</v>
      </c>
      <c r="M459" s="42">
        <f>[11]Total_Industrial!F382</f>
        <v>23884.494690684478</v>
      </c>
      <c r="N459" s="42">
        <f t="shared" si="1971"/>
        <v>27076.07584557568</v>
      </c>
      <c r="O459" s="42"/>
      <c r="P459" s="42">
        <f t="shared" si="2022"/>
        <v>92211.806505490807</v>
      </c>
      <c r="Q459" s="27"/>
      <c r="R459" s="27"/>
      <c r="S459" s="51">
        <f t="shared" si="2023"/>
        <v>1.0427918850855915</v>
      </c>
      <c r="T459" s="51">
        <f t="shared" si="2024"/>
        <v>1.0225648258652464</v>
      </c>
      <c r="U459" s="51">
        <f t="shared" si="2025"/>
        <v>0.78199662255059721</v>
      </c>
      <c r="V459" s="51">
        <f t="shared" si="2026"/>
        <v>0.98242531253946075</v>
      </c>
      <c r="W459" s="312"/>
      <c r="X459" s="51">
        <f t="shared" si="2027"/>
        <v>0.94082076331555742</v>
      </c>
      <c r="Z459" s="231">
        <f>Z145</f>
        <v>112425.82734920859</v>
      </c>
      <c r="AA459" s="231">
        <f>AA145</f>
        <v>84626.05354378451</v>
      </c>
      <c r="AB459" s="231">
        <f t="shared" si="1995"/>
        <v>2342.1364672481891</v>
      </c>
      <c r="AC459" s="277">
        <f t="shared" si="1983"/>
        <v>1.5820070462690683</v>
      </c>
      <c r="AD459" s="23"/>
      <c r="AE459" s="42">
        <f t="shared" si="1998"/>
        <v>14779.4</v>
      </c>
      <c r="AH459" s="267">
        <f t="shared" si="2029"/>
        <v>202.69508248980119</v>
      </c>
      <c r="AI459" s="267">
        <f t="shared" si="2030"/>
        <v>218.17245218868786</v>
      </c>
      <c r="AJ459" s="267">
        <f t="shared" si="2031"/>
        <v>10.197738272162564</v>
      </c>
      <c r="AK459" s="51">
        <f t="shared" si="2032"/>
        <v>17.115015959903996</v>
      </c>
      <c r="AN459" s="34">
        <f t="shared" si="2033"/>
        <v>6.239211774868453</v>
      </c>
      <c r="AO459" s="34">
        <f t="shared" si="2034"/>
        <v>6.6316688769503491</v>
      </c>
      <c r="AQ459" s="26">
        <f t="shared" si="1999"/>
        <v>1.1039839012918222</v>
      </c>
      <c r="AR459" s="26">
        <f t="shared" si="2000"/>
        <v>1.1053838235979097</v>
      </c>
      <c r="AS459" s="26">
        <f t="shared" si="2008"/>
        <v>0.76422808390258634</v>
      </c>
      <c r="AT459" s="26">
        <f t="shared" si="1974"/>
        <v>0.88302522775899484</v>
      </c>
      <c r="AU459" s="26"/>
      <c r="AV459" s="26">
        <f t="shared" si="1913"/>
        <v>0.68265537102019258</v>
      </c>
      <c r="AY459" s="34">
        <f t="shared" si="2035"/>
        <v>7.6069277067545764</v>
      </c>
      <c r="AZ459" s="34">
        <f t="shared" si="2036"/>
        <v>5.7259464892880976</v>
      </c>
      <c r="BA459" s="34">
        <f t="shared" si="2037"/>
        <v>0.15847304134458701</v>
      </c>
      <c r="BB459" s="369">
        <f t="shared" si="1917"/>
        <v>1.0704135798943586E-4</v>
      </c>
      <c r="BD459" s="26">
        <f t="shared" si="2038"/>
        <v>1.1039955935754946</v>
      </c>
      <c r="BE459" s="26">
        <f t="shared" si="2039"/>
        <v>1.1039839012918222</v>
      </c>
      <c r="BF459" s="26"/>
      <c r="BH459" s="258">
        <f>[2]National!CQ377</f>
        <v>0.86078646737852649</v>
      </c>
      <c r="BI459" s="258">
        <f>[10]Commercial_Total!Y375</f>
        <v>1.0786056098594607</v>
      </c>
      <c r="BJ459" s="258">
        <f>[11]Total_Industrial!Z382</f>
        <v>0.86479459603958009</v>
      </c>
      <c r="BK459" s="258">
        <f t="shared" si="1975"/>
        <v>0.82566657545572286</v>
      </c>
      <c r="BL459" s="312"/>
      <c r="BN459" s="258">
        <f>[2]National!CU377</f>
        <v>1.2825429248878029</v>
      </c>
      <c r="BO459" s="258">
        <f>[10]Commercial_Total!X375</f>
        <v>1.0248266961470174</v>
      </c>
      <c r="BP459" s="258">
        <f>[11]Total_Industrial!AD382</f>
        <v>0.88371423117640424</v>
      </c>
      <c r="BQ459" s="258">
        <f t="shared" si="1976"/>
        <v>1.0694695098582792</v>
      </c>
      <c r="BZ459" s="83">
        <f t="shared" si="2040"/>
        <v>1.9483238198188697</v>
      </c>
      <c r="CA459" s="83">
        <f t="shared" si="2001"/>
        <v>0.65848553531661458</v>
      </c>
      <c r="CB459" s="83">
        <f t="shared" si="2002"/>
        <v>0.68265537102019258</v>
      </c>
      <c r="CC459" s="83">
        <f t="shared" si="2041"/>
        <v>0.73689314918818194</v>
      </c>
      <c r="CD459" s="83">
        <f t="shared" si="2042"/>
        <v>1.045876189550736</v>
      </c>
      <c r="CE459" s="83">
        <f t="shared" si="2043"/>
        <v>0.88576475616252082</v>
      </c>
      <c r="CF459" s="84">
        <f t="shared" si="2044"/>
        <v>1.3300388634369913</v>
      </c>
      <c r="CG459" s="84">
        <f t="shared" si="2003"/>
        <v>1.3300337200859293</v>
      </c>
      <c r="CH459" s="9"/>
      <c r="CI459" s="84">
        <f t="shared" si="2045"/>
        <v>0.77069899897897776</v>
      </c>
      <c r="CJ459" s="26"/>
      <c r="CK459" s="87">
        <f t="shared" si="2046"/>
        <v>0.82351582598678552</v>
      </c>
      <c r="CL459" s="87">
        <f t="shared" si="2047"/>
        <v>7.3886241816429731E-4</v>
      </c>
      <c r="CM459" s="92">
        <f t="shared" si="2048"/>
        <v>1</v>
      </c>
      <c r="CN459" s="92">
        <f t="shared" si="2049"/>
        <v>1</v>
      </c>
      <c r="CO459" s="5">
        <f t="shared" si="2050"/>
        <v>1</v>
      </c>
      <c r="CP459" s="91">
        <f t="shared" si="2051"/>
        <v>1</v>
      </c>
      <c r="CQ459" s="37">
        <f t="shared" si="2052"/>
        <v>1.3300388634369913</v>
      </c>
      <c r="CR459">
        <f t="shared" si="2053"/>
        <v>0.77069899897897776</v>
      </c>
      <c r="CS459" s="84">
        <f t="shared" si="2054"/>
        <v>0.93633189406291439</v>
      </c>
      <c r="CT459" s="205"/>
      <c r="CU459" s="244"/>
      <c r="CV459" s="5"/>
      <c r="CW459" s="26">
        <f t="shared" si="2055"/>
        <v>0.24712846664786953</v>
      </c>
      <c r="CX459" s="26">
        <f t="shared" si="2056"/>
        <v>0.20022461678591311</v>
      </c>
      <c r="CY459" s="26">
        <f t="shared" si="2057"/>
        <v>0.25901775050098669</v>
      </c>
      <c r="CZ459" s="26">
        <f t="shared" si="2058"/>
        <v>0.29362916606523071</v>
      </c>
      <c r="DA459" s="26"/>
      <c r="DB459">
        <f t="shared" si="2059"/>
        <v>1</v>
      </c>
      <c r="DD459" s="26">
        <f t="shared" si="2060"/>
        <v>0.24551650838916686</v>
      </c>
      <c r="DE459" s="26">
        <f t="shared" si="2061"/>
        <v>0.20145785723239518</v>
      </c>
      <c r="DF459" s="26">
        <f t="shared" si="2062"/>
        <v>0.25784814143496587</v>
      </c>
      <c r="DG459" s="26">
        <f t="shared" si="2063"/>
        <v>0.29516701050974137</v>
      </c>
      <c r="DH459" s="26"/>
      <c r="DI459" s="26">
        <f t="shared" si="2064"/>
        <v>0.9999895175662693</v>
      </c>
      <c r="DJ459" s="26"/>
      <c r="DK459" s="26">
        <f t="shared" si="2065"/>
        <v>0.24551908202667383</v>
      </c>
      <c r="DL459" s="26">
        <f t="shared" si="2066"/>
        <v>0.20145996902316984</v>
      </c>
      <c r="DM459" s="26">
        <f t="shared" si="2067"/>
        <v>0.25785084433935407</v>
      </c>
      <c r="DN459" s="26">
        <f t="shared" si="2068"/>
        <v>0.29517010461080223</v>
      </c>
      <c r="DO459" s="26"/>
      <c r="DP459" s="26">
        <f t="shared" si="2069"/>
        <v>1</v>
      </c>
      <c r="DQ459" s="26"/>
      <c r="DR459" s="26"/>
      <c r="DS459" s="26">
        <f t="shared" si="2070"/>
        <v>2.808137906968532E-2</v>
      </c>
      <c r="DT459" s="26">
        <f t="shared" si="2071"/>
        <v>9.3529004209768236E-3</v>
      </c>
      <c r="DU459" s="26">
        <f t="shared" si="2072"/>
        <v>8.6020628929456139E-3</v>
      </c>
      <c r="DV459" s="26">
        <f t="shared" si="2073"/>
        <v>-9.233480146725254E-3</v>
      </c>
      <c r="DW459" s="26"/>
      <c r="DY459" s="26">
        <f t="shared" si="2074"/>
        <v>1.0083056534556016</v>
      </c>
      <c r="DZ459" s="26">
        <f t="shared" si="2075"/>
        <v>0.79242921387419551</v>
      </c>
      <c r="EA459" s="26">
        <f t="shared" si="2076"/>
        <v>0.93633189406291439</v>
      </c>
      <c r="EC459" s="26">
        <f t="shared" si="2077"/>
        <v>-1.5384114510256819E-2</v>
      </c>
      <c r="ED459" s="26">
        <f t="shared" si="2078"/>
        <v>-2.2026428478399529E-2</v>
      </c>
      <c r="EE459" s="26">
        <f t="shared" si="2079"/>
        <v>5.10555344223063E-5</v>
      </c>
      <c r="EF459" s="26">
        <f t="shared" si="2080"/>
        <v>-1.6101269583961191E-3</v>
      </c>
      <c r="EG459" s="26"/>
      <c r="EI459" s="26">
        <f t="shared" si="2081"/>
        <v>0.99136089945370209</v>
      </c>
      <c r="EJ459" s="26">
        <f t="shared" si="2082"/>
        <v>0.61046118600354304</v>
      </c>
      <c r="EK459" s="26">
        <f t="shared" si="1933"/>
        <v>0.73689314918818194</v>
      </c>
      <c r="EL459" s="26">
        <v>0.83328366884709393</v>
      </c>
      <c r="EN459" s="26">
        <f t="shared" si="2083"/>
        <v>2.3226030215883009E-3</v>
      </c>
      <c r="EO459" s="26">
        <f t="shared" si="2084"/>
        <v>-5.2948792198327889E-3</v>
      </c>
      <c r="EP459" s="26">
        <f t="shared" si="2085"/>
        <v>-9.1081595092307975E-3</v>
      </c>
      <c r="EQ459" s="26">
        <f t="shared" si="2086"/>
        <v>1.7081073934761303E-3</v>
      </c>
      <c r="ET459" s="26">
        <f t="shared" si="2087"/>
        <v>0.99766191037589635</v>
      </c>
      <c r="EU459" s="26">
        <f t="shared" si="2088"/>
        <v>0.75948840306755228</v>
      </c>
      <c r="EV459" s="26">
        <f t="shared" si="2005"/>
        <v>0.88576475616252082</v>
      </c>
      <c r="EW459" s="26"/>
      <c r="EX459" s="26">
        <f t="shared" si="2089"/>
        <v>2.5770556194115338E-2</v>
      </c>
      <c r="EY459" s="26">
        <f t="shared" si="2090"/>
        <v>1.464777964080979E-2</v>
      </c>
      <c r="EZ459" s="26">
        <f t="shared" si="2091"/>
        <v>1.7710394156559332E-2</v>
      </c>
      <c r="FA459" s="26">
        <f t="shared" si="2092"/>
        <v>-1.0941587540202165E-2</v>
      </c>
      <c r="FB459" s="26"/>
      <c r="FC459" s="26"/>
      <c r="FD459" s="26">
        <f t="shared" si="2093"/>
        <v>1.0106716552980903</v>
      </c>
      <c r="FE459" s="26">
        <f t="shared" si="2094"/>
        <v>1.0512194947317186</v>
      </c>
      <c r="FF459" s="26">
        <f t="shared" si="2006"/>
        <v>1.045876189550736</v>
      </c>
      <c r="FV459" s="26">
        <f t="shared" si="2007"/>
        <v>1.9483238198188697</v>
      </c>
      <c r="FX459" s="8">
        <f t="shared" si="1968"/>
        <v>61</v>
      </c>
      <c r="FY459" t="b">
        <f t="shared" si="2095"/>
        <v>0</v>
      </c>
    </row>
    <row r="460" spans="1:181" x14ac:dyDescent="0.2">
      <c r="A460" t="s">
        <v>564</v>
      </c>
      <c r="B460" s="313">
        <f t="shared" si="1942"/>
        <v>2011</v>
      </c>
      <c r="C460" s="42">
        <f t="shared" si="2096"/>
        <v>21411.445</v>
      </c>
      <c r="D460" s="42">
        <f t="shared" si="2096"/>
        <v>17973.393</v>
      </c>
      <c r="E460" s="42">
        <f t="shared" si="2096"/>
        <v>30758.063999999998</v>
      </c>
      <c r="F460" s="42">
        <f t="shared" si="2096"/>
        <v>27216.524000000001</v>
      </c>
      <c r="G460" s="42"/>
      <c r="H460" s="42">
        <f t="shared" si="2021"/>
        <v>97359.426000000007</v>
      </c>
      <c r="I460" s="313"/>
      <c r="J460" s="313"/>
      <c r="K460" s="42">
        <f>[2]National!H378</f>
        <v>22436.885135340814</v>
      </c>
      <c r="L460" s="42">
        <f>[10]Commercial_Total!D376</f>
        <v>18477.557024876471</v>
      </c>
      <c r="M460" s="42">
        <f>[11]Total_Industrial!F383</f>
        <v>24364.629314620524</v>
      </c>
      <c r="N460" s="42">
        <f t="shared" si="1971"/>
        <v>26949.613354734352</v>
      </c>
      <c r="O460" s="42"/>
      <c r="P460" s="42">
        <f t="shared" si="2022"/>
        <v>92228.684829572157</v>
      </c>
      <c r="Q460" s="27"/>
      <c r="R460" s="27"/>
      <c r="S460" s="51">
        <f t="shared" ref="S460" si="2097">K460/C460</f>
        <v>1.0478921499852445</v>
      </c>
      <c r="T460" s="51">
        <f t="shared" ref="T460" si="2098">L460/D460</f>
        <v>1.0280505759194423</v>
      </c>
      <c r="U460" s="51">
        <f t="shared" ref="U460" si="2099">M460/E460</f>
        <v>0.79213793542469146</v>
      </c>
      <c r="V460" s="51">
        <f t="shared" ref="V460" si="2100">N460/F460</f>
        <v>0.99019306634213655</v>
      </c>
      <c r="W460" s="313"/>
      <c r="X460" s="51">
        <f t="shared" ref="X460" si="2101">P460/H460</f>
        <v>0.94730103307688107</v>
      </c>
      <c r="Y460" s="370"/>
      <c r="Z460" s="231">
        <f>Z146</f>
        <v>113476.93807079583</v>
      </c>
      <c r="AA460" s="231">
        <f>AA146</f>
        <v>84816.248421448283</v>
      </c>
      <c r="AB460" s="231">
        <f t="shared" si="1995"/>
        <v>2355.0000744718873</v>
      </c>
      <c r="AC460" s="277">
        <f t="shared" si="1983"/>
        <v>1.5777558350752059</v>
      </c>
      <c r="AD460" s="23"/>
      <c r="AE460" s="42">
        <f t="shared" si="1998"/>
        <v>15052.4</v>
      </c>
      <c r="AF460" s="370"/>
      <c r="AG460" s="370"/>
      <c r="AH460" s="267">
        <f t="shared" ref="AH460" si="2102">K460/Z460*1000</f>
        <v>197.72198225284259</v>
      </c>
      <c r="AI460" s="267">
        <f t="shared" ref="AI460" si="2103">L460/AA460*1000</f>
        <v>217.85397690619709</v>
      </c>
      <c r="AJ460" s="267">
        <f t="shared" ref="AJ460" si="2104">M460/AB460</f>
        <v>10.345914456110721</v>
      </c>
      <c r="AK460" s="51">
        <f t="shared" ref="AK460" si="2105">N460/AC460*0.001</f>
        <v>17.080978409723176</v>
      </c>
      <c r="AL460" s="370"/>
      <c r="AN460" s="372">
        <f t="shared" ref="AN460" si="2106">P460/AE460</f>
        <v>6.12717472493238</v>
      </c>
      <c r="AO460" s="372">
        <f t="shared" ref="AO460" si="2107">H460/AE460</f>
        <v>6.4680334033111002</v>
      </c>
      <c r="AP460" s="370"/>
      <c r="AQ460" s="26">
        <f t="shared" ref="AQ460" si="2108">AH460/AH$464</f>
        <v>1.076897784876595</v>
      </c>
      <c r="AR460" s="26">
        <f t="shared" ref="AR460" si="2109">AI460/AI$464</f>
        <v>1.1037702494644688</v>
      </c>
      <c r="AS460" s="26">
        <f t="shared" ref="AS460" si="2110">AJ460/AJ$464</f>
        <v>0.77533254629576398</v>
      </c>
      <c r="AT460" s="26">
        <f t="shared" ref="AT460" si="2111">AK460/AK$464</f>
        <v>0.88126910812865444</v>
      </c>
      <c r="AU460" s="26"/>
      <c r="AV460" s="26">
        <f t="shared" si="1913"/>
        <v>0.67039698059334563</v>
      </c>
      <c r="AY460" s="372">
        <f t="shared" ref="AY460" si="2112">Z460/$AE460</f>
        <v>7.538793685445234</v>
      </c>
      <c r="AZ460" s="372">
        <f t="shared" ref="AZ460" si="2113">AA460/$AE460</f>
        <v>5.6347325623454259</v>
      </c>
      <c r="BA460" s="372">
        <f t="shared" ref="BA460" si="2114">AB460/$AE460</f>
        <v>0.15645346087480316</v>
      </c>
      <c r="BB460" s="369">
        <f t="shared" si="1917"/>
        <v>1.0481755966325675E-4</v>
      </c>
      <c r="BD460" s="26">
        <f t="shared" ref="BD460:BF460" si="2115">BH460*BN460</f>
        <v>1.0761018668717934</v>
      </c>
      <c r="BE460" s="26">
        <f t="shared" si="2115"/>
        <v>1.1037702494644688</v>
      </c>
      <c r="BF460" s="26">
        <f t="shared" si="2115"/>
        <v>0.77533609679614557</v>
      </c>
      <c r="BH460" s="258">
        <f>[2]National!CQ378</f>
        <v>0.84924185891771031</v>
      </c>
      <c r="BI460" s="258">
        <f>[10]Commercial_Total!Y376</f>
        <v>1.0777863252465947</v>
      </c>
      <c r="BJ460" s="258">
        <f>[11]Total_Industrial!Z383</f>
        <v>0.86579499367077528</v>
      </c>
      <c r="BK460" s="258">
        <f t="shared" si="1975"/>
        <v>0.83248236739814063</v>
      </c>
      <c r="BL460" s="313"/>
      <c r="BN460" s="258">
        <f>[2]National!CU378</f>
        <v>1.2671323905809326</v>
      </c>
      <c r="BO460" s="258">
        <f>[10]Commercial_Total!X376</f>
        <v>1.0241086044693777</v>
      </c>
      <c r="BP460" s="258">
        <f>[11]Total_Industrial!AD383</f>
        <v>0.89551926548904559</v>
      </c>
      <c r="BQ460" s="258">
        <f t="shared" si="1976"/>
        <v>1.0586039328172128</v>
      </c>
      <c r="BZ460" s="83">
        <f t="shared" si="2040"/>
        <v>1.9843125881592998</v>
      </c>
      <c r="CA460" s="83">
        <f t="shared" ref="CA460" si="2116">IF(ISERR(AO460),"NA ", AO460/AO$150)</f>
        <v>0.64223749964784949</v>
      </c>
      <c r="CB460" s="83">
        <f t="shared" ref="CB460" si="2117">IF(ISERR(AN460),"NA ",IF(AN460&gt;0, AN460/AN$150,"NA"))</f>
        <v>0.67039698059334563</v>
      </c>
      <c r="CC460" s="83">
        <f t="shared" ref="CC460" si="2118">IF(CM460=1,EK460,"NA")</f>
        <v>0.72597517572547565</v>
      </c>
      <c r="CD460" s="83">
        <f t="shared" ref="CD460" si="2119">IF(CP460&gt;0, FF460,"NA")</f>
        <v>1.0431350330080009</v>
      </c>
      <c r="CE460" s="83">
        <f t="shared" ref="CE460" si="2120">IF(CO460&gt;0,EV460, "NA")</f>
        <v>0.88509850987834537</v>
      </c>
      <c r="CF460" s="84">
        <f t="shared" ref="CF460" si="2121">IF(ISERR(CQ460),"NA ", CQ460)</f>
        <v>1.3300378454423243</v>
      </c>
      <c r="CG460" s="84">
        <f t="shared" ref="CG460" si="2122">IF(P460&gt;0,P460/P$150,"NA")</f>
        <v>1.3302771676553617</v>
      </c>
      <c r="CH460" s="9"/>
      <c r="CI460" s="84">
        <f t="shared" ref="CI460" si="2123">IF(ISERR(CR460),"NA ", CR460)</f>
        <v>0.75729013889338337</v>
      </c>
      <c r="CJ460" s="26"/>
      <c r="CK460" s="87">
        <f t="shared" ref="CK460" si="2124">AQ460*AR460*AS460*AT460</f>
        <v>0.81217520975107904</v>
      </c>
      <c r="CL460" s="87">
        <f t="shared" ref="CL460" si="2125">AY460*AZ460*BA460*BB460</f>
        <v>6.966175078325274E-4</v>
      </c>
      <c r="CM460" s="92">
        <f t="shared" ref="CM460" si="2126">IF(ISERR(CK460),0,IF(CK460&lt;0.0001,0,1))</f>
        <v>1</v>
      </c>
      <c r="CN460" s="92">
        <f t="shared" ref="CN460" si="2127">IF(ISERR(CL460),0,IF(CL460&lt;0.0001,0,1))</f>
        <v>1</v>
      </c>
      <c r="CO460" s="5">
        <f t="shared" ref="CO460" si="2128">IF(BH460*BI460*BJ460*BK460&gt;0,1,0)</f>
        <v>1</v>
      </c>
      <c r="CP460" s="91">
        <f t="shared" ref="CP460" si="2129">IF(BN460*BO460*BP460*BQ460&gt;0,1,0)</f>
        <v>1</v>
      </c>
      <c r="CQ460" s="37">
        <f t="shared" ref="CQ460" si="2130">BZ460*CC460*CD460*CE460</f>
        <v>1.3300378454423243</v>
      </c>
      <c r="CR460" s="370">
        <f t="shared" ref="CR460" si="2131">CC460*CD460</f>
        <v>0.75729013889338337</v>
      </c>
      <c r="CS460" s="84">
        <f t="shared" ref="CS460" si="2132">IF(CN460=1,EA460,"NA ")</f>
        <v>0.93334693021618387</v>
      </c>
      <c r="CT460" s="205"/>
      <c r="CU460" s="244"/>
      <c r="CV460" s="5"/>
      <c r="CW460" s="26">
        <f t="shared" ref="CW460" si="2133">K460/$P460</f>
        <v>0.24327447774845276</v>
      </c>
      <c r="CX460" s="26">
        <f t="shared" ref="CX460" si="2134">L460/$P460</f>
        <v>0.20034501260666179</v>
      </c>
      <c r="CY460" s="26">
        <f t="shared" ref="CY460" si="2135">M460/$P460</f>
        <v>0.26417626316198173</v>
      </c>
      <c r="CZ460" s="26">
        <f t="shared" ref="CZ460" si="2136">N460/$P460</f>
        <v>0.29220424648290377</v>
      </c>
      <c r="DA460" s="26"/>
      <c r="DB460" s="370">
        <f t="shared" ref="DB460" si="2137">SUM(CW460:CZ460)</f>
        <v>1</v>
      </c>
      <c r="DC460" s="370"/>
      <c r="DD460" s="26">
        <f t="shared" ref="DD460" si="2138">(CW460-CW459)/LN(CW460/CW459)</f>
        <v>0.2451964241469469</v>
      </c>
      <c r="DE460" s="26">
        <f t="shared" ref="DE460" si="2139">(CX460-CX459)/LN(CX460/CX459)</f>
        <v>0.20028480866524209</v>
      </c>
      <c r="DF460" s="26">
        <f t="shared" ref="DF460" si="2140">(CY460-CY459)/LN(CY460/CY459)</f>
        <v>0.26158852975222197</v>
      </c>
      <c r="DG460" s="26">
        <f t="shared" ref="DG460" si="2141">(CZ460-CZ459)/LN(CZ460/CZ459)</f>
        <v>0.29291612863573557</v>
      </c>
      <c r="DH460" s="26"/>
      <c r="DI460" s="26">
        <f t="shared" ref="DI460" si="2142">SUM(DD460:DG460)</f>
        <v>0.99998589120014647</v>
      </c>
      <c r="DJ460" s="26"/>
      <c r="DK460" s="26">
        <f t="shared" ref="DK460" si="2143">DD460/$DI460</f>
        <v>0.24519988362302905</v>
      </c>
      <c r="DL460" s="26">
        <f t="shared" ref="DL460" si="2144">DE460/$DI460</f>
        <v>0.20028763448339015</v>
      </c>
      <c r="DM460" s="26">
        <f t="shared" ref="DM460" si="2145">DF460/$DI460</f>
        <v>0.26159222050450431</v>
      </c>
      <c r="DN460" s="26">
        <f t="shared" ref="DN460" si="2146">DG460/$DI460</f>
        <v>0.29292026138907656</v>
      </c>
      <c r="DO460" s="26"/>
      <c r="DP460" s="26">
        <f t="shared" ref="DP460" si="2147">SUM(DK460:DN460)</f>
        <v>1</v>
      </c>
      <c r="DQ460" s="26"/>
      <c r="DR460" s="26"/>
      <c r="DS460" s="26">
        <f t="shared" ref="DS460" si="2148">LN(AQ460/AQ459)</f>
        <v>-2.4840879179177534E-2</v>
      </c>
      <c r="DT460" s="26">
        <f t="shared" ref="DT460" si="2149">LN(AR460/AR459)</f>
        <v>-1.4608075009868728E-3</v>
      </c>
      <c r="DU460" s="26">
        <f t="shared" ref="DU460" si="2150">LN(AS460/AS459)</f>
        <v>1.4425745562147879E-2</v>
      </c>
      <c r="DV460" s="26">
        <f t="shared" ref="DV460" si="2151">LN(AT460/AT459)</f>
        <v>-1.9907338300424559E-3</v>
      </c>
      <c r="DW460" s="26"/>
      <c r="DX460" s="370"/>
      <c r="DY460" s="26">
        <f t="shared" ref="DY460" si="2152">EXP(SUMPRODUCT($DK460:$DN460,DS460:DV460))</f>
        <v>0.99681206646312326</v>
      </c>
      <c r="DZ460" s="26">
        <f t="shared" ref="DZ460" si="2153">IF(ISERR(DY460),DZ459,DY460*DZ459)</f>
        <v>0.78990300220768506</v>
      </c>
      <c r="EA460" s="26">
        <f t="shared" ref="EA460" si="2154">DZ460/EA$150</f>
        <v>0.93334693021618387</v>
      </c>
      <c r="EB460" s="370"/>
      <c r="EC460" s="26">
        <f t="shared" ref="EC460" si="2155">LN(AY460/AY459)</f>
        <v>-8.9971919015373273E-3</v>
      </c>
      <c r="ED460" s="26">
        <f t="shared" ref="ED460" si="2156">LN(AZ460/AZ459)</f>
        <v>-1.6058175148310719E-2</v>
      </c>
      <c r="EE460" s="26">
        <f t="shared" ref="EE460" si="2157">LN(BA460/BA459)</f>
        <v>-1.2825901543303346E-2</v>
      </c>
      <c r="EF460" s="26">
        <f t="shared" ref="EF460" si="2158">LN(BB460/BB459)</f>
        <v>-2.0993971156746678E-2</v>
      </c>
      <c r="EG460" s="26"/>
      <c r="EH460" s="370"/>
      <c r="EI460" s="26">
        <f t="shared" ref="EI460" si="2159">EXP(SUMPRODUCT($DK460:$DN460,EC460:EF460))</f>
        <v>0.98518377667815971</v>
      </c>
      <c r="EJ460" s="26">
        <f t="shared" ref="EJ460" si="2160">IF(ISERR(EI460),EJ459,EI460*EJ459)</f>
        <v>0.60141645674239907</v>
      </c>
      <c r="EK460" s="26">
        <f t="shared" si="1933"/>
        <v>0.72597517572547565</v>
      </c>
      <c r="EL460" s="26">
        <v>0.83328366884709393</v>
      </c>
      <c r="EM460" s="370"/>
      <c r="EN460" s="26">
        <f t="shared" ref="EN460" si="2161">LN(BH460/BH459)</f>
        <v>-1.3502447509287571E-2</v>
      </c>
      <c r="EO460" s="26">
        <f t="shared" ref="EO460" si="2162">LN(BI460/BI459)</f>
        <v>-7.5986618104906646E-4</v>
      </c>
      <c r="EP460" s="26">
        <f t="shared" ref="EP460" si="2163">LN(BJ460/BJ459)</f>
        <v>1.1561351675463752E-3</v>
      </c>
      <c r="EQ460" s="26">
        <f t="shared" ref="EQ460" si="2164">LN(BK460/BK459)</f>
        <v>8.2210109759670181E-3</v>
      </c>
      <c r="ER460" s="370"/>
      <c r="ES460" s="370"/>
      <c r="ET460" s="26">
        <f t="shared" ref="ET460" si="2165">EXP(SUMPRODUCT($DK460:$DN460,EN460:EQ460))</f>
        <v>0.99924782931411493</v>
      </c>
      <c r="EU460" s="26">
        <f t="shared" ref="EU460" si="2166">IF(ISERR(ET460),EU459,ET460*EU459)</f>
        <v>0.75891713815449524</v>
      </c>
      <c r="EV460" s="26">
        <f t="shared" ref="EV460" si="2167">EU460/EU$464</f>
        <v>0.88509850987834537</v>
      </c>
      <c r="EW460" s="26"/>
      <c r="EX460" s="26">
        <f t="shared" ref="EX460" si="2168">LN(BN460/BN459)</f>
        <v>-1.2088379938672246E-2</v>
      </c>
      <c r="EY460" s="26">
        <f t="shared" ref="EY460" si="2169">LN(BO460/BO459)</f>
        <v>-7.0094131993784278E-4</v>
      </c>
      <c r="EZ460" s="26">
        <f t="shared" ref="EZ460" si="2170">LN(BP460/BP459)</f>
        <v>1.3269992461309603E-2</v>
      </c>
      <c r="FA460" s="26">
        <f t="shared" ref="FA460" si="2171">LN(BQ460/BQ459)</f>
        <v>-1.0211744806009525E-2</v>
      </c>
      <c r="FB460" s="26"/>
      <c r="FC460" s="26"/>
      <c r="FD460" s="26">
        <f t="shared" ref="FD460" si="2172">EXP(SUMPRODUCT($DK460:$DN460,EX460:FA460))</f>
        <v>0.99737908122383712</v>
      </c>
      <c r="FE460" s="26">
        <f t="shared" ref="FE460" si="2173">IF(ISERR(FD460),FE459,FD460*FE459)</f>
        <v>1.0484643338201078</v>
      </c>
      <c r="FF460" s="26">
        <f t="shared" ref="FF460" si="2174">FE460/FE$464</f>
        <v>1.0431350330080009</v>
      </c>
      <c r="FV460" s="26">
        <f t="shared" si="2007"/>
        <v>1.9843125881592998</v>
      </c>
      <c r="FX460" s="5"/>
    </row>
    <row r="461" spans="1:181" x14ac:dyDescent="0.2">
      <c r="B461" s="313"/>
      <c r="C461" s="42"/>
      <c r="D461" s="42"/>
      <c r="E461" s="42"/>
      <c r="F461" s="42"/>
      <c r="G461" s="42"/>
      <c r="H461" s="42"/>
      <c r="I461" s="313"/>
      <c r="J461" s="313"/>
      <c r="K461" s="42"/>
      <c r="L461" s="42">
        <f>[10]Commercial_Total!D377</f>
        <v>18117.159849566153</v>
      </c>
      <c r="M461" s="42"/>
      <c r="N461" s="42"/>
      <c r="O461" s="42"/>
      <c r="P461" s="42"/>
      <c r="Q461" s="27"/>
      <c r="R461" s="27"/>
      <c r="S461" s="51"/>
      <c r="T461" s="51"/>
      <c r="U461" s="51"/>
      <c r="V461" s="51"/>
      <c r="W461" s="313"/>
      <c r="X461" s="51"/>
      <c r="Z461" s="231"/>
      <c r="AA461" s="231"/>
      <c r="AB461" s="231"/>
      <c r="AC461" s="277"/>
      <c r="AD461" s="23"/>
      <c r="AE461" s="42"/>
      <c r="AH461" s="267"/>
      <c r="AI461" s="267"/>
      <c r="AJ461" s="267"/>
      <c r="AK461" s="51"/>
      <c r="AN461" s="34"/>
      <c r="AO461" s="34"/>
      <c r="AQ461" s="26"/>
      <c r="AR461" s="26"/>
      <c r="AS461" s="26"/>
      <c r="AT461" s="26"/>
      <c r="AU461" s="26"/>
      <c r="AV461" s="26"/>
      <c r="AY461" s="34"/>
      <c r="AZ461" s="34"/>
      <c r="BA461" s="34"/>
      <c r="BB461" s="34"/>
      <c r="BD461" s="26"/>
      <c r="BE461" s="26"/>
      <c r="BF461" s="26"/>
      <c r="BH461" s="258"/>
      <c r="BI461" s="258"/>
      <c r="BJ461" s="258"/>
      <c r="BK461" s="258"/>
      <c r="BL461" s="313"/>
      <c r="BN461" s="258"/>
      <c r="BO461" s="258"/>
      <c r="BP461" s="258"/>
      <c r="BQ461" s="258"/>
      <c r="BZ461" s="83"/>
      <c r="CA461" s="83"/>
      <c r="CB461" s="83"/>
      <c r="CC461" s="83"/>
      <c r="CD461" s="83"/>
      <c r="CE461" s="83"/>
      <c r="CF461" s="84"/>
      <c r="CG461" s="84"/>
      <c r="CH461" s="9"/>
      <c r="CI461" s="84"/>
      <c r="CJ461" s="26"/>
      <c r="CK461" s="87"/>
      <c r="CL461" s="87"/>
      <c r="CM461" s="92"/>
      <c r="CN461" s="92"/>
      <c r="CO461" s="5"/>
      <c r="CP461" s="5"/>
      <c r="CQ461" s="37"/>
      <c r="CS461" s="84"/>
      <c r="CT461" s="205"/>
      <c r="CU461" s="244"/>
      <c r="CV461" s="5"/>
      <c r="CW461" s="26"/>
      <c r="CX461" s="26"/>
      <c r="CY461" s="26"/>
      <c r="CZ461" s="26"/>
      <c r="DA461" s="26"/>
      <c r="DD461" s="26"/>
      <c r="DE461" s="26"/>
      <c r="DF461" s="26"/>
      <c r="DG461" s="26"/>
      <c r="DH461" s="26"/>
      <c r="DI461" s="26"/>
      <c r="DJ461" s="26"/>
      <c r="DK461" s="26"/>
      <c r="DL461" s="26"/>
      <c r="DM461" s="26"/>
      <c r="DN461" s="26"/>
      <c r="DO461" s="26"/>
      <c r="DP461" s="26"/>
      <c r="DQ461" s="26"/>
      <c r="DR461" s="26"/>
      <c r="DS461" s="26"/>
      <c r="DT461" s="26"/>
      <c r="DU461" s="26"/>
      <c r="DV461" s="26"/>
      <c r="DW461" s="26"/>
      <c r="DY461" s="26"/>
      <c r="DZ461" s="26"/>
      <c r="EA461" s="26"/>
      <c r="EC461" s="26"/>
      <c r="ED461" s="26"/>
      <c r="EE461" s="26"/>
      <c r="EF461" s="26"/>
      <c r="EG461" s="26"/>
      <c r="EI461" s="26"/>
      <c r="EJ461" s="26"/>
      <c r="EK461" s="26"/>
      <c r="EL461" s="26"/>
      <c r="EN461" s="26"/>
      <c r="EO461" s="26"/>
      <c r="EP461" s="26"/>
      <c r="EQ461" s="26"/>
      <c r="ET461" s="26"/>
      <c r="EU461" s="26"/>
      <c r="EV461" s="26"/>
      <c r="EW461" s="26"/>
      <c r="EX461" s="26"/>
      <c r="EY461" s="26"/>
      <c r="EZ461" s="26"/>
      <c r="FA461" s="26"/>
      <c r="FB461" s="26"/>
      <c r="FC461" s="26"/>
      <c r="FD461" s="26"/>
      <c r="FE461" s="26"/>
      <c r="FF461" s="26"/>
      <c r="FV461" s="26"/>
      <c r="FX461" s="5"/>
    </row>
    <row r="462" spans="1:181" x14ac:dyDescent="0.2">
      <c r="B462" s="313"/>
      <c r="C462" s="42"/>
      <c r="D462" s="42"/>
      <c r="E462" s="42"/>
      <c r="F462" s="42"/>
      <c r="G462" s="42"/>
      <c r="H462" s="42"/>
      <c r="I462" s="313"/>
      <c r="J462" s="313"/>
      <c r="K462" s="42"/>
      <c r="L462" s="42"/>
      <c r="M462" s="42"/>
      <c r="N462" s="42"/>
      <c r="O462" s="42"/>
      <c r="P462" s="42"/>
      <c r="Q462" s="27"/>
      <c r="R462" s="27"/>
      <c r="S462" s="51"/>
      <c r="T462" s="51"/>
      <c r="U462" s="51"/>
      <c r="V462" s="51"/>
      <c r="W462" s="313"/>
      <c r="X462" s="51"/>
      <c r="Z462" s="231"/>
      <c r="AA462" s="231"/>
      <c r="AB462" s="231"/>
      <c r="AC462" s="277"/>
      <c r="AD462" s="23"/>
      <c r="AE462" s="42"/>
      <c r="AH462" s="267"/>
      <c r="AI462" s="267"/>
      <c r="AJ462" s="267"/>
      <c r="AK462" s="51"/>
      <c r="AN462" s="34"/>
      <c r="AO462" s="34"/>
      <c r="AQ462" s="26"/>
      <c r="AR462" s="26"/>
      <c r="AS462" s="26"/>
      <c r="AT462" s="26"/>
      <c r="AU462" s="26"/>
      <c r="AV462" s="26"/>
      <c r="AY462" s="34"/>
      <c r="AZ462" s="34"/>
      <c r="BA462" s="34"/>
      <c r="BB462" s="34"/>
      <c r="BD462" s="26"/>
      <c r="BE462" s="26"/>
      <c r="BF462" s="26"/>
      <c r="BH462" s="258"/>
      <c r="BI462" s="258"/>
      <c r="BJ462" s="258"/>
      <c r="BK462" s="258"/>
      <c r="BL462" s="313"/>
      <c r="BN462" s="258"/>
      <c r="BO462" s="258"/>
      <c r="BP462" s="258"/>
      <c r="BQ462" s="258"/>
      <c r="BZ462" s="83"/>
      <c r="CA462" s="83"/>
      <c r="CB462" s="83"/>
      <c r="CC462" s="83"/>
      <c r="CD462" s="83"/>
      <c r="CE462" s="83"/>
      <c r="CF462" s="84"/>
      <c r="CG462" s="84"/>
      <c r="CH462" s="9"/>
      <c r="CI462" s="84"/>
      <c r="CJ462" s="26"/>
      <c r="CK462" s="87"/>
      <c r="CL462" s="87"/>
      <c r="CM462" s="92"/>
      <c r="CN462" s="92"/>
      <c r="CO462" s="5"/>
      <c r="CP462" s="5"/>
      <c r="CQ462" s="37"/>
      <c r="CS462" s="84"/>
      <c r="CT462" s="205"/>
      <c r="CU462" s="244"/>
      <c r="CV462" s="5"/>
      <c r="CW462" s="26"/>
      <c r="CX462" s="26"/>
      <c r="CY462" s="26"/>
      <c r="CZ462" s="26"/>
      <c r="DA462" s="26"/>
      <c r="DD462" s="26"/>
      <c r="DE462" s="26"/>
      <c r="DF462" s="26"/>
      <c r="DG462" s="26"/>
      <c r="DH462" s="26"/>
      <c r="DI462" s="26"/>
      <c r="DJ462" s="26"/>
      <c r="DK462" s="26"/>
      <c r="DL462" s="26"/>
      <c r="DM462" s="26"/>
      <c r="DN462" s="26"/>
      <c r="DO462" s="26"/>
      <c r="DP462" s="26"/>
      <c r="DQ462" s="26"/>
      <c r="DR462" s="26"/>
      <c r="DS462" s="26"/>
      <c r="DT462" s="26"/>
      <c r="DU462" s="26"/>
      <c r="DV462" s="26"/>
      <c r="DW462" s="26"/>
      <c r="DY462" s="26"/>
      <c r="DZ462" s="26"/>
      <c r="EA462" s="26"/>
      <c r="EC462" s="26"/>
      <c r="ED462" s="26"/>
      <c r="EE462" s="26"/>
      <c r="EF462" s="26"/>
      <c r="EG462" s="26"/>
      <c r="EI462" s="26"/>
      <c r="EJ462" s="26"/>
      <c r="EK462" s="26"/>
      <c r="EL462" s="26"/>
      <c r="EN462" s="26"/>
      <c r="EO462" s="26"/>
      <c r="EP462" s="26"/>
      <c r="EQ462" s="26"/>
      <c r="ET462" s="26"/>
      <c r="EU462" s="26"/>
      <c r="EV462" s="26"/>
      <c r="EW462" s="26"/>
      <c r="EX462" s="26"/>
      <c r="EY462" s="26"/>
      <c r="EZ462" s="26"/>
      <c r="FA462" s="26"/>
      <c r="FB462" s="26"/>
      <c r="FC462" s="26"/>
      <c r="FD462" s="26"/>
      <c r="FE462" s="26"/>
      <c r="FF462" s="26"/>
      <c r="FV462" s="26"/>
      <c r="FX462" s="5"/>
    </row>
    <row r="463" spans="1:181" x14ac:dyDescent="0.2">
      <c r="C463" s="42"/>
      <c r="K463" s="42"/>
      <c r="L463" s="42"/>
      <c r="M463" s="42"/>
      <c r="N463" s="42"/>
      <c r="O463" s="42"/>
      <c r="P463" s="42"/>
      <c r="Q463" s="27"/>
      <c r="R463" s="27"/>
      <c r="S463" s="1"/>
      <c r="T463" s="1"/>
      <c r="U463" s="1"/>
      <c r="V463" s="1"/>
      <c r="W463" s="1"/>
      <c r="X463" s="1"/>
      <c r="Z463" s="231"/>
      <c r="AA463" s="231"/>
      <c r="AB463" s="231"/>
      <c r="AC463" s="51"/>
      <c r="AE463" s="42"/>
      <c r="AH463" s="267"/>
      <c r="AI463" s="267"/>
      <c r="AJ463" s="267"/>
      <c r="AK463" s="51"/>
      <c r="AN463" s="34"/>
      <c r="AO463" s="34"/>
      <c r="AQ463" s="26"/>
      <c r="AR463" s="26"/>
      <c r="AS463" s="26"/>
      <c r="AT463" s="26"/>
      <c r="AU463" s="26"/>
      <c r="AV463" s="26"/>
      <c r="AY463" s="34"/>
      <c r="AZ463" s="34"/>
      <c r="BA463" s="34"/>
      <c r="BN463" s="259">
        <f>M452/M$150</f>
        <v>1.1430956776746695</v>
      </c>
      <c r="BO463" s="259">
        <f>N452/N$150</f>
        <v>1.3977013295608933</v>
      </c>
      <c r="BP463" s="3">
        <f>AC452/AC$150</f>
        <v>1.5019127170393012</v>
      </c>
      <c r="BQ463">
        <f>BK452*BQ452*BP463</f>
        <v>1.3977013295608944</v>
      </c>
      <c r="BU463" t="e">
        <f>BH449*BN449*#REF!</f>
        <v>#REF!</v>
      </c>
      <c r="CT463" s="3"/>
      <c r="CU463" s="226"/>
      <c r="CV463" s="5"/>
      <c r="CW463" s="26"/>
      <c r="CX463" s="26"/>
      <c r="CY463" s="26"/>
      <c r="CZ463" s="26"/>
      <c r="DA463" s="26"/>
      <c r="DD463" s="26"/>
      <c r="DE463" s="26"/>
      <c r="DF463" s="26"/>
      <c r="DG463" s="26"/>
      <c r="DH463" s="26"/>
      <c r="DI463" s="26"/>
      <c r="DJ463" s="26"/>
      <c r="DK463" s="26"/>
      <c r="DL463" s="26"/>
      <c r="DM463" s="26"/>
      <c r="DN463" s="26"/>
      <c r="DO463" s="26"/>
      <c r="DP463" s="26"/>
      <c r="DQ463" s="26"/>
      <c r="DR463" s="26"/>
      <c r="DS463" s="26"/>
      <c r="DT463" s="26"/>
      <c r="DU463" s="26"/>
      <c r="DV463" s="26"/>
      <c r="DW463" s="26"/>
      <c r="DY463" s="26"/>
      <c r="DZ463" s="26"/>
      <c r="EA463" s="26"/>
      <c r="EC463" s="26"/>
      <c r="ED463" s="26"/>
      <c r="EE463" s="26"/>
      <c r="EF463" s="26"/>
      <c r="EG463" s="26"/>
      <c r="EI463" s="26"/>
      <c r="EJ463" s="26"/>
      <c r="EK463" s="26"/>
      <c r="ET463" s="26"/>
      <c r="EU463" s="26"/>
      <c r="EV463" s="26"/>
      <c r="EW463" s="26"/>
      <c r="EX463" s="26"/>
      <c r="EY463" s="26"/>
      <c r="EZ463" s="26"/>
      <c r="FA463" s="26"/>
      <c r="FB463" s="26"/>
      <c r="FC463" s="26"/>
      <c r="FD463" s="26"/>
      <c r="FE463" s="26"/>
      <c r="FF463" s="26"/>
      <c r="FV463" t="e">
        <f>#REF!/#REF!</f>
        <v>#REF!</v>
      </c>
    </row>
    <row r="464" spans="1:181" x14ac:dyDescent="0.2">
      <c r="A464" t="s">
        <v>123</v>
      </c>
      <c r="B464" s="1">
        <f>Base_year</f>
        <v>1985</v>
      </c>
      <c r="C464" s="42">
        <v>1</v>
      </c>
      <c r="D464" s="1"/>
      <c r="E464" s="1"/>
      <c r="F464" s="1"/>
      <c r="G464" s="1"/>
      <c r="H464" s="1"/>
      <c r="I464" s="42"/>
      <c r="J464" s="42"/>
      <c r="K464" s="42">
        <f t="shared" ref="K464:P464" si="2175">INDEX(K398:K459,Base_row,1)</f>
        <v>16041.333999999999</v>
      </c>
      <c r="L464" s="42">
        <f t="shared" si="2175"/>
        <v>11481.47888615133</v>
      </c>
      <c r="M464" s="42">
        <f t="shared" si="2175"/>
        <v>22425.36442007243</v>
      </c>
      <c r="N464" s="42">
        <f t="shared" si="2175"/>
        <v>19382.250270855475</v>
      </c>
      <c r="O464" s="42">
        <f t="shared" si="2175"/>
        <v>0</v>
      </c>
      <c r="P464" s="42">
        <f t="shared" si="2175"/>
        <v>69330.427577079245</v>
      </c>
      <c r="Q464" s="27"/>
      <c r="R464" s="27"/>
      <c r="S464" s="1"/>
      <c r="T464" s="1"/>
      <c r="U464" s="1"/>
      <c r="V464" s="1"/>
      <c r="W464" s="1"/>
      <c r="X464" s="1"/>
      <c r="Z464" s="42">
        <f t="shared" ref="Z464:AE464" si="2176">INDEX(Z398:Z459,Base_row,1)</f>
        <v>87369.531977354287</v>
      </c>
      <c r="AA464" s="42">
        <f t="shared" si="2176"/>
        <v>58171.601888383011</v>
      </c>
      <c r="AB464" s="42">
        <f t="shared" si="2176"/>
        <v>1680.5778716984889</v>
      </c>
      <c r="AC464" s="42">
        <f t="shared" si="2176"/>
        <v>1</v>
      </c>
      <c r="AD464" s="42">
        <f t="shared" si="2176"/>
        <v>0</v>
      </c>
      <c r="AE464" s="42">
        <f t="shared" si="2176"/>
        <v>7585.7</v>
      </c>
      <c r="AH464" s="267">
        <f>INDEX(AH398:AH459,Base_row,1)</f>
        <v>183.603295530504</v>
      </c>
      <c r="AI464" s="267">
        <f>INDEX(AI398:AI459,Base_row,1)</f>
        <v>197.37257550826024</v>
      </c>
      <c r="AJ464" s="267">
        <f>INDEX(AJ398:AJ459,Base_row,1)</f>
        <v>13.343841304662702</v>
      </c>
      <c r="AK464" s="51">
        <f>INDEX(AK398:AK459,Base_row,1)</f>
        <v>19.382250270855476</v>
      </c>
      <c r="AN464" s="34">
        <f>INDEX(AN398:AN459,Base_row,1)</f>
        <v>9.1396216007855902</v>
      </c>
      <c r="AO464" s="34">
        <f>INDEX(AO398:AO459,Base_row,1)</f>
        <v>10.071092713922249</v>
      </c>
      <c r="AQ464" s="26">
        <f>AH464/AH$150</f>
        <v>1</v>
      </c>
      <c r="AR464" s="26">
        <f>AI464/AI$150</f>
        <v>1</v>
      </c>
      <c r="AS464" s="26">
        <f>AJ464/AJ$150</f>
        <v>1</v>
      </c>
      <c r="AT464" s="26">
        <f>AK464/AK$150</f>
        <v>1</v>
      </c>
      <c r="AU464" s="26"/>
      <c r="AV464" s="26">
        <f>AN464/AN$150</f>
        <v>1</v>
      </c>
      <c r="AY464" s="34"/>
      <c r="AZ464" s="34"/>
      <c r="BA464" s="34"/>
      <c r="BN464" s="259">
        <f>K455/K$150</f>
        <v>1.328244228346023</v>
      </c>
      <c r="BO464" s="259">
        <f>N455/N$150</f>
        <v>1.4370406615182947</v>
      </c>
      <c r="BP464" s="3">
        <f>AC455/AC$150</f>
        <v>1.6072009796026876</v>
      </c>
      <c r="BQ464">
        <f>BK455*BQ455*BP464</f>
        <v>1.437040661518296</v>
      </c>
      <c r="CT464" s="3"/>
      <c r="CU464" s="226"/>
      <c r="CV464" s="5"/>
      <c r="CW464" s="26">
        <v>0.19211732824189154</v>
      </c>
      <c r="CX464" s="26">
        <v>0.15738013032912224</v>
      </c>
      <c r="CY464" s="26">
        <v>0.37537810467047805</v>
      </c>
      <c r="CZ464" s="26">
        <v>0.27512443675850806</v>
      </c>
      <c r="DA464" s="26"/>
      <c r="DD464" s="26"/>
      <c r="DE464" s="26"/>
      <c r="DF464" s="26"/>
      <c r="DG464" s="26"/>
      <c r="DH464" s="26"/>
      <c r="DI464" s="26"/>
      <c r="DJ464" s="26"/>
      <c r="DK464" s="26">
        <v>0.19317996841272181</v>
      </c>
      <c r="DL464" s="26">
        <v>0.1585644816569923</v>
      </c>
      <c r="DM464" s="26">
        <v>0.37573945219058641</v>
      </c>
      <c r="DN464" s="26">
        <v>0.27251609773969954</v>
      </c>
      <c r="DO464" s="26"/>
      <c r="DP464" s="26"/>
      <c r="DQ464" s="26"/>
      <c r="DR464" s="26"/>
      <c r="DS464" s="26"/>
      <c r="DT464" s="26"/>
      <c r="DU464" s="26"/>
      <c r="DV464" s="26"/>
      <c r="DW464" s="26"/>
      <c r="DY464" s="26"/>
      <c r="DZ464" s="26">
        <f>INDEX(DZ398:DZ459,Base_row,1)</f>
        <v>0.85538865393794494</v>
      </c>
      <c r="EA464" s="26"/>
      <c r="EC464" s="26"/>
      <c r="ED464" s="26"/>
      <c r="EE464" s="26"/>
      <c r="EF464" s="26"/>
      <c r="EG464" s="26"/>
      <c r="EI464" s="26">
        <f>INDEX(EI398:EI459,Base_row,1)</f>
        <v>0.98119994991738446</v>
      </c>
      <c r="EJ464" s="26">
        <f>INDEX(EJ398:EJ459,Base_row,1)</f>
        <v>0.8284256498734911</v>
      </c>
      <c r="EK464" s="26"/>
      <c r="ET464" s="26">
        <f>INDEX(ET398:ET459,Base_row,1)</f>
        <v>0.97896553233940187</v>
      </c>
      <c r="EU464" s="26">
        <f>INDEX(EU398:EU459,Base_row,1)</f>
        <v>0.85743804749914965</v>
      </c>
      <c r="EV464" s="26"/>
      <c r="EW464" s="26"/>
      <c r="EX464" s="26"/>
      <c r="EY464" s="26"/>
      <c r="EZ464" s="26"/>
      <c r="FA464" s="26"/>
      <c r="FB464" s="26"/>
      <c r="FC464" s="26"/>
      <c r="FD464" s="26">
        <f>INDEX(FD398:FD459,Base_row,1)</f>
        <v>0.98684644188491932</v>
      </c>
      <c r="FE464" s="26">
        <f>INDEX(FE398:FE459,Base_row,1)</f>
        <v>1.0051089270741289</v>
      </c>
      <c r="FF464" s="26"/>
    </row>
    <row r="465" spans="1:181" x14ac:dyDescent="0.2">
      <c r="A465" t="s">
        <v>169</v>
      </c>
      <c r="B465" s="1">
        <f>Base_year2</f>
        <v>1996</v>
      </c>
      <c r="C465" s="42">
        <v>1</v>
      </c>
      <c r="D465" s="1"/>
      <c r="E465" s="1"/>
      <c r="F465" s="1"/>
      <c r="G465" s="1"/>
      <c r="H465" s="1"/>
      <c r="I465" s="42"/>
      <c r="J465" s="42"/>
      <c r="L465" s="42"/>
      <c r="M465" s="42"/>
      <c r="N465" s="42"/>
      <c r="O465" s="42"/>
      <c r="P465" s="42"/>
      <c r="Q465" s="27"/>
      <c r="R465" s="27"/>
      <c r="S465" s="1"/>
      <c r="T465" s="1"/>
      <c r="U465" s="1"/>
      <c r="V465" s="1"/>
      <c r="W465" s="1"/>
      <c r="X465" s="1"/>
      <c r="Z465" s="23"/>
      <c r="AA465" s="23"/>
      <c r="AB465" s="23"/>
      <c r="AC465" s="26"/>
      <c r="AE465" s="27"/>
      <c r="AH465" s="34"/>
      <c r="AI465" s="34"/>
      <c r="AJ465" s="34"/>
      <c r="AK465" s="26"/>
      <c r="AM465" s="3"/>
      <c r="AN465" s="34"/>
      <c r="AQ465" s="26">
        <f>INDEX(AQ398:AQ459,base_row2,1)</f>
        <v>1.0683707177568318</v>
      </c>
      <c r="AR465" s="26">
        <f>INDEX(AR398:AR459,base_row2,1)</f>
        <v>1.1179612372433059</v>
      </c>
      <c r="AS465" s="26">
        <f>INDEX(AS398:AS459,base_row2,1)</f>
        <v>0.95941898304847795</v>
      </c>
      <c r="AT465" s="26">
        <f>INDEX(AT398:AT459,base_row2,1)</f>
        <v>0.94392573665840096</v>
      </c>
      <c r="AU465" s="26"/>
      <c r="AV465" s="26">
        <f>INDEX(AV398:AV459,base_row2,1)</f>
        <v>0.88782639790194628</v>
      </c>
      <c r="AY465" s="34"/>
      <c r="AZ465" s="34"/>
      <c r="BA465" s="34"/>
      <c r="BM465" s="259" t="e">
        <f>J456/#REF!</f>
        <v>#REF!</v>
      </c>
      <c r="BN465" s="259">
        <f>M456/M$150</f>
        <v>1.1889184903319354</v>
      </c>
      <c r="BO465" s="3">
        <f>AB456/AB$150</f>
        <v>1.521869739439589</v>
      </c>
      <c r="BP465">
        <f>BJ456*BP456*BO465</f>
        <v>1.1889231656441011</v>
      </c>
      <c r="BQ465">
        <f>BK456*BQ456*BP465</f>
        <v>1.0569715210864044</v>
      </c>
      <c r="BZ465" s="26">
        <f>INDEX(BZ398:BZ459,base_row2,1)</f>
        <v>1.3907088337266171</v>
      </c>
      <c r="CA465" s="26"/>
      <c r="CB465" s="26"/>
      <c r="CC465" s="26">
        <f>INDEX(CC398:CC459,base_row2,1)</f>
        <v>0.8834452884652233</v>
      </c>
      <c r="CD465" s="26">
        <f>INDEX(CD398:CD459,base_row2,1)</f>
        <v>1.0390550846855255</v>
      </c>
      <c r="CE465" s="26">
        <f>INDEX(CE398:CE459,base_row2,1)</f>
        <v>0.96718589303255531</v>
      </c>
      <c r="CF465" s="26">
        <f>INDEX(CQ398:CQ459,base_row2,1)</f>
        <v>1.2347083854028553</v>
      </c>
      <c r="CG465" s="26">
        <f>INDEX(CG398:CG459,base_row2,1)</f>
        <v>1.2347080143779194</v>
      </c>
      <c r="CH465" s="26"/>
      <c r="CI465" s="26">
        <f>INDEX(CI398:CI459,base_row2,1)</f>
        <v>0.91794831902126117</v>
      </c>
      <c r="CT465" s="3"/>
      <c r="CU465" s="226"/>
      <c r="CV465" s="5"/>
      <c r="CW465" s="26"/>
      <c r="CX465" s="26"/>
      <c r="CY465" s="26"/>
      <c r="CZ465" s="26"/>
      <c r="DA465" s="26"/>
      <c r="DD465" s="26"/>
      <c r="DE465" s="26"/>
      <c r="DF465" s="26"/>
      <c r="DG465" s="26"/>
      <c r="DH465" s="26"/>
      <c r="DI465" s="26"/>
      <c r="DJ465" s="26"/>
      <c r="DK465" s="26"/>
      <c r="DL465" s="26"/>
      <c r="DM465" s="26"/>
      <c r="DN465" s="26"/>
      <c r="DO465" s="26"/>
      <c r="DP465" s="26"/>
      <c r="DQ465" s="26"/>
      <c r="DR465" s="26"/>
      <c r="DS465" s="26">
        <v>-1.3764419303596612E-3</v>
      </c>
      <c r="DT465" s="26">
        <v>-2.4059571119773942E-3</v>
      </c>
      <c r="DU465" s="26">
        <v>-1.3742014352989265E-2</v>
      </c>
      <c r="DV465" s="26">
        <v>2.6065307443558501E-3</v>
      </c>
      <c r="DW465" s="26"/>
      <c r="DY465" s="26"/>
      <c r="DZ465" s="26"/>
      <c r="EA465" s="26"/>
      <c r="EC465" s="26">
        <v>-2.6996284006505063E-2</v>
      </c>
      <c r="ED465" s="26">
        <v>-2.290210832879978E-2</v>
      </c>
      <c r="EE465" s="26">
        <v>1.154962278973674E-2</v>
      </c>
      <c r="EF465" s="26">
        <v>-1.3582256648764706E-2</v>
      </c>
      <c r="EG465" s="26"/>
      <c r="EI465" s="26"/>
      <c r="EJ465" s="26"/>
      <c r="EK465" s="26"/>
      <c r="ET465" s="26"/>
      <c r="EU465" s="26"/>
      <c r="EV465" s="26"/>
      <c r="EW465" s="26"/>
      <c r="EX465" s="26"/>
      <c r="EY465" s="26"/>
      <c r="EZ465" s="26"/>
      <c r="FA465" s="26"/>
      <c r="FB465" s="26"/>
      <c r="FC465" s="26"/>
      <c r="FD465" s="26"/>
      <c r="FE465" s="26"/>
      <c r="FF465" s="26"/>
    </row>
    <row r="467" spans="1:181" x14ac:dyDescent="0.2">
      <c r="P467">
        <f>P460/P464</f>
        <v>1.3302771676553617</v>
      </c>
    </row>
    <row r="473" spans="1:181" x14ac:dyDescent="0.2">
      <c r="C473" s="3" t="s">
        <v>933</v>
      </c>
      <c r="Z473" s="23"/>
      <c r="AA473" s="23"/>
      <c r="AB473" s="23"/>
      <c r="AC473" s="26"/>
      <c r="AD473" s="27"/>
      <c r="AE473" s="27"/>
      <c r="AH473" s="34"/>
      <c r="AI473" s="34"/>
      <c r="AJ473" s="34"/>
      <c r="BL473" s="242"/>
      <c r="BN473" s="278"/>
      <c r="BO473" s="279"/>
      <c r="BP473" s="242"/>
      <c r="CT473" s="3"/>
      <c r="CU473" s="80"/>
      <c r="DD473" s="26"/>
      <c r="DE473" s="26"/>
      <c r="DF473" s="26"/>
      <c r="DG473" s="26"/>
      <c r="DH473" s="26"/>
      <c r="DI473" s="26"/>
      <c r="DJ473" s="26"/>
      <c r="DK473" s="26"/>
      <c r="DL473" s="26"/>
      <c r="DM473" s="26"/>
      <c r="DN473" s="26"/>
      <c r="DO473" s="26"/>
      <c r="DP473" s="26"/>
      <c r="DQ473" s="26"/>
      <c r="DR473" s="26"/>
      <c r="DS473" s="26"/>
      <c r="DT473" s="26"/>
      <c r="DU473" s="26"/>
      <c r="DV473" s="26"/>
      <c r="DW473" s="26"/>
    </row>
    <row r="474" spans="1:181" ht="19.5" customHeight="1" x14ac:dyDescent="0.2">
      <c r="K474" s="450" t="s">
        <v>1763</v>
      </c>
      <c r="L474" s="85"/>
      <c r="M474" s="85"/>
      <c r="N474" s="85"/>
      <c r="O474" s="85"/>
      <c r="P474" s="85"/>
      <c r="Q474" s="85"/>
      <c r="R474" s="3"/>
      <c r="S474" s="3"/>
      <c r="T474" s="3"/>
      <c r="Z474" s="23"/>
      <c r="AA474" s="23"/>
      <c r="AB474" s="23"/>
      <c r="AC474" s="26"/>
      <c r="AD474" s="27"/>
      <c r="AE474" s="27"/>
      <c r="AH474" s="34"/>
      <c r="AI474" s="34"/>
      <c r="AJ474" s="34"/>
      <c r="BH474" s="459" t="s">
        <v>1761</v>
      </c>
      <c r="BI474" s="459"/>
      <c r="BJ474" s="459"/>
      <c r="BK474" s="459"/>
      <c r="BL474" s="460"/>
      <c r="BM474" s="459"/>
      <c r="BN474" s="461"/>
      <c r="BO474" s="279"/>
      <c r="BP474" s="242"/>
      <c r="CT474" s="3"/>
      <c r="CU474" s="80"/>
      <c r="DD474" s="26"/>
      <c r="DE474" s="26"/>
      <c r="DF474" s="26"/>
      <c r="DG474" s="26"/>
      <c r="DH474" s="26"/>
      <c r="DI474" s="26"/>
      <c r="DJ474" s="26"/>
      <c r="DK474" s="26"/>
      <c r="DL474" s="26"/>
      <c r="DM474" s="26"/>
      <c r="DN474" s="26"/>
      <c r="DO474" s="26"/>
      <c r="DP474" s="26"/>
      <c r="DQ474" s="26"/>
      <c r="DR474" s="26"/>
      <c r="DS474" s="26"/>
      <c r="DT474" s="26"/>
      <c r="DU474" s="26"/>
      <c r="DV474" s="26"/>
      <c r="DW474" s="26"/>
      <c r="FM474" s="368" t="s">
        <v>1075</v>
      </c>
    </row>
    <row r="475" spans="1:181" ht="15" x14ac:dyDescent="0.2">
      <c r="A475" s="3"/>
      <c r="B475" s="3"/>
      <c r="D475" s="3"/>
      <c r="E475" s="3"/>
      <c r="F475" s="3"/>
      <c r="G475" s="3"/>
      <c r="H475" s="3"/>
      <c r="I475" s="3"/>
      <c r="J475" s="3"/>
      <c r="Z475" s="23"/>
      <c r="AA475" s="23"/>
      <c r="AB475" s="23"/>
      <c r="AC475" s="26"/>
      <c r="AD475" s="27"/>
      <c r="AE475" s="27"/>
      <c r="AH475" s="34"/>
      <c r="AI475" s="34"/>
      <c r="AJ475" s="34"/>
      <c r="BL475" s="242"/>
      <c r="BN475" s="278"/>
      <c r="BO475" s="279"/>
      <c r="BP475" s="242"/>
      <c r="CT475" s="3"/>
      <c r="CU475" s="80"/>
      <c r="DD475" s="26"/>
      <c r="DE475" s="26"/>
      <c r="DF475" s="26"/>
      <c r="DG475" s="26"/>
      <c r="DH475" s="26"/>
      <c r="DI475" s="26"/>
      <c r="DJ475" s="26"/>
      <c r="DK475" s="26"/>
      <c r="DL475" s="26"/>
      <c r="DM475" s="26"/>
      <c r="DN475" s="26"/>
      <c r="DO475" s="26"/>
      <c r="DP475" s="26"/>
      <c r="DQ475" s="26"/>
      <c r="DR475" s="26"/>
      <c r="DS475" s="26"/>
      <c r="DT475" s="26"/>
      <c r="DU475" s="26"/>
      <c r="DV475" s="26"/>
      <c r="DW475" s="26"/>
      <c r="FH475" s="366" t="s">
        <v>1074</v>
      </c>
      <c r="FI475" s="366"/>
      <c r="FJ475" s="366"/>
      <c r="FK475" s="366"/>
      <c r="FL475" s="366"/>
      <c r="FM475" s="366" t="s">
        <v>1074</v>
      </c>
      <c r="FN475" s="366"/>
      <c r="FO475" s="366"/>
      <c r="FP475" s="366"/>
    </row>
    <row r="476" spans="1:181" ht="38.25" x14ac:dyDescent="0.2">
      <c r="B476" t="s">
        <v>101</v>
      </c>
      <c r="C476" s="219" t="s">
        <v>97</v>
      </c>
      <c r="D476" s="219" t="s">
        <v>104</v>
      </c>
      <c r="E476" s="219" t="s">
        <v>105</v>
      </c>
      <c r="F476" s="219" t="s">
        <v>106</v>
      </c>
      <c r="G476" s="230"/>
      <c r="H476" s="230" t="s">
        <v>107</v>
      </c>
      <c r="I476" s="365"/>
      <c r="J476" s="365"/>
      <c r="K476" s="219" t="s">
        <v>97</v>
      </c>
      <c r="L476" s="219" t="s">
        <v>104</v>
      </c>
      <c r="M476" s="219" t="s">
        <v>105</v>
      </c>
      <c r="N476" s="219" t="s">
        <v>106</v>
      </c>
      <c r="O476" s="219" t="s">
        <v>518</v>
      </c>
      <c r="P476" s="219" t="s">
        <v>107</v>
      </c>
      <c r="Q476" s="27"/>
      <c r="R476" s="27"/>
      <c r="S476" s="41" t="s">
        <v>97</v>
      </c>
      <c r="T476" s="41" t="s">
        <v>104</v>
      </c>
      <c r="U476" s="41" t="s">
        <v>105</v>
      </c>
      <c r="V476" s="41" t="s">
        <v>106</v>
      </c>
      <c r="W476" s="41"/>
      <c r="X476" s="41" t="s">
        <v>107</v>
      </c>
      <c r="Z476" s="41" t="s">
        <v>97</v>
      </c>
      <c r="AA476" s="41" t="s">
        <v>104</v>
      </c>
      <c r="AB476" s="41" t="s">
        <v>105</v>
      </c>
      <c r="AC476" s="41" t="s">
        <v>106</v>
      </c>
      <c r="AD476" s="41"/>
      <c r="AE476" s="41" t="s">
        <v>107</v>
      </c>
      <c r="AG476" s="41" t="s">
        <v>262</v>
      </c>
      <c r="AH476" s="62" t="s">
        <v>97</v>
      </c>
      <c r="AI476" s="62" t="s">
        <v>104</v>
      </c>
      <c r="AJ476" s="62" t="s">
        <v>105</v>
      </c>
      <c r="AK476" s="46" t="s">
        <v>106</v>
      </c>
      <c r="AN476" s="73" t="s">
        <v>111</v>
      </c>
      <c r="AO476" s="75" t="s">
        <v>111</v>
      </c>
      <c r="AQ476" s="269" t="s">
        <v>97</v>
      </c>
      <c r="AR476" s="269" t="s">
        <v>104</v>
      </c>
      <c r="AS476" s="269" t="s">
        <v>105</v>
      </c>
      <c r="AT476" s="269" t="s">
        <v>106</v>
      </c>
      <c r="AU476" s="269"/>
      <c r="AV476" s="269" t="s">
        <v>111</v>
      </c>
      <c r="AY476" s="30" t="s">
        <v>97</v>
      </c>
      <c r="AZ476" s="30" t="s">
        <v>104</v>
      </c>
      <c r="BA476" s="30" t="s">
        <v>105</v>
      </c>
      <c r="BB476" s="30" t="s">
        <v>106</v>
      </c>
      <c r="BC476" s="243" t="s">
        <v>550</v>
      </c>
      <c r="BH476" s="225" t="s">
        <v>97</v>
      </c>
      <c r="BI476" s="225" t="s">
        <v>104</v>
      </c>
      <c r="BJ476" s="225" t="s">
        <v>105</v>
      </c>
      <c r="BK476" s="225" t="s">
        <v>106</v>
      </c>
      <c r="BL476" s="243" t="s">
        <v>550</v>
      </c>
      <c r="BM476" s="5"/>
      <c r="BN476" s="30" t="s">
        <v>97</v>
      </c>
      <c r="BO476" s="30" t="s">
        <v>104</v>
      </c>
      <c r="BP476" s="30" t="s">
        <v>105</v>
      </c>
      <c r="BQ476" s="221" t="s">
        <v>106</v>
      </c>
      <c r="BR476" s="243" t="s">
        <v>550</v>
      </c>
      <c r="BZ476" s="30"/>
      <c r="CA476" s="171" t="s">
        <v>359</v>
      </c>
      <c r="CB476" s="172" t="s">
        <v>360</v>
      </c>
      <c r="CC476" s="504" t="s">
        <v>461</v>
      </c>
      <c r="CD476" s="505"/>
      <c r="CE476" s="175"/>
      <c r="CF476" s="30"/>
      <c r="CG476" s="30"/>
      <c r="CH476" s="166"/>
      <c r="CI476" s="364" t="s">
        <v>240</v>
      </c>
      <c r="CK476" s="89" t="s">
        <v>269</v>
      </c>
      <c r="CL476" s="89"/>
      <c r="CM476" s="89" t="s">
        <v>266</v>
      </c>
      <c r="CN476" s="90"/>
      <c r="CO476" s="89" t="s">
        <v>266</v>
      </c>
      <c r="CP476" s="90"/>
      <c r="CQ476" s="85" t="s">
        <v>144</v>
      </c>
      <c r="CR476" s="85" t="s">
        <v>251</v>
      </c>
      <c r="CS476" s="57" t="s">
        <v>457</v>
      </c>
      <c r="CT476" s="80"/>
      <c r="CU476" s="226"/>
      <c r="CV476" s="5" t="s">
        <v>101</v>
      </c>
      <c r="CW476" s="46" t="s">
        <v>97</v>
      </c>
      <c r="CX476" s="46" t="s">
        <v>104</v>
      </c>
      <c r="CY476" s="46" t="s">
        <v>105</v>
      </c>
      <c r="CZ476" s="46" t="s">
        <v>106</v>
      </c>
      <c r="DA476" s="26"/>
      <c r="DB476" t="s">
        <v>111</v>
      </c>
      <c r="DD476" s="46" t="s">
        <v>97</v>
      </c>
      <c r="DE476" s="46" t="s">
        <v>104</v>
      </c>
      <c r="DF476" s="46" t="s">
        <v>105</v>
      </c>
      <c r="DG476" s="46" t="s">
        <v>106</v>
      </c>
      <c r="DH476" s="46"/>
      <c r="DI476" s="46" t="s">
        <v>111</v>
      </c>
      <c r="DJ476" s="26"/>
      <c r="DK476" s="46" t="s">
        <v>97</v>
      </c>
      <c r="DL476" s="46" t="s">
        <v>104</v>
      </c>
      <c r="DM476" s="46" t="s">
        <v>105</v>
      </c>
      <c r="DN476" s="46" t="s">
        <v>106</v>
      </c>
      <c r="DO476" s="26"/>
      <c r="DP476" s="26" t="s">
        <v>111</v>
      </c>
      <c r="DQ476" s="26"/>
      <c r="DR476" s="26"/>
      <c r="DS476" s="26" t="s">
        <v>97</v>
      </c>
      <c r="DT476" s="26" t="s">
        <v>104</v>
      </c>
      <c r="DU476" s="26" t="s">
        <v>105</v>
      </c>
      <c r="DV476" s="26" t="s">
        <v>106</v>
      </c>
      <c r="DW476" s="26"/>
      <c r="DY476" t="s">
        <v>140</v>
      </c>
      <c r="DZ476" t="s">
        <v>137</v>
      </c>
      <c r="EA476" t="s">
        <v>137</v>
      </c>
      <c r="EC476" s="30" t="s">
        <v>97</v>
      </c>
      <c r="ED476" s="30" t="s">
        <v>104</v>
      </c>
      <c r="EE476" s="30" t="s">
        <v>105</v>
      </c>
      <c r="EF476" s="30" t="s">
        <v>106</v>
      </c>
      <c r="EI476" s="46" t="s">
        <v>136</v>
      </c>
      <c r="EJ476" s="46" t="s">
        <v>137</v>
      </c>
      <c r="EK476" s="46" t="s">
        <v>137</v>
      </c>
      <c r="EN476" s="225" t="s">
        <v>97</v>
      </c>
      <c r="EO476" s="225" t="s">
        <v>104</v>
      </c>
      <c r="EP476" s="225" t="s">
        <v>105</v>
      </c>
      <c r="EQ476" s="225" t="s">
        <v>106</v>
      </c>
      <c r="ER476" s="365"/>
      <c r="ET476" s="30" t="s">
        <v>136</v>
      </c>
      <c r="EU476" s="30" t="s">
        <v>137</v>
      </c>
      <c r="EV476" s="30" t="s">
        <v>137</v>
      </c>
      <c r="EX476" s="30" t="s">
        <v>97</v>
      </c>
      <c r="EY476" s="30" t="s">
        <v>104</v>
      </c>
      <c r="EZ476" s="30" t="s">
        <v>105</v>
      </c>
      <c r="FA476" s="30" t="s">
        <v>106</v>
      </c>
      <c r="FD476" t="s">
        <v>136</v>
      </c>
      <c r="FE476" t="s">
        <v>137</v>
      </c>
      <c r="FF476" t="s">
        <v>137</v>
      </c>
      <c r="FH476" s="30" t="s">
        <v>97</v>
      </c>
      <c r="FI476" s="30" t="s">
        <v>104</v>
      </c>
      <c r="FJ476" s="30" t="s">
        <v>105</v>
      </c>
      <c r="FK476" s="30" t="s">
        <v>106</v>
      </c>
      <c r="FL476" s="30"/>
      <c r="FM476" s="30" t="s">
        <v>97</v>
      </c>
      <c r="FN476" s="30" t="s">
        <v>104</v>
      </c>
      <c r="FO476" s="30" t="s">
        <v>105</v>
      </c>
      <c r="FP476" s="30" t="s">
        <v>106</v>
      </c>
      <c r="FR476" t="s">
        <v>136</v>
      </c>
      <c r="FS476" t="s">
        <v>137</v>
      </c>
      <c r="FT476" t="s">
        <v>137</v>
      </c>
      <c r="FV476" t="s">
        <v>137</v>
      </c>
    </row>
    <row r="477" spans="1:181" ht="38.25" x14ac:dyDescent="0.2">
      <c r="A477" s="216" t="s">
        <v>480</v>
      </c>
      <c r="C477" s="44" t="s">
        <v>239</v>
      </c>
      <c r="D477" s="44" t="str">
        <f>$K477</f>
        <v>Source</v>
      </c>
      <c r="E477" s="44" t="str">
        <f>$K477</f>
        <v>Source</v>
      </c>
      <c r="F477" s="44" t="str">
        <f>$K477</f>
        <v>Source</v>
      </c>
      <c r="G477" s="44"/>
      <c r="H477" s="44" t="str">
        <f>$K477</f>
        <v>Source</v>
      </c>
      <c r="K477" s="44" t="s">
        <v>239</v>
      </c>
      <c r="L477" s="44" t="str">
        <f>$K477</f>
        <v>Source</v>
      </c>
      <c r="M477" s="44" t="str">
        <f>$K477</f>
        <v>Source</v>
      </c>
      <c r="N477" s="44" t="str">
        <f>$K477</f>
        <v>Source</v>
      </c>
      <c r="O477" s="44"/>
      <c r="P477" s="44" t="str">
        <f>$K477</f>
        <v>Source</v>
      </c>
      <c r="Q477" s="27"/>
      <c r="R477" s="27"/>
      <c r="S477" s="44" t="s">
        <v>239</v>
      </c>
      <c r="T477" s="44" t="str">
        <f>$K477</f>
        <v>Source</v>
      </c>
      <c r="U477" s="44" t="str">
        <f>$K477</f>
        <v>Source</v>
      </c>
      <c r="V477" s="44" t="str">
        <f>$K477</f>
        <v>Source</v>
      </c>
      <c r="W477" s="44"/>
      <c r="X477" s="44" t="str">
        <f>$K477</f>
        <v>Source</v>
      </c>
      <c r="Z477" s="60" t="s">
        <v>99</v>
      </c>
      <c r="AA477" s="60" t="s">
        <v>112</v>
      </c>
      <c r="AB477" s="60" t="s">
        <v>113</v>
      </c>
      <c r="AC477" s="61" t="s">
        <v>114</v>
      </c>
      <c r="AD477" s="31"/>
      <c r="AE477" s="49" t="s">
        <v>115</v>
      </c>
      <c r="AG477" s="60" t="s">
        <v>263</v>
      </c>
      <c r="AH477" s="237" t="s">
        <v>99</v>
      </c>
      <c r="AI477" s="237" t="s">
        <v>112</v>
      </c>
      <c r="AJ477" s="237" t="s">
        <v>113</v>
      </c>
      <c r="AK477" s="61" t="s">
        <v>114</v>
      </c>
      <c r="AN477" s="245" t="s">
        <v>552</v>
      </c>
      <c r="AO477" s="246" t="s">
        <v>405</v>
      </c>
      <c r="AQ477" s="61" t="s">
        <v>99</v>
      </c>
      <c r="AR477" s="61" t="s">
        <v>129</v>
      </c>
      <c r="AS477" s="61" t="s">
        <v>113</v>
      </c>
      <c r="AT477" s="61" t="s">
        <v>114</v>
      </c>
      <c r="AU477" s="61"/>
      <c r="AV477" s="61" t="s">
        <v>115</v>
      </c>
      <c r="AY477" s="31" t="s">
        <v>99</v>
      </c>
      <c r="AZ477" s="31" t="s">
        <v>129</v>
      </c>
      <c r="BA477" s="31" t="s">
        <v>113</v>
      </c>
      <c r="BB477" s="31" t="s">
        <v>114</v>
      </c>
      <c r="BH477" s="60" t="s">
        <v>481</v>
      </c>
      <c r="BI477" s="60" t="s">
        <v>481</v>
      </c>
      <c r="BJ477" s="60" t="s">
        <v>482</v>
      </c>
      <c r="BK477" s="60" t="s">
        <v>483</v>
      </c>
      <c r="BL477" s="3"/>
      <c r="BM477" s="5"/>
      <c r="BN477" s="43" t="s">
        <v>484</v>
      </c>
      <c r="BO477" s="43" t="s">
        <v>485</v>
      </c>
      <c r="BP477" s="32" t="s">
        <v>113</v>
      </c>
      <c r="BQ477" s="32" t="s">
        <v>114</v>
      </c>
      <c r="BR477" s="5"/>
      <c r="BS477" s="5"/>
      <c r="BT477" s="5"/>
      <c r="BU477" s="5"/>
      <c r="BV477" s="5"/>
      <c r="BW477" s="5"/>
      <c r="BX477" s="5"/>
      <c r="BZ477" s="167" t="s">
        <v>358</v>
      </c>
      <c r="CA477" s="168"/>
      <c r="CB477" s="204" t="s">
        <v>442</v>
      </c>
      <c r="CC477" s="203" t="s">
        <v>532</v>
      </c>
      <c r="CD477" s="170" t="s">
        <v>533</v>
      </c>
      <c r="CE477" s="168" t="s">
        <v>441</v>
      </c>
      <c r="CF477" s="364" t="s">
        <v>144</v>
      </c>
      <c r="CG477" s="172" t="s">
        <v>145</v>
      </c>
      <c r="CH477" s="170"/>
      <c r="CI477" s="169" t="s">
        <v>534</v>
      </c>
      <c r="CK477" s="513" t="s">
        <v>267</v>
      </c>
      <c r="CL477" s="513"/>
      <c r="CM477" s="513" t="s">
        <v>267</v>
      </c>
      <c r="CN477" s="514"/>
      <c r="CO477" s="513" t="s">
        <v>267</v>
      </c>
      <c r="CP477" s="515"/>
      <c r="CQ477" s="31" t="s">
        <v>270</v>
      </c>
      <c r="CR477" s="31"/>
      <c r="CS477" s="213" t="s">
        <v>445</v>
      </c>
      <c r="CT477" s="200"/>
      <c r="CU477" s="227"/>
      <c r="CV477" s="5" t="s">
        <v>229</v>
      </c>
      <c r="CW477" s="61" t="str">
        <f>$K477</f>
        <v>Source</v>
      </c>
      <c r="CX477" s="61" t="str">
        <f>$K477</f>
        <v>Source</v>
      </c>
      <c r="CY477" s="61" t="str">
        <f>$K477</f>
        <v>Source</v>
      </c>
      <c r="CZ477" s="61" t="str">
        <f>$K477</f>
        <v>Source</v>
      </c>
      <c r="DA477" s="26"/>
      <c r="DD477" s="61" t="str">
        <f>$K477</f>
        <v>Source</v>
      </c>
      <c r="DE477" s="61" t="str">
        <f>$K477</f>
        <v>Source</v>
      </c>
      <c r="DF477" s="61" t="str">
        <f>$K477</f>
        <v>Source</v>
      </c>
      <c r="DG477" s="61" t="str">
        <f>$K477</f>
        <v>Source</v>
      </c>
      <c r="DH477" s="61"/>
      <c r="DI477" s="61" t="str">
        <f>$K477</f>
        <v>Source</v>
      </c>
      <c r="DJ477" s="26"/>
      <c r="DK477" s="61" t="str">
        <f>$K477</f>
        <v>Source</v>
      </c>
      <c r="DL477" s="61" t="str">
        <f>$K477</f>
        <v>Source</v>
      </c>
      <c r="DM477" s="61" t="str">
        <f>$K477</f>
        <v>Source</v>
      </c>
      <c r="DN477" s="61" t="str">
        <f>$K477</f>
        <v>Source</v>
      </c>
      <c r="DO477" s="51"/>
      <c r="DP477" s="51" t="str">
        <f>$K477</f>
        <v>Source</v>
      </c>
      <c r="DQ477" s="26"/>
      <c r="DR477" s="26"/>
      <c r="DS477" s="51" t="str">
        <f>$K477</f>
        <v>Source</v>
      </c>
      <c r="DT477" s="51" t="str">
        <f>$K477</f>
        <v>Source</v>
      </c>
      <c r="DU477" s="51" t="str">
        <f>$K477</f>
        <v>Source</v>
      </c>
      <c r="DV477" s="51" t="str">
        <f>$K477</f>
        <v>Source</v>
      </c>
      <c r="DW477" s="26"/>
      <c r="DY477" t="s">
        <v>138</v>
      </c>
      <c r="DZ477" t="s">
        <v>138</v>
      </c>
      <c r="EA477" t="s">
        <v>128</v>
      </c>
      <c r="EC477" s="44" t="str">
        <f>$K477</f>
        <v>Source</v>
      </c>
      <c r="ED477" s="44" t="str">
        <f>$K477</f>
        <v>Source</v>
      </c>
      <c r="EE477" s="44" t="str">
        <f>$K477</f>
        <v>Source</v>
      </c>
      <c r="EF477" s="44" t="str">
        <f>$K477</f>
        <v>Source</v>
      </c>
      <c r="EI477" s="48" t="s">
        <v>138</v>
      </c>
      <c r="EJ477" s="48" t="s">
        <v>138</v>
      </c>
      <c r="EK477" s="48" t="str">
        <f>base_label</f>
        <v xml:space="preserve"> 1985 = 1</v>
      </c>
      <c r="EN477" s="44" t="str">
        <f>$K477</f>
        <v>Source</v>
      </c>
      <c r="EO477" s="44" t="str">
        <f>$K477</f>
        <v>Source</v>
      </c>
      <c r="EP477" s="44" t="str">
        <f>$K477</f>
        <v>Source</v>
      </c>
      <c r="EQ477" s="44" t="str">
        <f>$K477</f>
        <v>Source</v>
      </c>
      <c r="ET477" s="31" t="s">
        <v>138</v>
      </c>
      <c r="EU477" s="31" t="s">
        <v>138</v>
      </c>
      <c r="EV477" s="31" t="str">
        <f>base_label</f>
        <v xml:space="preserve"> 1985 = 1</v>
      </c>
      <c r="EX477" s="44" t="str">
        <f>$K477</f>
        <v>Source</v>
      </c>
      <c r="EY477" s="44" t="str">
        <f>$K477</f>
        <v>Source</v>
      </c>
      <c r="EZ477" s="44" t="str">
        <f>$K477</f>
        <v>Source</v>
      </c>
      <c r="FA477" s="44" t="str">
        <f>$K477</f>
        <v>Source</v>
      </c>
      <c r="FD477" t="s">
        <v>138</v>
      </c>
      <c r="FE477" t="s">
        <v>138</v>
      </c>
      <c r="FF477" t="str">
        <f>base_label</f>
        <v xml:space="preserve"> 1985 = 1</v>
      </c>
      <c r="FR477" t="s">
        <v>138</v>
      </c>
      <c r="FS477" t="s">
        <v>138</v>
      </c>
      <c r="FT477" t="str">
        <f>base_label</f>
        <v xml:space="preserve"> 1985 = 1</v>
      </c>
      <c r="FV477" t="s">
        <v>128</v>
      </c>
    </row>
    <row r="478" spans="1:181" ht="13.5" thickBot="1" x14ac:dyDescent="0.25">
      <c r="B478" t="s">
        <v>103</v>
      </c>
      <c r="C478" s="43" t="s">
        <v>230</v>
      </c>
      <c r="D478" s="43" t="s">
        <v>230</v>
      </c>
      <c r="E478" s="43" t="s">
        <v>230</v>
      </c>
      <c r="F478" s="43" t="s">
        <v>230</v>
      </c>
      <c r="G478" s="43"/>
      <c r="H478" s="43" t="s">
        <v>230</v>
      </c>
      <c r="K478" s="43" t="s">
        <v>230</v>
      </c>
      <c r="L478" s="43" t="s">
        <v>230</v>
      </c>
      <c r="M478" s="43" t="s">
        <v>230</v>
      </c>
      <c r="N478" s="43" t="s">
        <v>230</v>
      </c>
      <c r="O478" s="43" t="s">
        <v>230</v>
      </c>
      <c r="P478" s="43" t="s">
        <v>230</v>
      </c>
      <c r="Q478" s="27"/>
      <c r="R478" s="27"/>
      <c r="S478" s="43" t="s">
        <v>230</v>
      </c>
      <c r="T478" s="43" t="s">
        <v>230</v>
      </c>
      <c r="U478" s="43" t="s">
        <v>230</v>
      </c>
      <c r="V478" s="43" t="s">
        <v>230</v>
      </c>
      <c r="W478" s="43"/>
      <c r="X478" s="43" t="s">
        <v>230</v>
      </c>
      <c r="Z478" s="60" t="s">
        <v>232</v>
      </c>
      <c r="AA478" s="60" t="s">
        <v>98</v>
      </c>
      <c r="AB478" s="60" t="s">
        <v>92</v>
      </c>
      <c r="AC478" s="61" t="s">
        <v>118</v>
      </c>
      <c r="AD478" s="275"/>
      <c r="AE478" s="50" t="s">
        <v>20</v>
      </c>
      <c r="AG478" s="60" t="s">
        <v>264</v>
      </c>
      <c r="AH478" s="270" t="s">
        <v>120</v>
      </c>
      <c r="AI478" s="270" t="s">
        <v>275</v>
      </c>
      <c r="AJ478" s="270" t="s">
        <v>93</v>
      </c>
      <c r="AK478" s="70" t="s">
        <v>276</v>
      </c>
      <c r="AL478" s="4"/>
      <c r="AM478" s="4"/>
      <c r="AN478" s="247" t="s">
        <v>127</v>
      </c>
      <c r="AO478" s="248" t="s">
        <v>127</v>
      </c>
      <c r="AQ478" s="70" t="str">
        <f>base_label</f>
        <v xml:space="preserve"> 1985 = 1</v>
      </c>
      <c r="AR478" s="70" t="str">
        <f>base_label</f>
        <v xml:space="preserve"> 1985 = 1</v>
      </c>
      <c r="AS478" s="70" t="str">
        <f>base_label</f>
        <v xml:space="preserve"> 1985 = 1</v>
      </c>
      <c r="AT478" s="70" t="str">
        <f>base_label</f>
        <v xml:space="preserve"> 1985 = 1</v>
      </c>
      <c r="AU478" s="70"/>
      <c r="AV478" s="70" t="str">
        <f>base_label</f>
        <v xml:space="preserve"> 1985 = 1</v>
      </c>
      <c r="AY478" s="33"/>
      <c r="AZ478" s="33"/>
      <c r="BA478" s="33"/>
      <c r="BB478" s="33"/>
      <c r="BC478" s="5"/>
      <c r="BD478" s="5"/>
      <c r="BH478" s="222" t="str">
        <f>base_label</f>
        <v xml:space="preserve"> 1985 = 1</v>
      </c>
      <c r="BI478" s="222" t="str">
        <f>base_label</f>
        <v xml:space="preserve"> 1985 = 1</v>
      </c>
      <c r="BJ478" s="222" t="str">
        <f>base_label</f>
        <v xml:space="preserve"> 1985 = 1</v>
      </c>
      <c r="BK478" s="222" t="str">
        <f>base_label</f>
        <v xml:space="preserve"> 1985 = 1</v>
      </c>
      <c r="BL478" s="232"/>
      <c r="BM478" s="5"/>
      <c r="BN478" s="222" t="str">
        <f>base_label</f>
        <v xml:space="preserve"> 1985 = 1</v>
      </c>
      <c r="BO478" s="222" t="str">
        <f>base_label</f>
        <v xml:space="preserve"> 1985 = 1</v>
      </c>
      <c r="BP478" s="222" t="str">
        <f>base_label</f>
        <v xml:space="preserve"> 1985 = 1</v>
      </c>
      <c r="BQ478" s="222" t="str">
        <f>base_label</f>
        <v xml:space="preserve"> 1985 = 1</v>
      </c>
      <c r="BR478" s="5"/>
      <c r="BS478" s="5"/>
      <c r="BT478" s="5"/>
      <c r="BU478" s="5"/>
      <c r="BV478" s="5"/>
      <c r="BW478" s="5"/>
      <c r="BX478" s="5"/>
      <c r="BZ478" s="78" t="str">
        <f t="shared" ref="BZ478:CG478" si="2177">base_label</f>
        <v xml:space="preserve"> 1985 = 1</v>
      </c>
      <c r="CA478" s="63" t="str">
        <f t="shared" si="2177"/>
        <v xml:space="preserve"> 1985 = 1</v>
      </c>
      <c r="CB478" s="63" t="str">
        <f t="shared" si="2177"/>
        <v xml:space="preserve"> 1985 = 1</v>
      </c>
      <c r="CC478" s="64" t="str">
        <f t="shared" si="2177"/>
        <v xml:space="preserve"> 1985 = 1</v>
      </c>
      <c r="CD478" s="65" t="str">
        <f t="shared" si="2177"/>
        <v xml:space="preserve"> 1985 = 1</v>
      </c>
      <c r="CE478" s="63" t="str">
        <f t="shared" si="2177"/>
        <v xml:space="preserve"> 1985 = 1</v>
      </c>
      <c r="CF478" s="64" t="str">
        <f t="shared" si="2177"/>
        <v xml:space="preserve"> 1985 = 1</v>
      </c>
      <c r="CG478" s="63" t="str">
        <f t="shared" si="2177"/>
        <v xml:space="preserve"> 1985 = 1</v>
      </c>
      <c r="CH478" s="65"/>
      <c r="CI478" s="63" t="str">
        <f>base_label</f>
        <v xml:space="preserve"> 1985 = 1</v>
      </c>
      <c r="CK478" s="86" t="s">
        <v>143</v>
      </c>
      <c r="CL478" s="86" t="s">
        <v>155</v>
      </c>
      <c r="CM478" s="86" t="s">
        <v>446</v>
      </c>
      <c r="CN478" s="88" t="s">
        <v>444</v>
      </c>
      <c r="CO478" s="86" t="s">
        <v>143</v>
      </c>
      <c r="CP478" s="88" t="s">
        <v>447</v>
      </c>
      <c r="CQ478" s="86" t="s">
        <v>271</v>
      </c>
      <c r="CR478" s="31"/>
      <c r="CS478" s="214" t="str">
        <f>base_label</f>
        <v xml:space="preserve"> 1985 = 1</v>
      </c>
      <c r="CT478" s="201"/>
      <c r="CU478" s="228"/>
      <c r="CV478" s="5" t="s">
        <v>103</v>
      </c>
      <c r="CW478" s="61" t="s">
        <v>133</v>
      </c>
      <c r="CX478" s="61" t="s">
        <v>133</v>
      </c>
      <c r="CY478" s="61" t="s">
        <v>133</v>
      </c>
      <c r="CZ478" s="61" t="s">
        <v>133</v>
      </c>
      <c r="DA478" s="26"/>
      <c r="DD478" s="68"/>
      <c r="DE478" s="68"/>
      <c r="DF478" s="68"/>
      <c r="DG478" s="68"/>
      <c r="DH478" s="68"/>
      <c r="DI478" s="68"/>
      <c r="DJ478" s="26"/>
      <c r="DK478" s="68"/>
      <c r="DL478" s="68"/>
      <c r="DM478" s="68"/>
      <c r="DN478" s="68"/>
      <c r="DO478" s="38"/>
      <c r="DP478" s="38"/>
      <c r="DQ478" s="26"/>
      <c r="DR478" s="26"/>
      <c r="DS478" s="38"/>
      <c r="DT478" s="38"/>
      <c r="DU478" s="38"/>
      <c r="DV478" s="38"/>
      <c r="DW478" s="38"/>
      <c r="DX478" s="4"/>
      <c r="DY478" s="4"/>
      <c r="DZ478" s="4"/>
      <c r="EA478" s="4"/>
      <c r="EC478" s="4"/>
      <c r="ED478" s="4"/>
      <c r="EE478" s="4"/>
      <c r="EF478" s="4"/>
      <c r="EG478" s="5"/>
      <c r="EH478" s="5"/>
      <c r="EI478" s="38"/>
      <c r="EJ478" s="38"/>
      <c r="EK478" s="38"/>
      <c r="EN478" s="4"/>
      <c r="EO478" s="4"/>
      <c r="EP478" s="4"/>
      <c r="EQ478" s="4"/>
      <c r="ER478" s="5"/>
      <c r="ES478" s="5"/>
      <c r="ET478" s="4"/>
      <c r="EU478" s="4"/>
      <c r="EV478" s="4"/>
      <c r="EW478" s="5"/>
      <c r="EX478" s="4"/>
      <c r="EY478" s="4"/>
      <c r="EZ478" s="4"/>
      <c r="FA478" s="4"/>
      <c r="FB478" s="5"/>
      <c r="FC478" s="5"/>
      <c r="FD478" s="4"/>
      <c r="FE478" s="4"/>
      <c r="FF478" s="4"/>
      <c r="FR478" s="4"/>
      <c r="FS478" s="4"/>
      <c r="FT478" s="4"/>
      <c r="FV478" s="4"/>
      <c r="FX478" s="8" t="s">
        <v>152</v>
      </c>
      <c r="FY478" t="s">
        <v>164</v>
      </c>
    </row>
    <row r="479" spans="1:181" x14ac:dyDescent="0.2">
      <c r="A479" t="s">
        <v>1073</v>
      </c>
      <c r="B479" s="365">
        <v>1949</v>
      </c>
      <c r="C479" s="42">
        <f>C84</f>
        <v>5599.25</v>
      </c>
      <c r="D479" s="42">
        <f t="shared" ref="D479:F479" si="2178">D84</f>
        <v>3668.8159999999998</v>
      </c>
      <c r="E479" s="42">
        <f t="shared" si="2178"/>
        <v>14723.587</v>
      </c>
      <c r="F479" s="42">
        <f t="shared" si="2178"/>
        <v>7990.0150000000003</v>
      </c>
      <c r="G479" s="42"/>
      <c r="H479" s="42">
        <f t="shared" ref="H479:H538" si="2179">SUM(C479:F479)</f>
        <v>31981.667999999998</v>
      </c>
      <c r="I479" s="365"/>
      <c r="J479" s="365"/>
      <c r="K479" s="42"/>
      <c r="L479" s="42">
        <f t="shared" ref="L479:L510" si="2180">L84</f>
        <v>3668.8160000000003</v>
      </c>
      <c r="M479" s="42"/>
      <c r="N479" s="42"/>
      <c r="O479" s="42"/>
      <c r="P479" s="42"/>
      <c r="Q479" s="27"/>
      <c r="R479" s="27"/>
      <c r="S479" s="365"/>
      <c r="T479" s="365"/>
      <c r="U479" s="365"/>
      <c r="V479" s="365"/>
      <c r="W479" s="365"/>
      <c r="X479" s="365"/>
      <c r="Z479" s="231"/>
      <c r="AA479" s="231">
        <f t="shared" ref="AA479:AA510" si="2181">AA84</f>
        <v>27235.148729606164</v>
      </c>
      <c r="AB479" s="231"/>
      <c r="AC479" s="51"/>
      <c r="AD479" s="23"/>
      <c r="AE479" s="42">
        <f t="shared" ref="AE479:AE510" si="2182">AE84</f>
        <v>2007</v>
      </c>
      <c r="AH479" s="267" t="e">
        <f t="shared" ref="AH479:AH535" si="2183">K479/Z479*1000</f>
        <v>#DIV/0!</v>
      </c>
      <c r="AI479" s="267">
        <f t="shared" ref="AI479:AI535" si="2184">L479/AA479*1000</f>
        <v>134.70886597405607</v>
      </c>
      <c r="AJ479" s="267"/>
      <c r="AK479" s="51" t="e">
        <f>N479/AC479*0.001</f>
        <v>#DIV/0!</v>
      </c>
      <c r="AN479" s="34">
        <f>P479/AE479</f>
        <v>0</v>
      </c>
      <c r="AO479" s="34"/>
      <c r="AQ479" s="26"/>
      <c r="AR479" s="26">
        <f>AI479/AI$515</f>
        <v>0.68251055460548704</v>
      </c>
      <c r="AS479" s="26"/>
      <c r="AT479" s="26"/>
      <c r="AU479" s="26"/>
      <c r="AV479" s="26"/>
      <c r="AY479" s="34"/>
      <c r="AZ479" s="34">
        <f>AA479/$AE479</f>
        <v>13.570079087995099</v>
      </c>
      <c r="BA479" s="34"/>
      <c r="BB479" s="34">
        <f>AC479/$AE479</f>
        <v>0</v>
      </c>
      <c r="BD479" s="34"/>
      <c r="BE479" s="26"/>
      <c r="BF479" s="26"/>
      <c r="BH479" s="205"/>
      <c r="BI479" s="258">
        <f>[10]Total_Commercial_LMDI_UtilAdj!AG15</f>
        <v>0.600093181120122</v>
      </c>
      <c r="BJ479" s="205"/>
      <c r="BK479" s="51"/>
      <c r="BL479" s="365"/>
      <c r="BM479" s="5"/>
      <c r="BN479" s="365"/>
      <c r="BO479" s="258">
        <f>[10]Total_Commercial_LMDI_UtilAdj!AE15</f>
        <v>0.97920306695399761</v>
      </c>
      <c r="BP479" s="365"/>
      <c r="BQ479" s="51"/>
      <c r="BR479" s="261"/>
      <c r="BS479" s="5"/>
      <c r="BT479" s="5"/>
      <c r="BU479" s="5"/>
      <c r="BV479" s="5"/>
      <c r="BW479" s="5"/>
      <c r="BX479" s="5"/>
      <c r="BZ479" s="83">
        <f>IF(FV479&gt;0,FV479,"NA")</f>
        <v>0.26457676944777675</v>
      </c>
      <c r="CA479" s="83">
        <f t="shared" ref="CA479:CA510" si="2185">IF(ISERR(AO479),"NA ", AO479/AO$150)</f>
        <v>0</v>
      </c>
      <c r="CB479" s="83" t="str">
        <f t="shared" ref="CB479:CB510" si="2186">IF(ISERR(AN479),"NA ",IF(AN479&gt;0, AN479/AN$150,"NA"))</f>
        <v>NA</v>
      </c>
      <c r="CC479" s="83" t="str">
        <f t="shared" ref="CC479:CC526" si="2187">IF(CM479=1,EK479,"NA")</f>
        <v>NA</v>
      </c>
      <c r="CD479" s="83" t="str">
        <f t="shared" ref="CD479:CD526" si="2188">IF(CP479&gt;0, FF479,"NA")</f>
        <v>NA</v>
      </c>
      <c r="CE479" s="83" t="str">
        <f t="shared" ref="CE479:CE526" si="2189">IF(CO479&gt;0,EV479, "NA")</f>
        <v>NA</v>
      </c>
      <c r="CF479" s="84" t="str">
        <f>IF(ISERR(CQ479),"NA ", CQ479)</f>
        <v xml:space="preserve">NA </v>
      </c>
      <c r="CG479" s="84" t="str">
        <f t="shared" ref="CG479:CG510" si="2190">IF(P479&gt;0,P479/P$150,"NA")</f>
        <v>NA</v>
      </c>
      <c r="CH479" s="9"/>
      <c r="CI479" s="84" t="str">
        <f>IF(ISERR(CR479),"NA ", CR479)</f>
        <v xml:space="preserve">NA </v>
      </c>
      <c r="CJ479" s="26"/>
      <c r="CK479" s="87">
        <f t="shared" ref="CK479:CK540" si="2191">AQ479*AR479*AS479*AT479</f>
        <v>0</v>
      </c>
      <c r="CL479" s="87">
        <f>AY479*AZ479*BA479*BB479</f>
        <v>0</v>
      </c>
      <c r="CM479" s="92">
        <f>IF(ISERR(CK479),0,IF(CK479&lt;0.0001,0,1))</f>
        <v>0</v>
      </c>
      <c r="CN479" s="92">
        <f>IF(ISERR(CL479),0,IF(CL479&lt;0.0001,0,1))</f>
        <v>0</v>
      </c>
      <c r="CO479" s="5">
        <f t="shared" ref="CO479:CO540" si="2192">IF(BH479*BI479*BJ479*BK479&gt;0,1,0)</f>
        <v>0</v>
      </c>
      <c r="CP479" s="91">
        <f t="shared" ref="CP479:CP540" si="2193">IF(BN479*BO479*BP479*BQ479&gt;0,1,0)</f>
        <v>0</v>
      </c>
      <c r="CQ479" s="37" t="e">
        <f t="shared" ref="CQ479:CQ499" si="2194">BZ479*CC479*CD479*CE479</f>
        <v>#VALUE!</v>
      </c>
      <c r="CR479" t="e">
        <f t="shared" ref="CR479:CR526" si="2195">CC479*CD479</f>
        <v>#VALUE!</v>
      </c>
      <c r="CS479" s="84" t="str">
        <f t="shared" ref="CS479:CS538" si="2196">IF(CN479=1,EA479,"NA ")</f>
        <v xml:space="preserve">NA </v>
      </c>
      <c r="CT479" s="205"/>
      <c r="CU479" s="244"/>
      <c r="CV479" s="5"/>
      <c r="CW479" s="26" t="e">
        <f>#REF!/$P479</f>
        <v>#REF!</v>
      </c>
      <c r="CX479" s="26" t="e">
        <f>#REF!/$P479</f>
        <v>#REF!</v>
      </c>
      <c r="CY479" s="26" t="e">
        <f>#REF!/$P479</f>
        <v>#REF!</v>
      </c>
      <c r="CZ479" s="26" t="e">
        <f>N479/$P479</f>
        <v>#DIV/0!</v>
      </c>
      <c r="DA479" s="26"/>
      <c r="DB479" t="e">
        <f>SUM(CW479:CZ479)</f>
        <v>#REF!</v>
      </c>
      <c r="DD479" s="26"/>
      <c r="DE479" s="26"/>
      <c r="DF479" s="26"/>
      <c r="DG479" s="26"/>
      <c r="DH479" s="26"/>
      <c r="DI479" s="26"/>
      <c r="DJ479" s="26"/>
      <c r="DK479" s="26"/>
      <c r="DL479" s="26"/>
      <c r="DM479" s="26"/>
      <c r="DN479" s="26"/>
      <c r="DO479" s="26"/>
      <c r="DP479" s="26"/>
      <c r="DQ479" s="26"/>
      <c r="DR479" s="26"/>
      <c r="DS479" s="26"/>
      <c r="DT479" s="26"/>
      <c r="DU479" s="26"/>
      <c r="DV479" s="26"/>
      <c r="DW479" s="26"/>
      <c r="DY479" s="26"/>
      <c r="DZ479" s="26">
        <v>1</v>
      </c>
      <c r="EA479" s="26">
        <f t="shared" ref="EA479:EA538" si="2197">DZ479/EA$150</f>
        <v>1.1815968892479078</v>
      </c>
      <c r="EC479" s="26"/>
      <c r="ED479" s="26"/>
      <c r="EE479" s="26"/>
      <c r="EF479" s="26"/>
      <c r="EG479" s="26"/>
      <c r="EI479" s="26"/>
      <c r="EJ479" s="26">
        <v>1</v>
      </c>
      <c r="EK479" s="26">
        <f t="shared" ref="EK479:EK510" si="2198">EJ479/EJ$150</f>
        <v>1.20737368147919</v>
      </c>
      <c r="ET479" s="26"/>
      <c r="EU479" s="26">
        <v>1</v>
      </c>
      <c r="EV479" s="26">
        <f t="shared" ref="EV479:EV499" si="2199">EU479/EU$464</f>
        <v>1.1662650181160659</v>
      </c>
      <c r="EW479" s="26"/>
      <c r="EX479" s="26"/>
      <c r="EY479" s="26"/>
      <c r="EZ479" s="26"/>
      <c r="FA479" s="26"/>
      <c r="FB479" s="26"/>
      <c r="FC479" s="26"/>
      <c r="FD479" s="26"/>
      <c r="FE479" s="26">
        <v>1</v>
      </c>
      <c r="FF479" s="26">
        <f>FE479/FE$545</f>
        <v>1.0027207524788948</v>
      </c>
      <c r="FI479" s="367">
        <f>[10]Total_Commercial_LMDI_UtilAdj!AF15</f>
        <v>1.1614965253047422</v>
      </c>
      <c r="FR479" s="26"/>
      <c r="FS479" s="26">
        <v>1</v>
      </c>
      <c r="FT479" s="26">
        <f t="shared" ref="FT479:FT499" si="2200">FS479/FS$515</f>
        <v>1.0139558417697248</v>
      </c>
      <c r="FV479" s="26">
        <f t="shared" ref="FV479:FV538" si="2201">AE479/AE$464</f>
        <v>0.26457676944777675</v>
      </c>
      <c r="FX479" s="8">
        <v>0</v>
      </c>
      <c r="FY479" t="b">
        <f>(FX479+Begin_year_chart1&lt;=End_year_chart1)</f>
        <v>1</v>
      </c>
    </row>
    <row r="480" spans="1:181" x14ac:dyDescent="0.2">
      <c r="A480" t="s">
        <v>1073</v>
      </c>
      <c r="B480" s="365">
        <f>B479+1</f>
        <v>1950</v>
      </c>
      <c r="C480" s="42">
        <f t="shared" ref="C480:F480" si="2202">C85</f>
        <v>5988.5529999999999</v>
      </c>
      <c r="D480" s="42">
        <f t="shared" si="2202"/>
        <v>3893.2979999999998</v>
      </c>
      <c r="E480" s="42">
        <f t="shared" si="2202"/>
        <v>16241.423000000001</v>
      </c>
      <c r="F480" s="42">
        <f t="shared" si="2202"/>
        <v>8492.473</v>
      </c>
      <c r="G480" s="42"/>
      <c r="H480" s="42">
        <f t="shared" si="2179"/>
        <v>34615.746999999996</v>
      </c>
      <c r="I480" s="365"/>
      <c r="J480" s="365"/>
      <c r="K480" s="42"/>
      <c r="L480" s="42">
        <f t="shared" si="2180"/>
        <v>3893.2979999999998</v>
      </c>
      <c r="M480" s="42"/>
      <c r="N480" s="42"/>
      <c r="O480" s="42"/>
      <c r="P480" s="42"/>
      <c r="Q480" s="27"/>
      <c r="R480" s="27"/>
      <c r="S480" s="365"/>
      <c r="T480" s="365"/>
      <c r="U480" s="365"/>
      <c r="V480" s="365"/>
      <c r="W480" s="365"/>
      <c r="X480" s="365"/>
      <c r="Z480" s="231"/>
      <c r="AA480" s="231">
        <f t="shared" si="2181"/>
        <v>27788.637079656914</v>
      </c>
      <c r="AB480" s="231"/>
      <c r="AC480" s="51"/>
      <c r="AD480" s="23"/>
      <c r="AE480" s="42">
        <f t="shared" si="2182"/>
        <v>2181.9</v>
      </c>
      <c r="AH480" s="267" t="e">
        <f t="shared" si="2183"/>
        <v>#DIV/0!</v>
      </c>
      <c r="AI480" s="267">
        <f t="shared" si="2184"/>
        <v>140.10395647831706</v>
      </c>
      <c r="AJ480" s="267"/>
      <c r="AK480" s="51" t="e">
        <f t="shared" ref="AK480:AK535" si="2203">N480/AC480*0.001</f>
        <v>#DIV/0!</v>
      </c>
      <c r="AN480" s="34">
        <f t="shared" ref="AN480:AN535" si="2204">P480/AE480</f>
        <v>0</v>
      </c>
      <c r="AO480" s="34">
        <f t="shared" ref="AO480:AO535" si="2205">H480/AE480</f>
        <v>15.864955772491863</v>
      </c>
      <c r="AQ480" s="26"/>
      <c r="AR480" s="26">
        <f t="shared" ref="AR480:AR541" si="2206">AI480/AI$515</f>
        <v>0.7098451044555254</v>
      </c>
      <c r="AS480" s="26"/>
      <c r="AT480" s="26"/>
      <c r="AU480" s="26"/>
      <c r="AV480" s="26"/>
      <c r="AY480" s="34"/>
      <c r="AZ480" s="34">
        <f t="shared" ref="AZ480:AZ535" si="2207">AA480/$AE480</f>
        <v>12.735981062219585</v>
      </c>
      <c r="BA480" s="34"/>
      <c r="BB480" s="34">
        <f t="shared" ref="BB480:BB535" si="2208">AC480/$AE480</f>
        <v>0</v>
      </c>
      <c r="BD480" s="34"/>
      <c r="BE480" s="26"/>
      <c r="BF480" s="26"/>
      <c r="BH480" s="51"/>
      <c r="BI480" s="258">
        <f>[10]Total_Commercial_LMDI_UtilAdj!AG16</f>
        <v>0.61802941073163198</v>
      </c>
      <c r="BJ480" s="51"/>
      <c r="BK480" s="51"/>
      <c r="BL480" s="365"/>
      <c r="BN480" s="365"/>
      <c r="BO480" s="258">
        <f>[10]Total_Commercial_LMDI_UtilAdj!AE16</f>
        <v>1.0051831811642467</v>
      </c>
      <c r="BP480" s="365"/>
      <c r="BQ480" s="51"/>
      <c r="BR480" s="365"/>
      <c r="BZ480" s="83">
        <f t="shared" ref="BZ480:BZ540" si="2209">IF(FV480&gt;0,FV480,"NA")</f>
        <v>0.28763331004389842</v>
      </c>
      <c r="CA480" s="83">
        <f t="shared" si="2185"/>
        <v>1.5752963678469758</v>
      </c>
      <c r="CB480" s="83" t="str">
        <f t="shared" si="2186"/>
        <v>NA</v>
      </c>
      <c r="CC480" s="83" t="str">
        <f t="shared" si="2187"/>
        <v>NA</v>
      </c>
      <c r="CD480" s="83" t="str">
        <f t="shared" si="2188"/>
        <v>NA</v>
      </c>
      <c r="CE480" s="83" t="str">
        <f t="shared" si="2189"/>
        <v>NA</v>
      </c>
      <c r="CF480" s="84" t="str">
        <f t="shared" ref="CF480:CF526" si="2210">IF(ISERR(CQ480),"NA ", CQ480)</f>
        <v xml:space="preserve">NA </v>
      </c>
      <c r="CG480" s="84" t="str">
        <f t="shared" si="2190"/>
        <v>NA</v>
      </c>
      <c r="CH480" s="9"/>
      <c r="CI480" s="84" t="str">
        <f t="shared" ref="CI480:CI526" si="2211">IF(ISERR(CR480),"NA ", CR480)</f>
        <v xml:space="preserve">NA </v>
      </c>
      <c r="CJ480" s="26"/>
      <c r="CK480" s="87">
        <f t="shared" si="2191"/>
        <v>0</v>
      </c>
      <c r="CL480" s="87">
        <f t="shared" ref="CL480:CL540" si="2212">AY480*AZ480*BA480*BB480</f>
        <v>0</v>
      </c>
      <c r="CM480" s="92">
        <f t="shared" ref="CM480:CM540" si="2213">IF(ISERR(CK480),0,IF(CK480&lt;0.0001,0,1))</f>
        <v>0</v>
      </c>
      <c r="CN480" s="92">
        <f t="shared" ref="CN480:CN540" si="2214">IF(ISERR(CL480),0,IF(CL480&lt;0.0001,0,1))</f>
        <v>0</v>
      </c>
      <c r="CO480" s="5">
        <f t="shared" si="2192"/>
        <v>0</v>
      </c>
      <c r="CP480" s="91">
        <f t="shared" si="2193"/>
        <v>0</v>
      </c>
      <c r="CQ480" s="37" t="e">
        <f t="shared" si="2194"/>
        <v>#VALUE!</v>
      </c>
      <c r="CR480" t="e">
        <f t="shared" si="2195"/>
        <v>#VALUE!</v>
      </c>
      <c r="CS480" s="84" t="str">
        <f t="shared" si="2196"/>
        <v xml:space="preserve">NA </v>
      </c>
      <c r="CT480" s="205"/>
      <c r="CU480" s="244"/>
      <c r="CV480" s="5"/>
      <c r="CW480" s="26" t="e">
        <f t="shared" ref="CW480:CW538" si="2215">K480/$P480</f>
        <v>#DIV/0!</v>
      </c>
      <c r="CX480" s="26" t="e">
        <f t="shared" ref="CX480:CX538" si="2216">L480/$P480</f>
        <v>#DIV/0!</v>
      </c>
      <c r="CY480" s="26" t="e">
        <f t="shared" ref="CY480:CY538" si="2217">M480/$P480</f>
        <v>#DIV/0!</v>
      </c>
      <c r="CZ480" s="26" t="e">
        <f t="shared" ref="CZ480:CZ538" si="2218">N480/$P480</f>
        <v>#DIV/0!</v>
      </c>
      <c r="DA480" s="26"/>
      <c r="DB480" t="e">
        <f t="shared" ref="DB480:DB538" si="2219">SUM(CW480:CZ480)</f>
        <v>#DIV/0!</v>
      </c>
      <c r="DD480" s="26" t="e">
        <f>(CW480-CW479)/LN(CW480/CW479)</f>
        <v>#DIV/0!</v>
      </c>
      <c r="DE480" s="26" t="e">
        <f>(CX480-CX479)/LN(CX480/CX479)</f>
        <v>#DIV/0!</v>
      </c>
      <c r="DF480" s="26" t="e">
        <f>(CY480-CY479)/LN(CY480/CY479)</f>
        <v>#DIV/0!</v>
      </c>
      <c r="DG480" s="26" t="e">
        <f>(CZ480-CZ479)/LN(CZ480/CZ479)</f>
        <v>#DIV/0!</v>
      </c>
      <c r="DH480" s="26"/>
      <c r="DI480" s="26" t="e">
        <f>SUM(DD480:DG480)</f>
        <v>#DIV/0!</v>
      </c>
      <c r="DJ480" s="26"/>
      <c r="DK480" s="26" t="e">
        <f>DD480/$DI545</f>
        <v>#DIV/0!</v>
      </c>
      <c r="DL480" s="26" t="e">
        <f>DE480/$DI545</f>
        <v>#DIV/0!</v>
      </c>
      <c r="DM480" s="26" t="e">
        <f>DF480/$DI545</f>
        <v>#DIV/0!</v>
      </c>
      <c r="DN480" s="26" t="e">
        <f>DG480/$DI545</f>
        <v>#DIV/0!</v>
      </c>
      <c r="DO480" s="26"/>
      <c r="DP480" s="26" t="e">
        <f>SUM(DK480:DN480)</f>
        <v>#DIV/0!</v>
      </c>
      <c r="DQ480" s="26"/>
      <c r="DR480" s="26"/>
      <c r="DS480" s="26" t="e">
        <f>LN(AQ480/AQ479)</f>
        <v>#DIV/0!</v>
      </c>
      <c r="DT480" s="26">
        <f>LN(AR480/AR479)</f>
        <v>3.9268791932749438E-2</v>
      </c>
      <c r="DU480" s="26" t="e">
        <f>LN(AS480/AS479)</f>
        <v>#DIV/0!</v>
      </c>
      <c r="DV480" s="26" t="e">
        <f>LN(AT480/AT479)</f>
        <v>#DIV/0!</v>
      </c>
      <c r="DW480" s="26"/>
      <c r="DY480" s="26" t="e">
        <f>EXP(SUMPRODUCT($DK480:$DN480,DS480:DV480))</f>
        <v>#DIV/0!</v>
      </c>
      <c r="DZ480" s="26">
        <f>IF(ISERR(DY480),DZ479,DY480*DZ479)</f>
        <v>1</v>
      </c>
      <c r="EA480" s="26">
        <f t="shared" si="2197"/>
        <v>1.1815968892479078</v>
      </c>
      <c r="EC480" s="26" t="e">
        <f t="shared" ref="EC480:EC538" si="2220">LN(AY480/AY479)</f>
        <v>#DIV/0!</v>
      </c>
      <c r="ED480" s="26">
        <f t="shared" ref="ED480:ED538" si="2221">LN(AZ480/AZ479)</f>
        <v>-6.3436159827682082E-2</v>
      </c>
      <c r="EE480" s="26" t="e">
        <f t="shared" ref="EE480:EE538" si="2222">LN(BA480/BA479)</f>
        <v>#DIV/0!</v>
      </c>
      <c r="EF480" s="26" t="e">
        <f t="shared" ref="EF480:EF538" si="2223">LN(BB480/BB479)</f>
        <v>#DIV/0!</v>
      </c>
      <c r="EG480" s="26"/>
      <c r="EI480" s="26" t="e">
        <f t="shared" ref="EI480:EI538" si="2224">EXP(SUMPRODUCT($DK480:$DN480,EC480:EF480))</f>
        <v>#DIV/0!</v>
      </c>
      <c r="EJ480" s="26">
        <f>IF(ISERR(EI480),EJ479,EI480*EJ479)</f>
        <v>1</v>
      </c>
      <c r="EK480" s="26">
        <f t="shared" si="2198"/>
        <v>1.20737368147919</v>
      </c>
      <c r="EN480" s="26" t="e">
        <f>LN(BH480/BH479)</f>
        <v>#DIV/0!</v>
      </c>
      <c r="EO480" s="26">
        <f>LN(BI480/BI479)</f>
        <v>2.945110148101843E-2</v>
      </c>
      <c r="EP480" s="26" t="e">
        <f>LN(BJ480/BJ479)</f>
        <v>#DIV/0!</v>
      </c>
      <c r="EQ480" s="26" t="e">
        <f>LN(BK480/BK479)</f>
        <v>#DIV/0!</v>
      </c>
      <c r="ET480" s="26" t="e">
        <f>EXP(SUMPRODUCT($DK480:$DN480,EN480:EQ480))</f>
        <v>#DIV/0!</v>
      </c>
      <c r="EU480" s="26">
        <f>IF(ISERR(ET480),EU479,ET480*EU479)</f>
        <v>1</v>
      </c>
      <c r="EV480" s="26">
        <f t="shared" si="2199"/>
        <v>1.1662650181160659</v>
      </c>
      <c r="EW480" s="26"/>
      <c r="EX480" s="26" t="e">
        <f t="shared" ref="EX480:EX538" si="2225">LN(BN480/BN479)</f>
        <v>#DIV/0!</v>
      </c>
      <c r="EY480" s="26">
        <f t="shared" ref="EY480:EY538" si="2226">LN(BO480/BO479)</f>
        <v>2.618602984435241E-2</v>
      </c>
      <c r="EZ480" s="26" t="e">
        <f t="shared" ref="EZ480:EZ538" si="2227">LN(BP480/BP479)</f>
        <v>#DIV/0!</v>
      </c>
      <c r="FA480" s="26" t="e">
        <f t="shared" ref="FA480:FA538" si="2228">LN(BQ480/BQ479)</f>
        <v>#DIV/0!</v>
      </c>
      <c r="FB480" s="26"/>
      <c r="FC480" s="26"/>
      <c r="FD480" s="26" t="e">
        <f>EXP(SUMPRODUCT($DK480:$DN480,EX480:FA480))</f>
        <v>#DIV/0!</v>
      </c>
      <c r="FE480" s="26">
        <f>IF(ISERR(FD480),FE479,FD480*FE479)</f>
        <v>1</v>
      </c>
      <c r="FF480" s="26">
        <f t="shared" ref="FF480:FF538" si="2229">FE480/FE$545</f>
        <v>1.0027207524788948</v>
      </c>
      <c r="FI480" s="367">
        <f>[10]Total_Commercial_LMDI_UtilAdj!AF16</f>
        <v>1.1426395060373407</v>
      </c>
      <c r="FN480">
        <f t="shared" ref="FN480:FN501" si="2230">LN(FI480/FI479)</f>
        <v>-1.6368339392621702E-2</v>
      </c>
      <c r="FR480" s="26" t="e">
        <f t="shared" ref="FR480:FR499" si="2231">EXP(SUMPRODUCT($DK480:$DN480,FM480:FP480))</f>
        <v>#DIV/0!</v>
      </c>
      <c r="FS480" s="26">
        <f>IF(ISERR(FR480),FS479,FR480*FS479)</f>
        <v>1</v>
      </c>
      <c r="FT480" s="26">
        <f t="shared" si="2200"/>
        <v>1.0139558417697248</v>
      </c>
      <c r="FV480" s="26">
        <f t="shared" si="2201"/>
        <v>0.28763331004389842</v>
      </c>
      <c r="FX480" s="8">
        <f>FX479+1</f>
        <v>1</v>
      </c>
      <c r="FY480" t="b">
        <f t="shared" ref="FY480:FY540" si="2232">(FX480+Begin_year_chart1&lt;=End_year_chart1)</f>
        <v>1</v>
      </c>
    </row>
    <row r="481" spans="1:181" x14ac:dyDescent="0.2">
      <c r="A481" t="s">
        <v>1073</v>
      </c>
      <c r="B481" s="365">
        <f t="shared" ref="B481:B541" si="2233">B480+1</f>
        <v>1951</v>
      </c>
      <c r="C481" s="42">
        <f t="shared" ref="C481:F481" si="2234">C86</f>
        <v>6380.1930000000002</v>
      </c>
      <c r="D481" s="42">
        <f t="shared" si="2234"/>
        <v>3873.2260000000001</v>
      </c>
      <c r="E481" s="42">
        <f t="shared" si="2234"/>
        <v>17678.531999999999</v>
      </c>
      <c r="F481" s="42">
        <f t="shared" si="2234"/>
        <v>9041.8919999999998</v>
      </c>
      <c r="G481" s="42"/>
      <c r="H481" s="42">
        <f t="shared" si="2179"/>
        <v>36973.843000000001</v>
      </c>
      <c r="I481" s="365"/>
      <c r="J481" s="365"/>
      <c r="K481" s="42"/>
      <c r="L481" s="42">
        <f t="shared" si="2180"/>
        <v>3873.2250000000004</v>
      </c>
      <c r="M481" s="42"/>
      <c r="N481" s="42"/>
      <c r="O481" s="42"/>
      <c r="P481" s="42"/>
      <c r="Q481" s="27"/>
      <c r="R481" s="27"/>
      <c r="S481" s="365"/>
      <c r="T481" s="365"/>
      <c r="U481" s="365"/>
      <c r="V481" s="365"/>
      <c r="W481" s="365"/>
      <c r="X481" s="365"/>
      <c r="Z481" s="231"/>
      <c r="AA481" s="231">
        <f t="shared" si="2181"/>
        <v>28246.642791733044</v>
      </c>
      <c r="AB481" s="231"/>
      <c r="AC481" s="51"/>
      <c r="AD481" s="23"/>
      <c r="AE481" s="42">
        <f t="shared" si="2182"/>
        <v>2357.6999999999998</v>
      </c>
      <c r="AH481" s="267" t="e">
        <f t="shared" si="2183"/>
        <v>#DIV/0!</v>
      </c>
      <c r="AI481" s="267">
        <f t="shared" si="2184"/>
        <v>137.12160516058137</v>
      </c>
      <c r="AJ481" s="267"/>
      <c r="AK481" s="51" t="e">
        <f t="shared" si="2203"/>
        <v>#DIV/0!</v>
      </c>
      <c r="AN481" s="34">
        <f t="shared" si="2204"/>
        <v>0</v>
      </c>
      <c r="AO481" s="34">
        <f t="shared" si="2205"/>
        <v>15.682166094074736</v>
      </c>
      <c r="AQ481" s="26"/>
      <c r="AR481" s="26">
        <f t="shared" si="2206"/>
        <v>0.69473484250522277</v>
      </c>
      <c r="AS481" s="26"/>
      <c r="AT481" s="26"/>
      <c r="AU481" s="26"/>
      <c r="AV481" s="26"/>
      <c r="AY481" s="34"/>
      <c r="AZ481" s="34">
        <f t="shared" si="2207"/>
        <v>11.980592438280123</v>
      </c>
      <c r="BA481" s="34"/>
      <c r="BB481" s="34">
        <f t="shared" si="2208"/>
        <v>0</v>
      </c>
      <c r="BD481" s="34"/>
      <c r="BE481" s="26"/>
      <c r="BF481" s="26"/>
      <c r="BH481" s="51"/>
      <c r="BI481" s="258">
        <f>[10]Total_Commercial_LMDI_UtilAdj!AG17</f>
        <v>0.60942089752718487</v>
      </c>
      <c r="BJ481" s="51"/>
      <c r="BK481" s="51"/>
      <c r="BL481" s="365"/>
      <c r="BN481" s="365"/>
      <c r="BO481" s="258">
        <f>[10]Total_Commercial_LMDI_UtilAdj!AE17</f>
        <v>1.010376353310507</v>
      </c>
      <c r="BP481" s="365"/>
      <c r="BQ481" s="51"/>
      <c r="BR481" s="365"/>
      <c r="BZ481" s="83">
        <f t="shared" si="2209"/>
        <v>0.31080849493125223</v>
      </c>
      <c r="CA481" s="83">
        <f t="shared" si="2185"/>
        <v>1.5571464328191273</v>
      </c>
      <c r="CB481" s="83" t="str">
        <f t="shared" si="2186"/>
        <v>NA</v>
      </c>
      <c r="CC481" s="83" t="str">
        <f t="shared" si="2187"/>
        <v>NA</v>
      </c>
      <c r="CD481" s="83" t="str">
        <f t="shared" si="2188"/>
        <v>NA</v>
      </c>
      <c r="CE481" s="83" t="str">
        <f t="shared" si="2189"/>
        <v>NA</v>
      </c>
      <c r="CF481" s="84" t="str">
        <f t="shared" si="2210"/>
        <v xml:space="preserve">NA </v>
      </c>
      <c r="CG481" s="84" t="str">
        <f t="shared" si="2190"/>
        <v>NA</v>
      </c>
      <c r="CH481" s="9"/>
      <c r="CI481" s="84" t="str">
        <f t="shared" si="2211"/>
        <v xml:space="preserve">NA </v>
      </c>
      <c r="CJ481" s="26"/>
      <c r="CK481" s="87">
        <f t="shared" si="2191"/>
        <v>0</v>
      </c>
      <c r="CL481" s="87">
        <f t="shared" si="2212"/>
        <v>0</v>
      </c>
      <c r="CM481" s="92">
        <f t="shared" si="2213"/>
        <v>0</v>
      </c>
      <c r="CN481" s="92">
        <f t="shared" si="2214"/>
        <v>0</v>
      </c>
      <c r="CO481" s="5">
        <f t="shared" si="2192"/>
        <v>0</v>
      </c>
      <c r="CP481" s="91">
        <f t="shared" si="2193"/>
        <v>0</v>
      </c>
      <c r="CQ481" s="37" t="e">
        <f t="shared" si="2194"/>
        <v>#VALUE!</v>
      </c>
      <c r="CR481" t="e">
        <f t="shared" si="2195"/>
        <v>#VALUE!</v>
      </c>
      <c r="CS481" s="84" t="str">
        <f t="shared" si="2196"/>
        <v xml:space="preserve">NA </v>
      </c>
      <c r="CT481" s="205"/>
      <c r="CU481" s="244"/>
      <c r="CV481" s="5"/>
      <c r="CW481" s="26" t="e">
        <f t="shared" si="2215"/>
        <v>#DIV/0!</v>
      </c>
      <c r="CX481" s="26" t="e">
        <f t="shared" si="2216"/>
        <v>#DIV/0!</v>
      </c>
      <c r="CY481" s="26" t="e">
        <f t="shared" si="2217"/>
        <v>#DIV/0!</v>
      </c>
      <c r="CZ481" s="26" t="e">
        <f t="shared" si="2218"/>
        <v>#DIV/0!</v>
      </c>
      <c r="DA481" s="26"/>
      <c r="DB481" t="e">
        <f t="shared" si="2219"/>
        <v>#DIV/0!</v>
      </c>
      <c r="DD481" s="26" t="e">
        <f t="shared" ref="DD481:DD529" si="2235">(CW481-CW480)/LN(CW481/CW480)</f>
        <v>#DIV/0!</v>
      </c>
      <c r="DE481" s="26" t="e">
        <f t="shared" ref="DE481:DE529" si="2236">(CX481-CX480)/LN(CX481/CX480)</f>
        <v>#DIV/0!</v>
      </c>
      <c r="DF481" s="26" t="e">
        <f t="shared" ref="DF481:DF529" si="2237">(CY481-CY480)/LN(CY481/CY480)</f>
        <v>#DIV/0!</v>
      </c>
      <c r="DG481" s="26" t="e">
        <f t="shared" ref="DG481:DG529" si="2238">(CZ481-CZ480)/LN(CZ481/CZ480)</f>
        <v>#DIV/0!</v>
      </c>
      <c r="DH481" s="26"/>
      <c r="DI481" s="26" t="e">
        <f t="shared" ref="DI481:DI529" si="2239">SUM(DD481:DG481)</f>
        <v>#DIV/0!</v>
      </c>
      <c r="DJ481" s="26"/>
      <c r="DK481" s="26" t="e">
        <f t="shared" ref="DK481:DK529" si="2240">DD481/$DI481</f>
        <v>#DIV/0!</v>
      </c>
      <c r="DL481" s="26" t="e">
        <f t="shared" ref="DL481:DL529" si="2241">DE481/$DI481</f>
        <v>#DIV/0!</v>
      </c>
      <c r="DM481" s="26" t="e">
        <f t="shared" ref="DM481:DM529" si="2242">DF481/$DI481</f>
        <v>#DIV/0!</v>
      </c>
      <c r="DN481" s="26" t="e">
        <f t="shared" ref="DN481:DN529" si="2243">DG481/$DI481</f>
        <v>#DIV/0!</v>
      </c>
      <c r="DO481" s="26"/>
      <c r="DP481" s="26" t="e">
        <f t="shared" ref="DP481:DP538" si="2244">SUM(DK481:DN481)</f>
        <v>#DIV/0!</v>
      </c>
      <c r="DQ481" s="26"/>
      <c r="DR481" s="26"/>
      <c r="DS481" s="26" t="e">
        <f t="shared" ref="DS481:DS538" si="2245">LN(AQ481/AQ480)</f>
        <v>#DIV/0!</v>
      </c>
      <c r="DT481" s="26">
        <f t="shared" ref="DT481:DT538" si="2246">LN(AR481/AR480)</f>
        <v>-2.1516532304012181E-2</v>
      </c>
      <c r="DU481" s="26" t="e">
        <f t="shared" ref="DU481:DU538" si="2247">LN(AS481/AS480)</f>
        <v>#DIV/0!</v>
      </c>
      <c r="DV481" s="26" t="e">
        <f t="shared" ref="DV481:DV538" si="2248">LN(AT481/AT480)</f>
        <v>#DIV/0!</v>
      </c>
      <c r="DW481" s="26"/>
      <c r="DY481" s="26" t="e">
        <f>EXP(SUMPRODUCT($DK481:$DN481,DS481:DV481))</f>
        <v>#DIV/0!</v>
      </c>
      <c r="DZ481" s="26">
        <f t="shared" ref="DZ481:DZ538" si="2249">IF(ISERR(DY481),DZ480,DY481*DZ480)</f>
        <v>1</v>
      </c>
      <c r="EA481" s="26">
        <f t="shared" si="2197"/>
        <v>1.1815968892479078</v>
      </c>
      <c r="EC481" s="26" t="e">
        <f t="shared" si="2220"/>
        <v>#DIV/0!</v>
      </c>
      <c r="ED481" s="26">
        <f t="shared" si="2221"/>
        <v>-6.1143098410364041E-2</v>
      </c>
      <c r="EE481" s="26" t="e">
        <f t="shared" si="2222"/>
        <v>#DIV/0!</v>
      </c>
      <c r="EF481" s="26" t="e">
        <f t="shared" si="2223"/>
        <v>#DIV/0!</v>
      </c>
      <c r="EG481" s="26"/>
      <c r="EI481" s="26" t="e">
        <f t="shared" si="2224"/>
        <v>#DIV/0!</v>
      </c>
      <c r="EJ481" s="26">
        <f t="shared" ref="EJ481:EJ538" si="2250">IF(ISERR(EI481),EJ480,EI481*EJ480)</f>
        <v>1</v>
      </c>
      <c r="EK481" s="26">
        <f t="shared" si="2198"/>
        <v>1.20737368147919</v>
      </c>
      <c r="EN481" s="26" t="e">
        <f t="shared" ref="EN481:EN538" si="2251">LN(BH481/BH480)</f>
        <v>#DIV/0!</v>
      </c>
      <c r="EO481" s="26">
        <f t="shared" ref="EO481:EO538" si="2252">LN(BI481/BI480)</f>
        <v>-1.4026888571201558E-2</v>
      </c>
      <c r="EP481" s="26" t="e">
        <f t="shared" ref="EP481:EP538" si="2253">LN(BJ481/BJ480)</f>
        <v>#DIV/0!</v>
      </c>
      <c r="EQ481" s="26" t="e">
        <f t="shared" ref="EQ481:EQ538" si="2254">LN(BK481/BK480)</f>
        <v>#DIV/0!</v>
      </c>
      <c r="ET481" s="26" t="e">
        <f t="shared" ref="ET481:ET538" si="2255">EXP(SUMPRODUCT($DK481:$DN481,EN481:EQ481))</f>
        <v>#DIV/0!</v>
      </c>
      <c r="EU481" s="26">
        <f t="shared" ref="EU481:EU538" si="2256">IF(ISERR(ET481),EU480,ET481*EU480)</f>
        <v>1</v>
      </c>
      <c r="EV481" s="26">
        <f t="shared" si="2199"/>
        <v>1.1662650181160659</v>
      </c>
      <c r="EW481" s="26"/>
      <c r="EX481" s="26" t="e">
        <f t="shared" si="2225"/>
        <v>#DIV/0!</v>
      </c>
      <c r="EY481" s="26">
        <f t="shared" si="2226"/>
        <v>5.1530937679748487E-3</v>
      </c>
      <c r="EZ481" s="26" t="e">
        <f t="shared" si="2227"/>
        <v>#DIV/0!</v>
      </c>
      <c r="FA481" s="26" t="e">
        <f t="shared" si="2228"/>
        <v>#DIV/0!</v>
      </c>
      <c r="FB481" s="26"/>
      <c r="FC481" s="26"/>
      <c r="FD481" s="26" t="e">
        <f t="shared" ref="FD481:FD538" si="2257">EXP(SUMPRODUCT($DK481:$DN481,EX481:FA481))</f>
        <v>#DIV/0!</v>
      </c>
      <c r="FE481" s="26">
        <f t="shared" ref="FE481:FE538" si="2258">IF(ISERR(FD481),FE480,FD481*FE480)</f>
        <v>1</v>
      </c>
      <c r="FF481" s="26">
        <f t="shared" si="2229"/>
        <v>1.0027207524788948</v>
      </c>
      <c r="FI481" s="367">
        <f>[10]Total_Commercial_LMDI_UtilAdj!AF17</f>
        <v>1.1282843501470805</v>
      </c>
      <c r="FN481">
        <f t="shared" si="2230"/>
        <v>-1.2642737500785404E-2</v>
      </c>
      <c r="FR481" s="26" t="e">
        <f t="shared" si="2231"/>
        <v>#DIV/0!</v>
      </c>
      <c r="FS481" s="26">
        <f t="shared" ref="FS481:FS499" si="2259">IF(ISERR(FR481),FS480,FR481*FS480)</f>
        <v>1</v>
      </c>
      <c r="FT481" s="26">
        <f t="shared" si="2200"/>
        <v>1.0139558417697248</v>
      </c>
      <c r="FV481" s="26">
        <f t="shared" si="2201"/>
        <v>0.31080849493125223</v>
      </c>
      <c r="FX481" s="8">
        <f t="shared" ref="FX481:FX540" si="2260">FX480+1</f>
        <v>2</v>
      </c>
      <c r="FY481" t="b">
        <f t="shared" si="2232"/>
        <v>1</v>
      </c>
    </row>
    <row r="482" spans="1:181" x14ac:dyDescent="0.2">
      <c r="A482" t="s">
        <v>1073</v>
      </c>
      <c r="B482" s="365">
        <f t="shared" si="2233"/>
        <v>1952</v>
      </c>
      <c r="C482" s="42">
        <f t="shared" ref="C482:F482" si="2261">C87</f>
        <v>6560.2430000000004</v>
      </c>
      <c r="D482" s="42">
        <f t="shared" si="2261"/>
        <v>3873.3850000000002</v>
      </c>
      <c r="E482" s="42">
        <f t="shared" si="2261"/>
        <v>17311.362000000001</v>
      </c>
      <c r="F482" s="42">
        <f t="shared" si="2261"/>
        <v>9002.7520000000004</v>
      </c>
      <c r="G482" s="42"/>
      <c r="H482" s="42">
        <f t="shared" si="2179"/>
        <v>36747.741999999998</v>
      </c>
      <c r="I482" s="365"/>
      <c r="J482" s="365"/>
      <c r="K482" s="42"/>
      <c r="L482" s="42">
        <f t="shared" si="2180"/>
        <v>3873.3860000000004</v>
      </c>
      <c r="M482" s="42"/>
      <c r="N482" s="42"/>
      <c r="O482" s="42"/>
      <c r="P482" s="42"/>
      <c r="Q482" s="27"/>
      <c r="R482" s="27"/>
      <c r="S482" s="365"/>
      <c r="T482" s="365"/>
      <c r="U482" s="365"/>
      <c r="V482" s="365"/>
      <c r="W482" s="365"/>
      <c r="X482" s="365"/>
      <c r="Z482" s="231"/>
      <c r="AA482" s="231">
        <f t="shared" si="2181"/>
        <v>28701.498970601177</v>
      </c>
      <c r="AB482" s="231"/>
      <c r="AC482" s="51"/>
      <c r="AD482" s="23"/>
      <c r="AE482" s="42">
        <f t="shared" si="2182"/>
        <v>2453.6999999999998</v>
      </c>
      <c r="AH482" s="267" t="e">
        <f t="shared" si="2183"/>
        <v>#DIV/0!</v>
      </c>
      <c r="AI482" s="267">
        <f t="shared" si="2184"/>
        <v>134.95413615740046</v>
      </c>
      <c r="AJ482" s="267"/>
      <c r="AK482" s="51" t="e">
        <f t="shared" si="2203"/>
        <v>#DIV/0!</v>
      </c>
      <c r="AN482" s="34">
        <f t="shared" si="2204"/>
        <v>0</v>
      </c>
      <c r="AO482" s="34">
        <f t="shared" si="2205"/>
        <v>14.976460855035253</v>
      </c>
      <c r="AQ482" s="26"/>
      <c r="AR482" s="26">
        <f t="shared" si="2206"/>
        <v>0.68375323071037541</v>
      </c>
      <c r="AS482" s="26"/>
      <c r="AT482" s="26"/>
      <c r="AU482" s="26"/>
      <c r="AV482" s="26"/>
      <c r="AY482" s="34"/>
      <c r="AZ482" s="34">
        <f t="shared" si="2207"/>
        <v>11.697232331010792</v>
      </c>
      <c r="BA482" s="34"/>
      <c r="BB482" s="34">
        <f t="shared" si="2208"/>
        <v>0</v>
      </c>
      <c r="BD482" s="34"/>
      <c r="BE482" s="26"/>
      <c r="BF482" s="26"/>
      <c r="BH482" s="51"/>
      <c r="BI482" s="258">
        <f>[10]Total_Commercial_LMDI_UtilAdj!AG18</f>
        <v>0.61308499203247069</v>
      </c>
      <c r="BJ482" s="51"/>
      <c r="BK482" s="51"/>
      <c r="BL482" s="365"/>
      <c r="BN482" s="365"/>
      <c r="BO482" s="258">
        <f>[10]Total_Commercial_LMDI_UtilAdj!AE18</f>
        <v>0.99565838323257927</v>
      </c>
      <c r="BP482" s="365"/>
      <c r="BQ482" s="51"/>
      <c r="BR482" s="365"/>
      <c r="BZ482" s="83">
        <f t="shared" si="2209"/>
        <v>0.32346388599601883</v>
      </c>
      <c r="CA482" s="83">
        <f t="shared" si="2185"/>
        <v>1.4870740723428983</v>
      </c>
      <c r="CB482" s="83" t="str">
        <f t="shared" si="2186"/>
        <v>NA</v>
      </c>
      <c r="CC482" s="83" t="str">
        <f t="shared" si="2187"/>
        <v>NA</v>
      </c>
      <c r="CD482" s="83" t="str">
        <f t="shared" si="2188"/>
        <v>NA</v>
      </c>
      <c r="CE482" s="83" t="str">
        <f t="shared" si="2189"/>
        <v>NA</v>
      </c>
      <c r="CF482" s="84" t="str">
        <f t="shared" si="2210"/>
        <v xml:space="preserve">NA </v>
      </c>
      <c r="CG482" s="84" t="str">
        <f t="shared" si="2190"/>
        <v>NA</v>
      </c>
      <c r="CH482" s="9"/>
      <c r="CI482" s="84" t="str">
        <f t="shared" si="2211"/>
        <v xml:space="preserve">NA </v>
      </c>
      <c r="CJ482" s="26"/>
      <c r="CK482" s="87">
        <f t="shared" si="2191"/>
        <v>0</v>
      </c>
      <c r="CL482" s="87">
        <f t="shared" si="2212"/>
        <v>0</v>
      </c>
      <c r="CM482" s="92">
        <f t="shared" si="2213"/>
        <v>0</v>
      </c>
      <c r="CN482" s="92">
        <f t="shared" si="2214"/>
        <v>0</v>
      </c>
      <c r="CO482" s="5">
        <f t="shared" si="2192"/>
        <v>0</v>
      </c>
      <c r="CP482" s="91">
        <f t="shared" si="2193"/>
        <v>0</v>
      </c>
      <c r="CQ482" s="37" t="e">
        <f t="shared" si="2194"/>
        <v>#VALUE!</v>
      </c>
      <c r="CR482" t="e">
        <f t="shared" si="2195"/>
        <v>#VALUE!</v>
      </c>
      <c r="CS482" s="84" t="str">
        <f t="shared" si="2196"/>
        <v xml:space="preserve">NA </v>
      </c>
      <c r="CT482" s="205"/>
      <c r="CU482" s="244"/>
      <c r="CV482" s="5"/>
      <c r="CW482" s="26" t="e">
        <f t="shared" si="2215"/>
        <v>#DIV/0!</v>
      </c>
      <c r="CX482" s="26" t="e">
        <f t="shared" si="2216"/>
        <v>#DIV/0!</v>
      </c>
      <c r="CY482" s="26" t="e">
        <f t="shared" si="2217"/>
        <v>#DIV/0!</v>
      </c>
      <c r="CZ482" s="26" t="e">
        <f t="shared" si="2218"/>
        <v>#DIV/0!</v>
      </c>
      <c r="DA482" s="26"/>
      <c r="DB482" t="e">
        <f t="shared" si="2219"/>
        <v>#DIV/0!</v>
      </c>
      <c r="DD482" s="26" t="e">
        <f t="shared" si="2235"/>
        <v>#DIV/0!</v>
      </c>
      <c r="DE482" s="26" t="e">
        <f t="shared" si="2236"/>
        <v>#DIV/0!</v>
      </c>
      <c r="DF482" s="26" t="e">
        <f t="shared" si="2237"/>
        <v>#DIV/0!</v>
      </c>
      <c r="DG482" s="26" t="e">
        <f t="shared" si="2238"/>
        <v>#DIV/0!</v>
      </c>
      <c r="DH482" s="26"/>
      <c r="DI482" s="26" t="e">
        <f t="shared" si="2239"/>
        <v>#DIV/0!</v>
      </c>
      <c r="DJ482" s="26"/>
      <c r="DK482" s="26" t="e">
        <f t="shared" si="2240"/>
        <v>#DIV/0!</v>
      </c>
      <c r="DL482" s="26" t="e">
        <f t="shared" si="2241"/>
        <v>#DIV/0!</v>
      </c>
      <c r="DM482" s="26" t="e">
        <f t="shared" si="2242"/>
        <v>#DIV/0!</v>
      </c>
      <c r="DN482" s="26" t="e">
        <f t="shared" si="2243"/>
        <v>#DIV/0!</v>
      </c>
      <c r="DO482" s="26"/>
      <c r="DP482" s="26" t="e">
        <f t="shared" si="2244"/>
        <v>#DIV/0!</v>
      </c>
      <c r="DQ482" s="26"/>
      <c r="DR482" s="26"/>
      <c r="DS482" s="26" t="e">
        <f t="shared" si="2245"/>
        <v>#DIV/0!</v>
      </c>
      <c r="DT482" s="26">
        <f t="shared" si="2246"/>
        <v>-1.5933172478920184E-2</v>
      </c>
      <c r="DU482" s="26" t="e">
        <f t="shared" si="2247"/>
        <v>#DIV/0!</v>
      </c>
      <c r="DV482" s="26" t="e">
        <f t="shared" si="2248"/>
        <v>#DIV/0!</v>
      </c>
      <c r="DW482" s="26"/>
      <c r="DY482" s="26" t="e">
        <f t="shared" ref="DY482:DY538" si="2262">EXP(SUMPRODUCT($DK482:$DN482,DS482:DV482))</f>
        <v>#DIV/0!</v>
      </c>
      <c r="DZ482" s="26">
        <f t="shared" si="2249"/>
        <v>1</v>
      </c>
      <c r="EA482" s="26">
        <f t="shared" si="2197"/>
        <v>1.1815968892479078</v>
      </c>
      <c r="EC482" s="26" t="e">
        <f t="shared" si="2220"/>
        <v>#DIV/0!</v>
      </c>
      <c r="ED482" s="26">
        <f t="shared" si="2221"/>
        <v>-2.3935782826120119E-2</v>
      </c>
      <c r="EE482" s="26" t="e">
        <f t="shared" si="2222"/>
        <v>#DIV/0!</v>
      </c>
      <c r="EF482" s="26" t="e">
        <f t="shared" si="2223"/>
        <v>#DIV/0!</v>
      </c>
      <c r="EG482" s="26"/>
      <c r="EI482" s="26" t="e">
        <f t="shared" si="2224"/>
        <v>#DIV/0!</v>
      </c>
      <c r="EJ482" s="26">
        <f t="shared" si="2250"/>
        <v>1</v>
      </c>
      <c r="EK482" s="26">
        <f t="shared" si="2198"/>
        <v>1.20737368147919</v>
      </c>
      <c r="EN482" s="26" t="e">
        <f t="shared" si="2251"/>
        <v>#DIV/0!</v>
      </c>
      <c r="EO482" s="26">
        <f t="shared" si="2252"/>
        <v>5.9944177094115808E-3</v>
      </c>
      <c r="EP482" s="26" t="e">
        <f t="shared" si="2253"/>
        <v>#DIV/0!</v>
      </c>
      <c r="EQ482" s="26" t="e">
        <f t="shared" si="2254"/>
        <v>#DIV/0!</v>
      </c>
      <c r="ET482" s="26" t="e">
        <f t="shared" si="2255"/>
        <v>#DIV/0!</v>
      </c>
      <c r="EU482" s="26">
        <f t="shared" si="2256"/>
        <v>1</v>
      </c>
      <c r="EV482" s="26">
        <f t="shared" si="2199"/>
        <v>1.1662650181160659</v>
      </c>
      <c r="EW482" s="26"/>
      <c r="EX482" s="26" t="e">
        <f t="shared" si="2225"/>
        <v>#DIV/0!</v>
      </c>
      <c r="EY482" s="26">
        <f t="shared" si="2226"/>
        <v>-1.4673957438994177E-2</v>
      </c>
      <c r="EZ482" s="26" t="e">
        <f t="shared" si="2227"/>
        <v>#DIV/0!</v>
      </c>
      <c r="FA482" s="26" t="e">
        <f t="shared" si="2228"/>
        <v>#DIV/0!</v>
      </c>
      <c r="FB482" s="26"/>
      <c r="FC482" s="26"/>
      <c r="FD482" s="26" t="e">
        <f t="shared" si="2257"/>
        <v>#DIV/0!</v>
      </c>
      <c r="FE482" s="26">
        <f t="shared" si="2258"/>
        <v>1</v>
      </c>
      <c r="FF482" s="26">
        <f t="shared" si="2229"/>
        <v>1.0027207524788948</v>
      </c>
      <c r="FI482" s="367">
        <f>[10]Total_Commercial_LMDI_UtilAdj!AF18</f>
        <v>1.1201298006423588</v>
      </c>
      <c r="FN482">
        <f t="shared" si="2230"/>
        <v>-7.2536327493374925E-3</v>
      </c>
      <c r="FR482" s="26" t="e">
        <f t="shared" si="2231"/>
        <v>#DIV/0!</v>
      </c>
      <c r="FS482" s="26">
        <f t="shared" si="2259"/>
        <v>1</v>
      </c>
      <c r="FT482" s="26">
        <f t="shared" si="2200"/>
        <v>1.0139558417697248</v>
      </c>
      <c r="FV482" s="26">
        <f t="shared" si="2201"/>
        <v>0.32346388599601883</v>
      </c>
      <c r="FX482" s="8">
        <f t="shared" si="2260"/>
        <v>3</v>
      </c>
      <c r="FY482" t="b">
        <f t="shared" si="2232"/>
        <v>1</v>
      </c>
    </row>
    <row r="483" spans="1:181" x14ac:dyDescent="0.2">
      <c r="A483" t="s">
        <v>1073</v>
      </c>
      <c r="B483" s="365">
        <f t="shared" si="2233"/>
        <v>1953</v>
      </c>
      <c r="C483" s="42">
        <f t="shared" ref="C483:F483" si="2263">C88</f>
        <v>6558.7479999999996</v>
      </c>
      <c r="D483" s="42">
        <f t="shared" si="2263"/>
        <v>3770.982</v>
      </c>
      <c r="E483" s="42">
        <f t="shared" si="2263"/>
        <v>18211.754000000001</v>
      </c>
      <c r="F483" s="42">
        <f t="shared" si="2263"/>
        <v>9123.0220000000008</v>
      </c>
      <c r="G483" s="42"/>
      <c r="H483" s="42">
        <f t="shared" si="2179"/>
        <v>37664.506000000001</v>
      </c>
      <c r="I483" s="365"/>
      <c r="J483" s="365"/>
      <c r="K483" s="42"/>
      <c r="L483" s="42">
        <f t="shared" si="2180"/>
        <v>3770.9830000000002</v>
      </c>
      <c r="M483" s="42"/>
      <c r="N483" s="42"/>
      <c r="O483" s="42"/>
      <c r="P483" s="42"/>
      <c r="Q483" s="27"/>
      <c r="R483" s="27"/>
      <c r="S483" s="365"/>
      <c r="T483" s="365"/>
      <c r="U483" s="365"/>
      <c r="V483" s="365"/>
      <c r="W483" s="365"/>
      <c r="X483" s="365"/>
      <c r="Z483" s="231"/>
      <c r="AA483" s="231">
        <f t="shared" si="2181"/>
        <v>29253.228242721685</v>
      </c>
      <c r="AB483" s="231"/>
      <c r="AC483" s="51"/>
      <c r="AD483" s="23"/>
      <c r="AE483" s="42">
        <f t="shared" si="2182"/>
        <v>2568.9</v>
      </c>
      <c r="AH483" s="267" t="e">
        <f t="shared" si="2183"/>
        <v>#DIV/0!</v>
      </c>
      <c r="AI483" s="267">
        <f t="shared" si="2184"/>
        <v>128.90826847249707</v>
      </c>
      <c r="AJ483" s="267"/>
      <c r="AK483" s="51" t="e">
        <f t="shared" si="2203"/>
        <v>#DIV/0!</v>
      </c>
      <c r="AN483" s="34">
        <f t="shared" si="2204"/>
        <v>0</v>
      </c>
      <c r="AO483" s="34">
        <f t="shared" si="2205"/>
        <v>14.661725252053408</v>
      </c>
      <c r="AQ483" s="26"/>
      <c r="AR483" s="26">
        <f t="shared" si="2206"/>
        <v>0.6531214792153438</v>
      </c>
      <c r="AS483" s="26"/>
      <c r="AT483" s="26"/>
      <c r="AU483" s="26"/>
      <c r="AV483" s="26"/>
      <c r="AY483" s="34"/>
      <c r="AZ483" s="34">
        <f t="shared" si="2207"/>
        <v>11.387453089930197</v>
      </c>
      <c r="BA483" s="34"/>
      <c r="BB483" s="34">
        <f t="shared" si="2208"/>
        <v>0</v>
      </c>
      <c r="BD483" s="34"/>
      <c r="BE483" s="26"/>
      <c r="BF483" s="26"/>
      <c r="BH483" s="51"/>
      <c r="BI483" s="258">
        <f>[10]Total_Commercial_LMDI_UtilAdj!AG19</f>
        <v>0.61084515789378457</v>
      </c>
      <c r="BJ483" s="51"/>
      <c r="BK483" s="51"/>
      <c r="BL483" s="365"/>
      <c r="BN483" s="365"/>
      <c r="BO483" s="258">
        <f>[10]Total_Commercial_LMDI_UtilAdj!AE19</f>
        <v>0.96556234503988936</v>
      </c>
      <c r="BP483" s="365"/>
      <c r="BQ483" s="51"/>
      <c r="BR483" s="365"/>
      <c r="BZ483" s="83">
        <f t="shared" si="2209"/>
        <v>0.33865035527373877</v>
      </c>
      <c r="CA483" s="83">
        <f t="shared" si="2185"/>
        <v>1.4558226866271504</v>
      </c>
      <c r="CB483" s="83" t="str">
        <f t="shared" si="2186"/>
        <v>NA</v>
      </c>
      <c r="CC483" s="83" t="str">
        <f t="shared" si="2187"/>
        <v>NA</v>
      </c>
      <c r="CD483" s="83" t="str">
        <f t="shared" si="2188"/>
        <v>NA</v>
      </c>
      <c r="CE483" s="83" t="str">
        <f t="shared" si="2189"/>
        <v>NA</v>
      </c>
      <c r="CF483" s="84" t="str">
        <f t="shared" si="2210"/>
        <v xml:space="preserve">NA </v>
      </c>
      <c r="CG483" s="84" t="str">
        <f t="shared" si="2190"/>
        <v>NA</v>
      </c>
      <c r="CH483" s="9"/>
      <c r="CI483" s="84" t="str">
        <f t="shared" si="2211"/>
        <v xml:space="preserve">NA </v>
      </c>
      <c r="CJ483" s="26"/>
      <c r="CK483" s="87">
        <f t="shared" si="2191"/>
        <v>0</v>
      </c>
      <c r="CL483" s="87">
        <f t="shared" si="2212"/>
        <v>0</v>
      </c>
      <c r="CM483" s="92">
        <f t="shared" si="2213"/>
        <v>0</v>
      </c>
      <c r="CN483" s="92">
        <f t="shared" si="2214"/>
        <v>0</v>
      </c>
      <c r="CO483" s="5">
        <f t="shared" si="2192"/>
        <v>0</v>
      </c>
      <c r="CP483" s="91">
        <f t="shared" si="2193"/>
        <v>0</v>
      </c>
      <c r="CQ483" s="37" t="e">
        <f t="shared" si="2194"/>
        <v>#VALUE!</v>
      </c>
      <c r="CR483" t="e">
        <f t="shared" si="2195"/>
        <v>#VALUE!</v>
      </c>
      <c r="CS483" s="84" t="str">
        <f t="shared" si="2196"/>
        <v xml:space="preserve">NA </v>
      </c>
      <c r="CT483" s="205"/>
      <c r="CU483" s="244"/>
      <c r="CV483" s="5"/>
      <c r="CW483" s="26" t="e">
        <f t="shared" si="2215"/>
        <v>#DIV/0!</v>
      </c>
      <c r="CX483" s="26" t="e">
        <f t="shared" si="2216"/>
        <v>#DIV/0!</v>
      </c>
      <c r="CY483" s="26" t="e">
        <f t="shared" si="2217"/>
        <v>#DIV/0!</v>
      </c>
      <c r="CZ483" s="26" t="e">
        <f t="shared" si="2218"/>
        <v>#DIV/0!</v>
      </c>
      <c r="DA483" s="26"/>
      <c r="DB483" t="e">
        <f t="shared" si="2219"/>
        <v>#DIV/0!</v>
      </c>
      <c r="DD483" s="26" t="e">
        <f t="shared" si="2235"/>
        <v>#DIV/0!</v>
      </c>
      <c r="DE483" s="26" t="e">
        <f t="shared" si="2236"/>
        <v>#DIV/0!</v>
      </c>
      <c r="DF483" s="26" t="e">
        <f t="shared" si="2237"/>
        <v>#DIV/0!</v>
      </c>
      <c r="DG483" s="26" t="e">
        <f t="shared" si="2238"/>
        <v>#DIV/0!</v>
      </c>
      <c r="DH483" s="26"/>
      <c r="DI483" s="26" t="e">
        <f t="shared" si="2239"/>
        <v>#DIV/0!</v>
      </c>
      <c r="DJ483" s="26"/>
      <c r="DK483" s="26" t="e">
        <f t="shared" si="2240"/>
        <v>#DIV/0!</v>
      </c>
      <c r="DL483" s="26" t="e">
        <f t="shared" si="2241"/>
        <v>#DIV/0!</v>
      </c>
      <c r="DM483" s="26" t="e">
        <f t="shared" si="2242"/>
        <v>#DIV/0!</v>
      </c>
      <c r="DN483" s="26" t="e">
        <f t="shared" si="2243"/>
        <v>#DIV/0!</v>
      </c>
      <c r="DO483" s="26"/>
      <c r="DP483" s="26" t="e">
        <f t="shared" si="2244"/>
        <v>#DIV/0!</v>
      </c>
      <c r="DQ483" s="26"/>
      <c r="DR483" s="26"/>
      <c r="DS483" s="26" t="e">
        <f t="shared" si="2245"/>
        <v>#DIV/0!</v>
      </c>
      <c r="DT483" s="26">
        <f t="shared" si="2246"/>
        <v>-4.5833934249205829E-2</v>
      </c>
      <c r="DU483" s="26" t="e">
        <f t="shared" si="2247"/>
        <v>#DIV/0!</v>
      </c>
      <c r="DV483" s="26" t="e">
        <f t="shared" si="2248"/>
        <v>#DIV/0!</v>
      </c>
      <c r="DW483" s="26"/>
      <c r="DY483" s="26" t="e">
        <f t="shared" si="2262"/>
        <v>#DIV/0!</v>
      </c>
      <c r="DZ483" s="26">
        <f t="shared" si="2249"/>
        <v>1</v>
      </c>
      <c r="EA483" s="26">
        <f t="shared" si="2197"/>
        <v>1.1815968892479078</v>
      </c>
      <c r="EC483" s="26" t="e">
        <f t="shared" si="2220"/>
        <v>#DIV/0!</v>
      </c>
      <c r="ED483" s="26">
        <f t="shared" si="2221"/>
        <v>-2.6840117773335021E-2</v>
      </c>
      <c r="EE483" s="26" t="e">
        <f t="shared" si="2222"/>
        <v>#DIV/0!</v>
      </c>
      <c r="EF483" s="26" t="e">
        <f t="shared" si="2223"/>
        <v>#DIV/0!</v>
      </c>
      <c r="EG483" s="26"/>
      <c r="EI483" s="26" t="e">
        <f t="shared" si="2224"/>
        <v>#DIV/0!</v>
      </c>
      <c r="EJ483" s="26">
        <f t="shared" si="2250"/>
        <v>1</v>
      </c>
      <c r="EK483" s="26">
        <f t="shared" si="2198"/>
        <v>1.20737368147919</v>
      </c>
      <c r="EN483" s="26" t="e">
        <f t="shared" si="2251"/>
        <v>#DIV/0!</v>
      </c>
      <c r="EO483" s="26">
        <f t="shared" si="2252"/>
        <v>-3.6600726589611429E-3</v>
      </c>
      <c r="EP483" s="26" t="e">
        <f t="shared" si="2253"/>
        <v>#DIV/0!</v>
      </c>
      <c r="EQ483" s="26" t="e">
        <f t="shared" si="2254"/>
        <v>#DIV/0!</v>
      </c>
      <c r="ET483" s="26" t="e">
        <f t="shared" si="2255"/>
        <v>#DIV/0!</v>
      </c>
      <c r="EU483" s="26">
        <f t="shared" si="2256"/>
        <v>1</v>
      </c>
      <c r="EV483" s="26">
        <f t="shared" si="2199"/>
        <v>1.1662650181160659</v>
      </c>
      <c r="EW483" s="26"/>
      <c r="EX483" s="26" t="e">
        <f t="shared" si="2225"/>
        <v>#DIV/0!</v>
      </c>
      <c r="EY483" s="26">
        <f t="shared" si="2226"/>
        <v>-3.0693537442824988E-2</v>
      </c>
      <c r="EZ483" s="26" t="e">
        <f t="shared" si="2227"/>
        <v>#DIV/0!</v>
      </c>
      <c r="FA483" s="26" t="e">
        <f t="shared" si="2228"/>
        <v>#DIV/0!</v>
      </c>
      <c r="FB483" s="26"/>
      <c r="FC483" s="26"/>
      <c r="FD483" s="26" t="e">
        <f t="shared" si="2257"/>
        <v>#DIV/0!</v>
      </c>
      <c r="FE483" s="26">
        <f t="shared" si="2258"/>
        <v>1</v>
      </c>
      <c r="FF483" s="26">
        <f t="shared" si="2229"/>
        <v>1.0027207524788948</v>
      </c>
      <c r="FI483" s="367">
        <f>[10]Total_Commercial_LMDI_UtilAdj!AF19</f>
        <v>1.1073438811235081</v>
      </c>
      <c r="FN483">
        <f t="shared" si="2230"/>
        <v>-1.1480324147419882E-2</v>
      </c>
      <c r="FR483" s="26" t="e">
        <f t="shared" si="2231"/>
        <v>#DIV/0!</v>
      </c>
      <c r="FS483" s="26">
        <f t="shared" si="2259"/>
        <v>1</v>
      </c>
      <c r="FT483" s="26">
        <f t="shared" si="2200"/>
        <v>1.0139558417697248</v>
      </c>
      <c r="FV483" s="26">
        <f t="shared" si="2201"/>
        <v>0.33865035527373877</v>
      </c>
      <c r="FX483" s="8">
        <f t="shared" si="2260"/>
        <v>4</v>
      </c>
      <c r="FY483" t="b">
        <f t="shared" si="2232"/>
        <v>1</v>
      </c>
    </row>
    <row r="484" spans="1:181" x14ac:dyDescent="0.2">
      <c r="A484" t="s">
        <v>1073</v>
      </c>
      <c r="B484" s="365">
        <f t="shared" si="2233"/>
        <v>1954</v>
      </c>
      <c r="C484" s="42">
        <f t="shared" ref="C484:F484" si="2264">C89</f>
        <v>6846.058</v>
      </c>
      <c r="D484" s="42">
        <f t="shared" si="2264"/>
        <v>3732.9209999999998</v>
      </c>
      <c r="E484" s="42">
        <f t="shared" si="2264"/>
        <v>17157.695</v>
      </c>
      <c r="F484" s="42">
        <f t="shared" si="2264"/>
        <v>8902.6170000000002</v>
      </c>
      <c r="G484" s="42"/>
      <c r="H484" s="42">
        <f t="shared" si="2179"/>
        <v>36639.290999999997</v>
      </c>
      <c r="I484" s="365"/>
      <c r="J484" s="365"/>
      <c r="K484" s="42"/>
      <c r="L484" s="42">
        <f t="shared" si="2180"/>
        <v>3732.922</v>
      </c>
      <c r="M484" s="42"/>
      <c r="N484" s="42"/>
      <c r="O484" s="42"/>
      <c r="P484" s="42"/>
      <c r="Q484" s="27"/>
      <c r="R484" s="27"/>
      <c r="S484" s="365"/>
      <c r="T484" s="365"/>
      <c r="U484" s="365"/>
      <c r="V484" s="365"/>
      <c r="W484" s="365"/>
      <c r="X484" s="365"/>
      <c r="Z484" s="231"/>
      <c r="AA484" s="231">
        <f t="shared" si="2181"/>
        <v>29913.833099802614</v>
      </c>
      <c r="AB484" s="231"/>
      <c r="AC484" s="51"/>
      <c r="AD484" s="23"/>
      <c r="AE484" s="42">
        <f t="shared" si="2182"/>
        <v>2554.4</v>
      </c>
      <c r="AH484" s="267" t="e">
        <f t="shared" si="2183"/>
        <v>#DIV/0!</v>
      </c>
      <c r="AI484" s="267">
        <f t="shared" si="2184"/>
        <v>124.78915649310859</v>
      </c>
      <c r="AJ484" s="267"/>
      <c r="AK484" s="51" t="e">
        <f t="shared" si="2203"/>
        <v>#DIV/0!</v>
      </c>
      <c r="AN484" s="34">
        <f t="shared" si="2204"/>
        <v>0</v>
      </c>
      <c r="AO484" s="34">
        <f t="shared" si="2205"/>
        <v>14.343599671155651</v>
      </c>
      <c r="AQ484" s="26"/>
      <c r="AR484" s="26">
        <f t="shared" si="2206"/>
        <v>0.63225175114506238</v>
      </c>
      <c r="AS484" s="26"/>
      <c r="AT484" s="26"/>
      <c r="AU484" s="26"/>
      <c r="AV484" s="26"/>
      <c r="AY484" s="34"/>
      <c r="AZ484" s="34">
        <f t="shared" si="2207"/>
        <v>11.71070822886103</v>
      </c>
      <c r="BA484" s="34"/>
      <c r="BB484" s="34">
        <f t="shared" si="2208"/>
        <v>0</v>
      </c>
      <c r="BD484" s="34"/>
      <c r="BE484" s="26"/>
      <c r="BF484" s="26"/>
      <c r="BH484" s="51"/>
      <c r="BI484" s="258">
        <f>[10]Total_Commercial_LMDI_UtilAdj!AG20</f>
        <v>0.59468235106071432</v>
      </c>
      <c r="BJ484" s="51"/>
      <c r="BK484" s="51"/>
      <c r="BL484" s="365"/>
      <c r="BN484" s="365"/>
      <c r="BO484" s="258">
        <f>[10]Total_Commercial_LMDI_UtilAdj!AE20</f>
        <v>0.97962475907865021</v>
      </c>
      <c r="BP484" s="365"/>
      <c r="BQ484" s="51"/>
      <c r="BR484" s="365"/>
      <c r="BZ484" s="83">
        <f t="shared" si="2209"/>
        <v>0.33673886391499797</v>
      </c>
      <c r="CA484" s="83">
        <f t="shared" si="2185"/>
        <v>1.4242346961345218</v>
      </c>
      <c r="CB484" s="83" t="str">
        <f t="shared" si="2186"/>
        <v>NA</v>
      </c>
      <c r="CC484" s="83" t="str">
        <f t="shared" si="2187"/>
        <v>NA</v>
      </c>
      <c r="CD484" s="83" t="str">
        <f t="shared" si="2188"/>
        <v>NA</v>
      </c>
      <c r="CE484" s="83" t="str">
        <f t="shared" si="2189"/>
        <v>NA</v>
      </c>
      <c r="CF484" s="84" t="str">
        <f t="shared" si="2210"/>
        <v xml:space="preserve">NA </v>
      </c>
      <c r="CG484" s="84" t="str">
        <f t="shared" si="2190"/>
        <v>NA</v>
      </c>
      <c r="CH484" s="9"/>
      <c r="CI484" s="84" t="str">
        <f t="shared" si="2211"/>
        <v xml:space="preserve">NA </v>
      </c>
      <c r="CJ484" s="26"/>
      <c r="CK484" s="87">
        <f t="shared" si="2191"/>
        <v>0</v>
      </c>
      <c r="CL484" s="87">
        <f t="shared" si="2212"/>
        <v>0</v>
      </c>
      <c r="CM484" s="92">
        <f t="shared" si="2213"/>
        <v>0</v>
      </c>
      <c r="CN484" s="92">
        <f t="shared" si="2214"/>
        <v>0</v>
      </c>
      <c r="CO484" s="5">
        <f t="shared" si="2192"/>
        <v>0</v>
      </c>
      <c r="CP484" s="91">
        <f t="shared" si="2193"/>
        <v>0</v>
      </c>
      <c r="CQ484" s="37" t="e">
        <f t="shared" si="2194"/>
        <v>#VALUE!</v>
      </c>
      <c r="CR484" t="e">
        <f t="shared" si="2195"/>
        <v>#VALUE!</v>
      </c>
      <c r="CS484" s="84" t="str">
        <f t="shared" si="2196"/>
        <v xml:space="preserve">NA </v>
      </c>
      <c r="CT484" s="205"/>
      <c r="CU484" s="244"/>
      <c r="CV484" s="5"/>
      <c r="CW484" s="26" t="e">
        <f t="shared" si="2215"/>
        <v>#DIV/0!</v>
      </c>
      <c r="CX484" s="26" t="e">
        <f t="shared" si="2216"/>
        <v>#DIV/0!</v>
      </c>
      <c r="CY484" s="26" t="e">
        <f t="shared" si="2217"/>
        <v>#DIV/0!</v>
      </c>
      <c r="CZ484" s="26" t="e">
        <f t="shared" si="2218"/>
        <v>#DIV/0!</v>
      </c>
      <c r="DA484" s="26"/>
      <c r="DB484" t="e">
        <f t="shared" si="2219"/>
        <v>#DIV/0!</v>
      </c>
      <c r="DD484" s="26" t="e">
        <f t="shared" si="2235"/>
        <v>#DIV/0!</v>
      </c>
      <c r="DE484" s="26" t="e">
        <f t="shared" si="2236"/>
        <v>#DIV/0!</v>
      </c>
      <c r="DF484" s="26" t="e">
        <f t="shared" si="2237"/>
        <v>#DIV/0!</v>
      </c>
      <c r="DG484" s="26" t="e">
        <f t="shared" si="2238"/>
        <v>#DIV/0!</v>
      </c>
      <c r="DH484" s="26"/>
      <c r="DI484" s="26" t="e">
        <f t="shared" si="2239"/>
        <v>#DIV/0!</v>
      </c>
      <c r="DJ484" s="26"/>
      <c r="DK484" s="26" t="e">
        <f t="shared" si="2240"/>
        <v>#DIV/0!</v>
      </c>
      <c r="DL484" s="26" t="e">
        <f t="shared" si="2241"/>
        <v>#DIV/0!</v>
      </c>
      <c r="DM484" s="26" t="e">
        <f t="shared" si="2242"/>
        <v>#DIV/0!</v>
      </c>
      <c r="DN484" s="26" t="e">
        <f t="shared" si="2243"/>
        <v>#DIV/0!</v>
      </c>
      <c r="DO484" s="26"/>
      <c r="DP484" s="26" t="e">
        <f t="shared" si="2244"/>
        <v>#DIV/0!</v>
      </c>
      <c r="DQ484" s="26"/>
      <c r="DR484" s="26"/>
      <c r="DS484" s="26" t="e">
        <f t="shared" si="2245"/>
        <v>#DIV/0!</v>
      </c>
      <c r="DT484" s="26">
        <f t="shared" si="2246"/>
        <v>-3.247548921379674E-2</v>
      </c>
      <c r="DU484" s="26" t="e">
        <f t="shared" si="2247"/>
        <v>#DIV/0!</v>
      </c>
      <c r="DV484" s="26" t="e">
        <f t="shared" si="2248"/>
        <v>#DIV/0!</v>
      </c>
      <c r="DW484" s="26"/>
      <c r="DY484" s="26" t="e">
        <f t="shared" si="2262"/>
        <v>#DIV/0!</v>
      </c>
      <c r="DZ484" s="26">
        <f t="shared" si="2249"/>
        <v>1</v>
      </c>
      <c r="EA484" s="26">
        <f t="shared" si="2197"/>
        <v>1.1815968892479078</v>
      </c>
      <c r="EC484" s="26" t="e">
        <f t="shared" si="2220"/>
        <v>#DIV/0!</v>
      </c>
      <c r="ED484" s="26">
        <f t="shared" si="2221"/>
        <v>2.799151332686806E-2</v>
      </c>
      <c r="EE484" s="26" t="e">
        <f t="shared" si="2222"/>
        <v>#DIV/0!</v>
      </c>
      <c r="EF484" s="26" t="e">
        <f t="shared" si="2223"/>
        <v>#DIV/0!</v>
      </c>
      <c r="EG484" s="26"/>
      <c r="EI484" s="26" t="e">
        <f t="shared" si="2224"/>
        <v>#DIV/0!</v>
      </c>
      <c r="EJ484" s="26">
        <f t="shared" si="2250"/>
        <v>1</v>
      </c>
      <c r="EK484" s="26">
        <f t="shared" si="2198"/>
        <v>1.20737368147919</v>
      </c>
      <c r="EN484" s="26" t="e">
        <f t="shared" si="2251"/>
        <v>#DIV/0!</v>
      </c>
      <c r="EO484" s="26">
        <f t="shared" si="2252"/>
        <v>-2.6816103759071043E-2</v>
      </c>
      <c r="EP484" s="26" t="e">
        <f t="shared" si="2253"/>
        <v>#DIV/0!</v>
      </c>
      <c r="EQ484" s="26" t="e">
        <f t="shared" si="2254"/>
        <v>#DIV/0!</v>
      </c>
      <c r="ET484" s="26" t="e">
        <f t="shared" si="2255"/>
        <v>#DIV/0!</v>
      </c>
      <c r="EU484" s="26">
        <f t="shared" si="2256"/>
        <v>1</v>
      </c>
      <c r="EV484" s="26">
        <f t="shared" si="2199"/>
        <v>1.1662650181160659</v>
      </c>
      <c r="EW484" s="26"/>
      <c r="EX484" s="26" t="e">
        <f t="shared" si="2225"/>
        <v>#DIV/0!</v>
      </c>
      <c r="EY484" s="26">
        <f t="shared" si="2226"/>
        <v>1.4458926855401564E-2</v>
      </c>
      <c r="EZ484" s="26" t="e">
        <f t="shared" si="2227"/>
        <v>#DIV/0!</v>
      </c>
      <c r="FA484" s="26" t="e">
        <f t="shared" si="2228"/>
        <v>#DIV/0!</v>
      </c>
      <c r="FB484" s="26"/>
      <c r="FC484" s="26"/>
      <c r="FD484" s="26" t="e">
        <f t="shared" si="2257"/>
        <v>#DIV/0!</v>
      </c>
      <c r="FE484" s="26">
        <f t="shared" si="2258"/>
        <v>1</v>
      </c>
      <c r="FF484" s="26">
        <f t="shared" si="2229"/>
        <v>1.0027207524788948</v>
      </c>
      <c r="FI484" s="367">
        <f>[10]Total_Commercial_LMDI_UtilAdj!AF20</f>
        <v>1.0852885925749465</v>
      </c>
      <c r="FN484">
        <f t="shared" si="2230"/>
        <v>-2.0118312310127076E-2</v>
      </c>
      <c r="FR484" s="26" t="e">
        <f t="shared" si="2231"/>
        <v>#DIV/0!</v>
      </c>
      <c r="FS484" s="26">
        <f t="shared" si="2259"/>
        <v>1</v>
      </c>
      <c r="FT484" s="26">
        <f t="shared" si="2200"/>
        <v>1.0139558417697248</v>
      </c>
      <c r="FV484" s="26">
        <f t="shared" si="2201"/>
        <v>0.33673886391499797</v>
      </c>
      <c r="FX484" s="8">
        <f t="shared" si="2260"/>
        <v>5</v>
      </c>
      <c r="FY484" t="b">
        <f t="shared" si="2232"/>
        <v>1</v>
      </c>
    </row>
    <row r="485" spans="1:181" x14ac:dyDescent="0.2">
      <c r="A485" t="s">
        <v>1073</v>
      </c>
      <c r="B485" s="365">
        <f t="shared" si="2233"/>
        <v>1955</v>
      </c>
      <c r="C485" s="42">
        <f t="shared" ref="C485:F485" si="2265">C90</f>
        <v>7277.9880000000003</v>
      </c>
      <c r="D485" s="42">
        <f t="shared" si="2265"/>
        <v>3895.14</v>
      </c>
      <c r="E485" s="42">
        <f t="shared" si="2265"/>
        <v>19484.608</v>
      </c>
      <c r="F485" s="42">
        <f t="shared" si="2265"/>
        <v>9550.2049999999999</v>
      </c>
      <c r="G485" s="42"/>
      <c r="H485" s="42">
        <f t="shared" si="2179"/>
        <v>40207.940999999999</v>
      </c>
      <c r="I485" s="365"/>
      <c r="J485" s="365"/>
      <c r="K485" s="42"/>
      <c r="L485" s="42">
        <f t="shared" si="2180"/>
        <v>3895.1400000000003</v>
      </c>
      <c r="M485" s="42"/>
      <c r="N485" s="42"/>
      <c r="O485" s="42"/>
      <c r="P485" s="42"/>
      <c r="Q485" s="27"/>
      <c r="R485" s="27"/>
      <c r="S485" s="365"/>
      <c r="T485" s="365"/>
      <c r="U485" s="365"/>
      <c r="V485" s="365"/>
      <c r="W485" s="365"/>
      <c r="X485" s="365"/>
      <c r="Z485" s="231"/>
      <c r="AA485" s="231">
        <f t="shared" si="2181"/>
        <v>30679.715723217607</v>
      </c>
      <c r="AB485" s="231"/>
      <c r="AC485" s="51"/>
      <c r="AD485" s="23"/>
      <c r="AE485" s="42">
        <f t="shared" si="2182"/>
        <v>2736.4</v>
      </c>
      <c r="AH485" s="267" t="e">
        <f t="shared" si="2183"/>
        <v>#DIV/0!</v>
      </c>
      <c r="AI485" s="267">
        <f t="shared" si="2184"/>
        <v>126.96141108805189</v>
      </c>
      <c r="AJ485" s="267"/>
      <c r="AK485" s="51" t="e">
        <f t="shared" si="2203"/>
        <v>#DIV/0!</v>
      </c>
      <c r="AN485" s="34">
        <f t="shared" si="2204"/>
        <v>0</v>
      </c>
      <c r="AO485" s="34">
        <f t="shared" si="2205"/>
        <v>14.693736661306826</v>
      </c>
      <c r="AQ485" s="26"/>
      <c r="AR485" s="26">
        <f t="shared" si="2206"/>
        <v>0.6432576094278023</v>
      </c>
      <c r="AS485" s="26"/>
      <c r="AT485" s="26"/>
      <c r="AU485" s="26"/>
      <c r="AV485" s="26"/>
      <c r="AY485" s="34"/>
      <c r="AZ485" s="34">
        <f t="shared" si="2207"/>
        <v>11.211707251577842</v>
      </c>
      <c r="BA485" s="34"/>
      <c r="BB485" s="34">
        <f t="shared" si="2208"/>
        <v>0</v>
      </c>
      <c r="BD485" s="34"/>
      <c r="BE485" s="26"/>
      <c r="BF485" s="26"/>
      <c r="BH485" s="51"/>
      <c r="BI485" s="258">
        <f>[10]Total_Commercial_LMDI_UtilAdj!AG21</f>
        <v>0.59787458311450703</v>
      </c>
      <c r="BJ485" s="51"/>
      <c r="BK485" s="51"/>
      <c r="BL485" s="365"/>
      <c r="BN485" s="365"/>
      <c r="BO485" s="258">
        <f>[10]Total_Commercial_LMDI_UtilAdj!AE21</f>
        <v>1.007237507652194</v>
      </c>
      <c r="BP485" s="365"/>
      <c r="BQ485" s="51"/>
      <c r="BR485" s="365"/>
      <c r="BZ485" s="83">
        <f t="shared" si="2209"/>
        <v>0.36073137614195133</v>
      </c>
      <c r="CA485" s="83">
        <f t="shared" si="2185"/>
        <v>1.4590012304220223</v>
      </c>
      <c r="CB485" s="83" t="str">
        <f t="shared" si="2186"/>
        <v>NA</v>
      </c>
      <c r="CC485" s="83" t="str">
        <f t="shared" si="2187"/>
        <v>NA</v>
      </c>
      <c r="CD485" s="83" t="str">
        <f t="shared" si="2188"/>
        <v>NA</v>
      </c>
      <c r="CE485" s="83" t="str">
        <f t="shared" si="2189"/>
        <v>NA</v>
      </c>
      <c r="CF485" s="84" t="str">
        <f t="shared" si="2210"/>
        <v xml:space="preserve">NA </v>
      </c>
      <c r="CG485" s="84" t="str">
        <f t="shared" si="2190"/>
        <v>NA</v>
      </c>
      <c r="CH485" s="9"/>
      <c r="CI485" s="84" t="str">
        <f t="shared" si="2211"/>
        <v xml:space="preserve">NA </v>
      </c>
      <c r="CJ485" s="26"/>
      <c r="CK485" s="87">
        <f t="shared" si="2191"/>
        <v>0</v>
      </c>
      <c r="CL485" s="87">
        <f t="shared" si="2212"/>
        <v>0</v>
      </c>
      <c r="CM485" s="92">
        <f t="shared" si="2213"/>
        <v>0</v>
      </c>
      <c r="CN485" s="92">
        <f t="shared" si="2214"/>
        <v>0</v>
      </c>
      <c r="CO485" s="5">
        <f t="shared" si="2192"/>
        <v>0</v>
      </c>
      <c r="CP485" s="91">
        <f t="shared" si="2193"/>
        <v>0</v>
      </c>
      <c r="CQ485" s="37" t="e">
        <f t="shared" si="2194"/>
        <v>#VALUE!</v>
      </c>
      <c r="CR485" t="e">
        <f t="shared" si="2195"/>
        <v>#VALUE!</v>
      </c>
      <c r="CS485" s="84" t="str">
        <f t="shared" si="2196"/>
        <v xml:space="preserve">NA </v>
      </c>
      <c r="CT485" s="205"/>
      <c r="CU485" s="244"/>
      <c r="CV485" s="5"/>
      <c r="CW485" s="26" t="e">
        <f t="shared" si="2215"/>
        <v>#DIV/0!</v>
      </c>
      <c r="CX485" s="26" t="e">
        <f t="shared" si="2216"/>
        <v>#DIV/0!</v>
      </c>
      <c r="CY485" s="26" t="e">
        <f t="shared" si="2217"/>
        <v>#DIV/0!</v>
      </c>
      <c r="CZ485" s="26" t="e">
        <f t="shared" si="2218"/>
        <v>#DIV/0!</v>
      </c>
      <c r="DA485" s="26"/>
      <c r="DB485" t="e">
        <f t="shared" si="2219"/>
        <v>#DIV/0!</v>
      </c>
      <c r="DD485" s="26" t="e">
        <f t="shared" si="2235"/>
        <v>#DIV/0!</v>
      </c>
      <c r="DE485" s="26" t="e">
        <f t="shared" si="2236"/>
        <v>#DIV/0!</v>
      </c>
      <c r="DF485" s="26" t="e">
        <f t="shared" si="2237"/>
        <v>#DIV/0!</v>
      </c>
      <c r="DG485" s="26" t="e">
        <f t="shared" si="2238"/>
        <v>#DIV/0!</v>
      </c>
      <c r="DH485" s="26"/>
      <c r="DI485" s="26" t="e">
        <f t="shared" si="2239"/>
        <v>#DIV/0!</v>
      </c>
      <c r="DJ485" s="26"/>
      <c r="DK485" s="26" t="e">
        <f t="shared" si="2240"/>
        <v>#DIV/0!</v>
      </c>
      <c r="DL485" s="26" t="e">
        <f t="shared" si="2241"/>
        <v>#DIV/0!</v>
      </c>
      <c r="DM485" s="26" t="e">
        <f t="shared" si="2242"/>
        <v>#DIV/0!</v>
      </c>
      <c r="DN485" s="26" t="e">
        <f t="shared" si="2243"/>
        <v>#DIV/0!</v>
      </c>
      <c r="DO485" s="26"/>
      <c r="DP485" s="26" t="e">
        <f t="shared" si="2244"/>
        <v>#DIV/0!</v>
      </c>
      <c r="DQ485" s="26"/>
      <c r="DR485" s="26"/>
      <c r="DS485" s="26" t="e">
        <f t="shared" si="2245"/>
        <v>#DIV/0!</v>
      </c>
      <c r="DT485" s="26">
        <f t="shared" si="2246"/>
        <v>1.7257625500562881E-2</v>
      </c>
      <c r="DU485" s="26" t="e">
        <f t="shared" si="2247"/>
        <v>#DIV/0!</v>
      </c>
      <c r="DV485" s="26" t="e">
        <f t="shared" si="2248"/>
        <v>#DIV/0!</v>
      </c>
      <c r="DW485" s="26"/>
      <c r="DY485" s="26" t="e">
        <f t="shared" si="2262"/>
        <v>#DIV/0!</v>
      </c>
      <c r="DZ485" s="26">
        <f t="shared" si="2249"/>
        <v>1</v>
      </c>
      <c r="EA485" s="26">
        <f t="shared" si="2197"/>
        <v>1.1815968892479078</v>
      </c>
      <c r="EC485" s="26" t="e">
        <f t="shared" si="2220"/>
        <v>#DIV/0!</v>
      </c>
      <c r="ED485" s="26">
        <f t="shared" si="2221"/>
        <v>-4.35451337841508E-2</v>
      </c>
      <c r="EE485" s="26" t="e">
        <f t="shared" si="2222"/>
        <v>#DIV/0!</v>
      </c>
      <c r="EF485" s="26" t="e">
        <f t="shared" si="2223"/>
        <v>#DIV/0!</v>
      </c>
      <c r="EG485" s="26"/>
      <c r="EI485" s="26" t="e">
        <f t="shared" si="2224"/>
        <v>#DIV/0!</v>
      </c>
      <c r="EJ485" s="26">
        <f t="shared" si="2250"/>
        <v>1</v>
      </c>
      <c r="EK485" s="26">
        <f t="shared" si="2198"/>
        <v>1.20737368147919</v>
      </c>
      <c r="EN485" s="26" t="e">
        <f t="shared" si="2251"/>
        <v>#DIV/0!</v>
      </c>
      <c r="EO485" s="26">
        <f t="shared" si="2252"/>
        <v>5.3536054954080618E-3</v>
      </c>
      <c r="EP485" s="26" t="e">
        <f t="shared" si="2253"/>
        <v>#DIV/0!</v>
      </c>
      <c r="EQ485" s="26" t="e">
        <f t="shared" si="2254"/>
        <v>#DIV/0!</v>
      </c>
      <c r="ET485" s="26" t="e">
        <f t="shared" si="2255"/>
        <v>#DIV/0!</v>
      </c>
      <c r="EU485" s="26">
        <f t="shared" si="2256"/>
        <v>1</v>
      </c>
      <c r="EV485" s="26">
        <f t="shared" si="2199"/>
        <v>1.1662650181160659</v>
      </c>
      <c r="EW485" s="26"/>
      <c r="EX485" s="26" t="e">
        <f t="shared" si="2225"/>
        <v>#DIV/0!</v>
      </c>
      <c r="EY485" s="26">
        <f t="shared" si="2226"/>
        <v>2.7797122123578964E-2</v>
      </c>
      <c r="EZ485" s="26" t="e">
        <f t="shared" si="2227"/>
        <v>#DIV/0!</v>
      </c>
      <c r="FA485" s="26" t="e">
        <f t="shared" si="2228"/>
        <v>#DIV/0!</v>
      </c>
      <c r="FB485" s="26"/>
      <c r="FC485" s="26"/>
      <c r="FD485" s="26" t="e">
        <f t="shared" si="2257"/>
        <v>#DIV/0!</v>
      </c>
      <c r="FE485" s="26">
        <f t="shared" si="2258"/>
        <v>1</v>
      </c>
      <c r="FF485" s="26">
        <f t="shared" si="2229"/>
        <v>1.0027207524788948</v>
      </c>
      <c r="FI485" s="367">
        <f>[10]Total_Commercial_LMDI_UtilAdj!AF21</f>
        <v>1.0681763337816932</v>
      </c>
      <c r="FN485">
        <f t="shared" si="2230"/>
        <v>-1.5893102118424072E-2</v>
      </c>
      <c r="FR485" s="26" t="e">
        <f t="shared" si="2231"/>
        <v>#DIV/0!</v>
      </c>
      <c r="FS485" s="26">
        <f t="shared" si="2259"/>
        <v>1</v>
      </c>
      <c r="FT485" s="26">
        <f t="shared" si="2200"/>
        <v>1.0139558417697248</v>
      </c>
      <c r="FV485" s="26">
        <f t="shared" si="2201"/>
        <v>0.36073137614195133</v>
      </c>
      <c r="FX485" s="8">
        <f t="shared" si="2260"/>
        <v>6</v>
      </c>
      <c r="FY485" t="b">
        <f t="shared" si="2232"/>
        <v>1</v>
      </c>
    </row>
    <row r="486" spans="1:181" x14ac:dyDescent="0.2">
      <c r="A486" t="s">
        <v>1073</v>
      </c>
      <c r="B486" s="365">
        <f t="shared" si="2233"/>
        <v>1956</v>
      </c>
      <c r="C486" s="42">
        <f t="shared" ref="C486:F486" si="2266">C91</f>
        <v>7662.7250000000004</v>
      </c>
      <c r="D486" s="42">
        <f t="shared" si="2266"/>
        <v>4022.8589999999999</v>
      </c>
      <c r="E486" s="42">
        <f t="shared" si="2266"/>
        <v>20209.478999999999</v>
      </c>
      <c r="F486" s="42">
        <f t="shared" si="2266"/>
        <v>9859.3639999999996</v>
      </c>
      <c r="G486" s="42"/>
      <c r="H486" s="42">
        <f t="shared" si="2179"/>
        <v>41754.427000000003</v>
      </c>
      <c r="I486" s="365"/>
      <c r="J486" s="365"/>
      <c r="K486" s="42"/>
      <c r="L486" s="42">
        <f t="shared" si="2180"/>
        <v>4022.8590000000004</v>
      </c>
      <c r="M486" s="42"/>
      <c r="N486" s="42"/>
      <c r="O486" s="42"/>
      <c r="P486" s="42"/>
      <c r="Q486" s="27"/>
      <c r="R486" s="27"/>
      <c r="S486" s="365"/>
      <c r="T486" s="365"/>
      <c r="U486" s="365"/>
      <c r="V486" s="365"/>
      <c r="W486" s="365"/>
      <c r="X486" s="365"/>
      <c r="Z486" s="231"/>
      <c r="AA486" s="231">
        <f t="shared" si="2181"/>
        <v>31512.619132312589</v>
      </c>
      <c r="AB486" s="231"/>
      <c r="AC486" s="51"/>
      <c r="AD486" s="23"/>
      <c r="AE486" s="42">
        <f t="shared" si="2182"/>
        <v>2794.7</v>
      </c>
      <c r="AH486" s="267" t="e">
        <f t="shared" si="2183"/>
        <v>#DIV/0!</v>
      </c>
      <c r="AI486" s="267">
        <f t="shared" si="2184"/>
        <v>127.65866851971749</v>
      </c>
      <c r="AJ486" s="267"/>
      <c r="AK486" s="51" t="e">
        <f t="shared" si="2203"/>
        <v>#DIV/0!</v>
      </c>
      <c r="AN486" s="34">
        <f t="shared" si="2204"/>
        <v>0</v>
      </c>
      <c r="AO486" s="34">
        <f t="shared" si="2205"/>
        <v>14.940575732636779</v>
      </c>
      <c r="AQ486" s="26"/>
      <c r="AR486" s="26">
        <f t="shared" si="2206"/>
        <v>0.64679030605432242</v>
      </c>
      <c r="AS486" s="26"/>
      <c r="AT486" s="26"/>
      <c r="AU486" s="26"/>
      <c r="AV486" s="26"/>
      <c r="AY486" s="34"/>
      <c r="AZ486" s="34">
        <f t="shared" si="2207"/>
        <v>11.275850406953372</v>
      </c>
      <c r="BA486" s="34"/>
      <c r="BB486" s="34">
        <f t="shared" si="2208"/>
        <v>0</v>
      </c>
      <c r="BD486" s="34"/>
      <c r="BE486" s="26"/>
      <c r="BF486" s="26"/>
      <c r="BH486" s="51"/>
      <c r="BI486" s="258">
        <f>[10]Total_Commercial_LMDI_UtilAdj!AG22</f>
        <v>0.61635429704432032</v>
      </c>
      <c r="BJ486" s="51"/>
      <c r="BK486" s="51"/>
      <c r="BL486" s="365"/>
      <c r="BN486" s="365"/>
      <c r="BO486" s="258">
        <f>[10]Total_Commercial_LMDI_UtilAdj!AE22</f>
        <v>0.9903748225888056</v>
      </c>
      <c r="BP486" s="365"/>
      <c r="BQ486" s="51"/>
      <c r="BR486" s="365"/>
      <c r="BZ486" s="83">
        <f t="shared" si="2209"/>
        <v>0.36841688967399183</v>
      </c>
      <c r="CA486" s="83">
        <f t="shared" si="2185"/>
        <v>1.4835108917211108</v>
      </c>
      <c r="CB486" s="83" t="str">
        <f t="shared" si="2186"/>
        <v>NA</v>
      </c>
      <c r="CC486" s="83" t="str">
        <f t="shared" si="2187"/>
        <v>NA</v>
      </c>
      <c r="CD486" s="83" t="str">
        <f t="shared" si="2188"/>
        <v>NA</v>
      </c>
      <c r="CE486" s="83" t="str">
        <f t="shared" si="2189"/>
        <v>NA</v>
      </c>
      <c r="CF486" s="84" t="str">
        <f t="shared" si="2210"/>
        <v xml:space="preserve">NA </v>
      </c>
      <c r="CG486" s="84" t="str">
        <f t="shared" si="2190"/>
        <v>NA</v>
      </c>
      <c r="CH486" s="9"/>
      <c r="CI486" s="84" t="str">
        <f t="shared" si="2211"/>
        <v xml:space="preserve">NA </v>
      </c>
      <c r="CJ486" s="26"/>
      <c r="CK486" s="87">
        <f t="shared" si="2191"/>
        <v>0</v>
      </c>
      <c r="CL486" s="87">
        <f t="shared" si="2212"/>
        <v>0</v>
      </c>
      <c r="CM486" s="92">
        <f t="shared" si="2213"/>
        <v>0</v>
      </c>
      <c r="CN486" s="92">
        <f t="shared" si="2214"/>
        <v>0</v>
      </c>
      <c r="CO486" s="5">
        <f t="shared" si="2192"/>
        <v>0</v>
      </c>
      <c r="CP486" s="91">
        <f t="shared" si="2193"/>
        <v>0</v>
      </c>
      <c r="CQ486" s="37" t="e">
        <f t="shared" si="2194"/>
        <v>#VALUE!</v>
      </c>
      <c r="CR486" t="e">
        <f t="shared" si="2195"/>
        <v>#VALUE!</v>
      </c>
      <c r="CS486" s="84" t="str">
        <f t="shared" si="2196"/>
        <v xml:space="preserve">NA </v>
      </c>
      <c r="CT486" s="205"/>
      <c r="CU486" s="244"/>
      <c r="CV486" s="5"/>
      <c r="CW486" s="26" t="e">
        <f t="shared" si="2215"/>
        <v>#DIV/0!</v>
      </c>
      <c r="CX486" s="26" t="e">
        <f t="shared" si="2216"/>
        <v>#DIV/0!</v>
      </c>
      <c r="CY486" s="26" t="e">
        <f t="shared" si="2217"/>
        <v>#DIV/0!</v>
      </c>
      <c r="CZ486" s="26" t="e">
        <f t="shared" si="2218"/>
        <v>#DIV/0!</v>
      </c>
      <c r="DA486" s="26"/>
      <c r="DB486" t="e">
        <f t="shared" si="2219"/>
        <v>#DIV/0!</v>
      </c>
      <c r="DD486" s="26" t="e">
        <f t="shared" si="2235"/>
        <v>#DIV/0!</v>
      </c>
      <c r="DE486" s="26" t="e">
        <f t="shared" si="2236"/>
        <v>#DIV/0!</v>
      </c>
      <c r="DF486" s="26" t="e">
        <f t="shared" si="2237"/>
        <v>#DIV/0!</v>
      </c>
      <c r="DG486" s="26" t="e">
        <f t="shared" si="2238"/>
        <v>#DIV/0!</v>
      </c>
      <c r="DH486" s="26"/>
      <c r="DI486" s="26" t="e">
        <f t="shared" si="2239"/>
        <v>#DIV/0!</v>
      </c>
      <c r="DJ486" s="26"/>
      <c r="DK486" s="26" t="e">
        <f t="shared" si="2240"/>
        <v>#DIV/0!</v>
      </c>
      <c r="DL486" s="26" t="e">
        <f t="shared" si="2241"/>
        <v>#DIV/0!</v>
      </c>
      <c r="DM486" s="26" t="e">
        <f t="shared" si="2242"/>
        <v>#DIV/0!</v>
      </c>
      <c r="DN486" s="26" t="e">
        <f t="shared" si="2243"/>
        <v>#DIV/0!</v>
      </c>
      <c r="DO486" s="26"/>
      <c r="DP486" s="26" t="e">
        <f t="shared" si="2244"/>
        <v>#DIV/0!</v>
      </c>
      <c r="DQ486" s="26"/>
      <c r="DR486" s="26"/>
      <c r="DS486" s="26" t="e">
        <f t="shared" si="2245"/>
        <v>#DIV/0!</v>
      </c>
      <c r="DT486" s="26">
        <f t="shared" si="2246"/>
        <v>5.4768592928672449E-3</v>
      </c>
      <c r="DU486" s="26" t="e">
        <f t="shared" si="2247"/>
        <v>#DIV/0!</v>
      </c>
      <c r="DV486" s="26" t="e">
        <f t="shared" si="2248"/>
        <v>#DIV/0!</v>
      </c>
      <c r="DW486" s="26"/>
      <c r="DY486" s="26" t="e">
        <f t="shared" si="2262"/>
        <v>#DIV/0!</v>
      </c>
      <c r="DZ486" s="26">
        <f t="shared" si="2249"/>
        <v>1</v>
      </c>
      <c r="EA486" s="26">
        <f t="shared" si="2197"/>
        <v>1.1815968892479078</v>
      </c>
      <c r="EC486" s="26" t="e">
        <f t="shared" si="2220"/>
        <v>#DIV/0!</v>
      </c>
      <c r="ED486" s="26">
        <f t="shared" si="2221"/>
        <v>5.7047839795384353E-3</v>
      </c>
      <c r="EE486" s="26" t="e">
        <f t="shared" si="2222"/>
        <v>#DIV/0!</v>
      </c>
      <c r="EF486" s="26" t="e">
        <f t="shared" si="2223"/>
        <v>#DIV/0!</v>
      </c>
      <c r="EG486" s="26"/>
      <c r="EI486" s="26" t="e">
        <f t="shared" si="2224"/>
        <v>#DIV/0!</v>
      </c>
      <c r="EJ486" s="26">
        <f t="shared" si="2250"/>
        <v>1</v>
      </c>
      <c r="EK486" s="26">
        <f t="shared" si="2198"/>
        <v>1.20737368147919</v>
      </c>
      <c r="EN486" s="26" t="e">
        <f t="shared" si="2251"/>
        <v>#DIV/0!</v>
      </c>
      <c r="EO486" s="26">
        <f t="shared" si="2252"/>
        <v>3.0440951011763473E-2</v>
      </c>
      <c r="EP486" s="26" t="e">
        <f t="shared" si="2253"/>
        <v>#DIV/0!</v>
      </c>
      <c r="EQ486" s="26" t="e">
        <f t="shared" si="2254"/>
        <v>#DIV/0!</v>
      </c>
      <c r="ET486" s="26" t="e">
        <f t="shared" si="2255"/>
        <v>#DIV/0!</v>
      </c>
      <c r="EU486" s="26">
        <f t="shared" si="2256"/>
        <v>1</v>
      </c>
      <c r="EV486" s="26">
        <f t="shared" si="2199"/>
        <v>1.1662650181160659</v>
      </c>
      <c r="EW486" s="26"/>
      <c r="EX486" s="26" t="e">
        <f t="shared" si="2225"/>
        <v>#DIV/0!</v>
      </c>
      <c r="EY486" s="26">
        <f t="shared" si="2226"/>
        <v>-1.688324141434119E-2</v>
      </c>
      <c r="EZ486" s="26" t="e">
        <f t="shared" si="2227"/>
        <v>#DIV/0!</v>
      </c>
      <c r="FA486" s="26" t="e">
        <f t="shared" si="2228"/>
        <v>#DIV/0!</v>
      </c>
      <c r="FB486" s="26"/>
      <c r="FC486" s="26"/>
      <c r="FD486" s="26" t="e">
        <f t="shared" si="2257"/>
        <v>#DIV/0!</v>
      </c>
      <c r="FE486" s="26">
        <f t="shared" si="2258"/>
        <v>1</v>
      </c>
      <c r="FF486" s="26">
        <f t="shared" si="2229"/>
        <v>1.0027207524788948</v>
      </c>
      <c r="FI486" s="367">
        <f>[10]Total_Commercial_LMDI_UtilAdj!AF22</f>
        <v>1.0595793430092941</v>
      </c>
      <c r="FN486">
        <f t="shared" si="2230"/>
        <v>-8.0808503045552288E-3</v>
      </c>
      <c r="FR486" s="26" t="e">
        <f t="shared" si="2231"/>
        <v>#DIV/0!</v>
      </c>
      <c r="FS486" s="26">
        <f t="shared" si="2259"/>
        <v>1</v>
      </c>
      <c r="FT486" s="26">
        <f t="shared" si="2200"/>
        <v>1.0139558417697248</v>
      </c>
      <c r="FV486" s="26">
        <f t="shared" si="2201"/>
        <v>0.36841688967399183</v>
      </c>
      <c r="FX486" s="8">
        <f t="shared" si="2260"/>
        <v>7</v>
      </c>
      <c r="FY486" t="b">
        <f t="shared" si="2232"/>
        <v>1</v>
      </c>
    </row>
    <row r="487" spans="1:181" x14ac:dyDescent="0.2">
      <c r="A487" t="s">
        <v>1073</v>
      </c>
      <c r="B487" s="365">
        <f t="shared" si="2233"/>
        <v>1957</v>
      </c>
      <c r="C487" s="42">
        <f t="shared" ref="C487:F487" si="2267">C92</f>
        <v>7712</v>
      </c>
      <c r="D487" s="42">
        <f t="shared" si="2267"/>
        <v>3960.7869999999998</v>
      </c>
      <c r="E487" s="42">
        <f t="shared" si="2267"/>
        <v>20218.258000000002</v>
      </c>
      <c r="F487" s="42">
        <f t="shared" si="2267"/>
        <v>9896.2690000000002</v>
      </c>
      <c r="G487" s="42"/>
      <c r="H487" s="42">
        <f t="shared" si="2179"/>
        <v>41787.313999999998</v>
      </c>
      <c r="I487" s="365"/>
      <c r="J487" s="365"/>
      <c r="K487" s="42"/>
      <c r="L487" s="42">
        <f t="shared" si="2180"/>
        <v>3960.7870000000003</v>
      </c>
      <c r="M487" s="42"/>
      <c r="N487" s="42"/>
      <c r="O487" s="42"/>
      <c r="P487" s="42"/>
      <c r="Q487" s="27"/>
      <c r="R487" s="27"/>
      <c r="S487" s="365"/>
      <c r="T487" s="365"/>
      <c r="U487" s="365"/>
      <c r="V487" s="365"/>
      <c r="W487" s="365"/>
      <c r="X487" s="365"/>
      <c r="Z487" s="231"/>
      <c r="AA487" s="231">
        <f t="shared" si="2181"/>
        <v>32345.382764320952</v>
      </c>
      <c r="AB487" s="231"/>
      <c r="AC487" s="51"/>
      <c r="AD487" s="23"/>
      <c r="AE487" s="42">
        <f t="shared" si="2182"/>
        <v>2853.5</v>
      </c>
      <c r="AH487" s="267" t="e">
        <f t="shared" si="2183"/>
        <v>#DIV/0!</v>
      </c>
      <c r="AI487" s="267">
        <f t="shared" si="2184"/>
        <v>122.45293335557632</v>
      </c>
      <c r="AJ487" s="267"/>
      <c r="AK487" s="51" t="e">
        <f t="shared" si="2203"/>
        <v>#DIV/0!</v>
      </c>
      <c r="AN487" s="34">
        <f t="shared" si="2204"/>
        <v>0</v>
      </c>
      <c r="AO487" s="34">
        <f t="shared" si="2205"/>
        <v>14.644231294900997</v>
      </c>
      <c r="AQ487" s="26"/>
      <c r="AR487" s="26">
        <f t="shared" si="2206"/>
        <v>0.62041513639999868</v>
      </c>
      <c r="AS487" s="26"/>
      <c r="AT487" s="26"/>
      <c r="AU487" s="26"/>
      <c r="AV487" s="26"/>
      <c r="AY487" s="34"/>
      <c r="AZ487" s="34">
        <f t="shared" si="2207"/>
        <v>11.335336521577345</v>
      </c>
      <c r="BA487" s="34"/>
      <c r="BB487" s="34">
        <f t="shared" si="2208"/>
        <v>0</v>
      </c>
      <c r="BD487" s="34"/>
      <c r="BE487" s="26"/>
      <c r="BF487" s="26"/>
      <c r="BH487" s="51"/>
      <c r="BI487" s="258">
        <f>[10]Total_Commercial_LMDI_UtilAdj!AG23</f>
        <v>0.59378269939255734</v>
      </c>
      <c r="BJ487" s="51"/>
      <c r="BK487" s="51"/>
      <c r="BL487" s="365"/>
      <c r="BN487" s="365"/>
      <c r="BO487" s="258">
        <f>[10]Total_Commercial_LMDI_UtilAdj!AE23</f>
        <v>0.99041891324195008</v>
      </c>
      <c r="BP487" s="365"/>
      <c r="BQ487" s="51"/>
      <c r="BR487" s="365"/>
      <c r="BZ487" s="83">
        <f t="shared" si="2209"/>
        <v>0.37616831670116141</v>
      </c>
      <c r="CA487" s="83">
        <f t="shared" si="2185"/>
        <v>1.4540856400474651</v>
      </c>
      <c r="CB487" s="83" t="str">
        <f t="shared" si="2186"/>
        <v>NA</v>
      </c>
      <c r="CC487" s="83" t="str">
        <f t="shared" si="2187"/>
        <v>NA</v>
      </c>
      <c r="CD487" s="83" t="str">
        <f t="shared" si="2188"/>
        <v>NA</v>
      </c>
      <c r="CE487" s="83" t="str">
        <f t="shared" si="2189"/>
        <v>NA</v>
      </c>
      <c r="CF487" s="84" t="str">
        <f t="shared" si="2210"/>
        <v xml:space="preserve">NA </v>
      </c>
      <c r="CG487" s="84" t="str">
        <f t="shared" si="2190"/>
        <v>NA</v>
      </c>
      <c r="CH487" s="9"/>
      <c r="CI487" s="84" t="str">
        <f t="shared" si="2211"/>
        <v xml:space="preserve">NA </v>
      </c>
      <c r="CJ487" s="26"/>
      <c r="CK487" s="87">
        <f t="shared" si="2191"/>
        <v>0</v>
      </c>
      <c r="CL487" s="87">
        <f t="shared" si="2212"/>
        <v>0</v>
      </c>
      <c r="CM487" s="92">
        <f t="shared" si="2213"/>
        <v>0</v>
      </c>
      <c r="CN487" s="92">
        <f t="shared" si="2214"/>
        <v>0</v>
      </c>
      <c r="CO487" s="5">
        <f t="shared" si="2192"/>
        <v>0</v>
      </c>
      <c r="CP487" s="91">
        <f t="shared" si="2193"/>
        <v>0</v>
      </c>
      <c r="CQ487" s="37" t="e">
        <f t="shared" si="2194"/>
        <v>#VALUE!</v>
      </c>
      <c r="CR487" t="e">
        <f t="shared" si="2195"/>
        <v>#VALUE!</v>
      </c>
      <c r="CS487" s="84" t="str">
        <f t="shared" si="2196"/>
        <v xml:space="preserve">NA </v>
      </c>
      <c r="CT487" s="205"/>
      <c r="CU487" s="244"/>
      <c r="CV487" s="5"/>
      <c r="CW487" s="26" t="e">
        <f t="shared" si="2215"/>
        <v>#DIV/0!</v>
      </c>
      <c r="CX487" s="26" t="e">
        <f t="shared" si="2216"/>
        <v>#DIV/0!</v>
      </c>
      <c r="CY487" s="26" t="e">
        <f t="shared" si="2217"/>
        <v>#DIV/0!</v>
      </c>
      <c r="CZ487" s="26" t="e">
        <f t="shared" si="2218"/>
        <v>#DIV/0!</v>
      </c>
      <c r="DA487" s="26"/>
      <c r="DB487" t="e">
        <f t="shared" si="2219"/>
        <v>#DIV/0!</v>
      </c>
      <c r="DD487" s="26" t="e">
        <f t="shared" si="2235"/>
        <v>#DIV/0!</v>
      </c>
      <c r="DE487" s="26" t="e">
        <f t="shared" si="2236"/>
        <v>#DIV/0!</v>
      </c>
      <c r="DF487" s="26" t="e">
        <f t="shared" si="2237"/>
        <v>#DIV/0!</v>
      </c>
      <c r="DG487" s="26" t="e">
        <f t="shared" si="2238"/>
        <v>#DIV/0!</v>
      </c>
      <c r="DH487" s="26"/>
      <c r="DI487" s="26" t="e">
        <f t="shared" si="2239"/>
        <v>#DIV/0!</v>
      </c>
      <c r="DJ487" s="26"/>
      <c r="DK487" s="26" t="e">
        <f t="shared" si="2240"/>
        <v>#DIV/0!</v>
      </c>
      <c r="DL487" s="26" t="e">
        <f t="shared" si="2241"/>
        <v>#DIV/0!</v>
      </c>
      <c r="DM487" s="26" t="e">
        <f t="shared" si="2242"/>
        <v>#DIV/0!</v>
      </c>
      <c r="DN487" s="26" t="e">
        <f t="shared" si="2243"/>
        <v>#DIV/0!</v>
      </c>
      <c r="DO487" s="26"/>
      <c r="DP487" s="26" t="e">
        <f t="shared" si="2244"/>
        <v>#DIV/0!</v>
      </c>
      <c r="DQ487" s="26"/>
      <c r="DR487" s="26"/>
      <c r="DS487" s="26" t="e">
        <f t="shared" si="2245"/>
        <v>#DIV/0!</v>
      </c>
      <c r="DT487" s="26">
        <f t="shared" si="2246"/>
        <v>-4.1633311230581754E-2</v>
      </c>
      <c r="DU487" s="26" t="e">
        <f t="shared" si="2247"/>
        <v>#DIV/0!</v>
      </c>
      <c r="DV487" s="26" t="e">
        <f t="shared" si="2248"/>
        <v>#DIV/0!</v>
      </c>
      <c r="DW487" s="26"/>
      <c r="DY487" s="26" t="e">
        <f t="shared" si="2262"/>
        <v>#DIV/0!</v>
      </c>
      <c r="DZ487" s="26">
        <f t="shared" si="2249"/>
        <v>1</v>
      </c>
      <c r="EA487" s="26">
        <f t="shared" si="2197"/>
        <v>1.1815968892479078</v>
      </c>
      <c r="EC487" s="26" t="e">
        <f t="shared" si="2220"/>
        <v>#DIV/0!</v>
      </c>
      <c r="ED487" s="26">
        <f t="shared" si="2221"/>
        <v>5.2616655686385646E-3</v>
      </c>
      <c r="EE487" s="26" t="e">
        <f t="shared" si="2222"/>
        <v>#DIV/0!</v>
      </c>
      <c r="EF487" s="26" t="e">
        <f t="shared" si="2223"/>
        <v>#DIV/0!</v>
      </c>
      <c r="EG487" s="26"/>
      <c r="EI487" s="26" t="e">
        <f t="shared" si="2224"/>
        <v>#DIV/0!</v>
      </c>
      <c r="EJ487" s="26">
        <f t="shared" si="2250"/>
        <v>1</v>
      </c>
      <c r="EK487" s="26">
        <f t="shared" si="2198"/>
        <v>1.20737368147919</v>
      </c>
      <c r="EN487" s="26" t="e">
        <f t="shared" si="2251"/>
        <v>#DIV/0!</v>
      </c>
      <c r="EO487" s="26">
        <f t="shared" si="2252"/>
        <v>-3.7308529239740915E-2</v>
      </c>
      <c r="EP487" s="26" t="e">
        <f t="shared" si="2253"/>
        <v>#DIV/0!</v>
      </c>
      <c r="EQ487" s="26" t="e">
        <f t="shared" si="2254"/>
        <v>#DIV/0!</v>
      </c>
      <c r="ET487" s="26" t="e">
        <f t="shared" si="2255"/>
        <v>#DIV/0!</v>
      </c>
      <c r="EU487" s="26">
        <f t="shared" si="2256"/>
        <v>1</v>
      </c>
      <c r="EV487" s="26">
        <f t="shared" si="2199"/>
        <v>1.1662650181160659</v>
      </c>
      <c r="EW487" s="26"/>
      <c r="EX487" s="26" t="e">
        <f t="shared" si="2225"/>
        <v>#DIV/0!</v>
      </c>
      <c r="EY487" s="26">
        <f t="shared" si="2226"/>
        <v>4.4518166989604547E-5</v>
      </c>
      <c r="EZ487" s="26" t="e">
        <f t="shared" si="2227"/>
        <v>#DIV/0!</v>
      </c>
      <c r="FA487" s="26" t="e">
        <f t="shared" si="2228"/>
        <v>#DIV/0!</v>
      </c>
      <c r="FB487" s="26"/>
      <c r="FC487" s="26"/>
      <c r="FD487" s="26" t="e">
        <f t="shared" si="2257"/>
        <v>#DIV/0!</v>
      </c>
      <c r="FE487" s="26">
        <f t="shared" si="2258"/>
        <v>1</v>
      </c>
      <c r="FF487" s="26">
        <f t="shared" si="2229"/>
        <v>1.0027207524788948</v>
      </c>
      <c r="FI487" s="367">
        <f>[10]Total_Commercial_LMDI_UtilAdj!AF23</f>
        <v>1.0549598222043284</v>
      </c>
      <c r="FN487">
        <f t="shared" si="2230"/>
        <v>-4.3693001578300038E-3</v>
      </c>
      <c r="FR487" s="26" t="e">
        <f t="shared" si="2231"/>
        <v>#DIV/0!</v>
      </c>
      <c r="FS487" s="26">
        <f t="shared" si="2259"/>
        <v>1</v>
      </c>
      <c r="FT487" s="26">
        <f t="shared" si="2200"/>
        <v>1.0139558417697248</v>
      </c>
      <c r="FV487" s="26">
        <f t="shared" si="2201"/>
        <v>0.37616831670116141</v>
      </c>
      <c r="FX487" s="8">
        <f t="shared" si="2260"/>
        <v>8</v>
      </c>
      <c r="FY487" t="b">
        <f t="shared" si="2232"/>
        <v>1</v>
      </c>
    </row>
    <row r="488" spans="1:181" x14ac:dyDescent="0.2">
      <c r="A488" t="s">
        <v>1073</v>
      </c>
      <c r="B488" s="365">
        <f t="shared" si="2233"/>
        <v>1958</v>
      </c>
      <c r="C488" s="42">
        <f t="shared" ref="C488:F488" si="2268">C93</f>
        <v>8200.6740000000009</v>
      </c>
      <c r="D488" s="42">
        <f t="shared" si="2268"/>
        <v>4119.1559999999999</v>
      </c>
      <c r="E488" s="42">
        <f t="shared" si="2268"/>
        <v>19321.087</v>
      </c>
      <c r="F488" s="42">
        <f t="shared" si="2268"/>
        <v>10004.101000000001</v>
      </c>
      <c r="G488" s="42"/>
      <c r="H488" s="42">
        <f t="shared" si="2179"/>
        <v>41645.018000000004</v>
      </c>
      <c r="I488" s="365"/>
      <c r="J488" s="365"/>
      <c r="K488" s="42"/>
      <c r="L488" s="42">
        <f t="shared" si="2180"/>
        <v>4119.1559999999999</v>
      </c>
      <c r="M488" s="42"/>
      <c r="N488" s="42"/>
      <c r="O488" s="42"/>
      <c r="P488" s="42"/>
      <c r="Q488" s="27"/>
      <c r="R488" s="27"/>
      <c r="S488" s="365"/>
      <c r="T488" s="365"/>
      <c r="U488" s="365"/>
      <c r="V488" s="365"/>
      <c r="W488" s="365"/>
      <c r="X488" s="365"/>
      <c r="Z488" s="231"/>
      <c r="AA488" s="231">
        <f t="shared" si="2181"/>
        <v>33206.848339272772</v>
      </c>
      <c r="AB488" s="231"/>
      <c r="AC488" s="51"/>
      <c r="AD488" s="23"/>
      <c r="AE488" s="42">
        <f t="shared" si="2182"/>
        <v>2832.6</v>
      </c>
      <c r="AH488" s="267" t="e">
        <f t="shared" si="2183"/>
        <v>#DIV/0!</v>
      </c>
      <c r="AI488" s="267">
        <f t="shared" si="2184"/>
        <v>124.04537636076694</v>
      </c>
      <c r="AJ488" s="267"/>
      <c r="AK488" s="51" t="e">
        <f t="shared" si="2203"/>
        <v>#DIV/0!</v>
      </c>
      <c r="AN488" s="34">
        <f t="shared" si="2204"/>
        <v>0</v>
      </c>
      <c r="AO488" s="34">
        <f t="shared" si="2205"/>
        <v>14.702046882722589</v>
      </c>
      <c r="AQ488" s="26"/>
      <c r="AR488" s="26">
        <f t="shared" si="2206"/>
        <v>0.62848334446330167</v>
      </c>
      <c r="AS488" s="26"/>
      <c r="AT488" s="26"/>
      <c r="AU488" s="26"/>
      <c r="AV488" s="26"/>
      <c r="AY488" s="34"/>
      <c r="AZ488" s="34">
        <f t="shared" si="2207"/>
        <v>11.723098333429631</v>
      </c>
      <c r="BA488" s="34"/>
      <c r="BB488" s="34">
        <f t="shared" si="2208"/>
        <v>0</v>
      </c>
      <c r="BD488" s="34"/>
      <c r="BE488" s="26"/>
      <c r="BF488" s="26"/>
      <c r="BH488" s="51"/>
      <c r="BI488" s="258">
        <f>[10]Total_Commercial_LMDI_UtilAdj!AG24</f>
        <v>0.59024226537844626</v>
      </c>
      <c r="BJ488" s="51"/>
      <c r="BK488" s="51"/>
      <c r="BL488" s="365"/>
      <c r="BN488" s="365"/>
      <c r="BO488" s="258">
        <f>[10]Total_Commercial_LMDI_UtilAdj!AE24</f>
        <v>1.0190725040088529</v>
      </c>
      <c r="BP488" s="365"/>
      <c r="BQ488" s="51"/>
      <c r="BR488" s="365"/>
      <c r="BZ488" s="83">
        <f t="shared" si="2209"/>
        <v>0.37341313260476949</v>
      </c>
      <c r="CA488" s="83">
        <f t="shared" si="2185"/>
        <v>1.4598263863064751</v>
      </c>
      <c r="CB488" s="83" t="str">
        <f t="shared" si="2186"/>
        <v>NA</v>
      </c>
      <c r="CC488" s="83" t="str">
        <f t="shared" si="2187"/>
        <v>NA</v>
      </c>
      <c r="CD488" s="83" t="str">
        <f t="shared" si="2188"/>
        <v>NA</v>
      </c>
      <c r="CE488" s="83" t="str">
        <f t="shared" si="2189"/>
        <v>NA</v>
      </c>
      <c r="CF488" s="84" t="str">
        <f t="shared" si="2210"/>
        <v xml:space="preserve">NA </v>
      </c>
      <c r="CG488" s="84" t="str">
        <f t="shared" si="2190"/>
        <v>NA</v>
      </c>
      <c r="CH488" s="9"/>
      <c r="CI488" s="84" t="str">
        <f t="shared" si="2211"/>
        <v xml:space="preserve">NA </v>
      </c>
      <c r="CJ488" s="26"/>
      <c r="CK488" s="87">
        <f t="shared" si="2191"/>
        <v>0</v>
      </c>
      <c r="CL488" s="87">
        <f t="shared" si="2212"/>
        <v>0</v>
      </c>
      <c r="CM488" s="92">
        <f t="shared" si="2213"/>
        <v>0</v>
      </c>
      <c r="CN488" s="92">
        <f t="shared" si="2214"/>
        <v>0</v>
      </c>
      <c r="CO488" s="5">
        <f t="shared" si="2192"/>
        <v>0</v>
      </c>
      <c r="CP488" s="91">
        <f t="shared" si="2193"/>
        <v>0</v>
      </c>
      <c r="CQ488" s="37" t="e">
        <f t="shared" si="2194"/>
        <v>#VALUE!</v>
      </c>
      <c r="CR488" t="e">
        <f t="shared" si="2195"/>
        <v>#VALUE!</v>
      </c>
      <c r="CS488" s="84" t="str">
        <f t="shared" si="2196"/>
        <v xml:space="preserve">NA </v>
      </c>
      <c r="CT488" s="205"/>
      <c r="CU488" s="244"/>
      <c r="CV488" s="5"/>
      <c r="CW488" s="26" t="e">
        <f t="shared" si="2215"/>
        <v>#DIV/0!</v>
      </c>
      <c r="CX488" s="26" t="e">
        <f t="shared" si="2216"/>
        <v>#DIV/0!</v>
      </c>
      <c r="CY488" s="26" t="e">
        <f t="shared" si="2217"/>
        <v>#DIV/0!</v>
      </c>
      <c r="CZ488" s="26" t="e">
        <f t="shared" si="2218"/>
        <v>#DIV/0!</v>
      </c>
      <c r="DA488" s="26"/>
      <c r="DB488" t="e">
        <f t="shared" si="2219"/>
        <v>#DIV/0!</v>
      </c>
      <c r="DD488" s="26" t="e">
        <f t="shared" si="2235"/>
        <v>#DIV/0!</v>
      </c>
      <c r="DE488" s="26" t="e">
        <f t="shared" si="2236"/>
        <v>#DIV/0!</v>
      </c>
      <c r="DF488" s="26" t="e">
        <f t="shared" si="2237"/>
        <v>#DIV/0!</v>
      </c>
      <c r="DG488" s="26" t="e">
        <f t="shared" si="2238"/>
        <v>#DIV/0!</v>
      </c>
      <c r="DH488" s="26"/>
      <c r="DI488" s="26" t="e">
        <f t="shared" si="2239"/>
        <v>#DIV/0!</v>
      </c>
      <c r="DJ488" s="26"/>
      <c r="DK488" s="26" t="e">
        <f t="shared" si="2240"/>
        <v>#DIV/0!</v>
      </c>
      <c r="DL488" s="26" t="e">
        <f t="shared" si="2241"/>
        <v>#DIV/0!</v>
      </c>
      <c r="DM488" s="26" t="e">
        <f t="shared" si="2242"/>
        <v>#DIV/0!</v>
      </c>
      <c r="DN488" s="26" t="e">
        <f t="shared" si="2243"/>
        <v>#DIV/0!</v>
      </c>
      <c r="DO488" s="26"/>
      <c r="DP488" s="26" t="e">
        <f t="shared" si="2244"/>
        <v>#DIV/0!</v>
      </c>
      <c r="DQ488" s="26"/>
      <c r="DR488" s="26"/>
      <c r="DS488" s="26" t="e">
        <f t="shared" si="2245"/>
        <v>#DIV/0!</v>
      </c>
      <c r="DT488" s="26">
        <f t="shared" si="2246"/>
        <v>1.2920698410370185E-2</v>
      </c>
      <c r="DU488" s="26" t="e">
        <f t="shared" si="2247"/>
        <v>#DIV/0!</v>
      </c>
      <c r="DV488" s="26" t="e">
        <f t="shared" si="2248"/>
        <v>#DIV/0!</v>
      </c>
      <c r="DW488" s="26"/>
      <c r="DY488" s="26" t="e">
        <f t="shared" si="2262"/>
        <v>#DIV/0!</v>
      </c>
      <c r="DZ488" s="26">
        <f t="shared" si="2249"/>
        <v>1</v>
      </c>
      <c r="EA488" s="26">
        <f t="shared" si="2197"/>
        <v>1.1815968892479078</v>
      </c>
      <c r="EC488" s="26" t="e">
        <f t="shared" si="2220"/>
        <v>#DIV/0!</v>
      </c>
      <c r="ED488" s="26">
        <f t="shared" si="2221"/>
        <v>3.3636139898606192E-2</v>
      </c>
      <c r="EE488" s="26" t="e">
        <f t="shared" si="2222"/>
        <v>#DIV/0!</v>
      </c>
      <c r="EF488" s="26" t="e">
        <f t="shared" si="2223"/>
        <v>#DIV/0!</v>
      </c>
      <c r="EG488" s="26"/>
      <c r="EI488" s="26" t="e">
        <f t="shared" si="2224"/>
        <v>#DIV/0!</v>
      </c>
      <c r="EJ488" s="26">
        <f t="shared" si="2250"/>
        <v>1</v>
      </c>
      <c r="EK488" s="26">
        <f t="shared" si="2198"/>
        <v>1.20737368147919</v>
      </c>
      <c r="EN488" s="26" t="e">
        <f t="shared" si="2251"/>
        <v>#DIV/0!</v>
      </c>
      <c r="EO488" s="26">
        <f t="shared" si="2252"/>
        <v>-5.980354589317614E-3</v>
      </c>
      <c r="EP488" s="26" t="e">
        <f t="shared" si="2253"/>
        <v>#DIV/0!</v>
      </c>
      <c r="EQ488" s="26" t="e">
        <f t="shared" si="2254"/>
        <v>#DIV/0!</v>
      </c>
      <c r="ET488" s="26" t="e">
        <f t="shared" si="2255"/>
        <v>#DIV/0!</v>
      </c>
      <c r="EU488" s="26">
        <f t="shared" si="2256"/>
        <v>1</v>
      </c>
      <c r="EV488" s="26">
        <f t="shared" si="2199"/>
        <v>1.1662650181160659</v>
      </c>
      <c r="EW488" s="26"/>
      <c r="EX488" s="26" t="e">
        <f t="shared" si="2225"/>
        <v>#DIV/0!</v>
      </c>
      <c r="EY488" s="26">
        <f t="shared" si="2226"/>
        <v>2.8520184493125187E-2</v>
      </c>
      <c r="EZ488" s="26" t="e">
        <f t="shared" si="2227"/>
        <v>#DIV/0!</v>
      </c>
      <c r="FA488" s="26" t="e">
        <f t="shared" si="2228"/>
        <v>#DIV/0!</v>
      </c>
      <c r="FB488" s="26"/>
      <c r="FC488" s="26"/>
      <c r="FD488" s="26" t="e">
        <f t="shared" si="2257"/>
        <v>#DIV/0!</v>
      </c>
      <c r="FE488" s="26">
        <f t="shared" si="2258"/>
        <v>1</v>
      </c>
      <c r="FF488" s="26">
        <f t="shared" si="2229"/>
        <v>1.0027207524788948</v>
      </c>
      <c r="FI488" s="367">
        <f>[10]Total_Commercial_LMDI_UtilAdj!AF24</f>
        <v>1.0448606753358753</v>
      </c>
      <c r="FN488">
        <f t="shared" si="2230"/>
        <v>-9.6191314934379515E-3</v>
      </c>
      <c r="FR488" s="26" t="e">
        <f t="shared" si="2231"/>
        <v>#DIV/0!</v>
      </c>
      <c r="FS488" s="26">
        <f t="shared" si="2259"/>
        <v>1</v>
      </c>
      <c r="FT488" s="26">
        <f t="shared" si="2200"/>
        <v>1.0139558417697248</v>
      </c>
      <c r="FV488" s="26">
        <f t="shared" si="2201"/>
        <v>0.37341313260476949</v>
      </c>
      <c r="FX488" s="8">
        <f t="shared" si="2260"/>
        <v>9</v>
      </c>
      <c r="FY488" t="b">
        <f t="shared" si="2232"/>
        <v>1</v>
      </c>
    </row>
    <row r="489" spans="1:181" x14ac:dyDescent="0.2">
      <c r="A489" t="s">
        <v>1073</v>
      </c>
      <c r="B489" s="365">
        <f t="shared" si="2233"/>
        <v>1959</v>
      </c>
      <c r="C489" s="42">
        <f t="shared" ref="C489:F489" si="2269">C94</f>
        <v>8411.866</v>
      </c>
      <c r="D489" s="42">
        <f t="shared" si="2269"/>
        <v>4372.1859999999997</v>
      </c>
      <c r="E489" s="42">
        <f t="shared" si="2269"/>
        <v>20333.201000000001</v>
      </c>
      <c r="F489" s="42">
        <f t="shared" si="2269"/>
        <v>10348.530000000001</v>
      </c>
      <c r="G489" s="42"/>
      <c r="H489" s="42">
        <f t="shared" si="2179"/>
        <v>43465.782999999996</v>
      </c>
      <c r="I489" s="365"/>
      <c r="J489" s="365"/>
      <c r="K489" s="42"/>
      <c r="L489" s="42">
        <f t="shared" si="2180"/>
        <v>4372.1859999999997</v>
      </c>
      <c r="M489" s="42"/>
      <c r="N489" s="42"/>
      <c r="O489" s="42"/>
      <c r="P489" s="42"/>
      <c r="Q489" s="27"/>
      <c r="R489" s="27"/>
      <c r="S489" s="365"/>
      <c r="T489" s="365"/>
      <c r="U489" s="365"/>
      <c r="V489" s="365"/>
      <c r="W489" s="365"/>
      <c r="X489" s="365"/>
      <c r="Z489" s="231"/>
      <c r="AA489" s="231">
        <f t="shared" si="2181"/>
        <v>34088.664024781632</v>
      </c>
      <c r="AB489" s="231"/>
      <c r="AC489" s="51"/>
      <c r="AD489" s="23"/>
      <c r="AE489" s="42">
        <f t="shared" si="2182"/>
        <v>3028.1</v>
      </c>
      <c r="AH489" s="267" t="e">
        <f t="shared" si="2183"/>
        <v>#DIV/0!</v>
      </c>
      <c r="AI489" s="267">
        <f t="shared" si="2184"/>
        <v>128.25923588033623</v>
      </c>
      <c r="AJ489" s="267"/>
      <c r="AK489" s="51" t="e">
        <f t="shared" si="2203"/>
        <v>#DIV/0!</v>
      </c>
      <c r="AN489" s="34">
        <f t="shared" si="2204"/>
        <v>0</v>
      </c>
      <c r="AO489" s="34">
        <f t="shared" si="2205"/>
        <v>14.354143852580826</v>
      </c>
      <c r="AQ489" s="26"/>
      <c r="AR489" s="26">
        <f t="shared" si="2206"/>
        <v>0.64983311663260157</v>
      </c>
      <c r="AS489" s="26"/>
      <c r="AT489" s="26"/>
      <c r="AU489" s="26"/>
      <c r="AV489" s="26"/>
      <c r="AY489" s="34"/>
      <c r="AZ489" s="34">
        <f t="shared" si="2207"/>
        <v>11.257443289449368</v>
      </c>
      <c r="BA489" s="34"/>
      <c r="BB489" s="34">
        <f t="shared" si="2208"/>
        <v>0</v>
      </c>
      <c r="BD489" s="34"/>
      <c r="BE489" s="26"/>
      <c r="BF489" s="26"/>
      <c r="BH489" s="51"/>
      <c r="BI489" s="258">
        <f>[10]Total_Commercial_LMDI_UtilAdj!AG25</f>
        <v>0.62390698770505215</v>
      </c>
      <c r="BJ489" s="51"/>
      <c r="BK489" s="51"/>
      <c r="BL489" s="365"/>
      <c r="BN489" s="365"/>
      <c r="BO489" s="258">
        <f>[10]Total_Commercial_LMDI_UtilAdj!AE25</f>
        <v>1.003052331406755</v>
      </c>
      <c r="BP489" s="365"/>
      <c r="BQ489" s="51"/>
      <c r="BR489" s="365"/>
      <c r="BZ489" s="83">
        <f t="shared" si="2209"/>
        <v>0.39918530920020567</v>
      </c>
      <c r="CA489" s="83">
        <f t="shared" si="2185"/>
        <v>1.4252816710482368</v>
      </c>
      <c r="CB489" s="83" t="str">
        <f t="shared" si="2186"/>
        <v>NA</v>
      </c>
      <c r="CC489" s="83" t="str">
        <f t="shared" si="2187"/>
        <v>NA</v>
      </c>
      <c r="CD489" s="83" t="str">
        <f t="shared" si="2188"/>
        <v>NA</v>
      </c>
      <c r="CE489" s="83" t="str">
        <f t="shared" si="2189"/>
        <v>NA</v>
      </c>
      <c r="CF489" s="84" t="str">
        <f t="shared" si="2210"/>
        <v xml:space="preserve">NA </v>
      </c>
      <c r="CG489" s="84" t="str">
        <f t="shared" si="2190"/>
        <v>NA</v>
      </c>
      <c r="CH489" s="9"/>
      <c r="CI489" s="84" t="str">
        <f t="shared" si="2211"/>
        <v xml:space="preserve">NA </v>
      </c>
      <c r="CJ489" s="26"/>
      <c r="CK489" s="87">
        <f t="shared" si="2191"/>
        <v>0</v>
      </c>
      <c r="CL489" s="87">
        <f t="shared" si="2212"/>
        <v>0</v>
      </c>
      <c r="CM489" s="92">
        <f t="shared" si="2213"/>
        <v>0</v>
      </c>
      <c r="CN489" s="92">
        <f t="shared" si="2214"/>
        <v>0</v>
      </c>
      <c r="CO489" s="5">
        <f t="shared" si="2192"/>
        <v>0</v>
      </c>
      <c r="CP489" s="91">
        <f t="shared" si="2193"/>
        <v>0</v>
      </c>
      <c r="CQ489" s="37" t="e">
        <f t="shared" si="2194"/>
        <v>#VALUE!</v>
      </c>
      <c r="CR489" t="e">
        <f t="shared" si="2195"/>
        <v>#VALUE!</v>
      </c>
      <c r="CS489" s="84" t="str">
        <f t="shared" si="2196"/>
        <v xml:space="preserve">NA </v>
      </c>
      <c r="CT489" s="205"/>
      <c r="CU489" s="244"/>
      <c r="CV489" s="5"/>
      <c r="CW489" s="26" t="e">
        <f t="shared" si="2215"/>
        <v>#DIV/0!</v>
      </c>
      <c r="CX489" s="26" t="e">
        <f t="shared" si="2216"/>
        <v>#DIV/0!</v>
      </c>
      <c r="CY489" s="26" t="e">
        <f t="shared" si="2217"/>
        <v>#DIV/0!</v>
      </c>
      <c r="CZ489" s="26" t="e">
        <f t="shared" si="2218"/>
        <v>#DIV/0!</v>
      </c>
      <c r="DA489" s="26"/>
      <c r="DB489" t="e">
        <f t="shared" si="2219"/>
        <v>#DIV/0!</v>
      </c>
      <c r="DD489" s="26" t="e">
        <f t="shared" si="2235"/>
        <v>#DIV/0!</v>
      </c>
      <c r="DE489" s="26" t="e">
        <f t="shared" si="2236"/>
        <v>#DIV/0!</v>
      </c>
      <c r="DF489" s="26" t="e">
        <f t="shared" si="2237"/>
        <v>#DIV/0!</v>
      </c>
      <c r="DG489" s="26" t="e">
        <f t="shared" si="2238"/>
        <v>#DIV/0!</v>
      </c>
      <c r="DH489" s="26"/>
      <c r="DI489" s="26" t="e">
        <f t="shared" si="2239"/>
        <v>#DIV/0!</v>
      </c>
      <c r="DJ489" s="26"/>
      <c r="DK489" s="26" t="e">
        <f t="shared" si="2240"/>
        <v>#DIV/0!</v>
      </c>
      <c r="DL489" s="26" t="e">
        <f t="shared" si="2241"/>
        <v>#DIV/0!</v>
      </c>
      <c r="DM489" s="26" t="e">
        <f t="shared" si="2242"/>
        <v>#DIV/0!</v>
      </c>
      <c r="DN489" s="26" t="e">
        <f t="shared" si="2243"/>
        <v>#DIV/0!</v>
      </c>
      <c r="DO489" s="26"/>
      <c r="DP489" s="26" t="e">
        <f t="shared" si="2244"/>
        <v>#DIV/0!</v>
      </c>
      <c r="DQ489" s="26"/>
      <c r="DR489" s="26"/>
      <c r="DS489" s="26" t="e">
        <f t="shared" si="2245"/>
        <v>#DIV/0!</v>
      </c>
      <c r="DT489" s="26">
        <f t="shared" si="2246"/>
        <v>3.340605906024418E-2</v>
      </c>
      <c r="DU489" s="26" t="e">
        <f t="shared" si="2247"/>
        <v>#DIV/0!</v>
      </c>
      <c r="DV489" s="26" t="e">
        <f t="shared" si="2248"/>
        <v>#DIV/0!</v>
      </c>
      <c r="DW489" s="26"/>
      <c r="DY489" s="26" t="e">
        <f t="shared" si="2262"/>
        <v>#DIV/0!</v>
      </c>
      <c r="DZ489" s="26">
        <f t="shared" si="2249"/>
        <v>1</v>
      </c>
      <c r="EA489" s="26">
        <f t="shared" si="2197"/>
        <v>1.1815968892479078</v>
      </c>
      <c r="EC489" s="26" t="e">
        <f t="shared" si="2220"/>
        <v>#DIV/0!</v>
      </c>
      <c r="ED489" s="26">
        <f t="shared" si="2221"/>
        <v>-4.0531576530310677E-2</v>
      </c>
      <c r="EE489" s="26" t="e">
        <f t="shared" si="2222"/>
        <v>#DIV/0!</v>
      </c>
      <c r="EF489" s="26" t="e">
        <f t="shared" si="2223"/>
        <v>#DIV/0!</v>
      </c>
      <c r="EG489" s="26"/>
      <c r="EI489" s="26" t="e">
        <f t="shared" si="2224"/>
        <v>#DIV/0!</v>
      </c>
      <c r="EJ489" s="26">
        <f t="shared" si="2250"/>
        <v>1</v>
      </c>
      <c r="EK489" s="26">
        <f t="shared" si="2198"/>
        <v>1.20737368147919</v>
      </c>
      <c r="EN489" s="26" t="e">
        <f t="shared" si="2251"/>
        <v>#DIV/0!</v>
      </c>
      <c r="EO489" s="26">
        <f t="shared" si="2252"/>
        <v>5.5468227189935625E-2</v>
      </c>
      <c r="EP489" s="26" t="e">
        <f t="shared" si="2253"/>
        <v>#DIV/0!</v>
      </c>
      <c r="EQ489" s="26" t="e">
        <f t="shared" si="2254"/>
        <v>#DIV/0!</v>
      </c>
      <c r="ET489" s="26" t="e">
        <f t="shared" si="2255"/>
        <v>#DIV/0!</v>
      </c>
      <c r="EU489" s="26">
        <f t="shared" si="2256"/>
        <v>1</v>
      </c>
      <c r="EV489" s="26">
        <f t="shared" si="2199"/>
        <v>1.1662650181160659</v>
      </c>
      <c r="EW489" s="26"/>
      <c r="EX489" s="26" t="e">
        <f t="shared" si="2225"/>
        <v>#DIV/0!</v>
      </c>
      <c r="EY489" s="26">
        <f t="shared" si="2226"/>
        <v>-1.5845221327150039E-2</v>
      </c>
      <c r="EZ489" s="26" t="e">
        <f t="shared" si="2227"/>
        <v>#DIV/0!</v>
      </c>
      <c r="FA489" s="26" t="e">
        <f t="shared" si="2228"/>
        <v>#DIV/0!</v>
      </c>
      <c r="FB489" s="26"/>
      <c r="FC489" s="26"/>
      <c r="FD489" s="26" t="e">
        <f t="shared" si="2257"/>
        <v>#DIV/0!</v>
      </c>
      <c r="FE489" s="26">
        <f t="shared" si="2258"/>
        <v>1</v>
      </c>
      <c r="FF489" s="26">
        <f t="shared" si="2229"/>
        <v>1.0027207524788948</v>
      </c>
      <c r="FI489" s="367">
        <f>[10]Total_Commercial_LMDI_UtilAdj!AF25</f>
        <v>1.0383849824775941</v>
      </c>
      <c r="FN489">
        <f t="shared" si="2230"/>
        <v>-6.2169468025414249E-3</v>
      </c>
      <c r="FR489" s="26" t="e">
        <f t="shared" si="2231"/>
        <v>#DIV/0!</v>
      </c>
      <c r="FS489" s="26">
        <f t="shared" si="2259"/>
        <v>1</v>
      </c>
      <c r="FT489" s="26">
        <f t="shared" si="2200"/>
        <v>1.0139558417697248</v>
      </c>
      <c r="FV489" s="26">
        <f t="shared" si="2201"/>
        <v>0.39918530920020567</v>
      </c>
      <c r="FX489" s="8">
        <f t="shared" si="2260"/>
        <v>10</v>
      </c>
      <c r="FY489" t="b">
        <f t="shared" si="2232"/>
        <v>1</v>
      </c>
    </row>
    <row r="490" spans="1:181" x14ac:dyDescent="0.2">
      <c r="A490" t="s">
        <v>1073</v>
      </c>
      <c r="B490" s="365">
        <f t="shared" si="2233"/>
        <v>1960</v>
      </c>
      <c r="C490" s="42">
        <f t="shared" ref="C490:F490" si="2270">C95</f>
        <v>9039.4179999999997</v>
      </c>
      <c r="D490" s="42">
        <f t="shared" si="2270"/>
        <v>4609.3999999999996</v>
      </c>
      <c r="E490" s="42">
        <f t="shared" si="2270"/>
        <v>20841.687000000002</v>
      </c>
      <c r="F490" s="42">
        <f t="shared" si="2270"/>
        <v>10595.943000000001</v>
      </c>
      <c r="G490" s="42"/>
      <c r="H490" s="42">
        <f t="shared" si="2179"/>
        <v>45086.448000000004</v>
      </c>
      <c r="I490" s="365"/>
      <c r="J490" s="365"/>
      <c r="K490" s="42">
        <f>K95</f>
        <v>9032.5726097223051</v>
      </c>
      <c r="L490" s="42">
        <f t="shared" si="2180"/>
        <v>4609.4009999999998</v>
      </c>
      <c r="M490" s="42"/>
      <c r="N490" s="42"/>
      <c r="O490" s="42"/>
      <c r="P490" s="42"/>
      <c r="Q490" s="27"/>
      <c r="R490" s="27"/>
      <c r="S490" s="365"/>
      <c r="T490" s="365"/>
      <c r="U490" s="365"/>
      <c r="V490" s="365"/>
      <c r="W490" s="365"/>
      <c r="X490" s="365"/>
      <c r="Z490" s="231"/>
      <c r="AA490" s="231">
        <f t="shared" si="2181"/>
        <v>34692.396596239487</v>
      </c>
      <c r="AB490" s="231"/>
      <c r="AC490" s="51"/>
      <c r="AD490" s="23"/>
      <c r="AE490" s="42">
        <f t="shared" si="2182"/>
        <v>3105.8</v>
      </c>
      <c r="AH490" s="267" t="e">
        <f t="shared" si="2183"/>
        <v>#DIV/0!</v>
      </c>
      <c r="AI490" s="267">
        <f t="shared" si="2184"/>
        <v>132.86487680991289</v>
      </c>
      <c r="AJ490" s="267"/>
      <c r="AK490" s="51" t="e">
        <f t="shared" si="2203"/>
        <v>#DIV/0!</v>
      </c>
      <c r="AN490" s="34">
        <f t="shared" si="2204"/>
        <v>0</v>
      </c>
      <c r="AO490" s="34">
        <f t="shared" si="2205"/>
        <v>14.516854916607638</v>
      </c>
      <c r="AQ490" s="26"/>
      <c r="AR490" s="26">
        <f t="shared" si="2206"/>
        <v>0.67316787283019652</v>
      </c>
      <c r="AS490" s="26"/>
      <c r="AT490" s="26"/>
      <c r="AU490" s="26"/>
      <c r="AV490" s="26"/>
      <c r="AY490" s="34"/>
      <c r="AZ490" s="34">
        <f t="shared" si="2207"/>
        <v>11.170196598699041</v>
      </c>
      <c r="BA490" s="34"/>
      <c r="BB490" s="34">
        <f t="shared" si="2208"/>
        <v>0</v>
      </c>
      <c r="BD490" s="34"/>
      <c r="BE490" s="26"/>
      <c r="BF490" s="26"/>
      <c r="BH490" s="51"/>
      <c r="BI490" s="258">
        <f>[10]Total_Commercial_LMDI_UtilAdj!AG26</f>
        <v>0.63878641768137878</v>
      </c>
      <c r="BJ490" s="51"/>
      <c r="BK490" s="51"/>
      <c r="BL490" s="365"/>
      <c r="BN490" s="365"/>
      <c r="BO490" s="258">
        <f>[10]Total_Commercial_LMDI_UtilAdj!AE26</f>
        <v>1.0214625360081087</v>
      </c>
      <c r="BP490" s="365"/>
      <c r="BQ490" s="51"/>
      <c r="BR490" s="365"/>
      <c r="BZ490" s="83">
        <f t="shared" si="2209"/>
        <v>0.40942826634325113</v>
      </c>
      <c r="CA490" s="83">
        <f t="shared" si="2185"/>
        <v>1.4414379183044934</v>
      </c>
      <c r="CB490" s="83" t="str">
        <f t="shared" si="2186"/>
        <v>NA</v>
      </c>
      <c r="CC490" s="83" t="str">
        <f t="shared" si="2187"/>
        <v>NA</v>
      </c>
      <c r="CD490" s="83" t="str">
        <f t="shared" si="2188"/>
        <v>NA</v>
      </c>
      <c r="CE490" s="83" t="str">
        <f t="shared" si="2189"/>
        <v>NA</v>
      </c>
      <c r="CF490" s="84" t="str">
        <f t="shared" si="2210"/>
        <v xml:space="preserve">NA </v>
      </c>
      <c r="CG490" s="84" t="str">
        <f t="shared" si="2190"/>
        <v>NA</v>
      </c>
      <c r="CH490" s="9"/>
      <c r="CI490" s="84" t="str">
        <f t="shared" si="2211"/>
        <v xml:space="preserve">NA </v>
      </c>
      <c r="CJ490" s="26"/>
      <c r="CK490" s="87">
        <f t="shared" si="2191"/>
        <v>0</v>
      </c>
      <c r="CL490" s="87">
        <f t="shared" si="2212"/>
        <v>0</v>
      </c>
      <c r="CM490" s="92">
        <f t="shared" si="2213"/>
        <v>0</v>
      </c>
      <c r="CN490" s="92">
        <f t="shared" si="2214"/>
        <v>0</v>
      </c>
      <c r="CO490" s="5">
        <f t="shared" si="2192"/>
        <v>0</v>
      </c>
      <c r="CP490" s="91">
        <f t="shared" si="2193"/>
        <v>0</v>
      </c>
      <c r="CQ490" s="37" t="e">
        <f t="shared" si="2194"/>
        <v>#VALUE!</v>
      </c>
      <c r="CR490" t="e">
        <f t="shared" si="2195"/>
        <v>#VALUE!</v>
      </c>
      <c r="CS490" s="84" t="str">
        <f t="shared" si="2196"/>
        <v xml:space="preserve">NA </v>
      </c>
      <c r="CT490" s="205"/>
      <c r="CU490" s="244"/>
      <c r="CV490" s="5"/>
      <c r="CW490" s="26" t="e">
        <f t="shared" si="2215"/>
        <v>#DIV/0!</v>
      </c>
      <c r="CX490" s="26" t="e">
        <f t="shared" si="2216"/>
        <v>#DIV/0!</v>
      </c>
      <c r="CY490" s="26" t="e">
        <f t="shared" si="2217"/>
        <v>#DIV/0!</v>
      </c>
      <c r="CZ490" s="26" t="e">
        <f t="shared" si="2218"/>
        <v>#DIV/0!</v>
      </c>
      <c r="DA490" s="26"/>
      <c r="DB490" t="e">
        <f t="shared" si="2219"/>
        <v>#DIV/0!</v>
      </c>
      <c r="DD490" s="26" t="e">
        <f t="shared" si="2235"/>
        <v>#DIV/0!</v>
      </c>
      <c r="DE490" s="26" t="e">
        <f t="shared" si="2236"/>
        <v>#DIV/0!</v>
      </c>
      <c r="DF490" s="26" t="e">
        <f t="shared" si="2237"/>
        <v>#DIV/0!</v>
      </c>
      <c r="DG490" s="26" t="e">
        <f t="shared" si="2238"/>
        <v>#DIV/0!</v>
      </c>
      <c r="DH490" s="26"/>
      <c r="DI490" s="26" t="e">
        <f t="shared" si="2239"/>
        <v>#DIV/0!</v>
      </c>
      <c r="DJ490" s="26"/>
      <c r="DK490" s="26" t="e">
        <f t="shared" si="2240"/>
        <v>#DIV/0!</v>
      </c>
      <c r="DL490" s="26" t="e">
        <f t="shared" si="2241"/>
        <v>#DIV/0!</v>
      </c>
      <c r="DM490" s="26" t="e">
        <f t="shared" si="2242"/>
        <v>#DIV/0!</v>
      </c>
      <c r="DN490" s="26" t="e">
        <f t="shared" si="2243"/>
        <v>#DIV/0!</v>
      </c>
      <c r="DO490" s="26"/>
      <c r="DP490" s="26" t="e">
        <f t="shared" si="2244"/>
        <v>#DIV/0!</v>
      </c>
      <c r="DQ490" s="26"/>
      <c r="DR490" s="26"/>
      <c r="DS490" s="26" t="e">
        <f t="shared" si="2245"/>
        <v>#DIV/0!</v>
      </c>
      <c r="DT490" s="26">
        <f t="shared" si="2246"/>
        <v>3.5279151825996335E-2</v>
      </c>
      <c r="DU490" s="26" t="e">
        <f t="shared" si="2247"/>
        <v>#DIV/0!</v>
      </c>
      <c r="DV490" s="26" t="e">
        <f t="shared" si="2248"/>
        <v>#DIV/0!</v>
      </c>
      <c r="DW490" s="26"/>
      <c r="DY490" s="26" t="e">
        <f t="shared" si="2262"/>
        <v>#DIV/0!</v>
      </c>
      <c r="DZ490" s="26">
        <f t="shared" si="2249"/>
        <v>1</v>
      </c>
      <c r="EA490" s="26">
        <f t="shared" si="2197"/>
        <v>1.1815968892479078</v>
      </c>
      <c r="EC490" s="26" t="e">
        <f t="shared" si="2220"/>
        <v>#DIV/0!</v>
      </c>
      <c r="ED490" s="26">
        <f t="shared" si="2221"/>
        <v>-7.7803220754976074E-3</v>
      </c>
      <c r="EE490" s="26" t="e">
        <f t="shared" si="2222"/>
        <v>#DIV/0!</v>
      </c>
      <c r="EF490" s="26" t="e">
        <f t="shared" si="2223"/>
        <v>#DIV/0!</v>
      </c>
      <c r="EG490" s="26"/>
      <c r="EI490" s="26" t="e">
        <f t="shared" si="2224"/>
        <v>#DIV/0!</v>
      </c>
      <c r="EJ490" s="26">
        <f t="shared" si="2250"/>
        <v>1</v>
      </c>
      <c r="EK490" s="26">
        <f t="shared" si="2198"/>
        <v>1.20737368147919</v>
      </c>
      <c r="EN490" s="26" t="e">
        <f t="shared" si="2251"/>
        <v>#DIV/0!</v>
      </c>
      <c r="EO490" s="26">
        <f t="shared" si="2252"/>
        <v>2.3568854781093072E-2</v>
      </c>
      <c r="EP490" s="26" t="e">
        <f t="shared" si="2253"/>
        <v>#DIV/0!</v>
      </c>
      <c r="EQ490" s="26" t="e">
        <f t="shared" si="2254"/>
        <v>#DIV/0!</v>
      </c>
      <c r="ET490" s="26" t="e">
        <f t="shared" si="2255"/>
        <v>#DIV/0!</v>
      </c>
      <c r="EU490" s="26">
        <f t="shared" si="2256"/>
        <v>1</v>
      </c>
      <c r="EV490" s="26">
        <f t="shared" si="2199"/>
        <v>1.1662650181160659</v>
      </c>
      <c r="EW490" s="26"/>
      <c r="EX490" s="26" t="e">
        <f t="shared" si="2225"/>
        <v>#DIV/0!</v>
      </c>
      <c r="EY490" s="26">
        <f t="shared" si="2226"/>
        <v>1.8187776632831529E-2</v>
      </c>
      <c r="EZ490" s="26" t="e">
        <f t="shared" si="2227"/>
        <v>#DIV/0!</v>
      </c>
      <c r="FA490" s="26" t="e">
        <f t="shared" si="2228"/>
        <v>#DIV/0!</v>
      </c>
      <c r="FB490" s="26"/>
      <c r="FC490" s="26"/>
      <c r="FD490" s="26" t="e">
        <f t="shared" si="2257"/>
        <v>#DIV/0!</v>
      </c>
      <c r="FE490" s="26">
        <f t="shared" si="2258"/>
        <v>1</v>
      </c>
      <c r="FF490" s="26">
        <f t="shared" si="2229"/>
        <v>1.0027207524788948</v>
      </c>
      <c r="FI490" s="367">
        <f>[10]Total_Commercial_LMDI_UtilAdj!AF26</f>
        <v>1.031680602134301</v>
      </c>
      <c r="FN490">
        <f t="shared" si="2230"/>
        <v>-6.4774795879283939E-3</v>
      </c>
      <c r="FR490" s="26" t="e">
        <f t="shared" si="2231"/>
        <v>#DIV/0!</v>
      </c>
      <c r="FS490" s="26">
        <f t="shared" si="2259"/>
        <v>1</v>
      </c>
      <c r="FT490" s="26">
        <f t="shared" si="2200"/>
        <v>1.0139558417697248</v>
      </c>
      <c r="FV490" s="26">
        <f t="shared" si="2201"/>
        <v>0.40942826634325113</v>
      </c>
      <c r="FX490" s="8">
        <f t="shared" si="2260"/>
        <v>11</v>
      </c>
      <c r="FY490" t="b">
        <f t="shared" si="2232"/>
        <v>1</v>
      </c>
    </row>
    <row r="491" spans="1:181" x14ac:dyDescent="0.2">
      <c r="A491" t="s">
        <v>1073</v>
      </c>
      <c r="B491" s="365">
        <f t="shared" si="2233"/>
        <v>1961</v>
      </c>
      <c r="C491" s="42">
        <f t="shared" ref="C491:F491" si="2271">C96</f>
        <v>9286.0239999999994</v>
      </c>
      <c r="D491" s="42">
        <f t="shared" si="2271"/>
        <v>4727.6629999999996</v>
      </c>
      <c r="E491" s="42">
        <f t="shared" si="2271"/>
        <v>20955.128000000001</v>
      </c>
      <c r="F491" s="42">
        <f t="shared" si="2271"/>
        <v>10769.126</v>
      </c>
      <c r="G491" s="42"/>
      <c r="H491" s="42">
        <f t="shared" si="2179"/>
        <v>45737.941000000006</v>
      </c>
      <c r="I491" s="365"/>
      <c r="J491" s="365"/>
      <c r="K491" s="42">
        <f t="shared" ref="K491" si="2272">K96</f>
        <v>9279.2978619981805</v>
      </c>
      <c r="L491" s="42">
        <f t="shared" si="2180"/>
        <v>4727.6630000000005</v>
      </c>
      <c r="M491" s="42"/>
      <c r="N491" s="42"/>
      <c r="O491" s="42"/>
      <c r="P491" s="42"/>
      <c r="Q491" s="27"/>
      <c r="R491" s="27"/>
      <c r="S491" s="365"/>
      <c r="T491" s="365"/>
      <c r="U491" s="365"/>
      <c r="V491" s="365"/>
      <c r="W491" s="365"/>
      <c r="X491" s="365"/>
      <c r="Z491" s="231"/>
      <c r="AA491" s="231">
        <f t="shared" si="2181"/>
        <v>35344.195837661653</v>
      </c>
      <c r="AB491" s="231"/>
      <c r="AC491" s="51"/>
      <c r="AD491" s="23"/>
      <c r="AE491" s="42">
        <f t="shared" si="2182"/>
        <v>3185.1</v>
      </c>
      <c r="AH491" s="267" t="e">
        <f t="shared" si="2183"/>
        <v>#DIV/0!</v>
      </c>
      <c r="AI491" s="267">
        <f t="shared" si="2184"/>
        <v>133.76066106340303</v>
      </c>
      <c r="AJ491" s="267"/>
      <c r="AK491" s="51" t="e">
        <f t="shared" si="2203"/>
        <v>#DIV/0!</v>
      </c>
      <c r="AN491" s="34">
        <f t="shared" si="2204"/>
        <v>0</v>
      </c>
      <c r="AO491" s="34">
        <f t="shared" si="2205"/>
        <v>14.359970173620924</v>
      </c>
      <c r="AQ491" s="26"/>
      <c r="AR491" s="26">
        <f t="shared" si="2206"/>
        <v>0.6777064175149552</v>
      </c>
      <c r="AS491" s="26"/>
      <c r="AT491" s="26"/>
      <c r="AU491" s="26"/>
      <c r="AV491" s="26"/>
      <c r="AY491" s="34"/>
      <c r="AZ491" s="34">
        <f t="shared" si="2207"/>
        <v>11.096730349961273</v>
      </c>
      <c r="BA491" s="34"/>
      <c r="BB491" s="34">
        <f t="shared" si="2208"/>
        <v>0</v>
      </c>
      <c r="BD491" s="34"/>
      <c r="BE491" s="26"/>
      <c r="BF491" s="26"/>
      <c r="BH491" s="51"/>
      <c r="BI491" s="258">
        <f>[10]Total_Commercial_LMDI_UtilAdj!AG27</f>
        <v>0.65693598777050588</v>
      </c>
      <c r="BJ491" s="51"/>
      <c r="BK491" s="51"/>
      <c r="BL491" s="365"/>
      <c r="BN491" s="365"/>
      <c r="BO491" s="258">
        <f>[10]Total_Commercial_LMDI_UtilAdj!AE27</f>
        <v>1.0051861124272612</v>
      </c>
      <c r="BP491" s="365"/>
      <c r="BQ491" s="51"/>
      <c r="BR491" s="365"/>
      <c r="BZ491" s="83">
        <f t="shared" si="2209"/>
        <v>0.41988214667070933</v>
      </c>
      <c r="CA491" s="83">
        <f t="shared" si="2185"/>
        <v>1.4258601903018671</v>
      </c>
      <c r="CB491" s="83" t="str">
        <f t="shared" si="2186"/>
        <v>NA</v>
      </c>
      <c r="CC491" s="83" t="str">
        <f t="shared" si="2187"/>
        <v>NA</v>
      </c>
      <c r="CD491" s="83" t="str">
        <f t="shared" si="2188"/>
        <v>NA</v>
      </c>
      <c r="CE491" s="83" t="str">
        <f t="shared" si="2189"/>
        <v>NA</v>
      </c>
      <c r="CF491" s="84" t="str">
        <f t="shared" si="2210"/>
        <v xml:space="preserve">NA </v>
      </c>
      <c r="CG491" s="84" t="str">
        <f t="shared" si="2190"/>
        <v>NA</v>
      </c>
      <c r="CH491" s="9"/>
      <c r="CI491" s="84" t="str">
        <f t="shared" si="2211"/>
        <v xml:space="preserve">NA </v>
      </c>
      <c r="CJ491" s="26"/>
      <c r="CK491" s="87">
        <f t="shared" si="2191"/>
        <v>0</v>
      </c>
      <c r="CL491" s="87">
        <f t="shared" si="2212"/>
        <v>0</v>
      </c>
      <c r="CM491" s="92">
        <f t="shared" si="2213"/>
        <v>0</v>
      </c>
      <c r="CN491" s="92">
        <f t="shared" si="2214"/>
        <v>0</v>
      </c>
      <c r="CO491" s="5">
        <f t="shared" si="2192"/>
        <v>0</v>
      </c>
      <c r="CP491" s="91">
        <f t="shared" si="2193"/>
        <v>0</v>
      </c>
      <c r="CQ491" s="37" t="e">
        <f t="shared" si="2194"/>
        <v>#VALUE!</v>
      </c>
      <c r="CR491" t="e">
        <f t="shared" si="2195"/>
        <v>#VALUE!</v>
      </c>
      <c r="CS491" s="84" t="str">
        <f t="shared" si="2196"/>
        <v xml:space="preserve">NA </v>
      </c>
      <c r="CT491" s="205"/>
      <c r="CU491" s="244"/>
      <c r="CV491" s="5"/>
      <c r="CW491" s="26" t="e">
        <f t="shared" si="2215"/>
        <v>#DIV/0!</v>
      </c>
      <c r="CX491" s="26" t="e">
        <f t="shared" si="2216"/>
        <v>#DIV/0!</v>
      </c>
      <c r="CY491" s="26" t="e">
        <f t="shared" si="2217"/>
        <v>#DIV/0!</v>
      </c>
      <c r="CZ491" s="26" t="e">
        <f t="shared" si="2218"/>
        <v>#DIV/0!</v>
      </c>
      <c r="DA491" s="26"/>
      <c r="DB491" t="e">
        <f t="shared" si="2219"/>
        <v>#DIV/0!</v>
      </c>
      <c r="DD491" s="26" t="e">
        <f t="shared" si="2235"/>
        <v>#DIV/0!</v>
      </c>
      <c r="DE491" s="26" t="e">
        <f t="shared" si="2236"/>
        <v>#DIV/0!</v>
      </c>
      <c r="DF491" s="26" t="e">
        <f t="shared" si="2237"/>
        <v>#DIV/0!</v>
      </c>
      <c r="DG491" s="26" t="e">
        <f t="shared" si="2238"/>
        <v>#DIV/0!</v>
      </c>
      <c r="DH491" s="26"/>
      <c r="DI491" s="26" t="e">
        <f t="shared" si="2239"/>
        <v>#DIV/0!</v>
      </c>
      <c r="DJ491" s="26"/>
      <c r="DK491" s="26" t="e">
        <f t="shared" si="2240"/>
        <v>#DIV/0!</v>
      </c>
      <c r="DL491" s="26" t="e">
        <f t="shared" si="2241"/>
        <v>#DIV/0!</v>
      </c>
      <c r="DM491" s="26" t="e">
        <f t="shared" si="2242"/>
        <v>#DIV/0!</v>
      </c>
      <c r="DN491" s="26" t="e">
        <f t="shared" si="2243"/>
        <v>#DIV/0!</v>
      </c>
      <c r="DO491" s="26"/>
      <c r="DP491" s="26" t="e">
        <f t="shared" si="2244"/>
        <v>#DIV/0!</v>
      </c>
      <c r="DQ491" s="26"/>
      <c r="DR491" s="26"/>
      <c r="DS491" s="26" t="e">
        <f t="shared" si="2245"/>
        <v>#DIV/0!</v>
      </c>
      <c r="DT491" s="26">
        <f t="shared" si="2246"/>
        <v>6.7194435393526254E-3</v>
      </c>
      <c r="DU491" s="26" t="e">
        <f t="shared" si="2247"/>
        <v>#DIV/0!</v>
      </c>
      <c r="DV491" s="26" t="e">
        <f t="shared" si="2248"/>
        <v>#DIV/0!</v>
      </c>
      <c r="DW491" s="26"/>
      <c r="DY491" s="26" t="e">
        <f t="shared" si="2262"/>
        <v>#DIV/0!</v>
      </c>
      <c r="DZ491" s="26">
        <f t="shared" si="2249"/>
        <v>1</v>
      </c>
      <c r="EA491" s="26">
        <f t="shared" si="2197"/>
        <v>1.1815968892479078</v>
      </c>
      <c r="EC491" s="26" t="e">
        <f t="shared" si="2220"/>
        <v>#DIV/0!</v>
      </c>
      <c r="ED491" s="26">
        <f t="shared" si="2221"/>
        <v>-6.5987116664406424E-3</v>
      </c>
      <c r="EE491" s="26" t="e">
        <f t="shared" si="2222"/>
        <v>#DIV/0!</v>
      </c>
      <c r="EF491" s="26" t="e">
        <f t="shared" si="2223"/>
        <v>#DIV/0!</v>
      </c>
      <c r="EG491" s="26"/>
      <c r="EI491" s="26" t="e">
        <f t="shared" si="2224"/>
        <v>#DIV/0!</v>
      </c>
      <c r="EJ491" s="26">
        <f t="shared" si="2250"/>
        <v>1</v>
      </c>
      <c r="EK491" s="26">
        <f t="shared" si="2198"/>
        <v>1.20737368147919</v>
      </c>
      <c r="EN491" s="26" t="e">
        <f t="shared" si="2251"/>
        <v>#DIV/0!</v>
      </c>
      <c r="EO491" s="26">
        <f t="shared" si="2252"/>
        <v>2.8016428767504618E-2</v>
      </c>
      <c r="EP491" s="26" t="e">
        <f t="shared" si="2253"/>
        <v>#DIV/0!</v>
      </c>
      <c r="EQ491" s="26" t="e">
        <f t="shared" si="2254"/>
        <v>#DIV/0!</v>
      </c>
      <c r="ET491" s="26" t="e">
        <f t="shared" si="2255"/>
        <v>#DIV/0!</v>
      </c>
      <c r="EU491" s="26">
        <f t="shared" si="2256"/>
        <v>1</v>
      </c>
      <c r="EV491" s="26">
        <f t="shared" si="2199"/>
        <v>1.1662650181160659</v>
      </c>
      <c r="EW491" s="26"/>
      <c r="EX491" s="26" t="e">
        <f t="shared" si="2225"/>
        <v>#DIV/0!</v>
      </c>
      <c r="EY491" s="26">
        <f t="shared" si="2226"/>
        <v>-1.606274827275278E-2</v>
      </c>
      <c r="EZ491" s="26" t="e">
        <f t="shared" si="2227"/>
        <v>#DIV/0!</v>
      </c>
      <c r="FA491" s="26" t="e">
        <f t="shared" si="2228"/>
        <v>#DIV/0!</v>
      </c>
      <c r="FB491" s="26"/>
      <c r="FC491" s="26"/>
      <c r="FD491" s="26" t="e">
        <f t="shared" si="2257"/>
        <v>#DIV/0!</v>
      </c>
      <c r="FE491" s="26">
        <f t="shared" si="2258"/>
        <v>1</v>
      </c>
      <c r="FF491" s="26">
        <f t="shared" si="2229"/>
        <v>1.0027207524788948</v>
      </c>
      <c r="FI491" s="367">
        <f>[10]Total_Commercial_LMDI_UtilAdj!AF27</f>
        <v>1.0262946493736109</v>
      </c>
      <c r="FN491">
        <f t="shared" si="2230"/>
        <v>-5.2342369553989958E-3</v>
      </c>
      <c r="FR491" s="26" t="e">
        <f t="shared" si="2231"/>
        <v>#DIV/0!</v>
      </c>
      <c r="FS491" s="26">
        <f t="shared" si="2259"/>
        <v>1</v>
      </c>
      <c r="FT491" s="26">
        <f t="shared" si="2200"/>
        <v>1.0139558417697248</v>
      </c>
      <c r="FV491" s="26">
        <f t="shared" si="2201"/>
        <v>0.41988214667070933</v>
      </c>
      <c r="FX491" s="8">
        <f t="shared" si="2260"/>
        <v>12</v>
      </c>
      <c r="FY491" t="b">
        <f t="shared" si="2232"/>
        <v>1</v>
      </c>
    </row>
    <row r="492" spans="1:181" x14ac:dyDescent="0.2">
      <c r="A492" t="s">
        <v>1073</v>
      </c>
      <c r="B492" s="365">
        <f t="shared" si="2233"/>
        <v>1962</v>
      </c>
      <c r="C492" s="42">
        <f t="shared" ref="C492:F492" si="2273">C97</f>
        <v>9782.42</v>
      </c>
      <c r="D492" s="42">
        <f t="shared" si="2273"/>
        <v>5036.3860000000004</v>
      </c>
      <c r="E492" s="42">
        <f t="shared" si="2273"/>
        <v>21788.191999999999</v>
      </c>
      <c r="F492" s="42">
        <f t="shared" si="2273"/>
        <v>11219.481</v>
      </c>
      <c r="G492" s="42"/>
      <c r="H492" s="42">
        <f t="shared" si="2179"/>
        <v>47826.478999999999</v>
      </c>
      <c r="I492" s="365"/>
      <c r="J492" s="365"/>
      <c r="K492" s="42">
        <f t="shared" ref="K492" si="2274">K97</f>
        <v>9776.2905974556852</v>
      </c>
      <c r="L492" s="42">
        <f t="shared" si="2180"/>
        <v>5036.3860000000004</v>
      </c>
      <c r="M492" s="42"/>
      <c r="N492" s="42"/>
      <c r="O492" s="42"/>
      <c r="P492" s="42"/>
      <c r="Q492" s="27"/>
      <c r="R492" s="27"/>
      <c r="S492" s="365"/>
      <c r="T492" s="365"/>
      <c r="U492" s="365"/>
      <c r="V492" s="365"/>
      <c r="W492" s="365"/>
      <c r="X492" s="365"/>
      <c r="Z492" s="231"/>
      <c r="AA492" s="231">
        <f t="shared" si="2181"/>
        <v>36019.174273443197</v>
      </c>
      <c r="AB492" s="231"/>
      <c r="AC492" s="51"/>
      <c r="AD492" s="23"/>
      <c r="AE492" s="42">
        <f t="shared" si="2182"/>
        <v>3379.9</v>
      </c>
      <c r="AH492" s="267" t="e">
        <f t="shared" si="2183"/>
        <v>#DIV/0!</v>
      </c>
      <c r="AI492" s="267">
        <f t="shared" si="2184"/>
        <v>139.82513762713626</v>
      </c>
      <c r="AJ492" s="267"/>
      <c r="AK492" s="51" t="e">
        <f t="shared" si="2203"/>
        <v>#DIV/0!</v>
      </c>
      <c r="AN492" s="34">
        <f t="shared" si="2204"/>
        <v>0</v>
      </c>
      <c r="AO492" s="34">
        <f t="shared" si="2205"/>
        <v>14.150264504867007</v>
      </c>
      <c r="AQ492" s="26"/>
      <c r="AR492" s="26">
        <f t="shared" si="2206"/>
        <v>0.7084324520114722</v>
      </c>
      <c r="AS492" s="26"/>
      <c r="AT492" s="26"/>
      <c r="AU492" s="26"/>
      <c r="AV492" s="26"/>
      <c r="AY492" s="34"/>
      <c r="AZ492" s="34">
        <f t="shared" si="2207"/>
        <v>10.656875728111245</v>
      </c>
      <c r="BA492" s="34"/>
      <c r="BB492" s="34">
        <f t="shared" si="2208"/>
        <v>0</v>
      </c>
      <c r="BD492" s="34"/>
      <c r="BE492" s="26"/>
      <c r="BF492" s="26"/>
      <c r="BH492" s="51"/>
      <c r="BI492" s="258">
        <f>[10]Total_Commercial_LMDI_UtilAdj!AG28</f>
        <v>0.68274236466057325</v>
      </c>
      <c r="BJ492" s="51"/>
      <c r="BK492" s="51"/>
      <c r="BL492" s="365"/>
      <c r="BN492" s="365"/>
      <c r="BO492" s="258">
        <f>[10]Total_Commercial_LMDI_UtilAdj!AE28</f>
        <v>1.0145630092968874</v>
      </c>
      <c r="BP492" s="365"/>
      <c r="BQ492" s="51"/>
      <c r="BR492" s="365"/>
      <c r="BZ492" s="83">
        <f t="shared" si="2209"/>
        <v>0.44556204437296493</v>
      </c>
      <c r="CA492" s="83">
        <f t="shared" si="2185"/>
        <v>1.4050376564705558</v>
      </c>
      <c r="CB492" s="83" t="str">
        <f t="shared" si="2186"/>
        <v>NA</v>
      </c>
      <c r="CC492" s="83" t="str">
        <f t="shared" si="2187"/>
        <v>NA</v>
      </c>
      <c r="CD492" s="83" t="str">
        <f t="shared" si="2188"/>
        <v>NA</v>
      </c>
      <c r="CE492" s="83" t="str">
        <f t="shared" si="2189"/>
        <v>NA</v>
      </c>
      <c r="CF492" s="84" t="str">
        <f t="shared" si="2210"/>
        <v xml:space="preserve">NA </v>
      </c>
      <c r="CG492" s="84" t="str">
        <f t="shared" si="2190"/>
        <v>NA</v>
      </c>
      <c r="CH492" s="9"/>
      <c r="CI492" s="84" t="str">
        <f t="shared" si="2211"/>
        <v xml:space="preserve">NA </v>
      </c>
      <c r="CJ492" s="26"/>
      <c r="CK492" s="87">
        <f t="shared" si="2191"/>
        <v>0</v>
      </c>
      <c r="CL492" s="87">
        <f t="shared" si="2212"/>
        <v>0</v>
      </c>
      <c r="CM492" s="92">
        <f t="shared" si="2213"/>
        <v>0</v>
      </c>
      <c r="CN492" s="92">
        <f t="shared" si="2214"/>
        <v>0</v>
      </c>
      <c r="CO492" s="5">
        <f t="shared" si="2192"/>
        <v>0</v>
      </c>
      <c r="CP492" s="91">
        <f t="shared" si="2193"/>
        <v>0</v>
      </c>
      <c r="CQ492" s="37" t="e">
        <f t="shared" si="2194"/>
        <v>#VALUE!</v>
      </c>
      <c r="CR492" t="e">
        <f t="shared" si="2195"/>
        <v>#VALUE!</v>
      </c>
      <c r="CS492" s="84" t="str">
        <f t="shared" si="2196"/>
        <v xml:space="preserve">NA </v>
      </c>
      <c r="CT492" s="205"/>
      <c r="CU492" s="244"/>
      <c r="CV492" s="5"/>
      <c r="CW492" s="26" t="e">
        <f t="shared" si="2215"/>
        <v>#DIV/0!</v>
      </c>
      <c r="CX492" s="26" t="e">
        <f t="shared" si="2216"/>
        <v>#DIV/0!</v>
      </c>
      <c r="CY492" s="26" t="e">
        <f t="shared" si="2217"/>
        <v>#DIV/0!</v>
      </c>
      <c r="CZ492" s="26" t="e">
        <f t="shared" si="2218"/>
        <v>#DIV/0!</v>
      </c>
      <c r="DA492" s="26"/>
      <c r="DB492" t="e">
        <f t="shared" si="2219"/>
        <v>#DIV/0!</v>
      </c>
      <c r="DD492" s="26" t="e">
        <f t="shared" si="2235"/>
        <v>#DIV/0!</v>
      </c>
      <c r="DE492" s="26" t="e">
        <f t="shared" si="2236"/>
        <v>#DIV/0!</v>
      </c>
      <c r="DF492" s="26" t="e">
        <f t="shared" si="2237"/>
        <v>#DIV/0!</v>
      </c>
      <c r="DG492" s="26" t="e">
        <f t="shared" si="2238"/>
        <v>#DIV/0!</v>
      </c>
      <c r="DH492" s="26"/>
      <c r="DI492" s="26" t="e">
        <f t="shared" si="2239"/>
        <v>#DIV/0!</v>
      </c>
      <c r="DJ492" s="26"/>
      <c r="DK492" s="26" t="e">
        <f t="shared" si="2240"/>
        <v>#DIV/0!</v>
      </c>
      <c r="DL492" s="26" t="e">
        <f t="shared" si="2241"/>
        <v>#DIV/0!</v>
      </c>
      <c r="DM492" s="26" t="e">
        <f t="shared" si="2242"/>
        <v>#DIV/0!</v>
      </c>
      <c r="DN492" s="26" t="e">
        <f t="shared" si="2243"/>
        <v>#DIV/0!</v>
      </c>
      <c r="DO492" s="26"/>
      <c r="DP492" s="26" t="e">
        <f t="shared" si="2244"/>
        <v>#DIV/0!</v>
      </c>
      <c r="DQ492" s="26"/>
      <c r="DR492" s="26"/>
      <c r="DS492" s="26" t="e">
        <f t="shared" si="2245"/>
        <v>#DIV/0!</v>
      </c>
      <c r="DT492" s="26">
        <f t="shared" si="2246"/>
        <v>4.4340533503704288E-2</v>
      </c>
      <c r="DU492" s="26" t="e">
        <f t="shared" si="2247"/>
        <v>#DIV/0!</v>
      </c>
      <c r="DV492" s="26" t="e">
        <f t="shared" si="2248"/>
        <v>#DIV/0!</v>
      </c>
      <c r="DW492" s="26"/>
      <c r="DY492" s="26" t="e">
        <f t="shared" si="2262"/>
        <v>#DIV/0!</v>
      </c>
      <c r="DZ492" s="26">
        <f t="shared" si="2249"/>
        <v>1</v>
      </c>
      <c r="EA492" s="26">
        <f t="shared" si="2197"/>
        <v>1.1815968892479078</v>
      </c>
      <c r="EC492" s="26" t="e">
        <f t="shared" si="2220"/>
        <v>#DIV/0!</v>
      </c>
      <c r="ED492" s="26">
        <f t="shared" si="2221"/>
        <v>-4.0445209746090623E-2</v>
      </c>
      <c r="EE492" s="26" t="e">
        <f t="shared" si="2222"/>
        <v>#DIV/0!</v>
      </c>
      <c r="EF492" s="26" t="e">
        <f t="shared" si="2223"/>
        <v>#DIV/0!</v>
      </c>
      <c r="EG492" s="26"/>
      <c r="EI492" s="26" t="e">
        <f t="shared" si="2224"/>
        <v>#DIV/0!</v>
      </c>
      <c r="EJ492" s="26">
        <f t="shared" si="2250"/>
        <v>1</v>
      </c>
      <c r="EK492" s="26">
        <f t="shared" si="2198"/>
        <v>1.20737368147919</v>
      </c>
      <c r="EN492" s="26" t="e">
        <f t="shared" si="2251"/>
        <v>#DIV/0!</v>
      </c>
      <c r="EO492" s="26">
        <f t="shared" si="2252"/>
        <v>3.853099443440916E-2</v>
      </c>
      <c r="EP492" s="26" t="e">
        <f t="shared" si="2253"/>
        <v>#DIV/0!</v>
      </c>
      <c r="EQ492" s="26" t="e">
        <f t="shared" si="2254"/>
        <v>#DIV/0!</v>
      </c>
      <c r="ET492" s="26" t="e">
        <f t="shared" si="2255"/>
        <v>#DIV/0!</v>
      </c>
      <c r="EU492" s="26">
        <f t="shared" si="2256"/>
        <v>1</v>
      </c>
      <c r="EV492" s="26">
        <f t="shared" si="2199"/>
        <v>1.1662650181160659</v>
      </c>
      <c r="EW492" s="26"/>
      <c r="EX492" s="26" t="e">
        <f t="shared" si="2225"/>
        <v>#DIV/0!</v>
      </c>
      <c r="EY492" s="26">
        <f t="shared" si="2226"/>
        <v>9.2852762145825846E-3</v>
      </c>
      <c r="EZ492" s="26" t="e">
        <f t="shared" si="2227"/>
        <v>#DIV/0!</v>
      </c>
      <c r="FA492" s="26" t="e">
        <f t="shared" si="2228"/>
        <v>#DIV/0!</v>
      </c>
      <c r="FB492" s="26"/>
      <c r="FC492" s="26"/>
      <c r="FD492" s="26" t="e">
        <f t="shared" si="2257"/>
        <v>#DIV/0!</v>
      </c>
      <c r="FE492" s="26">
        <f t="shared" si="2258"/>
        <v>1</v>
      </c>
      <c r="FF492" s="26">
        <f t="shared" si="2229"/>
        <v>1.0027207524788948</v>
      </c>
      <c r="FI492" s="367">
        <f>[10]Total_Commercial_LMDI_UtilAdj!AF28</f>
        <v>1.0227337109666192</v>
      </c>
      <c r="FN492">
        <f t="shared" si="2230"/>
        <v>-3.4757371452875919E-3</v>
      </c>
      <c r="FR492" s="26" t="e">
        <f t="shared" si="2231"/>
        <v>#DIV/0!</v>
      </c>
      <c r="FS492" s="26">
        <f t="shared" si="2259"/>
        <v>1</v>
      </c>
      <c r="FT492" s="26">
        <f t="shared" si="2200"/>
        <v>1.0139558417697248</v>
      </c>
      <c r="FV492" s="26">
        <f t="shared" si="2201"/>
        <v>0.44556204437296493</v>
      </c>
      <c r="FX492" s="8">
        <f t="shared" si="2260"/>
        <v>13</v>
      </c>
      <c r="FY492" t="b">
        <f t="shared" si="2232"/>
        <v>1</v>
      </c>
    </row>
    <row r="493" spans="1:181" x14ac:dyDescent="0.2">
      <c r="A493" t="s">
        <v>1073</v>
      </c>
      <c r="B493" s="365">
        <f t="shared" si="2233"/>
        <v>1963</v>
      </c>
      <c r="C493" s="42">
        <f t="shared" ref="C493:F493" si="2275">C98</f>
        <v>9988.4789999999994</v>
      </c>
      <c r="D493" s="42">
        <f t="shared" si="2275"/>
        <v>5250.6459999999997</v>
      </c>
      <c r="E493" s="42">
        <f t="shared" si="2275"/>
        <v>22751.19</v>
      </c>
      <c r="F493" s="42">
        <f t="shared" si="2275"/>
        <v>11653.755000000001</v>
      </c>
      <c r="G493" s="42"/>
      <c r="H493" s="42">
        <f t="shared" si="2179"/>
        <v>49644.070000000007</v>
      </c>
      <c r="I493" s="365"/>
      <c r="J493" s="365"/>
      <c r="K493" s="42">
        <f t="shared" ref="K493" si="2276">K98</f>
        <v>9979.133776006116</v>
      </c>
      <c r="L493" s="42">
        <f t="shared" si="2180"/>
        <v>5250.6459999999997</v>
      </c>
      <c r="M493" s="42"/>
      <c r="N493" s="42"/>
      <c r="O493" s="42"/>
      <c r="P493" s="42"/>
      <c r="Q493" s="27"/>
      <c r="R493" s="27"/>
      <c r="S493" s="365"/>
      <c r="T493" s="365"/>
      <c r="U493" s="365"/>
      <c r="V493" s="365"/>
      <c r="W493" s="365"/>
      <c r="X493" s="365"/>
      <c r="Z493" s="231"/>
      <c r="AA493" s="231">
        <f t="shared" si="2181"/>
        <v>36743.103932126673</v>
      </c>
      <c r="AB493" s="231"/>
      <c r="AC493" s="51"/>
      <c r="AD493" s="23"/>
      <c r="AE493" s="42">
        <f t="shared" si="2182"/>
        <v>3527.1</v>
      </c>
      <c r="AH493" s="267" t="e">
        <f t="shared" si="2183"/>
        <v>#DIV/0!</v>
      </c>
      <c r="AI493" s="267">
        <f t="shared" si="2184"/>
        <v>142.90153629097864</v>
      </c>
      <c r="AJ493" s="267"/>
      <c r="AK493" s="51" t="e">
        <f t="shared" si="2203"/>
        <v>#DIV/0!</v>
      </c>
      <c r="AN493" s="34">
        <f t="shared" si="2204"/>
        <v>0</v>
      </c>
      <c r="AO493" s="34">
        <f t="shared" si="2205"/>
        <v>14.075038983867769</v>
      </c>
      <c r="AQ493" s="26"/>
      <c r="AR493" s="26">
        <f t="shared" si="2206"/>
        <v>0.72401921048549156</v>
      </c>
      <c r="AS493" s="26"/>
      <c r="AT493" s="26"/>
      <c r="AU493" s="26"/>
      <c r="AV493" s="26"/>
      <c r="AY493" s="34"/>
      <c r="AZ493" s="34">
        <f t="shared" si="2207"/>
        <v>10.41736949111924</v>
      </c>
      <c r="BA493" s="34"/>
      <c r="BB493" s="34">
        <f t="shared" si="2208"/>
        <v>0</v>
      </c>
      <c r="BD493" s="34"/>
      <c r="BE493" s="26"/>
      <c r="BF493" s="26"/>
      <c r="BH493" s="51"/>
      <c r="BI493" s="258">
        <f>[10]Total_Commercial_LMDI_UtilAdj!AG29</f>
        <v>0.69665204936440883</v>
      </c>
      <c r="BJ493" s="51"/>
      <c r="BK493" s="51"/>
      <c r="BL493" s="365"/>
      <c r="BN493" s="365"/>
      <c r="BO493" s="258">
        <f>[10]Total_Commercial_LMDI_UtilAdj!AE29</f>
        <v>1.0180617471586304</v>
      </c>
      <c r="BP493" s="365"/>
      <c r="BQ493" s="51"/>
      <c r="BR493" s="365"/>
      <c r="BZ493" s="83">
        <f t="shared" si="2209"/>
        <v>0.46496697733894038</v>
      </c>
      <c r="CA493" s="83">
        <f t="shared" si="2185"/>
        <v>1.3975682067160871</v>
      </c>
      <c r="CB493" s="83" t="str">
        <f t="shared" si="2186"/>
        <v>NA</v>
      </c>
      <c r="CC493" s="83" t="str">
        <f t="shared" si="2187"/>
        <v>NA</v>
      </c>
      <c r="CD493" s="83" t="str">
        <f t="shared" si="2188"/>
        <v>NA</v>
      </c>
      <c r="CE493" s="83" t="str">
        <f t="shared" si="2189"/>
        <v>NA</v>
      </c>
      <c r="CF493" s="84" t="str">
        <f t="shared" si="2210"/>
        <v xml:space="preserve">NA </v>
      </c>
      <c r="CG493" s="84" t="str">
        <f t="shared" si="2190"/>
        <v>NA</v>
      </c>
      <c r="CH493" s="9"/>
      <c r="CI493" s="84" t="str">
        <f t="shared" si="2211"/>
        <v xml:space="preserve">NA </v>
      </c>
      <c r="CJ493" s="26"/>
      <c r="CK493" s="87">
        <f t="shared" si="2191"/>
        <v>0</v>
      </c>
      <c r="CL493" s="87">
        <f t="shared" si="2212"/>
        <v>0</v>
      </c>
      <c r="CM493" s="92">
        <f t="shared" si="2213"/>
        <v>0</v>
      </c>
      <c r="CN493" s="92">
        <f t="shared" si="2214"/>
        <v>0</v>
      </c>
      <c r="CO493" s="5">
        <f t="shared" si="2192"/>
        <v>0</v>
      </c>
      <c r="CP493" s="91">
        <f t="shared" si="2193"/>
        <v>0</v>
      </c>
      <c r="CQ493" s="37" t="e">
        <f t="shared" si="2194"/>
        <v>#VALUE!</v>
      </c>
      <c r="CR493" t="e">
        <f t="shared" si="2195"/>
        <v>#VALUE!</v>
      </c>
      <c r="CS493" s="84" t="str">
        <f t="shared" si="2196"/>
        <v xml:space="preserve">NA </v>
      </c>
      <c r="CT493" s="205"/>
      <c r="CU493" s="244"/>
      <c r="CV493" s="5"/>
      <c r="CW493" s="26" t="e">
        <f t="shared" si="2215"/>
        <v>#DIV/0!</v>
      </c>
      <c r="CX493" s="26" t="e">
        <f t="shared" si="2216"/>
        <v>#DIV/0!</v>
      </c>
      <c r="CY493" s="26" t="e">
        <f t="shared" si="2217"/>
        <v>#DIV/0!</v>
      </c>
      <c r="CZ493" s="26" t="e">
        <f t="shared" si="2218"/>
        <v>#DIV/0!</v>
      </c>
      <c r="DA493" s="26"/>
      <c r="DB493" t="e">
        <f t="shared" si="2219"/>
        <v>#DIV/0!</v>
      </c>
      <c r="DD493" s="26" t="e">
        <f t="shared" si="2235"/>
        <v>#DIV/0!</v>
      </c>
      <c r="DE493" s="26" t="e">
        <f t="shared" si="2236"/>
        <v>#DIV/0!</v>
      </c>
      <c r="DF493" s="26" t="e">
        <f t="shared" si="2237"/>
        <v>#DIV/0!</v>
      </c>
      <c r="DG493" s="26" t="e">
        <f t="shared" si="2238"/>
        <v>#DIV/0!</v>
      </c>
      <c r="DH493" s="26"/>
      <c r="DI493" s="26" t="e">
        <f t="shared" si="2239"/>
        <v>#DIV/0!</v>
      </c>
      <c r="DJ493" s="26"/>
      <c r="DK493" s="26" t="e">
        <f t="shared" si="2240"/>
        <v>#DIV/0!</v>
      </c>
      <c r="DL493" s="26" t="e">
        <f t="shared" si="2241"/>
        <v>#DIV/0!</v>
      </c>
      <c r="DM493" s="26" t="e">
        <f t="shared" si="2242"/>
        <v>#DIV/0!</v>
      </c>
      <c r="DN493" s="26" t="e">
        <f t="shared" si="2243"/>
        <v>#DIV/0!</v>
      </c>
      <c r="DO493" s="26"/>
      <c r="DP493" s="26" t="e">
        <f t="shared" si="2244"/>
        <v>#DIV/0!</v>
      </c>
      <c r="DQ493" s="26"/>
      <c r="DR493" s="26"/>
      <c r="DS493" s="26" t="e">
        <f t="shared" si="2245"/>
        <v>#DIV/0!</v>
      </c>
      <c r="DT493" s="26">
        <f t="shared" si="2246"/>
        <v>2.1763210701147142E-2</v>
      </c>
      <c r="DU493" s="26" t="e">
        <f t="shared" si="2247"/>
        <v>#DIV/0!</v>
      </c>
      <c r="DV493" s="26" t="e">
        <f t="shared" si="2248"/>
        <v>#DIV/0!</v>
      </c>
      <c r="DW493" s="26"/>
      <c r="DY493" s="26" t="e">
        <f t="shared" si="2262"/>
        <v>#DIV/0!</v>
      </c>
      <c r="DZ493" s="26">
        <f t="shared" si="2249"/>
        <v>1</v>
      </c>
      <c r="EA493" s="26">
        <f t="shared" si="2197"/>
        <v>1.1815968892479078</v>
      </c>
      <c r="EC493" s="26" t="e">
        <f t="shared" si="2220"/>
        <v>#DIV/0!</v>
      </c>
      <c r="ED493" s="26">
        <f t="shared" si="2221"/>
        <v>-2.2730735727752107E-2</v>
      </c>
      <c r="EE493" s="26" t="e">
        <f t="shared" si="2222"/>
        <v>#DIV/0!</v>
      </c>
      <c r="EF493" s="26" t="e">
        <f t="shared" si="2223"/>
        <v>#DIV/0!</v>
      </c>
      <c r="EG493" s="26"/>
      <c r="EI493" s="26" t="e">
        <f t="shared" si="2224"/>
        <v>#DIV/0!</v>
      </c>
      <c r="EJ493" s="26">
        <f t="shared" si="2250"/>
        <v>1</v>
      </c>
      <c r="EK493" s="26">
        <f t="shared" si="2198"/>
        <v>1.20737368147919</v>
      </c>
      <c r="EN493" s="26" t="e">
        <f t="shared" si="2251"/>
        <v>#DIV/0!</v>
      </c>
      <c r="EO493" s="26">
        <f t="shared" si="2252"/>
        <v>2.0168497219868756E-2</v>
      </c>
      <c r="EP493" s="26" t="e">
        <f t="shared" si="2253"/>
        <v>#DIV/0!</v>
      </c>
      <c r="EQ493" s="26" t="e">
        <f t="shared" si="2254"/>
        <v>#DIV/0!</v>
      </c>
      <c r="ET493" s="26" t="e">
        <f t="shared" si="2255"/>
        <v>#DIV/0!</v>
      </c>
      <c r="EU493" s="26">
        <f t="shared" si="2256"/>
        <v>1</v>
      </c>
      <c r="EV493" s="26">
        <f t="shared" si="2199"/>
        <v>1.1662650181160659</v>
      </c>
      <c r="EW493" s="26"/>
      <c r="EX493" s="26" t="e">
        <f t="shared" si="2225"/>
        <v>#DIV/0!</v>
      </c>
      <c r="EY493" s="26">
        <f t="shared" si="2226"/>
        <v>3.4425845754746283E-3</v>
      </c>
      <c r="EZ493" s="26" t="e">
        <f t="shared" si="2227"/>
        <v>#DIV/0!</v>
      </c>
      <c r="FA493" s="26" t="e">
        <f t="shared" si="2228"/>
        <v>#DIV/0!</v>
      </c>
      <c r="FB493" s="26"/>
      <c r="FC493" s="26"/>
      <c r="FD493" s="26" t="e">
        <f t="shared" si="2257"/>
        <v>#DIV/0!</v>
      </c>
      <c r="FE493" s="26">
        <f t="shared" si="2258"/>
        <v>1</v>
      </c>
      <c r="FF493" s="26">
        <f t="shared" si="2229"/>
        <v>1.0027207524788948</v>
      </c>
      <c r="FI493" s="367">
        <f>[10]Total_Commercial_LMDI_UtilAdj!AF29</f>
        <v>1.0208455759573898</v>
      </c>
      <c r="FN493">
        <f t="shared" si="2230"/>
        <v>-1.8478710941962891E-3</v>
      </c>
      <c r="FR493" s="26" t="e">
        <f t="shared" si="2231"/>
        <v>#DIV/0!</v>
      </c>
      <c r="FS493" s="26">
        <f t="shared" si="2259"/>
        <v>1</v>
      </c>
      <c r="FT493" s="26">
        <f t="shared" si="2200"/>
        <v>1.0139558417697248</v>
      </c>
      <c r="FV493" s="26">
        <f t="shared" si="2201"/>
        <v>0.46496697733894038</v>
      </c>
      <c r="FX493" s="8">
        <f t="shared" si="2260"/>
        <v>14</v>
      </c>
      <c r="FY493" t="b">
        <f t="shared" si="2232"/>
        <v>1</v>
      </c>
    </row>
    <row r="494" spans="1:181" x14ac:dyDescent="0.2">
      <c r="A494" t="s">
        <v>1073</v>
      </c>
      <c r="B494" s="365">
        <f t="shared" si="2233"/>
        <v>1964</v>
      </c>
      <c r="C494" s="42">
        <f t="shared" ref="C494:F494" si="2277">C99</f>
        <v>10240.574000000001</v>
      </c>
      <c r="D494" s="42">
        <f t="shared" si="2277"/>
        <v>5465.9930000000004</v>
      </c>
      <c r="E494" s="42">
        <f t="shared" si="2277"/>
        <v>24111.353999999999</v>
      </c>
      <c r="F494" s="42">
        <f t="shared" si="2277"/>
        <v>11997.007</v>
      </c>
      <c r="G494" s="42"/>
      <c r="H494" s="42">
        <f t="shared" si="2179"/>
        <v>51814.928</v>
      </c>
      <c r="I494" s="365"/>
      <c r="J494" s="365"/>
      <c r="K494" s="42">
        <f t="shared" ref="K494" si="2278">K99</f>
        <v>10228.158746606292</v>
      </c>
      <c r="L494" s="42">
        <f t="shared" si="2180"/>
        <v>5465.9930000000004</v>
      </c>
      <c r="M494" s="42"/>
      <c r="N494" s="42"/>
      <c r="O494" s="42"/>
      <c r="P494" s="42"/>
      <c r="Q494" s="27"/>
      <c r="R494" s="27"/>
      <c r="S494" s="365"/>
      <c r="T494" s="365"/>
      <c r="U494" s="365"/>
      <c r="V494" s="365"/>
      <c r="W494" s="365"/>
      <c r="X494" s="365"/>
      <c r="Z494" s="231"/>
      <c r="AA494" s="231">
        <f t="shared" si="2181"/>
        <v>37509.906313800413</v>
      </c>
      <c r="AB494" s="231"/>
      <c r="AC494" s="51"/>
      <c r="AD494" s="23"/>
      <c r="AE494" s="42">
        <f t="shared" si="2182"/>
        <v>3730.5</v>
      </c>
      <c r="AH494" s="267" t="e">
        <f t="shared" si="2183"/>
        <v>#DIV/0!</v>
      </c>
      <c r="AI494" s="267">
        <f t="shared" si="2184"/>
        <v>145.72131837047499</v>
      </c>
      <c r="AJ494" s="267"/>
      <c r="AK494" s="51" t="e">
        <f t="shared" si="2203"/>
        <v>#DIV/0!</v>
      </c>
      <c r="AN494" s="34">
        <f t="shared" si="2204"/>
        <v>0</v>
      </c>
      <c r="AO494" s="34">
        <f t="shared" si="2205"/>
        <v>13.889539739981236</v>
      </c>
      <c r="AQ494" s="26"/>
      <c r="AR494" s="26">
        <f t="shared" si="2206"/>
        <v>0.73830580563294324</v>
      </c>
      <c r="AS494" s="26"/>
      <c r="AT494" s="26"/>
      <c r="AU494" s="26"/>
      <c r="AV494" s="26"/>
      <c r="AY494" s="34"/>
      <c r="AZ494" s="34">
        <f t="shared" si="2207"/>
        <v>10.054927305669592</v>
      </c>
      <c r="BA494" s="34"/>
      <c r="BB494" s="34">
        <f t="shared" si="2208"/>
        <v>0</v>
      </c>
      <c r="BD494" s="34"/>
      <c r="BE494" s="26"/>
      <c r="BF494" s="26"/>
      <c r="BH494" s="51"/>
      <c r="BI494" s="258">
        <f>[10]Total_Commercial_LMDI_UtilAdj!AG30</f>
        <v>0.72361431511923291</v>
      </c>
      <c r="BJ494" s="51"/>
      <c r="BK494" s="51"/>
      <c r="BL494" s="365"/>
      <c r="BN494" s="365"/>
      <c r="BO494" s="258">
        <f>[10]Total_Commercial_LMDI_UtilAdj!AE30</f>
        <v>1.0014239192530126</v>
      </c>
      <c r="BP494" s="365"/>
      <c r="BQ494" s="51"/>
      <c r="BR494" s="365"/>
      <c r="BZ494" s="83">
        <f t="shared" si="2209"/>
        <v>0.49178058715741463</v>
      </c>
      <c r="CA494" s="83">
        <f t="shared" si="2185"/>
        <v>1.3791492278469819</v>
      </c>
      <c r="CB494" s="83" t="str">
        <f t="shared" si="2186"/>
        <v>NA</v>
      </c>
      <c r="CC494" s="83" t="str">
        <f t="shared" si="2187"/>
        <v>NA</v>
      </c>
      <c r="CD494" s="83" t="str">
        <f t="shared" si="2188"/>
        <v>NA</v>
      </c>
      <c r="CE494" s="83" t="str">
        <f t="shared" si="2189"/>
        <v>NA</v>
      </c>
      <c r="CF494" s="84" t="str">
        <f t="shared" si="2210"/>
        <v xml:space="preserve">NA </v>
      </c>
      <c r="CG494" s="84" t="str">
        <f t="shared" si="2190"/>
        <v>NA</v>
      </c>
      <c r="CH494" s="9"/>
      <c r="CI494" s="84" t="str">
        <f t="shared" si="2211"/>
        <v xml:space="preserve">NA </v>
      </c>
      <c r="CJ494" s="26"/>
      <c r="CK494" s="87">
        <f t="shared" si="2191"/>
        <v>0</v>
      </c>
      <c r="CL494" s="87">
        <f t="shared" si="2212"/>
        <v>0</v>
      </c>
      <c r="CM494" s="92">
        <f t="shared" si="2213"/>
        <v>0</v>
      </c>
      <c r="CN494" s="92">
        <f t="shared" si="2214"/>
        <v>0</v>
      </c>
      <c r="CO494" s="5">
        <f t="shared" si="2192"/>
        <v>0</v>
      </c>
      <c r="CP494" s="91">
        <f t="shared" si="2193"/>
        <v>0</v>
      </c>
      <c r="CQ494" s="37" t="e">
        <f t="shared" si="2194"/>
        <v>#VALUE!</v>
      </c>
      <c r="CR494" t="e">
        <f t="shared" si="2195"/>
        <v>#VALUE!</v>
      </c>
      <c r="CS494" s="84" t="str">
        <f t="shared" si="2196"/>
        <v xml:space="preserve">NA </v>
      </c>
      <c r="CT494" s="205"/>
      <c r="CU494" s="244"/>
      <c r="CV494" s="5"/>
      <c r="CW494" s="26" t="e">
        <f t="shared" si="2215"/>
        <v>#DIV/0!</v>
      </c>
      <c r="CX494" s="26" t="e">
        <f t="shared" si="2216"/>
        <v>#DIV/0!</v>
      </c>
      <c r="CY494" s="26" t="e">
        <f t="shared" si="2217"/>
        <v>#DIV/0!</v>
      </c>
      <c r="CZ494" s="26" t="e">
        <f t="shared" si="2218"/>
        <v>#DIV/0!</v>
      </c>
      <c r="DA494" s="26"/>
      <c r="DB494" t="e">
        <f t="shared" si="2219"/>
        <v>#DIV/0!</v>
      </c>
      <c r="DD494" s="26" t="e">
        <f t="shared" si="2235"/>
        <v>#DIV/0!</v>
      </c>
      <c r="DE494" s="26" t="e">
        <f t="shared" si="2236"/>
        <v>#DIV/0!</v>
      </c>
      <c r="DF494" s="26" t="e">
        <f t="shared" si="2237"/>
        <v>#DIV/0!</v>
      </c>
      <c r="DG494" s="26" t="e">
        <f t="shared" si="2238"/>
        <v>#DIV/0!</v>
      </c>
      <c r="DH494" s="26"/>
      <c r="DI494" s="26" t="e">
        <f t="shared" si="2239"/>
        <v>#DIV/0!</v>
      </c>
      <c r="DJ494" s="26"/>
      <c r="DK494" s="26" t="e">
        <f t="shared" si="2240"/>
        <v>#DIV/0!</v>
      </c>
      <c r="DL494" s="26" t="e">
        <f t="shared" si="2241"/>
        <v>#DIV/0!</v>
      </c>
      <c r="DM494" s="26" t="e">
        <f t="shared" si="2242"/>
        <v>#DIV/0!</v>
      </c>
      <c r="DN494" s="26" t="e">
        <f t="shared" si="2243"/>
        <v>#DIV/0!</v>
      </c>
      <c r="DO494" s="26"/>
      <c r="DP494" s="26" t="e">
        <f t="shared" si="2244"/>
        <v>#DIV/0!</v>
      </c>
      <c r="DQ494" s="26"/>
      <c r="DR494" s="26"/>
      <c r="DS494" s="26" t="e">
        <f t="shared" si="2245"/>
        <v>#DIV/0!</v>
      </c>
      <c r="DT494" s="26">
        <f t="shared" si="2246"/>
        <v>1.9540183695516477E-2</v>
      </c>
      <c r="DU494" s="26" t="e">
        <f t="shared" si="2247"/>
        <v>#DIV/0!</v>
      </c>
      <c r="DV494" s="26" t="e">
        <f t="shared" si="2248"/>
        <v>#DIV/0!</v>
      </c>
      <c r="DW494" s="26"/>
      <c r="DY494" s="26" t="e">
        <f t="shared" si="2262"/>
        <v>#DIV/0!</v>
      </c>
      <c r="DZ494" s="26">
        <f t="shared" si="2249"/>
        <v>1</v>
      </c>
      <c r="EA494" s="26">
        <f t="shared" si="2197"/>
        <v>1.1815968892479078</v>
      </c>
      <c r="EC494" s="26" t="e">
        <f t="shared" si="2220"/>
        <v>#DIV/0!</v>
      </c>
      <c r="ED494" s="26">
        <f t="shared" si="2221"/>
        <v>-3.5411762857047765E-2</v>
      </c>
      <c r="EE494" s="26" t="e">
        <f t="shared" si="2222"/>
        <v>#DIV/0!</v>
      </c>
      <c r="EF494" s="26" t="e">
        <f t="shared" si="2223"/>
        <v>#DIV/0!</v>
      </c>
      <c r="EG494" s="26"/>
      <c r="EI494" s="26" t="e">
        <f t="shared" si="2224"/>
        <v>#DIV/0!</v>
      </c>
      <c r="EJ494" s="26">
        <f t="shared" si="2250"/>
        <v>1</v>
      </c>
      <c r="EK494" s="26">
        <f t="shared" si="2198"/>
        <v>1.20737368147919</v>
      </c>
      <c r="EN494" s="26" t="e">
        <f t="shared" si="2251"/>
        <v>#DIV/0!</v>
      </c>
      <c r="EO494" s="26">
        <f t="shared" si="2252"/>
        <v>3.7972462222479977E-2</v>
      </c>
      <c r="EP494" s="26" t="e">
        <f t="shared" si="2253"/>
        <v>#DIV/0!</v>
      </c>
      <c r="EQ494" s="26" t="e">
        <f t="shared" si="2254"/>
        <v>#DIV/0!</v>
      </c>
      <c r="ET494" s="26" t="e">
        <f t="shared" si="2255"/>
        <v>#DIV/0!</v>
      </c>
      <c r="EU494" s="26">
        <f t="shared" si="2256"/>
        <v>1</v>
      </c>
      <c r="EV494" s="26">
        <f t="shared" si="2199"/>
        <v>1.1662650181160659</v>
      </c>
      <c r="EW494" s="26"/>
      <c r="EX494" s="26" t="e">
        <f t="shared" si="2225"/>
        <v>#DIV/0!</v>
      </c>
      <c r="EY494" s="26">
        <f t="shared" si="2226"/>
        <v>-1.6477665209660892E-2</v>
      </c>
      <c r="EZ494" s="26" t="e">
        <f t="shared" si="2227"/>
        <v>#DIV/0!</v>
      </c>
      <c r="FA494" s="26" t="e">
        <f t="shared" si="2228"/>
        <v>#DIV/0!</v>
      </c>
      <c r="FB494" s="26"/>
      <c r="FC494" s="26"/>
      <c r="FD494" s="26" t="e">
        <f t="shared" si="2257"/>
        <v>#DIV/0!</v>
      </c>
      <c r="FE494" s="26">
        <f t="shared" si="2258"/>
        <v>1</v>
      </c>
      <c r="FF494" s="26">
        <f t="shared" si="2229"/>
        <v>1.0027207524788948</v>
      </c>
      <c r="FI494" s="367">
        <f>[10]Total_Commercial_LMDI_UtilAdj!AF30</f>
        <v>1.0188521664067953</v>
      </c>
      <c r="FN494">
        <f t="shared" si="2230"/>
        <v>-1.95461331730244E-3</v>
      </c>
      <c r="FR494" s="26" t="e">
        <f t="shared" si="2231"/>
        <v>#DIV/0!</v>
      </c>
      <c r="FS494" s="26">
        <f t="shared" si="2259"/>
        <v>1</v>
      </c>
      <c r="FT494" s="26">
        <f t="shared" si="2200"/>
        <v>1.0139558417697248</v>
      </c>
      <c r="FV494" s="26">
        <f t="shared" si="2201"/>
        <v>0.49178058715741463</v>
      </c>
      <c r="FX494" s="8">
        <f t="shared" si="2260"/>
        <v>15</v>
      </c>
      <c r="FY494" t="b">
        <f t="shared" si="2232"/>
        <v>1</v>
      </c>
    </row>
    <row r="495" spans="1:181" x14ac:dyDescent="0.2">
      <c r="A495" t="s">
        <v>1073</v>
      </c>
      <c r="B495" s="365">
        <f t="shared" si="2233"/>
        <v>1965</v>
      </c>
      <c r="C495" s="42">
        <f t="shared" ref="C495:F495" si="2279">C100</f>
        <v>10639.387000000001</v>
      </c>
      <c r="D495" s="42">
        <f t="shared" si="2279"/>
        <v>5845.4229999999998</v>
      </c>
      <c r="E495" s="42">
        <f t="shared" si="2279"/>
        <v>25097.614000000001</v>
      </c>
      <c r="F495" s="42">
        <f t="shared" si="2279"/>
        <v>12432.456</v>
      </c>
      <c r="G495" s="42"/>
      <c r="H495" s="42">
        <f t="shared" si="2179"/>
        <v>54014.879999999997</v>
      </c>
      <c r="I495" s="365"/>
      <c r="J495" s="365"/>
      <c r="K495" s="42">
        <f t="shared" ref="K495" si="2280">K100</f>
        <v>10627.290616128952</v>
      </c>
      <c r="L495" s="42">
        <f t="shared" si="2180"/>
        <v>5845.4230000000007</v>
      </c>
      <c r="M495" s="42"/>
      <c r="N495" s="42"/>
      <c r="O495" s="42"/>
      <c r="P495" s="42"/>
      <c r="Q495" s="27"/>
      <c r="R495" s="27"/>
      <c r="S495" s="365"/>
      <c r="T495" s="365"/>
      <c r="U495" s="365"/>
      <c r="V495" s="365"/>
      <c r="W495" s="365"/>
      <c r="X495" s="365"/>
      <c r="Z495" s="231"/>
      <c r="AA495" s="231">
        <f t="shared" si="2181"/>
        <v>38329.005933125394</v>
      </c>
      <c r="AB495" s="231"/>
      <c r="AC495" s="51"/>
      <c r="AD495" s="23"/>
      <c r="AE495" s="42">
        <f t="shared" si="2182"/>
        <v>3972.9</v>
      </c>
      <c r="AH495" s="267" t="e">
        <f t="shared" si="2183"/>
        <v>#DIV/0!</v>
      </c>
      <c r="AI495" s="267">
        <f t="shared" si="2184"/>
        <v>152.50651191420965</v>
      </c>
      <c r="AJ495" s="267"/>
      <c r="AK495" s="51" t="e">
        <f t="shared" si="2203"/>
        <v>#DIV/0!</v>
      </c>
      <c r="AN495" s="34">
        <f t="shared" si="2204"/>
        <v>0</v>
      </c>
      <c r="AO495" s="34">
        <f t="shared" si="2205"/>
        <v>13.595831760175185</v>
      </c>
      <c r="AQ495" s="26"/>
      <c r="AR495" s="26">
        <f t="shared" si="2206"/>
        <v>0.77268339596565228</v>
      </c>
      <c r="AS495" s="26"/>
      <c r="AT495" s="26"/>
      <c r="AU495" s="26"/>
      <c r="AV495" s="26"/>
      <c r="AY495" s="34"/>
      <c r="AZ495" s="34">
        <f t="shared" si="2207"/>
        <v>9.6476140685960861</v>
      </c>
      <c r="BA495" s="34"/>
      <c r="BB495" s="34">
        <f t="shared" si="2208"/>
        <v>0</v>
      </c>
      <c r="BD495" s="34"/>
      <c r="BE495" s="26"/>
      <c r="BF495" s="26"/>
      <c r="BH495" s="51"/>
      <c r="BI495" s="258">
        <f>[10]Total_Commercial_LMDI_UtilAdj!AG31</f>
        <v>0.7553727289703549</v>
      </c>
      <c r="BJ495" s="51"/>
      <c r="BK495" s="51"/>
      <c r="BL495" s="365"/>
      <c r="BN495" s="365"/>
      <c r="BO495" s="258">
        <f>[10]Total_Commercial_LMDI_UtilAdj!AE31</f>
        <v>1.0025586927897852</v>
      </c>
      <c r="BP495" s="365"/>
      <c r="BQ495" s="51"/>
      <c r="BR495" s="365"/>
      <c r="BZ495" s="83">
        <f t="shared" si="2209"/>
        <v>0.52373544959595031</v>
      </c>
      <c r="CA495" s="83">
        <f t="shared" si="2185"/>
        <v>1.3499857608678696</v>
      </c>
      <c r="CB495" s="83" t="str">
        <f t="shared" si="2186"/>
        <v>NA</v>
      </c>
      <c r="CC495" s="83" t="str">
        <f t="shared" si="2187"/>
        <v>NA</v>
      </c>
      <c r="CD495" s="83" t="str">
        <f t="shared" si="2188"/>
        <v>NA</v>
      </c>
      <c r="CE495" s="83" t="str">
        <f t="shared" si="2189"/>
        <v>NA</v>
      </c>
      <c r="CF495" s="84" t="str">
        <f t="shared" si="2210"/>
        <v xml:space="preserve">NA </v>
      </c>
      <c r="CG495" s="84" t="str">
        <f t="shared" si="2190"/>
        <v>NA</v>
      </c>
      <c r="CH495" s="9"/>
      <c r="CI495" s="84" t="str">
        <f t="shared" si="2211"/>
        <v xml:space="preserve">NA </v>
      </c>
      <c r="CJ495" s="26"/>
      <c r="CK495" s="87">
        <f t="shared" si="2191"/>
        <v>0</v>
      </c>
      <c r="CL495" s="87">
        <f t="shared" si="2212"/>
        <v>0</v>
      </c>
      <c r="CM495" s="92">
        <f t="shared" si="2213"/>
        <v>0</v>
      </c>
      <c r="CN495" s="92">
        <f t="shared" si="2214"/>
        <v>0</v>
      </c>
      <c r="CO495" s="5">
        <f t="shared" si="2192"/>
        <v>0</v>
      </c>
      <c r="CP495" s="91">
        <f t="shared" si="2193"/>
        <v>0</v>
      </c>
      <c r="CQ495" s="37" t="e">
        <f t="shared" si="2194"/>
        <v>#VALUE!</v>
      </c>
      <c r="CR495" t="e">
        <f t="shared" si="2195"/>
        <v>#VALUE!</v>
      </c>
      <c r="CS495" s="84" t="str">
        <f t="shared" si="2196"/>
        <v xml:space="preserve">NA </v>
      </c>
      <c r="CT495" s="205"/>
      <c r="CU495" s="244"/>
      <c r="CV495" s="5"/>
      <c r="CW495" s="26" t="e">
        <f t="shared" si="2215"/>
        <v>#DIV/0!</v>
      </c>
      <c r="CX495" s="26" t="e">
        <f t="shared" si="2216"/>
        <v>#DIV/0!</v>
      </c>
      <c r="CY495" s="26" t="e">
        <f t="shared" si="2217"/>
        <v>#DIV/0!</v>
      </c>
      <c r="CZ495" s="26" t="e">
        <f t="shared" si="2218"/>
        <v>#DIV/0!</v>
      </c>
      <c r="DA495" s="26"/>
      <c r="DB495" t="e">
        <f t="shared" si="2219"/>
        <v>#DIV/0!</v>
      </c>
      <c r="DD495" s="26" t="e">
        <f t="shared" si="2235"/>
        <v>#DIV/0!</v>
      </c>
      <c r="DE495" s="26" t="e">
        <f t="shared" si="2236"/>
        <v>#DIV/0!</v>
      </c>
      <c r="DF495" s="26" t="e">
        <f t="shared" si="2237"/>
        <v>#DIV/0!</v>
      </c>
      <c r="DG495" s="26" t="e">
        <f t="shared" si="2238"/>
        <v>#DIV/0!</v>
      </c>
      <c r="DH495" s="26"/>
      <c r="DI495" s="26" t="e">
        <f t="shared" si="2239"/>
        <v>#DIV/0!</v>
      </c>
      <c r="DJ495" s="26"/>
      <c r="DK495" s="26" t="e">
        <f t="shared" si="2240"/>
        <v>#DIV/0!</v>
      </c>
      <c r="DL495" s="26" t="e">
        <f t="shared" si="2241"/>
        <v>#DIV/0!</v>
      </c>
      <c r="DM495" s="26" t="e">
        <f t="shared" si="2242"/>
        <v>#DIV/0!</v>
      </c>
      <c r="DN495" s="26" t="e">
        <f t="shared" si="2243"/>
        <v>#DIV/0!</v>
      </c>
      <c r="DO495" s="26"/>
      <c r="DP495" s="26" t="e">
        <f t="shared" si="2244"/>
        <v>#DIV/0!</v>
      </c>
      <c r="DQ495" s="26"/>
      <c r="DR495" s="26"/>
      <c r="DS495" s="26" t="e">
        <f t="shared" si="2245"/>
        <v>#DIV/0!</v>
      </c>
      <c r="DT495" s="26">
        <f t="shared" si="2246"/>
        <v>4.5511276827430065E-2</v>
      </c>
      <c r="DU495" s="26" t="e">
        <f t="shared" si="2247"/>
        <v>#DIV/0!</v>
      </c>
      <c r="DV495" s="26" t="e">
        <f t="shared" si="2248"/>
        <v>#DIV/0!</v>
      </c>
      <c r="DW495" s="26"/>
      <c r="DY495" s="26" t="e">
        <f t="shared" si="2262"/>
        <v>#DIV/0!</v>
      </c>
      <c r="DZ495" s="26">
        <f t="shared" si="2249"/>
        <v>1</v>
      </c>
      <c r="EA495" s="26">
        <f t="shared" si="2197"/>
        <v>1.1815968892479078</v>
      </c>
      <c r="EC495" s="26" t="e">
        <f t="shared" si="2220"/>
        <v>#DIV/0!</v>
      </c>
      <c r="ED495" s="26">
        <f t="shared" si="2221"/>
        <v>-4.1352155525861342E-2</v>
      </c>
      <c r="EE495" s="26" t="e">
        <f t="shared" si="2222"/>
        <v>#DIV/0!</v>
      </c>
      <c r="EF495" s="26" t="e">
        <f t="shared" si="2223"/>
        <v>#DIV/0!</v>
      </c>
      <c r="EG495" s="26"/>
      <c r="EI495" s="26" t="e">
        <f t="shared" si="2224"/>
        <v>#DIV/0!</v>
      </c>
      <c r="EJ495" s="26">
        <f t="shared" si="2250"/>
        <v>1</v>
      </c>
      <c r="EK495" s="26">
        <f t="shared" si="2198"/>
        <v>1.20737368147919</v>
      </c>
      <c r="EN495" s="26" t="e">
        <f t="shared" si="2251"/>
        <v>#DIV/0!</v>
      </c>
      <c r="EO495" s="26">
        <f t="shared" si="2252"/>
        <v>4.2952771664678757E-2</v>
      </c>
      <c r="EP495" s="26" t="e">
        <f t="shared" si="2253"/>
        <v>#DIV/0!</v>
      </c>
      <c r="EQ495" s="26" t="e">
        <f t="shared" si="2254"/>
        <v>#DIV/0!</v>
      </c>
      <c r="ET495" s="26" t="e">
        <f t="shared" si="2255"/>
        <v>#DIV/0!</v>
      </c>
      <c r="EU495" s="26">
        <f t="shared" si="2256"/>
        <v>1</v>
      </c>
      <c r="EV495" s="26">
        <f t="shared" si="2199"/>
        <v>1.1662650181160659</v>
      </c>
      <c r="EW495" s="26"/>
      <c r="EX495" s="26" t="e">
        <f t="shared" si="2225"/>
        <v>#DIV/0!</v>
      </c>
      <c r="EY495" s="26">
        <f t="shared" si="2226"/>
        <v>1.1325184672177086E-3</v>
      </c>
      <c r="EZ495" s="26" t="e">
        <f t="shared" si="2227"/>
        <v>#DIV/0!</v>
      </c>
      <c r="FA495" s="26" t="e">
        <f t="shared" si="2228"/>
        <v>#DIV/0!</v>
      </c>
      <c r="FB495" s="26"/>
      <c r="FC495" s="26"/>
      <c r="FD495" s="26" t="e">
        <f t="shared" si="2257"/>
        <v>#DIV/0!</v>
      </c>
      <c r="FE495" s="26">
        <f t="shared" si="2258"/>
        <v>1</v>
      </c>
      <c r="FF495" s="26">
        <f t="shared" si="2229"/>
        <v>1.0027207524788948</v>
      </c>
      <c r="FI495" s="367">
        <f>[10]Total_Commercial_LMDI_UtilAdj!AF31</f>
        <v>1.0203060724197535</v>
      </c>
      <c r="FN495">
        <f t="shared" si="2230"/>
        <v>1.4259866955335695E-3</v>
      </c>
      <c r="FR495" s="26" t="e">
        <f t="shared" si="2231"/>
        <v>#DIV/0!</v>
      </c>
      <c r="FS495" s="26">
        <f t="shared" si="2259"/>
        <v>1</v>
      </c>
      <c r="FT495" s="26">
        <f t="shared" si="2200"/>
        <v>1.0139558417697248</v>
      </c>
      <c r="FV495" s="26">
        <f t="shared" si="2201"/>
        <v>0.52373544959595031</v>
      </c>
      <c r="FX495" s="8">
        <f t="shared" si="2260"/>
        <v>16</v>
      </c>
      <c r="FY495" t="b">
        <f t="shared" si="2232"/>
        <v>1</v>
      </c>
    </row>
    <row r="496" spans="1:181" x14ac:dyDescent="0.2">
      <c r="A496" t="s">
        <v>1073</v>
      </c>
      <c r="B496" s="365">
        <f t="shared" si="2233"/>
        <v>1966</v>
      </c>
      <c r="C496" s="42">
        <f t="shared" ref="C496:F496" si="2281">C101</f>
        <v>11168.63</v>
      </c>
      <c r="D496" s="42">
        <f t="shared" si="2281"/>
        <v>6324.0469999999996</v>
      </c>
      <c r="E496" s="42">
        <f t="shared" si="2281"/>
        <v>26421.623</v>
      </c>
      <c r="F496" s="42">
        <f t="shared" si="2281"/>
        <v>13100.235000000001</v>
      </c>
      <c r="G496" s="42"/>
      <c r="H496" s="42">
        <f t="shared" si="2179"/>
        <v>57014.535000000003</v>
      </c>
      <c r="I496" s="365"/>
      <c r="J496" s="365"/>
      <c r="K496" s="42">
        <f t="shared" ref="K496" si="2282">K101</f>
        <v>11150.487607319674</v>
      </c>
      <c r="L496" s="42">
        <f t="shared" si="2180"/>
        <v>6324.0470000000005</v>
      </c>
      <c r="M496" s="42"/>
      <c r="N496" s="42"/>
      <c r="O496" s="42"/>
      <c r="P496" s="42"/>
      <c r="Q496" s="27"/>
      <c r="R496" s="27"/>
      <c r="S496" s="365"/>
      <c r="T496" s="365"/>
      <c r="U496" s="365"/>
      <c r="V496" s="365"/>
      <c r="W496" s="365"/>
      <c r="X496" s="365"/>
      <c r="Z496" s="231"/>
      <c r="AA496" s="231">
        <f t="shared" si="2181"/>
        <v>39236.168078555282</v>
      </c>
      <c r="AB496" s="231"/>
      <c r="AC496" s="51"/>
      <c r="AD496" s="23"/>
      <c r="AE496" s="42">
        <f t="shared" si="2182"/>
        <v>4234.8999999999996</v>
      </c>
      <c r="AH496" s="267" t="e">
        <f t="shared" si="2183"/>
        <v>#DIV/0!</v>
      </c>
      <c r="AI496" s="267">
        <f t="shared" si="2184"/>
        <v>161.17901695544114</v>
      </c>
      <c r="AJ496" s="267"/>
      <c r="AK496" s="51" t="e">
        <f t="shared" si="2203"/>
        <v>#DIV/0!</v>
      </c>
      <c r="AN496" s="34">
        <f t="shared" si="2204"/>
        <v>0</v>
      </c>
      <c r="AO496" s="34">
        <f t="shared" si="2205"/>
        <v>13.463018016954358</v>
      </c>
      <c r="AQ496" s="26"/>
      <c r="AR496" s="26">
        <f t="shared" si="2206"/>
        <v>0.81662316327576945</v>
      </c>
      <c r="AS496" s="26"/>
      <c r="AT496" s="26"/>
      <c r="AU496" s="26"/>
      <c r="AV496" s="26"/>
      <c r="AY496" s="34"/>
      <c r="AZ496" s="34">
        <f t="shared" si="2207"/>
        <v>9.2649573965277305</v>
      </c>
      <c r="BA496" s="34"/>
      <c r="BB496" s="34">
        <f t="shared" si="2208"/>
        <v>0</v>
      </c>
      <c r="BD496" s="34"/>
      <c r="BE496" s="26"/>
      <c r="BF496" s="26"/>
      <c r="BH496" s="51"/>
      <c r="BI496" s="258">
        <f>[10]Total_Commercial_LMDI_UtilAdj!AG32</f>
        <v>0.78617703256052529</v>
      </c>
      <c r="BJ496" s="51"/>
      <c r="BK496" s="51"/>
      <c r="BL496" s="365"/>
      <c r="BN496" s="365"/>
      <c r="BO496" s="258">
        <f>[10]Total_Commercial_LMDI_UtilAdj!AE32</f>
        <v>1.016840475777584</v>
      </c>
      <c r="BP496" s="365"/>
      <c r="BQ496" s="51"/>
      <c r="BR496" s="365"/>
      <c r="BZ496" s="83">
        <f t="shared" si="2209"/>
        <v>0.55827412104354246</v>
      </c>
      <c r="CA496" s="83">
        <f t="shared" si="2185"/>
        <v>1.3367981409150489</v>
      </c>
      <c r="CB496" s="83" t="str">
        <f t="shared" si="2186"/>
        <v>NA</v>
      </c>
      <c r="CC496" s="83" t="str">
        <f t="shared" si="2187"/>
        <v>NA</v>
      </c>
      <c r="CD496" s="83" t="str">
        <f t="shared" si="2188"/>
        <v>NA</v>
      </c>
      <c r="CE496" s="83" t="str">
        <f t="shared" si="2189"/>
        <v>NA</v>
      </c>
      <c r="CF496" s="84" t="str">
        <f t="shared" si="2210"/>
        <v xml:space="preserve">NA </v>
      </c>
      <c r="CG496" s="84" t="str">
        <f t="shared" si="2190"/>
        <v>NA</v>
      </c>
      <c r="CH496" s="9"/>
      <c r="CI496" s="84" t="str">
        <f t="shared" si="2211"/>
        <v xml:space="preserve">NA </v>
      </c>
      <c r="CJ496" s="26"/>
      <c r="CK496" s="87">
        <f t="shared" si="2191"/>
        <v>0</v>
      </c>
      <c r="CL496" s="87">
        <f t="shared" si="2212"/>
        <v>0</v>
      </c>
      <c r="CM496" s="92">
        <f t="shared" si="2213"/>
        <v>0</v>
      </c>
      <c r="CN496" s="92">
        <f t="shared" si="2214"/>
        <v>0</v>
      </c>
      <c r="CO496" s="5">
        <f t="shared" si="2192"/>
        <v>0</v>
      </c>
      <c r="CP496" s="91">
        <f t="shared" si="2193"/>
        <v>0</v>
      </c>
      <c r="CQ496" s="37" t="e">
        <f t="shared" si="2194"/>
        <v>#VALUE!</v>
      </c>
      <c r="CR496" t="e">
        <f t="shared" si="2195"/>
        <v>#VALUE!</v>
      </c>
      <c r="CS496" s="84" t="str">
        <f t="shared" si="2196"/>
        <v xml:space="preserve">NA </v>
      </c>
      <c r="CT496" s="205"/>
      <c r="CU496" s="244"/>
      <c r="CV496" s="5"/>
      <c r="CW496" s="26" t="e">
        <f t="shared" si="2215"/>
        <v>#DIV/0!</v>
      </c>
      <c r="CX496" s="26" t="e">
        <f t="shared" si="2216"/>
        <v>#DIV/0!</v>
      </c>
      <c r="CY496" s="26" t="e">
        <f t="shared" si="2217"/>
        <v>#DIV/0!</v>
      </c>
      <c r="CZ496" s="26" t="e">
        <f t="shared" si="2218"/>
        <v>#DIV/0!</v>
      </c>
      <c r="DA496" s="26"/>
      <c r="DB496" t="e">
        <f t="shared" si="2219"/>
        <v>#DIV/0!</v>
      </c>
      <c r="DD496" s="26" t="e">
        <f t="shared" si="2235"/>
        <v>#DIV/0!</v>
      </c>
      <c r="DE496" s="26" t="e">
        <f t="shared" si="2236"/>
        <v>#DIV/0!</v>
      </c>
      <c r="DF496" s="26" t="e">
        <f t="shared" si="2237"/>
        <v>#DIV/0!</v>
      </c>
      <c r="DG496" s="26" t="e">
        <f t="shared" si="2238"/>
        <v>#DIV/0!</v>
      </c>
      <c r="DH496" s="26"/>
      <c r="DI496" s="26" t="e">
        <f t="shared" si="2239"/>
        <v>#DIV/0!</v>
      </c>
      <c r="DJ496" s="26"/>
      <c r="DK496" s="26" t="e">
        <f t="shared" si="2240"/>
        <v>#DIV/0!</v>
      </c>
      <c r="DL496" s="26" t="e">
        <f t="shared" si="2241"/>
        <v>#DIV/0!</v>
      </c>
      <c r="DM496" s="26" t="e">
        <f t="shared" si="2242"/>
        <v>#DIV/0!</v>
      </c>
      <c r="DN496" s="26" t="e">
        <f t="shared" si="2243"/>
        <v>#DIV/0!</v>
      </c>
      <c r="DO496" s="26"/>
      <c r="DP496" s="26" t="e">
        <f t="shared" si="2244"/>
        <v>#DIV/0!</v>
      </c>
      <c r="DQ496" s="26"/>
      <c r="DR496" s="26"/>
      <c r="DS496" s="26" t="e">
        <f t="shared" si="2245"/>
        <v>#DIV/0!</v>
      </c>
      <c r="DT496" s="26">
        <f t="shared" si="2246"/>
        <v>5.5308357617166404E-2</v>
      </c>
      <c r="DU496" s="26" t="e">
        <f t="shared" si="2247"/>
        <v>#DIV/0!</v>
      </c>
      <c r="DV496" s="26" t="e">
        <f t="shared" si="2248"/>
        <v>#DIV/0!</v>
      </c>
      <c r="DW496" s="26"/>
      <c r="DY496" s="26" t="e">
        <f t="shared" si="2262"/>
        <v>#DIV/0!</v>
      </c>
      <c r="DZ496" s="26">
        <f t="shared" si="2249"/>
        <v>1</v>
      </c>
      <c r="EA496" s="26">
        <f t="shared" si="2197"/>
        <v>1.1815968892479078</v>
      </c>
      <c r="EC496" s="26" t="e">
        <f t="shared" si="2220"/>
        <v>#DIV/0!</v>
      </c>
      <c r="ED496" s="26">
        <f t="shared" si="2221"/>
        <v>-4.0471376600056709E-2</v>
      </c>
      <c r="EE496" s="26" t="e">
        <f t="shared" si="2222"/>
        <v>#DIV/0!</v>
      </c>
      <c r="EF496" s="26" t="e">
        <f t="shared" si="2223"/>
        <v>#DIV/0!</v>
      </c>
      <c r="EG496" s="26"/>
      <c r="EI496" s="26" t="e">
        <f t="shared" si="2224"/>
        <v>#DIV/0!</v>
      </c>
      <c r="EJ496" s="26">
        <f t="shared" si="2250"/>
        <v>1</v>
      </c>
      <c r="EK496" s="26">
        <f t="shared" si="2198"/>
        <v>1.20737368147919</v>
      </c>
      <c r="EN496" s="26" t="e">
        <f t="shared" si="2251"/>
        <v>#DIV/0!</v>
      </c>
      <c r="EO496" s="26">
        <f t="shared" si="2252"/>
        <v>3.9970691149317741E-2</v>
      </c>
      <c r="EP496" s="26" t="e">
        <f t="shared" si="2253"/>
        <v>#DIV/0!</v>
      </c>
      <c r="EQ496" s="26" t="e">
        <f t="shared" si="2254"/>
        <v>#DIV/0!</v>
      </c>
      <c r="ET496" s="26" t="e">
        <f t="shared" si="2255"/>
        <v>#DIV/0!</v>
      </c>
      <c r="EU496" s="26">
        <f t="shared" si="2256"/>
        <v>1</v>
      </c>
      <c r="EV496" s="26">
        <f t="shared" si="2199"/>
        <v>1.1662650181160659</v>
      </c>
      <c r="EW496" s="26"/>
      <c r="EX496" s="26" t="e">
        <f t="shared" si="2225"/>
        <v>#DIV/0!</v>
      </c>
      <c r="EY496" s="26">
        <f t="shared" si="2226"/>
        <v>1.4144822211944557E-2</v>
      </c>
      <c r="EZ496" s="26" t="e">
        <f t="shared" si="2227"/>
        <v>#DIV/0!</v>
      </c>
      <c r="FA496" s="26" t="e">
        <f t="shared" si="2228"/>
        <v>#DIV/0!</v>
      </c>
      <c r="FB496" s="26"/>
      <c r="FC496" s="26"/>
      <c r="FD496" s="26" t="e">
        <f t="shared" si="2257"/>
        <v>#DIV/0!</v>
      </c>
      <c r="FE496" s="26">
        <f t="shared" si="2258"/>
        <v>1</v>
      </c>
      <c r="FF496" s="26">
        <f t="shared" si="2229"/>
        <v>1.0027207524788948</v>
      </c>
      <c r="FI496" s="367">
        <f>[10]Total_Commercial_LMDI_UtilAdj!AF32</f>
        <v>1.0215238648314477</v>
      </c>
      <c r="FN496">
        <f t="shared" si="2230"/>
        <v>1.1928442559043179E-3</v>
      </c>
      <c r="FR496" s="26" t="e">
        <f t="shared" si="2231"/>
        <v>#DIV/0!</v>
      </c>
      <c r="FS496" s="26">
        <f t="shared" si="2259"/>
        <v>1</v>
      </c>
      <c r="FT496" s="26">
        <f t="shared" si="2200"/>
        <v>1.0139558417697248</v>
      </c>
      <c r="FV496" s="26">
        <f t="shared" si="2201"/>
        <v>0.55827412104354246</v>
      </c>
      <c r="FX496" s="8">
        <f t="shared" si="2260"/>
        <v>17</v>
      </c>
      <c r="FY496" t="b">
        <f t="shared" si="2232"/>
        <v>1</v>
      </c>
    </row>
    <row r="497" spans="1:181" x14ac:dyDescent="0.2">
      <c r="A497" t="s">
        <v>1073</v>
      </c>
      <c r="B497" s="365">
        <f t="shared" si="2233"/>
        <v>1967</v>
      </c>
      <c r="C497" s="42">
        <f t="shared" ref="C497:F497" si="2283">C102</f>
        <v>11639.275</v>
      </c>
      <c r="D497" s="42">
        <f t="shared" si="2283"/>
        <v>6899.2049999999999</v>
      </c>
      <c r="E497" s="42">
        <f t="shared" si="2283"/>
        <v>26614.297999999999</v>
      </c>
      <c r="F497" s="42">
        <f t="shared" si="2283"/>
        <v>13752.076000000001</v>
      </c>
      <c r="G497" s="42"/>
      <c r="H497" s="42">
        <f t="shared" si="2179"/>
        <v>58904.853999999999</v>
      </c>
      <c r="I497" s="365"/>
      <c r="J497" s="365"/>
      <c r="K497" s="42">
        <f t="shared" ref="K497" si="2284">K102</f>
        <v>11624.571384765126</v>
      </c>
      <c r="L497" s="42">
        <f t="shared" si="2180"/>
        <v>6899.2049999999999</v>
      </c>
      <c r="M497" s="42"/>
      <c r="N497" s="42"/>
      <c r="O497" s="42"/>
      <c r="P497" s="42"/>
      <c r="Q497" s="27"/>
      <c r="R497" s="27"/>
      <c r="S497" s="365"/>
      <c r="T497" s="365"/>
      <c r="U497" s="365"/>
      <c r="V497" s="365"/>
      <c r="W497" s="365"/>
      <c r="X497" s="365"/>
      <c r="Z497" s="231"/>
      <c r="AA497" s="231">
        <f t="shared" si="2181"/>
        <v>40166.88589064408</v>
      </c>
      <c r="AB497" s="231"/>
      <c r="AC497" s="51"/>
      <c r="AD497" s="23"/>
      <c r="AE497" s="42">
        <f t="shared" si="2182"/>
        <v>4351.2</v>
      </c>
      <c r="AH497" s="267" t="e">
        <f t="shared" si="2183"/>
        <v>#DIV/0!</v>
      </c>
      <c r="AI497" s="267">
        <f t="shared" si="2184"/>
        <v>171.76350237315771</v>
      </c>
      <c r="AJ497" s="267"/>
      <c r="AK497" s="51" t="e">
        <f t="shared" si="2203"/>
        <v>#DIV/0!</v>
      </c>
      <c r="AN497" s="34">
        <f t="shared" si="2204"/>
        <v>0</v>
      </c>
      <c r="AO497" s="34">
        <f t="shared" si="2205"/>
        <v>13.537611233682663</v>
      </c>
      <c r="AQ497" s="26"/>
      <c r="AR497" s="26">
        <f t="shared" si="2206"/>
        <v>0.87025009391930053</v>
      </c>
      <c r="AS497" s="26"/>
      <c r="AT497" s="26"/>
      <c r="AU497" s="26"/>
      <c r="AV497" s="26"/>
      <c r="AY497" s="34"/>
      <c r="AZ497" s="34">
        <f t="shared" si="2207"/>
        <v>9.2312203278737091</v>
      </c>
      <c r="BA497" s="34"/>
      <c r="BB497" s="34">
        <f t="shared" si="2208"/>
        <v>0</v>
      </c>
      <c r="BD497" s="34"/>
      <c r="BE497" s="26"/>
      <c r="BF497" s="26"/>
      <c r="BH497" s="51"/>
      <c r="BI497" s="258">
        <f>[10]Total_Commercial_LMDI_UtilAdj!AG33</f>
        <v>0.85119975167095396</v>
      </c>
      <c r="BJ497" s="51"/>
      <c r="BK497" s="51"/>
      <c r="BL497" s="365"/>
      <c r="BN497" s="365"/>
      <c r="BO497" s="258">
        <f>[10]Total_Commercial_LMDI_UtilAdj!AE33</f>
        <v>1.0019083129812365</v>
      </c>
      <c r="BP497" s="365"/>
      <c r="BQ497" s="51"/>
      <c r="BR497" s="365"/>
      <c r="BZ497" s="83">
        <f t="shared" si="2209"/>
        <v>0.57360560001054617</v>
      </c>
      <c r="CA497" s="83">
        <f t="shared" si="2185"/>
        <v>1.3442048065914742</v>
      </c>
      <c r="CB497" s="83" t="str">
        <f t="shared" si="2186"/>
        <v>NA</v>
      </c>
      <c r="CC497" s="83" t="str">
        <f t="shared" si="2187"/>
        <v>NA</v>
      </c>
      <c r="CD497" s="83" t="str">
        <f t="shared" si="2188"/>
        <v>NA</v>
      </c>
      <c r="CE497" s="83" t="str">
        <f t="shared" si="2189"/>
        <v>NA</v>
      </c>
      <c r="CF497" s="84" t="str">
        <f t="shared" si="2210"/>
        <v xml:space="preserve">NA </v>
      </c>
      <c r="CG497" s="84" t="str">
        <f t="shared" si="2190"/>
        <v>NA</v>
      </c>
      <c r="CH497" s="9"/>
      <c r="CI497" s="84" t="str">
        <f t="shared" si="2211"/>
        <v xml:space="preserve">NA </v>
      </c>
      <c r="CJ497" s="26"/>
      <c r="CK497" s="87">
        <f t="shared" si="2191"/>
        <v>0</v>
      </c>
      <c r="CL497" s="87">
        <f t="shared" si="2212"/>
        <v>0</v>
      </c>
      <c r="CM497" s="92">
        <f t="shared" si="2213"/>
        <v>0</v>
      </c>
      <c r="CN497" s="92">
        <f t="shared" si="2214"/>
        <v>0</v>
      </c>
      <c r="CO497" s="5">
        <f t="shared" si="2192"/>
        <v>0</v>
      </c>
      <c r="CP497" s="91">
        <f t="shared" si="2193"/>
        <v>0</v>
      </c>
      <c r="CQ497" s="37" t="e">
        <f t="shared" si="2194"/>
        <v>#VALUE!</v>
      </c>
      <c r="CR497" t="e">
        <f t="shared" si="2195"/>
        <v>#VALUE!</v>
      </c>
      <c r="CS497" s="84" t="str">
        <f t="shared" si="2196"/>
        <v xml:space="preserve">NA </v>
      </c>
      <c r="CT497" s="205"/>
      <c r="CU497" s="244"/>
      <c r="CV497" s="5"/>
      <c r="CW497" s="26" t="e">
        <f t="shared" si="2215"/>
        <v>#DIV/0!</v>
      </c>
      <c r="CX497" s="26" t="e">
        <f t="shared" si="2216"/>
        <v>#DIV/0!</v>
      </c>
      <c r="CY497" s="26" t="e">
        <f t="shared" si="2217"/>
        <v>#DIV/0!</v>
      </c>
      <c r="CZ497" s="26" t="e">
        <f t="shared" si="2218"/>
        <v>#DIV/0!</v>
      </c>
      <c r="DA497" s="26"/>
      <c r="DB497" t="e">
        <f t="shared" si="2219"/>
        <v>#DIV/0!</v>
      </c>
      <c r="DD497" s="26" t="e">
        <f t="shared" si="2235"/>
        <v>#DIV/0!</v>
      </c>
      <c r="DE497" s="26" t="e">
        <f t="shared" si="2236"/>
        <v>#DIV/0!</v>
      </c>
      <c r="DF497" s="26" t="e">
        <f t="shared" si="2237"/>
        <v>#DIV/0!</v>
      </c>
      <c r="DG497" s="26" t="e">
        <f t="shared" si="2238"/>
        <v>#DIV/0!</v>
      </c>
      <c r="DH497" s="26"/>
      <c r="DI497" s="26" t="e">
        <f t="shared" si="2239"/>
        <v>#DIV/0!</v>
      </c>
      <c r="DJ497" s="26"/>
      <c r="DK497" s="26" t="e">
        <f t="shared" si="2240"/>
        <v>#DIV/0!</v>
      </c>
      <c r="DL497" s="26" t="e">
        <f t="shared" si="2241"/>
        <v>#DIV/0!</v>
      </c>
      <c r="DM497" s="26" t="e">
        <f t="shared" si="2242"/>
        <v>#DIV/0!</v>
      </c>
      <c r="DN497" s="26" t="e">
        <f t="shared" si="2243"/>
        <v>#DIV/0!</v>
      </c>
      <c r="DO497" s="26"/>
      <c r="DP497" s="26" t="e">
        <f t="shared" si="2244"/>
        <v>#DIV/0!</v>
      </c>
      <c r="DQ497" s="26"/>
      <c r="DR497" s="26"/>
      <c r="DS497" s="26" t="e">
        <f t="shared" si="2245"/>
        <v>#DIV/0!</v>
      </c>
      <c r="DT497" s="26">
        <f t="shared" si="2246"/>
        <v>6.3602890620195834E-2</v>
      </c>
      <c r="DU497" s="26" t="e">
        <f t="shared" si="2247"/>
        <v>#DIV/0!</v>
      </c>
      <c r="DV497" s="26" t="e">
        <f t="shared" si="2248"/>
        <v>#DIV/0!</v>
      </c>
      <c r="DW497" s="26"/>
      <c r="DY497" s="26" t="e">
        <f t="shared" si="2262"/>
        <v>#DIV/0!</v>
      </c>
      <c r="DZ497" s="26">
        <f t="shared" si="2249"/>
        <v>1</v>
      </c>
      <c r="EA497" s="26">
        <f t="shared" si="2197"/>
        <v>1.1815968892479078</v>
      </c>
      <c r="EC497" s="26" t="e">
        <f t="shared" si="2220"/>
        <v>#DIV/0!</v>
      </c>
      <c r="ED497" s="26">
        <f t="shared" si="2221"/>
        <v>-3.6480084232556405E-3</v>
      </c>
      <c r="EE497" s="26" t="e">
        <f t="shared" si="2222"/>
        <v>#DIV/0!</v>
      </c>
      <c r="EF497" s="26" t="e">
        <f t="shared" si="2223"/>
        <v>#DIV/0!</v>
      </c>
      <c r="EG497" s="26"/>
      <c r="EI497" s="26" t="e">
        <f t="shared" si="2224"/>
        <v>#DIV/0!</v>
      </c>
      <c r="EJ497" s="26">
        <f t="shared" si="2250"/>
        <v>1</v>
      </c>
      <c r="EK497" s="26">
        <f t="shared" si="2198"/>
        <v>1.20737368147919</v>
      </c>
      <c r="EN497" s="26" t="e">
        <f t="shared" si="2251"/>
        <v>#DIV/0!</v>
      </c>
      <c r="EO497" s="26">
        <f t="shared" si="2252"/>
        <v>7.9464827513859457E-2</v>
      </c>
      <c r="EP497" s="26" t="e">
        <f t="shared" si="2253"/>
        <v>#DIV/0!</v>
      </c>
      <c r="EQ497" s="26" t="e">
        <f t="shared" si="2254"/>
        <v>#DIV/0!</v>
      </c>
      <c r="ET497" s="26" t="e">
        <f t="shared" si="2255"/>
        <v>#DIV/0!</v>
      </c>
      <c r="EU497" s="26">
        <f t="shared" si="2256"/>
        <v>1</v>
      </c>
      <c r="EV497" s="26">
        <f t="shared" si="2199"/>
        <v>1.1662650181160659</v>
      </c>
      <c r="EW497" s="26"/>
      <c r="EX497" s="26" t="e">
        <f t="shared" si="2225"/>
        <v>#DIV/0!</v>
      </c>
      <c r="EY497" s="26">
        <f t="shared" si="2226"/>
        <v>-1.4793752655298949E-2</v>
      </c>
      <c r="EZ497" s="26" t="e">
        <f t="shared" si="2227"/>
        <v>#DIV/0!</v>
      </c>
      <c r="FA497" s="26" t="e">
        <f t="shared" si="2228"/>
        <v>#DIV/0!</v>
      </c>
      <c r="FB497" s="26"/>
      <c r="FC497" s="26"/>
      <c r="FD497" s="26" t="e">
        <f t="shared" si="2257"/>
        <v>#DIV/0!</v>
      </c>
      <c r="FE497" s="26">
        <f t="shared" si="2258"/>
        <v>1</v>
      </c>
      <c r="FF497" s="26">
        <f t="shared" si="2229"/>
        <v>1.0027207524788948</v>
      </c>
      <c r="FI497" s="367">
        <f>[10]Total_Commercial_LMDI_UtilAdj!AF33</f>
        <v>1.0204332717208058</v>
      </c>
      <c r="FN497">
        <f t="shared" si="2230"/>
        <v>-1.0681842383648088E-3</v>
      </c>
      <c r="FR497" s="26" t="e">
        <f t="shared" si="2231"/>
        <v>#DIV/0!</v>
      </c>
      <c r="FS497" s="26">
        <f t="shared" si="2259"/>
        <v>1</v>
      </c>
      <c r="FT497" s="26">
        <f t="shared" si="2200"/>
        <v>1.0139558417697248</v>
      </c>
      <c r="FV497" s="26">
        <f t="shared" si="2201"/>
        <v>0.57360560001054617</v>
      </c>
      <c r="FX497" s="8">
        <f t="shared" si="2260"/>
        <v>18</v>
      </c>
      <c r="FY497" t="b">
        <f t="shared" si="2232"/>
        <v>1</v>
      </c>
    </row>
    <row r="498" spans="1:181" x14ac:dyDescent="0.2">
      <c r="A498" t="s">
        <v>1073</v>
      </c>
      <c r="B498" s="365">
        <f t="shared" si="2233"/>
        <v>1968</v>
      </c>
      <c r="C498" s="42">
        <f t="shared" ref="C498:F498" si="2285">C103</f>
        <v>12336.29</v>
      </c>
      <c r="D498" s="42">
        <f t="shared" si="2285"/>
        <v>7329.0320000000002</v>
      </c>
      <c r="E498" s="42">
        <f t="shared" si="2285"/>
        <v>27883.171000000002</v>
      </c>
      <c r="F498" s="42">
        <f t="shared" si="2285"/>
        <v>14865.775</v>
      </c>
      <c r="G498" s="42"/>
      <c r="H498" s="42">
        <f t="shared" si="2179"/>
        <v>62414.268000000004</v>
      </c>
      <c r="I498" s="365"/>
      <c r="J498" s="365"/>
      <c r="K498" s="42">
        <f t="shared" ref="K498" si="2286">K103</f>
        <v>12323.5271470717</v>
      </c>
      <c r="L498" s="42">
        <f t="shared" si="2180"/>
        <v>7329.0310000000009</v>
      </c>
      <c r="M498" s="42"/>
      <c r="N498" s="42"/>
      <c r="O498" s="42"/>
      <c r="P498" s="42"/>
      <c r="Q498" s="27"/>
      <c r="R498" s="27"/>
      <c r="S498" s="365"/>
      <c r="T498" s="365"/>
      <c r="U498" s="365"/>
      <c r="V498" s="365"/>
      <c r="W498" s="365"/>
      <c r="X498" s="365"/>
      <c r="Z498" s="231"/>
      <c r="AA498" s="231">
        <f t="shared" si="2181"/>
        <v>41119.338763690568</v>
      </c>
      <c r="AB498" s="231"/>
      <c r="AC498" s="51"/>
      <c r="AD498" s="23"/>
      <c r="AE498" s="42">
        <f t="shared" si="2182"/>
        <v>4564.7</v>
      </c>
      <c r="AH498" s="267" t="e">
        <f t="shared" si="2183"/>
        <v>#DIV/0!</v>
      </c>
      <c r="AI498" s="267">
        <f t="shared" si="2184"/>
        <v>178.23805587242867</v>
      </c>
      <c r="AJ498" s="267"/>
      <c r="AK498" s="51" t="e">
        <f t="shared" si="2203"/>
        <v>#DIV/0!</v>
      </c>
      <c r="AN498" s="34">
        <f t="shared" si="2204"/>
        <v>0</v>
      </c>
      <c r="AO498" s="34">
        <f t="shared" si="2205"/>
        <v>13.673246434595923</v>
      </c>
      <c r="AQ498" s="26"/>
      <c r="AR498" s="26">
        <f t="shared" si="2206"/>
        <v>0.90305380782229916</v>
      </c>
      <c r="AS498" s="26"/>
      <c r="AT498" s="26"/>
      <c r="AU498" s="26"/>
      <c r="AV498" s="26"/>
      <c r="AY498" s="34"/>
      <c r="AZ498" s="34">
        <f t="shared" si="2207"/>
        <v>9.008114172605115</v>
      </c>
      <c r="BA498" s="34"/>
      <c r="BB498" s="34">
        <f t="shared" si="2208"/>
        <v>0</v>
      </c>
      <c r="BD498" s="34"/>
      <c r="BE498" s="26"/>
      <c r="BF498" s="26"/>
      <c r="BH498" s="51"/>
      <c r="BI498" s="258">
        <f>[10]Total_Commercial_LMDI_UtilAdj!AG34</f>
        <v>0.87326443823626654</v>
      </c>
      <c r="BJ498" s="51"/>
      <c r="BK498" s="51"/>
      <c r="BL498" s="365"/>
      <c r="BN498" s="365"/>
      <c r="BO498" s="258">
        <f>[10]Total_Commercial_LMDI_UtilAdj!AE34</f>
        <v>1.013738265494625</v>
      </c>
      <c r="BP498" s="365"/>
      <c r="BQ498" s="51"/>
      <c r="BR498" s="365"/>
      <c r="BZ498" s="83">
        <f t="shared" si="2209"/>
        <v>0.60175066243062603</v>
      </c>
      <c r="CA498" s="83">
        <f t="shared" si="2185"/>
        <v>1.3576725806221668</v>
      </c>
      <c r="CB498" s="83" t="str">
        <f t="shared" si="2186"/>
        <v>NA</v>
      </c>
      <c r="CC498" s="83" t="str">
        <f t="shared" si="2187"/>
        <v>NA</v>
      </c>
      <c r="CD498" s="83" t="str">
        <f t="shared" si="2188"/>
        <v>NA</v>
      </c>
      <c r="CE498" s="83" t="str">
        <f t="shared" si="2189"/>
        <v>NA</v>
      </c>
      <c r="CF498" s="84" t="str">
        <f t="shared" si="2210"/>
        <v xml:space="preserve">NA </v>
      </c>
      <c r="CG498" s="84" t="str">
        <f t="shared" si="2190"/>
        <v>NA</v>
      </c>
      <c r="CH498" s="9"/>
      <c r="CI498" s="84" t="str">
        <f t="shared" si="2211"/>
        <v xml:space="preserve">NA </v>
      </c>
      <c r="CJ498" s="26"/>
      <c r="CK498" s="87">
        <f t="shared" si="2191"/>
        <v>0</v>
      </c>
      <c r="CL498" s="87">
        <f t="shared" si="2212"/>
        <v>0</v>
      </c>
      <c r="CM498" s="92">
        <f t="shared" si="2213"/>
        <v>0</v>
      </c>
      <c r="CN498" s="92">
        <f t="shared" si="2214"/>
        <v>0</v>
      </c>
      <c r="CO498" s="5">
        <f t="shared" si="2192"/>
        <v>0</v>
      </c>
      <c r="CP498" s="91">
        <f t="shared" si="2193"/>
        <v>0</v>
      </c>
      <c r="CQ498" s="37" t="e">
        <f t="shared" si="2194"/>
        <v>#VALUE!</v>
      </c>
      <c r="CR498" t="e">
        <f t="shared" si="2195"/>
        <v>#VALUE!</v>
      </c>
      <c r="CS498" s="84" t="str">
        <f t="shared" si="2196"/>
        <v xml:space="preserve">NA </v>
      </c>
      <c r="CT498" s="205"/>
      <c r="CU498" s="244"/>
      <c r="CV498" s="5"/>
      <c r="CW498" s="26" t="e">
        <f t="shared" si="2215"/>
        <v>#DIV/0!</v>
      </c>
      <c r="CX498" s="26" t="e">
        <f t="shared" si="2216"/>
        <v>#DIV/0!</v>
      </c>
      <c r="CY498" s="26" t="e">
        <f t="shared" si="2217"/>
        <v>#DIV/0!</v>
      </c>
      <c r="CZ498" s="26" t="e">
        <f t="shared" si="2218"/>
        <v>#DIV/0!</v>
      </c>
      <c r="DA498" s="26"/>
      <c r="DB498" t="e">
        <f t="shared" si="2219"/>
        <v>#DIV/0!</v>
      </c>
      <c r="DD498" s="26" t="e">
        <f t="shared" si="2235"/>
        <v>#DIV/0!</v>
      </c>
      <c r="DE498" s="26" t="e">
        <f t="shared" si="2236"/>
        <v>#DIV/0!</v>
      </c>
      <c r="DF498" s="26" t="e">
        <f t="shared" si="2237"/>
        <v>#DIV/0!</v>
      </c>
      <c r="DG498" s="26" t="e">
        <f t="shared" si="2238"/>
        <v>#DIV/0!</v>
      </c>
      <c r="DH498" s="26"/>
      <c r="DI498" s="26" t="e">
        <f t="shared" si="2239"/>
        <v>#DIV/0!</v>
      </c>
      <c r="DJ498" s="26"/>
      <c r="DK498" s="26" t="e">
        <f t="shared" si="2240"/>
        <v>#DIV/0!</v>
      </c>
      <c r="DL498" s="26" t="e">
        <f t="shared" si="2241"/>
        <v>#DIV/0!</v>
      </c>
      <c r="DM498" s="26" t="e">
        <f t="shared" si="2242"/>
        <v>#DIV/0!</v>
      </c>
      <c r="DN498" s="26" t="e">
        <f t="shared" si="2243"/>
        <v>#DIV/0!</v>
      </c>
      <c r="DO498" s="26"/>
      <c r="DP498" s="26" t="e">
        <f t="shared" si="2244"/>
        <v>#DIV/0!</v>
      </c>
      <c r="DQ498" s="26"/>
      <c r="DR498" s="26"/>
      <c r="DS498" s="26" t="e">
        <f t="shared" si="2245"/>
        <v>#DIV/0!</v>
      </c>
      <c r="DT498" s="26">
        <f t="shared" si="2246"/>
        <v>3.7001504871028872E-2</v>
      </c>
      <c r="DU498" s="26" t="e">
        <f t="shared" si="2247"/>
        <v>#DIV/0!</v>
      </c>
      <c r="DV498" s="26" t="e">
        <f t="shared" si="2248"/>
        <v>#DIV/0!</v>
      </c>
      <c r="DW498" s="26"/>
      <c r="DY498" s="26" t="e">
        <f t="shared" si="2262"/>
        <v>#DIV/0!</v>
      </c>
      <c r="DZ498" s="26">
        <f t="shared" si="2249"/>
        <v>1</v>
      </c>
      <c r="EA498" s="26">
        <f t="shared" si="2197"/>
        <v>1.1815968892479078</v>
      </c>
      <c r="EC498" s="26" t="e">
        <f t="shared" si="2220"/>
        <v>#DIV/0!</v>
      </c>
      <c r="ED498" s="26">
        <f t="shared" si="2221"/>
        <v>-2.4465507083717572E-2</v>
      </c>
      <c r="EE498" s="26" t="e">
        <f t="shared" si="2222"/>
        <v>#DIV/0!</v>
      </c>
      <c r="EF498" s="26" t="e">
        <f t="shared" si="2223"/>
        <v>#DIV/0!</v>
      </c>
      <c r="EG498" s="26"/>
      <c r="EI498" s="26" t="e">
        <f t="shared" si="2224"/>
        <v>#DIV/0!</v>
      </c>
      <c r="EJ498" s="26">
        <f t="shared" si="2250"/>
        <v>1</v>
      </c>
      <c r="EK498" s="26">
        <f t="shared" si="2198"/>
        <v>1.20737368147919</v>
      </c>
      <c r="EN498" s="26" t="e">
        <f t="shared" si="2251"/>
        <v>#DIV/0!</v>
      </c>
      <c r="EO498" s="26">
        <f t="shared" si="2252"/>
        <v>2.5591590612137196E-2</v>
      </c>
      <c r="EP498" s="26" t="e">
        <f t="shared" si="2253"/>
        <v>#DIV/0!</v>
      </c>
      <c r="EQ498" s="26" t="e">
        <f t="shared" si="2254"/>
        <v>#DIV/0!</v>
      </c>
      <c r="ET498" s="26" t="e">
        <f t="shared" si="2255"/>
        <v>#DIV/0!</v>
      </c>
      <c r="EU498" s="26">
        <f t="shared" si="2256"/>
        <v>1</v>
      </c>
      <c r="EV498" s="26">
        <f t="shared" si="2199"/>
        <v>1.1662650181160659</v>
      </c>
      <c r="EW498" s="26"/>
      <c r="EX498" s="26" t="e">
        <f t="shared" si="2225"/>
        <v>#DIV/0!</v>
      </c>
      <c r="EY498" s="26">
        <f t="shared" si="2226"/>
        <v>1.1738256570917498E-2</v>
      </c>
      <c r="EZ498" s="26" t="e">
        <f t="shared" si="2227"/>
        <v>#DIV/0!</v>
      </c>
      <c r="FA498" s="26" t="e">
        <f t="shared" si="2228"/>
        <v>#DIV/0!</v>
      </c>
      <c r="FB498" s="26"/>
      <c r="FC498" s="26"/>
      <c r="FD498" s="26" t="e">
        <f t="shared" si="2257"/>
        <v>#DIV/0!</v>
      </c>
      <c r="FE498" s="26">
        <f t="shared" si="2258"/>
        <v>1</v>
      </c>
      <c r="FF498" s="26">
        <f t="shared" si="2229"/>
        <v>1.0027207524788948</v>
      </c>
      <c r="FI498" s="367">
        <f>[10]Total_Commercial_LMDI_UtilAdj!AF34</f>
        <v>1.0200982753008598</v>
      </c>
      <c r="FN498">
        <f t="shared" si="2230"/>
        <v>-3.2834231202606619E-4</v>
      </c>
      <c r="FR498" s="26" t="e">
        <f t="shared" si="2231"/>
        <v>#DIV/0!</v>
      </c>
      <c r="FS498" s="26">
        <f t="shared" si="2259"/>
        <v>1</v>
      </c>
      <c r="FT498" s="26">
        <f t="shared" si="2200"/>
        <v>1.0139558417697248</v>
      </c>
      <c r="FV498" s="26">
        <f t="shared" si="2201"/>
        <v>0.60175066243062603</v>
      </c>
      <c r="FX498" s="8">
        <f t="shared" si="2260"/>
        <v>19</v>
      </c>
      <c r="FY498" t="b">
        <f t="shared" si="2232"/>
        <v>1</v>
      </c>
    </row>
    <row r="499" spans="1:181" x14ac:dyDescent="0.2">
      <c r="A499" t="s">
        <v>1073</v>
      </c>
      <c r="B499" s="365">
        <f t="shared" si="2233"/>
        <v>1969</v>
      </c>
      <c r="C499" s="42">
        <f t="shared" ref="C499:F499" si="2287">C104</f>
        <v>13169.156000000001</v>
      </c>
      <c r="D499" s="42">
        <f t="shared" si="2287"/>
        <v>7833.2190000000001</v>
      </c>
      <c r="E499" s="42">
        <f t="shared" si="2287"/>
        <v>29105.4</v>
      </c>
      <c r="F499" s="42">
        <f t="shared" si="2287"/>
        <v>15506.506000000001</v>
      </c>
      <c r="G499" s="42"/>
      <c r="H499" s="42">
        <f t="shared" si="2179"/>
        <v>65614.281000000003</v>
      </c>
      <c r="I499" s="365"/>
      <c r="J499" s="365"/>
      <c r="K499" s="42">
        <f t="shared" ref="K499" si="2288">K104</f>
        <v>13155.802616567446</v>
      </c>
      <c r="L499" s="42">
        <f t="shared" si="2180"/>
        <v>7833.2190000000001</v>
      </c>
      <c r="M499" s="42"/>
      <c r="N499" s="42"/>
      <c r="O499" s="42"/>
      <c r="P499" s="42"/>
      <c r="Q499" s="27"/>
      <c r="R499" s="27"/>
      <c r="S499" s="365"/>
      <c r="T499" s="365"/>
      <c r="U499" s="365"/>
      <c r="V499" s="365"/>
      <c r="W499" s="365"/>
      <c r="X499" s="365"/>
      <c r="Z499" s="231"/>
      <c r="AA499" s="231">
        <f t="shared" si="2181"/>
        <v>42169.102376586241</v>
      </c>
      <c r="AB499" s="231"/>
      <c r="AC499" s="51"/>
      <c r="AD499" s="23"/>
      <c r="AE499" s="42">
        <f t="shared" si="2182"/>
        <v>4707.8999999999996</v>
      </c>
      <c r="AH499" s="267" t="e">
        <f t="shared" si="2183"/>
        <v>#DIV/0!</v>
      </c>
      <c r="AI499" s="267">
        <f t="shared" si="2184"/>
        <v>185.7573094643171</v>
      </c>
      <c r="AJ499" s="267"/>
      <c r="AK499" s="51" t="e">
        <f t="shared" si="2203"/>
        <v>#DIV/0!</v>
      </c>
      <c r="AN499" s="34">
        <f t="shared" si="2204"/>
        <v>0</v>
      </c>
      <c r="AO499" s="34">
        <f t="shared" si="2205"/>
        <v>13.937059198368701</v>
      </c>
      <c r="AQ499" s="26"/>
      <c r="AR499" s="26">
        <f t="shared" si="2206"/>
        <v>0.94115055744683729</v>
      </c>
      <c r="AS499" s="26"/>
      <c r="AT499" s="26"/>
      <c r="AU499" s="26"/>
      <c r="AV499" s="26"/>
      <c r="AY499" s="34"/>
      <c r="AZ499" s="34">
        <f t="shared" si="2207"/>
        <v>8.9570939010145167</v>
      </c>
      <c r="BA499" s="34"/>
      <c r="BB499" s="34">
        <f t="shared" si="2208"/>
        <v>0</v>
      </c>
      <c r="BD499" s="34"/>
      <c r="BE499" s="26"/>
      <c r="BF499" s="26"/>
      <c r="BH499" s="51"/>
      <c r="BI499" s="258">
        <f>[10]Total_Commercial_LMDI_UtilAdj!AG35</f>
        <v>0.90371752014461582</v>
      </c>
      <c r="BJ499" s="51"/>
      <c r="BK499" s="51"/>
      <c r="BL499" s="365"/>
      <c r="BN499" s="365"/>
      <c r="BO499" s="258">
        <f>[10]Total_Commercial_LMDI_UtilAdj!AE35</f>
        <v>1.0207491430113558</v>
      </c>
      <c r="BP499" s="365"/>
      <c r="BQ499" s="51"/>
      <c r="BR499" s="365"/>
      <c r="BZ499" s="83">
        <f t="shared" si="2209"/>
        <v>0.62062828743556953</v>
      </c>
      <c r="CA499" s="83">
        <f t="shared" si="2185"/>
        <v>1.3838676292893373</v>
      </c>
      <c r="CB499" s="83" t="str">
        <f t="shared" si="2186"/>
        <v>NA</v>
      </c>
      <c r="CC499" s="83" t="str">
        <f t="shared" si="2187"/>
        <v>NA</v>
      </c>
      <c r="CD499" s="83" t="str">
        <f t="shared" si="2188"/>
        <v>NA</v>
      </c>
      <c r="CE499" s="83" t="str">
        <f t="shared" si="2189"/>
        <v>NA</v>
      </c>
      <c r="CF499" s="84" t="str">
        <f t="shared" si="2210"/>
        <v xml:space="preserve">NA </v>
      </c>
      <c r="CG499" s="84" t="str">
        <f t="shared" si="2190"/>
        <v>NA</v>
      </c>
      <c r="CH499" s="9"/>
      <c r="CI499" s="84" t="str">
        <f t="shared" si="2211"/>
        <v xml:space="preserve">NA </v>
      </c>
      <c r="CJ499" s="26"/>
      <c r="CK499" s="87">
        <f t="shared" si="2191"/>
        <v>0</v>
      </c>
      <c r="CL499" s="87">
        <f t="shared" si="2212"/>
        <v>0</v>
      </c>
      <c r="CM499" s="92">
        <f t="shared" si="2213"/>
        <v>0</v>
      </c>
      <c r="CN499" s="92">
        <f t="shared" si="2214"/>
        <v>0</v>
      </c>
      <c r="CO499" s="5">
        <f t="shared" si="2192"/>
        <v>0</v>
      </c>
      <c r="CP499" s="91">
        <f t="shared" si="2193"/>
        <v>0</v>
      </c>
      <c r="CQ499" s="37" t="e">
        <f t="shared" si="2194"/>
        <v>#VALUE!</v>
      </c>
      <c r="CR499" t="e">
        <f t="shared" si="2195"/>
        <v>#VALUE!</v>
      </c>
      <c r="CS499" s="84" t="str">
        <f t="shared" si="2196"/>
        <v xml:space="preserve">NA </v>
      </c>
      <c r="CT499" s="205"/>
      <c r="CU499" s="244"/>
      <c r="CV499" s="5"/>
      <c r="CW499" s="26" t="e">
        <f t="shared" si="2215"/>
        <v>#DIV/0!</v>
      </c>
      <c r="CX499" s="26" t="e">
        <f t="shared" si="2216"/>
        <v>#DIV/0!</v>
      </c>
      <c r="CY499" s="26" t="e">
        <f t="shared" si="2217"/>
        <v>#DIV/0!</v>
      </c>
      <c r="CZ499" s="26" t="e">
        <f t="shared" si="2218"/>
        <v>#DIV/0!</v>
      </c>
      <c r="DA499" s="26"/>
      <c r="DB499" t="e">
        <f t="shared" si="2219"/>
        <v>#DIV/0!</v>
      </c>
      <c r="DD499" s="26" t="e">
        <f t="shared" si="2235"/>
        <v>#DIV/0!</v>
      </c>
      <c r="DE499" s="26" t="e">
        <f t="shared" si="2236"/>
        <v>#DIV/0!</v>
      </c>
      <c r="DF499" s="26" t="e">
        <f t="shared" si="2237"/>
        <v>#DIV/0!</v>
      </c>
      <c r="DG499" s="26" t="e">
        <f t="shared" si="2238"/>
        <v>#DIV/0!</v>
      </c>
      <c r="DH499" s="26"/>
      <c r="DI499" s="26" t="e">
        <f t="shared" si="2239"/>
        <v>#DIV/0!</v>
      </c>
      <c r="DJ499" s="26"/>
      <c r="DK499" s="26" t="e">
        <f t="shared" si="2240"/>
        <v>#DIV/0!</v>
      </c>
      <c r="DL499" s="26" t="e">
        <f t="shared" si="2241"/>
        <v>#DIV/0!</v>
      </c>
      <c r="DM499" s="26" t="e">
        <f t="shared" si="2242"/>
        <v>#DIV/0!</v>
      </c>
      <c r="DN499" s="26" t="e">
        <f t="shared" si="2243"/>
        <v>#DIV/0!</v>
      </c>
      <c r="DO499" s="26"/>
      <c r="DP499" s="26" t="e">
        <f t="shared" si="2244"/>
        <v>#DIV/0!</v>
      </c>
      <c r="DQ499" s="26"/>
      <c r="DR499" s="26"/>
      <c r="DS499" s="26" t="e">
        <f t="shared" si="2245"/>
        <v>#DIV/0!</v>
      </c>
      <c r="DT499" s="26">
        <f t="shared" si="2246"/>
        <v>4.1320984589156645E-2</v>
      </c>
      <c r="DU499" s="26" t="e">
        <f t="shared" si="2247"/>
        <v>#DIV/0!</v>
      </c>
      <c r="DV499" s="26" t="e">
        <f t="shared" si="2248"/>
        <v>#DIV/0!</v>
      </c>
      <c r="DW499" s="26"/>
      <c r="DY499" s="26" t="e">
        <f t="shared" si="2262"/>
        <v>#DIV/0!</v>
      </c>
      <c r="DZ499" s="26">
        <f t="shared" si="2249"/>
        <v>1</v>
      </c>
      <c r="EA499" s="26">
        <f t="shared" si="2197"/>
        <v>1.1815968892479078</v>
      </c>
      <c r="EC499" s="26" t="e">
        <f t="shared" si="2220"/>
        <v>#DIV/0!</v>
      </c>
      <c r="ED499" s="26">
        <f t="shared" si="2221"/>
        <v>-5.6799129235735012E-3</v>
      </c>
      <c r="EE499" s="26" t="e">
        <f t="shared" si="2222"/>
        <v>#DIV/0!</v>
      </c>
      <c r="EF499" s="26" t="e">
        <f t="shared" si="2223"/>
        <v>#DIV/0!</v>
      </c>
      <c r="EG499" s="26"/>
      <c r="EI499" s="26" t="e">
        <f t="shared" si="2224"/>
        <v>#DIV/0!</v>
      </c>
      <c r="EJ499" s="26">
        <f t="shared" si="2250"/>
        <v>1</v>
      </c>
      <c r="EK499" s="26">
        <f t="shared" si="2198"/>
        <v>1.20737368147919</v>
      </c>
      <c r="EN499" s="26" t="e">
        <f t="shared" si="2251"/>
        <v>#DIV/0!</v>
      </c>
      <c r="EO499" s="26">
        <f t="shared" si="2252"/>
        <v>3.4278416385185424E-2</v>
      </c>
      <c r="EP499" s="26" t="e">
        <f t="shared" si="2253"/>
        <v>#DIV/0!</v>
      </c>
      <c r="EQ499" s="26" t="e">
        <f t="shared" si="2254"/>
        <v>#DIV/0!</v>
      </c>
      <c r="ET499" s="26" t="e">
        <f t="shared" si="2255"/>
        <v>#DIV/0!</v>
      </c>
      <c r="EU499" s="26">
        <f t="shared" si="2256"/>
        <v>1</v>
      </c>
      <c r="EV499" s="26">
        <f t="shared" si="2199"/>
        <v>1.1662650181160659</v>
      </c>
      <c r="EW499" s="26"/>
      <c r="EX499" s="26" t="e">
        <f t="shared" si="2225"/>
        <v>#DIV/0!</v>
      </c>
      <c r="EY499" s="26">
        <f t="shared" si="2226"/>
        <v>6.8920606134783655E-3</v>
      </c>
      <c r="EZ499" s="26" t="e">
        <f t="shared" si="2227"/>
        <v>#DIV/0!</v>
      </c>
      <c r="FA499" s="26" t="e">
        <f t="shared" si="2228"/>
        <v>#DIV/0!</v>
      </c>
      <c r="FB499" s="26"/>
      <c r="FC499" s="26"/>
      <c r="FD499" s="26" t="e">
        <f t="shared" si="2257"/>
        <v>#DIV/0!</v>
      </c>
      <c r="FE499" s="26">
        <f t="shared" si="2258"/>
        <v>1</v>
      </c>
      <c r="FF499" s="26">
        <f t="shared" si="2229"/>
        <v>1.0027207524788948</v>
      </c>
      <c r="FI499" s="367">
        <f>[10]Total_Commercial_LMDI_UtilAdj!AF35</f>
        <v>1.0202518193888268</v>
      </c>
      <c r="FN499">
        <f t="shared" si="2230"/>
        <v>1.5050759049288574E-4</v>
      </c>
      <c r="FR499" s="26" t="e">
        <f t="shared" si="2231"/>
        <v>#DIV/0!</v>
      </c>
      <c r="FS499" s="26">
        <f t="shared" si="2259"/>
        <v>1</v>
      </c>
      <c r="FT499" s="37">
        <f t="shared" si="2200"/>
        <v>1.0139558417697248</v>
      </c>
      <c r="FV499" s="26">
        <f t="shared" si="2201"/>
        <v>0.62062828743556953</v>
      </c>
      <c r="FX499" s="8">
        <f t="shared" si="2260"/>
        <v>20</v>
      </c>
      <c r="FY499" t="b">
        <f t="shared" si="2232"/>
        <v>1</v>
      </c>
    </row>
    <row r="500" spans="1:181" x14ac:dyDescent="0.2">
      <c r="A500" t="s">
        <v>1073</v>
      </c>
      <c r="B500" s="365">
        <f t="shared" si="2233"/>
        <v>1970</v>
      </c>
      <c r="C500" s="42">
        <f t="shared" ref="C500:F500" si="2289">C105</f>
        <v>13765.758</v>
      </c>
      <c r="D500" s="42">
        <f t="shared" si="2289"/>
        <v>8346.2950000000001</v>
      </c>
      <c r="E500" s="42">
        <f t="shared" si="2289"/>
        <v>29627.901000000002</v>
      </c>
      <c r="F500" s="42">
        <f t="shared" si="2289"/>
        <v>16098.249</v>
      </c>
      <c r="G500" s="42"/>
      <c r="H500" s="42">
        <f t="shared" si="2179"/>
        <v>67838.202999999994</v>
      </c>
      <c r="I500" s="365"/>
      <c r="J500" s="365"/>
      <c r="K500" s="42">
        <f t="shared" ref="K500" si="2290">K105</f>
        <v>13765.758000000002</v>
      </c>
      <c r="L500" s="42">
        <f t="shared" si="2180"/>
        <v>8346.2950000000001</v>
      </c>
      <c r="M500" s="42">
        <f>M105</f>
        <v>24267.23935606896</v>
      </c>
      <c r="N500" s="42">
        <f>N105</f>
        <v>15134.086036114128</v>
      </c>
      <c r="O500" s="42"/>
      <c r="P500" s="42">
        <f t="shared" ref="P500:P535" si="2291">SUM(K500:N500)</f>
        <v>61513.378392183091</v>
      </c>
      <c r="Q500" s="27"/>
      <c r="R500" s="27"/>
      <c r="S500" s="51">
        <f>K500/C500</f>
        <v>1.0000000000000002</v>
      </c>
      <c r="T500" s="51">
        <f>L500/D500</f>
        <v>1</v>
      </c>
      <c r="U500" s="51">
        <f>M500/E500</f>
        <v>0.81906711366657259</v>
      </c>
      <c r="V500" s="51">
        <f>N500/F500</f>
        <v>0.94010758785717174</v>
      </c>
      <c r="W500" s="51"/>
      <c r="X500" s="51">
        <f>P500/H500</f>
        <v>0.90676603553580415</v>
      </c>
      <c r="Z500" s="231">
        <f>Z105</f>
        <v>63443</v>
      </c>
      <c r="AA500" s="231">
        <f t="shared" si="2181"/>
        <v>43217.587378911085</v>
      </c>
      <c r="AB500" s="231">
        <f t="shared" ref="AB500:AC519" si="2292">AB105</f>
        <v>1373.1050998283695</v>
      </c>
      <c r="AC500" s="277">
        <f t="shared" si="2292"/>
        <v>0.68193706832566803</v>
      </c>
      <c r="AD500" s="23"/>
      <c r="AE500" s="42">
        <f t="shared" si="2182"/>
        <v>4717.7</v>
      </c>
      <c r="AH500" s="267">
        <f t="shared" si="2183"/>
        <v>216.97835852655143</v>
      </c>
      <c r="AI500" s="267">
        <f t="shared" si="2184"/>
        <v>193.12264997172764</v>
      </c>
      <c r="AJ500" s="267">
        <f t="shared" ref="AJ500:AJ508" si="2293">M500/AB500</f>
        <v>17.673257028250955</v>
      </c>
      <c r="AK500" s="51">
        <f t="shared" si="2203"/>
        <v>22.192789832164756</v>
      </c>
      <c r="AN500" s="34">
        <f t="shared" si="2204"/>
        <v>13.038849098540199</v>
      </c>
      <c r="AO500" s="34">
        <f t="shared" si="2205"/>
        <v>14.379507599041906</v>
      </c>
      <c r="AQ500" s="26">
        <f t="shared" ref="AQ500:AQ541" si="2294">AH500/AH$515</f>
        <v>1.1817781260386062</v>
      </c>
      <c r="AR500" s="26">
        <f t="shared" si="2206"/>
        <v>0.97846749719109416</v>
      </c>
      <c r="AS500" s="26">
        <f>AJ500/AJ$515</f>
        <v>1.3244504805430681</v>
      </c>
      <c r="AT500" s="26">
        <f>AK500/AK$515</f>
        <v>1.1450058441116822</v>
      </c>
      <c r="AU500" s="26"/>
      <c r="AV500" s="26">
        <f t="shared" ref="AV500:AV541" si="2295">AN500/AN$515</f>
        <v>1.426628986195605</v>
      </c>
      <c r="AY500" s="34">
        <f t="shared" ref="AY500:AY535" si="2296">Z500/$AE500</f>
        <v>13.447866545138522</v>
      </c>
      <c r="AZ500" s="34">
        <f t="shared" si="2207"/>
        <v>9.160732428707016</v>
      </c>
      <c r="BA500" s="34">
        <f t="shared" ref="BA500:BA535" si="2297">AB500/$AE500</f>
        <v>0.2910539245455136</v>
      </c>
      <c r="BB500" s="34">
        <f t="shared" si="2208"/>
        <v>1.4454862927394029E-4</v>
      </c>
      <c r="BD500" s="34"/>
      <c r="BE500" s="26"/>
      <c r="BF500" s="26"/>
      <c r="BH500" s="51">
        <f>[2]Residential_Total_LMDI_UtilAdj!AG36</f>
        <v>1.1689486188370768</v>
      </c>
      <c r="BI500" s="258">
        <f>[10]Total_Commercial_LMDI_UtilAdj!AG36</f>
        <v>0.93855880452036988</v>
      </c>
      <c r="BJ500" s="51">
        <f>[11]Industrial_Total_LMDI_UtilAdj!AG36</f>
        <v>1.2414455183017863</v>
      </c>
      <c r="BK500" s="258">
        <f t="shared" ref="BK500:BK541" si="2298">BK105</f>
        <v>1.1934927904088419</v>
      </c>
      <c r="BL500" s="365"/>
      <c r="BN500" s="51">
        <f>[2]Residential_Total_LMDI_UtilAdj!AE36</f>
        <v>0.98954868053757905</v>
      </c>
      <c r="BO500" s="258">
        <f>[10]Total_Commercial_LMDI_UtilAdj!AE36</f>
        <v>1.0163108237421086</v>
      </c>
      <c r="BP500" s="51">
        <f>[11]Industrial_Total_LMDI_UtilAdj!AE36</f>
        <v>1.0516300114718717</v>
      </c>
      <c r="BQ500" s="258">
        <f t="shared" ref="BQ500:BQ541" si="2299">BQ105</f>
        <v>0.95937390934674072</v>
      </c>
      <c r="BR500" s="365"/>
      <c r="BZ500" s="83">
        <f t="shared" si="2209"/>
        <v>0.62192019194009784</v>
      </c>
      <c r="CA500" s="83">
        <f t="shared" si="2185"/>
        <v>1.4278001412064965</v>
      </c>
      <c r="CB500" s="83">
        <f t="shared" si="2186"/>
        <v>1.426628986195605</v>
      </c>
      <c r="CC500" s="83">
        <f t="shared" si="2187"/>
        <v>1.20737368147919</v>
      </c>
      <c r="CD500" s="83">
        <f t="shared" si="2188"/>
        <v>1.0027207524788948</v>
      </c>
      <c r="CE500" s="83">
        <f t="shared" si="2189"/>
        <v>1.1621712469722894</v>
      </c>
      <c r="CF500" s="84">
        <f t="shared" si="2210"/>
        <v>0.88724903063207639</v>
      </c>
      <c r="CG500" s="84">
        <f t="shared" si="2190"/>
        <v>0.88724937292207784</v>
      </c>
      <c r="CH500" s="9"/>
      <c r="CI500" s="84">
        <f t="shared" si="2211"/>
        <v>1.2106586464160269</v>
      </c>
      <c r="CJ500" s="26"/>
      <c r="CK500" s="87">
        <f t="shared" si="2191"/>
        <v>1.7535807912798469</v>
      </c>
      <c r="CL500" s="87">
        <f t="shared" si="2212"/>
        <v>5.1828784781950358E-3</v>
      </c>
      <c r="CM500" s="92">
        <f t="shared" si="2213"/>
        <v>1</v>
      </c>
      <c r="CN500" s="92">
        <f t="shared" si="2214"/>
        <v>1</v>
      </c>
      <c r="CO500" s="5">
        <f t="shared" si="2192"/>
        <v>1</v>
      </c>
      <c r="CP500" s="91">
        <f t="shared" si="2193"/>
        <v>1</v>
      </c>
      <c r="CQ500" s="37">
        <f>BZ500*CC500*CD500*CE500*FT500</f>
        <v>0.88724903063207639</v>
      </c>
      <c r="CR500">
        <f t="shared" si="2195"/>
        <v>1.2106586464160269</v>
      </c>
      <c r="CS500" s="84">
        <f t="shared" si="2196"/>
        <v>1.1815968892479078</v>
      </c>
      <c r="CT500" s="205"/>
      <c r="CU500" s="244"/>
      <c r="CV500" s="5"/>
      <c r="CW500" s="26">
        <f t="shared" si="2215"/>
        <v>0.22378478242952929</v>
      </c>
      <c r="CX500" s="26">
        <f t="shared" si="2216"/>
        <v>0.1356825981299154</v>
      </c>
      <c r="CY500" s="26">
        <f t="shared" si="2217"/>
        <v>0.39450343958270967</v>
      </c>
      <c r="CZ500" s="26">
        <f t="shared" si="2218"/>
        <v>0.24602917985784561</v>
      </c>
      <c r="DA500" s="26"/>
      <c r="DB500">
        <f t="shared" si="2219"/>
        <v>1</v>
      </c>
      <c r="DD500" s="26" t="e">
        <f t="shared" si="2235"/>
        <v>#DIV/0!</v>
      </c>
      <c r="DE500" s="26" t="e">
        <f t="shared" si="2236"/>
        <v>#DIV/0!</v>
      </c>
      <c r="DF500" s="26" t="e">
        <f t="shared" si="2237"/>
        <v>#DIV/0!</v>
      </c>
      <c r="DG500" s="26" t="e">
        <f t="shared" si="2238"/>
        <v>#DIV/0!</v>
      </c>
      <c r="DH500" s="26"/>
      <c r="DI500" s="26" t="e">
        <f t="shared" si="2239"/>
        <v>#DIV/0!</v>
      </c>
      <c r="DJ500" s="26"/>
      <c r="DK500" s="26" t="e">
        <f t="shared" si="2240"/>
        <v>#DIV/0!</v>
      </c>
      <c r="DL500" s="26" t="e">
        <f t="shared" si="2241"/>
        <v>#DIV/0!</v>
      </c>
      <c r="DM500" s="26" t="e">
        <f t="shared" si="2242"/>
        <v>#DIV/0!</v>
      </c>
      <c r="DN500" s="26" t="e">
        <f t="shared" si="2243"/>
        <v>#DIV/0!</v>
      </c>
      <c r="DO500" s="26"/>
      <c r="DP500" s="26" t="e">
        <f t="shared" si="2244"/>
        <v>#DIV/0!</v>
      </c>
      <c r="DQ500" s="26"/>
      <c r="DR500" s="26"/>
      <c r="DS500" s="26" t="e">
        <f t="shared" si="2245"/>
        <v>#DIV/0!</v>
      </c>
      <c r="DT500" s="26">
        <f t="shared" si="2246"/>
        <v>3.8884445236656788E-2</v>
      </c>
      <c r="DU500" s="26" t="e">
        <f t="shared" si="2247"/>
        <v>#DIV/0!</v>
      </c>
      <c r="DV500" s="26" t="e">
        <f t="shared" si="2248"/>
        <v>#DIV/0!</v>
      </c>
      <c r="DW500" s="26"/>
      <c r="DY500" s="26" t="e">
        <f t="shared" si="2262"/>
        <v>#DIV/0!</v>
      </c>
      <c r="DZ500" s="26">
        <f t="shared" si="2249"/>
        <v>1</v>
      </c>
      <c r="EA500" s="26">
        <f t="shared" si="2197"/>
        <v>1.1815968892479078</v>
      </c>
      <c r="EC500" s="26" t="e">
        <f t="shared" si="2220"/>
        <v>#DIV/0!</v>
      </c>
      <c r="ED500" s="26">
        <f t="shared" si="2221"/>
        <v>2.2480301983122758E-2</v>
      </c>
      <c r="EE500" s="26" t="e">
        <f t="shared" si="2222"/>
        <v>#DIV/0!</v>
      </c>
      <c r="EF500" s="26" t="e">
        <f t="shared" si="2223"/>
        <v>#DIV/0!</v>
      </c>
      <c r="EG500" s="26"/>
      <c r="EI500" s="26" t="e">
        <f t="shared" si="2224"/>
        <v>#DIV/0!</v>
      </c>
      <c r="EJ500" s="26">
        <f t="shared" si="2250"/>
        <v>1</v>
      </c>
      <c r="EK500" s="26">
        <f t="shared" si="2198"/>
        <v>1.20737368147919</v>
      </c>
      <c r="EN500" s="26" t="e">
        <f t="shared" si="2251"/>
        <v>#DIV/0!</v>
      </c>
      <c r="EO500" s="26">
        <f t="shared" si="2252"/>
        <v>3.7828678205466926E-2</v>
      </c>
      <c r="EP500" s="26" t="e">
        <f t="shared" si="2253"/>
        <v>#DIV/0!</v>
      </c>
      <c r="EQ500" s="26" t="e">
        <f t="shared" si="2254"/>
        <v>#DIV/0!</v>
      </c>
      <c r="ET500" s="26" t="e">
        <f t="shared" si="2255"/>
        <v>#DIV/0!</v>
      </c>
      <c r="EU500" s="26">
        <f t="shared" si="2256"/>
        <v>1</v>
      </c>
      <c r="EV500" s="26">
        <f>EU500/EU$515</f>
        <v>1.1621712469722894</v>
      </c>
      <c r="EW500" s="26"/>
      <c r="EX500" s="26" t="e">
        <f t="shared" si="2225"/>
        <v>#DIV/0!</v>
      </c>
      <c r="EY500" s="26">
        <f t="shared" si="2226"/>
        <v>-4.357580399958972E-3</v>
      </c>
      <c r="EZ500" s="26" t="e">
        <f t="shared" si="2227"/>
        <v>#DIV/0!</v>
      </c>
      <c r="FA500" s="26" t="e">
        <f t="shared" si="2228"/>
        <v>#DIV/0!</v>
      </c>
      <c r="FB500" s="26"/>
      <c r="FC500" s="26"/>
      <c r="FD500" s="26" t="e">
        <f t="shared" si="2257"/>
        <v>#DIV/0!</v>
      </c>
      <c r="FE500" s="26">
        <f t="shared" si="2258"/>
        <v>1</v>
      </c>
      <c r="FF500" s="26">
        <f t="shared" si="2229"/>
        <v>1.0027207524788948</v>
      </c>
      <c r="FH500" s="367">
        <f>[2]Residential_Total_LMDI_UtilAdj!AF36</f>
        <v>1.0216528738775184</v>
      </c>
      <c r="FI500" s="367">
        <f>[10]Total_Commercial_LMDI_UtilAdj!AF36</f>
        <v>1.0257897728637211</v>
      </c>
      <c r="FJ500" s="367">
        <f>[11]Industrial_Total_LMDI_UtilAdj!AF36</f>
        <v>1.014482638689111</v>
      </c>
      <c r="FK500" s="253">
        <v>1</v>
      </c>
      <c r="FL500" s="253"/>
      <c r="FN500">
        <f t="shared" si="2230"/>
        <v>5.4133474311492506E-3</v>
      </c>
      <c r="FR500" s="26" t="e">
        <f t="shared" ref="FR500:FR541" si="2300">EXP(SUMPRODUCT($DK500:$DN500,FM500:FP500))</f>
        <v>#DIV/0!</v>
      </c>
      <c r="FS500" s="26">
        <f t="shared" ref="FS500:FS541" si="2301">IF(ISERR(FR500),FS499,FR500*FS499)</f>
        <v>1</v>
      </c>
      <c r="FT500" s="37">
        <f t="shared" ref="FT500:FT541" si="2302">FS500/FS$515</f>
        <v>1.0139558417697248</v>
      </c>
      <c r="FV500" s="26">
        <f t="shared" si="2201"/>
        <v>0.62192019194009784</v>
      </c>
      <c r="FX500" s="8">
        <f t="shared" si="2260"/>
        <v>21</v>
      </c>
      <c r="FY500" t="b">
        <f t="shared" si="2232"/>
        <v>1</v>
      </c>
    </row>
    <row r="501" spans="1:181" x14ac:dyDescent="0.2">
      <c r="A501" t="s">
        <v>1073</v>
      </c>
      <c r="B501" s="365">
        <f t="shared" si="2233"/>
        <v>1971</v>
      </c>
      <c r="C501" s="42">
        <f t="shared" ref="C501:F501" si="2303">C106</f>
        <v>14246.2</v>
      </c>
      <c r="D501" s="42">
        <f t="shared" si="2303"/>
        <v>8720.9539999999997</v>
      </c>
      <c r="E501" s="42">
        <f t="shared" si="2303"/>
        <v>29585.942999999999</v>
      </c>
      <c r="F501" s="42">
        <f t="shared" si="2303"/>
        <v>16730.053</v>
      </c>
      <c r="G501" s="42"/>
      <c r="H501" s="42">
        <f t="shared" si="2179"/>
        <v>69283.149999999994</v>
      </c>
      <c r="I501" s="365"/>
      <c r="J501" s="365"/>
      <c r="K501" s="42">
        <f t="shared" ref="K501" si="2304">K106</f>
        <v>14246.2</v>
      </c>
      <c r="L501" s="42">
        <f t="shared" si="2180"/>
        <v>8720.9529999999995</v>
      </c>
      <c r="M501" s="42">
        <f t="shared" ref="M501" si="2305">M106</f>
        <v>24431.628397891007</v>
      </c>
      <c r="N501" s="42">
        <f t="shared" ref="N501" si="2306">N106</f>
        <v>15845.497141968091</v>
      </c>
      <c r="O501" s="42"/>
      <c r="P501" s="42">
        <f t="shared" si="2291"/>
        <v>63244.278539859093</v>
      </c>
      <c r="Q501" s="27"/>
      <c r="R501" s="27"/>
      <c r="S501" s="51">
        <f t="shared" ref="S501:S535" si="2307">K501/C501</f>
        <v>1</v>
      </c>
      <c r="T501" s="51">
        <f t="shared" ref="T501:T535" si="2308">L501/D501</f>
        <v>0.99999988533364581</v>
      </c>
      <c r="U501" s="51">
        <f t="shared" ref="U501:U535" si="2309">M501/E501</f>
        <v>0.82578501546802163</v>
      </c>
      <c r="V501" s="51">
        <f t="shared" ref="V501:V535" si="2310">N501/F501</f>
        <v>0.94712773127306238</v>
      </c>
      <c r="W501" s="51"/>
      <c r="X501" s="51">
        <f t="shared" ref="X501:X534" si="2311">P501/H501</f>
        <v>0.91283780457238306</v>
      </c>
      <c r="Z501" s="231">
        <f t="shared" ref="Z501" si="2312">Z106</f>
        <v>65211.199999999997</v>
      </c>
      <c r="AA501" s="231">
        <f t="shared" si="2181"/>
        <v>44196.531411053329</v>
      </c>
      <c r="AB501" s="231">
        <f t="shared" si="2292"/>
        <v>1330.8485709901611</v>
      </c>
      <c r="AC501" s="277">
        <f t="shared" si="2292"/>
        <v>0.71329863032904883</v>
      </c>
      <c r="AD501" s="23"/>
      <c r="AE501" s="42">
        <f t="shared" si="2182"/>
        <v>4873</v>
      </c>
      <c r="AH501" s="267">
        <f t="shared" si="2183"/>
        <v>218.4624727040754</v>
      </c>
      <c r="AI501" s="267">
        <f t="shared" si="2184"/>
        <v>197.32211378513139</v>
      </c>
      <c r="AJ501" s="267">
        <f t="shared" si="2293"/>
        <v>18.35793262317868</v>
      </c>
      <c r="AK501" s="51">
        <f t="shared" si="2203"/>
        <v>22.214394460085352</v>
      </c>
      <c r="AN501" s="34">
        <f t="shared" si="2204"/>
        <v>12.978509858374531</v>
      </c>
      <c r="AO501" s="34">
        <f t="shared" si="2205"/>
        <v>14.217761132772418</v>
      </c>
      <c r="AQ501" s="26">
        <f t="shared" si="2294"/>
        <v>1.1898613915008942</v>
      </c>
      <c r="AR501" s="26">
        <f t="shared" si="2206"/>
        <v>0.99974433265108431</v>
      </c>
      <c r="AS501" s="26">
        <f t="shared" ref="AS501:AS541" si="2313">AJ501/AJ$515</f>
        <v>1.3757607126790332</v>
      </c>
      <c r="AT501" s="26">
        <f t="shared" ref="AT501:AT541" si="2314">AK501/AK$515</f>
        <v>1.1461205045674439</v>
      </c>
      <c r="AU501" s="26"/>
      <c r="AV501" s="26">
        <f t="shared" si="2295"/>
        <v>1.4200270454587498</v>
      </c>
      <c r="AY501" s="34">
        <f t="shared" si="2296"/>
        <v>13.382146521649908</v>
      </c>
      <c r="AZ501" s="34">
        <f t="shared" si="2207"/>
        <v>9.0696760539818033</v>
      </c>
      <c r="BA501" s="34">
        <f t="shared" si="2297"/>
        <v>0.27310662240717443</v>
      </c>
      <c r="BB501" s="34">
        <f t="shared" si="2208"/>
        <v>1.4637772015781836E-4</v>
      </c>
      <c r="BD501" s="34"/>
      <c r="BE501" s="26"/>
      <c r="BF501" s="26"/>
      <c r="BH501" s="51">
        <f>[2]Residential_Total_LMDI_UtilAdj!AG37</f>
        <v>1.1931168318503487</v>
      </c>
      <c r="BI501" s="258">
        <f>[10]Total_Commercial_LMDI_UtilAdj!AG37</f>
        <v>0.96369456179996371</v>
      </c>
      <c r="BJ501" s="51">
        <f>[11]Industrial_Total_LMDI_UtilAdj!AG37</f>
        <v>1.2353834359476483</v>
      </c>
      <c r="BK501" s="258">
        <f t="shared" si="2298"/>
        <v>1.1820648969438168</v>
      </c>
      <c r="BL501" s="365"/>
      <c r="BN501" s="51">
        <f>[2]Residential_Total_LMDI_UtilAdj!AE37</f>
        <v>0.97698809646475382</v>
      </c>
      <c r="BO501" s="258">
        <f>[10]Total_Commercial_LMDI_UtilAdj!AE37</f>
        <v>1.0124212430756203</v>
      </c>
      <c r="BP501" s="51">
        <f>[11]Industrial_Total_LMDI_UtilAdj!AE37</f>
        <v>1.0984154233679448</v>
      </c>
      <c r="BQ501" s="258">
        <f t="shared" si="2299"/>
        <v>0.96959186211407933</v>
      </c>
      <c r="BR501" s="365"/>
      <c r="BZ501" s="83">
        <f t="shared" si="2209"/>
        <v>0.64239292352716293</v>
      </c>
      <c r="CA501" s="83">
        <f t="shared" si="2185"/>
        <v>1.4117396728080784</v>
      </c>
      <c r="CB501" s="83">
        <f t="shared" si="2186"/>
        <v>1.4200270454587498</v>
      </c>
      <c r="CC501" s="83">
        <f t="shared" si="2187"/>
        <v>1.1785155351020744</v>
      </c>
      <c r="CD501" s="83">
        <f t="shared" si="2188"/>
        <v>1.0191284608171844</v>
      </c>
      <c r="CE501" s="83">
        <f t="shared" si="2189"/>
        <v>1.1667243121390818</v>
      </c>
      <c r="CF501" s="84">
        <f t="shared" si="2210"/>
        <v>0.91221499675446971</v>
      </c>
      <c r="CG501" s="84">
        <f t="shared" si="2190"/>
        <v>0.91221532521988591</v>
      </c>
      <c r="CH501" s="9"/>
      <c r="CI501" s="84">
        <f t="shared" si="2211"/>
        <v>1.2010587233377177</v>
      </c>
      <c r="CJ501" s="26"/>
      <c r="CK501" s="87">
        <f t="shared" si="2191"/>
        <v>1.8756789703301522</v>
      </c>
      <c r="CL501" s="87">
        <f t="shared" si="2212"/>
        <v>4.8520443966358056E-3</v>
      </c>
      <c r="CM501" s="92">
        <f t="shared" si="2213"/>
        <v>1</v>
      </c>
      <c r="CN501" s="92">
        <f t="shared" si="2214"/>
        <v>1</v>
      </c>
      <c r="CO501" s="5">
        <f t="shared" si="2192"/>
        <v>1</v>
      </c>
      <c r="CP501" s="91">
        <f t="shared" si="2193"/>
        <v>1</v>
      </c>
      <c r="CQ501" s="37">
        <f t="shared" ref="CQ501:CQ538" si="2315">BZ501*CC501*CD501*CE501*FT501</f>
        <v>0.91221499675446971</v>
      </c>
      <c r="CR501">
        <f t="shared" si="2195"/>
        <v>1.2010587233377177</v>
      </c>
      <c r="CS501" s="84">
        <f t="shared" si="2196"/>
        <v>1.2049285759612476</v>
      </c>
      <c r="CT501" s="205"/>
      <c r="CU501" s="244"/>
      <c r="CV501" s="5"/>
      <c r="CW501" s="26">
        <f t="shared" si="2215"/>
        <v>0.22525673988076994</v>
      </c>
      <c r="CX501" s="26">
        <f t="shared" si="2216"/>
        <v>0.13789315336254018</v>
      </c>
      <c r="CY501" s="26">
        <f t="shared" si="2217"/>
        <v>0.38630574910413767</v>
      </c>
      <c r="CZ501" s="26">
        <f t="shared" si="2218"/>
        <v>0.25054435765255223</v>
      </c>
      <c r="DA501" s="26"/>
      <c r="DB501">
        <f t="shared" si="2219"/>
        <v>1</v>
      </c>
      <c r="DD501" s="26">
        <f t="shared" si="2235"/>
        <v>0.22451995697378541</v>
      </c>
      <c r="DE501" s="26">
        <f t="shared" si="2236"/>
        <v>0.13678489872828897</v>
      </c>
      <c r="DF501" s="26">
        <f t="shared" si="2237"/>
        <v>0.39039024937378131</v>
      </c>
      <c r="DG501" s="26">
        <f t="shared" si="2238"/>
        <v>0.24827992610301536</v>
      </c>
      <c r="DH501" s="26"/>
      <c r="DI501" s="26">
        <f t="shared" si="2239"/>
        <v>0.9999750311788711</v>
      </c>
      <c r="DJ501" s="26"/>
      <c r="DK501" s="26">
        <f t="shared" si="2240"/>
        <v>0.22452556311240962</v>
      </c>
      <c r="DL501" s="26">
        <f t="shared" si="2241"/>
        <v>0.13678831417123805</v>
      </c>
      <c r="DM501" s="26">
        <f t="shared" si="2242"/>
        <v>0.39039999720148016</v>
      </c>
      <c r="DN501" s="26">
        <f t="shared" si="2243"/>
        <v>0.24828612551487211</v>
      </c>
      <c r="DO501" s="26"/>
      <c r="DP501" s="26">
        <f t="shared" si="2244"/>
        <v>1</v>
      </c>
      <c r="DQ501" s="26"/>
      <c r="DR501" s="26"/>
      <c r="DS501" s="26">
        <f t="shared" si="2245"/>
        <v>6.8166318722143017E-3</v>
      </c>
      <c r="DT501" s="26">
        <f t="shared" si="2246"/>
        <v>2.1512009634161566E-2</v>
      </c>
      <c r="DU501" s="26">
        <f t="shared" si="2247"/>
        <v>3.800918197175629E-2</v>
      </c>
      <c r="DV501" s="26">
        <f t="shared" si="2248"/>
        <v>9.7302407119429835E-4</v>
      </c>
      <c r="DW501" s="26"/>
      <c r="DY501" s="26">
        <f t="shared" si="2262"/>
        <v>1.0197458938201762</v>
      </c>
      <c r="DZ501" s="26">
        <f t="shared" si="2249"/>
        <v>1.0197458938201762</v>
      </c>
      <c r="EA501" s="26">
        <f t="shared" si="2197"/>
        <v>1.2049285759612476</v>
      </c>
      <c r="EC501" s="26">
        <f t="shared" si="2220"/>
        <v>-4.8990028268910968E-3</v>
      </c>
      <c r="ED501" s="26">
        <f t="shared" si="2221"/>
        <v>-9.9895876753594084E-3</v>
      </c>
      <c r="EE501" s="26">
        <f t="shared" si="2222"/>
        <v>-6.3646280515710196E-2</v>
      </c>
      <c r="EF501" s="26">
        <f t="shared" si="2223"/>
        <v>1.257441952647079E-2</v>
      </c>
      <c r="EG501" s="26"/>
      <c r="EI501" s="26">
        <f t="shared" si="2224"/>
        <v>0.97609841358993299</v>
      </c>
      <c r="EJ501" s="26">
        <f t="shared" si="2250"/>
        <v>0.97609841358993299</v>
      </c>
      <c r="EK501" s="26">
        <f t="shared" si="2198"/>
        <v>1.1785155351020744</v>
      </c>
      <c r="EN501" s="26">
        <f t="shared" si="2251"/>
        <v>2.0464341027757606E-2</v>
      </c>
      <c r="EO501" s="26">
        <f t="shared" si="2252"/>
        <v>2.6428887748665406E-2</v>
      </c>
      <c r="EP501" s="26">
        <f t="shared" si="2253"/>
        <v>-4.8950448907100486E-3</v>
      </c>
      <c r="EQ501" s="26">
        <f t="shared" si="2254"/>
        <v>-9.6213042368326878E-3</v>
      </c>
      <c r="ET501" s="26">
        <f t="shared" si="2255"/>
        <v>1.0039177231226932</v>
      </c>
      <c r="EU501" s="26">
        <f t="shared" si="2256"/>
        <v>1.0039177231226932</v>
      </c>
      <c r="EV501" s="26">
        <f t="shared" ref="EV501:EV538" si="2316">EU501/EU$515</f>
        <v>1.1667243121390818</v>
      </c>
      <c r="EW501" s="26"/>
      <c r="EX501" s="26">
        <f t="shared" si="2225"/>
        <v>-1.2774492732893885E-2</v>
      </c>
      <c r="EY501" s="26">
        <f t="shared" si="2226"/>
        <v>-3.834498893114849E-3</v>
      </c>
      <c r="EZ501" s="26">
        <f t="shared" si="2227"/>
        <v>4.3527264708140612E-2</v>
      </c>
      <c r="FA501" s="26">
        <f t="shared" si="2228"/>
        <v>1.0594328308026865E-2</v>
      </c>
      <c r="FB501" s="26"/>
      <c r="FC501" s="26"/>
      <c r="FD501" s="26">
        <f t="shared" si="2257"/>
        <v>1.0163631881535582</v>
      </c>
      <c r="FE501" s="26">
        <f t="shared" si="2258"/>
        <v>1.0163631881535582</v>
      </c>
      <c r="FF501" s="26">
        <f t="shared" si="2229"/>
        <v>1.0191284608171844</v>
      </c>
      <c r="FH501" s="367">
        <f>[2]Residential_Total_LMDI_UtilAdj!AF37</f>
        <v>1.0207611392051448</v>
      </c>
      <c r="FI501" s="367">
        <f>[10]Total_Commercial_LMDI_UtilAdj!AF37</f>
        <v>1.0246800799906515</v>
      </c>
      <c r="FJ501" s="367">
        <f>[11]Industrial_Total_LMDI_UtilAdj!AF37</f>
        <v>1.013850841246035</v>
      </c>
      <c r="FK501" s="253">
        <v>1</v>
      </c>
      <c r="FL501" s="253"/>
      <c r="FM501">
        <f t="shared" ref="FM501" si="2317">LN(FH501/FH500)</f>
        <v>-8.7321642264928266E-4</v>
      </c>
      <c r="FN501">
        <f t="shared" si="2230"/>
        <v>-1.0823792213894932E-3</v>
      </c>
      <c r="FO501">
        <f t="shared" ref="FO501" si="2318">LN(FJ501/FJ500)</f>
        <v>-6.2297198144094365E-4</v>
      </c>
      <c r="FP501">
        <f t="shared" ref="FP501:FP538" si="2319">LN(FK501/FK500)</f>
        <v>0</v>
      </c>
      <c r="FR501" s="26">
        <f t="shared" si="2300"/>
        <v>0.99941284794345819</v>
      </c>
      <c r="FS501" s="26">
        <f t="shared" si="2301"/>
        <v>0.99941284794345819</v>
      </c>
      <c r="FT501" s="37">
        <f t="shared" si="2302"/>
        <v>1.013360495511987</v>
      </c>
      <c r="FV501" s="26">
        <f t="shared" si="2201"/>
        <v>0.64239292352716293</v>
      </c>
      <c r="FX501" s="8">
        <f t="shared" si="2260"/>
        <v>22</v>
      </c>
      <c r="FY501" t="b">
        <f t="shared" si="2232"/>
        <v>1</v>
      </c>
    </row>
    <row r="502" spans="1:181" x14ac:dyDescent="0.2">
      <c r="A502" t="s">
        <v>1073</v>
      </c>
      <c r="B502" s="365">
        <f t="shared" si="2233"/>
        <v>1972</v>
      </c>
      <c r="C502" s="42">
        <f t="shared" ref="C502:F502" si="2320">C107</f>
        <v>14857.045</v>
      </c>
      <c r="D502" s="42">
        <f t="shared" si="2320"/>
        <v>9183.4159999999993</v>
      </c>
      <c r="E502" s="42">
        <f t="shared" si="2320"/>
        <v>30930.189000000002</v>
      </c>
      <c r="F502" s="42">
        <f t="shared" si="2320"/>
        <v>17717.291000000001</v>
      </c>
      <c r="G502" s="42"/>
      <c r="H502" s="42">
        <f t="shared" si="2179"/>
        <v>72687.941000000006</v>
      </c>
      <c r="I502" s="365"/>
      <c r="J502" s="365"/>
      <c r="K502" s="42">
        <f t="shared" ref="K502" si="2321">K107</f>
        <v>14857.046</v>
      </c>
      <c r="L502" s="42">
        <f t="shared" si="2180"/>
        <v>9183.4160000000011</v>
      </c>
      <c r="M502" s="42">
        <f t="shared" ref="M502" si="2322">M107</f>
        <v>25473.180486151425</v>
      </c>
      <c r="N502" s="42">
        <f t="shared" ref="N502" si="2323">N107</f>
        <v>16940.235230057697</v>
      </c>
      <c r="O502" s="42"/>
      <c r="P502" s="42">
        <f t="shared" si="2291"/>
        <v>66453.877716209128</v>
      </c>
      <c r="Q502" s="27"/>
      <c r="R502" s="27"/>
      <c r="S502" s="51">
        <f t="shared" si="2307"/>
        <v>1.0000000673081357</v>
      </c>
      <c r="T502" s="51">
        <f t="shared" si="2308"/>
        <v>1.0000000000000002</v>
      </c>
      <c r="U502" s="51">
        <f t="shared" si="2309"/>
        <v>0.82357015297098324</v>
      </c>
      <c r="V502" s="51">
        <f t="shared" si="2310"/>
        <v>0.95614138922579617</v>
      </c>
      <c r="W502" s="51"/>
      <c r="X502" s="51">
        <f t="shared" si="2311"/>
        <v>0.91423524730476435</v>
      </c>
      <c r="Z502" s="231">
        <f t="shared" ref="Z502" si="2324">Z107</f>
        <v>67274.100000000006</v>
      </c>
      <c r="AA502" s="231">
        <f t="shared" si="2181"/>
        <v>45237.158093969592</v>
      </c>
      <c r="AB502" s="231">
        <f t="shared" si="2292"/>
        <v>1387.1972804939919</v>
      </c>
      <c r="AC502" s="277">
        <f t="shared" si="2292"/>
        <v>0.75758347402363191</v>
      </c>
      <c r="AD502" s="23"/>
      <c r="AE502" s="42">
        <f t="shared" si="2182"/>
        <v>5128.8</v>
      </c>
      <c r="AH502" s="267">
        <f t="shared" si="2183"/>
        <v>220.84347468044908</v>
      </c>
      <c r="AI502" s="267">
        <f t="shared" si="2184"/>
        <v>203.00603280435095</v>
      </c>
      <c r="AJ502" s="267">
        <f t="shared" si="2293"/>
        <v>18.363055381048774</v>
      </c>
      <c r="AK502" s="51">
        <f t="shared" si="2203"/>
        <v>22.3608827421825</v>
      </c>
      <c r="AN502" s="34">
        <f t="shared" si="2204"/>
        <v>12.957003142296273</v>
      </c>
      <c r="AO502" s="34">
        <f t="shared" si="2205"/>
        <v>14.1725044844798</v>
      </c>
      <c r="AQ502" s="26">
        <f t="shared" si="2294"/>
        <v>1.2028295790788677</v>
      </c>
      <c r="AR502" s="26">
        <f t="shared" si="2206"/>
        <v>1.0285422495074801</v>
      </c>
      <c r="AS502" s="26">
        <f t="shared" si="2313"/>
        <v>1.3761446169651479</v>
      </c>
      <c r="AT502" s="26">
        <f t="shared" si="2314"/>
        <v>1.1536783618879334</v>
      </c>
      <c r="AU502" s="26"/>
      <c r="AV502" s="26">
        <f t="shared" si="2295"/>
        <v>1.4176739156446654</v>
      </c>
      <c r="AY502" s="34">
        <f t="shared" si="2296"/>
        <v>13.116927936359383</v>
      </c>
      <c r="AZ502" s="34">
        <f t="shared" si="2207"/>
        <v>8.8202226824929006</v>
      </c>
      <c r="BA502" s="34">
        <f t="shared" si="2297"/>
        <v>0.27047209493331614</v>
      </c>
      <c r="BB502" s="34">
        <f t="shared" si="2208"/>
        <v>1.4771164288403366E-4</v>
      </c>
      <c r="BD502" s="34"/>
      <c r="BE502" s="26"/>
      <c r="BF502" s="26"/>
      <c r="BH502" s="51">
        <f>[2]Residential_Total_LMDI_UtilAdj!AG38</f>
        <v>1.197540858346108</v>
      </c>
      <c r="BI502" s="258">
        <f>[10]Total_Commercial_LMDI_UtilAdj!AG38</f>
        <v>0.99260997072859802</v>
      </c>
      <c r="BJ502" s="51">
        <f>[11]Industrial_Total_LMDI_UtilAdj!AG38</f>
        <v>1.198174153631796</v>
      </c>
      <c r="BK502" s="258">
        <f t="shared" si="2298"/>
        <v>1.1818043808444494</v>
      </c>
      <c r="BL502" s="365"/>
      <c r="BN502" s="51">
        <f>[2]Residential_Total_LMDI_UtilAdj!AE38</f>
        <v>0.98687565457239135</v>
      </c>
      <c r="BO502" s="258">
        <f>[10]Total_Commercial_LMDI_UtilAdj!AE38</f>
        <v>1.0149143995319327</v>
      </c>
      <c r="BP502" s="51">
        <f>[11]Industrial_Total_LMDI_UtilAdj!AE38</f>
        <v>1.135190068703523</v>
      </c>
      <c r="BQ502" s="258">
        <f t="shared" si="2299"/>
        <v>0.97620078296171153</v>
      </c>
      <c r="BR502" s="365"/>
      <c r="BZ502" s="83">
        <f t="shared" si="2209"/>
        <v>0.6761142676351557</v>
      </c>
      <c r="CA502" s="83">
        <f t="shared" si="2185"/>
        <v>1.4072459550380041</v>
      </c>
      <c r="CB502" s="83">
        <f t="shared" si="2186"/>
        <v>1.4176739156446654</v>
      </c>
      <c r="CC502" s="83">
        <f t="shared" si="2187"/>
        <v>1.1670461056598083</v>
      </c>
      <c r="CD502" s="83">
        <f t="shared" si="2188"/>
        <v>1.0365899318163911</v>
      </c>
      <c r="CE502" s="83">
        <f t="shared" si="2189"/>
        <v>1.1586869104043367</v>
      </c>
      <c r="CF502" s="84">
        <f t="shared" si="2210"/>
        <v>0.95850926940484815</v>
      </c>
      <c r="CG502" s="84">
        <f t="shared" si="2190"/>
        <v>0.95850956122155651</v>
      </c>
      <c r="CH502" s="9"/>
      <c r="CI502" s="84">
        <f t="shared" si="2211"/>
        <v>1.2097482430924855</v>
      </c>
      <c r="CJ502" s="26"/>
      <c r="CK502" s="87">
        <f t="shared" si="2191"/>
        <v>1.9641518401072675</v>
      </c>
      <c r="CL502" s="87">
        <f t="shared" si="2212"/>
        <v>4.622201516638425E-3</v>
      </c>
      <c r="CM502" s="92">
        <f t="shared" si="2213"/>
        <v>1</v>
      </c>
      <c r="CN502" s="92">
        <f t="shared" si="2214"/>
        <v>1</v>
      </c>
      <c r="CO502" s="5">
        <f t="shared" si="2192"/>
        <v>1</v>
      </c>
      <c r="CP502" s="91">
        <f t="shared" si="2193"/>
        <v>1</v>
      </c>
      <c r="CQ502" s="37">
        <f t="shared" si="2315"/>
        <v>0.95850926940484815</v>
      </c>
      <c r="CR502">
        <f t="shared" si="2195"/>
        <v>1.2097482430924855</v>
      </c>
      <c r="CS502" s="84">
        <f t="shared" si="2196"/>
        <v>1.2147539919540373</v>
      </c>
      <c r="CT502" s="205"/>
      <c r="CU502" s="244"/>
      <c r="CV502" s="5"/>
      <c r="CW502" s="26">
        <f t="shared" si="2215"/>
        <v>0.22356928610617613</v>
      </c>
      <c r="CX502" s="26">
        <f t="shared" si="2216"/>
        <v>0.13819232700336498</v>
      </c>
      <c r="CY502" s="26">
        <f t="shared" si="2217"/>
        <v>0.38332120504591899</v>
      </c>
      <c r="CZ502" s="26">
        <f t="shared" si="2218"/>
        <v>0.25491718184453988</v>
      </c>
      <c r="DA502" s="26"/>
      <c r="DB502">
        <f t="shared" si="2219"/>
        <v>1</v>
      </c>
      <c r="DD502" s="26">
        <f t="shared" si="2235"/>
        <v>0.22441195560122132</v>
      </c>
      <c r="DE502" s="26">
        <f t="shared" si="2236"/>
        <v>0.13804268615083243</v>
      </c>
      <c r="DF502" s="26">
        <f t="shared" si="2237"/>
        <v>0.3848115481017535</v>
      </c>
      <c r="DG502" s="26">
        <f t="shared" si="2238"/>
        <v>0.25272446462884768</v>
      </c>
      <c r="DH502" s="26"/>
      <c r="DI502" s="26">
        <f t="shared" si="2239"/>
        <v>0.99999065448265501</v>
      </c>
      <c r="DJ502" s="26"/>
      <c r="DK502" s="26">
        <f t="shared" si="2240"/>
        <v>0.22441405286664484</v>
      </c>
      <c r="DL502" s="26">
        <f t="shared" si="2241"/>
        <v>0.13804397624320677</v>
      </c>
      <c r="DM502" s="26">
        <f t="shared" si="2242"/>
        <v>0.38481514439836007</v>
      </c>
      <c r="DN502" s="26">
        <f t="shared" si="2243"/>
        <v>0.25272682649178818</v>
      </c>
      <c r="DO502" s="26"/>
      <c r="DP502" s="26">
        <f t="shared" si="2244"/>
        <v>0.99999999999999978</v>
      </c>
      <c r="DQ502" s="26"/>
      <c r="DR502" s="26"/>
      <c r="DS502" s="26">
        <f t="shared" si="2245"/>
        <v>1.0839941072226128E-2</v>
      </c>
      <c r="DT502" s="26">
        <f t="shared" si="2246"/>
        <v>2.8398208067291576E-2</v>
      </c>
      <c r="DU502" s="26">
        <f t="shared" si="2247"/>
        <v>2.7900980783730084E-4</v>
      </c>
      <c r="DV502" s="26">
        <f t="shared" si="2248"/>
        <v>6.5726482770379208E-3</v>
      </c>
      <c r="DW502" s="26"/>
      <c r="DY502" s="26">
        <f t="shared" si="2262"/>
        <v>1.0081543555268009</v>
      </c>
      <c r="DZ502" s="26">
        <f t="shared" si="2249"/>
        <v>1.0280612643853813</v>
      </c>
      <c r="EA502" s="26">
        <f t="shared" si="2197"/>
        <v>1.2147539919540373</v>
      </c>
      <c r="EC502" s="26">
        <f t="shared" si="2220"/>
        <v>-2.0017864553842732E-2</v>
      </c>
      <c r="ED502" s="26">
        <f t="shared" si="2221"/>
        <v>-2.7889430131760103E-2</v>
      </c>
      <c r="EE502" s="26">
        <f t="shared" si="2222"/>
        <v>-9.6933452997310654E-3</v>
      </c>
      <c r="EF502" s="26">
        <f t="shared" si="2223"/>
        <v>9.0716091206800749E-3</v>
      </c>
      <c r="EG502" s="26"/>
      <c r="EI502" s="26">
        <f t="shared" si="2224"/>
        <v>0.9902679013550103</v>
      </c>
      <c r="EJ502" s="26">
        <f t="shared" si="2250"/>
        <v>0.96659892754165777</v>
      </c>
      <c r="EK502" s="26">
        <f t="shared" si="2198"/>
        <v>1.1670461056598083</v>
      </c>
      <c r="EN502" s="26">
        <f t="shared" si="2251"/>
        <v>3.7010999642301092E-3</v>
      </c>
      <c r="EO502" s="26">
        <f t="shared" si="2252"/>
        <v>2.9563408366104865E-2</v>
      </c>
      <c r="EP502" s="26">
        <f t="shared" si="2253"/>
        <v>-3.0582536905893586E-2</v>
      </c>
      <c r="EQ502" s="26">
        <f t="shared" si="2254"/>
        <v>-2.2041498053212681E-4</v>
      </c>
      <c r="ET502" s="26">
        <f t="shared" si="2255"/>
        <v>0.99311113889449232</v>
      </c>
      <c r="EU502" s="26">
        <f t="shared" si="2256"/>
        <v>0.99700187336674351</v>
      </c>
      <c r="EV502" s="26">
        <f t="shared" si="2316"/>
        <v>1.1586869104043367</v>
      </c>
      <c r="EW502" s="26"/>
      <c r="EX502" s="26">
        <f t="shared" si="2225"/>
        <v>1.0069580080807296E-2</v>
      </c>
      <c r="EY502" s="26">
        <f t="shared" si="2226"/>
        <v>2.459541144292554E-3</v>
      </c>
      <c r="EZ502" s="26">
        <f t="shared" si="2227"/>
        <v>3.2931481285193027E-2</v>
      </c>
      <c r="FA502" s="26">
        <f t="shared" si="2228"/>
        <v>6.7930632575700896E-3</v>
      </c>
      <c r="FB502" s="26"/>
      <c r="FC502" s="26"/>
      <c r="FD502" s="26">
        <f t="shared" si="2257"/>
        <v>1.0171337291328368</v>
      </c>
      <c r="FE502" s="26">
        <f t="shared" si="2258"/>
        <v>1.0337772797199678</v>
      </c>
      <c r="FF502" s="26">
        <f t="shared" si="2229"/>
        <v>1.0365899318163911</v>
      </c>
      <c r="FH502" s="367">
        <f>[2]Residential_Total_LMDI_UtilAdj!AF38</f>
        <v>1.0177739342496852</v>
      </c>
      <c r="FI502" s="367">
        <f>[10]Total_Commercial_LMDI_UtilAdj!AF38</f>
        <v>1.0209726030207953</v>
      </c>
      <c r="FJ502" s="367">
        <f>[11]Industrial_Total_LMDI_UtilAdj!AF38</f>
        <v>1.011754553080791</v>
      </c>
      <c r="FK502" s="253">
        <v>1</v>
      </c>
      <c r="FL502" s="253"/>
      <c r="FM502" s="370">
        <f t="shared" ref="FM502:FM541" si="2325">LN(FH502/FH501)</f>
        <v>-2.9307389728115609E-3</v>
      </c>
      <c r="FN502" s="370">
        <f t="shared" ref="FN502:FN541" si="2326">LN(FI502/FI501)</f>
        <v>-3.6247414431062239E-3</v>
      </c>
      <c r="FO502" s="370">
        <f t="shared" ref="FO502:FO541" si="2327">LN(FJ502/FJ501)</f>
        <v>-2.0697900188213383E-3</v>
      </c>
      <c r="FP502">
        <f t="shared" si="2319"/>
        <v>0</v>
      </c>
      <c r="FR502" s="26">
        <f t="shared" si="2300"/>
        <v>0.99804734962968145</v>
      </c>
      <c r="FS502" s="26">
        <f t="shared" si="2301"/>
        <v>0.99746134407582032</v>
      </c>
      <c r="FT502" s="37">
        <f t="shared" si="2302"/>
        <v>1.0113817567651595</v>
      </c>
      <c r="FV502" s="26">
        <f t="shared" si="2201"/>
        <v>0.6761142676351557</v>
      </c>
      <c r="FX502" s="8">
        <f t="shared" si="2260"/>
        <v>23</v>
      </c>
      <c r="FY502" t="b">
        <f t="shared" si="2232"/>
        <v>1</v>
      </c>
    </row>
    <row r="503" spans="1:181" x14ac:dyDescent="0.2">
      <c r="A503" t="s">
        <v>1073</v>
      </c>
      <c r="B503" s="365">
        <f t="shared" si="2233"/>
        <v>1973</v>
      </c>
      <c r="C503" s="42">
        <f t="shared" ref="C503:F503" si="2328">C108</f>
        <v>14897.351000000001</v>
      </c>
      <c r="D503" s="42">
        <f t="shared" si="2328"/>
        <v>9542.9570000000003</v>
      </c>
      <c r="E503" s="42">
        <f t="shared" si="2328"/>
        <v>32623.268</v>
      </c>
      <c r="F503" s="42">
        <f t="shared" si="2328"/>
        <v>18612.78</v>
      </c>
      <c r="G503" s="42"/>
      <c r="H503" s="42">
        <f t="shared" si="2179"/>
        <v>75676.356</v>
      </c>
      <c r="I503" s="365"/>
      <c r="J503" s="365"/>
      <c r="K503" s="42">
        <f t="shared" ref="K503" si="2329">K108</f>
        <v>14897.351000000002</v>
      </c>
      <c r="L503" s="42">
        <f t="shared" si="2180"/>
        <v>9542.9570000000003</v>
      </c>
      <c r="M503" s="42">
        <f t="shared" ref="M503" si="2330">M108</f>
        <v>26419.659007726292</v>
      </c>
      <c r="N503" s="42">
        <f t="shared" ref="N503" si="2331">N108</f>
        <v>17696.218721265606</v>
      </c>
      <c r="O503" s="42"/>
      <c r="P503" s="42">
        <f t="shared" si="2291"/>
        <v>68556.185728991899</v>
      </c>
      <c r="Q503" s="27"/>
      <c r="R503" s="27"/>
      <c r="S503" s="51">
        <f t="shared" si="2307"/>
        <v>1.0000000000000002</v>
      </c>
      <c r="T503" s="51">
        <f t="shared" si="2308"/>
        <v>1</v>
      </c>
      <c r="U503" s="51">
        <f t="shared" si="2309"/>
        <v>0.80984097018503154</v>
      </c>
      <c r="V503" s="51">
        <f t="shared" si="2310"/>
        <v>0.95075634705109113</v>
      </c>
      <c r="W503" s="51"/>
      <c r="X503" s="51">
        <f t="shared" si="2311"/>
        <v>0.90591288154773064</v>
      </c>
      <c r="Z503" s="231">
        <f t="shared" ref="Z503" si="2332">Z108</f>
        <v>69263.55687920819</v>
      </c>
      <c r="AA503" s="231">
        <f t="shared" si="2181"/>
        <v>46382.587898653008</v>
      </c>
      <c r="AB503" s="231">
        <f t="shared" si="2292"/>
        <v>1465.2159176013483</v>
      </c>
      <c r="AC503" s="277">
        <f t="shared" si="2292"/>
        <v>0.78563192137415572</v>
      </c>
      <c r="AD503" s="23"/>
      <c r="AE503" s="42">
        <f t="shared" si="2182"/>
        <v>5418.2</v>
      </c>
      <c r="AH503" s="267">
        <f t="shared" si="2183"/>
        <v>215.08209614444374</v>
      </c>
      <c r="AI503" s="267">
        <f t="shared" si="2184"/>
        <v>205.74438452747773</v>
      </c>
      <c r="AJ503" s="267">
        <f t="shared" si="2293"/>
        <v>18.031239416902427</v>
      </c>
      <c r="AK503" s="51">
        <f t="shared" si="2203"/>
        <v>22.524821407858521</v>
      </c>
      <c r="AN503" s="34">
        <f t="shared" si="2204"/>
        <v>12.652944839428574</v>
      </c>
      <c r="AO503" s="34">
        <f t="shared" si="2205"/>
        <v>13.967065815215385</v>
      </c>
      <c r="AQ503" s="26">
        <f t="shared" si="2294"/>
        <v>1.1714500849398415</v>
      </c>
      <c r="AR503" s="26">
        <f t="shared" si="2206"/>
        <v>1.0424162728669826</v>
      </c>
      <c r="AS503" s="26">
        <f t="shared" si="2313"/>
        <v>1.3512780169681591</v>
      </c>
      <c r="AT503" s="26">
        <f t="shared" si="2314"/>
        <v>1.1621365472577989</v>
      </c>
      <c r="AU503" s="26"/>
      <c r="AV503" s="26">
        <f t="shared" si="2295"/>
        <v>1.3844057655889166</v>
      </c>
      <c r="AY503" s="34">
        <f t="shared" si="2296"/>
        <v>12.78349947938581</v>
      </c>
      <c r="AZ503" s="34">
        <f t="shared" si="2207"/>
        <v>8.5605160198318639</v>
      </c>
      <c r="BA503" s="34">
        <f t="shared" si="2297"/>
        <v>0.27042484913833903</v>
      </c>
      <c r="BB503" s="34">
        <f t="shared" si="2208"/>
        <v>1.4499869354659401E-4</v>
      </c>
      <c r="BD503" s="34"/>
      <c r="BE503" s="26"/>
      <c r="BF503" s="26"/>
      <c r="BH503" s="51">
        <f>[2]Residential_Total_LMDI_UtilAdj!AG39</f>
        <v>1.1897507414491368</v>
      </c>
      <c r="BI503" s="258">
        <f>[10]Total_Commercial_LMDI_UtilAdj!AG39</f>
        <v>1.0188084402675921</v>
      </c>
      <c r="BJ503" s="51">
        <f>[11]Industrial_Total_LMDI_UtilAdj!AG39</f>
        <v>1.1694365235289714</v>
      </c>
      <c r="BK503" s="258">
        <f t="shared" si="2298"/>
        <v>1.1858681144100962</v>
      </c>
      <c r="BL503" s="365"/>
      <c r="BN503" s="51">
        <f>[2]Residential_Total_LMDI_UtilAdj!AE39</f>
        <v>0.96914772888832978</v>
      </c>
      <c r="BO503" s="258">
        <f>[10]Total_Commercial_LMDI_UtilAdj!AE39</f>
        <v>1.0043309433057559</v>
      </c>
      <c r="BP503" s="51">
        <f>[11]Industrial_Total_LMDI_UtilAdj!AE39</f>
        <v>1.143483850919524</v>
      </c>
      <c r="BQ503" s="258">
        <f t="shared" si="2299"/>
        <v>0.97998802154816</v>
      </c>
      <c r="BR503" s="365"/>
      <c r="BZ503" s="83">
        <f t="shared" si="2209"/>
        <v>0.7142649986158166</v>
      </c>
      <c r="CA503" s="83">
        <f t="shared" si="2185"/>
        <v>1.3868471090438235</v>
      </c>
      <c r="CB503" s="83">
        <f t="shared" si="2186"/>
        <v>1.3844057655889166</v>
      </c>
      <c r="CC503" s="83">
        <f t="shared" si="2187"/>
        <v>1.1500813371365564</v>
      </c>
      <c r="CD503" s="83">
        <f t="shared" si="2188"/>
        <v>1.0348722953057967</v>
      </c>
      <c r="CE503" s="83">
        <f t="shared" si="2189"/>
        <v>1.1514381791515749</v>
      </c>
      <c r="CF503" s="84">
        <f t="shared" si="2210"/>
        <v>0.98883245640780226</v>
      </c>
      <c r="CG503" s="84">
        <f t="shared" si="2190"/>
        <v>0.98883258224209614</v>
      </c>
      <c r="CH503" s="9"/>
      <c r="CI503" s="84">
        <f t="shared" si="2211"/>
        <v>1.190187313150868</v>
      </c>
      <c r="CJ503" s="26"/>
      <c r="CK503" s="87">
        <f t="shared" si="2191"/>
        <v>1.9176389462996168</v>
      </c>
      <c r="CL503" s="87">
        <f t="shared" si="2212"/>
        <v>4.2910185079895026E-3</v>
      </c>
      <c r="CM503" s="92">
        <f t="shared" si="2213"/>
        <v>1</v>
      </c>
      <c r="CN503" s="92">
        <f t="shared" si="2214"/>
        <v>1</v>
      </c>
      <c r="CO503" s="5">
        <f t="shared" si="2192"/>
        <v>1</v>
      </c>
      <c r="CP503" s="91">
        <f t="shared" si="2193"/>
        <v>1</v>
      </c>
      <c r="CQ503" s="37">
        <f t="shared" si="2315"/>
        <v>0.98883245640780226</v>
      </c>
      <c r="CR503">
        <f t="shared" si="2195"/>
        <v>1.190187313150868</v>
      </c>
      <c r="CS503" s="84">
        <f t="shared" si="2196"/>
        <v>1.2037459620341076</v>
      </c>
      <c r="CT503" s="205"/>
      <c r="CU503" s="244"/>
      <c r="CV503" s="5"/>
      <c r="CW503" s="26">
        <f t="shared" si="2215"/>
        <v>0.21730133964702217</v>
      </c>
      <c r="CX503" s="26">
        <f t="shared" si="2216"/>
        <v>0.13919906567912158</v>
      </c>
      <c r="CY503" s="26">
        <f t="shared" si="2217"/>
        <v>0.38537235884396082</v>
      </c>
      <c r="CZ503" s="26">
        <f t="shared" si="2218"/>
        <v>0.2581272358298955</v>
      </c>
      <c r="DA503" s="26"/>
      <c r="DB503">
        <f t="shared" si="2219"/>
        <v>1</v>
      </c>
      <c r="DD503" s="26">
        <f t="shared" si="2235"/>
        <v>0.22042045996648532</v>
      </c>
      <c r="DE503" s="26">
        <f t="shared" si="2236"/>
        <v>0.13869508737839081</v>
      </c>
      <c r="DF503" s="26">
        <f t="shared" si="2237"/>
        <v>0.38434586973923529</v>
      </c>
      <c r="DG503" s="26">
        <f t="shared" si="2238"/>
        <v>0.25651886131868717</v>
      </c>
      <c r="DH503" s="26"/>
      <c r="DI503" s="26">
        <f t="shared" si="2239"/>
        <v>0.99998027840279857</v>
      </c>
      <c r="DJ503" s="26"/>
      <c r="DK503" s="26">
        <f t="shared" si="2240"/>
        <v>0.22042480709574408</v>
      </c>
      <c r="DL503" s="26">
        <f t="shared" si="2241"/>
        <v>0.13869782272098324</v>
      </c>
      <c r="DM503" s="26">
        <f t="shared" si="2242"/>
        <v>0.38435344980315528</v>
      </c>
      <c r="DN503" s="26">
        <f t="shared" si="2243"/>
        <v>0.25652392038011745</v>
      </c>
      <c r="DO503" s="26"/>
      <c r="DP503" s="26">
        <f t="shared" si="2244"/>
        <v>1</v>
      </c>
      <c r="DQ503" s="26"/>
      <c r="DR503" s="26"/>
      <c r="DS503" s="26">
        <f t="shared" si="2245"/>
        <v>-2.6434393442461773E-2</v>
      </c>
      <c r="DT503" s="26">
        <f t="shared" si="2246"/>
        <v>1.339884963892699E-2</v>
      </c>
      <c r="DU503" s="26">
        <f t="shared" si="2247"/>
        <v>-1.8235009659378919E-2</v>
      </c>
      <c r="DV503" s="26">
        <f t="shared" si="2248"/>
        <v>7.3047487056964412E-3</v>
      </c>
      <c r="DW503" s="26"/>
      <c r="DY503" s="26">
        <f t="shared" si="2262"/>
        <v>0.99093805824649106</v>
      </c>
      <c r="DZ503" s="26">
        <f t="shared" si="2249"/>
        <v>1.0187450330884822</v>
      </c>
      <c r="EA503" s="26">
        <f t="shared" si="2197"/>
        <v>1.2037459620341076</v>
      </c>
      <c r="EC503" s="26">
        <f t="shared" si="2220"/>
        <v>-2.5748368761822526E-2</v>
      </c>
      <c r="ED503" s="26">
        <f t="shared" si="2221"/>
        <v>-2.9886646120802506E-2</v>
      </c>
      <c r="EE503" s="26">
        <f t="shared" si="2222"/>
        <v>-1.7469425780673774E-4</v>
      </c>
      <c r="EF503" s="26">
        <f t="shared" si="2223"/>
        <v>-1.8537281995772707E-2</v>
      </c>
      <c r="EG503" s="26"/>
      <c r="EI503" s="26">
        <f t="shared" si="2224"/>
        <v>0.98546349759364427</v>
      </c>
      <c r="EJ503" s="26">
        <f t="shared" si="2250"/>
        <v>0.95254795990546759</v>
      </c>
      <c r="EK503" s="26">
        <f t="shared" si="2198"/>
        <v>1.1500813371365564</v>
      </c>
      <c r="EN503" s="26">
        <f t="shared" si="2251"/>
        <v>-6.5263452090297625E-3</v>
      </c>
      <c r="EO503" s="26">
        <f t="shared" si="2252"/>
        <v>2.6051219424680708E-2</v>
      </c>
      <c r="EP503" s="26">
        <f t="shared" si="2253"/>
        <v>-2.427683045846098E-2</v>
      </c>
      <c r="EQ503" s="26">
        <f t="shared" si="2254"/>
        <v>3.4326855290588727E-3</v>
      </c>
      <c r="ET503" s="26">
        <f t="shared" si="2255"/>
        <v>0.99374401213332741</v>
      </c>
      <c r="EU503" s="26">
        <f t="shared" si="2256"/>
        <v>0.99076464174391132</v>
      </c>
      <c r="EV503" s="26">
        <f t="shared" si="2316"/>
        <v>1.1514381791515749</v>
      </c>
      <c r="EW503" s="26"/>
      <c r="EX503" s="26">
        <f t="shared" si="2225"/>
        <v>-1.8126993023799373E-2</v>
      </c>
      <c r="EY503" s="26">
        <f t="shared" si="2226"/>
        <v>-1.0482681739052402E-2</v>
      </c>
      <c r="EZ503" s="26">
        <f t="shared" si="2227"/>
        <v>7.2795135534015811E-3</v>
      </c>
      <c r="FA503" s="26">
        <f t="shared" si="2228"/>
        <v>3.8720631766372012E-3</v>
      </c>
      <c r="FB503" s="26"/>
      <c r="FC503" s="26"/>
      <c r="FD503" s="26">
        <f t="shared" si="2257"/>
        <v>0.99834299325328724</v>
      </c>
      <c r="FE503" s="26">
        <f t="shared" si="2258"/>
        <v>1.0320643037928734</v>
      </c>
      <c r="FF503" s="26">
        <f t="shared" si="2229"/>
        <v>1.0348722953057967</v>
      </c>
      <c r="FH503" s="367">
        <f>[2]Residential_Total_LMDI_UtilAdj!AF39</f>
        <v>1.015962835993611</v>
      </c>
      <c r="FI503" s="367">
        <f>[10]Total_Commercial_LMDI_UtilAdj!AF39</f>
        <v>1.0187598123687933</v>
      </c>
      <c r="FJ503" s="367">
        <f>[11]Industrial_Total_LMDI_UtilAdj!AF39</f>
        <v>1.0105035522847141</v>
      </c>
      <c r="FK503" s="253">
        <v>1</v>
      </c>
      <c r="FL503" s="253"/>
      <c r="FM503" s="370">
        <f t="shared" si="2325"/>
        <v>-1.7810552096325274E-3</v>
      </c>
      <c r="FN503" s="370">
        <f t="shared" si="2326"/>
        <v>-2.1696880467010414E-3</v>
      </c>
      <c r="FO503" s="370">
        <f t="shared" si="2327"/>
        <v>-1.2372317384588272E-3</v>
      </c>
      <c r="FP503">
        <f t="shared" si="2319"/>
        <v>0</v>
      </c>
      <c r="FR503" s="26">
        <f t="shared" si="2300"/>
        <v>0.99883162903151657</v>
      </c>
      <c r="FS503" s="26">
        <f t="shared" si="2301"/>
        <v>0.99629593919921766</v>
      </c>
      <c r="FT503" s="37">
        <f t="shared" si="2302"/>
        <v>1.0102000876825012</v>
      </c>
      <c r="FV503" s="26">
        <f t="shared" si="2201"/>
        <v>0.7142649986158166</v>
      </c>
      <c r="FX503" s="8">
        <f t="shared" si="2260"/>
        <v>24</v>
      </c>
      <c r="FY503" t="b">
        <f t="shared" si="2232"/>
        <v>1</v>
      </c>
    </row>
    <row r="504" spans="1:181" x14ac:dyDescent="0.2">
      <c r="A504" t="s">
        <v>1073</v>
      </c>
      <c r="B504" s="365">
        <f t="shared" si="2233"/>
        <v>1974</v>
      </c>
      <c r="C504" s="42">
        <f t="shared" ref="C504:F504" si="2333">C109</f>
        <v>14654.335999999999</v>
      </c>
      <c r="D504" s="42">
        <f t="shared" si="2333"/>
        <v>9393.3240000000005</v>
      </c>
      <c r="E504" s="42">
        <f t="shared" si="2333"/>
        <v>31787.185000000001</v>
      </c>
      <c r="F504" s="42">
        <f t="shared" si="2333"/>
        <v>18120.419000000002</v>
      </c>
      <c r="G504" s="42"/>
      <c r="H504" s="42">
        <f t="shared" si="2179"/>
        <v>73955.263999999996</v>
      </c>
      <c r="I504" s="365"/>
      <c r="J504" s="365"/>
      <c r="K504" s="42">
        <f t="shared" ref="K504" si="2334">K109</f>
        <v>14654.334999999999</v>
      </c>
      <c r="L504" s="42">
        <f t="shared" si="2180"/>
        <v>9393.3230000000003</v>
      </c>
      <c r="M504" s="42">
        <f t="shared" ref="M504" si="2335">M109</f>
        <v>26509.298437391903</v>
      </c>
      <c r="N504" s="42">
        <f t="shared" ref="N504" si="2336">N109</f>
        <v>17100.512276566347</v>
      </c>
      <c r="O504" s="42"/>
      <c r="P504" s="42">
        <f t="shared" si="2291"/>
        <v>67657.468713958253</v>
      </c>
      <c r="Q504" s="27"/>
      <c r="R504" s="27"/>
      <c r="S504" s="51">
        <f t="shared" si="2307"/>
        <v>0.99999993176081126</v>
      </c>
      <c r="T504" s="51">
        <f t="shared" si="2308"/>
        <v>0.99999989354141305</v>
      </c>
      <c r="U504" s="51">
        <f t="shared" si="2309"/>
        <v>0.83396181314551454</v>
      </c>
      <c r="V504" s="51">
        <f t="shared" si="2310"/>
        <v>0.94371505849651416</v>
      </c>
      <c r="W504" s="51"/>
      <c r="X504" s="51">
        <f t="shared" si="2311"/>
        <v>0.91484317754525568</v>
      </c>
      <c r="Z504" s="231">
        <f t="shared" ref="Z504" si="2337">Z109</f>
        <v>70809.498826130162</v>
      </c>
      <c r="AA504" s="231">
        <f t="shared" si="2181"/>
        <v>47542.368755172327</v>
      </c>
      <c r="AB504" s="231">
        <f t="shared" si="2292"/>
        <v>1413.1475535661289</v>
      </c>
      <c r="AC504" s="277">
        <f t="shared" si="2292"/>
        <v>0.77065445171387126</v>
      </c>
      <c r="AD504" s="23"/>
      <c r="AE504" s="42">
        <f t="shared" si="2182"/>
        <v>5390.2</v>
      </c>
      <c r="AH504" s="267">
        <f t="shared" si="2183"/>
        <v>206.9543668990388</v>
      </c>
      <c r="AI504" s="267">
        <f t="shared" si="2184"/>
        <v>197.57793408175655</v>
      </c>
      <c r="AJ504" s="267">
        <f t="shared" si="2293"/>
        <v>18.759044921030881</v>
      </c>
      <c r="AK504" s="51">
        <f t="shared" si="2203"/>
        <v>22.189597735452296</v>
      </c>
      <c r="AN504" s="34">
        <f t="shared" si="2204"/>
        <v>12.551940320203009</v>
      </c>
      <c r="AO504" s="34">
        <f t="shared" si="2205"/>
        <v>13.720319097621609</v>
      </c>
      <c r="AQ504" s="26">
        <f t="shared" si="2294"/>
        <v>1.1271822017195505</v>
      </c>
      <c r="AR504" s="26">
        <f t="shared" si="2206"/>
        <v>1.0010404615381214</v>
      </c>
      <c r="AS504" s="26">
        <f t="shared" si="2313"/>
        <v>1.4058204450075378</v>
      </c>
      <c r="AT504" s="26">
        <f t="shared" si="2314"/>
        <v>1.1448411523618671</v>
      </c>
      <c r="AU504" s="26"/>
      <c r="AV504" s="26">
        <f t="shared" si="2295"/>
        <v>1.3733544853896484</v>
      </c>
      <c r="AY504" s="34">
        <f t="shared" si="2296"/>
        <v>13.136710850456414</v>
      </c>
      <c r="AZ504" s="34">
        <f t="shared" si="2207"/>
        <v>8.8201492996869</v>
      </c>
      <c r="BA504" s="34">
        <f t="shared" si="2297"/>
        <v>0.26216978100369726</v>
      </c>
      <c r="BB504" s="34">
        <f t="shared" si="2208"/>
        <v>1.4297325733996351E-4</v>
      </c>
      <c r="BD504" s="34"/>
      <c r="BE504" s="26"/>
      <c r="BF504" s="26"/>
      <c r="BH504" s="51">
        <f>[2]Residential_Total_LMDI_UtilAdj!AG40</f>
        <v>1.1406137679423798</v>
      </c>
      <c r="BI504" s="258">
        <f>[10]Total_Commercial_LMDI_UtilAdj!AG40</f>
        <v>0.97499447117788529</v>
      </c>
      <c r="BJ504" s="51">
        <f>[11]Industrial_Total_LMDI_UtilAdj!AG40</f>
        <v>1.1609080455939866</v>
      </c>
      <c r="BK504" s="258">
        <f t="shared" si="2298"/>
        <v>1.1687116123917829</v>
      </c>
      <c r="BL504" s="365"/>
      <c r="BN504" s="51">
        <f>[2]Residential_Total_LMDI_UtilAdj!AE40</f>
        <v>0.96701724894247287</v>
      </c>
      <c r="BO504" s="258">
        <f>[10]Total_Commercial_LMDI_UtilAdj!AE40</f>
        <v>1.0007931175023006</v>
      </c>
      <c r="BP504" s="51">
        <f>[11]Industrial_Total_LMDI_UtilAdj!AE40</f>
        <v>1.1936003751956803</v>
      </c>
      <c r="BQ504" s="258">
        <f t="shared" si="2299"/>
        <v>0.97957540613371152</v>
      </c>
      <c r="BR504" s="365"/>
      <c r="BZ504" s="83">
        <f t="shared" si="2209"/>
        <v>0.71057384288859304</v>
      </c>
      <c r="CA504" s="83">
        <f t="shared" si="2185"/>
        <v>1.3623466179250519</v>
      </c>
      <c r="CB504" s="83">
        <f t="shared" si="2186"/>
        <v>1.3733544853896484</v>
      </c>
      <c r="CC504" s="83">
        <f t="shared" si="2187"/>
        <v>1.1436891596900667</v>
      </c>
      <c r="CD504" s="83">
        <f t="shared" si="2188"/>
        <v>1.0511354735241361</v>
      </c>
      <c r="CE504" s="83">
        <f t="shared" si="2189"/>
        <v>1.1265766634190386</v>
      </c>
      <c r="CF504" s="84">
        <f t="shared" si="2210"/>
        <v>0.97586965178718088</v>
      </c>
      <c r="CG504" s="84">
        <f t="shared" si="2190"/>
        <v>0.9758697743316086</v>
      </c>
      <c r="CH504" s="9"/>
      <c r="CI504" s="84">
        <f t="shared" si="2211"/>
        <v>1.2021722464352396</v>
      </c>
      <c r="CJ504" s="26"/>
      <c r="CK504" s="87">
        <f t="shared" si="2191"/>
        <v>1.8160208966798379</v>
      </c>
      <c r="CL504" s="87">
        <f t="shared" si="2212"/>
        <v>4.3431019133212019E-3</v>
      </c>
      <c r="CM504" s="92">
        <f t="shared" si="2213"/>
        <v>1</v>
      </c>
      <c r="CN504" s="92">
        <f t="shared" si="2214"/>
        <v>1</v>
      </c>
      <c r="CO504" s="5">
        <f t="shared" si="2192"/>
        <v>1</v>
      </c>
      <c r="CP504" s="91">
        <f t="shared" si="2193"/>
        <v>1</v>
      </c>
      <c r="CQ504" s="37">
        <f t="shared" si="2315"/>
        <v>0.97586965178718088</v>
      </c>
      <c r="CR504">
        <f t="shared" si="2195"/>
        <v>1.2021722464352396</v>
      </c>
      <c r="CS504" s="84">
        <f t="shared" si="2196"/>
        <v>1.2008109666457094</v>
      </c>
      <c r="CT504" s="205"/>
      <c r="CU504" s="244"/>
      <c r="CV504" s="5"/>
      <c r="CW504" s="26">
        <f t="shared" si="2215"/>
        <v>0.21659596905635783</v>
      </c>
      <c r="CX504" s="26">
        <f t="shared" si="2216"/>
        <v>0.13883645336648673</v>
      </c>
      <c r="CY504" s="26">
        <f t="shared" si="2217"/>
        <v>0.39181629081436253</v>
      </c>
      <c r="CZ504" s="26">
        <f t="shared" si="2218"/>
        <v>0.25275128676279285</v>
      </c>
      <c r="DA504" s="26"/>
      <c r="DB504">
        <f t="shared" si="2219"/>
        <v>1</v>
      </c>
      <c r="DD504" s="26">
        <f t="shared" si="2235"/>
        <v>0.21694846323579986</v>
      </c>
      <c r="DE504" s="26">
        <f t="shared" si="2236"/>
        <v>0.13901768070328663</v>
      </c>
      <c r="DF504" s="26">
        <f t="shared" si="2237"/>
        <v>0.38858541986541378</v>
      </c>
      <c r="DG504" s="26">
        <f t="shared" si="2238"/>
        <v>0.25542983254418933</v>
      </c>
      <c r="DH504" s="26"/>
      <c r="DI504" s="26">
        <f t="shared" si="2239"/>
        <v>0.99998139634868966</v>
      </c>
      <c r="DJ504" s="26"/>
      <c r="DK504" s="26">
        <f t="shared" si="2240"/>
        <v>0.21695249934444857</v>
      </c>
      <c r="DL504" s="26">
        <f t="shared" si="2241"/>
        <v>0.13902026698785874</v>
      </c>
      <c r="DM504" s="26">
        <f t="shared" si="2242"/>
        <v>0.38859264910755953</v>
      </c>
      <c r="DN504" s="26">
        <f t="shared" si="2243"/>
        <v>0.25543458456013307</v>
      </c>
      <c r="DO504" s="26"/>
      <c r="DP504" s="26">
        <f t="shared" si="2244"/>
        <v>1</v>
      </c>
      <c r="DQ504" s="26"/>
      <c r="DR504" s="26"/>
      <c r="DS504" s="26">
        <f t="shared" si="2245"/>
        <v>-3.8521478577001445E-2</v>
      </c>
      <c r="DT504" s="26">
        <f t="shared" si="2246"/>
        <v>-4.0501437035657784E-2</v>
      </c>
      <c r="DU504" s="26">
        <f t="shared" si="2247"/>
        <v>3.9570255111977606E-2</v>
      </c>
      <c r="DV504" s="26">
        <f t="shared" si="2248"/>
        <v>-1.4994266254374422E-2</v>
      </c>
      <c r="DW504" s="26"/>
      <c r="DY504" s="26">
        <f t="shared" si="2262"/>
        <v>0.99756178173720456</v>
      </c>
      <c r="DZ504" s="26">
        <f t="shared" si="2249"/>
        <v>1.0162611103436736</v>
      </c>
      <c r="EA504" s="26">
        <f t="shared" si="2197"/>
        <v>1.2008109666457094</v>
      </c>
      <c r="EC504" s="26">
        <f t="shared" si="2220"/>
        <v>2.7255429783113364E-2</v>
      </c>
      <c r="ED504" s="26">
        <f t="shared" si="2221"/>
        <v>2.9878326250215369E-2</v>
      </c>
      <c r="EE504" s="26">
        <f t="shared" si="2222"/>
        <v>-3.1001924661966471E-2</v>
      </c>
      <c r="EF504" s="26">
        <f t="shared" si="2223"/>
        <v>-1.4067131194085114E-2</v>
      </c>
      <c r="EG504" s="26"/>
      <c r="EI504" s="26">
        <f t="shared" si="2224"/>
        <v>0.99444197793661737</v>
      </c>
      <c r="EJ504" s="26">
        <f t="shared" si="2250"/>
        <v>0.9472536773278829</v>
      </c>
      <c r="EK504" s="26">
        <f t="shared" si="2198"/>
        <v>1.1436891596900667</v>
      </c>
      <c r="EN504" s="26">
        <f t="shared" si="2251"/>
        <v>-4.2177313759472534E-2</v>
      </c>
      <c r="EO504" s="26">
        <f t="shared" si="2252"/>
        <v>-4.3957227194642075E-2</v>
      </c>
      <c r="EP504" s="26">
        <f t="shared" si="2253"/>
        <v>-7.3195321622781554E-3</v>
      </c>
      <c r="EQ504" s="26">
        <f t="shared" si="2254"/>
        <v>-1.4573136308063018E-2</v>
      </c>
      <c r="ET504" s="26">
        <f t="shared" si="2255"/>
        <v>0.97840829305238508</v>
      </c>
      <c r="EU504" s="26">
        <f t="shared" si="2256"/>
        <v>0.96937234194531807</v>
      </c>
      <c r="EV504" s="26">
        <f t="shared" si="2316"/>
        <v>1.1265766634190386</v>
      </c>
      <c r="EW504" s="26"/>
      <c r="EX504" s="26">
        <f t="shared" si="2225"/>
        <v>-2.2007223868926429E-3</v>
      </c>
      <c r="EY504" s="26">
        <f t="shared" si="2226"/>
        <v>-3.5287886109307324E-3</v>
      </c>
      <c r="EZ504" s="26">
        <f t="shared" si="2227"/>
        <v>4.2894652927388505E-2</v>
      </c>
      <c r="FA504" s="26">
        <f t="shared" si="2228"/>
        <v>-4.2112994631125496E-4</v>
      </c>
      <c r="FB504" s="26"/>
      <c r="FC504" s="26"/>
      <c r="FD504" s="26">
        <f t="shared" si="2257"/>
        <v>1.0157151547027681</v>
      </c>
      <c r="FE504" s="26">
        <f t="shared" si="2258"/>
        <v>1.048283353990183</v>
      </c>
      <c r="FF504" s="26">
        <f t="shared" si="2229"/>
        <v>1.0511354735241361</v>
      </c>
      <c r="FH504" s="367">
        <f>[2]Residential_Total_LMDI_UtilAdj!AF40</f>
        <v>1.0219303382845615</v>
      </c>
      <c r="FI504" s="367">
        <f>[10]Total_Commercial_LMDI_UtilAdj!AF40</f>
        <v>1.0259003282449477</v>
      </c>
      <c r="FJ504" s="367">
        <f>[11]Industrial_Total_LMDI_UtilAdj!AF40</f>
        <v>1.0145487292459527</v>
      </c>
      <c r="FK504" s="253">
        <v>1</v>
      </c>
      <c r="FL504" s="253"/>
      <c r="FM504" s="370">
        <f t="shared" si="2325"/>
        <v>5.8565575693635972E-3</v>
      </c>
      <c r="FN504" s="370">
        <f t="shared" si="2326"/>
        <v>6.9845787699146979E-3</v>
      </c>
      <c r="FO504" s="370">
        <f t="shared" si="2327"/>
        <v>3.9951386723180394E-3</v>
      </c>
      <c r="FP504">
        <f t="shared" si="2319"/>
        <v>0</v>
      </c>
      <c r="FR504" s="26">
        <f t="shared" si="2300"/>
        <v>1.0038012809391073</v>
      </c>
      <c r="FS504" s="26">
        <f t="shared" si="2301"/>
        <v>1.0000831399626056</v>
      </c>
      <c r="FT504" s="37">
        <f t="shared" si="2302"/>
        <v>1.0140401420204932</v>
      </c>
      <c r="FV504" s="26">
        <f t="shared" si="2201"/>
        <v>0.71057384288859304</v>
      </c>
      <c r="FX504" s="8">
        <f t="shared" si="2260"/>
        <v>25</v>
      </c>
      <c r="FY504" t="b">
        <f t="shared" si="2232"/>
        <v>1</v>
      </c>
    </row>
    <row r="505" spans="1:181" x14ac:dyDescent="0.2">
      <c r="A505" t="s">
        <v>1073</v>
      </c>
      <c r="B505" s="365">
        <f t="shared" si="2233"/>
        <v>1975</v>
      </c>
      <c r="C505" s="42">
        <f t="shared" ref="C505:F505" si="2338">C110</f>
        <v>14813.4</v>
      </c>
      <c r="D505" s="42">
        <f t="shared" si="2338"/>
        <v>9492.4920000000002</v>
      </c>
      <c r="E505" s="42">
        <f t="shared" si="2338"/>
        <v>29413.018</v>
      </c>
      <c r="F505" s="42">
        <f t="shared" si="2338"/>
        <v>18245.003000000001</v>
      </c>
      <c r="G505" s="42"/>
      <c r="H505" s="42">
        <f t="shared" si="2179"/>
        <v>71963.913</v>
      </c>
      <c r="I505" s="365"/>
      <c r="J505" s="365"/>
      <c r="K505" s="42">
        <f t="shared" ref="K505" si="2339">K110</f>
        <v>14813.399999999998</v>
      </c>
      <c r="L505" s="42">
        <f t="shared" si="2180"/>
        <v>9492.4910000000018</v>
      </c>
      <c r="M505" s="42">
        <f t="shared" ref="M505" si="2340">M110</f>
        <v>24515.457620581667</v>
      </c>
      <c r="N505" s="42">
        <f t="shared" ref="N505" si="2341">N110</f>
        <v>17299.890385727722</v>
      </c>
      <c r="O505" s="42"/>
      <c r="P505" s="42">
        <f t="shared" si="2291"/>
        <v>66121.239006309392</v>
      </c>
      <c r="Q505" s="27"/>
      <c r="R505" s="27"/>
      <c r="S505" s="51">
        <f t="shared" si="2307"/>
        <v>0.99999999999999989</v>
      </c>
      <c r="T505" s="51">
        <f t="shared" si="2308"/>
        <v>0.9999998946535853</v>
      </c>
      <c r="U505" s="51">
        <f t="shared" si="2309"/>
        <v>0.83349004242208902</v>
      </c>
      <c r="V505" s="51">
        <f t="shared" si="2310"/>
        <v>0.94819882384934229</v>
      </c>
      <c r="W505" s="51"/>
      <c r="X505" s="51">
        <f t="shared" si="2311"/>
        <v>0.91881105751308145</v>
      </c>
      <c r="Z505" s="231">
        <f t="shared" ref="Z505" si="2342">Z110</f>
        <v>72520.665866179261</v>
      </c>
      <c r="AA505" s="231">
        <f t="shared" si="2181"/>
        <v>48478.406456760917</v>
      </c>
      <c r="AB505" s="231">
        <f t="shared" si="2292"/>
        <v>1321.9853760683663</v>
      </c>
      <c r="AC505" s="277">
        <f t="shared" si="2292"/>
        <v>0.77452140459660235</v>
      </c>
      <c r="AD505" s="23"/>
      <c r="AE505" s="42">
        <f t="shared" si="2182"/>
        <v>5379.5</v>
      </c>
      <c r="AH505" s="267">
        <f t="shared" si="2183"/>
        <v>204.26453374455809</v>
      </c>
      <c r="AI505" s="267">
        <f t="shared" si="2184"/>
        <v>195.80864334859248</v>
      </c>
      <c r="AJ505" s="267">
        <f t="shared" si="2293"/>
        <v>18.544424215562465</v>
      </c>
      <c r="AK505" s="51">
        <f t="shared" si="2203"/>
        <v>22.336232779438941</v>
      </c>
      <c r="AN505" s="34">
        <f t="shared" si="2204"/>
        <v>12.291335441269522</v>
      </c>
      <c r="AO505" s="34">
        <f t="shared" si="2205"/>
        <v>13.377435263500326</v>
      </c>
      <c r="AQ505" s="26">
        <f t="shared" si="2294"/>
        <v>1.1125319573069505</v>
      </c>
      <c r="AR505" s="26">
        <f t="shared" si="2206"/>
        <v>0.99207624384674298</v>
      </c>
      <c r="AS505" s="26">
        <f t="shared" si="2313"/>
        <v>1.389736567766475</v>
      </c>
      <c r="AT505" s="26">
        <f t="shared" si="2314"/>
        <v>1.1524065816560671</v>
      </c>
      <c r="AU505" s="26"/>
      <c r="AV505" s="26">
        <f t="shared" si="2295"/>
        <v>1.3448407360992964</v>
      </c>
      <c r="AY505" s="34">
        <f t="shared" si="2296"/>
        <v>13.480930544879499</v>
      </c>
      <c r="AZ505" s="34">
        <f t="shared" si="2207"/>
        <v>9.0116937367340668</v>
      </c>
      <c r="BA505" s="34">
        <f t="shared" si="2297"/>
        <v>0.24574502761750466</v>
      </c>
      <c r="BB505" s="34">
        <f t="shared" si="2208"/>
        <v>1.4397646706879865E-4</v>
      </c>
      <c r="BD505" s="26"/>
      <c r="BE505" s="26"/>
      <c r="BF505" s="26"/>
      <c r="BH505" s="51">
        <f>[2]Residential_Total_LMDI_UtilAdj!AG41</f>
        <v>1.11308058668464</v>
      </c>
      <c r="BI505" s="258">
        <f>[10]Total_Commercial_LMDI_UtilAdj!AG41</f>
        <v>0.96371179784442407</v>
      </c>
      <c r="BJ505" s="51">
        <f>[11]Industrial_Total_LMDI_UtilAdj!AG41</f>
        <v>1.2001128514668569</v>
      </c>
      <c r="BK505" s="258">
        <f t="shared" si="2298"/>
        <v>1.1664740838244174</v>
      </c>
      <c r="BL505" s="365"/>
      <c r="BN505" s="51">
        <f>[2]Residential_Total_LMDI_UtilAdj!AE41</f>
        <v>0.98061708957093552</v>
      </c>
      <c r="BO505" s="258">
        <f>[10]Total_Commercial_LMDI_UtilAdj!AE41</f>
        <v>1.0066338101702879</v>
      </c>
      <c r="BP505" s="51">
        <f>[11]Industrial_Total_LMDI_UtilAdj!AE41</f>
        <v>1.143459567664757</v>
      </c>
      <c r="BQ505" s="258">
        <f t="shared" si="2299"/>
        <v>0.98794015026700865</v>
      </c>
      <c r="BR505" s="365"/>
      <c r="BZ505" s="83">
        <f t="shared" si="2209"/>
        <v>0.70916329409283263</v>
      </c>
      <c r="CA505" s="83">
        <f t="shared" si="2185"/>
        <v>1.3283002791750094</v>
      </c>
      <c r="CB505" s="83">
        <f t="shared" si="2186"/>
        <v>1.3448407360992964</v>
      </c>
      <c r="CC505" s="83">
        <f t="shared" si="2187"/>
        <v>1.1276366765732593</v>
      </c>
      <c r="CD505" s="83">
        <f t="shared" si="2188"/>
        <v>1.0403892549754199</v>
      </c>
      <c r="CE505" s="83">
        <f t="shared" si="2189"/>
        <v>1.1323848668376177</v>
      </c>
      <c r="CF505" s="84">
        <f t="shared" si="2210"/>
        <v>0.95371144313673695</v>
      </c>
      <c r="CG505" s="84">
        <f t="shared" si="2190"/>
        <v>0.95371168644240678</v>
      </c>
      <c r="CH505" s="9"/>
      <c r="CI505" s="84">
        <f t="shared" si="2211"/>
        <v>1.1731810818230117</v>
      </c>
      <c r="CJ505" s="26"/>
      <c r="CK505" s="87">
        <f t="shared" si="2191"/>
        <v>1.7676478940662641</v>
      </c>
      <c r="CL505" s="87">
        <f t="shared" si="2212"/>
        <v>4.2983576295368819E-3</v>
      </c>
      <c r="CM505" s="92">
        <f t="shared" si="2213"/>
        <v>1</v>
      </c>
      <c r="CN505" s="92">
        <f t="shared" si="2214"/>
        <v>1</v>
      </c>
      <c r="CO505" s="5">
        <f t="shared" si="2192"/>
        <v>1</v>
      </c>
      <c r="CP505" s="91">
        <f t="shared" si="2193"/>
        <v>1</v>
      </c>
      <c r="CQ505" s="37">
        <f t="shared" si="2315"/>
        <v>0.95371144313673695</v>
      </c>
      <c r="CR505">
        <f t="shared" si="2195"/>
        <v>1.1731810818230117</v>
      </c>
      <c r="CS505" s="84">
        <f t="shared" si="2196"/>
        <v>1.1926188319681934</v>
      </c>
      <c r="CT505" s="205"/>
      <c r="CU505" s="244"/>
      <c r="CV505" s="5"/>
      <c r="CW505" s="26">
        <f t="shared" si="2215"/>
        <v>0.22403391440663234</v>
      </c>
      <c r="CX505" s="26">
        <f t="shared" si="2216"/>
        <v>0.14356190450536194</v>
      </c>
      <c r="CY505" s="26">
        <f t="shared" si="2217"/>
        <v>0.37076524864034027</v>
      </c>
      <c r="CZ505" s="26">
        <f t="shared" si="2218"/>
        <v>0.2616389324476654</v>
      </c>
      <c r="DA505" s="26"/>
      <c r="DB505">
        <f t="shared" si="2219"/>
        <v>1</v>
      </c>
      <c r="DD505" s="26">
        <f t="shared" si="2235"/>
        <v>0.22029401440395457</v>
      </c>
      <c r="DE505" s="26">
        <f t="shared" si="2236"/>
        <v>0.14118599923462496</v>
      </c>
      <c r="DF505" s="26">
        <f t="shared" si="2237"/>
        <v>0.38119389779933216</v>
      </c>
      <c r="DG505" s="26">
        <f t="shared" si="2238"/>
        <v>0.25716951407738942</v>
      </c>
      <c r="DH505" s="26"/>
      <c r="DI505" s="26">
        <f t="shared" si="2239"/>
        <v>0.99984342551530114</v>
      </c>
      <c r="DJ505" s="26"/>
      <c r="DK505" s="26">
        <f t="shared" si="2240"/>
        <v>0.22032851222722102</v>
      </c>
      <c r="DL505" s="26">
        <f t="shared" si="2241"/>
        <v>0.14120810882149898</v>
      </c>
      <c r="DM505" s="26">
        <f t="shared" si="2242"/>
        <v>0.38125359238409928</v>
      </c>
      <c r="DN505" s="26">
        <f t="shared" si="2243"/>
        <v>0.25720978656718069</v>
      </c>
      <c r="DO505" s="26"/>
      <c r="DP505" s="26">
        <f t="shared" si="2244"/>
        <v>1</v>
      </c>
      <c r="DQ505" s="26"/>
      <c r="DR505" s="26"/>
      <c r="DS505" s="26">
        <f t="shared" si="2245"/>
        <v>-1.3082431346949152E-2</v>
      </c>
      <c r="DT505" s="26">
        <f t="shared" si="2246"/>
        <v>-8.9952365674459481E-3</v>
      </c>
      <c r="DU505" s="26">
        <f t="shared" si="2247"/>
        <v>-1.1506869390776888E-2</v>
      </c>
      <c r="DV505" s="26">
        <f t="shared" si="2248"/>
        <v>6.5865396515628685E-3</v>
      </c>
      <c r="DW505" s="26"/>
      <c r="DY505" s="26">
        <f t="shared" si="2262"/>
        <v>0.9931778315612827</v>
      </c>
      <c r="DZ505" s="26">
        <f t="shared" si="2249"/>
        <v>1.0093280058711911</v>
      </c>
      <c r="EA505" s="26">
        <f t="shared" si="2197"/>
        <v>1.1926188319681934</v>
      </c>
      <c r="EC505" s="26">
        <f t="shared" si="2220"/>
        <v>2.5865468693402588E-2</v>
      </c>
      <c r="ED505" s="26">
        <f t="shared" si="2221"/>
        <v>2.1484240775104413E-2</v>
      </c>
      <c r="EE505" s="26">
        <f t="shared" si="2222"/>
        <v>-6.4697787662361866E-2</v>
      </c>
      <c r="EF505" s="26">
        <f t="shared" si="2223"/>
        <v>6.9922619252334598E-3</v>
      </c>
      <c r="EG505" s="26"/>
      <c r="EI505" s="26">
        <f t="shared" si="2224"/>
        <v>0.98596429547241871</v>
      </c>
      <c r="EJ505" s="26">
        <f t="shared" si="2250"/>
        <v>0.93395830460024387</v>
      </c>
      <c r="EK505" s="26">
        <f t="shared" si="2198"/>
        <v>1.1276366765732593</v>
      </c>
      <c r="EN505" s="26">
        <f t="shared" si="2251"/>
        <v>-2.4435035856745124E-2</v>
      </c>
      <c r="EO505" s="26">
        <f t="shared" si="2252"/>
        <v>-1.1639515375028097E-2</v>
      </c>
      <c r="EP505" s="26">
        <f t="shared" si="2253"/>
        <v>3.3213098443620748E-2</v>
      </c>
      <c r="EQ505" s="26">
        <f t="shared" si="2254"/>
        <v>-1.9163608750743424E-3</v>
      </c>
      <c r="ET505" s="26">
        <f t="shared" si="2255"/>
        <v>1.005155621989321</v>
      </c>
      <c r="EU505" s="26">
        <f t="shared" si="2256"/>
        <v>0.97437005930729093</v>
      </c>
      <c r="EV505" s="26">
        <f t="shared" si="2316"/>
        <v>1.1323848668376177</v>
      </c>
      <c r="EW505" s="26"/>
      <c r="EX505" s="26">
        <f t="shared" si="2225"/>
        <v>1.3965723856052882E-2</v>
      </c>
      <c r="EY505" s="26">
        <f t="shared" si="2226"/>
        <v>5.8191001315051867E-3</v>
      </c>
      <c r="EZ505" s="26">
        <f t="shared" si="2227"/>
        <v>-4.2915889355513971E-2</v>
      </c>
      <c r="FA505" s="26">
        <f t="shared" si="2228"/>
        <v>8.5029005266379683E-3</v>
      </c>
      <c r="FB505" s="26"/>
      <c r="FC505" s="26"/>
      <c r="FD505" s="26">
        <f t="shared" si="2257"/>
        <v>0.9897765618044575</v>
      </c>
      <c r="FE505" s="26">
        <f t="shared" si="2258"/>
        <v>1.0375662939092485</v>
      </c>
      <c r="FF505" s="26">
        <f t="shared" si="2229"/>
        <v>1.0403892549754199</v>
      </c>
      <c r="FH505" s="367">
        <f>[2]Residential_Total_LMDI_UtilAdj!AF41</f>
        <v>1.0192633983807682</v>
      </c>
      <c r="FI505" s="367">
        <f>[10]Total_Commercial_LMDI_UtilAdj!AF41</f>
        <v>1.0226484428156633</v>
      </c>
      <c r="FJ505" s="367">
        <f>[11]Industrial_Total_LMDI_UtilAdj!AF41</f>
        <v>1.0127197096551945</v>
      </c>
      <c r="FK505" s="253">
        <v>1</v>
      </c>
      <c r="FL505" s="253"/>
      <c r="FM505" s="370">
        <f t="shared" si="2325"/>
        <v>-2.6131193462568258E-3</v>
      </c>
      <c r="FN505" s="370">
        <f t="shared" si="2326"/>
        <v>-3.1748213239229674E-3</v>
      </c>
      <c r="FO505" s="370">
        <f t="shared" si="2327"/>
        <v>-1.8044182525843919E-3</v>
      </c>
      <c r="FP505">
        <f t="shared" si="2319"/>
        <v>0</v>
      </c>
      <c r="FR505" s="26">
        <f t="shared" si="2300"/>
        <v>0.99828946847569122</v>
      </c>
      <c r="FS505" s="26">
        <f t="shared" si="2301"/>
        <v>0.99837246622476983</v>
      </c>
      <c r="FT505" s="37">
        <f t="shared" si="2302"/>
        <v>1.0123055943906527</v>
      </c>
      <c r="FV505" s="26">
        <f t="shared" si="2201"/>
        <v>0.70916329409283263</v>
      </c>
      <c r="FX505" s="8">
        <f t="shared" si="2260"/>
        <v>26</v>
      </c>
      <c r="FY505" t="b">
        <f t="shared" si="2232"/>
        <v>1</v>
      </c>
    </row>
    <row r="506" spans="1:181" x14ac:dyDescent="0.2">
      <c r="A506" t="s">
        <v>1073</v>
      </c>
      <c r="B506" s="365">
        <f t="shared" si="2233"/>
        <v>1976</v>
      </c>
      <c r="C506" s="42">
        <f t="shared" ref="C506:F506" si="2343">C111</f>
        <v>15410.259</v>
      </c>
      <c r="D506" s="42">
        <f t="shared" si="2343"/>
        <v>10063.334000000001</v>
      </c>
      <c r="E506" s="42">
        <f t="shared" si="2343"/>
        <v>31392.821</v>
      </c>
      <c r="F506" s="42">
        <f t="shared" si="2343"/>
        <v>19100.797999999999</v>
      </c>
      <c r="G506" s="42"/>
      <c r="H506" s="42">
        <f t="shared" si="2179"/>
        <v>75967.212</v>
      </c>
      <c r="I506" s="365"/>
      <c r="J506" s="365"/>
      <c r="K506" s="42">
        <f t="shared" ref="K506" si="2344">K111</f>
        <v>15410.260000000002</v>
      </c>
      <c r="L506" s="42">
        <f t="shared" si="2180"/>
        <v>10063.333999999999</v>
      </c>
      <c r="M506" s="42">
        <f t="shared" ref="M506" si="2345">M111</f>
        <v>25722.52163459576</v>
      </c>
      <c r="N506" s="42">
        <f t="shared" ref="N506" si="2346">N111</f>
        <v>18190.612691100483</v>
      </c>
      <c r="O506" s="42"/>
      <c r="P506" s="42">
        <f t="shared" si="2291"/>
        <v>69386.72832569624</v>
      </c>
      <c r="Q506" s="27"/>
      <c r="R506" s="27"/>
      <c r="S506" s="51">
        <f t="shared" si="2307"/>
        <v>1.0000000648918361</v>
      </c>
      <c r="T506" s="51">
        <f t="shared" si="2308"/>
        <v>0.99999999999999978</v>
      </c>
      <c r="U506" s="51">
        <f t="shared" si="2309"/>
        <v>0.81937592147566984</v>
      </c>
      <c r="V506" s="51">
        <f t="shared" si="2310"/>
        <v>0.9523483097983908</v>
      </c>
      <c r="W506" s="51"/>
      <c r="X506" s="51">
        <f t="shared" si="2311"/>
        <v>0.91337731764720076</v>
      </c>
      <c r="Z506" s="231">
        <f t="shared" ref="Z506" si="2347">Z111</f>
        <v>74047.725476823762</v>
      </c>
      <c r="AA506" s="231">
        <f t="shared" si="2181"/>
        <v>49218.818000569161</v>
      </c>
      <c r="AB506" s="231">
        <f t="shared" si="2292"/>
        <v>1414.4739095075224</v>
      </c>
      <c r="AC506" s="277">
        <f t="shared" si="2292"/>
        <v>0.82042491580161059</v>
      </c>
      <c r="AD506" s="23"/>
      <c r="AE506" s="42">
        <f t="shared" si="2182"/>
        <v>5669.3</v>
      </c>
      <c r="AH506" s="267">
        <f t="shared" si="2183"/>
        <v>208.11253689113337</v>
      </c>
      <c r="AI506" s="267">
        <f t="shared" si="2184"/>
        <v>204.4611067231161</v>
      </c>
      <c r="AJ506" s="267">
        <f t="shared" si="2293"/>
        <v>18.185221700944329</v>
      </c>
      <c r="AK506" s="51">
        <f t="shared" si="2203"/>
        <v>22.17218460915101</v>
      </c>
      <c r="AN506" s="34">
        <f t="shared" si="2204"/>
        <v>12.239029214487898</v>
      </c>
      <c r="AO506" s="34">
        <f t="shared" si="2205"/>
        <v>13.399751644823876</v>
      </c>
      <c r="AQ506" s="26">
        <f t="shared" si="2294"/>
        <v>1.1334902039193375</v>
      </c>
      <c r="AR506" s="26">
        <f t="shared" si="2206"/>
        <v>1.0359144688495956</v>
      </c>
      <c r="AS506" s="26">
        <f t="shared" si="2313"/>
        <v>1.3628175939554914</v>
      </c>
      <c r="AT506" s="26">
        <f t="shared" si="2314"/>
        <v>1.1439427465494385</v>
      </c>
      <c r="AU506" s="26"/>
      <c r="AV506" s="26">
        <f t="shared" si="2295"/>
        <v>1.3391177172407116</v>
      </c>
      <c r="AY506" s="34">
        <f t="shared" si="2296"/>
        <v>13.061176067031866</v>
      </c>
      <c r="AZ506" s="34">
        <f t="shared" si="2207"/>
        <v>8.6816393559291551</v>
      </c>
      <c r="BA506" s="34">
        <f t="shared" si="2297"/>
        <v>0.24949710008422951</v>
      </c>
      <c r="BB506" s="34">
        <f t="shared" si="2208"/>
        <v>1.4471361822475625E-4</v>
      </c>
      <c r="BD506" s="26"/>
      <c r="BE506" s="26"/>
      <c r="BF506" s="26"/>
      <c r="BH506" s="51">
        <f>[2]Residential_Total_LMDI_UtilAdj!AG42</f>
        <v>1.1245122230784348</v>
      </c>
      <c r="BI506" s="258">
        <f>[10]Total_Commercial_LMDI_UtilAdj!AG42</f>
        <v>0.99793329846401946</v>
      </c>
      <c r="BJ506" s="51">
        <f>[11]Industrial_Total_LMDI_UtilAdj!AG42</f>
        <v>1.1578588365572842</v>
      </c>
      <c r="BK506" s="258">
        <f t="shared" si="2298"/>
        <v>1.1498700807763698</v>
      </c>
      <c r="BL506" s="365"/>
      <c r="BN506" s="51">
        <f>[2]Residential_Total_LMDI_UtilAdj!AE42</f>
        <v>0.99003686040771577</v>
      </c>
      <c r="BO506" s="258">
        <f>[10]Total_Commercial_LMDI_UtilAdj!AE42</f>
        <v>1.0164768232510577</v>
      </c>
      <c r="BP506" s="51">
        <f>[11]Industrial_Total_LMDI_UtilAdj!AE42</f>
        <v>1.1631544433586569</v>
      </c>
      <c r="BQ506" s="258">
        <f t="shared" si="2299"/>
        <v>0.99484521397153858</v>
      </c>
      <c r="BR506" s="365"/>
      <c r="BZ506" s="83">
        <f t="shared" si="2209"/>
        <v>0.74736675586959678</v>
      </c>
      <c r="CA506" s="83">
        <f t="shared" si="2185"/>
        <v>1.3305161639809053</v>
      </c>
      <c r="CB506" s="83">
        <f t="shared" si="2186"/>
        <v>1.3391177172407116</v>
      </c>
      <c r="CC506" s="83">
        <f t="shared" si="2187"/>
        <v>1.1214688043340846</v>
      </c>
      <c r="CD506" s="83">
        <f t="shared" si="2188"/>
        <v>1.0526248604436492</v>
      </c>
      <c r="CE506" s="83">
        <f t="shared" si="2189"/>
        <v>1.1214213865986378</v>
      </c>
      <c r="CF506" s="84">
        <f t="shared" si="2210"/>
        <v>1.0008118840757938</v>
      </c>
      <c r="CG506" s="84">
        <f t="shared" si="2190"/>
        <v>1.0008120640616907</v>
      </c>
      <c r="CH506" s="9"/>
      <c r="CI506" s="84">
        <f t="shared" si="2211"/>
        <v>1.180485943654072</v>
      </c>
      <c r="CJ506" s="26"/>
      <c r="CK506" s="87">
        <f t="shared" si="2191"/>
        <v>1.8305588300672782</v>
      </c>
      <c r="CL506" s="87">
        <f t="shared" si="2212"/>
        <v>4.094104551155664E-3</v>
      </c>
      <c r="CM506" s="92">
        <f t="shared" si="2213"/>
        <v>1</v>
      </c>
      <c r="CN506" s="92">
        <f t="shared" si="2214"/>
        <v>1</v>
      </c>
      <c r="CO506" s="5">
        <f t="shared" si="2192"/>
        <v>1</v>
      </c>
      <c r="CP506" s="91">
        <f t="shared" si="2193"/>
        <v>1</v>
      </c>
      <c r="CQ506" s="37">
        <f t="shared" si="2315"/>
        <v>1.0008118840757938</v>
      </c>
      <c r="CR506">
        <f t="shared" si="2195"/>
        <v>1.180485943654072</v>
      </c>
      <c r="CS506" s="84">
        <f t="shared" si="2196"/>
        <v>1.1940748704426642</v>
      </c>
      <c r="CT506" s="205"/>
      <c r="CU506" s="244"/>
      <c r="CV506" s="5"/>
      <c r="CW506" s="26">
        <f t="shared" si="2215"/>
        <v>0.22209232762301986</v>
      </c>
      <c r="CX506" s="26">
        <f t="shared" si="2216"/>
        <v>0.14503254790690581</v>
      </c>
      <c r="CY506" s="26">
        <f t="shared" si="2217"/>
        <v>0.37071241511569936</v>
      </c>
      <c r="CZ506" s="26">
        <f t="shared" si="2218"/>
        <v>0.26216270935437502</v>
      </c>
      <c r="DA506" s="26"/>
      <c r="DB506">
        <f t="shared" si="2219"/>
        <v>1</v>
      </c>
      <c r="DD506" s="26">
        <f t="shared" si="2235"/>
        <v>0.22306171267718294</v>
      </c>
      <c r="DE506" s="26">
        <f t="shared" si="2236"/>
        <v>0.14429597715983808</v>
      </c>
      <c r="DF506" s="26">
        <f t="shared" si="2237"/>
        <v>0.37073883125046359</v>
      </c>
      <c r="DG506" s="26">
        <f t="shared" si="2238"/>
        <v>0.26190073360898114</v>
      </c>
      <c r="DH506" s="26"/>
      <c r="DI506" s="26">
        <f t="shared" si="2239"/>
        <v>0.99999725469646572</v>
      </c>
      <c r="DJ506" s="26"/>
      <c r="DK506" s="26">
        <f t="shared" si="2240"/>
        <v>0.22306232505097226</v>
      </c>
      <c r="DL506" s="26">
        <f t="shared" si="2241"/>
        <v>0.14429637329718167</v>
      </c>
      <c r="DM506" s="26">
        <f t="shared" si="2242"/>
        <v>0.37073984904388146</v>
      </c>
      <c r="DN506" s="26">
        <f t="shared" si="2243"/>
        <v>0.2619014526079646</v>
      </c>
      <c r="DO506" s="26"/>
      <c r="DP506" s="26">
        <f t="shared" si="2244"/>
        <v>1</v>
      </c>
      <c r="DQ506" s="26"/>
      <c r="DR506" s="26"/>
      <c r="DS506" s="26">
        <f t="shared" si="2245"/>
        <v>1.8663088283594767E-2</v>
      </c>
      <c r="DT506" s="26">
        <f t="shared" si="2246"/>
        <v>4.3239897337889736E-2</v>
      </c>
      <c r="DU506" s="26">
        <f t="shared" si="2247"/>
        <v>-1.9559892715436185E-2</v>
      </c>
      <c r="DV506" s="26">
        <f t="shared" si="2248"/>
        <v>-7.3715904892562665E-3</v>
      </c>
      <c r="DW506" s="26"/>
      <c r="DY506" s="26">
        <f t="shared" si="2262"/>
        <v>1.0012208749647764</v>
      </c>
      <c r="DZ506" s="26">
        <f t="shared" si="2249"/>
        <v>1.010560269164807</v>
      </c>
      <c r="EA506" s="26">
        <f t="shared" si="2197"/>
        <v>1.1940748704426642</v>
      </c>
      <c r="EC506" s="26">
        <f t="shared" si="2220"/>
        <v>-3.1631963752500096E-2</v>
      </c>
      <c r="ED506" s="26">
        <f t="shared" si="2221"/>
        <v>-3.7312661322882773E-2</v>
      </c>
      <c r="EE506" s="26">
        <f t="shared" si="2222"/>
        <v>1.5152766892023578E-2</v>
      </c>
      <c r="EF506" s="26">
        <f t="shared" si="2223"/>
        <v>5.1068796304244461E-3</v>
      </c>
      <c r="EG506" s="26"/>
      <c r="EI506" s="26">
        <f t="shared" si="2224"/>
        <v>0.9945302663816169</v>
      </c>
      <c r="EJ506" s="26">
        <f t="shared" si="2250"/>
        <v>0.92884980146340379</v>
      </c>
      <c r="EK506" s="26">
        <f t="shared" si="2198"/>
        <v>1.1214688043340846</v>
      </c>
      <c r="EN506" s="26">
        <f t="shared" si="2251"/>
        <v>1.0217887547687574E-2</v>
      </c>
      <c r="EO506" s="26">
        <f t="shared" si="2252"/>
        <v>3.4894153851541716E-2</v>
      </c>
      <c r="EP506" s="26">
        <f t="shared" si="2253"/>
        <v>-3.5843126341466275E-2</v>
      </c>
      <c r="EQ506" s="26">
        <f t="shared" si="2254"/>
        <v>-1.4336632438635371E-2</v>
      </c>
      <c r="ET506" s="26">
        <f t="shared" si="2255"/>
        <v>0.99031823847169786</v>
      </c>
      <c r="EU506" s="26">
        <f t="shared" si="2256"/>
        <v>0.96493644075276008</v>
      </c>
      <c r="EV506" s="26">
        <f t="shared" si="2316"/>
        <v>1.1214213865986378</v>
      </c>
      <c r="EW506" s="26"/>
      <c r="EX506" s="26">
        <f t="shared" si="2225"/>
        <v>9.5601184376194193E-3</v>
      </c>
      <c r="EY506" s="26">
        <f t="shared" si="2226"/>
        <v>9.7306500039757281E-3</v>
      </c>
      <c r="EZ506" s="26">
        <f t="shared" si="2227"/>
        <v>1.7077286653310358E-2</v>
      </c>
      <c r="FA506" s="26">
        <f t="shared" si="2228"/>
        <v>6.9650419493794578E-3</v>
      </c>
      <c r="FB506" s="26"/>
      <c r="FC506" s="26"/>
      <c r="FD506" s="26">
        <f t="shared" si="2257"/>
        <v>1.0117606034565578</v>
      </c>
      <c r="FE506" s="26">
        <f t="shared" si="2258"/>
        <v>1.0497686996518054</v>
      </c>
      <c r="FF506" s="26">
        <f t="shared" si="2229"/>
        <v>1.0526248604436492</v>
      </c>
      <c r="FH506" s="367">
        <f>[2]Residential_Total_LMDI_UtilAdj!AF42</f>
        <v>1.0181276368331829</v>
      </c>
      <c r="FI506" s="367">
        <f>[10]Total_Commercial_LMDI_UtilAdj!AF42</f>
        <v>1.0212331505718988</v>
      </c>
      <c r="FJ506" s="367">
        <f>[11]Industrial_Total_LMDI_UtilAdj!AF42</f>
        <v>1.0119160811480032</v>
      </c>
      <c r="FK506" s="253">
        <v>1</v>
      </c>
      <c r="FL506" s="253"/>
      <c r="FM506" s="370">
        <f t="shared" si="2325"/>
        <v>-1.114917701712542E-3</v>
      </c>
      <c r="FN506" s="370">
        <f t="shared" si="2326"/>
        <v>-1.3849065176281508E-3</v>
      </c>
      <c r="FO506" s="370">
        <f t="shared" si="2327"/>
        <v>-7.9384998827488761E-4</v>
      </c>
      <c r="FP506">
        <f t="shared" si="2319"/>
        <v>0</v>
      </c>
      <c r="FR506" s="26">
        <f t="shared" si="2300"/>
        <v>0.99925743089355101</v>
      </c>
      <c r="FS506" s="26">
        <f t="shared" si="2301"/>
        <v>0.99763110567462199</v>
      </c>
      <c r="FT506" s="37">
        <f t="shared" si="2302"/>
        <v>1.0115538875299726</v>
      </c>
      <c r="FV506" s="26">
        <f t="shared" si="2201"/>
        <v>0.74736675586959678</v>
      </c>
      <c r="FX506" s="8">
        <f t="shared" si="2260"/>
        <v>27</v>
      </c>
      <c r="FY506" t="b">
        <f t="shared" si="2232"/>
        <v>0</v>
      </c>
    </row>
    <row r="507" spans="1:181" x14ac:dyDescent="0.2">
      <c r="A507" t="s">
        <v>1073</v>
      </c>
      <c r="B507" s="365">
        <f t="shared" si="2233"/>
        <v>1977</v>
      </c>
      <c r="C507" s="42">
        <f t="shared" ref="C507:F507" si="2348">C112</f>
        <v>15661.713</v>
      </c>
      <c r="D507" s="42">
        <f t="shared" si="2348"/>
        <v>10207.599</v>
      </c>
      <c r="E507" s="42">
        <f t="shared" si="2348"/>
        <v>32263.009000000002</v>
      </c>
      <c r="F507" s="42">
        <f t="shared" si="2348"/>
        <v>19821.59</v>
      </c>
      <c r="G507" s="42"/>
      <c r="H507" s="42">
        <f t="shared" si="2179"/>
        <v>77953.910999999993</v>
      </c>
      <c r="I507" s="365"/>
      <c r="J507" s="365"/>
      <c r="K507" s="42">
        <f t="shared" ref="K507" si="2349">K112</f>
        <v>15661.713</v>
      </c>
      <c r="L507" s="42">
        <f t="shared" si="2180"/>
        <v>10238.851610245176</v>
      </c>
      <c r="M507" s="42">
        <f t="shared" ref="M507" si="2350">M112</f>
        <v>26220.616791470591</v>
      </c>
      <c r="N507" s="42">
        <f t="shared" ref="N507" si="2351">N112</f>
        <v>18719.764953198348</v>
      </c>
      <c r="O507" s="42"/>
      <c r="P507" s="42">
        <f t="shared" si="2291"/>
        <v>70840.946354914107</v>
      </c>
      <c r="Q507" s="27"/>
      <c r="R507" s="27"/>
      <c r="S507" s="51">
        <f t="shared" si="2307"/>
        <v>1</v>
      </c>
      <c r="T507" s="51">
        <f t="shared" si="2308"/>
        <v>1.0030617004297657</v>
      </c>
      <c r="U507" s="51">
        <f t="shared" si="2309"/>
        <v>0.8127145484623145</v>
      </c>
      <c r="V507" s="51">
        <f t="shared" si="2310"/>
        <v>0.94441288278076319</v>
      </c>
      <c r="W507" s="51"/>
      <c r="X507" s="51">
        <f t="shared" si="2311"/>
        <v>0.90875422985402377</v>
      </c>
      <c r="Z507" s="231">
        <f t="shared" ref="Z507" si="2352">Z112</f>
        <v>75365.9499935403</v>
      </c>
      <c r="AA507" s="231">
        <f t="shared" si="2181"/>
        <v>50022.048157018362</v>
      </c>
      <c r="AB507" s="231">
        <f t="shared" si="2292"/>
        <v>1478.0526387581642</v>
      </c>
      <c r="AC507" s="277">
        <f t="shared" si="2292"/>
        <v>0.85681885206776398</v>
      </c>
      <c r="AD507" s="23"/>
      <c r="AE507" s="42">
        <f t="shared" si="2182"/>
        <v>5930.6</v>
      </c>
      <c r="AH507" s="267">
        <f t="shared" si="2183"/>
        <v>207.80887126537093</v>
      </c>
      <c r="AI507" s="267">
        <f t="shared" si="2184"/>
        <v>204.68677288274151</v>
      </c>
      <c r="AJ507" s="267">
        <f t="shared" si="2293"/>
        <v>17.739974953463584</v>
      </c>
      <c r="AK507" s="51">
        <f t="shared" si="2203"/>
        <v>21.847984446212724</v>
      </c>
      <c r="AN507" s="34">
        <f t="shared" si="2204"/>
        <v>11.944988088037315</v>
      </c>
      <c r="AO507" s="34">
        <f t="shared" si="2205"/>
        <v>13.144354871345225</v>
      </c>
      <c r="AQ507" s="26">
        <f t="shared" si="2294"/>
        <v>1.1318362813964056</v>
      </c>
      <c r="AR507" s="26">
        <f t="shared" si="2206"/>
        <v>1.0370578199916896</v>
      </c>
      <c r="AS507" s="26">
        <f t="shared" si="2313"/>
        <v>1.329450384520442</v>
      </c>
      <c r="AT507" s="26">
        <f t="shared" si="2314"/>
        <v>1.1272160941531593</v>
      </c>
      <c r="AU507" s="26"/>
      <c r="AV507" s="26">
        <f t="shared" si="2295"/>
        <v>1.3069455837220429</v>
      </c>
      <c r="AY507" s="34">
        <f t="shared" si="2296"/>
        <v>12.7079806416788</v>
      </c>
      <c r="AZ507" s="34">
        <f t="shared" si="2207"/>
        <v>8.4345678610964079</v>
      </c>
      <c r="BA507" s="34">
        <f t="shared" si="2297"/>
        <v>0.24922480672413652</v>
      </c>
      <c r="BB507" s="34">
        <f t="shared" si="2208"/>
        <v>1.4447422723969986E-4</v>
      </c>
      <c r="BD507" s="26"/>
      <c r="BE507" s="26"/>
      <c r="BF507" s="26"/>
      <c r="BH507" s="51">
        <f>[2]Residential_Total_LMDI_UtilAdj!AG43</f>
        <v>1.1132631886114239</v>
      </c>
      <c r="BI507" s="258">
        <f>[10]Total_Commercial_LMDI_UtilAdj!AG43</f>
        <v>1.0019961041330296</v>
      </c>
      <c r="BJ507" s="51">
        <f>[11]Industrial_Total_LMDI_UtilAdj!AG43</f>
        <v>1.1142661023313796</v>
      </c>
      <c r="BK507" s="258">
        <f t="shared" si="2298"/>
        <v>1.1257992165647734</v>
      </c>
      <c r="BL507" s="365"/>
      <c r="BN507" s="51">
        <f>[2]Residential_Total_LMDI_UtilAdj!AE43</f>
        <v>0.99857846200537981</v>
      </c>
      <c r="BO507" s="258">
        <f>[10]Total_Commercial_LMDI_UtilAdj!AE43</f>
        <v>1.0134689876504392</v>
      </c>
      <c r="BP507" s="51">
        <f>[11]Industrial_Total_LMDI_UtilAdj!AE43</f>
        <v>1.179064617683697</v>
      </c>
      <c r="BQ507" s="258">
        <f t="shared" si="2299"/>
        <v>1.001258552650897</v>
      </c>
      <c r="BR507" s="365"/>
      <c r="BZ507" s="83">
        <f t="shared" si="2209"/>
        <v>0.7818131484240084</v>
      </c>
      <c r="CA507" s="83">
        <f t="shared" si="2185"/>
        <v>1.3051567734228589</v>
      </c>
      <c r="CB507" s="83">
        <f t="shared" si="2186"/>
        <v>1.3069455837220429</v>
      </c>
      <c r="CC507" s="83">
        <f t="shared" si="2187"/>
        <v>1.1090948684044053</v>
      </c>
      <c r="CD507" s="83">
        <f t="shared" si="2188"/>
        <v>1.0612900865487882</v>
      </c>
      <c r="CE507" s="83">
        <f t="shared" si="2189"/>
        <v>1.0976521993145492</v>
      </c>
      <c r="CF507" s="84">
        <f t="shared" si="2210"/>
        <v>1.0217870981780821</v>
      </c>
      <c r="CG507" s="84">
        <f t="shared" si="2190"/>
        <v>1.0217872416285838</v>
      </c>
      <c r="CH507" s="9"/>
      <c r="CI507" s="84">
        <f t="shared" si="2211"/>
        <v>1.1770713888797282</v>
      </c>
      <c r="CJ507" s="26"/>
      <c r="CK507" s="87">
        <f t="shared" si="2191"/>
        <v>1.7590002323579144</v>
      </c>
      <c r="CL507" s="87">
        <f t="shared" si="2212"/>
        <v>3.8594109917031022E-3</v>
      </c>
      <c r="CM507" s="92">
        <f t="shared" si="2213"/>
        <v>1</v>
      </c>
      <c r="CN507" s="92">
        <f t="shared" si="2214"/>
        <v>1</v>
      </c>
      <c r="CO507" s="5">
        <f t="shared" si="2192"/>
        <v>1</v>
      </c>
      <c r="CP507" s="91">
        <f t="shared" si="2193"/>
        <v>1</v>
      </c>
      <c r="CQ507" s="37">
        <f t="shared" si="2315"/>
        <v>1.0217870981780821</v>
      </c>
      <c r="CR507">
        <f t="shared" si="2195"/>
        <v>1.1770713888797282</v>
      </c>
      <c r="CS507" s="84">
        <f t="shared" si="2196"/>
        <v>1.1783893523935194</v>
      </c>
      <c r="CT507" s="205"/>
      <c r="CU507" s="244"/>
      <c r="CV507" s="5"/>
      <c r="CW507" s="26">
        <f t="shared" si="2215"/>
        <v>0.22108277494677447</v>
      </c>
      <c r="CX507" s="26">
        <f t="shared" si="2216"/>
        <v>0.1445329592146947</v>
      </c>
      <c r="CY507" s="26">
        <f t="shared" si="2217"/>
        <v>0.37013363232197583</v>
      </c>
      <c r="CZ507" s="26">
        <f t="shared" si="2218"/>
        <v>0.26425063351655509</v>
      </c>
      <c r="DA507" s="26"/>
      <c r="DB507">
        <f t="shared" si="2219"/>
        <v>1</v>
      </c>
      <c r="DD507" s="26">
        <f t="shared" si="2235"/>
        <v>0.2215871679909473</v>
      </c>
      <c r="DE507" s="26">
        <f t="shared" si="2236"/>
        <v>0.14478260990357802</v>
      </c>
      <c r="DF507" s="26">
        <f t="shared" si="2237"/>
        <v>0.37042294835689232</v>
      </c>
      <c r="DG507" s="26">
        <f t="shared" si="2238"/>
        <v>0.26320529120018488</v>
      </c>
      <c r="DH507" s="26"/>
      <c r="DI507" s="26">
        <f t="shared" si="2239"/>
        <v>0.99999801745160244</v>
      </c>
      <c r="DJ507" s="26"/>
      <c r="DK507" s="26">
        <f t="shared" si="2240"/>
        <v>0.22158760729910307</v>
      </c>
      <c r="DL507" s="26">
        <f t="shared" si="2241"/>
        <v>0.14478289694267835</v>
      </c>
      <c r="DM507" s="26">
        <f t="shared" si="2242"/>
        <v>0.37042368273977094</v>
      </c>
      <c r="DN507" s="26">
        <f t="shared" si="2243"/>
        <v>0.2632058130184477</v>
      </c>
      <c r="DO507" s="26"/>
      <c r="DP507" s="26">
        <f t="shared" si="2244"/>
        <v>1</v>
      </c>
      <c r="DQ507" s="26"/>
      <c r="DR507" s="26"/>
      <c r="DS507" s="26">
        <f t="shared" si="2245"/>
        <v>-1.4602070187481535E-3</v>
      </c>
      <c r="DT507" s="26">
        <f t="shared" si="2246"/>
        <v>1.1031032727141414E-3</v>
      </c>
      <c r="DU507" s="26">
        <f t="shared" si="2247"/>
        <v>-2.4788704770533347E-2</v>
      </c>
      <c r="DV507" s="26">
        <f t="shared" si="2248"/>
        <v>-1.4729885489792802E-2</v>
      </c>
      <c r="DW507" s="26"/>
      <c r="DY507" s="26">
        <f t="shared" si="2262"/>
        <v>0.9868638739182829</v>
      </c>
      <c r="DZ507" s="26">
        <f t="shared" si="2249"/>
        <v>0.99728542205588411</v>
      </c>
      <c r="EA507" s="26">
        <f t="shared" si="2197"/>
        <v>1.1783893523935194</v>
      </c>
      <c r="EC507" s="26">
        <f t="shared" si="2220"/>
        <v>-2.7413977779926078E-2</v>
      </c>
      <c r="ED507" s="26">
        <f t="shared" si="2221"/>
        <v>-2.8871893686645139E-2</v>
      </c>
      <c r="EE507" s="26">
        <f t="shared" si="2222"/>
        <v>-1.0919648141873633E-3</v>
      </c>
      <c r="EF507" s="26">
        <f t="shared" si="2223"/>
        <v>-1.6556092760651375E-3</v>
      </c>
      <c r="EG507" s="26"/>
      <c r="EI507" s="26">
        <f t="shared" si="2224"/>
        <v>0.98896631285519643</v>
      </c>
      <c r="EJ507" s="26">
        <f t="shared" si="2250"/>
        <v>0.91860116334954367</v>
      </c>
      <c r="EK507" s="26">
        <f t="shared" si="2198"/>
        <v>1.1090948684044053</v>
      </c>
      <c r="EN507" s="26">
        <f t="shared" si="2251"/>
        <v>-1.0053850053371095E-2</v>
      </c>
      <c r="EO507" s="26">
        <f t="shared" si="2252"/>
        <v>4.0629546749639837E-3</v>
      </c>
      <c r="EP507" s="26">
        <f t="shared" si="2253"/>
        <v>-3.8376484906276716E-2</v>
      </c>
      <c r="EQ507" s="26">
        <f t="shared" si="2254"/>
        <v>-2.1155764599726991E-2</v>
      </c>
      <c r="ET507" s="26">
        <f t="shared" si="2255"/>
        <v>0.9788044105738144</v>
      </c>
      <c r="EU507" s="26">
        <f t="shared" si="2256"/>
        <v>0.94448404413219966</v>
      </c>
      <c r="EV507" s="26">
        <f t="shared" si="2316"/>
        <v>1.0976521993145492</v>
      </c>
      <c r="EW507" s="26"/>
      <c r="EX507" s="26">
        <f t="shared" si="2225"/>
        <v>8.5905544732449088E-3</v>
      </c>
      <c r="EY507" s="26">
        <f t="shared" si="2226"/>
        <v>-2.9634661041021406E-3</v>
      </c>
      <c r="EZ507" s="26">
        <f t="shared" si="2227"/>
        <v>1.3585765144395244E-2</v>
      </c>
      <c r="FA507" s="26">
        <f t="shared" si="2228"/>
        <v>6.4258791099342134E-3</v>
      </c>
      <c r="FB507" s="26"/>
      <c r="FC507" s="26"/>
      <c r="FD507" s="26">
        <f t="shared" si="2257"/>
        <v>1.008232017341379</v>
      </c>
      <c r="FE507" s="26">
        <f t="shared" si="2258"/>
        <v>1.058410413791776</v>
      </c>
      <c r="FF507" s="26">
        <f t="shared" si="2229"/>
        <v>1.0612900865487882</v>
      </c>
      <c r="FH507" s="367">
        <f>[2]Residential_Total_LMDI_UtilAdj!AF43</f>
        <v>1.0181307813877361</v>
      </c>
      <c r="FI507" s="367">
        <f>[10]Total_Commercial_LMDI_UtilAdj!AF43</f>
        <v>1.0212368420319318</v>
      </c>
      <c r="FJ507" s="367">
        <f>[11]Industrial_Total_LMDI_UtilAdj!AF43</f>
        <v>1.0119182279159913</v>
      </c>
      <c r="FK507" s="253">
        <v>1</v>
      </c>
      <c r="FL507" s="253"/>
      <c r="FM507" s="370">
        <f t="shared" si="2325"/>
        <v>3.0885613781136331E-6</v>
      </c>
      <c r="FN507" s="370">
        <f t="shared" si="2326"/>
        <v>3.6147018524594284E-6</v>
      </c>
      <c r="FO507" s="370">
        <f t="shared" si="2327"/>
        <v>2.1214859125677408E-6</v>
      </c>
      <c r="FP507">
        <f t="shared" si="2319"/>
        <v>0</v>
      </c>
      <c r="FR507" s="26">
        <f t="shared" si="2300"/>
        <v>1.0000019935845434</v>
      </c>
      <c r="FS507" s="26">
        <f t="shared" si="2301"/>
        <v>0.99763309453657434</v>
      </c>
      <c r="FT507" s="37">
        <f t="shared" si="2302"/>
        <v>1.0115559041481677</v>
      </c>
      <c r="FV507" s="26">
        <f t="shared" si="2201"/>
        <v>0.7818131484240084</v>
      </c>
      <c r="FX507" s="8">
        <f t="shared" si="2260"/>
        <v>28</v>
      </c>
      <c r="FY507" t="b">
        <f t="shared" si="2232"/>
        <v>0</v>
      </c>
    </row>
    <row r="508" spans="1:181" x14ac:dyDescent="0.2">
      <c r="A508" t="s">
        <v>1073</v>
      </c>
      <c r="B508" s="365">
        <f t="shared" si="2233"/>
        <v>1978</v>
      </c>
      <c r="C508" s="42">
        <f t="shared" ref="C508:F508" si="2353">C113</f>
        <v>16132.287</v>
      </c>
      <c r="D508" s="42">
        <f t="shared" si="2353"/>
        <v>10511.88</v>
      </c>
      <c r="E508" s="42">
        <f t="shared" si="2353"/>
        <v>32687.548999999999</v>
      </c>
      <c r="F508" s="42">
        <f t="shared" si="2353"/>
        <v>20617.064000000002</v>
      </c>
      <c r="G508" s="42"/>
      <c r="H508" s="42">
        <f t="shared" si="2179"/>
        <v>79948.78</v>
      </c>
      <c r="I508" s="365"/>
      <c r="J508" s="365"/>
      <c r="K508" s="42">
        <f t="shared" ref="K508" si="2354">K113</f>
        <v>16132.285999999996</v>
      </c>
      <c r="L508" s="42">
        <f t="shared" si="2180"/>
        <v>10543.397742854286</v>
      </c>
      <c r="M508" s="42">
        <f t="shared" ref="M508" si="2355">M113</f>
        <v>26929.919009685131</v>
      </c>
      <c r="N508" s="42">
        <f t="shared" ref="N508" si="2356">N113</f>
        <v>19631.219860328711</v>
      </c>
      <c r="O508" s="42"/>
      <c r="P508" s="42">
        <f t="shared" si="2291"/>
        <v>73236.822612868127</v>
      </c>
      <c r="Q508" s="27"/>
      <c r="R508" s="27"/>
      <c r="S508" s="51">
        <f t="shared" si="2307"/>
        <v>0.99999993801250842</v>
      </c>
      <c r="T508" s="51">
        <f t="shared" si="2308"/>
        <v>1.0029982974362612</v>
      </c>
      <c r="U508" s="51">
        <f t="shared" si="2309"/>
        <v>0.8238586199805048</v>
      </c>
      <c r="V508" s="51">
        <f t="shared" si="2310"/>
        <v>0.95218309747346708</v>
      </c>
      <c r="W508" s="51"/>
      <c r="X508" s="51">
        <f t="shared" si="2311"/>
        <v>0.91604678161277919</v>
      </c>
      <c r="Y508" s="218"/>
      <c r="Z508" s="231">
        <f t="shared" ref="Z508" si="2357">Z113</f>
        <v>77278.879497356</v>
      </c>
      <c r="AA508" s="231">
        <f t="shared" si="2181"/>
        <v>51004.508012970276</v>
      </c>
      <c r="AB508" s="231">
        <f t="shared" si="2292"/>
        <v>1551.804716356143</v>
      </c>
      <c r="AC508" s="277">
        <f t="shared" si="2292"/>
        <v>0.91602019497620724</v>
      </c>
      <c r="AD508" s="23"/>
      <c r="AE508" s="42">
        <f t="shared" si="2182"/>
        <v>6260.4</v>
      </c>
      <c r="AH508" s="267">
        <f t="shared" si="2183"/>
        <v>208.75413961652927</v>
      </c>
      <c r="AI508" s="267">
        <f t="shared" si="2184"/>
        <v>206.71501703679084</v>
      </c>
      <c r="AJ508" s="267">
        <f t="shared" si="2293"/>
        <v>17.353935534440435</v>
      </c>
      <c r="AK508" s="51">
        <f t="shared" si="2203"/>
        <v>21.430990242347892</v>
      </c>
      <c r="AN508" s="34">
        <f t="shared" si="2204"/>
        <v>11.698425438129853</v>
      </c>
      <c r="AO508" s="34">
        <f t="shared" si="2205"/>
        <v>12.770554597150342</v>
      </c>
      <c r="AQ508" s="26">
        <f t="shared" si="2294"/>
        <v>1.1369847094157779</v>
      </c>
      <c r="AR508" s="26">
        <f t="shared" si="2206"/>
        <v>1.0473340407322171</v>
      </c>
      <c r="AS508" s="26">
        <f t="shared" si="2313"/>
        <v>1.3005202278879393</v>
      </c>
      <c r="AT508" s="26">
        <f t="shared" si="2314"/>
        <v>1.1057018634504501</v>
      </c>
      <c r="AU508" s="26"/>
      <c r="AV508" s="26">
        <f t="shared" si="2295"/>
        <v>1.2799682469484648</v>
      </c>
      <c r="AY508" s="34">
        <f t="shared" si="2296"/>
        <v>12.344080170173791</v>
      </c>
      <c r="AZ508" s="34">
        <f t="shared" si="2207"/>
        <v>8.147164400512791</v>
      </c>
      <c r="BA508" s="34">
        <f t="shared" si="2297"/>
        <v>0.24787628847296389</v>
      </c>
      <c r="BB508" s="34">
        <f t="shared" si="2208"/>
        <v>1.4631975512366738E-4</v>
      </c>
      <c r="BD508" s="26"/>
      <c r="BE508" s="26"/>
      <c r="BF508" s="26"/>
      <c r="BH508" s="205">
        <f>[2]Residential_Total_LMDI_UtilAdj!AG44</f>
        <v>1.0922038601375998</v>
      </c>
      <c r="BI508" s="258">
        <f>[10]Total_Commercial_LMDI_UtilAdj!AG44</f>
        <v>0.98939476788165392</v>
      </c>
      <c r="BJ508" s="51">
        <f>[11]Industrial_Total_LMDI_UtilAdj!AG44</f>
        <v>1.1060119782064046</v>
      </c>
      <c r="BK508" s="258">
        <f t="shared" si="2298"/>
        <v>1.1130098189801645</v>
      </c>
      <c r="BL508" s="365"/>
      <c r="BN508" s="205">
        <f>[2]Residential_Total_LMDI_UtilAdj!AE44</f>
        <v>1.0183200369573531</v>
      </c>
      <c r="BO508" s="258">
        <f>[10]Total_Commercial_LMDI_UtilAdj!AE44</f>
        <v>1.0314331178573153</v>
      </c>
      <c r="BP508" s="51">
        <f>[11]Industrial_Total_LMDI_UtilAdj!AE44</f>
        <v>1.1587114455977126</v>
      </c>
      <c r="BQ508" s="258">
        <f t="shared" si="2299"/>
        <v>0.99343406014476054</v>
      </c>
      <c r="BR508" s="365"/>
      <c r="BZ508" s="83">
        <f t="shared" si="2209"/>
        <v>0.82528968981109185</v>
      </c>
      <c r="CA508" s="83">
        <f t="shared" si="2185"/>
        <v>1.2680406148477179</v>
      </c>
      <c r="CB508" s="83">
        <f t="shared" si="2186"/>
        <v>1.2799682469484648</v>
      </c>
      <c r="CC508" s="83">
        <f t="shared" si="2187"/>
        <v>1.0980198973104618</v>
      </c>
      <c r="CD508" s="83">
        <f t="shared" si="2188"/>
        <v>1.0595326183961897</v>
      </c>
      <c r="CE508" s="83">
        <f t="shared" si="2189"/>
        <v>1.0847499750413359</v>
      </c>
      <c r="CF508" s="84">
        <f t="shared" si="2210"/>
        <v>1.0563444417905405</v>
      </c>
      <c r="CG508" s="84">
        <f t="shared" si="2190"/>
        <v>1.0563445974921457</v>
      </c>
      <c r="CH508" s="9"/>
      <c r="CI508" s="84">
        <f t="shared" si="2211"/>
        <v>1.163387896848469</v>
      </c>
      <c r="CJ508" s="26"/>
      <c r="CK508" s="87">
        <f t="shared" si="2191"/>
        <v>1.712359692966632</v>
      </c>
      <c r="CL508" s="87">
        <f t="shared" si="2212"/>
        <v>3.6475660427400958E-3</v>
      </c>
      <c r="CM508" s="92">
        <f t="shared" si="2213"/>
        <v>1</v>
      </c>
      <c r="CN508" s="92">
        <f t="shared" si="2214"/>
        <v>1</v>
      </c>
      <c r="CO508" s="5">
        <f t="shared" si="2192"/>
        <v>1</v>
      </c>
      <c r="CP508" s="91">
        <f t="shared" si="2193"/>
        <v>1</v>
      </c>
      <c r="CQ508" s="37">
        <f t="shared" si="2315"/>
        <v>1.0563444417905405</v>
      </c>
      <c r="CR508">
        <f t="shared" si="2195"/>
        <v>1.163387896848469</v>
      </c>
      <c r="CS508" s="84">
        <f t="shared" si="2196"/>
        <v>1.165705876627259</v>
      </c>
      <c r="CT508" s="205"/>
      <c r="CU508" s="244"/>
      <c r="CV508" s="5"/>
      <c r="CW508" s="26">
        <f t="shared" si="2215"/>
        <v>0.22027561306524324</v>
      </c>
      <c r="CX508" s="26">
        <f t="shared" si="2216"/>
        <v>0.14396306894124802</v>
      </c>
      <c r="CY508" s="26">
        <f t="shared" si="2217"/>
        <v>0.36771009512574609</v>
      </c>
      <c r="CZ508" s="26">
        <f t="shared" si="2218"/>
        <v>0.26805122286776262</v>
      </c>
      <c r="DA508" s="26"/>
      <c r="DB508">
        <f t="shared" si="2219"/>
        <v>0.99999999999999989</v>
      </c>
      <c r="DD508" s="26">
        <f t="shared" si="2235"/>
        <v>0.22067894798112439</v>
      </c>
      <c r="DE508" s="26">
        <f t="shared" si="2236"/>
        <v>0.14424782645247605</v>
      </c>
      <c r="DF508" s="26">
        <f t="shared" si="2237"/>
        <v>0.36892053698640892</v>
      </c>
      <c r="DG508" s="26">
        <f t="shared" si="2238"/>
        <v>0.26614640548397217</v>
      </c>
      <c r="DH508" s="26"/>
      <c r="DI508" s="26">
        <f t="shared" si="2239"/>
        <v>0.99999371690398153</v>
      </c>
      <c r="DJ508" s="26"/>
      <c r="DK508" s="26">
        <f t="shared" si="2240"/>
        <v>0.22068033453685568</v>
      </c>
      <c r="DL508" s="26">
        <f t="shared" si="2241"/>
        <v>0.14424873278111466</v>
      </c>
      <c r="DM508" s="26">
        <f t="shared" si="2242"/>
        <v>0.36892285496413008</v>
      </c>
      <c r="DN508" s="26">
        <f t="shared" si="2243"/>
        <v>0.26614807771789961</v>
      </c>
      <c r="DO508" s="26"/>
      <c r="DP508" s="26">
        <f t="shared" si="2244"/>
        <v>1</v>
      </c>
      <c r="DQ508" s="26"/>
      <c r="DR508" s="26"/>
      <c r="DS508" s="26">
        <f t="shared" si="2245"/>
        <v>4.5384249151389144E-3</v>
      </c>
      <c r="DT508" s="26">
        <f t="shared" si="2246"/>
        <v>9.8602419173537577E-3</v>
      </c>
      <c r="DU508" s="26">
        <f t="shared" si="2247"/>
        <v>-2.2001252385933426E-2</v>
      </c>
      <c r="DV508" s="26">
        <f t="shared" si="2248"/>
        <v>-1.9270655615237876E-2</v>
      </c>
      <c r="DW508" s="26"/>
      <c r="DY508" s="26">
        <f t="shared" si="2262"/>
        <v>0.98923660016063608</v>
      </c>
      <c r="DZ508" s="26">
        <f t="shared" si="2249"/>
        <v>0.98655124030432784</v>
      </c>
      <c r="EA508" s="26">
        <f t="shared" si="2197"/>
        <v>1.165705876627259</v>
      </c>
      <c r="EC508" s="26">
        <f t="shared" si="2220"/>
        <v>-2.9053583381298535E-2</v>
      </c>
      <c r="ED508" s="26">
        <f t="shared" si="2221"/>
        <v>-3.4668542648233963E-2</v>
      </c>
      <c r="EE508" s="26">
        <f t="shared" si="2222"/>
        <v>-5.425542498992326E-3</v>
      </c>
      <c r="EF508" s="26">
        <f t="shared" si="2223"/>
        <v>1.2693197072145107E-2</v>
      </c>
      <c r="EG508" s="26"/>
      <c r="EI508" s="26">
        <f t="shared" si="2224"/>
        <v>0.99001440597243351</v>
      </c>
      <c r="EJ508" s="26">
        <f t="shared" si="2250"/>
        <v>0.90942838505908485</v>
      </c>
      <c r="EK508" s="26">
        <f t="shared" si="2198"/>
        <v>1.0980198973104618</v>
      </c>
      <c r="EN508" s="26">
        <f t="shared" si="2251"/>
        <v>-1.909796708750363E-2</v>
      </c>
      <c r="EO508" s="26">
        <f t="shared" si="2252"/>
        <v>-1.2655982939816507E-2</v>
      </c>
      <c r="EP508" s="26">
        <f t="shared" si="2253"/>
        <v>-7.4352507673011471E-3</v>
      </c>
      <c r="EQ508" s="26">
        <f t="shared" si="2254"/>
        <v>-1.1425303816437887E-2</v>
      </c>
      <c r="ET508" s="26">
        <f t="shared" si="2255"/>
        <v>0.98824561707135428</v>
      </c>
      <c r="EU508" s="26">
        <f t="shared" si="2256"/>
        <v>0.93338221700747381</v>
      </c>
      <c r="EV508" s="26">
        <f t="shared" si="2316"/>
        <v>1.0847499750413359</v>
      </c>
      <c r="EW508" s="26"/>
      <c r="EX508" s="26">
        <f t="shared" si="2225"/>
        <v>1.957679621082746E-2</v>
      </c>
      <c r="EY508" s="26">
        <f t="shared" si="2226"/>
        <v>1.757012455241682E-2</v>
      </c>
      <c r="EZ508" s="26">
        <f t="shared" si="2227"/>
        <v>-1.7412862312240717E-2</v>
      </c>
      <c r="FA508" s="26">
        <f t="shared" si="2228"/>
        <v>-7.8453517987999554E-3</v>
      </c>
      <c r="FB508" s="26"/>
      <c r="FC508" s="26"/>
      <c r="FD508" s="26">
        <f t="shared" si="2257"/>
        <v>0.99834402660038646</v>
      </c>
      <c r="FE508" s="26">
        <f t="shared" si="2258"/>
        <v>1.0566577143006628</v>
      </c>
      <c r="FF508" s="26">
        <f t="shared" si="2229"/>
        <v>1.0595326183961897</v>
      </c>
      <c r="FH508" s="367">
        <f>[2]Residential_Total_LMDI_UtilAdj!AF44</f>
        <v>1.0222723817471644</v>
      </c>
      <c r="FI508" s="367">
        <f>[10]Total_Commercial_LMDI_UtilAdj!AF44</f>
        <v>1.0263004942303167</v>
      </c>
      <c r="FJ508" s="367">
        <f>[11]Industrial_Total_LMDI_UtilAdj!AF44</f>
        <v>1.0148031033741027</v>
      </c>
      <c r="FK508" s="253">
        <v>1</v>
      </c>
      <c r="FL508" s="253"/>
      <c r="FM508" s="370">
        <f t="shared" si="2325"/>
        <v>4.0595957918151786E-3</v>
      </c>
      <c r="FN508" s="370">
        <f t="shared" si="2326"/>
        <v>4.9461003047539896E-3</v>
      </c>
      <c r="FO508" s="370">
        <f t="shared" si="2327"/>
        <v>2.8468417063034898E-3</v>
      </c>
      <c r="FP508">
        <f t="shared" si="2319"/>
        <v>0</v>
      </c>
      <c r="FR508" s="26">
        <f t="shared" si="2300"/>
        <v>1.0026631465197646</v>
      </c>
      <c r="FS508" s="26">
        <f t="shared" si="2301"/>
        <v>1.0002899376402914</v>
      </c>
      <c r="FT508" s="37">
        <f t="shared" si="2302"/>
        <v>1.0142498257338473</v>
      </c>
      <c r="FV508" s="26">
        <f t="shared" si="2201"/>
        <v>0.82528968981109185</v>
      </c>
      <c r="FX508" s="8">
        <f t="shared" si="2260"/>
        <v>29</v>
      </c>
      <c r="FY508" t="b">
        <f t="shared" si="2232"/>
        <v>0</v>
      </c>
    </row>
    <row r="509" spans="1:181" x14ac:dyDescent="0.2">
      <c r="A509" t="s">
        <v>1073</v>
      </c>
      <c r="B509" s="365">
        <f t="shared" si="2233"/>
        <v>1979</v>
      </c>
      <c r="C509" s="42">
        <f t="shared" ref="C509:F509" si="2358">C114</f>
        <v>15812.724</v>
      </c>
      <c r="D509" s="42">
        <f t="shared" si="2358"/>
        <v>10648.023999999999</v>
      </c>
      <c r="E509" s="42">
        <f t="shared" si="2358"/>
        <v>33924.737999999998</v>
      </c>
      <c r="F509" s="42">
        <f t="shared" si="2358"/>
        <v>20471.531999999999</v>
      </c>
      <c r="G509" s="42"/>
      <c r="H509" s="42">
        <f t="shared" si="2179"/>
        <v>80857.017999999996</v>
      </c>
      <c r="I509" s="365"/>
      <c r="J509" s="365"/>
      <c r="K509" s="42">
        <f t="shared" ref="K509" si="2359">K114</f>
        <v>15812.724</v>
      </c>
      <c r="L509" s="42">
        <f t="shared" si="2180"/>
        <v>10679.241087160255</v>
      </c>
      <c r="M509" s="42">
        <f t="shared" ref="M509" si="2360">M114</f>
        <v>26576.391212424405</v>
      </c>
      <c r="N509" s="42">
        <f t="shared" ref="N509" si="2361">N114</f>
        <v>19444.027412857857</v>
      </c>
      <c r="O509" s="42"/>
      <c r="P509" s="42">
        <f t="shared" si="2291"/>
        <v>72512.383712442519</v>
      </c>
      <c r="Q509" s="27"/>
      <c r="R509" s="27"/>
      <c r="S509" s="51">
        <f t="shared" si="2307"/>
        <v>1</v>
      </c>
      <c r="T509" s="51">
        <f t="shared" si="2308"/>
        <v>1.0029317258451198</v>
      </c>
      <c r="U509" s="51">
        <f t="shared" si="2309"/>
        <v>0.78339267387781764</v>
      </c>
      <c r="V509" s="51">
        <f t="shared" si="2310"/>
        <v>0.94980812441676854</v>
      </c>
      <c r="W509" s="51"/>
      <c r="X509" s="51">
        <f t="shared" si="2311"/>
        <v>0.8967976498025505</v>
      </c>
      <c r="Y509" s="218"/>
      <c r="Z509" s="231">
        <f t="shared" ref="Z509" si="2362">Z114</f>
        <v>78688.399457564272</v>
      </c>
      <c r="AA509" s="231">
        <f t="shared" si="2181"/>
        <v>52144.920365325939</v>
      </c>
      <c r="AB509" s="231">
        <f t="shared" si="2292"/>
        <v>1596.7637525646142</v>
      </c>
      <c r="AC509" s="277">
        <f t="shared" si="2292"/>
        <v>0.92015382081904729</v>
      </c>
      <c r="AD509" s="23"/>
      <c r="AE509" s="42">
        <f t="shared" si="2182"/>
        <v>6459.2</v>
      </c>
      <c r="AH509" s="267">
        <f t="shared" si="2183"/>
        <v>200.95368706193619</v>
      </c>
      <c r="AI509" s="267">
        <f t="shared" si="2184"/>
        <v>204.79925968515769</v>
      </c>
      <c r="AJ509" s="267">
        <f t="shared" ref="AJ509:AJ535" si="2363">M509/AB509</f>
        <v>16.643909388435954</v>
      </c>
      <c r="AK509" s="51">
        <f t="shared" si="2203"/>
        <v>21.131279328439174</v>
      </c>
      <c r="AN509" s="34">
        <f t="shared" si="2204"/>
        <v>11.226217443714782</v>
      </c>
      <c r="AO509" s="34">
        <f t="shared" si="2205"/>
        <v>12.518116485013623</v>
      </c>
      <c r="AQ509" s="26">
        <f t="shared" si="2294"/>
        <v>1.0944993469823072</v>
      </c>
      <c r="AR509" s="26">
        <f t="shared" si="2206"/>
        <v>1.0376277411275239</v>
      </c>
      <c r="AS509" s="26">
        <f t="shared" si="2313"/>
        <v>1.2473102016448681</v>
      </c>
      <c r="AT509" s="26">
        <f t="shared" si="2314"/>
        <v>1.0902386994875235</v>
      </c>
      <c r="AU509" s="26"/>
      <c r="AV509" s="26">
        <f t="shared" si="2295"/>
        <v>1.2283022136003794</v>
      </c>
      <c r="AY509" s="34">
        <f t="shared" si="2296"/>
        <v>12.182375442402197</v>
      </c>
      <c r="AZ509" s="34">
        <f t="shared" si="2207"/>
        <v>8.0729688452634907</v>
      </c>
      <c r="BA509" s="34">
        <f t="shared" si="2297"/>
        <v>0.24720766543296605</v>
      </c>
      <c r="BB509" s="34">
        <f t="shared" si="2208"/>
        <v>1.4245631360215619E-4</v>
      </c>
      <c r="BD509" s="26"/>
      <c r="BE509" s="26"/>
      <c r="BF509" s="26"/>
      <c r="BH509" s="205">
        <f>[2]Residential_Total_LMDI_UtilAdj!AG45</f>
        <v>1.0736939865908113</v>
      </c>
      <c r="BI509" s="258">
        <f>[10]Total_Commercial_LMDI_UtilAdj!AG45</f>
        <v>1.0003318267603338</v>
      </c>
      <c r="BJ509" s="51">
        <f>[11]Industrial_Total_LMDI_UtilAdj!AG45</f>
        <v>1.0625125420182626</v>
      </c>
      <c r="BK509" s="258">
        <f t="shared" si="2298"/>
        <v>1.0999515590507036</v>
      </c>
      <c r="BL509" s="365"/>
      <c r="BN509" s="205">
        <f>[2]Residential_Total_LMDI_UtilAdj!AE45</f>
        <v>1.001896797031375</v>
      </c>
      <c r="BO509" s="258">
        <f>[10]Total_Commercial_LMDI_UtilAdj!AE45</f>
        <v>1.016445645630327</v>
      </c>
      <c r="BP509" s="51">
        <f>[11]Industrial_Total_LMDI_UtilAdj!AE45</f>
        <v>1.1605924139515471</v>
      </c>
      <c r="BQ509" s="258">
        <f t="shared" si="2299"/>
        <v>0.99116973880962289</v>
      </c>
      <c r="BR509" s="365"/>
      <c r="BZ509" s="83">
        <f t="shared" si="2209"/>
        <v>0.85149689547437946</v>
      </c>
      <c r="CA509" s="83">
        <f t="shared" si="2185"/>
        <v>1.2429750018792514</v>
      </c>
      <c r="CB509" s="83">
        <f t="shared" si="2186"/>
        <v>1.2283022136003794</v>
      </c>
      <c r="CC509" s="83">
        <f t="shared" si="2187"/>
        <v>1.0845015769848489</v>
      </c>
      <c r="CD509" s="83">
        <f t="shared" si="2188"/>
        <v>1.0534985620831601</v>
      </c>
      <c r="CE509" s="83">
        <f t="shared" si="2189"/>
        <v>1.0632284168919115</v>
      </c>
      <c r="CF509" s="84">
        <f t="shared" si="2210"/>
        <v>1.0458953530035497</v>
      </c>
      <c r="CG509" s="84">
        <f t="shared" si="2190"/>
        <v>1.0458955215850312</v>
      </c>
      <c r="CH509" s="9"/>
      <c r="CI509" s="84">
        <f t="shared" si="2211"/>
        <v>1.1425208519304579</v>
      </c>
      <c r="CJ509" s="26"/>
      <c r="CK509" s="87">
        <f t="shared" si="2191"/>
        <v>1.5443763742262928</v>
      </c>
      <c r="CL509" s="87">
        <f t="shared" si="2212"/>
        <v>3.4634497513530245E-3</v>
      </c>
      <c r="CM509" s="92">
        <f t="shared" si="2213"/>
        <v>1</v>
      </c>
      <c r="CN509" s="92">
        <f t="shared" si="2214"/>
        <v>1</v>
      </c>
      <c r="CO509" s="5">
        <f t="shared" si="2192"/>
        <v>1</v>
      </c>
      <c r="CP509" s="91">
        <f t="shared" si="2193"/>
        <v>1</v>
      </c>
      <c r="CQ509" s="37">
        <f t="shared" si="2315"/>
        <v>1.0458953530035497</v>
      </c>
      <c r="CR509">
        <f t="shared" si="2195"/>
        <v>1.1425208519304579</v>
      </c>
      <c r="CS509" s="84">
        <f t="shared" si="2196"/>
        <v>1.1325960604089922</v>
      </c>
      <c r="CT509" s="205"/>
      <c r="CU509" s="244"/>
      <c r="CV509" s="5"/>
      <c r="CW509" s="26">
        <f t="shared" si="2215"/>
        <v>0.21806928955345692</v>
      </c>
      <c r="CX509" s="26">
        <f t="shared" si="2216"/>
        <v>0.14727472109467815</v>
      </c>
      <c r="CY509" s="26">
        <f t="shared" si="2217"/>
        <v>0.36650831005386075</v>
      </c>
      <c r="CZ509" s="26">
        <f t="shared" si="2218"/>
        <v>0.26814767929800415</v>
      </c>
      <c r="DA509" s="26"/>
      <c r="DB509">
        <f t="shared" si="2219"/>
        <v>1</v>
      </c>
      <c r="DD509" s="26">
        <f t="shared" si="2235"/>
        <v>0.21917060044705106</v>
      </c>
      <c r="DE509" s="26">
        <f t="shared" si="2236"/>
        <v>0.14561261869295369</v>
      </c>
      <c r="DF509" s="26">
        <f t="shared" si="2237"/>
        <v>0.36710887473812998</v>
      </c>
      <c r="DG509" s="26">
        <f t="shared" si="2238"/>
        <v>0.2680994481910523</v>
      </c>
      <c r="DH509" s="26"/>
      <c r="DI509" s="26">
        <f t="shared" si="2239"/>
        <v>0.99999154206918717</v>
      </c>
      <c r="DJ509" s="26"/>
      <c r="DK509" s="26">
        <f t="shared" si="2240"/>
        <v>0.2191724541925047</v>
      </c>
      <c r="DL509" s="26">
        <f t="shared" si="2241"/>
        <v>0.14561385028482479</v>
      </c>
      <c r="DM509" s="26">
        <f t="shared" si="2242"/>
        <v>0.36711197974585524</v>
      </c>
      <c r="DN509" s="26">
        <f t="shared" si="2243"/>
        <v>0.26810171577681513</v>
      </c>
      <c r="DO509" s="26"/>
      <c r="DP509" s="26">
        <f t="shared" si="2244"/>
        <v>0.99999999999999978</v>
      </c>
      <c r="DQ509" s="26"/>
      <c r="DR509" s="26"/>
      <c r="DS509" s="26">
        <f t="shared" si="2245"/>
        <v>-3.8082725149861996E-2</v>
      </c>
      <c r="DT509" s="26">
        <f t="shared" si="2246"/>
        <v>-9.3108370717707965E-3</v>
      </c>
      <c r="DU509" s="26">
        <f t="shared" si="2247"/>
        <v>-4.1774965618550888E-2</v>
      </c>
      <c r="DV509" s="26">
        <f t="shared" si="2248"/>
        <v>-1.4083641255986948E-2</v>
      </c>
      <c r="DW509" s="26"/>
      <c r="DY509" s="26">
        <f t="shared" si="2262"/>
        <v>0.97159676648961968</v>
      </c>
      <c r="DZ509" s="26">
        <f t="shared" si="2249"/>
        <v>0.95852999505600867</v>
      </c>
      <c r="EA509" s="26">
        <f t="shared" si="2197"/>
        <v>1.1325960604089922</v>
      </c>
      <c r="EC509" s="26">
        <f t="shared" si="2220"/>
        <v>-1.3186338329041343E-2</v>
      </c>
      <c r="ED509" s="26">
        <f t="shared" si="2221"/>
        <v>-9.1486391170113937E-3</v>
      </c>
      <c r="EE509" s="26">
        <f t="shared" si="2222"/>
        <v>-2.7010507661476709E-3</v>
      </c>
      <c r="EF509" s="26">
        <f t="shared" si="2223"/>
        <v>-2.675894902094186E-2</v>
      </c>
      <c r="EG509" s="26"/>
      <c r="EI509" s="26">
        <f t="shared" si="2224"/>
        <v>0.98768845595719601</v>
      </c>
      <c r="EJ509" s="26">
        <f t="shared" si="2250"/>
        <v>0.89823191744265385</v>
      </c>
      <c r="EK509" s="26">
        <f t="shared" si="2198"/>
        <v>1.0845015769848489</v>
      </c>
      <c r="EN509" s="26">
        <f t="shared" si="2251"/>
        <v>-1.709251820652213E-2</v>
      </c>
      <c r="EO509" s="26">
        <f t="shared" si="2252"/>
        <v>1.099364009350132E-2</v>
      </c>
      <c r="EP509" s="26">
        <f t="shared" si="2253"/>
        <v>-4.0124307246955003E-2</v>
      </c>
      <c r="EQ509" s="26">
        <f t="shared" si="2254"/>
        <v>-1.1801752731073001E-2</v>
      </c>
      <c r="ET509" s="26">
        <f t="shared" si="2255"/>
        <v>0.98015989062493036</v>
      </c>
      <c r="EU509" s="26">
        <f t="shared" si="2256"/>
        <v>0.91486381173330056</v>
      </c>
      <c r="EV509" s="26">
        <f t="shared" si="2316"/>
        <v>1.0632284168919115</v>
      </c>
      <c r="EW509" s="26"/>
      <c r="EX509" s="26">
        <f t="shared" si="2225"/>
        <v>-1.6259246489071514E-2</v>
      </c>
      <c r="EY509" s="26">
        <f t="shared" si="2226"/>
        <v>-1.4637331158376423E-2</v>
      </c>
      <c r="EZ509" s="26">
        <f t="shared" si="2227"/>
        <v>1.6220115001144909E-3</v>
      </c>
      <c r="FA509" s="26">
        <f t="shared" si="2228"/>
        <v>-2.2818885249138265E-3</v>
      </c>
      <c r="FB509" s="26"/>
      <c r="FC509" s="26"/>
      <c r="FD509" s="26">
        <f t="shared" si="2257"/>
        <v>0.99430498296299408</v>
      </c>
      <c r="FE509" s="26">
        <f t="shared" si="2258"/>
        <v>1.0506400306154369</v>
      </c>
      <c r="FF509" s="26">
        <f t="shared" si="2229"/>
        <v>1.0534985620831601</v>
      </c>
      <c r="FH509" s="367">
        <f>[2]Residential_Total_LMDI_UtilAdj!AF45</f>
        <v>1.0174474737593195</v>
      </c>
      <c r="FI509" s="367">
        <f>[10]Total_Commercial_LMDI_UtilAdj!AF45</f>
        <v>1.0205007490063633</v>
      </c>
      <c r="FJ509" s="367">
        <f>[11]Industrial_Total_LMDI_UtilAdj!AF45</f>
        <v>1.0114873783783755</v>
      </c>
      <c r="FK509" s="253">
        <v>1</v>
      </c>
      <c r="FL509" s="253"/>
      <c r="FM509" s="370">
        <f t="shared" si="2325"/>
        <v>-4.7309604542684755E-3</v>
      </c>
      <c r="FN509" s="370">
        <f t="shared" si="2326"/>
        <v>-5.6671460068960918E-3</v>
      </c>
      <c r="FO509" s="370">
        <f t="shared" si="2327"/>
        <v>-3.2727074277259494E-3</v>
      </c>
      <c r="FP509">
        <f t="shared" si="2319"/>
        <v>0</v>
      </c>
      <c r="FR509" s="26">
        <f t="shared" si="2300"/>
        <v>0.99694112664879486</v>
      </c>
      <c r="FS509" s="26">
        <f t="shared" si="2301"/>
        <v>0.99723017740656483</v>
      </c>
      <c r="FT509" s="37">
        <f t="shared" si="2302"/>
        <v>1.0111473639704454</v>
      </c>
      <c r="FV509" s="26">
        <f t="shared" si="2201"/>
        <v>0.85149689547437946</v>
      </c>
      <c r="FX509" s="8">
        <f t="shared" si="2260"/>
        <v>30</v>
      </c>
      <c r="FY509" t="b">
        <f t="shared" si="2232"/>
        <v>0</v>
      </c>
    </row>
    <row r="510" spans="1:181" x14ac:dyDescent="0.2">
      <c r="A510" t="s">
        <v>1073</v>
      </c>
      <c r="B510" s="365">
        <f t="shared" si="2233"/>
        <v>1980</v>
      </c>
      <c r="C510" s="42">
        <f t="shared" ref="C510:F510" si="2364">C115</f>
        <v>15753.38</v>
      </c>
      <c r="D510" s="42">
        <f t="shared" si="2364"/>
        <v>10578.258</v>
      </c>
      <c r="E510" s="42">
        <f t="shared" si="2364"/>
        <v>32039.432000000001</v>
      </c>
      <c r="F510" s="42">
        <f t="shared" si="2364"/>
        <v>19696.689999999999</v>
      </c>
      <c r="G510" s="42"/>
      <c r="H510" s="42">
        <f t="shared" si="2179"/>
        <v>78067.759999999995</v>
      </c>
      <c r="I510" s="365"/>
      <c r="J510" s="365"/>
      <c r="K510" s="42">
        <f>K115</f>
        <v>15753.380000000001</v>
      </c>
      <c r="L510" s="42">
        <f t="shared" si="2180"/>
        <v>10609.547663242378</v>
      </c>
      <c r="M510" s="42">
        <f t="shared" ref="M510" si="2365">M115</f>
        <v>25121.256994732641</v>
      </c>
      <c r="N510" s="42">
        <f t="shared" ref="N510" si="2366">N115</f>
        <v>18523.569707188886</v>
      </c>
      <c r="O510" s="42"/>
      <c r="P510" s="42">
        <f t="shared" si="2291"/>
        <v>70007.754365163913</v>
      </c>
      <c r="Q510" s="27"/>
      <c r="R510" s="27"/>
      <c r="S510" s="51">
        <f t="shared" si="2307"/>
        <v>1.0000000000000002</v>
      </c>
      <c r="T510" s="51">
        <f t="shared" si="2308"/>
        <v>1.0029579221117861</v>
      </c>
      <c r="U510" s="51">
        <f t="shared" si="2309"/>
        <v>0.78407310699929511</v>
      </c>
      <c r="V510" s="51">
        <f t="shared" si="2310"/>
        <v>0.94044073939270445</v>
      </c>
      <c r="W510" s="51"/>
      <c r="X510" s="51">
        <f t="shared" si="2311"/>
        <v>0.8967562840942781</v>
      </c>
      <c r="Y510" s="218"/>
      <c r="Z510" s="231">
        <f t="shared" ref="Z510" si="2367">Z115</f>
        <v>80226.208855010162</v>
      </c>
      <c r="AA510" s="231">
        <f t="shared" si="2181"/>
        <v>53249.557142872116</v>
      </c>
      <c r="AB510" s="231">
        <f t="shared" si="2292"/>
        <v>1552.6903037742604</v>
      </c>
      <c r="AC510" s="277">
        <f t="shared" si="2292"/>
        <v>0.91829096619781136</v>
      </c>
      <c r="AD510" s="23"/>
      <c r="AE510" s="42">
        <f t="shared" si="2182"/>
        <v>6443.4</v>
      </c>
      <c r="AH510" s="267">
        <f t="shared" si="2183"/>
        <v>196.36201466867888</v>
      </c>
      <c r="AI510" s="267">
        <f t="shared" si="2184"/>
        <v>199.24198871318785</v>
      </c>
      <c r="AJ510" s="267">
        <f t="shared" si="2363"/>
        <v>16.179180699247105</v>
      </c>
      <c r="AK510" s="51">
        <f t="shared" si="2203"/>
        <v>20.171786927062808</v>
      </c>
      <c r="AN510" s="34">
        <f t="shared" si="2204"/>
        <v>10.865033113754217</v>
      </c>
      <c r="AO510" s="34">
        <f t="shared" si="2205"/>
        <v>12.115926374274451</v>
      </c>
      <c r="AQ510" s="26">
        <f t="shared" si="2294"/>
        <v>1.0694906869798269</v>
      </c>
      <c r="AR510" s="26">
        <f t="shared" si="2206"/>
        <v>1.009471494203861</v>
      </c>
      <c r="AS510" s="26">
        <f t="shared" si="2313"/>
        <v>1.2124829972006381</v>
      </c>
      <c r="AT510" s="26">
        <f t="shared" si="2314"/>
        <v>1.0407350356730527</v>
      </c>
      <c r="AU510" s="26"/>
      <c r="AV510" s="26">
        <f t="shared" si="2295"/>
        <v>1.1887836924036681</v>
      </c>
      <c r="AY510" s="34">
        <f t="shared" si="2296"/>
        <v>12.450912383991398</v>
      </c>
      <c r="AZ510" s="34">
        <f t="shared" si="2207"/>
        <v>8.2642016858913188</v>
      </c>
      <c r="BA510" s="34">
        <f t="shared" si="2297"/>
        <v>0.24097375667726054</v>
      </c>
      <c r="BB510" s="34">
        <f t="shared" si="2208"/>
        <v>1.4251652329481506E-4</v>
      </c>
      <c r="BD510" s="26"/>
      <c r="BE510" s="26"/>
      <c r="BF510" s="26"/>
      <c r="BH510" s="205">
        <f>[2]Residential_Total_LMDI_UtilAdj!AG46</f>
        <v>1.0301952709076474</v>
      </c>
      <c r="BI510" s="258">
        <f>[10]Total_Commercial_LMDI_UtilAdj!AG46</f>
        <v>0.96345216126996147</v>
      </c>
      <c r="BJ510" s="51">
        <f>[11]Industrial_Total_LMDI_UtilAdj!AG46</f>
        <v>1.0775812231497692</v>
      </c>
      <c r="BK510" s="258">
        <f t="shared" si="2298"/>
        <v>1.0650117526963567</v>
      </c>
      <c r="BL510" s="365"/>
      <c r="BN510" s="205">
        <f>[2]Residential_Total_LMDI_UtilAdj!AE46</f>
        <v>1.019125403251337</v>
      </c>
      <c r="BO510" s="258">
        <f>[10]Total_Commercial_LMDI_UtilAdj!AE46</f>
        <v>1.0252818794068068</v>
      </c>
      <c r="BP510" s="51">
        <f>[11]Industrial_Total_LMDI_UtilAdj!AE46</f>
        <v>1.1115099133394912</v>
      </c>
      <c r="BQ510" s="258">
        <f t="shared" si="2299"/>
        <v>0.97720521209100131</v>
      </c>
      <c r="BR510" s="365"/>
      <c r="BZ510" s="83">
        <f t="shared" si="2209"/>
        <v>0.84941402902830321</v>
      </c>
      <c r="CA510" s="83">
        <f t="shared" si="2185"/>
        <v>1.2030399002806746</v>
      </c>
      <c r="CB510" s="83">
        <f t="shared" si="2186"/>
        <v>1.1887836924036681</v>
      </c>
      <c r="CC510" s="83">
        <f t="shared" si="2187"/>
        <v>1.0836103185474706</v>
      </c>
      <c r="CD510" s="83">
        <f t="shared" si="2188"/>
        <v>1.0384567389430872</v>
      </c>
      <c r="CE510" s="83">
        <f t="shared" si="2189"/>
        <v>1.0439838882714787</v>
      </c>
      <c r="CF510" s="84">
        <f t="shared" si="2210"/>
        <v>1.0097692638985365</v>
      </c>
      <c r="CG510" s="84">
        <f t="shared" si="2190"/>
        <v>1.0097695458077427</v>
      </c>
      <c r="CH510" s="9"/>
      <c r="CI510" s="84">
        <f t="shared" si="2211"/>
        <v>1.1252824376838861</v>
      </c>
      <c r="CJ510" s="26"/>
      <c r="CK510" s="87">
        <f t="shared" si="2191"/>
        <v>1.3623443628031247</v>
      </c>
      <c r="CL510" s="87">
        <f t="shared" si="2212"/>
        <v>3.5337600111568909E-3</v>
      </c>
      <c r="CM510" s="92">
        <f t="shared" si="2213"/>
        <v>1</v>
      </c>
      <c r="CN510" s="92">
        <f t="shared" si="2214"/>
        <v>1</v>
      </c>
      <c r="CO510" s="5">
        <f t="shared" si="2192"/>
        <v>1</v>
      </c>
      <c r="CP510" s="91">
        <f t="shared" si="2193"/>
        <v>1</v>
      </c>
      <c r="CQ510" s="37">
        <f t="shared" si="2315"/>
        <v>1.0097692638985365</v>
      </c>
      <c r="CR510">
        <f t="shared" si="2195"/>
        <v>1.1252824376838861</v>
      </c>
      <c r="CS510" s="84">
        <f t="shared" si="2196"/>
        <v>1.0970582985931487</v>
      </c>
      <c r="CT510" s="205"/>
      <c r="CU510" s="244"/>
      <c r="CV510" s="5"/>
      <c r="CW510" s="26">
        <f t="shared" si="2215"/>
        <v>0.22502335838155285</v>
      </c>
      <c r="CX510" s="26">
        <f t="shared" si="2216"/>
        <v>0.15154817861893485</v>
      </c>
      <c r="CY510" s="26">
        <f t="shared" si="2217"/>
        <v>0.35883534934857247</v>
      </c>
      <c r="CZ510" s="26">
        <f t="shared" si="2218"/>
        <v>0.26459311365093974</v>
      </c>
      <c r="DA510" s="26"/>
      <c r="DB510">
        <f t="shared" si="2219"/>
        <v>0.99999999999999989</v>
      </c>
      <c r="DD510" s="26">
        <f t="shared" si="2235"/>
        <v>0.22152813279450617</v>
      </c>
      <c r="DE510" s="26">
        <f t="shared" si="2236"/>
        <v>0.14940126353611594</v>
      </c>
      <c r="DF510" s="26">
        <f t="shared" si="2237"/>
        <v>0.36265830138210725</v>
      </c>
      <c r="DG510" s="26">
        <f t="shared" si="2238"/>
        <v>0.26636644361812656</v>
      </c>
      <c r="DH510" s="26"/>
      <c r="DI510" s="26">
        <f t="shared" si="2239"/>
        <v>0.99995414133085592</v>
      </c>
      <c r="DJ510" s="26"/>
      <c r="DK510" s="26">
        <f t="shared" si="2240"/>
        <v>0.22153829224575303</v>
      </c>
      <c r="DL510" s="26">
        <f t="shared" si="2241"/>
        <v>0.14940811519343802</v>
      </c>
      <c r="DM510" s="26">
        <f t="shared" si="2242"/>
        <v>0.36267493317187444</v>
      </c>
      <c r="DN510" s="26">
        <f t="shared" si="2243"/>
        <v>0.26637865938893451</v>
      </c>
      <c r="DO510" s="26"/>
      <c r="DP510" s="26">
        <f t="shared" si="2244"/>
        <v>1</v>
      </c>
      <c r="DQ510" s="26"/>
      <c r="DR510" s="26"/>
      <c r="DS510" s="26">
        <f t="shared" si="2245"/>
        <v>-2.3114499668815434E-2</v>
      </c>
      <c r="DT510" s="26">
        <f t="shared" si="2246"/>
        <v>-2.7510168689363047E-2</v>
      </c>
      <c r="DU510" s="26">
        <f t="shared" si="2247"/>
        <v>-2.8319073294705087E-2</v>
      </c>
      <c r="DV510" s="26">
        <f t="shared" si="2248"/>
        <v>-4.6469434038980649E-2</v>
      </c>
      <c r="DW510" s="26"/>
      <c r="DY510" s="26">
        <f t="shared" si="2262"/>
        <v>0.96862273933478937</v>
      </c>
      <c r="DZ510" s="26">
        <f t="shared" si="2249"/>
        <v>0.92845394954571325</v>
      </c>
      <c r="EA510" s="26">
        <f t="shared" si="2197"/>
        <v>1.0970582985931487</v>
      </c>
      <c r="EC510" s="26">
        <f t="shared" si="2220"/>
        <v>2.1803632702236852E-2</v>
      </c>
      <c r="ED510" s="26">
        <f t="shared" si="2221"/>
        <v>2.3411835601174238E-2</v>
      </c>
      <c r="EE510" s="26">
        <f t="shared" si="2222"/>
        <v>-2.5540700029818023E-2</v>
      </c>
      <c r="EF510" s="26">
        <f t="shared" si="2223"/>
        <v>4.2256443954750403E-4</v>
      </c>
      <c r="EG510" s="26"/>
      <c r="EI510" s="26">
        <f t="shared" si="2224"/>
        <v>0.99917818613057596</v>
      </c>
      <c r="EJ510" s="26">
        <f t="shared" si="2250"/>
        <v>0.89749373799494014</v>
      </c>
      <c r="EK510" s="26">
        <f t="shared" si="2198"/>
        <v>1.0836103185474706</v>
      </c>
      <c r="EN510" s="26">
        <f t="shared" si="2251"/>
        <v>-4.135665912202257E-2</v>
      </c>
      <c r="EO510" s="26">
        <f t="shared" si="2252"/>
        <v>-3.7564215069595619E-2</v>
      </c>
      <c r="EP510" s="26">
        <f t="shared" si="2253"/>
        <v>1.4082495268979669E-2</v>
      </c>
      <c r="EQ510" s="26">
        <f t="shared" si="2254"/>
        <v>-3.2280307111885662E-2</v>
      </c>
      <c r="ET510" s="26">
        <f t="shared" si="2255"/>
        <v>0.98189991133166887</v>
      </c>
      <c r="EU510" s="26">
        <f t="shared" si="2256"/>
        <v>0.89830469562148041</v>
      </c>
      <c r="EV510" s="26">
        <f t="shared" si="2316"/>
        <v>1.0439838882714787</v>
      </c>
      <c r="EW510" s="26"/>
      <c r="EX510" s="26">
        <f t="shared" si="2225"/>
        <v>1.7049811301297627E-2</v>
      </c>
      <c r="EY510" s="26">
        <f t="shared" si="2226"/>
        <v>8.6556985067097764E-3</v>
      </c>
      <c r="EZ510" s="26">
        <f t="shared" si="2227"/>
        <v>-4.3211203170646056E-2</v>
      </c>
      <c r="FA510" s="26">
        <f t="shared" si="2228"/>
        <v>-1.4189126927095284E-2</v>
      </c>
      <c r="FB510" s="26"/>
      <c r="FC510" s="26"/>
      <c r="FD510" s="26">
        <f t="shared" si="2257"/>
        <v>0.98572202783995311</v>
      </c>
      <c r="FE510" s="26">
        <f t="shared" si="2258"/>
        <v>1.0356390215080788</v>
      </c>
      <c r="FF510" s="26">
        <f t="shared" si="2229"/>
        <v>1.0384567389430872</v>
      </c>
      <c r="FH510" s="367">
        <f>[2]Residential_Total_LMDI_UtilAdj!AF46</f>
        <v>1.0186613489114056</v>
      </c>
      <c r="FI510" s="367">
        <f>[10]Total_Commercial_LMDI_UtilAdj!AF46</f>
        <v>1.0219287622556184</v>
      </c>
      <c r="FJ510" s="367">
        <f>[11]Industrial_Total_LMDI_UtilAdj!AF46</f>
        <v>1.0123063158146572</v>
      </c>
      <c r="FK510" s="253">
        <v>1</v>
      </c>
      <c r="FL510" s="253"/>
      <c r="FM510" s="370">
        <f t="shared" si="2325"/>
        <v>1.1923481519097805E-3</v>
      </c>
      <c r="FN510" s="370">
        <f t="shared" si="2326"/>
        <v>1.3983478735230415E-3</v>
      </c>
      <c r="FO510" s="370">
        <f t="shared" si="2327"/>
        <v>8.0930925254937315E-4</v>
      </c>
      <c r="FP510">
        <f t="shared" si="2319"/>
        <v>0</v>
      </c>
      <c r="FR510" s="26">
        <f t="shared" si="2300"/>
        <v>1.0007668853789282</v>
      </c>
      <c r="FS510" s="26">
        <f t="shared" si="2301"/>
        <v>0.99799493864904387</v>
      </c>
      <c r="FT510" s="37">
        <f t="shared" si="2302"/>
        <v>1.0119227980998162</v>
      </c>
      <c r="FV510" s="26">
        <f t="shared" si="2201"/>
        <v>0.84941402902830321</v>
      </c>
      <c r="FX510" s="8">
        <f t="shared" si="2260"/>
        <v>31</v>
      </c>
      <c r="FY510" t="b">
        <f t="shared" si="2232"/>
        <v>0</v>
      </c>
    </row>
    <row r="511" spans="1:181" x14ac:dyDescent="0.2">
      <c r="A511" t="s">
        <v>1073</v>
      </c>
      <c r="B511" s="365">
        <f t="shared" si="2233"/>
        <v>1981</v>
      </c>
      <c r="C511" s="42">
        <f t="shared" ref="C511:F511" si="2368">C116</f>
        <v>15261.544</v>
      </c>
      <c r="D511" s="42">
        <f t="shared" si="2368"/>
        <v>10615.891</v>
      </c>
      <c r="E511" s="42">
        <f t="shared" si="2368"/>
        <v>30711.562000000002</v>
      </c>
      <c r="F511" s="42">
        <f t="shared" si="2368"/>
        <v>19514.012999999999</v>
      </c>
      <c r="G511" s="42"/>
      <c r="H511" s="42">
        <f t="shared" si="2179"/>
        <v>76103.010000000009</v>
      </c>
      <c r="I511" s="365"/>
      <c r="J511" s="365"/>
      <c r="K511" s="42">
        <f t="shared" ref="K511" si="2369">K116</f>
        <v>15261.545</v>
      </c>
      <c r="L511" s="42">
        <f t="shared" ref="L511:L541" si="2370">L116</f>
        <v>10646.608699792641</v>
      </c>
      <c r="M511" s="42">
        <f t="shared" ref="M511" si="2371">M116</f>
        <v>24383.234712305079</v>
      </c>
      <c r="N511" s="42">
        <f t="shared" ref="N511" si="2372">N116</f>
        <v>18487.757080546693</v>
      </c>
      <c r="O511" s="42"/>
      <c r="P511" s="42">
        <f t="shared" si="2291"/>
        <v>68779.145492644413</v>
      </c>
      <c r="Q511" s="27"/>
      <c r="R511" s="27"/>
      <c r="S511" s="51">
        <f t="shared" si="2307"/>
        <v>1.0000000655241699</v>
      </c>
      <c r="T511" s="51">
        <f t="shared" si="2308"/>
        <v>1.0028935583261585</v>
      </c>
      <c r="U511" s="51">
        <f t="shared" si="2309"/>
        <v>0.79394316421629996</v>
      </c>
      <c r="V511" s="51">
        <f t="shared" si="2310"/>
        <v>0.94740928380783052</v>
      </c>
      <c r="W511" s="51"/>
      <c r="X511" s="51">
        <f t="shared" si="2311"/>
        <v>0.90376379978458676</v>
      </c>
      <c r="Y511" s="218"/>
      <c r="Z511" s="231">
        <f t="shared" ref="Z511" si="2373">Z116</f>
        <v>83391.453556010398</v>
      </c>
      <c r="AA511" s="231">
        <f t="shared" ref="AA511:AA541" si="2374">AA116</f>
        <v>54225.356492580366</v>
      </c>
      <c r="AB511" s="231">
        <f t="shared" si="2292"/>
        <v>1563.5705796242562</v>
      </c>
      <c r="AC511" s="277">
        <f t="shared" si="2292"/>
        <v>0.92139324235246656</v>
      </c>
      <c r="AD511" s="23"/>
      <c r="AE511" s="42">
        <f t="shared" ref="AE511:AE541" si="2375">AE116</f>
        <v>6610.6</v>
      </c>
      <c r="AH511" s="267">
        <f t="shared" si="2183"/>
        <v>183.01090038860502</v>
      </c>
      <c r="AI511" s="267">
        <f t="shared" si="2184"/>
        <v>196.34004068280146</v>
      </c>
      <c r="AJ511" s="267">
        <f t="shared" si="2363"/>
        <v>15.59458525893001</v>
      </c>
      <c r="AK511" s="51">
        <f t="shared" si="2203"/>
        <v>20.065001815451183</v>
      </c>
      <c r="AN511" s="34">
        <f t="shared" si="2204"/>
        <v>10.404372597441141</v>
      </c>
      <c r="AO511" s="34">
        <f t="shared" si="2205"/>
        <v>11.512269688076726</v>
      </c>
      <c r="AQ511" s="26">
        <f t="shared" si="2294"/>
        <v>0.9967735048535632</v>
      </c>
      <c r="AR511" s="26">
        <f t="shared" si="2206"/>
        <v>0.99476860033467229</v>
      </c>
      <c r="AS511" s="26">
        <f t="shared" si="2313"/>
        <v>1.1686728658471708</v>
      </c>
      <c r="AT511" s="26">
        <f t="shared" si="2314"/>
        <v>1.0352256077109034</v>
      </c>
      <c r="AU511" s="26"/>
      <c r="AV511" s="26">
        <f t="shared" si="2295"/>
        <v>1.1383811115929394</v>
      </c>
      <c r="AY511" s="34">
        <f t="shared" si="2296"/>
        <v>12.614808573504734</v>
      </c>
      <c r="AZ511" s="34">
        <f t="shared" si="2207"/>
        <v>8.2027889287780784</v>
      </c>
      <c r="BA511" s="34">
        <f t="shared" si="2297"/>
        <v>0.23652476017672466</v>
      </c>
      <c r="BB511" s="34">
        <f t="shared" si="2208"/>
        <v>1.393811820942829E-4</v>
      </c>
      <c r="BD511" s="26"/>
      <c r="BE511" s="26"/>
      <c r="BF511" s="26"/>
      <c r="BH511" s="205">
        <f>[2]Residential_Total_LMDI_UtilAdj!AG47</f>
        <v>0.99582942070027036</v>
      </c>
      <c r="BI511" s="258">
        <f>[10]Total_Commercial_LMDI_UtilAdj!AG47</f>
        <v>0.97044622133710434</v>
      </c>
      <c r="BJ511" s="51">
        <f>[11]Industrial_Total_LMDI_UtilAdj!AG47</f>
        <v>1.0681103078400354</v>
      </c>
      <c r="BK511" s="258">
        <f t="shared" si="2298"/>
        <v>1.0623116885641064</v>
      </c>
      <c r="BL511" s="365"/>
      <c r="BN511" s="205">
        <f>[2]Residential_Total_LMDI_UtilAdj!AE47</f>
        <v>0.99232220388235348</v>
      </c>
      <c r="BO511" s="258">
        <f>[10]Total_Commercial_LMDI_UtilAdj!AE47</f>
        <v>1.0147261854061547</v>
      </c>
      <c r="BP511" s="51">
        <f>[11]Industrial_Total_LMDI_UtilAdj!AE47</f>
        <v>1.0879806370968066</v>
      </c>
      <c r="BQ511" s="258">
        <f t="shared" si="2299"/>
        <v>0.97450269902441289</v>
      </c>
      <c r="BR511" s="365"/>
      <c r="BZ511" s="83">
        <f t="shared" si="2209"/>
        <v>0.87145550179943854</v>
      </c>
      <c r="CA511" s="83">
        <f t="shared" ref="CA511:CA540" si="2376">IF(ISERR(AO511),"NA ", AO511/AO$150)</f>
        <v>1.1431003581331545</v>
      </c>
      <c r="CB511" s="83">
        <f t="shared" ref="CB511:CB540" si="2377">IF(ISERR(AN511),"NA ",IF(AN511&gt;0, AN511/AN$150,"NA"))</f>
        <v>1.1383811115929394</v>
      </c>
      <c r="CC511" s="83">
        <f t="shared" si="2187"/>
        <v>1.0719706230898731</v>
      </c>
      <c r="CD511" s="83">
        <f t="shared" si="2188"/>
        <v>1.0220647764752964</v>
      </c>
      <c r="CE511" s="83">
        <f t="shared" si="2189"/>
        <v>1.0332868252074123</v>
      </c>
      <c r="CF511" s="84">
        <f t="shared" si="2210"/>
        <v>0.99204829453575782</v>
      </c>
      <c r="CG511" s="84">
        <f t="shared" ref="CG511:CG540" si="2378">IF(P511&gt;0,P511/P$150,"NA")</f>
        <v>0.9920484828422278</v>
      </c>
      <c r="CH511" s="9"/>
      <c r="CI511" s="84">
        <f t="shared" si="2211"/>
        <v>1.0956234152764353</v>
      </c>
      <c r="CJ511" s="26"/>
      <c r="CK511" s="87">
        <f t="shared" si="2191"/>
        <v>1.1996277986393837</v>
      </c>
      <c r="CL511" s="87">
        <f t="shared" si="2212"/>
        <v>3.4113238880621503E-3</v>
      </c>
      <c r="CM511" s="92">
        <f t="shared" si="2213"/>
        <v>1</v>
      </c>
      <c r="CN511" s="92">
        <f t="shared" si="2214"/>
        <v>1</v>
      </c>
      <c r="CO511" s="5">
        <f t="shared" si="2192"/>
        <v>1</v>
      </c>
      <c r="CP511" s="91">
        <f t="shared" si="2193"/>
        <v>1</v>
      </c>
      <c r="CQ511" s="37">
        <f t="shared" si="2315"/>
        <v>0.99204829453575782</v>
      </c>
      <c r="CR511">
        <f t="shared" si="2195"/>
        <v>1.0956234152764353</v>
      </c>
      <c r="CS511" s="84">
        <f t="shared" si="2196"/>
        <v>1.0619517802751377</v>
      </c>
      <c r="CT511" s="205"/>
      <c r="CU511" s="244"/>
      <c r="CV511" s="5"/>
      <c r="CW511" s="26">
        <f t="shared" si="2215"/>
        <v>0.22189204141293303</v>
      </c>
      <c r="CX511" s="26">
        <f t="shared" si="2216"/>
        <v>0.15479414033911257</v>
      </c>
      <c r="CY511" s="26">
        <f t="shared" si="2217"/>
        <v>0.35451494108650627</v>
      </c>
      <c r="CZ511" s="26">
        <f t="shared" si="2218"/>
        <v>0.26879887716144812</v>
      </c>
      <c r="DA511" s="26"/>
      <c r="DB511">
        <f t="shared" si="2219"/>
        <v>1</v>
      </c>
      <c r="DD511" s="26">
        <f t="shared" si="2235"/>
        <v>0.22345404324905538</v>
      </c>
      <c r="DE511" s="26">
        <f t="shared" si="2236"/>
        <v>0.15316542701226799</v>
      </c>
      <c r="DF511" s="26">
        <f t="shared" si="2237"/>
        <v>0.35667078408052583</v>
      </c>
      <c r="DG511" s="26">
        <f t="shared" si="2238"/>
        <v>0.26669046828283965</v>
      </c>
      <c r="DH511" s="26"/>
      <c r="DI511" s="26">
        <f t="shared" si="2239"/>
        <v>0.99998072262468884</v>
      </c>
      <c r="DJ511" s="26"/>
      <c r="DK511" s="26">
        <f t="shared" si="2240"/>
        <v>0.22345835093955285</v>
      </c>
      <c r="DL511" s="26">
        <f t="shared" si="2241"/>
        <v>0.15316837969660921</v>
      </c>
      <c r="DM511" s="26">
        <f t="shared" si="2242"/>
        <v>0.35667765988964062</v>
      </c>
      <c r="DN511" s="26">
        <f t="shared" si="2243"/>
        <v>0.26669560947419735</v>
      </c>
      <c r="DO511" s="26"/>
      <c r="DP511" s="26">
        <f t="shared" si="2244"/>
        <v>1</v>
      </c>
      <c r="DQ511" s="26"/>
      <c r="DR511" s="26"/>
      <c r="DS511" s="26">
        <f t="shared" si="2245"/>
        <v>-7.0414253181455916E-2</v>
      </c>
      <c r="DT511" s="26">
        <f t="shared" si="2246"/>
        <v>-1.4672052180661753E-2</v>
      </c>
      <c r="DU511" s="26">
        <f t="shared" si="2247"/>
        <v>-3.6801518497128011E-2</v>
      </c>
      <c r="DV511" s="26">
        <f t="shared" si="2248"/>
        <v>-5.3078471545903328E-3</v>
      </c>
      <c r="DW511" s="26"/>
      <c r="DY511" s="26">
        <f t="shared" si="2262"/>
        <v>0.96799940498783787</v>
      </c>
      <c r="DZ511" s="26">
        <f t="shared" si="2249"/>
        <v>0.8987428707188585</v>
      </c>
      <c r="EA511" s="26">
        <f t="shared" si="2197"/>
        <v>1.0619517802751377</v>
      </c>
      <c r="EC511" s="26">
        <f t="shared" si="2220"/>
        <v>1.3077503383478345E-2</v>
      </c>
      <c r="ED511" s="26">
        <f t="shared" si="2221"/>
        <v>-7.4589271686601021E-3</v>
      </c>
      <c r="EE511" s="26">
        <f t="shared" si="2222"/>
        <v>-1.8635137460709713E-2</v>
      </c>
      <c r="EF511" s="26">
        <f t="shared" si="2223"/>
        <v>-2.2245448868640372E-2</v>
      </c>
      <c r="EG511" s="26"/>
      <c r="EI511" s="26">
        <f t="shared" si="2224"/>
        <v>0.98925841212623389</v>
      </c>
      <c r="EJ511" s="26">
        <f t="shared" si="2250"/>
        <v>0.8878532301421127</v>
      </c>
      <c r="EK511" s="26">
        <f t="shared" ref="EK511:EK541" si="2379">EJ511/EJ$150</f>
        <v>1.0719706230898731</v>
      </c>
      <c r="EL511" s="26">
        <v>0.98662118380364838</v>
      </c>
      <c r="EM511" s="26"/>
      <c r="EN511" s="26">
        <f t="shared" si="2251"/>
        <v>-3.3927668100476274E-2</v>
      </c>
      <c r="EO511" s="26">
        <f t="shared" si="2252"/>
        <v>7.233152086211378E-3</v>
      </c>
      <c r="EP511" s="26">
        <f t="shared" si="2253"/>
        <v>-8.8279015692853454E-3</v>
      </c>
      <c r="EQ511" s="26">
        <f t="shared" si="2254"/>
        <v>-2.5384626801632174E-3</v>
      </c>
      <c r="ET511" s="26">
        <f t="shared" si="2255"/>
        <v>0.98975361288211317</v>
      </c>
      <c r="EU511" s="26">
        <f t="shared" si="2256"/>
        <v>0.88910031796032718</v>
      </c>
      <c r="EV511" s="26">
        <f t="shared" si="2316"/>
        <v>1.0332868252074123</v>
      </c>
      <c r="EW511" s="26"/>
      <c r="EX511" s="26">
        <f t="shared" si="2225"/>
        <v>-2.6652233818095308E-2</v>
      </c>
      <c r="EY511" s="26">
        <f t="shared" si="2226"/>
        <v>-1.0348771055899477E-2</v>
      </c>
      <c r="EZ511" s="26">
        <f t="shared" si="2227"/>
        <v>-2.1396021776911075E-2</v>
      </c>
      <c r="FA511" s="26">
        <f t="shared" si="2228"/>
        <v>-2.7693844744269558E-3</v>
      </c>
      <c r="FB511" s="26"/>
      <c r="FC511" s="26"/>
      <c r="FD511" s="26">
        <f t="shared" si="2257"/>
        <v>0.98421507429912369</v>
      </c>
      <c r="FE511" s="26">
        <f t="shared" si="2258"/>
        <v>1.0192915365006456</v>
      </c>
      <c r="FF511" s="26">
        <f t="shared" si="2229"/>
        <v>1.0220647764752964</v>
      </c>
      <c r="FH511" s="367">
        <f>[2]Residential_Total_LMDI_UtilAdj!AF47</f>
        <v>1.0086925739492052</v>
      </c>
      <c r="FI511" s="367">
        <f>[10]Total_Commercial_LMDI_UtilAdj!AF47</f>
        <v>1.010186888536047</v>
      </c>
      <c r="FJ511" s="367">
        <f>[11]Industrial_Total_LMDI_UtilAdj!AF47</f>
        <v>1.0056698773314496</v>
      </c>
      <c r="FK511" s="253">
        <v>1</v>
      </c>
      <c r="FL511" s="253"/>
      <c r="FM511" s="370">
        <f t="shared" si="2325"/>
        <v>-9.8343512628842646E-3</v>
      </c>
      <c r="FN511" s="370">
        <f t="shared" si="2326"/>
        <v>-1.1556433210973535E-2</v>
      </c>
      <c r="FO511" s="370">
        <f t="shared" si="2327"/>
        <v>-6.5773445999014295E-3</v>
      </c>
      <c r="FP511">
        <f t="shared" si="2319"/>
        <v>0</v>
      </c>
      <c r="FR511" s="26">
        <f t="shared" si="2300"/>
        <v>0.99370624919909445</v>
      </c>
      <c r="FS511" s="26">
        <f t="shared" si="2301"/>
        <v>0.99171380720462177</v>
      </c>
      <c r="FT511" s="37">
        <f t="shared" si="2302"/>
        <v>1.0055540081788208</v>
      </c>
      <c r="FV511" s="26">
        <f t="shared" si="2201"/>
        <v>0.87145550179943854</v>
      </c>
      <c r="FX511" s="8">
        <f t="shared" si="2260"/>
        <v>32</v>
      </c>
      <c r="FY511" t="b">
        <f t="shared" si="2232"/>
        <v>0</v>
      </c>
    </row>
    <row r="512" spans="1:181" x14ac:dyDescent="0.2">
      <c r="A512" t="s">
        <v>1073</v>
      </c>
      <c r="B512" s="365">
        <f t="shared" si="2233"/>
        <v>1982</v>
      </c>
      <c r="C512" s="42">
        <f t="shared" ref="C512:F512" si="2380">C117</f>
        <v>15530.937</v>
      </c>
      <c r="D512" s="42">
        <f t="shared" si="2380"/>
        <v>10860.337</v>
      </c>
      <c r="E512" s="42">
        <f t="shared" si="2380"/>
        <v>27614.499</v>
      </c>
      <c r="F512" s="42">
        <f t="shared" si="2380"/>
        <v>19089.227999999999</v>
      </c>
      <c r="G512" s="42"/>
      <c r="H512" s="42">
        <f t="shared" si="2179"/>
        <v>73095.001000000004</v>
      </c>
      <c r="I512" s="365"/>
      <c r="J512" s="365"/>
      <c r="K512" s="42">
        <f t="shared" ref="K512" si="2381">K117</f>
        <v>15530.937000000002</v>
      </c>
      <c r="L512" s="42">
        <f t="shared" si="2370"/>
        <v>10891.370402773888</v>
      </c>
      <c r="M512" s="42">
        <f t="shared" ref="M512" si="2382">M117</f>
        <v>22128.542868890032</v>
      </c>
      <c r="N512" s="42">
        <f t="shared" ref="N512" si="2383">N117</f>
        <v>18201.851943636262</v>
      </c>
      <c r="O512" s="42"/>
      <c r="P512" s="42">
        <f t="shared" si="2291"/>
        <v>66752.702215300174</v>
      </c>
      <c r="Q512" s="27"/>
      <c r="R512" s="27"/>
      <c r="S512" s="51">
        <f t="shared" si="2307"/>
        <v>1.0000000000000002</v>
      </c>
      <c r="T512" s="51">
        <f t="shared" si="2308"/>
        <v>1.0028574990604699</v>
      </c>
      <c r="U512" s="51">
        <f t="shared" si="2309"/>
        <v>0.80133783592778673</v>
      </c>
      <c r="V512" s="51">
        <f t="shared" si="2310"/>
        <v>0.95351430365000944</v>
      </c>
      <c r="W512" s="51"/>
      <c r="X512" s="51">
        <f t="shared" si="2311"/>
        <v>0.9132321130319182</v>
      </c>
      <c r="Y512" s="218"/>
      <c r="Z512" s="231">
        <f t="shared" ref="Z512" si="2384">Z117</f>
        <v>84072.928486251054</v>
      </c>
      <c r="AA512" s="231">
        <f t="shared" si="2374"/>
        <v>55124.436870888363</v>
      </c>
      <c r="AB512" s="231">
        <f t="shared" si="2292"/>
        <v>1444.5501895484374</v>
      </c>
      <c r="AC512" s="277">
        <f t="shared" si="2292"/>
        <v>0.91880064372129211</v>
      </c>
      <c r="AD512" s="23"/>
      <c r="AE512" s="42">
        <f t="shared" si="2375"/>
        <v>6484.3</v>
      </c>
      <c r="AH512" s="267">
        <f t="shared" si="2183"/>
        <v>184.73172375028983</v>
      </c>
      <c r="AI512" s="267">
        <f t="shared" si="2184"/>
        <v>197.57789867828478</v>
      </c>
      <c r="AJ512" s="267">
        <f t="shared" si="2363"/>
        <v>15.318638998488074</v>
      </c>
      <c r="AK512" s="51">
        <f t="shared" si="2203"/>
        <v>19.810447530724186</v>
      </c>
      <c r="AN512" s="34">
        <f t="shared" si="2204"/>
        <v>10.294511699844266</v>
      </c>
      <c r="AO512" s="34">
        <f t="shared" si="2205"/>
        <v>11.27261246395139</v>
      </c>
      <c r="AQ512" s="26">
        <f t="shared" si="2294"/>
        <v>1.0061460128835125</v>
      </c>
      <c r="AR512" s="26">
        <f t="shared" si="2206"/>
        <v>1.0010402821643067</v>
      </c>
      <c r="AS512" s="26">
        <f t="shared" si="2313"/>
        <v>1.1479931939190047</v>
      </c>
      <c r="AT512" s="26">
        <f t="shared" si="2314"/>
        <v>1.0220922366538925</v>
      </c>
      <c r="AU512" s="26"/>
      <c r="AV512" s="26">
        <f t="shared" si="2295"/>
        <v>1.1263608220891124</v>
      </c>
      <c r="AY512" s="34">
        <f t="shared" si="2296"/>
        <v>12.965613633892795</v>
      </c>
      <c r="AZ512" s="34">
        <f t="shared" si="2207"/>
        <v>8.5012163025906204</v>
      </c>
      <c r="BA512" s="34">
        <f t="shared" si="2297"/>
        <v>0.22277658182817534</v>
      </c>
      <c r="BB512" s="34">
        <f t="shared" si="2208"/>
        <v>1.4169619599976746E-4</v>
      </c>
      <c r="BD512" s="26"/>
      <c r="BE512" s="26"/>
      <c r="BF512" s="26"/>
      <c r="BH512" s="205">
        <f>[2]Residential_Total_LMDI_UtilAdj!AG48</f>
        <v>0.98974973737594474</v>
      </c>
      <c r="BI512" s="258">
        <f>[10]Total_Commercial_LMDI_UtilAdj!AG48</f>
        <v>0.97730161149751593</v>
      </c>
      <c r="BJ512" s="51">
        <f>[11]Industrial_Total_LMDI_UtilAdj!AG48</f>
        <v>1.0579985850035869</v>
      </c>
      <c r="BK512" s="258">
        <f t="shared" si="2298"/>
        <v>1.0367523713592406</v>
      </c>
      <c r="BL512" s="365"/>
      <c r="BN512" s="205">
        <f>[2]Residential_Total_LMDI_UtilAdj!AE48</f>
        <v>1.0022479913296489</v>
      </c>
      <c r="BO512" s="258">
        <f>[10]Total_Commercial_LMDI_UtilAdj!AE48</f>
        <v>1.0073014165115786</v>
      </c>
      <c r="BP512" s="51">
        <f>[11]Industrial_Total_LMDI_UtilAdj!AE48</f>
        <v>1.0748986586802873</v>
      </c>
      <c r="BQ512" s="258">
        <f t="shared" si="2299"/>
        <v>0.98585955999683084</v>
      </c>
      <c r="BR512" s="365"/>
      <c r="BZ512" s="83">
        <f t="shared" si="2209"/>
        <v>0.85480575292985495</v>
      </c>
      <c r="CA512" s="83">
        <f t="shared" si="2376"/>
        <v>1.1193038118265124</v>
      </c>
      <c r="CB512" s="83">
        <f t="shared" si="2377"/>
        <v>1.1263608220891124</v>
      </c>
      <c r="CC512" s="83">
        <f t="shared" si="2187"/>
        <v>1.067519109909409</v>
      </c>
      <c r="CD512" s="83">
        <f t="shared" si="2188"/>
        <v>1.0221501276820255</v>
      </c>
      <c r="CE512" s="83">
        <f t="shared" si="2189"/>
        <v>1.0228726244473838</v>
      </c>
      <c r="CF512" s="84">
        <f t="shared" si="2210"/>
        <v>0.96281946919140504</v>
      </c>
      <c r="CG512" s="84">
        <f t="shared" si="2378"/>
        <v>0.96281971059657401</v>
      </c>
      <c r="CH512" s="9"/>
      <c r="CI512" s="84">
        <f t="shared" si="2211"/>
        <v>1.0911647944969047</v>
      </c>
      <c r="CJ512" s="26"/>
      <c r="CK512" s="87">
        <f t="shared" si="2191"/>
        <v>1.1817945079153178</v>
      </c>
      <c r="CL512" s="87">
        <f t="shared" si="2212"/>
        <v>3.4793800541115627E-3</v>
      </c>
      <c r="CM512" s="92">
        <f t="shared" si="2213"/>
        <v>1</v>
      </c>
      <c r="CN512" s="92">
        <f t="shared" si="2214"/>
        <v>1</v>
      </c>
      <c r="CO512" s="5">
        <f t="shared" si="2192"/>
        <v>1</v>
      </c>
      <c r="CP512" s="91">
        <f t="shared" si="2193"/>
        <v>1</v>
      </c>
      <c r="CQ512" s="37">
        <f t="shared" si="2315"/>
        <v>0.96281946919140504</v>
      </c>
      <c r="CR512">
        <f t="shared" si="2195"/>
        <v>1.0911647944969047</v>
      </c>
      <c r="CS512" s="84">
        <f t="shared" si="2196"/>
        <v>1.0551200551198534</v>
      </c>
      <c r="CT512" s="205"/>
      <c r="CU512" s="244"/>
      <c r="CV512" s="5"/>
      <c r="CW512" s="26">
        <f t="shared" si="2215"/>
        <v>0.23266379464171272</v>
      </c>
      <c r="CX512" s="26">
        <f t="shared" si="2216"/>
        <v>0.1631599926493689</v>
      </c>
      <c r="CY512" s="26">
        <f t="shared" si="2217"/>
        <v>0.33150033084080932</v>
      </c>
      <c r="CZ512" s="26">
        <f t="shared" si="2218"/>
        <v>0.2726758818681092</v>
      </c>
      <c r="DA512" s="26"/>
      <c r="DB512">
        <f t="shared" si="2219"/>
        <v>1</v>
      </c>
      <c r="DD512" s="26">
        <f t="shared" si="2235"/>
        <v>0.22723536804807939</v>
      </c>
      <c r="DE512" s="26">
        <f t="shared" si="2236"/>
        <v>0.15894037335580852</v>
      </c>
      <c r="DF512" s="26">
        <f t="shared" si="2237"/>
        <v>0.34287891401182763</v>
      </c>
      <c r="DG512" s="26">
        <f t="shared" si="2238"/>
        <v>0.27073275283836096</v>
      </c>
      <c r="DH512" s="26"/>
      <c r="DI512" s="26">
        <f t="shared" si="2239"/>
        <v>0.99978740825407653</v>
      </c>
      <c r="DJ512" s="26"/>
      <c r="DK512" s="26">
        <f t="shared" si="2240"/>
        <v>0.22728368668385143</v>
      </c>
      <c r="DL512" s="26">
        <f t="shared" si="2241"/>
        <v>0.15897416995215538</v>
      </c>
      <c r="DM512" s="26">
        <f t="shared" si="2242"/>
        <v>0.34295182273859126</v>
      </c>
      <c r="DN512" s="26">
        <f t="shared" si="2243"/>
        <v>0.27079032062540187</v>
      </c>
      <c r="DO512" s="26"/>
      <c r="DP512" s="26">
        <f t="shared" si="2244"/>
        <v>1</v>
      </c>
      <c r="DQ512" s="26"/>
      <c r="DR512" s="26"/>
      <c r="DS512" s="26">
        <f t="shared" si="2245"/>
        <v>9.3589146820814168E-3</v>
      </c>
      <c r="DT512" s="26">
        <f t="shared" si="2246"/>
        <v>6.2848727938906064E-3</v>
      </c>
      <c r="DU512" s="26">
        <f t="shared" si="2247"/>
        <v>-1.7853433068924077E-2</v>
      </c>
      <c r="DV512" s="26">
        <f t="shared" si="2248"/>
        <v>-1.2767642589941841E-2</v>
      </c>
      <c r="DW512" s="26"/>
      <c r="DY512" s="26">
        <f t="shared" si="2262"/>
        <v>0.99356682169362309</v>
      </c>
      <c r="DZ512" s="26">
        <f t="shared" si="2249"/>
        <v>0.89296109757993902</v>
      </c>
      <c r="EA512" s="26">
        <f t="shared" si="2197"/>
        <v>1.0551200551198534</v>
      </c>
      <c r="EC512" s="26">
        <f t="shared" si="2220"/>
        <v>2.742934044095479E-2</v>
      </c>
      <c r="ED512" s="26">
        <f t="shared" si="2221"/>
        <v>3.5735037971245394E-2</v>
      </c>
      <c r="EE512" s="26">
        <f t="shared" si="2222"/>
        <v>-5.9883502607561687E-2</v>
      </c>
      <c r="EF512" s="26">
        <f t="shared" si="2223"/>
        <v>1.6472803822405974E-2</v>
      </c>
      <c r="EG512" s="26"/>
      <c r="EI512" s="26">
        <f t="shared" si="2224"/>
        <v>0.99584735524968671</v>
      </c>
      <c r="EJ512" s="26">
        <f t="shared" si="2250"/>
        <v>0.88416629108691436</v>
      </c>
      <c r="EK512" s="26">
        <f t="shared" si="2379"/>
        <v>1.067519109909409</v>
      </c>
      <c r="EL512" s="26">
        <v>0.99461185596796919</v>
      </c>
      <c r="EM512" s="26"/>
      <c r="EN512" s="26">
        <f t="shared" si="2251"/>
        <v>-6.1238579176499646E-3</v>
      </c>
      <c r="EO512" s="26">
        <f t="shared" si="2252"/>
        <v>7.0393285548530889E-3</v>
      </c>
      <c r="EP512" s="26">
        <f t="shared" si="2253"/>
        <v>-9.5120236894500922E-3</v>
      </c>
      <c r="EQ512" s="26">
        <f t="shared" si="2254"/>
        <v>-2.4354264373306674E-2</v>
      </c>
      <c r="ET512" s="26">
        <f t="shared" si="2255"/>
        <v>0.98992128757865661</v>
      </c>
      <c r="EU512" s="26">
        <f t="shared" si="2256"/>
        <v>0.88013933154188007</v>
      </c>
      <c r="EV512" s="26">
        <f t="shared" si="2316"/>
        <v>1.0228726244473838</v>
      </c>
      <c r="EW512" s="26"/>
      <c r="EX512" s="26">
        <f t="shared" si="2225"/>
        <v>9.9528905108349931E-3</v>
      </c>
      <c r="EY512" s="26">
        <f t="shared" si="2226"/>
        <v>-7.3439178155521121E-3</v>
      </c>
      <c r="EZ512" s="26">
        <f t="shared" si="2227"/>
        <v>-1.2096965348607845E-2</v>
      </c>
      <c r="FA512" s="26">
        <f t="shared" si="2228"/>
        <v>1.1586621783364613E-2</v>
      </c>
      <c r="FB512" s="26"/>
      <c r="FC512" s="26"/>
      <c r="FD512" s="26">
        <f t="shared" si="2257"/>
        <v>1.0000835086079607</v>
      </c>
      <c r="FE512" s="26">
        <f t="shared" si="2258"/>
        <v>1.0193766561179649</v>
      </c>
      <c r="FF512" s="26">
        <f t="shared" si="2229"/>
        <v>1.0221501276820255</v>
      </c>
      <c r="FH512" s="367">
        <f>[2]Residential_Total_LMDI_UtilAdj!AF48</f>
        <v>1.0142859761206739</v>
      </c>
      <c r="FI512" s="367">
        <f>[10]Total_Commercial_LMDI_UtilAdj!AF48</f>
        <v>1.016865456625772</v>
      </c>
      <c r="FJ512" s="367">
        <f>[11]Industrial_Total_LMDI_UtilAdj!AF48</f>
        <v>1.0094536485251098</v>
      </c>
      <c r="FK512" s="253">
        <v>1</v>
      </c>
      <c r="FL512" s="253"/>
      <c r="FM512" s="370">
        <f t="shared" si="2325"/>
        <v>5.529882088896293E-3</v>
      </c>
      <c r="FN512" s="370">
        <f t="shared" si="2326"/>
        <v>6.5894620545895628E-3</v>
      </c>
      <c r="FO512" s="370">
        <f t="shared" si="2327"/>
        <v>3.7553783596326828E-3</v>
      </c>
      <c r="FP512">
        <f t="shared" si="2319"/>
        <v>0</v>
      </c>
      <c r="FR512" s="26">
        <f t="shared" si="2300"/>
        <v>1.0035987802173025</v>
      </c>
      <c r="FS512" s="26">
        <f t="shared" si="2301"/>
        <v>0.99528276723521558</v>
      </c>
      <c r="FT512" s="37">
        <f t="shared" si="2302"/>
        <v>1.0091727760508842</v>
      </c>
      <c r="FV512" s="26">
        <f t="shared" si="2201"/>
        <v>0.85480575292985495</v>
      </c>
      <c r="FX512" s="8">
        <f t="shared" si="2260"/>
        <v>33</v>
      </c>
      <c r="FY512" t="b">
        <f t="shared" si="2232"/>
        <v>0</v>
      </c>
    </row>
    <row r="513" spans="1:181" x14ac:dyDescent="0.2">
      <c r="A513" t="s">
        <v>1073</v>
      </c>
      <c r="B513" s="365">
        <f t="shared" si="2233"/>
        <v>1983</v>
      </c>
      <c r="C513" s="42">
        <f t="shared" ref="C513:F513" si="2385">C118</f>
        <v>15425.021000000001</v>
      </c>
      <c r="D513" s="42">
        <f t="shared" si="2385"/>
        <v>10938.376</v>
      </c>
      <c r="E513" s="42">
        <f t="shared" si="2385"/>
        <v>27427.771000000001</v>
      </c>
      <c r="F513" s="42">
        <f t="shared" si="2385"/>
        <v>19176.615000000002</v>
      </c>
      <c r="G513" s="42"/>
      <c r="H513" s="42">
        <f t="shared" si="2179"/>
        <v>72967.78300000001</v>
      </c>
      <c r="I513" s="365"/>
      <c r="J513" s="365"/>
      <c r="K513" s="42">
        <f t="shared" ref="K513" si="2386">K118</f>
        <v>15425.021000000001</v>
      </c>
      <c r="L513" s="42">
        <f t="shared" si="2370"/>
        <v>10969.275809498227</v>
      </c>
      <c r="M513" s="42">
        <f t="shared" ref="M513" si="2387">M118</f>
        <v>22935.530457654506</v>
      </c>
      <c r="N513" s="42">
        <f t="shared" ref="N513" si="2388">N118</f>
        <v>18416.191950850356</v>
      </c>
      <c r="O513" s="42"/>
      <c r="P513" s="42">
        <f t="shared" si="2291"/>
        <v>67746.019218003086</v>
      </c>
      <c r="Q513" s="27"/>
      <c r="R513" s="27"/>
      <c r="S513" s="51">
        <f t="shared" si="2307"/>
        <v>1</v>
      </c>
      <c r="T513" s="51">
        <f t="shared" si="2308"/>
        <v>1.0028248991896263</v>
      </c>
      <c r="U513" s="51">
        <f t="shared" si="2309"/>
        <v>0.83621561729002714</v>
      </c>
      <c r="V513" s="51">
        <f t="shared" si="2310"/>
        <v>0.9603463359331329</v>
      </c>
      <c r="W513" s="51"/>
      <c r="X513" s="51">
        <f t="shared" si="2311"/>
        <v>0.928437406656621</v>
      </c>
      <c r="Y513" s="218"/>
      <c r="Z513" s="231">
        <f t="shared" ref="Z513" si="2389">Z118</f>
        <v>84941.020785206041</v>
      </c>
      <c r="AA513" s="231">
        <f t="shared" si="2374"/>
        <v>55948.968379792685</v>
      </c>
      <c r="AB513" s="231">
        <f t="shared" si="2292"/>
        <v>1466.9064303155935</v>
      </c>
      <c r="AC513" s="277">
        <f t="shared" si="2292"/>
        <v>0.95430002937887426</v>
      </c>
      <c r="AD513" s="23"/>
      <c r="AE513" s="42">
        <f t="shared" si="2375"/>
        <v>6784.7</v>
      </c>
      <c r="AH513" s="267">
        <f t="shared" si="2183"/>
        <v>181.59684045952196</v>
      </c>
      <c r="AI513" s="267">
        <f t="shared" si="2184"/>
        <v>196.05858923146909</v>
      </c>
      <c r="AJ513" s="267">
        <f t="shared" si="2363"/>
        <v>15.635305690711373</v>
      </c>
      <c r="AK513" s="51">
        <f t="shared" si="2203"/>
        <v>19.298115250857649</v>
      </c>
      <c r="AN513" s="34">
        <f t="shared" si="2204"/>
        <v>9.9851163968934653</v>
      </c>
      <c r="AO513" s="34">
        <f t="shared" si="2205"/>
        <v>10.754754521202118</v>
      </c>
      <c r="AQ513" s="26">
        <f t="shared" si="2294"/>
        <v>0.98907179162996728</v>
      </c>
      <c r="AR513" s="26">
        <f t="shared" si="2206"/>
        <v>0.99334260966394405</v>
      </c>
      <c r="AS513" s="26">
        <f t="shared" si="2313"/>
        <v>1.171724493249779</v>
      </c>
      <c r="AT513" s="26">
        <f t="shared" si="2314"/>
        <v>0.99565917172556906</v>
      </c>
      <c r="AU513" s="26"/>
      <c r="AV513" s="26">
        <f t="shared" si="2295"/>
        <v>1.0925087309998918</v>
      </c>
      <c r="AY513" s="34">
        <f t="shared" si="2296"/>
        <v>12.519495450824067</v>
      </c>
      <c r="AZ513" s="34">
        <f t="shared" si="2207"/>
        <v>8.2463437410338969</v>
      </c>
      <c r="BA513" s="34">
        <f t="shared" si="2297"/>
        <v>0.21620800187415709</v>
      </c>
      <c r="BB513" s="34">
        <f t="shared" si="2208"/>
        <v>1.4065471271815618E-4</v>
      </c>
      <c r="BD513" s="26"/>
      <c r="BE513" s="26"/>
      <c r="BF513" s="26"/>
      <c r="BH513" s="205">
        <f>[2]Residential_Total_LMDI_UtilAdj!AG49</f>
        <v>0.97696445577797386</v>
      </c>
      <c r="BI513" s="258">
        <f>[10]Total_Commercial_LMDI_UtilAdj!AG49</f>
        <v>0.96542562778022711</v>
      </c>
      <c r="BJ513" s="51">
        <f>[11]Industrial_Total_LMDI_UtilAdj!AG49</f>
        <v>1.0790082848310569</v>
      </c>
      <c r="BK513" s="258">
        <f t="shared" si="2298"/>
        <v>1.0062017936136707</v>
      </c>
      <c r="BL513" s="365"/>
      <c r="BN513" s="205">
        <f>[2]Residential_Total_LMDI_UtilAdj!AE49</f>
        <v>1.0005156982556738</v>
      </c>
      <c r="BO513" s="258">
        <f>[10]Total_Commercial_LMDI_UtilAdj!AE49</f>
        <v>1.0147033321432792</v>
      </c>
      <c r="BP513" s="51">
        <f>[11]Industrial_Total_LMDI_UtilAdj!AE49</f>
        <v>1.0774675054206877</v>
      </c>
      <c r="BQ513" s="258">
        <f t="shared" si="2299"/>
        <v>0.98952235828338286</v>
      </c>
      <c r="BR513" s="365"/>
      <c r="BZ513" s="83">
        <f t="shared" si="2209"/>
        <v>0.89440658080335367</v>
      </c>
      <c r="CA513" s="83">
        <f t="shared" si="2376"/>
        <v>1.0678835779492701</v>
      </c>
      <c r="CB513" s="83">
        <f t="shared" si="2377"/>
        <v>1.0925087309998918</v>
      </c>
      <c r="CC513" s="83">
        <f t="shared" si="2187"/>
        <v>1.0411181501846833</v>
      </c>
      <c r="CD513" s="83">
        <f t="shared" si="2188"/>
        <v>1.024812436970143</v>
      </c>
      <c r="CE513" s="83">
        <f t="shared" si="2189"/>
        <v>1.0162090697391151</v>
      </c>
      <c r="CF513" s="84">
        <f t="shared" si="2210"/>
        <v>0.97714676137146472</v>
      </c>
      <c r="CG513" s="84">
        <f t="shared" si="2378"/>
        <v>0.97714699859142418</v>
      </c>
      <c r="CH513" s="9"/>
      <c r="CI513" s="84">
        <f t="shared" si="2211"/>
        <v>1.0669508286646128</v>
      </c>
      <c r="CJ513" s="26"/>
      <c r="CK513" s="87">
        <f t="shared" si="2191"/>
        <v>1.146207083381936</v>
      </c>
      <c r="CL513" s="87">
        <f t="shared" si="2212"/>
        <v>3.1395999385312326E-3</v>
      </c>
      <c r="CM513" s="92">
        <f t="shared" si="2213"/>
        <v>1</v>
      </c>
      <c r="CN513" s="92">
        <f t="shared" si="2214"/>
        <v>1</v>
      </c>
      <c r="CO513" s="5">
        <f t="shared" si="2192"/>
        <v>1</v>
      </c>
      <c r="CP513" s="91">
        <f t="shared" si="2193"/>
        <v>1</v>
      </c>
      <c r="CQ513" s="37">
        <f t="shared" si="2315"/>
        <v>0.97714676137146472</v>
      </c>
      <c r="CR513">
        <f t="shared" si="2195"/>
        <v>1.0669508286646128</v>
      </c>
      <c r="CS513" s="84">
        <f t="shared" si="2196"/>
        <v>1.0493609498653849</v>
      </c>
      <c r="CT513" s="205"/>
      <c r="CU513" s="244"/>
      <c r="CV513" s="5"/>
      <c r="CW513" s="26">
        <f t="shared" si="2215"/>
        <v>0.22768896502041105</v>
      </c>
      <c r="CX513" s="26">
        <f t="shared" si="2216"/>
        <v>0.16191764381313212</v>
      </c>
      <c r="CY513" s="26">
        <f t="shared" si="2217"/>
        <v>0.3385517071320337</v>
      </c>
      <c r="CZ513" s="26">
        <f t="shared" si="2218"/>
        <v>0.27184168403442321</v>
      </c>
      <c r="DA513" s="26"/>
      <c r="DB513">
        <f t="shared" si="2219"/>
        <v>1</v>
      </c>
      <c r="DD513" s="26">
        <f t="shared" si="2235"/>
        <v>0.23016741941971947</v>
      </c>
      <c r="DE513" s="26">
        <f t="shared" si="2236"/>
        <v>0.16253802691431071</v>
      </c>
      <c r="DF513" s="26">
        <f t="shared" si="2237"/>
        <v>0.33501365094800001</v>
      </c>
      <c r="DG513" s="26">
        <f t="shared" si="2238"/>
        <v>0.27225856995340969</v>
      </c>
      <c r="DH513" s="26"/>
      <c r="DI513" s="26">
        <f t="shared" si="2239"/>
        <v>0.9999776672354399</v>
      </c>
      <c r="DJ513" s="26"/>
      <c r="DK513" s="26">
        <f t="shared" si="2240"/>
        <v>0.23017255980930587</v>
      </c>
      <c r="DL513" s="26">
        <f t="shared" si="2241"/>
        <v>0.16254165691886588</v>
      </c>
      <c r="DM513" s="26">
        <f t="shared" si="2242"/>
        <v>0.33502113289608365</v>
      </c>
      <c r="DN513" s="26">
        <f t="shared" si="2243"/>
        <v>0.27226465037574454</v>
      </c>
      <c r="DO513" s="26"/>
      <c r="DP513" s="26">
        <f t="shared" si="2244"/>
        <v>0.99999999999999989</v>
      </c>
      <c r="DQ513" s="26"/>
      <c r="DR513" s="26"/>
      <c r="DS513" s="26">
        <f t="shared" si="2245"/>
        <v>-1.7115563049445105E-2</v>
      </c>
      <c r="DT513" s="26">
        <f t="shared" si="2246"/>
        <v>-7.7193910523212514E-3</v>
      </c>
      <c r="DU513" s="26">
        <f t="shared" si="2247"/>
        <v>2.046122026381483E-2</v>
      </c>
      <c r="DV513" s="26">
        <f t="shared" si="2248"/>
        <v>-2.6202015861173628E-2</v>
      </c>
      <c r="DW513" s="26"/>
      <c r="DY513" s="26">
        <f t="shared" si="2262"/>
        <v>0.99454175358858643</v>
      </c>
      <c r="DZ513" s="26">
        <f t="shared" si="2249"/>
        <v>0.8880870958735414</v>
      </c>
      <c r="EA513" s="26">
        <f t="shared" si="2197"/>
        <v>1.0493609498653849</v>
      </c>
      <c r="EC513" s="26">
        <f t="shared" si="2220"/>
        <v>-3.5013682499789235E-2</v>
      </c>
      <c r="ED513" s="26">
        <f t="shared" si="2221"/>
        <v>-3.0439328474627606E-2</v>
      </c>
      <c r="EE513" s="26">
        <f t="shared" si="2222"/>
        <v>-2.9928478073674238E-2</v>
      </c>
      <c r="EF513" s="26">
        <f t="shared" si="2223"/>
        <v>-7.3772598062933079E-3</v>
      </c>
      <c r="EG513" s="26"/>
      <c r="EI513" s="26">
        <f t="shared" si="2224"/>
        <v>0.97526886452930472</v>
      </c>
      <c r="EJ513" s="26">
        <f t="shared" si="2250"/>
        <v>0.86229985476342164</v>
      </c>
      <c r="EK513" s="26">
        <f t="shared" si="2379"/>
        <v>1.0411181501846833</v>
      </c>
      <c r="EL513" s="26">
        <v>0.97407801486493151</v>
      </c>
      <c r="EM513" s="26"/>
      <c r="EN513" s="26">
        <f t="shared" si="2251"/>
        <v>-1.3001850246070219E-2</v>
      </c>
      <c r="EO513" s="26">
        <f t="shared" si="2252"/>
        <v>-1.2226247116000687E-2</v>
      </c>
      <c r="EP513" s="26">
        <f t="shared" si="2253"/>
        <v>1.9663368486385724E-2</v>
      </c>
      <c r="EQ513" s="26">
        <f t="shared" si="2254"/>
        <v>-2.9910465807389205E-2</v>
      </c>
      <c r="ET513" s="26">
        <f t="shared" si="2255"/>
        <v>0.99348545014403056</v>
      </c>
      <c r="EU513" s="26">
        <f t="shared" si="2256"/>
        <v>0.87440561998635091</v>
      </c>
      <c r="EV513" s="26">
        <f t="shared" si="2316"/>
        <v>1.0162090697391151</v>
      </c>
      <c r="EW513" s="26"/>
      <c r="EX513" s="26">
        <f t="shared" si="2225"/>
        <v>-1.729903048455712E-3</v>
      </c>
      <c r="EY513" s="26">
        <f t="shared" si="2226"/>
        <v>7.3213959564002564E-3</v>
      </c>
      <c r="EZ513" s="26">
        <f t="shared" si="2227"/>
        <v>2.3869990180754698E-3</v>
      </c>
      <c r="FA513" s="26">
        <f t="shared" si="2228"/>
        <v>3.7084499462162008E-3</v>
      </c>
      <c r="FB513" s="26"/>
      <c r="FC513" s="26"/>
      <c r="FD513" s="26">
        <f t="shared" si="2257"/>
        <v>1.0026046166957441</v>
      </c>
      <c r="FE513" s="26">
        <f t="shared" si="2258"/>
        <v>1.0220317415757416</v>
      </c>
      <c r="FF513" s="26">
        <f t="shared" si="2229"/>
        <v>1.024812436970143</v>
      </c>
      <c r="FH513" s="367">
        <f>[2]Residential_Total_LMDI_UtilAdj!AF49</f>
        <v>1.0118709908927979</v>
      </c>
      <c r="FI513" s="367">
        <f>[10]Total_Commercial_LMDI_UtilAdj!AF49</f>
        <v>1.0140074720749934</v>
      </c>
      <c r="FJ513" s="367">
        <f>[11]Industrial_Total_LMDI_UtilAdj!AF49</f>
        <v>1.0078507759458848</v>
      </c>
      <c r="FK513" s="253">
        <v>1</v>
      </c>
      <c r="FL513" s="253"/>
      <c r="FM513" s="370">
        <f t="shared" si="2325"/>
        <v>-2.3838097549190567E-3</v>
      </c>
      <c r="FN513" s="370">
        <f t="shared" si="2326"/>
        <v>-2.814539892720732E-3</v>
      </c>
      <c r="FO513" s="370">
        <f t="shared" si="2327"/>
        <v>-1.5891234828955287E-3</v>
      </c>
      <c r="FP513">
        <f t="shared" si="2319"/>
        <v>0</v>
      </c>
      <c r="FR513" s="26">
        <f t="shared" si="2300"/>
        <v>0.99846262545228703</v>
      </c>
      <c r="FS513" s="26">
        <f t="shared" si="2301"/>
        <v>0.99375264484109083</v>
      </c>
      <c r="FT513" s="37">
        <f t="shared" si="2302"/>
        <v>1.0076212995107385</v>
      </c>
      <c r="FV513" s="26">
        <f t="shared" si="2201"/>
        <v>0.89440658080335367</v>
      </c>
      <c r="FX513" s="8">
        <f t="shared" si="2260"/>
        <v>34</v>
      </c>
      <c r="FY513" t="b">
        <f t="shared" si="2232"/>
        <v>0</v>
      </c>
    </row>
    <row r="514" spans="1:181" x14ac:dyDescent="0.2">
      <c r="A514" t="s">
        <v>1073</v>
      </c>
      <c r="B514" s="365">
        <f t="shared" si="2233"/>
        <v>1984</v>
      </c>
      <c r="C514" s="42">
        <f t="shared" ref="C514:F514" si="2390">C119</f>
        <v>15959.563</v>
      </c>
      <c r="D514" s="42">
        <f t="shared" si="2390"/>
        <v>11443.89</v>
      </c>
      <c r="E514" s="42">
        <f t="shared" si="2390"/>
        <v>29569.892</v>
      </c>
      <c r="F514" s="42">
        <f t="shared" si="2390"/>
        <v>19655.565999999999</v>
      </c>
      <c r="G514" s="42"/>
      <c r="H514" s="42">
        <f t="shared" si="2179"/>
        <v>76628.910999999993</v>
      </c>
      <c r="I514" s="365"/>
      <c r="J514" s="365"/>
      <c r="K514" s="42">
        <f t="shared" ref="K514" si="2391">K119</f>
        <v>15959.562999999998</v>
      </c>
      <c r="L514" s="42">
        <f t="shared" si="2370"/>
        <v>11474.173567789199</v>
      </c>
      <c r="M514" s="42">
        <f t="shared" ref="M514" si="2392">M119</f>
        <v>23720.201861609246</v>
      </c>
      <c r="N514" s="42">
        <f t="shared" ref="N514" si="2393">N119</f>
        <v>19040.996312089319</v>
      </c>
      <c r="O514" s="42"/>
      <c r="P514" s="42">
        <f t="shared" si="2291"/>
        <v>70194.93474148777</v>
      </c>
      <c r="Q514" s="27"/>
      <c r="R514" s="27"/>
      <c r="S514" s="51">
        <f t="shared" si="2307"/>
        <v>0.99999999999999989</v>
      </c>
      <c r="T514" s="51">
        <f t="shared" si="2308"/>
        <v>1.0026462651938457</v>
      </c>
      <c r="U514" s="51">
        <f t="shared" si="2309"/>
        <v>0.80217411215466217</v>
      </c>
      <c r="V514" s="51">
        <f t="shared" si="2310"/>
        <v>0.96873304549405093</v>
      </c>
      <c r="W514" s="51"/>
      <c r="X514" s="51">
        <f t="shared" si="2311"/>
        <v>0.91603722179332259</v>
      </c>
      <c r="Y514" s="218"/>
      <c r="Z514" s="231">
        <f t="shared" ref="Z514" si="2394">Z119</f>
        <v>86136.082150429764</v>
      </c>
      <c r="AA514" s="231">
        <f t="shared" si="2374"/>
        <v>56945.76865771367</v>
      </c>
      <c r="AB514" s="231">
        <f t="shared" si="2292"/>
        <v>1621.6780333764768</v>
      </c>
      <c r="AC514" s="277">
        <f t="shared" si="2292"/>
        <v>0.9856623894086658</v>
      </c>
      <c r="AD514" s="23"/>
      <c r="AE514" s="42">
        <f t="shared" si="2375"/>
        <v>7277.2</v>
      </c>
      <c r="AH514" s="267">
        <f t="shared" si="2183"/>
        <v>185.28313108237151</v>
      </c>
      <c r="AI514" s="267">
        <f t="shared" si="2184"/>
        <v>201.49299655181576</v>
      </c>
      <c r="AJ514" s="267">
        <f t="shared" si="2363"/>
        <v>14.626948983345166</v>
      </c>
      <c r="AK514" s="51">
        <f t="shared" si="2203"/>
        <v>19.317969841085951</v>
      </c>
      <c r="AN514" s="34">
        <f t="shared" si="2204"/>
        <v>9.6458713160951692</v>
      </c>
      <c r="AO514" s="34">
        <f t="shared" si="2205"/>
        <v>10.529999312922552</v>
      </c>
      <c r="AQ514" s="26">
        <f t="shared" si="2294"/>
        <v>1.0091492668855087</v>
      </c>
      <c r="AR514" s="26">
        <f t="shared" si="2206"/>
        <v>1.0208763605224531</v>
      </c>
      <c r="AS514" s="26">
        <f t="shared" si="2313"/>
        <v>1.0961572945441214</v>
      </c>
      <c r="AT514" s="26">
        <f t="shared" si="2314"/>
        <v>0.99668354144275073</v>
      </c>
      <c r="AU514" s="26"/>
      <c r="AV514" s="26">
        <f t="shared" si="2295"/>
        <v>1.0553906646710696</v>
      </c>
      <c r="AY514" s="34">
        <f t="shared" si="2296"/>
        <v>11.836431890071699</v>
      </c>
      <c r="AZ514" s="34">
        <f t="shared" si="2207"/>
        <v>7.825230673571383</v>
      </c>
      <c r="BA514" s="34">
        <f t="shared" si="2297"/>
        <v>0.2228436807256193</v>
      </c>
      <c r="BB514" s="34">
        <f t="shared" si="2208"/>
        <v>1.3544527969667811E-4</v>
      </c>
      <c r="BD514" s="26"/>
      <c r="BE514" s="26"/>
      <c r="BF514" s="26"/>
      <c r="BH514" s="205">
        <f>[2]Residential_Total_LMDI_UtilAdj!AG50</f>
        <v>1.0116662300116339</v>
      </c>
      <c r="BI514" s="258">
        <f>[10]Total_Commercial_LMDI_UtilAdj!AG50</f>
        <v>1.0168515628664625</v>
      </c>
      <c r="BJ514" s="260">
        <f>[11]Industrial_Total_LMDI_UtilAdj!AG50</f>
        <v>1.0476878585441769</v>
      </c>
      <c r="BK514" s="258">
        <f t="shared" si="2298"/>
        <v>1.0018455894501788</v>
      </c>
      <c r="BL514" s="365"/>
      <c r="BN514" s="205">
        <f>[2]Residential_Total_LMDI_UtilAdj!AE50</f>
        <v>0.99684571660451804</v>
      </c>
      <c r="BO514" s="258">
        <f>[10]Total_Commercial_LMDI_UtilAdj!AE50</f>
        <v>1.0031514376322859</v>
      </c>
      <c r="BP514" s="51">
        <f>[11]Industrial_Total_LMDI_UtilAdj!AE50</f>
        <v>1.0457856223278248</v>
      </c>
      <c r="BQ514" s="258">
        <f t="shared" si="2299"/>
        <v>0.99484746146333647</v>
      </c>
      <c r="BR514" s="365"/>
      <c r="BZ514" s="83">
        <f t="shared" si="2209"/>
        <v>0.95933137350541153</v>
      </c>
      <c r="CA514" s="83">
        <f t="shared" si="2376"/>
        <v>1.0455667137654201</v>
      </c>
      <c r="CB514" s="83">
        <f t="shared" si="2377"/>
        <v>1.0553906646710696</v>
      </c>
      <c r="CC514" s="83">
        <f t="shared" si="2187"/>
        <v>1.0191599963867255</v>
      </c>
      <c r="CD514" s="83">
        <f t="shared" si="2188"/>
        <v>1.0132606764276768</v>
      </c>
      <c r="CE514" s="83">
        <f t="shared" si="2189"/>
        <v>1.0215511386287177</v>
      </c>
      <c r="CF514" s="84">
        <f t="shared" si="2210"/>
        <v>1.0124693289004545</v>
      </c>
      <c r="CG514" s="84">
        <f t="shared" si="2378"/>
        <v>1.0124693759236865</v>
      </c>
      <c r="CH514" s="9"/>
      <c r="CI514" s="84">
        <f t="shared" si="2211"/>
        <v>1.0326747473268421</v>
      </c>
      <c r="CJ514" s="26"/>
      <c r="CK514" s="87">
        <f t="shared" si="2191"/>
        <v>1.1255342662364844</v>
      </c>
      <c r="CL514" s="87">
        <f t="shared" si="2212"/>
        <v>2.795645817743051E-3</v>
      </c>
      <c r="CM514" s="92">
        <f t="shared" si="2213"/>
        <v>1</v>
      </c>
      <c r="CN514" s="92">
        <f t="shared" si="2214"/>
        <v>1</v>
      </c>
      <c r="CO514" s="5">
        <f t="shared" si="2192"/>
        <v>1</v>
      </c>
      <c r="CP514" s="91">
        <f t="shared" si="2193"/>
        <v>1</v>
      </c>
      <c r="CQ514" s="37">
        <f t="shared" si="2315"/>
        <v>1.0124693289004545</v>
      </c>
      <c r="CR514">
        <f t="shared" si="2195"/>
        <v>1.0326747473268421</v>
      </c>
      <c r="CS514" s="84">
        <f t="shared" si="2196"/>
        <v>1.0355495392409382</v>
      </c>
      <c r="CT514" s="205"/>
      <c r="CU514" s="244"/>
      <c r="CV514" s="5"/>
      <c r="CW514" s="26">
        <f t="shared" si="2215"/>
        <v>0.22736060741099762</v>
      </c>
      <c r="CX514" s="26">
        <f t="shared" si="2216"/>
        <v>0.16346156043945353</v>
      </c>
      <c r="CY514" s="26">
        <f t="shared" si="2217"/>
        <v>0.33791899585013419</v>
      </c>
      <c r="CZ514" s="26">
        <f t="shared" si="2218"/>
        <v>0.27125883629941455</v>
      </c>
      <c r="DA514" s="26"/>
      <c r="DB514">
        <f t="shared" si="2219"/>
        <v>1</v>
      </c>
      <c r="DD514" s="26">
        <f t="shared" si="2235"/>
        <v>0.22752474672595729</v>
      </c>
      <c r="DE514" s="26">
        <f t="shared" si="2236"/>
        <v>0.16268838114431594</v>
      </c>
      <c r="DF514" s="26">
        <f t="shared" si="2237"/>
        <v>0.33823525286063011</v>
      </c>
      <c r="DG514" s="26">
        <f t="shared" si="2238"/>
        <v>0.27155015591624054</v>
      </c>
      <c r="DH514" s="26"/>
      <c r="DI514" s="26">
        <f t="shared" si="2239"/>
        <v>0.99999853664714389</v>
      </c>
      <c r="DJ514" s="26"/>
      <c r="DK514" s="26">
        <f t="shared" si="2240"/>
        <v>0.22752507967543248</v>
      </c>
      <c r="DL514" s="26">
        <f t="shared" si="2241"/>
        <v>0.16268861921517153</v>
      </c>
      <c r="DM514" s="26">
        <f t="shared" si="2242"/>
        <v>0.33823574781887772</v>
      </c>
      <c r="DN514" s="26">
        <f t="shared" si="2243"/>
        <v>0.2715505532905183</v>
      </c>
      <c r="DO514" s="26"/>
      <c r="DP514" s="26">
        <f t="shared" si="2244"/>
        <v>1</v>
      </c>
      <c r="DQ514" s="26"/>
      <c r="DR514" s="26"/>
      <c r="DS514" s="26">
        <f t="shared" si="2245"/>
        <v>2.0096025769070339E-2</v>
      </c>
      <c r="DT514" s="26">
        <f t="shared" si="2246"/>
        <v>2.7341085004245282E-2</v>
      </c>
      <c r="DU514" s="26">
        <f t="shared" si="2247"/>
        <v>-6.6665894353558269E-2</v>
      </c>
      <c r="DV514" s="26">
        <f t="shared" si="2248"/>
        <v>1.0283068276120875E-3</v>
      </c>
      <c r="DW514" s="26"/>
      <c r="DY514" s="26">
        <f t="shared" si="2262"/>
        <v>0.98683826511152462</v>
      </c>
      <c r="DZ514" s="26">
        <f t="shared" si="2249"/>
        <v>0.87639832895977787</v>
      </c>
      <c r="EA514" s="26">
        <f t="shared" si="2197"/>
        <v>1.0355495392409382</v>
      </c>
      <c r="EC514" s="26">
        <f t="shared" si="2220"/>
        <v>-5.6104842003178987E-2</v>
      </c>
      <c r="ED514" s="26">
        <f t="shared" si="2221"/>
        <v>-5.2416704164664554E-2</v>
      </c>
      <c r="EE514" s="26">
        <f t="shared" si="2222"/>
        <v>3.0229626399230745E-2</v>
      </c>
      <c r="EF514" s="26">
        <f t="shared" si="2223"/>
        <v>-3.7740322202667112E-2</v>
      </c>
      <c r="EG514" s="26"/>
      <c r="EI514" s="26">
        <f t="shared" si="2224"/>
        <v>0.97890906637823705</v>
      </c>
      <c r="EJ514" s="26">
        <f t="shared" si="2250"/>
        <v>0.84411314576455043</v>
      </c>
      <c r="EK514" s="26">
        <f t="shared" si="2379"/>
        <v>1.0191599963867255</v>
      </c>
      <c r="EL514" s="26">
        <v>0.95823592983563788</v>
      </c>
      <c r="EM514" s="26"/>
      <c r="EN514" s="26">
        <f t="shared" si="2251"/>
        <v>3.490371280961857E-2</v>
      </c>
      <c r="EO514" s="26">
        <f t="shared" si="2252"/>
        <v>5.1897360356830069E-2</v>
      </c>
      <c r="EP514" s="26">
        <f t="shared" si="2253"/>
        <v>-2.9456667862223652E-2</v>
      </c>
      <c r="EQ514" s="26">
        <f t="shared" si="2254"/>
        <v>-4.3387531927242106E-3</v>
      </c>
      <c r="ET514" s="26">
        <f t="shared" si="2255"/>
        <v>1.0052568600779896</v>
      </c>
      <c r="EU514" s="26">
        <f t="shared" si="2256"/>
        <v>0.87900224798202697</v>
      </c>
      <c r="EV514" s="26">
        <f t="shared" si="2316"/>
        <v>1.0215511386287177</v>
      </c>
      <c r="EW514" s="26"/>
      <c r="EX514" s="26">
        <f t="shared" si="2225"/>
        <v>-3.6748339623734584E-3</v>
      </c>
      <c r="EY514" s="26">
        <f t="shared" si="2226"/>
        <v>-1.1449803906882555E-2</v>
      </c>
      <c r="EZ514" s="26">
        <f t="shared" si="2227"/>
        <v>-2.9844990494613925E-2</v>
      </c>
      <c r="FA514" s="26">
        <f t="shared" si="2228"/>
        <v>5.3670600203358544E-3</v>
      </c>
      <c r="FB514" s="26"/>
      <c r="FC514" s="26"/>
      <c r="FD514" s="26">
        <f t="shared" si="2257"/>
        <v>0.98872792705695578</v>
      </c>
      <c r="FE514" s="26">
        <f t="shared" si="2258"/>
        <v>1.0105113252345934</v>
      </c>
      <c r="FF514" s="26">
        <f t="shared" si="2229"/>
        <v>1.0132606764276768</v>
      </c>
      <c r="FH514" s="367">
        <f>[2]Residential_Total_LMDI_UtilAdj!AF50</f>
        <v>1.0006684536215826</v>
      </c>
      <c r="FI514" s="367">
        <f>[10]Total_Commercial_LMDI_UtilAdj!AF50</f>
        <v>1.0008041257422768</v>
      </c>
      <c r="FJ514" s="367">
        <f>[11]Industrial_Total_LMDI_UtilAdj!AF50</f>
        <v>1.0004565675875186</v>
      </c>
      <c r="FK514" s="253">
        <v>1</v>
      </c>
      <c r="FL514" s="253"/>
      <c r="FM514" s="370">
        <f t="shared" si="2325"/>
        <v>-1.1132853078174989E-2</v>
      </c>
      <c r="FN514" s="370">
        <f t="shared" si="2326"/>
        <v>-1.3106471445702639E-2</v>
      </c>
      <c r="FO514" s="370">
        <f t="shared" si="2327"/>
        <v>-7.3636555617369636E-3</v>
      </c>
      <c r="FP514">
        <f t="shared" si="2319"/>
        <v>0</v>
      </c>
      <c r="FR514" s="26">
        <f t="shared" si="2300"/>
        <v>0.99286961412179964</v>
      </c>
      <c r="FS514" s="26">
        <f t="shared" si="2301"/>
        <v>0.98666680501589166</v>
      </c>
      <c r="FT514" s="37">
        <f t="shared" si="2302"/>
        <v>1.0004365708261334</v>
      </c>
      <c r="FV514" s="26">
        <f t="shared" si="2201"/>
        <v>0.95933137350541153</v>
      </c>
      <c r="FX514" s="8">
        <f t="shared" si="2260"/>
        <v>35</v>
      </c>
      <c r="FY514" t="b">
        <f t="shared" si="2232"/>
        <v>0</v>
      </c>
    </row>
    <row r="515" spans="1:181" x14ac:dyDescent="0.2">
      <c r="A515" t="s">
        <v>1073</v>
      </c>
      <c r="B515" s="365">
        <f t="shared" si="2233"/>
        <v>1985</v>
      </c>
      <c r="C515" s="42">
        <f t="shared" ref="C515:F515" si="2395">C120</f>
        <v>16041.334000000001</v>
      </c>
      <c r="D515" s="42">
        <f t="shared" si="2395"/>
        <v>11451.231</v>
      </c>
      <c r="E515" s="42">
        <f t="shared" si="2395"/>
        <v>28815.81</v>
      </c>
      <c r="F515" s="42">
        <f t="shared" si="2395"/>
        <v>20087.913</v>
      </c>
      <c r="G515" s="42"/>
      <c r="H515" s="42">
        <f t="shared" si="2179"/>
        <v>76396.288</v>
      </c>
      <c r="I515" s="365"/>
      <c r="J515" s="365"/>
      <c r="K515" s="42">
        <f t="shared" ref="K515" si="2396">K120</f>
        <v>16041.333999999999</v>
      </c>
      <c r="L515" s="42">
        <f t="shared" si="2370"/>
        <v>11481.47888615133</v>
      </c>
      <c r="M515" s="42">
        <f>M120</f>
        <v>22425.36442007243</v>
      </c>
      <c r="N515" s="42">
        <f t="shared" ref="N515" si="2397">N120</f>
        <v>19382.250270855475</v>
      </c>
      <c r="O515" s="42"/>
      <c r="P515" s="42">
        <f t="shared" si="2291"/>
        <v>69330.427577079245</v>
      </c>
      <c r="Q515" s="27"/>
      <c r="R515" s="27"/>
      <c r="S515" s="51">
        <f t="shared" si="2307"/>
        <v>0.99999999999999989</v>
      </c>
      <c r="T515" s="51">
        <f t="shared" si="2308"/>
        <v>1.0026414527967631</v>
      </c>
      <c r="U515" s="51">
        <f t="shared" si="2309"/>
        <v>0.77823127026699679</v>
      </c>
      <c r="V515" s="51">
        <f t="shared" si="2310"/>
        <v>0.9648712771135296</v>
      </c>
      <c r="W515" s="51"/>
      <c r="X515" s="51">
        <f t="shared" si="2311"/>
        <v>0.90751042219589573</v>
      </c>
      <c r="Y515" s="218"/>
      <c r="Z515" s="231">
        <f t="shared" ref="Z515" si="2398">Z120</f>
        <v>87369.531977354287</v>
      </c>
      <c r="AA515" s="231">
        <f t="shared" si="2374"/>
        <v>58171.601888383011</v>
      </c>
      <c r="AB515" s="231">
        <f t="shared" si="2292"/>
        <v>1680.5778716984889</v>
      </c>
      <c r="AC515" s="277">
        <f t="shared" si="2292"/>
        <v>1</v>
      </c>
      <c r="AD515" s="23"/>
      <c r="AE515" s="42">
        <f t="shared" si="2375"/>
        <v>7585.7</v>
      </c>
      <c r="AH515" s="267">
        <f t="shared" si="2183"/>
        <v>183.603295530504</v>
      </c>
      <c r="AI515" s="267">
        <f t="shared" si="2184"/>
        <v>197.37257550826024</v>
      </c>
      <c r="AJ515" s="267">
        <f t="shared" si="2363"/>
        <v>13.343841304662702</v>
      </c>
      <c r="AK515" s="51">
        <f t="shared" si="2203"/>
        <v>19.382250270855476</v>
      </c>
      <c r="AN515" s="34">
        <f t="shared" si="2204"/>
        <v>9.1396216007855902</v>
      </c>
      <c r="AO515" s="34">
        <f t="shared" si="2205"/>
        <v>10.071092713922249</v>
      </c>
      <c r="AQ515" s="26">
        <f t="shared" si="2294"/>
        <v>1</v>
      </c>
      <c r="AR515" s="26">
        <f t="shared" si="2206"/>
        <v>1</v>
      </c>
      <c r="AS515" s="26">
        <f t="shared" si="2313"/>
        <v>1</v>
      </c>
      <c r="AT515" s="26">
        <f t="shared" si="2314"/>
        <v>1</v>
      </c>
      <c r="AU515" s="26"/>
      <c r="AV515" s="26">
        <f t="shared" si="2295"/>
        <v>1</v>
      </c>
      <c r="AY515" s="34">
        <f t="shared" si="2296"/>
        <v>11.517662440823429</v>
      </c>
      <c r="AZ515" s="34">
        <f t="shared" si="2207"/>
        <v>7.6685871954312734</v>
      </c>
      <c r="BA515" s="34">
        <f t="shared" si="2297"/>
        <v>0.22154552272018257</v>
      </c>
      <c r="BB515" s="34">
        <f t="shared" si="2208"/>
        <v>1.3182699025798543E-4</v>
      </c>
      <c r="BD515" s="26"/>
      <c r="BE515" s="26"/>
      <c r="BF515" s="26"/>
      <c r="BH515" s="258">
        <f>[2]Residential_Total_LMDI_UtilAdj!AG51</f>
        <v>1</v>
      </c>
      <c r="BI515" s="258">
        <f>[10]Total_Commercial_LMDI_UtilAdj!AG51</f>
        <v>1</v>
      </c>
      <c r="BJ515" s="258">
        <f>[11]Industrial_Total_LMDI_UtilAdj!AG51</f>
        <v>1</v>
      </c>
      <c r="BK515" s="258">
        <f t="shared" si="2298"/>
        <v>1</v>
      </c>
      <c r="BL515" s="365"/>
      <c r="BN515" s="258">
        <f>[2]Residential_Total_LMDI_UtilAdj!AE51</f>
        <v>1</v>
      </c>
      <c r="BO515" s="258">
        <f>[10]Total_Commercial_LMDI_UtilAdj!AE51</f>
        <v>1</v>
      </c>
      <c r="BP515" s="258">
        <f>[11]Industrial_Total_LMDI_UtilAdj!AE51</f>
        <v>1</v>
      </c>
      <c r="BQ515" s="258">
        <f t="shared" si="2299"/>
        <v>1</v>
      </c>
      <c r="BR515" s="365"/>
      <c r="BZ515" s="83">
        <f t="shared" si="2209"/>
        <v>1</v>
      </c>
      <c r="CA515" s="83">
        <f t="shared" si="2376"/>
        <v>1</v>
      </c>
      <c r="CB515" s="83">
        <f t="shared" si="2377"/>
        <v>1</v>
      </c>
      <c r="CC515" s="83">
        <f t="shared" si="2187"/>
        <v>1</v>
      </c>
      <c r="CD515" s="83">
        <f t="shared" si="2188"/>
        <v>1</v>
      </c>
      <c r="CE515" s="83">
        <f t="shared" si="2189"/>
        <v>1</v>
      </c>
      <c r="CF515" s="84">
        <f t="shared" si="2210"/>
        <v>1</v>
      </c>
      <c r="CG515" s="84">
        <f t="shared" si="2378"/>
        <v>1</v>
      </c>
      <c r="CH515" s="9"/>
      <c r="CI515" s="84">
        <f t="shared" si="2211"/>
        <v>1</v>
      </c>
      <c r="CJ515" s="26"/>
      <c r="CK515" s="87">
        <f t="shared" si="2191"/>
        <v>1</v>
      </c>
      <c r="CL515" s="87">
        <f t="shared" si="2212"/>
        <v>2.5795682367026865E-3</v>
      </c>
      <c r="CM515" s="92">
        <f t="shared" si="2213"/>
        <v>1</v>
      </c>
      <c r="CN515" s="92">
        <f t="shared" si="2214"/>
        <v>1</v>
      </c>
      <c r="CO515" s="5">
        <f t="shared" si="2192"/>
        <v>1</v>
      </c>
      <c r="CP515" s="91">
        <f t="shared" si="2193"/>
        <v>1</v>
      </c>
      <c r="CQ515" s="37">
        <f t="shared" si="2315"/>
        <v>1</v>
      </c>
      <c r="CR515">
        <f t="shared" si="2195"/>
        <v>1</v>
      </c>
      <c r="CS515" s="84">
        <f t="shared" si="2196"/>
        <v>1</v>
      </c>
      <c r="CT515" s="205"/>
      <c r="CU515" s="244"/>
      <c r="CV515" s="5"/>
      <c r="CW515" s="26">
        <f t="shared" si="2215"/>
        <v>0.2313750911483386</v>
      </c>
      <c r="CX515" s="26">
        <f t="shared" si="2216"/>
        <v>0.16560519367036367</v>
      </c>
      <c r="CY515" s="26">
        <f t="shared" si="2217"/>
        <v>0.32345631209530135</v>
      </c>
      <c r="CZ515" s="26">
        <f t="shared" si="2218"/>
        <v>0.27956340308599625</v>
      </c>
      <c r="DA515" s="26"/>
      <c r="DB515">
        <f t="shared" si="2219"/>
        <v>0.99999999999999989</v>
      </c>
      <c r="DD515" s="26">
        <f t="shared" si="2235"/>
        <v>0.2293619939077314</v>
      </c>
      <c r="DE515" s="26">
        <f t="shared" si="2236"/>
        <v>0.1645310496571111</v>
      </c>
      <c r="DF515" s="26">
        <f t="shared" si="2237"/>
        <v>0.33063493657752963</v>
      </c>
      <c r="DG515" s="26">
        <f t="shared" si="2238"/>
        <v>0.2753902508880236</v>
      </c>
      <c r="DH515" s="26"/>
      <c r="DI515" s="26">
        <f t="shared" si="2239"/>
        <v>0.99991823103039568</v>
      </c>
      <c r="DJ515" s="26"/>
      <c r="DK515" s="26">
        <f t="shared" si="2240"/>
        <v>0.22938075013531703</v>
      </c>
      <c r="DL515" s="26">
        <f t="shared" si="2241"/>
        <v>0.16454450429168108</v>
      </c>
      <c r="DM515" s="26">
        <f t="shared" si="2242"/>
        <v>0.33066197446646906</v>
      </c>
      <c r="DN515" s="26">
        <f t="shared" si="2243"/>
        <v>0.27541277110653284</v>
      </c>
      <c r="DO515" s="26"/>
      <c r="DP515" s="26">
        <f t="shared" si="2244"/>
        <v>1</v>
      </c>
      <c r="DQ515" s="26"/>
      <c r="DR515" s="26"/>
      <c r="DS515" s="26">
        <f t="shared" si="2245"/>
        <v>-9.107665896411701E-3</v>
      </c>
      <c r="DT515" s="26">
        <f t="shared" si="2246"/>
        <v>-2.0661435397707466E-2</v>
      </c>
      <c r="DU515" s="26">
        <f t="shared" si="2247"/>
        <v>-9.1810695148074606E-2</v>
      </c>
      <c r="DV515" s="26">
        <f t="shared" si="2248"/>
        <v>3.321970195383685E-3</v>
      </c>
      <c r="DW515" s="26"/>
      <c r="DY515" s="26">
        <f t="shared" si="2262"/>
        <v>0.96567084635371858</v>
      </c>
      <c r="DZ515" s="26">
        <f t="shared" si="2249"/>
        <v>0.84631231606957336</v>
      </c>
      <c r="EA515" s="26">
        <f t="shared" si="2197"/>
        <v>1</v>
      </c>
      <c r="EC515" s="26">
        <f t="shared" si="2220"/>
        <v>-2.7300501846656017E-2</v>
      </c>
      <c r="ED515" s="26">
        <f t="shared" si="2221"/>
        <v>-2.0220815400254982E-2</v>
      </c>
      <c r="EE515" s="26">
        <f t="shared" si="2222"/>
        <v>-5.8424538130446473E-3</v>
      </c>
      <c r="EF515" s="26">
        <f t="shared" si="2223"/>
        <v>-2.7077335847055916E-2</v>
      </c>
      <c r="EG515" s="26"/>
      <c r="EI515" s="26">
        <f t="shared" si="2224"/>
        <v>0.98120020756833637</v>
      </c>
      <c r="EJ515" s="26">
        <f t="shared" si="2250"/>
        <v>0.82824399383533831</v>
      </c>
      <c r="EK515" s="26">
        <f t="shared" si="2379"/>
        <v>1</v>
      </c>
      <c r="EL515" s="26">
        <v>0.94508357500568352</v>
      </c>
      <c r="EM515" s="26"/>
      <c r="EN515" s="26">
        <f t="shared" si="2251"/>
        <v>-1.1598704223786527E-2</v>
      </c>
      <c r="EO515" s="26">
        <f t="shared" si="2252"/>
        <v>-1.6711150530308666E-2</v>
      </c>
      <c r="EP515" s="26">
        <f t="shared" si="2253"/>
        <v>-4.658569663365409E-2</v>
      </c>
      <c r="EQ515" s="26">
        <f t="shared" si="2254"/>
        <v>-1.8438884425557123E-3</v>
      </c>
      <c r="ET515" s="26">
        <f t="shared" si="2255"/>
        <v>0.9789035146516043</v>
      </c>
      <c r="EU515" s="26">
        <f t="shared" si="2256"/>
        <v>0.86045838993626722</v>
      </c>
      <c r="EV515" s="26">
        <f t="shared" si="2316"/>
        <v>1</v>
      </c>
      <c r="EW515" s="26"/>
      <c r="EX515" s="26">
        <f t="shared" si="2225"/>
        <v>3.1592686333470591E-3</v>
      </c>
      <c r="EY515" s="26">
        <f t="shared" si="2226"/>
        <v>-3.1464822610102697E-3</v>
      </c>
      <c r="EZ515" s="26">
        <f t="shared" si="2227"/>
        <v>-4.4768394664216483E-2</v>
      </c>
      <c r="FA515" s="26">
        <f t="shared" si="2228"/>
        <v>5.1658586379398023E-3</v>
      </c>
      <c r="FB515" s="26"/>
      <c r="FC515" s="26"/>
      <c r="FD515" s="26">
        <f t="shared" si="2257"/>
        <v>0.9869128677978225</v>
      </c>
      <c r="FE515" s="26">
        <f t="shared" si="2258"/>
        <v>0.99728662992945072</v>
      </c>
      <c r="FF515" s="26">
        <f t="shared" si="2229"/>
        <v>1</v>
      </c>
      <c r="FH515" s="367">
        <f>[2]Residential_Total_LMDI_UtilAdj!AF51</f>
        <v>1</v>
      </c>
      <c r="FI515" s="367">
        <f>[10]Total_Commercial_LMDI_UtilAdj!AF51</f>
        <v>1</v>
      </c>
      <c r="FJ515" s="367">
        <f>[11]Industrial_Total_LMDI_UtilAdj!AF51</f>
        <v>1</v>
      </c>
      <c r="FK515" s="253">
        <v>1</v>
      </c>
      <c r="FL515" s="253"/>
      <c r="FM515" s="370">
        <f t="shared" si="2325"/>
        <v>-6.6823030597238384E-4</v>
      </c>
      <c r="FN515" s="370">
        <f t="shared" si="2326"/>
        <v>-8.0380260638849709E-4</v>
      </c>
      <c r="FO515" s="370">
        <f t="shared" si="2327"/>
        <v>-4.5646339225115446E-4</v>
      </c>
      <c r="FP515">
        <f t="shared" si="2319"/>
        <v>0</v>
      </c>
      <c r="FR515" s="26">
        <f t="shared" si="2300"/>
        <v>0.99956361968478136</v>
      </c>
      <c r="FS515" s="26">
        <f t="shared" si="2301"/>
        <v>0.98623624304450308</v>
      </c>
      <c r="FT515" s="37">
        <f t="shared" si="2302"/>
        <v>1</v>
      </c>
      <c r="FV515" s="26">
        <f t="shared" si="2201"/>
        <v>1</v>
      </c>
      <c r="FX515" s="8">
        <f t="shared" si="2260"/>
        <v>36</v>
      </c>
      <c r="FY515" t="b">
        <f t="shared" si="2232"/>
        <v>0</v>
      </c>
    </row>
    <row r="516" spans="1:181" x14ac:dyDescent="0.2">
      <c r="A516" t="s">
        <v>1073</v>
      </c>
      <c r="B516" s="365">
        <f t="shared" si="2233"/>
        <v>1986</v>
      </c>
      <c r="C516" s="42">
        <f t="shared" ref="C516:F516" si="2399">C121</f>
        <v>15975.109</v>
      </c>
      <c r="D516" s="42">
        <f t="shared" si="2399"/>
        <v>11606.106</v>
      </c>
      <c r="E516" s="42">
        <f t="shared" si="2399"/>
        <v>28273.567999999999</v>
      </c>
      <c r="F516" s="42">
        <f t="shared" si="2399"/>
        <v>20788.785</v>
      </c>
      <c r="G516" s="42"/>
      <c r="H516" s="42">
        <f t="shared" si="2179"/>
        <v>76643.567999999999</v>
      </c>
      <c r="I516" s="365"/>
      <c r="J516" s="365"/>
      <c r="K516" s="42">
        <f t="shared" ref="K516" si="2400">K121</f>
        <v>15975.108</v>
      </c>
      <c r="L516" s="42">
        <f t="shared" si="2370"/>
        <v>11636.003564537705</v>
      </c>
      <c r="M516" s="42">
        <f t="shared" ref="M516" si="2401">M121</f>
        <v>22574.018183416134</v>
      </c>
      <c r="N516" s="42">
        <f t="shared" ref="N516" si="2402">N121</f>
        <v>19983.497430267213</v>
      </c>
      <c r="O516" s="42"/>
      <c r="P516" s="42">
        <f t="shared" si="2291"/>
        <v>70168.627178221053</v>
      </c>
      <c r="Q516" s="27"/>
      <c r="R516" s="27"/>
      <c r="S516" s="51">
        <f t="shared" si="2307"/>
        <v>0.99999993740261806</v>
      </c>
      <c r="T516" s="51">
        <f t="shared" si="2308"/>
        <v>1.0025760202894671</v>
      </c>
      <c r="U516" s="51">
        <f t="shared" si="2309"/>
        <v>0.79841420026705279</v>
      </c>
      <c r="V516" s="51">
        <f t="shared" si="2310"/>
        <v>0.96126336533218337</v>
      </c>
      <c r="W516" s="51"/>
      <c r="X516" s="51">
        <f t="shared" si="2311"/>
        <v>0.91551879706619421</v>
      </c>
      <c r="Y516" s="218"/>
      <c r="Z516" s="231">
        <f t="shared" ref="Z516" si="2403">Z121</f>
        <v>88622.319685179507</v>
      </c>
      <c r="AA516" s="231">
        <f t="shared" si="2374"/>
        <v>59492.416736089981</v>
      </c>
      <c r="AB516" s="231">
        <f t="shared" si="2292"/>
        <v>1665.7995131596667</v>
      </c>
      <c r="AC516" s="277">
        <f t="shared" si="2292"/>
        <v>1.0164849796307009</v>
      </c>
      <c r="AD516" s="23"/>
      <c r="AE516" s="42">
        <f t="shared" si="2375"/>
        <v>7852.1</v>
      </c>
      <c r="AH516" s="267">
        <f t="shared" si="2183"/>
        <v>180.26054899882686</v>
      </c>
      <c r="AI516" s="267">
        <f t="shared" si="2184"/>
        <v>195.58801277405388</v>
      </c>
      <c r="AJ516" s="267">
        <f t="shared" si="2363"/>
        <v>13.551461628535376</v>
      </c>
      <c r="AK516" s="51">
        <f t="shared" si="2203"/>
        <v>19.65941241702107</v>
      </c>
      <c r="AN516" s="34">
        <f t="shared" si="2204"/>
        <v>8.9362880220859449</v>
      </c>
      <c r="AO516" s="34">
        <f t="shared" si="2205"/>
        <v>9.7609006507813199</v>
      </c>
      <c r="AQ516" s="26">
        <f t="shared" si="2294"/>
        <v>0.98179364633941568</v>
      </c>
      <c r="AR516" s="26">
        <f t="shared" si="2206"/>
        <v>0.99095840579872418</v>
      </c>
      <c r="AS516" s="26">
        <f t="shared" si="2313"/>
        <v>1.0155592620694707</v>
      </c>
      <c r="AT516" s="26">
        <f t="shared" si="2314"/>
        <v>1.0142997919381092</v>
      </c>
      <c r="AU516" s="26"/>
      <c r="AV516" s="26">
        <f t="shared" si="2295"/>
        <v>0.97775251672540053</v>
      </c>
      <c r="AY516" s="34">
        <f t="shared" si="2296"/>
        <v>11.286448171212733</v>
      </c>
      <c r="AZ516" s="34">
        <f t="shared" si="2207"/>
        <v>7.5766249456947792</v>
      </c>
      <c r="BA516" s="34">
        <f t="shared" si="2297"/>
        <v>0.21214700693568175</v>
      </c>
      <c r="BB516" s="34">
        <f t="shared" si="2208"/>
        <v>1.2945390145702434E-4</v>
      </c>
      <c r="BD516" s="26"/>
      <c r="BE516" s="26"/>
      <c r="BF516" s="26"/>
      <c r="BH516" s="258">
        <f>[2]Residential_Total_LMDI_UtilAdj!AG52</f>
        <v>0.99441670926930181</v>
      </c>
      <c r="BI516" s="258">
        <f>[10]Total_Commercial_LMDI_UtilAdj!AG52</f>
        <v>0.99351327288905067</v>
      </c>
      <c r="BJ516" s="258">
        <f>[11]Industrial_Total_LMDI_UtilAdj!AG52</f>
        <v>1.0187851560785837</v>
      </c>
      <c r="BK516" s="258">
        <f t="shared" si="2298"/>
        <v>1.0076372215364484</v>
      </c>
      <c r="BL516" s="365"/>
      <c r="BN516" s="258">
        <f>[2]Residential_Total_LMDI_UtilAdj!AE52</f>
        <v>0.99376155988002313</v>
      </c>
      <c r="BO516" s="258">
        <f>[10]Total_Commercial_LMDI_UtilAdj!AE52</f>
        <v>1.0053243712837803</v>
      </c>
      <c r="BP516" s="258">
        <f>[11]Industrial_Total_LMDI_UtilAdj!AE52</f>
        <v>1.0012148447423477</v>
      </c>
      <c r="BQ516" s="258">
        <f t="shared" si="2299"/>
        <v>1.0066120725388663</v>
      </c>
      <c r="BR516" s="365"/>
      <c r="BZ516" s="83">
        <f t="shared" si="2209"/>
        <v>1.0351187102047275</v>
      </c>
      <c r="CA516" s="83">
        <f t="shared" si="2376"/>
        <v>0.96919976094429938</v>
      </c>
      <c r="CB516" s="83">
        <f t="shared" si="2377"/>
        <v>0.97775251672540053</v>
      </c>
      <c r="CC516" s="83">
        <f t="shared" si="2187"/>
        <v>0.97456573136688807</v>
      </c>
      <c r="CD516" s="83">
        <f t="shared" si="2188"/>
        <v>1.0016963882878187</v>
      </c>
      <c r="CE516" s="83">
        <f t="shared" si="2189"/>
        <v>1.005803708541984</v>
      </c>
      <c r="CF516" s="84">
        <f t="shared" si="2210"/>
        <v>1.0120899146136881</v>
      </c>
      <c r="CG516" s="84">
        <f t="shared" si="2378"/>
        <v>1.012089924012223</v>
      </c>
      <c r="CH516" s="9"/>
      <c r="CI516" s="84">
        <f t="shared" si="2211"/>
        <v>0.9762189732592883</v>
      </c>
      <c r="CJ516" s="26"/>
      <c r="CK516" s="87">
        <f t="shared" si="2191"/>
        <v>1.0021835062181292</v>
      </c>
      <c r="CL516" s="87">
        <f t="shared" si="2212"/>
        <v>2.3484706324619527E-3</v>
      </c>
      <c r="CM516" s="92">
        <f t="shared" si="2213"/>
        <v>1</v>
      </c>
      <c r="CN516" s="92">
        <f t="shared" si="2214"/>
        <v>1</v>
      </c>
      <c r="CO516" s="5">
        <f t="shared" si="2192"/>
        <v>1</v>
      </c>
      <c r="CP516" s="91">
        <f t="shared" si="2193"/>
        <v>1</v>
      </c>
      <c r="CQ516" s="37">
        <f t="shared" si="2315"/>
        <v>1.0120899146136881</v>
      </c>
      <c r="CR516">
        <f t="shared" si="2195"/>
        <v>0.9762189732592883</v>
      </c>
      <c r="CS516" s="84">
        <f t="shared" si="2196"/>
        <v>1.0032699542534118</v>
      </c>
      <c r="CT516" s="205"/>
      <c r="CU516" s="244"/>
      <c r="CV516" s="5"/>
      <c r="CW516" s="26">
        <f t="shared" si="2215"/>
        <v>0.22766738701364184</v>
      </c>
      <c r="CX516" s="26">
        <f t="shared" si="2216"/>
        <v>0.16582914662108836</v>
      </c>
      <c r="CY516" s="26">
        <f t="shared" si="2217"/>
        <v>0.321710985253858</v>
      </c>
      <c r="CZ516" s="26">
        <f t="shared" si="2218"/>
        <v>0.28479248111141175</v>
      </c>
      <c r="DA516" s="26"/>
      <c r="DB516">
        <f t="shared" si="2219"/>
        <v>1</v>
      </c>
      <c r="DD516" s="26">
        <f t="shared" si="2235"/>
        <v>0.22951624778215657</v>
      </c>
      <c r="DE516" s="26">
        <f t="shared" si="2236"/>
        <v>0.16571714492457301</v>
      </c>
      <c r="DF516" s="26">
        <f t="shared" si="2237"/>
        <v>0.32258286175420919</v>
      </c>
      <c r="DG516" s="26">
        <f t="shared" si="2238"/>
        <v>0.2821698668505111</v>
      </c>
      <c r="DH516" s="26"/>
      <c r="DI516" s="26">
        <f t="shared" si="2239"/>
        <v>0.99998612131144982</v>
      </c>
      <c r="DJ516" s="26"/>
      <c r="DK516" s="26">
        <f t="shared" si="2240"/>
        <v>0.2295194332108863</v>
      </c>
      <c r="DL516" s="26">
        <f t="shared" si="2241"/>
        <v>0.16571944489313539</v>
      </c>
      <c r="DM516" s="26">
        <f t="shared" si="2242"/>
        <v>0.32258733884341523</v>
      </c>
      <c r="DN516" s="26">
        <f t="shared" si="2243"/>
        <v>0.28217378305256313</v>
      </c>
      <c r="DO516" s="26"/>
      <c r="DP516" s="26">
        <f t="shared" si="2244"/>
        <v>1</v>
      </c>
      <c r="DQ516" s="26"/>
      <c r="DR516" s="26"/>
      <c r="DS516" s="26">
        <f t="shared" si="2245"/>
        <v>-1.8374128819931803E-2</v>
      </c>
      <c r="DT516" s="26">
        <f t="shared" si="2246"/>
        <v>-9.0827174818111055E-3</v>
      </c>
      <c r="DU516" s="26">
        <f t="shared" si="2247"/>
        <v>1.5439457863357969E-2</v>
      </c>
      <c r="DV516" s="26">
        <f t="shared" si="2248"/>
        <v>1.4198514271239363E-2</v>
      </c>
      <c r="DW516" s="26"/>
      <c r="DY516" s="26">
        <f t="shared" si="2262"/>
        <v>1.0032699542534118</v>
      </c>
      <c r="DZ516" s="26">
        <f t="shared" si="2249"/>
        <v>0.84907971862721987</v>
      </c>
      <c r="EA516" s="26">
        <f t="shared" si="2197"/>
        <v>1.0032699542534118</v>
      </c>
      <c r="EC516" s="26">
        <f t="shared" si="2220"/>
        <v>-2.0278992428659014E-2</v>
      </c>
      <c r="ED516" s="26">
        <f t="shared" si="2221"/>
        <v>-1.2064556968446207E-2</v>
      </c>
      <c r="EE516" s="26">
        <f t="shared" si="2222"/>
        <v>-4.3348625247077562E-2</v>
      </c>
      <c r="EF516" s="26">
        <f t="shared" si="2223"/>
        <v>-1.8165538569277731E-2</v>
      </c>
      <c r="EG516" s="26"/>
      <c r="EI516" s="26">
        <f t="shared" si="2224"/>
        <v>0.97456573136688807</v>
      </c>
      <c r="EJ516" s="26">
        <f t="shared" si="2250"/>
        <v>0.80717821360236885</v>
      </c>
      <c r="EK516" s="26">
        <f t="shared" si="2379"/>
        <v>0.97456573136688807</v>
      </c>
      <c r="EL516" s="26">
        <v>0.93377792442880736</v>
      </c>
      <c r="EM516" s="26"/>
      <c r="EN516" s="26">
        <f t="shared" si="2251"/>
        <v>-5.5989355586471756E-3</v>
      </c>
      <c r="EO516" s="26">
        <f t="shared" si="2252"/>
        <v>-6.5078573522278985E-3</v>
      </c>
      <c r="EP516" s="26">
        <f t="shared" si="2253"/>
        <v>1.8610894011704945E-2</v>
      </c>
      <c r="EQ516" s="26">
        <f t="shared" si="2254"/>
        <v>7.6082056004952575E-3</v>
      </c>
      <c r="ET516" s="26">
        <f t="shared" si="2255"/>
        <v>1.005803708541984</v>
      </c>
      <c r="EU516" s="26">
        <f t="shared" si="2256"/>
        <v>0.86545223964396212</v>
      </c>
      <c r="EV516" s="26">
        <f t="shared" si="2316"/>
        <v>1.005803708541984</v>
      </c>
      <c r="EW516" s="26"/>
      <c r="EX516" s="26">
        <f t="shared" si="2225"/>
        <v>-6.2579804975823024E-3</v>
      </c>
      <c r="EY516" s="26">
        <f t="shared" si="2226"/>
        <v>5.3102469323419053E-3</v>
      </c>
      <c r="EZ516" s="26">
        <f t="shared" si="2227"/>
        <v>1.2141074155716273E-3</v>
      </c>
      <c r="FA516" s="26">
        <f t="shared" si="2228"/>
        <v>6.5903086707440649E-3</v>
      </c>
      <c r="FB516" s="26"/>
      <c r="FC516" s="26"/>
      <c r="FD516" s="26">
        <f t="shared" si="2257"/>
        <v>1.0016963882878187</v>
      </c>
      <c r="FE516" s="26">
        <f t="shared" si="2258"/>
        <v>0.99897841528806119</v>
      </c>
      <c r="FF516" s="26">
        <f t="shared" si="2229"/>
        <v>1.0016963882878187</v>
      </c>
      <c r="FH516" s="367">
        <f>[2]Residential_Total_LMDI_UtilAdj!AF52</f>
        <v>0.99350397820705549</v>
      </c>
      <c r="FI516" s="367">
        <f>[10]Total_Commercial_LMDI_UtilAdj!AF52</f>
        <v>0.99214589884627369</v>
      </c>
      <c r="FJ516" s="367">
        <f>[11]Industrial_Total_LMDI_UtilAdj!AF52</f>
        <v>0.99562403022894841</v>
      </c>
      <c r="FK516" s="253">
        <v>1</v>
      </c>
      <c r="FL516" s="253"/>
      <c r="FM516" s="370">
        <f t="shared" si="2325"/>
        <v>-6.5172127637021741E-3</v>
      </c>
      <c r="FN516" s="370">
        <f t="shared" si="2326"/>
        <v>-7.8851070619252121E-3</v>
      </c>
      <c r="FO516" s="370">
        <f t="shared" si="2327"/>
        <v>-4.3855723507419822E-3</v>
      </c>
      <c r="FP516">
        <f t="shared" si="2319"/>
        <v>0</v>
      </c>
      <c r="FR516" s="26">
        <f t="shared" si="2300"/>
        <v>0.99579160754773999</v>
      </c>
      <c r="FS516" s="26">
        <f t="shared" si="2301"/>
        <v>0.98208577388312934</v>
      </c>
      <c r="FT516" s="37">
        <f t="shared" si="2302"/>
        <v>0.99579160754773999</v>
      </c>
      <c r="FV516" s="26">
        <f t="shared" si="2201"/>
        <v>1.0351187102047275</v>
      </c>
      <c r="FX516" s="8">
        <f t="shared" si="2260"/>
        <v>37</v>
      </c>
      <c r="FY516" t="b">
        <f t="shared" si="2232"/>
        <v>0</v>
      </c>
    </row>
    <row r="517" spans="1:181" x14ac:dyDescent="0.2">
      <c r="A517" t="s">
        <v>1073</v>
      </c>
      <c r="B517" s="365">
        <f t="shared" si="2233"/>
        <v>1987</v>
      </c>
      <c r="C517" s="42">
        <f t="shared" ref="C517:F517" si="2404">C122</f>
        <v>16263.214</v>
      </c>
      <c r="D517" s="42">
        <f t="shared" si="2404"/>
        <v>11946.009</v>
      </c>
      <c r="E517" s="42">
        <f t="shared" si="2404"/>
        <v>29378.886000000002</v>
      </c>
      <c r="F517" s="42">
        <f t="shared" si="2404"/>
        <v>21468.880000000001</v>
      </c>
      <c r="G517" s="42"/>
      <c r="H517" s="42">
        <f t="shared" si="2179"/>
        <v>79056.989000000001</v>
      </c>
      <c r="I517" s="365"/>
      <c r="J517" s="365"/>
      <c r="K517" s="42">
        <f t="shared" ref="K517" si="2405">K122</f>
        <v>16263.213999999998</v>
      </c>
      <c r="L517" s="42">
        <f t="shared" si="2370"/>
        <v>11975.66563977479</v>
      </c>
      <c r="M517" s="42">
        <f t="shared" ref="M517" si="2406">M122</f>
        <v>23143.294445336054</v>
      </c>
      <c r="N517" s="42">
        <f t="shared" ref="N517" si="2407">N122</f>
        <v>20453.71520511237</v>
      </c>
      <c r="O517" s="42"/>
      <c r="P517" s="42">
        <f t="shared" si="2291"/>
        <v>71835.889290223218</v>
      </c>
      <c r="Q517" s="27"/>
      <c r="R517" s="27"/>
      <c r="S517" s="51">
        <f t="shared" si="2307"/>
        <v>0.99999999999999989</v>
      </c>
      <c r="T517" s="51">
        <f t="shared" si="2308"/>
        <v>1.0024825562892838</v>
      </c>
      <c r="U517" s="51">
        <f t="shared" si="2309"/>
        <v>0.78775262089025611</v>
      </c>
      <c r="V517" s="51">
        <f t="shared" si="2310"/>
        <v>0.9527145899139764</v>
      </c>
      <c r="W517" s="51"/>
      <c r="X517" s="51">
        <f t="shared" si="2311"/>
        <v>0.90865956569915929</v>
      </c>
      <c r="Y517" s="218"/>
      <c r="Z517" s="231">
        <f t="shared" ref="Z517" si="2408">Z122</f>
        <v>89856.92041124808</v>
      </c>
      <c r="AA517" s="231">
        <f t="shared" si="2374"/>
        <v>60763.476770077759</v>
      </c>
      <c r="AB517" s="231">
        <f t="shared" si="2292"/>
        <v>1749.4685090450198</v>
      </c>
      <c r="AC517" s="277">
        <f t="shared" si="2292"/>
        <v>1.0584149691674531</v>
      </c>
      <c r="AD517" s="23"/>
      <c r="AE517" s="42">
        <f t="shared" si="2375"/>
        <v>8123.9</v>
      </c>
      <c r="AH517" s="267">
        <f t="shared" si="2183"/>
        <v>180.99011100723419</v>
      </c>
      <c r="AI517" s="267">
        <f t="shared" si="2184"/>
        <v>197.08657694307681</v>
      </c>
      <c r="AJ517" s="267">
        <f t="shared" si="2363"/>
        <v>13.228757377272974</v>
      </c>
      <c r="AK517" s="51">
        <f t="shared" si="2203"/>
        <v>19.324854429450497</v>
      </c>
      <c r="AN517" s="34">
        <f t="shared" si="2204"/>
        <v>8.842537363855195</v>
      </c>
      <c r="AO517" s="34">
        <f t="shared" si="2205"/>
        <v>9.7314084368345259</v>
      </c>
      <c r="AQ517" s="26">
        <f t="shared" si="2294"/>
        <v>0.98576722429889252</v>
      </c>
      <c r="AR517" s="26">
        <f t="shared" si="2206"/>
        <v>0.99855097110403024</v>
      </c>
      <c r="AS517" s="26">
        <f t="shared" si="2313"/>
        <v>0.99137550239378858</v>
      </c>
      <c r="AT517" s="26">
        <f t="shared" si="2314"/>
        <v>0.99703874211699328</v>
      </c>
      <c r="AU517" s="26"/>
      <c r="AV517" s="26">
        <f t="shared" si="2295"/>
        <v>0.96749490844294261</v>
      </c>
      <c r="AY517" s="34">
        <f t="shared" si="2296"/>
        <v>11.060810744992933</v>
      </c>
      <c r="AZ517" s="34">
        <f t="shared" si="2207"/>
        <v>7.4795943783254053</v>
      </c>
      <c r="BA517" s="34">
        <f t="shared" si="2297"/>
        <v>0.21534835596757959</v>
      </c>
      <c r="BB517" s="34">
        <f t="shared" si="2208"/>
        <v>1.3028409620594213E-4</v>
      </c>
      <c r="BD517" s="26"/>
      <c r="BE517" s="26"/>
      <c r="BF517" s="26"/>
      <c r="BH517" s="258">
        <f>[2]Residential_Total_LMDI_UtilAdj!AG53</f>
        <v>0.98355293313592351</v>
      </c>
      <c r="BI517" s="258">
        <f>[10]Total_Commercial_LMDI_UtilAdj!AG53</f>
        <v>1.0031800569883542</v>
      </c>
      <c r="BJ517" s="258">
        <f>[11]Industrial_Total_LMDI_UtilAdj!AG53</f>
        <v>0.97013720826034511</v>
      </c>
      <c r="BK517" s="258">
        <f t="shared" si="2298"/>
        <v>0.98888140040758443</v>
      </c>
      <c r="BL517" s="365"/>
      <c r="BN517" s="258">
        <f>[2]Residential_Total_LMDI_UtilAdj!AE53</f>
        <v>1.013475906639463</v>
      </c>
      <c r="BO517" s="258">
        <f>[10]Total_Commercial_LMDI_UtilAdj!AE53</f>
        <v>1.0088309860691231</v>
      </c>
      <c r="BP517" s="258">
        <f>[11]Industrial_Total_LMDI_UtilAdj!AE53</f>
        <v>1.0295251945642014</v>
      </c>
      <c r="BQ517" s="258">
        <f t="shared" si="2299"/>
        <v>1.008249059701241</v>
      </c>
      <c r="BR517" s="365"/>
      <c r="BZ517" s="83">
        <f t="shared" si="2209"/>
        <v>1.0709492861568477</v>
      </c>
      <c r="CA517" s="83">
        <f t="shared" si="2376"/>
        <v>0.96627135835834921</v>
      </c>
      <c r="CB517" s="83">
        <f t="shared" si="2377"/>
        <v>0.96749490844294261</v>
      </c>
      <c r="CC517" s="83">
        <f t="shared" si="2187"/>
        <v>0.97448229976816014</v>
      </c>
      <c r="CD517" s="83">
        <f t="shared" si="2188"/>
        <v>1.0163047176511213</v>
      </c>
      <c r="CE517" s="83">
        <f t="shared" si="2189"/>
        <v>0.98393099707382115</v>
      </c>
      <c r="CF517" s="84">
        <f t="shared" si="2210"/>
        <v>1.0361380522762278</v>
      </c>
      <c r="CG517" s="84">
        <f t="shared" si="2378"/>
        <v>1.0361379815573541</v>
      </c>
      <c r="CH517" s="9"/>
      <c r="CI517" s="84">
        <f t="shared" si="2211"/>
        <v>0.99037095852189538</v>
      </c>
      <c r="CJ517" s="26"/>
      <c r="CK517" s="87">
        <f t="shared" si="2191"/>
        <v>0.97295964961443615</v>
      </c>
      <c r="CL517" s="87">
        <f t="shared" si="2212"/>
        <v>2.3211220277533778E-3</v>
      </c>
      <c r="CM517" s="92">
        <f t="shared" si="2213"/>
        <v>1</v>
      </c>
      <c r="CN517" s="92">
        <f t="shared" si="2214"/>
        <v>1</v>
      </c>
      <c r="CO517" s="5">
        <f t="shared" si="2192"/>
        <v>1</v>
      </c>
      <c r="CP517" s="91">
        <f t="shared" si="2193"/>
        <v>1</v>
      </c>
      <c r="CQ517" s="37">
        <f t="shared" si="2315"/>
        <v>1.0361380522762278</v>
      </c>
      <c r="CR517">
        <f t="shared" si="2195"/>
        <v>0.99037095852189538</v>
      </c>
      <c r="CS517" s="84">
        <f t="shared" si="2196"/>
        <v>0.99282963751431941</v>
      </c>
      <c r="CT517" s="205"/>
      <c r="CU517" s="244"/>
      <c r="CV517" s="5"/>
      <c r="CW517" s="26">
        <f t="shared" si="2215"/>
        <v>0.22639399554580864</v>
      </c>
      <c r="CX517" s="26">
        <f t="shared" si="2216"/>
        <v>0.16670867108489551</v>
      </c>
      <c r="CY517" s="26">
        <f t="shared" si="2217"/>
        <v>0.32216896977268755</v>
      </c>
      <c r="CZ517" s="26">
        <f t="shared" si="2218"/>
        <v>0.28472836359660819</v>
      </c>
      <c r="DA517" s="26"/>
      <c r="DB517">
        <f t="shared" si="2219"/>
        <v>1</v>
      </c>
      <c r="DD517" s="26">
        <f t="shared" si="2235"/>
        <v>0.22703009608514921</v>
      </c>
      <c r="DE517" s="26">
        <f t="shared" si="2236"/>
        <v>0.16626852114534349</v>
      </c>
      <c r="DF517" s="26">
        <f t="shared" si="2237"/>
        <v>0.3219399232200435</v>
      </c>
      <c r="DG517" s="26">
        <f t="shared" si="2238"/>
        <v>0.28476042115099365</v>
      </c>
      <c r="DH517" s="26"/>
      <c r="DI517" s="26">
        <f t="shared" si="2239"/>
        <v>0.99999896160152979</v>
      </c>
      <c r="DJ517" s="26"/>
      <c r="DK517" s="26">
        <f t="shared" si="2240"/>
        <v>0.22703033183309848</v>
      </c>
      <c r="DL517" s="26">
        <f t="shared" si="2241"/>
        <v>0.16626869379850076</v>
      </c>
      <c r="DM517" s="26">
        <f t="shared" si="2242"/>
        <v>0.32194025752231442</v>
      </c>
      <c r="DN517" s="26">
        <f t="shared" si="2243"/>
        <v>0.28476071684608639</v>
      </c>
      <c r="DO517" s="26"/>
      <c r="DP517" s="26">
        <f t="shared" si="2244"/>
        <v>1</v>
      </c>
      <c r="DQ517" s="26"/>
      <c r="DR517" s="26"/>
      <c r="DS517" s="26">
        <f t="shared" si="2245"/>
        <v>4.0390957361974861E-3</v>
      </c>
      <c r="DT517" s="26">
        <f t="shared" si="2246"/>
        <v>7.6326377281991653E-3</v>
      </c>
      <c r="DU517" s="26">
        <f t="shared" si="2247"/>
        <v>-2.4101361677506213E-2</v>
      </c>
      <c r="DV517" s="26">
        <f t="shared" si="2248"/>
        <v>-1.7164165353445043E-2</v>
      </c>
      <c r="DW517" s="26"/>
      <c r="DY517" s="26">
        <f t="shared" si="2262"/>
        <v>0.98959371134874496</v>
      </c>
      <c r="DZ517" s="26">
        <f t="shared" si="2249"/>
        <v>0.8402439499872586</v>
      </c>
      <c r="EA517" s="26">
        <f t="shared" si="2197"/>
        <v>0.99282963751431941</v>
      </c>
      <c r="EC517" s="26">
        <f t="shared" si="2220"/>
        <v>-2.0194431469994369E-2</v>
      </c>
      <c r="ED517" s="26">
        <f t="shared" si="2221"/>
        <v>-1.2889279654254562E-2</v>
      </c>
      <c r="EE517" s="26">
        <f t="shared" si="2222"/>
        <v>1.4977513933237263E-2</v>
      </c>
      <c r="EF517" s="26">
        <f t="shared" si="2223"/>
        <v>6.3925770087362201E-3</v>
      </c>
      <c r="EG517" s="26"/>
      <c r="EI517" s="26">
        <f t="shared" si="2224"/>
        <v>0.99991439099894164</v>
      </c>
      <c r="EJ517" s="26">
        <f t="shared" si="2250"/>
        <v>0.80710911188182632</v>
      </c>
      <c r="EK517" s="26">
        <f t="shared" si="2379"/>
        <v>0.97448229976816014</v>
      </c>
      <c r="EL517" s="26">
        <v>0.93666787919206651</v>
      </c>
      <c r="EM517" s="26"/>
      <c r="EN517" s="26">
        <f t="shared" si="2251"/>
        <v>-1.0984885857200147E-2</v>
      </c>
      <c r="EO517" s="26">
        <f t="shared" si="2252"/>
        <v>9.6828686535757116E-3</v>
      </c>
      <c r="EP517" s="26">
        <f t="shared" si="2253"/>
        <v>-4.8928659684989384E-2</v>
      </c>
      <c r="EQ517" s="26">
        <f t="shared" si="2254"/>
        <v>-1.878907884883679E-2</v>
      </c>
      <c r="ET517" s="26">
        <f t="shared" si="2255"/>
        <v>0.97825349888611002</v>
      </c>
      <c r="EU517" s="26">
        <f t="shared" si="2256"/>
        <v>0.84663168155052615</v>
      </c>
      <c r="EV517" s="26">
        <f t="shared" si="2316"/>
        <v>0.98393099707382115</v>
      </c>
      <c r="EW517" s="26"/>
      <c r="EX517" s="26">
        <f t="shared" si="2225"/>
        <v>1.9643894692235556E-2</v>
      </c>
      <c r="EY517" s="26">
        <f t="shared" si="2226"/>
        <v>3.4819740348552754E-3</v>
      </c>
      <c r="EZ517" s="26">
        <f t="shared" si="2227"/>
        <v>2.7883612392542393E-2</v>
      </c>
      <c r="FA517" s="26">
        <f t="shared" si="2228"/>
        <v>1.6249134953917896E-3</v>
      </c>
      <c r="FB517" s="26"/>
      <c r="FC517" s="26"/>
      <c r="FD517" s="26">
        <f t="shared" si="2257"/>
        <v>1.0145835899321474</v>
      </c>
      <c r="FE517" s="26">
        <f t="shared" si="2258"/>
        <v>1.0135471068476887</v>
      </c>
      <c r="FF517" s="26">
        <f t="shared" si="2229"/>
        <v>1.0163047176511213</v>
      </c>
      <c r="FH517" s="367">
        <f>[2]Residential_Total_LMDI_UtilAdj!AF53</f>
        <v>0.98892466233001131</v>
      </c>
      <c r="FI517" s="367">
        <f>[10]Total_Commercial_LMDI_UtilAdj!AF53</f>
        <v>0.98667229888192598</v>
      </c>
      <c r="FJ517" s="367">
        <f>[11]Industrial_Total_LMDI_UtilAdj!AF53</f>
        <v>0.99258597460241593</v>
      </c>
      <c r="FK517" s="253">
        <v>1</v>
      </c>
      <c r="FL517" s="253"/>
      <c r="FM517" s="370">
        <f t="shared" si="2325"/>
        <v>-4.6199130988376609E-3</v>
      </c>
      <c r="FN517" s="370">
        <f t="shared" si="2326"/>
        <v>-5.5322049602315425E-3</v>
      </c>
      <c r="FO517" s="370">
        <f t="shared" si="2327"/>
        <v>-3.0560735371662207E-3</v>
      </c>
      <c r="FP517">
        <f t="shared" si="2319"/>
        <v>0</v>
      </c>
      <c r="FR517" s="26">
        <f t="shared" si="2300"/>
        <v>0.99705178853825183</v>
      </c>
      <c r="FS517" s="26">
        <f t="shared" si="2301"/>
        <v>0.97919037734814729</v>
      </c>
      <c r="FT517" s="37">
        <f t="shared" si="2302"/>
        <v>0.99285580331685519</v>
      </c>
      <c r="FV517" s="26">
        <f t="shared" si="2201"/>
        <v>1.0709492861568477</v>
      </c>
      <c r="FX517" s="8">
        <f t="shared" si="2260"/>
        <v>38</v>
      </c>
      <c r="FY517" t="b">
        <f t="shared" si="2232"/>
        <v>0</v>
      </c>
    </row>
    <row r="518" spans="1:181" x14ac:dyDescent="0.2">
      <c r="A518" t="s">
        <v>1073</v>
      </c>
      <c r="B518" s="365">
        <f t="shared" si="2233"/>
        <v>1988</v>
      </c>
      <c r="C518" s="42">
        <f t="shared" ref="C518:F518" si="2409">C123</f>
        <v>17132.613000000001</v>
      </c>
      <c r="D518" s="42">
        <f t="shared" si="2409"/>
        <v>12578.091</v>
      </c>
      <c r="E518" s="42">
        <f t="shared" si="2409"/>
        <v>30677.386000000002</v>
      </c>
      <c r="F518" s="42">
        <f t="shared" si="2409"/>
        <v>22317.722000000002</v>
      </c>
      <c r="G518" s="42"/>
      <c r="H518" s="42">
        <f t="shared" si="2179"/>
        <v>82705.812000000005</v>
      </c>
      <c r="I518" s="365"/>
      <c r="J518" s="365"/>
      <c r="K518" s="42">
        <f t="shared" ref="K518" si="2410">K123</f>
        <v>17132.613000000001</v>
      </c>
      <c r="L518" s="42">
        <f t="shared" si="2370"/>
        <v>12607.656023407488</v>
      </c>
      <c r="M518" s="42">
        <f t="shared" ref="M518" si="2411">M123</f>
        <v>24526.53658810613</v>
      </c>
      <c r="N518" s="42">
        <f t="shared" ref="N518" si="2412">N123</f>
        <v>21007.13178672245</v>
      </c>
      <c r="O518" s="42"/>
      <c r="P518" s="42">
        <f t="shared" si="2291"/>
        <v>75273.93739823607</v>
      </c>
      <c r="Q518" s="27"/>
      <c r="R518" s="27"/>
      <c r="S518" s="51">
        <f t="shared" si="2307"/>
        <v>1</v>
      </c>
      <c r="T518" s="51">
        <f t="shared" si="2308"/>
        <v>1.0023505175314351</v>
      </c>
      <c r="U518" s="51">
        <f t="shared" si="2309"/>
        <v>0.79949890737451124</v>
      </c>
      <c r="V518" s="51">
        <f t="shared" si="2310"/>
        <v>0.94127580703453728</v>
      </c>
      <c r="W518" s="51"/>
      <c r="X518" s="51">
        <f t="shared" si="2311"/>
        <v>0.91014084231753944</v>
      </c>
      <c r="Y518" s="218"/>
      <c r="Z518" s="231">
        <f t="shared" ref="Z518" si="2413">Z123</f>
        <v>91216.809136547279</v>
      </c>
      <c r="AA518" s="231">
        <f t="shared" si="2374"/>
        <v>62000.598696130473</v>
      </c>
      <c r="AB518" s="231">
        <f t="shared" si="2292"/>
        <v>1891.9801788120933</v>
      </c>
      <c r="AC518" s="277">
        <f t="shared" si="2292"/>
        <v>1.0991398319654007</v>
      </c>
      <c r="AD518" s="23"/>
      <c r="AE518" s="42">
        <f t="shared" si="2375"/>
        <v>8465.4</v>
      </c>
      <c r="AH518" s="267">
        <f t="shared" si="2183"/>
        <v>187.82298089766857</v>
      </c>
      <c r="AI518" s="267">
        <f t="shared" si="2184"/>
        <v>203.34732709918728</v>
      </c>
      <c r="AJ518" s="267">
        <f t="shared" si="2363"/>
        <v>12.963421531987436</v>
      </c>
      <c r="AK518" s="51">
        <f t="shared" si="2203"/>
        <v>19.112337826169988</v>
      </c>
      <c r="AN518" s="34">
        <f t="shared" si="2204"/>
        <v>8.8919528195048159</v>
      </c>
      <c r="AO518" s="34">
        <f t="shared" si="2205"/>
        <v>9.7698646254164014</v>
      </c>
      <c r="AQ518" s="26">
        <f t="shared" si="2294"/>
        <v>1.0229826232419859</v>
      </c>
      <c r="AR518" s="26">
        <f t="shared" si="2206"/>
        <v>1.0302714375365538</v>
      </c>
      <c r="AS518" s="26">
        <f t="shared" si="2313"/>
        <v>0.97149098494281871</v>
      </c>
      <c r="AT518" s="26">
        <f t="shared" si="2314"/>
        <v>0.98607424623489937</v>
      </c>
      <c r="AU518" s="26"/>
      <c r="AV518" s="26">
        <f t="shared" si="2295"/>
        <v>0.97290163727790591</v>
      </c>
      <c r="AY518" s="34">
        <f t="shared" si="2296"/>
        <v>10.775250919808547</v>
      </c>
      <c r="AZ518" s="34">
        <f t="shared" si="2207"/>
        <v>7.3240010745068727</v>
      </c>
      <c r="BA518" s="34">
        <f t="shared" si="2297"/>
        <v>0.22349566220286027</v>
      </c>
      <c r="BB518" s="34">
        <f t="shared" si="2208"/>
        <v>1.2983908993850269E-4</v>
      </c>
      <c r="BD518" s="26"/>
      <c r="BE518" s="26"/>
      <c r="BF518" s="26"/>
      <c r="BH518" s="258">
        <f>[2]Residential_Total_LMDI_UtilAdj!AG54</f>
        <v>0.98894990766923974</v>
      </c>
      <c r="BI518" s="258">
        <f>[10]Total_Commercial_LMDI_UtilAdj!AG54</f>
        <v>1.0267971005185028</v>
      </c>
      <c r="BJ518" s="258">
        <f>[11]Industrial_Total_LMDI_UtilAdj!AG54</f>
        <v>0.98641317398126782</v>
      </c>
      <c r="BK518" s="258">
        <f t="shared" si="2298"/>
        <v>0.97402907385998705</v>
      </c>
      <c r="BL518" s="365"/>
      <c r="BN518" s="258">
        <f>[2]Residential_Total_LMDI_UtilAdj!AE54</f>
        <v>1.0478519800311006</v>
      </c>
      <c r="BO518" s="258">
        <f>[10]Total_Commercial_LMDI_UtilAdj!AE54</f>
        <v>1.0190916378739658</v>
      </c>
      <c r="BP518" s="258">
        <f>[11]Industrial_Total_LMDI_UtilAdj!AE54</f>
        <v>0.99339379429316588</v>
      </c>
      <c r="BQ518" s="258">
        <f t="shared" si="2299"/>
        <v>1.012366337615753</v>
      </c>
      <c r="BR518" s="365"/>
      <c r="BZ518" s="83">
        <f t="shared" si="2209"/>
        <v>1.1159682033299498</v>
      </c>
      <c r="CA518" s="83">
        <f t="shared" si="2376"/>
        <v>0.97008983066063614</v>
      </c>
      <c r="CB518" s="83">
        <f t="shared" si="2377"/>
        <v>0.97290163727790591</v>
      </c>
      <c r="CC518" s="83">
        <f t="shared" si="2187"/>
        <v>0.97605927252203317</v>
      </c>
      <c r="CD518" s="83">
        <f t="shared" si="2188"/>
        <v>1.0151229728160189</v>
      </c>
      <c r="CE518" s="83">
        <f t="shared" si="2189"/>
        <v>0.99010496027522232</v>
      </c>
      <c r="CF518" s="84">
        <f t="shared" si="2210"/>
        <v>1.0857274198711859</v>
      </c>
      <c r="CG518" s="84">
        <f t="shared" si="2378"/>
        <v>1.0857272921697914</v>
      </c>
      <c r="CH518" s="9"/>
      <c r="CI518" s="84">
        <f t="shared" si="2211"/>
        <v>0.99082019036720714</v>
      </c>
      <c r="CJ518" s="26"/>
      <c r="CK518" s="87">
        <f t="shared" si="2191"/>
        <v>1.0096440907496178</v>
      </c>
      <c r="CL518" s="87">
        <f t="shared" si="2212"/>
        <v>2.2900784118382298E-3</v>
      </c>
      <c r="CM518" s="92">
        <f t="shared" si="2213"/>
        <v>1</v>
      </c>
      <c r="CN518" s="92">
        <f t="shared" si="2214"/>
        <v>1</v>
      </c>
      <c r="CO518" s="5">
        <f t="shared" si="2192"/>
        <v>1</v>
      </c>
      <c r="CP518" s="91">
        <f t="shared" si="2193"/>
        <v>1</v>
      </c>
      <c r="CQ518" s="37">
        <f t="shared" si="2315"/>
        <v>1.0857274198711859</v>
      </c>
      <c r="CR518">
        <f t="shared" si="2195"/>
        <v>0.99082019036720714</v>
      </c>
      <c r="CS518" s="84">
        <f t="shared" si="2196"/>
        <v>0.99676491445445925</v>
      </c>
      <c r="CT518" s="205"/>
      <c r="CU518" s="244"/>
      <c r="CV518" s="5"/>
      <c r="CW518" s="26">
        <f t="shared" si="2215"/>
        <v>0.22760351845765781</v>
      </c>
      <c r="CX518" s="26">
        <f t="shared" si="2216"/>
        <v>0.16749032213775134</v>
      </c>
      <c r="CY518" s="26">
        <f t="shared" si="2217"/>
        <v>0.32583039277391213</v>
      </c>
      <c r="CZ518" s="26">
        <f t="shared" si="2218"/>
        <v>0.27907576663067873</v>
      </c>
      <c r="DA518" s="26"/>
      <c r="DB518">
        <f t="shared" si="2219"/>
        <v>1</v>
      </c>
      <c r="DD518" s="26">
        <f t="shared" si="2235"/>
        <v>0.22699821993989239</v>
      </c>
      <c r="DE518" s="26">
        <f t="shared" si="2236"/>
        <v>0.16709919191298883</v>
      </c>
      <c r="DF518" s="26">
        <f t="shared" si="2237"/>
        <v>0.32399623319055015</v>
      </c>
      <c r="DG518" s="26">
        <f t="shared" si="2238"/>
        <v>0.28189261954344047</v>
      </c>
      <c r="DH518" s="26"/>
      <c r="DI518" s="26">
        <f t="shared" si="2239"/>
        <v>0.9999862645868719</v>
      </c>
      <c r="DJ518" s="26"/>
      <c r="DK518" s="26">
        <f t="shared" si="2240"/>
        <v>0.22700133789704904</v>
      </c>
      <c r="DL518" s="26">
        <f t="shared" si="2241"/>
        <v>0.16710148712094877</v>
      </c>
      <c r="DM518" s="26">
        <f t="shared" si="2242"/>
        <v>0.32400068347379146</v>
      </c>
      <c r="DN518" s="26">
        <f t="shared" si="2243"/>
        <v>0.28189649150821072</v>
      </c>
      <c r="DO518" s="26"/>
      <c r="DP518" s="26">
        <f t="shared" si="2244"/>
        <v>1</v>
      </c>
      <c r="DQ518" s="26"/>
      <c r="DR518" s="26"/>
      <c r="DS518" s="26">
        <f t="shared" si="2245"/>
        <v>3.7057533830743464E-2</v>
      </c>
      <c r="DT518" s="26">
        <f t="shared" si="2246"/>
        <v>3.1272378865693722E-2</v>
      </c>
      <c r="DU518" s="26">
        <f t="shared" si="2247"/>
        <v>-2.0261385917153072E-2</v>
      </c>
      <c r="DV518" s="26">
        <f t="shared" si="2248"/>
        <v>-1.1057975691157462E-2</v>
      </c>
      <c r="DW518" s="26"/>
      <c r="DY518" s="26">
        <f t="shared" si="2262"/>
        <v>1.0039636980922451</v>
      </c>
      <c r="DZ518" s="26">
        <f t="shared" si="2249"/>
        <v>0.84357442332884358</v>
      </c>
      <c r="EA518" s="26">
        <f t="shared" si="2197"/>
        <v>0.99676491445445925</v>
      </c>
      <c r="EC518" s="26">
        <f t="shared" si="2220"/>
        <v>-2.6156374716593243E-2</v>
      </c>
      <c r="ED518" s="26">
        <f t="shared" si="2221"/>
        <v>-2.1021789496778184E-2</v>
      </c>
      <c r="EE518" s="26">
        <f t="shared" si="2222"/>
        <v>3.7135028140573595E-2</v>
      </c>
      <c r="EF518" s="26">
        <f t="shared" si="2223"/>
        <v>-3.4215073878288388E-3</v>
      </c>
      <c r="EG518" s="26"/>
      <c r="EI518" s="26">
        <f t="shared" si="2224"/>
        <v>1.0016182672114704</v>
      </c>
      <c r="EJ518" s="26">
        <f t="shared" si="2250"/>
        <v>0.80841523009366367</v>
      </c>
      <c r="EK518" s="26">
        <f t="shared" si="2379"/>
        <v>0.97605927252203317</v>
      </c>
      <c r="EL518" s="26">
        <v>0.9402690166961486</v>
      </c>
      <c r="EM518" s="26"/>
      <c r="EN518" s="26">
        <f t="shared" si="2251"/>
        <v>5.4722232987092804E-3</v>
      </c>
      <c r="EO518" s="26">
        <f t="shared" si="2252"/>
        <v>2.3269334905951899E-2</v>
      </c>
      <c r="EP518" s="26">
        <f t="shared" si="2253"/>
        <v>1.6637794069764626E-2</v>
      </c>
      <c r="EQ518" s="26">
        <f t="shared" si="2254"/>
        <v>-1.5133252577842626E-2</v>
      </c>
      <c r="ET518" s="26">
        <f t="shared" si="2255"/>
        <v>1.0062747928663314</v>
      </c>
      <c r="EU518" s="26">
        <f t="shared" si="2256"/>
        <v>0.85194411998632957</v>
      </c>
      <c r="EV518" s="26">
        <f t="shared" si="2316"/>
        <v>0.99010496027522232</v>
      </c>
      <c r="EW518" s="26"/>
      <c r="EX518" s="26">
        <f t="shared" si="2225"/>
        <v>3.3356421300489415E-2</v>
      </c>
      <c r="EY518" s="26">
        <f t="shared" si="2226"/>
        <v>1.0119458448809108E-2</v>
      </c>
      <c r="EZ518" s="26">
        <f t="shared" si="2227"/>
        <v>-3.5725843073128878E-2</v>
      </c>
      <c r="FA518" s="26">
        <f t="shared" si="2228"/>
        <v>4.0752768866844837E-3</v>
      </c>
      <c r="FB518" s="26"/>
      <c r="FC518" s="26"/>
      <c r="FD518" s="26">
        <f t="shared" si="2257"/>
        <v>0.99883721406131654</v>
      </c>
      <c r="FE518" s="26">
        <f t="shared" si="2258"/>
        <v>1.012368568523653</v>
      </c>
      <c r="FF518" s="26">
        <f t="shared" si="2229"/>
        <v>1.0151229728160189</v>
      </c>
      <c r="FH518" s="367">
        <f>[2]Residential_Total_LMDI_UtilAdj!AF54</f>
        <v>0.9871747173420149</v>
      </c>
      <c r="FI518" s="367">
        <f>[10]Total_Commercial_LMDI_UtilAdj!AF54</f>
        <v>0.98458629953087196</v>
      </c>
      <c r="FJ518" s="367">
        <f>[11]Industrial_Total_LMDI_UtilAdj!AF54</f>
        <v>0.99142217088406692</v>
      </c>
      <c r="FK518" s="253">
        <v>1</v>
      </c>
      <c r="FL518" s="253"/>
      <c r="FM518" s="370">
        <f t="shared" si="2325"/>
        <v>-1.7711107684547343E-3</v>
      </c>
      <c r="FN518" s="370">
        <f t="shared" si="2326"/>
        <v>-2.116414489067458E-3</v>
      </c>
      <c r="FO518" s="370">
        <f t="shared" si="2327"/>
        <v>-1.1731845501553517E-3</v>
      </c>
      <c r="FP518">
        <f t="shared" si="2319"/>
        <v>0</v>
      </c>
      <c r="FR518" s="26">
        <f t="shared" si="2300"/>
        <v>0.99886483167299434</v>
      </c>
      <c r="FS518" s="26">
        <f t="shared" si="2301"/>
        <v>0.97807883144567298</v>
      </c>
      <c r="FT518" s="37">
        <f t="shared" si="2302"/>
        <v>0.9917287448556461</v>
      </c>
      <c r="FV518" s="26">
        <f t="shared" si="2201"/>
        <v>1.1159682033299498</v>
      </c>
      <c r="FX518" s="8">
        <f t="shared" si="2260"/>
        <v>39</v>
      </c>
      <c r="FY518" t="b">
        <f t="shared" si="2232"/>
        <v>0</v>
      </c>
    </row>
    <row r="519" spans="1:181" x14ac:dyDescent="0.2">
      <c r="A519" t="s">
        <v>1073</v>
      </c>
      <c r="B519" s="365">
        <f t="shared" si="2233"/>
        <v>1989</v>
      </c>
      <c r="C519" s="42">
        <f t="shared" ref="C519:F519" si="2414">C124</f>
        <v>17785.735000000001</v>
      </c>
      <c r="D519" s="42">
        <f t="shared" si="2414"/>
        <v>13193.433000000001</v>
      </c>
      <c r="E519" s="42">
        <f t="shared" si="2414"/>
        <v>31319.887000000002</v>
      </c>
      <c r="F519" s="42">
        <f t="shared" si="2414"/>
        <v>22477.945</v>
      </c>
      <c r="G519" s="42"/>
      <c r="H519" s="42">
        <f t="shared" si="2179"/>
        <v>84777</v>
      </c>
      <c r="I519" s="365"/>
      <c r="J519" s="365"/>
      <c r="K519" s="42">
        <f t="shared" ref="K519" si="2415">K124</f>
        <v>17785.734</v>
      </c>
      <c r="L519" s="42">
        <f t="shared" si="2370"/>
        <v>13223.905662146155</v>
      </c>
      <c r="M519" s="42">
        <f t="shared" ref="M519" si="2416">M124</f>
        <v>24974.529350999743</v>
      </c>
      <c r="N519" s="42">
        <f t="shared" ref="N519" si="2417">N124</f>
        <v>21279.453052706012</v>
      </c>
      <c r="O519" s="42"/>
      <c r="P519" s="42">
        <f t="shared" si="2291"/>
        <v>77263.622065851901</v>
      </c>
      <c r="Q519" s="27"/>
      <c r="R519" s="27"/>
      <c r="S519" s="51">
        <f t="shared" si="2307"/>
        <v>0.99999994377516588</v>
      </c>
      <c r="T519" s="51">
        <f t="shared" si="2308"/>
        <v>1.0023096840789016</v>
      </c>
      <c r="U519" s="51">
        <f t="shared" si="2309"/>
        <v>0.79740164295611093</v>
      </c>
      <c r="V519" s="51">
        <f t="shared" si="2310"/>
        <v>0.94668142718144443</v>
      </c>
      <c r="W519" s="51"/>
      <c r="X519" s="51">
        <f t="shared" si="2311"/>
        <v>0.91137480762296263</v>
      </c>
      <c r="Y519" s="218"/>
      <c r="Z519" s="231">
        <f t="shared" ref="Z519" si="2418">Z124</f>
        <v>92488.022347736798</v>
      </c>
      <c r="AA519" s="231">
        <f t="shared" si="2374"/>
        <v>63183.000000000015</v>
      </c>
      <c r="AB519" s="231">
        <f t="shared" si="2292"/>
        <v>1899.4934480750812</v>
      </c>
      <c r="AC519" s="277">
        <f t="shared" si="2292"/>
        <v>1.1129082704181696</v>
      </c>
      <c r="AD519" s="23"/>
      <c r="AE519" s="42">
        <f t="shared" si="2375"/>
        <v>8777</v>
      </c>
      <c r="AH519" s="267">
        <f t="shared" si="2183"/>
        <v>192.30310637553839</v>
      </c>
      <c r="AI519" s="267">
        <f t="shared" si="2184"/>
        <v>209.29531143102022</v>
      </c>
      <c r="AJ519" s="267">
        <f t="shared" si="2363"/>
        <v>13.14799446995122</v>
      </c>
      <c r="AK519" s="51">
        <f t="shared" si="2203"/>
        <v>19.120581289876089</v>
      </c>
      <c r="AN519" s="34">
        <f t="shared" si="2204"/>
        <v>8.8029648018516458</v>
      </c>
      <c r="AO519" s="34">
        <f t="shared" si="2205"/>
        <v>9.658995100831719</v>
      </c>
      <c r="AQ519" s="26">
        <f t="shared" si="2294"/>
        <v>1.0473837401441903</v>
      </c>
      <c r="AR519" s="26">
        <f t="shared" si="2206"/>
        <v>1.0604072571483518</v>
      </c>
      <c r="AS519" s="26">
        <f t="shared" si="2313"/>
        <v>0.98532305426601208</v>
      </c>
      <c r="AT519" s="26">
        <f t="shared" si="2314"/>
        <v>0.98649955617522644</v>
      </c>
      <c r="AU519" s="26"/>
      <c r="AV519" s="26">
        <f t="shared" si="2295"/>
        <v>0.96316512721872349</v>
      </c>
      <c r="AY519" s="34">
        <f t="shared" si="2296"/>
        <v>10.537543847298256</v>
      </c>
      <c r="AZ519" s="34">
        <f t="shared" si="2207"/>
        <v>7.1987011507348768</v>
      </c>
      <c r="BA519" s="34">
        <f t="shared" si="2297"/>
        <v>0.21641716395979049</v>
      </c>
      <c r="BB519" s="34">
        <f t="shared" si="2208"/>
        <v>1.2679825343718464E-4</v>
      </c>
      <c r="BD519" s="26"/>
      <c r="BE519" s="26"/>
      <c r="BF519" s="26"/>
      <c r="BH519" s="258">
        <f>[2]Residential_Total_LMDI_UtilAdj!AG55</f>
        <v>0.98873602244130854</v>
      </c>
      <c r="BI519" s="258">
        <f>[10]Total_Commercial_LMDI_UtilAdj!AG55</f>
        <v>1.0401579462037875</v>
      </c>
      <c r="BJ519" s="258">
        <f>[11]Industrial_Total_LMDI_UtilAdj!AG55</f>
        <v>0.98533159764041933</v>
      </c>
      <c r="BK519" s="258">
        <f t="shared" si="2298"/>
        <v>0.96511721846800635</v>
      </c>
      <c r="BL519" s="365"/>
      <c r="BN519" s="258">
        <f>[2]Residential_Total_LMDI_UtilAdj!AE55</f>
        <v>1.0546597283863928</v>
      </c>
      <c r="BO519" s="258">
        <f>[10]Total_Commercial_LMDI_UtilAdj!AE55</f>
        <v>1.0140857901638523</v>
      </c>
      <c r="BP519" s="258">
        <f>[11]Industrial_Total_LMDI_UtilAdj!AE55</f>
        <v>0.99705931248810808</v>
      </c>
      <c r="BQ519" s="258">
        <f t="shared" si="2299"/>
        <v>1.0221551717222097</v>
      </c>
      <c r="BR519" s="365"/>
      <c r="BZ519" s="83">
        <f t="shared" si="2209"/>
        <v>1.1570454934943382</v>
      </c>
      <c r="CA519" s="83">
        <f t="shared" si="2376"/>
        <v>0.95908114195782868</v>
      </c>
      <c r="CB519" s="83">
        <f t="shared" si="2377"/>
        <v>0.96316512721872349</v>
      </c>
      <c r="CC519" s="83">
        <f t="shared" si="2187"/>
        <v>0.95191912876260498</v>
      </c>
      <c r="CD519" s="83">
        <f t="shared" si="2188"/>
        <v>1.0197133050687106</v>
      </c>
      <c r="CE519" s="83">
        <f t="shared" si="2189"/>
        <v>0.9893479221862147</v>
      </c>
      <c r="CF519" s="84">
        <f t="shared" si="2210"/>
        <v>1.1144259999792361</v>
      </c>
      <c r="CG519" s="84">
        <f t="shared" si="2378"/>
        <v>1.114425869939325</v>
      </c>
      <c r="CH519" s="9"/>
      <c r="CI519" s="84">
        <f t="shared" si="2211"/>
        <v>0.97068460094864339</v>
      </c>
      <c r="CJ519" s="26"/>
      <c r="CK519" s="87">
        <f t="shared" si="2191"/>
        <v>1.0795780785464157</v>
      </c>
      <c r="CL519" s="87">
        <f t="shared" si="2212"/>
        <v>2.0816059099719596E-3</v>
      </c>
      <c r="CM519" s="92">
        <f t="shared" si="2213"/>
        <v>1</v>
      </c>
      <c r="CN519" s="92">
        <f t="shared" si="2214"/>
        <v>1</v>
      </c>
      <c r="CO519" s="5">
        <f t="shared" si="2192"/>
        <v>1</v>
      </c>
      <c r="CP519" s="91">
        <f t="shared" si="2193"/>
        <v>1</v>
      </c>
      <c r="CQ519" s="37">
        <f t="shared" si="2315"/>
        <v>1.1144259999792361</v>
      </c>
      <c r="CR519">
        <f t="shared" si="2195"/>
        <v>0.97068460094864339</v>
      </c>
      <c r="CS519" s="84">
        <f t="shared" si="2196"/>
        <v>1.0118140271755414</v>
      </c>
      <c r="CT519" s="205"/>
      <c r="CU519" s="244"/>
      <c r="CV519" s="5"/>
      <c r="CW519" s="26">
        <f t="shared" si="2215"/>
        <v>0.23019544676330592</v>
      </c>
      <c r="CX519" s="26">
        <f t="shared" si="2216"/>
        <v>0.17115306412732503</v>
      </c>
      <c r="CY519" s="26">
        <f t="shared" si="2217"/>
        <v>0.32323787939573834</v>
      </c>
      <c r="CZ519" s="26">
        <f t="shared" si="2218"/>
        <v>0.27541360971363088</v>
      </c>
      <c r="DA519" s="26"/>
      <c r="DB519">
        <f t="shared" si="2219"/>
        <v>1.0000000000000002</v>
      </c>
      <c r="DD519" s="26">
        <f t="shared" si="2235"/>
        <v>0.22889703679536924</v>
      </c>
      <c r="DE519" s="26">
        <f t="shared" si="2236"/>
        <v>0.16931509026850106</v>
      </c>
      <c r="DF519" s="26">
        <f t="shared" si="2237"/>
        <v>0.32453241023807677</v>
      </c>
      <c r="DG519" s="26">
        <f t="shared" si="2238"/>
        <v>0.27724065697099942</v>
      </c>
      <c r="DH519" s="26"/>
      <c r="DI519" s="26">
        <f t="shared" si="2239"/>
        <v>0.99998519427294652</v>
      </c>
      <c r="DJ519" s="26"/>
      <c r="DK519" s="26">
        <f t="shared" si="2240"/>
        <v>0.22890042583259654</v>
      </c>
      <c r="DL519" s="26">
        <f t="shared" si="2241"/>
        <v>0.16931759713862965</v>
      </c>
      <c r="DM519" s="26">
        <f t="shared" si="2242"/>
        <v>0.32453721524750445</v>
      </c>
      <c r="DN519" s="26">
        <f t="shared" si="2243"/>
        <v>0.27724476178126939</v>
      </c>
      <c r="DO519" s="26"/>
      <c r="DP519" s="26">
        <f t="shared" si="2244"/>
        <v>1</v>
      </c>
      <c r="DQ519" s="26"/>
      <c r="DR519" s="26"/>
      <c r="DS519" s="26">
        <f t="shared" si="2245"/>
        <v>2.3572877978356648E-2</v>
      </c>
      <c r="DT519" s="26">
        <f t="shared" si="2246"/>
        <v>2.883074008104268E-2</v>
      </c>
      <c r="DU519" s="26">
        <f t="shared" si="2247"/>
        <v>1.4137572023702881E-2</v>
      </c>
      <c r="DV519" s="26">
        <f t="shared" si="2248"/>
        <v>4.3122335539290093E-4</v>
      </c>
      <c r="DW519" s="26"/>
      <c r="DY519" s="26">
        <f t="shared" si="2262"/>
        <v>1.0150979558999813</v>
      </c>
      <c r="DZ519" s="26">
        <f t="shared" si="2249"/>
        <v>0.85631067277061468</v>
      </c>
      <c r="EA519" s="26">
        <f t="shared" si="2197"/>
        <v>1.0118140271755414</v>
      </c>
      <c r="EC519" s="26">
        <f t="shared" si="2220"/>
        <v>-2.2307438548367548E-2</v>
      </c>
      <c r="ED519" s="26">
        <f t="shared" si="2221"/>
        <v>-1.7256159505164778E-2</v>
      </c>
      <c r="EE519" s="26">
        <f t="shared" si="2222"/>
        <v>-3.2184145654448493E-2</v>
      </c>
      <c r="EF519" s="26">
        <f t="shared" si="2223"/>
        <v>-2.3698646328565765E-2</v>
      </c>
      <c r="EG519" s="26"/>
      <c r="EI519" s="26">
        <f t="shared" si="2224"/>
        <v>0.97526774813884742</v>
      </c>
      <c r="EJ519" s="26">
        <f t="shared" si="2250"/>
        <v>0.78842130101459562</v>
      </c>
      <c r="EK519" s="26">
        <f t="shared" si="2379"/>
        <v>0.95191912876260498</v>
      </c>
      <c r="EL519" s="26">
        <v>0.91944869707172117</v>
      </c>
      <c r="EM519" s="26"/>
      <c r="EN519" s="26">
        <f t="shared" si="2251"/>
        <v>-2.1629847844762605E-4</v>
      </c>
      <c r="EO519" s="26">
        <f t="shared" si="2252"/>
        <v>1.2928226764491535E-2</v>
      </c>
      <c r="EP519" s="26">
        <f t="shared" si="2253"/>
        <v>-1.0970755088538138E-3</v>
      </c>
      <c r="EQ519" s="26">
        <f t="shared" si="2254"/>
        <v>-9.191589278807177E-3</v>
      </c>
      <c r="ET519" s="26">
        <f t="shared" si="2255"/>
        <v>0.99923539612527834</v>
      </c>
      <c r="EU519" s="26">
        <f t="shared" si="2256"/>
        <v>0.85129272021114166</v>
      </c>
      <c r="EV519" s="26">
        <f t="shared" si="2316"/>
        <v>0.9893479221862147</v>
      </c>
      <c r="EW519" s="26"/>
      <c r="EX519" s="26">
        <f t="shared" si="2225"/>
        <v>6.4758470729740381E-3</v>
      </c>
      <c r="EY519" s="26">
        <f t="shared" si="2226"/>
        <v>-4.9241721416016819E-3</v>
      </c>
      <c r="EZ519" s="26">
        <f t="shared" si="2227"/>
        <v>3.6831034361901552E-3</v>
      </c>
      <c r="FA519" s="26">
        <f t="shared" si="2228"/>
        <v>9.6228126342005754E-3</v>
      </c>
      <c r="FB519" s="26"/>
      <c r="FC519" s="26"/>
      <c r="FD519" s="26">
        <f t="shared" si="2257"/>
        <v>1.0045219469715652</v>
      </c>
      <c r="FE519" s="26">
        <f t="shared" si="2258"/>
        <v>1.0169464455061963</v>
      </c>
      <c r="FF519" s="26">
        <f t="shared" si="2229"/>
        <v>1.0197133050687106</v>
      </c>
      <c r="FH519" s="367">
        <f>[2]Residential_Total_LMDI_UtilAdj!AF55</f>
        <v>1.0044148094363077</v>
      </c>
      <c r="FI519" s="367">
        <f>[10]Total_Commercial_LMDI_UtilAdj!AF55</f>
        <v>1.005306991400946</v>
      </c>
      <c r="FJ519" s="367">
        <f>[11]Industrial_Total_LMDI_UtilAdj!AF55</f>
        <v>1.002941027150577</v>
      </c>
      <c r="FK519" s="253">
        <v>1</v>
      </c>
      <c r="FL519" s="253"/>
      <c r="FM519" s="370">
        <f t="shared" si="2325"/>
        <v>1.7313329383829911E-2</v>
      </c>
      <c r="FN519" s="370">
        <f t="shared" si="2326"/>
        <v>2.0826685458152919E-2</v>
      </c>
      <c r="FO519" s="370">
        <f t="shared" si="2327"/>
        <v>1.1551541229239619E-2</v>
      </c>
      <c r="FP519">
        <f t="shared" si="2319"/>
        <v>0</v>
      </c>
      <c r="FR519" s="26">
        <f t="shared" si="2300"/>
        <v>1.0113016442770828</v>
      </c>
      <c r="FS519" s="26">
        <f t="shared" si="2301"/>
        <v>0.98913273047361683</v>
      </c>
      <c r="FT519" s="37">
        <f t="shared" si="2302"/>
        <v>1.0029369103493624</v>
      </c>
      <c r="FV519" s="26">
        <f t="shared" si="2201"/>
        <v>1.1570454934943382</v>
      </c>
      <c r="FX519" s="8">
        <f t="shared" si="2260"/>
        <v>40</v>
      </c>
      <c r="FY519" t="b">
        <f t="shared" si="2232"/>
        <v>0</v>
      </c>
    </row>
    <row r="520" spans="1:181" x14ac:dyDescent="0.2">
      <c r="A520" t="s">
        <v>1073</v>
      </c>
      <c r="B520" s="365">
        <f t="shared" si="2233"/>
        <v>1990</v>
      </c>
      <c r="C520" s="42">
        <f t="shared" ref="C520:F520" si="2419">C125</f>
        <v>16945.296999999999</v>
      </c>
      <c r="D520" s="42">
        <f t="shared" si="2419"/>
        <v>13319.766</v>
      </c>
      <c r="E520" s="42">
        <f t="shared" si="2419"/>
        <v>31809.775000000001</v>
      </c>
      <c r="F520" s="42">
        <f t="shared" si="2419"/>
        <v>22419.624</v>
      </c>
      <c r="G520" s="42"/>
      <c r="H520" s="42">
        <f t="shared" si="2179"/>
        <v>84494.462</v>
      </c>
      <c r="I520" s="365"/>
      <c r="J520" s="365"/>
      <c r="K520" s="42">
        <f t="shared" ref="K520" si="2420">K125</f>
        <v>16945.297000000002</v>
      </c>
      <c r="L520" s="42">
        <f t="shared" si="2370"/>
        <v>13350.123214860527</v>
      </c>
      <c r="M520" s="42">
        <f t="shared" ref="M520" si="2421">M125</f>
        <v>25108.599312464488</v>
      </c>
      <c r="N520" s="42">
        <f t="shared" ref="N520" si="2422">N125</f>
        <v>21366.272861748876</v>
      </c>
      <c r="O520" s="42"/>
      <c r="P520" s="42">
        <f t="shared" si="2291"/>
        <v>76770.292389073889</v>
      </c>
      <c r="Q520" s="27"/>
      <c r="R520" s="27"/>
      <c r="S520" s="51">
        <f t="shared" si="2307"/>
        <v>1.0000000000000002</v>
      </c>
      <c r="T520" s="51">
        <f t="shared" si="2308"/>
        <v>1.0022791102231472</v>
      </c>
      <c r="U520" s="51">
        <f t="shared" si="2309"/>
        <v>0.78933596080024104</v>
      </c>
      <c r="V520" s="51">
        <f t="shared" si="2310"/>
        <v>0.95301655646628491</v>
      </c>
      <c r="W520" s="51"/>
      <c r="X520" s="51">
        <f t="shared" si="2311"/>
        <v>0.90858371746391964</v>
      </c>
      <c r="Y520" s="218"/>
      <c r="Z520" s="231">
        <f t="shared" ref="Z520" si="2423">Z125</f>
        <v>92994.096172260543</v>
      </c>
      <c r="AA520" s="231">
        <f t="shared" si="2374"/>
        <v>64179.533191506242</v>
      </c>
      <c r="AB520" s="231">
        <f t="shared" ref="AB520:AC539" si="2424">AB125</f>
        <v>1877.7336806305532</v>
      </c>
      <c r="AC520" s="277">
        <f t="shared" si="2424"/>
        <v>1.1281809015259485</v>
      </c>
      <c r="AD520" s="23"/>
      <c r="AE520" s="42">
        <f t="shared" si="2375"/>
        <v>8945.4</v>
      </c>
      <c r="AH520" s="267">
        <f t="shared" si="2183"/>
        <v>182.21906225757436</v>
      </c>
      <c r="AI520" s="267">
        <f t="shared" si="2184"/>
        <v>208.01215825339364</v>
      </c>
      <c r="AJ520" s="267">
        <f t="shared" si="2363"/>
        <v>13.371757439017063</v>
      </c>
      <c r="AK520" s="51">
        <f t="shared" si="2203"/>
        <v>18.938693992115454</v>
      </c>
      <c r="AN520" s="34">
        <f t="shared" si="2204"/>
        <v>8.5820972107534477</v>
      </c>
      <c r="AO520" s="34">
        <f t="shared" si="2205"/>
        <v>9.4455767209962662</v>
      </c>
      <c r="AQ520" s="26">
        <f t="shared" si="2294"/>
        <v>0.99246073841468896</v>
      </c>
      <c r="AR520" s="26">
        <f t="shared" si="2206"/>
        <v>1.0539060845597981</v>
      </c>
      <c r="AS520" s="26">
        <f t="shared" si="2313"/>
        <v>1.0020920613275435</v>
      </c>
      <c r="AT520" s="26">
        <f t="shared" si="2314"/>
        <v>0.97711533632361647</v>
      </c>
      <c r="AU520" s="26"/>
      <c r="AV520" s="26">
        <f t="shared" si="2295"/>
        <v>0.938999182418644</v>
      </c>
      <c r="AY520" s="34">
        <f t="shared" si="2296"/>
        <v>10.395744871359643</v>
      </c>
      <c r="AZ520" s="34">
        <f t="shared" si="2207"/>
        <v>7.1745850595284999</v>
      </c>
      <c r="BA520" s="34">
        <f t="shared" si="2297"/>
        <v>0.20991053285829067</v>
      </c>
      <c r="BB520" s="34">
        <f t="shared" si="2208"/>
        <v>1.2611855272273443E-4</v>
      </c>
      <c r="BD520" s="26"/>
      <c r="BE520" s="26"/>
      <c r="BF520" s="26"/>
      <c r="BH520" s="258">
        <f>[2]Residential_Total_LMDI_UtilAdj!AG56</f>
        <v>0.97674544890506709</v>
      </c>
      <c r="BI520" s="258">
        <f>[10]Total_Commercial_LMDI_UtilAdj!AG56</f>
        <v>1.048444734075173</v>
      </c>
      <c r="BJ520" s="258">
        <f>[11]Industrial_Total_LMDI_UtilAdj!AG56</f>
        <v>0.99330959684287023</v>
      </c>
      <c r="BK520" s="258">
        <f t="shared" si="2298"/>
        <v>0.95515668919483165</v>
      </c>
      <c r="BL520" s="365"/>
      <c r="BN520" s="258">
        <f>[2]Residential_Total_LMDI_UtilAdj!AE56</f>
        <v>1.0139062857129113</v>
      </c>
      <c r="BO520" s="258">
        <f>[10]Total_Commercial_LMDI_UtilAdj!AE56</f>
        <v>1.0025675973727346</v>
      </c>
      <c r="BP520" s="258">
        <f>[11]Industrial_Total_LMDI_UtilAdj!AE56</f>
        <v>1.0073735114190554</v>
      </c>
      <c r="BQ520" s="258">
        <f t="shared" si="2299"/>
        <v>1.0229895758226804</v>
      </c>
      <c r="BR520" s="365"/>
      <c r="BZ520" s="83">
        <f t="shared" si="2209"/>
        <v>1.1792451586537827</v>
      </c>
      <c r="CA520" s="83">
        <f t="shared" si="2376"/>
        <v>0.93788995785320572</v>
      </c>
      <c r="CB520" s="83">
        <f t="shared" si="2377"/>
        <v>0.938999182418644</v>
      </c>
      <c r="CC520" s="83">
        <f t="shared" si="2187"/>
        <v>0.93770253329718123</v>
      </c>
      <c r="CD520" s="83">
        <f t="shared" si="2188"/>
        <v>1.0123141964454827</v>
      </c>
      <c r="CE520" s="83">
        <f t="shared" si="2189"/>
        <v>0.9877348610645833</v>
      </c>
      <c r="CF520" s="84">
        <f t="shared" si="2210"/>
        <v>1.1073103653740657</v>
      </c>
      <c r="CG520" s="84">
        <f t="shared" si="2378"/>
        <v>1.1073102398470462</v>
      </c>
      <c r="CH520" s="9"/>
      <c r="CI520" s="84">
        <f t="shared" si="2211"/>
        <v>0.94924958649962954</v>
      </c>
      <c r="CJ520" s="26"/>
      <c r="CK520" s="87">
        <f t="shared" si="2191"/>
        <v>1.0241620954794246</v>
      </c>
      <c r="CL520" s="87">
        <f t="shared" si="2212"/>
        <v>1.9745385217308409E-3</v>
      </c>
      <c r="CM520" s="92">
        <f t="shared" si="2213"/>
        <v>1</v>
      </c>
      <c r="CN520" s="92">
        <f t="shared" si="2214"/>
        <v>1</v>
      </c>
      <c r="CO520" s="5">
        <f t="shared" si="2192"/>
        <v>1</v>
      </c>
      <c r="CP520" s="91">
        <f t="shared" si="2193"/>
        <v>1</v>
      </c>
      <c r="CQ520" s="37">
        <f t="shared" si="2315"/>
        <v>1.1073103653740657</v>
      </c>
      <c r="CR520">
        <f t="shared" si="2195"/>
        <v>0.94924958649962954</v>
      </c>
      <c r="CS520" s="84">
        <f t="shared" si="2196"/>
        <v>1.0013827936636837</v>
      </c>
      <c r="CT520" s="205"/>
      <c r="CU520" s="244"/>
      <c r="CV520" s="5"/>
      <c r="CW520" s="26">
        <f t="shared" si="2215"/>
        <v>0.22072726926870079</v>
      </c>
      <c r="CX520" s="26">
        <f t="shared" si="2216"/>
        <v>0.17389699582231297</v>
      </c>
      <c r="CY520" s="26">
        <f t="shared" si="2217"/>
        <v>0.32706140006883699</v>
      </c>
      <c r="CZ520" s="26">
        <f t="shared" si="2218"/>
        <v>0.27831433484014928</v>
      </c>
      <c r="DA520" s="26"/>
      <c r="DB520">
        <f t="shared" si="2219"/>
        <v>1</v>
      </c>
      <c r="DD520" s="26">
        <f t="shared" si="2235"/>
        <v>0.22542821969611654</v>
      </c>
      <c r="DE520" s="26">
        <f t="shared" si="2236"/>
        <v>0.17252139316526899</v>
      </c>
      <c r="DF520" s="26">
        <f t="shared" si="2237"/>
        <v>0.32514589288177759</v>
      </c>
      <c r="DG520" s="26">
        <f t="shared" si="2238"/>
        <v>0.27686143966500892</v>
      </c>
      <c r="DH520" s="26"/>
      <c r="DI520" s="26">
        <f t="shared" si="2239"/>
        <v>0.99995694540817204</v>
      </c>
      <c r="DJ520" s="26"/>
      <c r="DK520" s="26">
        <f t="shared" si="2240"/>
        <v>0.22543792583399586</v>
      </c>
      <c r="DL520" s="26">
        <f t="shared" si="2241"/>
        <v>0.17252882132324962</v>
      </c>
      <c r="DM520" s="26">
        <f t="shared" si="2242"/>
        <v>0.32515989250822835</v>
      </c>
      <c r="DN520" s="26">
        <f t="shared" si="2243"/>
        <v>0.27687336033452614</v>
      </c>
      <c r="DO520" s="26"/>
      <c r="DP520" s="26">
        <f t="shared" si="2244"/>
        <v>1</v>
      </c>
      <c r="DQ520" s="26"/>
      <c r="DR520" s="26"/>
      <c r="DS520" s="26">
        <f t="shared" si="2245"/>
        <v>-5.3863204200960246E-2</v>
      </c>
      <c r="DT520" s="26">
        <f t="shared" si="2246"/>
        <v>-6.1496968771450481E-3</v>
      </c>
      <c r="DU520" s="26">
        <f t="shared" si="2247"/>
        <v>1.6875593722184602E-2</v>
      </c>
      <c r="DV520" s="26">
        <f t="shared" si="2248"/>
        <v>-9.5581789806075523E-3</v>
      </c>
      <c r="DW520" s="26"/>
      <c r="DY520" s="26">
        <f t="shared" si="2262"/>
        <v>0.98969056246336473</v>
      </c>
      <c r="DZ520" s="26">
        <f t="shared" si="2249"/>
        <v>0.84748259137773185</v>
      </c>
      <c r="EA520" s="26">
        <f t="shared" si="2197"/>
        <v>1.0013827936636837</v>
      </c>
      <c r="EC520" s="26">
        <f t="shared" si="2220"/>
        <v>-1.3547908952299615E-2</v>
      </c>
      <c r="ED520" s="26">
        <f t="shared" si="2221"/>
        <v>-3.3556854686912409E-3</v>
      </c>
      <c r="EE520" s="26">
        <f t="shared" si="2222"/>
        <v>-3.0526453791450022E-2</v>
      </c>
      <c r="EF520" s="26">
        <f t="shared" si="2223"/>
        <v>-5.3749085411020619E-3</v>
      </c>
      <c r="EG520" s="26"/>
      <c r="EI520" s="26">
        <f t="shared" si="2224"/>
        <v>0.98506533272011887</v>
      </c>
      <c r="EJ520" s="26">
        <f t="shared" si="2250"/>
        <v>0.77664649120757168</v>
      </c>
      <c r="EK520" s="26">
        <f t="shared" si="2379"/>
        <v>0.93770253329718123</v>
      </c>
      <c r="EL520" s="26">
        <v>0.90991967347155067</v>
      </c>
      <c r="EM520" s="26"/>
      <c r="EN520" s="26">
        <f t="shared" si="2251"/>
        <v>-1.2201307888827997E-2</v>
      </c>
      <c r="EO520" s="26">
        <f t="shared" si="2252"/>
        <v>7.93528748542543E-3</v>
      </c>
      <c r="EP520" s="26">
        <f t="shared" si="2253"/>
        <v>8.0641628802998345E-3</v>
      </c>
      <c r="EQ520" s="26">
        <f t="shared" si="2254"/>
        <v>-1.0374164399507535E-2</v>
      </c>
      <c r="ET520" s="26">
        <f t="shared" si="2255"/>
        <v>0.99836957142633209</v>
      </c>
      <c r="EU520" s="26">
        <f t="shared" si="2256"/>
        <v>0.84990474823555395</v>
      </c>
      <c r="EV520" s="26">
        <f t="shared" si="2316"/>
        <v>0.9877348610645833</v>
      </c>
      <c r="EW520" s="26"/>
      <c r="EX520" s="26">
        <f t="shared" si="2225"/>
        <v>-3.9407702071621926E-2</v>
      </c>
      <c r="EY520" s="26">
        <f t="shared" si="2226"/>
        <v>-1.1423200548304275E-2</v>
      </c>
      <c r="EZ520" s="26">
        <f t="shared" si="2227"/>
        <v>1.0291479807239115E-2</v>
      </c>
      <c r="FA520" s="26">
        <f t="shared" si="2228"/>
        <v>8.1598541890009449E-4</v>
      </c>
      <c r="FB520" s="26"/>
      <c r="FC520" s="26"/>
      <c r="FD520" s="26">
        <f t="shared" si="2257"/>
        <v>0.99274393244998482</v>
      </c>
      <c r="FE520" s="26">
        <f t="shared" si="2258"/>
        <v>1.0095674134028554</v>
      </c>
      <c r="FF520" s="26">
        <f t="shared" si="2229"/>
        <v>1.0123141964454827</v>
      </c>
      <c r="FH520" s="367">
        <f>[2]Residential_Total_LMDI_UtilAdj!AF56</f>
        <v>1.0021532133538964</v>
      </c>
      <c r="FI520" s="367">
        <f>[10]Total_Commercial_LMDI_UtilAdj!AF56</f>
        <v>1.0026346397119237</v>
      </c>
      <c r="FJ520" s="367">
        <f>[11]Industrial_Total_LMDI_UtilAdj!AF56</f>
        <v>1.0014577130301778</v>
      </c>
      <c r="FK520" s="253">
        <v>1</v>
      </c>
      <c r="FL520" s="253"/>
      <c r="FM520" s="370">
        <f t="shared" si="2325"/>
        <v>-2.2541942405098457E-3</v>
      </c>
      <c r="FN520" s="370">
        <f t="shared" si="2326"/>
        <v>-2.6617838142663388E-3</v>
      </c>
      <c r="FO520" s="370">
        <f t="shared" si="2327"/>
        <v>-1.4800591932534581E-3</v>
      </c>
      <c r="FP520">
        <f t="shared" si="2319"/>
        <v>0</v>
      </c>
      <c r="FR520" s="26">
        <f t="shared" si="2300"/>
        <v>0.99855237763129368</v>
      </c>
      <c r="FS520" s="26">
        <f t="shared" si="2301"/>
        <v>0.98770083980736367</v>
      </c>
      <c r="FT520" s="37">
        <f t="shared" si="2302"/>
        <v>1.0014850364435395</v>
      </c>
      <c r="FV520" s="26">
        <f t="shared" si="2201"/>
        <v>1.1792451586537827</v>
      </c>
      <c r="FX520" s="8">
        <f t="shared" si="2260"/>
        <v>41</v>
      </c>
      <c r="FY520" t="b">
        <f t="shared" si="2232"/>
        <v>0</v>
      </c>
    </row>
    <row r="521" spans="1:181" x14ac:dyDescent="0.2">
      <c r="A521" t="s">
        <v>1073</v>
      </c>
      <c r="B521" s="365">
        <f t="shared" si="2233"/>
        <v>1991</v>
      </c>
      <c r="C521" s="42">
        <f t="shared" ref="C521:F521" si="2425">C126</f>
        <v>17420.310000000001</v>
      </c>
      <c r="D521" s="42">
        <f t="shared" si="2425"/>
        <v>13499.772999999999</v>
      </c>
      <c r="E521" s="42">
        <f t="shared" si="2425"/>
        <v>31399.305</v>
      </c>
      <c r="F521" s="42">
        <f t="shared" si="2425"/>
        <v>22117.987000000001</v>
      </c>
      <c r="G521" s="42"/>
      <c r="H521" s="42">
        <f t="shared" si="2179"/>
        <v>84437.375</v>
      </c>
      <c r="I521" s="365"/>
      <c r="J521" s="365"/>
      <c r="K521" s="42">
        <f t="shared" ref="K521" si="2426">K126</f>
        <v>17420.310000000001</v>
      </c>
      <c r="L521" s="42">
        <f t="shared" si="2370"/>
        <v>13529.941646748259</v>
      </c>
      <c r="M521" s="42">
        <f t="shared" ref="M521" si="2427">M126</f>
        <v>24345.871309154198</v>
      </c>
      <c r="N521" s="42">
        <f t="shared" ref="N521" si="2428">N126</f>
        <v>20788.511421639138</v>
      </c>
      <c r="O521" s="42"/>
      <c r="P521" s="42">
        <f t="shared" si="2291"/>
        <v>76084.634377541603</v>
      </c>
      <c r="Q521" s="27"/>
      <c r="R521" s="27"/>
      <c r="S521" s="51">
        <f t="shared" si="2307"/>
        <v>1</v>
      </c>
      <c r="T521" s="51">
        <f t="shared" si="2308"/>
        <v>1.0022347521508888</v>
      </c>
      <c r="U521" s="51">
        <f t="shared" si="2309"/>
        <v>0.77536338174218178</v>
      </c>
      <c r="V521" s="51">
        <f t="shared" si="2310"/>
        <v>0.93989165567549782</v>
      </c>
      <c r="W521" s="51"/>
      <c r="X521" s="51">
        <f t="shared" si="2311"/>
        <v>0.90107768482312012</v>
      </c>
      <c r="Y521" s="218"/>
      <c r="Z521" s="231">
        <f t="shared" ref="Z521" si="2429">Z126</f>
        <v>93368.421497480245</v>
      </c>
      <c r="AA521" s="231">
        <f t="shared" si="2374"/>
        <v>64956.802596915419</v>
      </c>
      <c r="AB521" s="231">
        <f t="shared" si="2424"/>
        <v>1831.7608820888743</v>
      </c>
      <c r="AC521" s="277">
        <f t="shared" si="2424"/>
        <v>1.1387410050538485</v>
      </c>
      <c r="AD521" s="23"/>
      <c r="AE521" s="42">
        <f t="shared" si="2375"/>
        <v>8938.9</v>
      </c>
      <c r="AH521" s="267">
        <f t="shared" si="2183"/>
        <v>186.57603631512745</v>
      </c>
      <c r="AI521" s="267">
        <f t="shared" si="2184"/>
        <v>208.29137374121228</v>
      </c>
      <c r="AJ521" s="267">
        <f t="shared" si="2363"/>
        <v>13.290965839051569</v>
      </c>
      <c r="AK521" s="51">
        <f t="shared" si="2203"/>
        <v>18.255697590038128</v>
      </c>
      <c r="AN521" s="34">
        <f t="shared" si="2204"/>
        <v>8.5116327934691753</v>
      </c>
      <c r="AO521" s="34">
        <f t="shared" si="2205"/>
        <v>9.4460587991811078</v>
      </c>
      <c r="AQ521" s="26">
        <f t="shared" si="2294"/>
        <v>1.0161911079865642</v>
      </c>
      <c r="AR521" s="26">
        <f t="shared" si="2206"/>
        <v>1.0553207465871828</v>
      </c>
      <c r="AS521" s="26">
        <f t="shared" si="2313"/>
        <v>0.99603746294609663</v>
      </c>
      <c r="AT521" s="26">
        <f t="shared" si="2314"/>
        <v>0.94187709553460297</v>
      </c>
      <c r="AU521" s="26"/>
      <c r="AV521" s="26">
        <f t="shared" si="2295"/>
        <v>0.93128940838618124</v>
      </c>
      <c r="AY521" s="34">
        <f t="shared" si="2296"/>
        <v>10.44518022323555</v>
      </c>
      <c r="AZ521" s="34">
        <f t="shared" si="2207"/>
        <v>7.2667557078516847</v>
      </c>
      <c r="BA521" s="34">
        <f t="shared" si="2297"/>
        <v>0.20492016714460104</v>
      </c>
      <c r="BB521" s="34">
        <f t="shared" si="2208"/>
        <v>1.2739162593315156E-4</v>
      </c>
      <c r="BD521" s="26"/>
      <c r="BE521" s="26"/>
      <c r="BF521" s="26"/>
      <c r="BH521" s="258">
        <f>[2]Residential_Total_LMDI_UtilAdj!AG57</f>
        <v>0.972461670209398</v>
      </c>
      <c r="BI521" s="258">
        <f>[10]Total_Commercial_LMDI_UtilAdj!AG57</f>
        <v>1.0450584288616884</v>
      </c>
      <c r="BJ521" s="258">
        <f>[11]Industrial_Total_LMDI_UtilAdj!AG57</f>
        <v>0.97942203166569763</v>
      </c>
      <c r="BK521" s="258">
        <f t="shared" si="2298"/>
        <v>0.91712551484643423</v>
      </c>
      <c r="BL521" s="365"/>
      <c r="BN521" s="258">
        <f>[2]Residential_Total_LMDI_UtilAdj!AE57</f>
        <v>1.046754907195403</v>
      </c>
      <c r="BO521" s="258">
        <f>[10]Total_Commercial_LMDI_UtilAdj!AE57</f>
        <v>1.0116689116408615</v>
      </c>
      <c r="BP521" s="258">
        <f>[11]Industrial_Total_LMDI_UtilAdj!AE57</f>
        <v>1.0180225942358607</v>
      </c>
      <c r="BQ521" s="258">
        <f t="shared" si="2299"/>
        <v>1.0269882151215839</v>
      </c>
      <c r="BR521" s="365"/>
      <c r="BZ521" s="83">
        <f t="shared" si="2209"/>
        <v>1.1783882832171058</v>
      </c>
      <c r="CA521" s="83">
        <f t="shared" si="2376"/>
        <v>0.93793782536853254</v>
      </c>
      <c r="CB521" s="83">
        <f t="shared" si="2377"/>
        <v>0.93128940838618124</v>
      </c>
      <c r="CC521" s="83">
        <f t="shared" si="2187"/>
        <v>0.93610696660713799</v>
      </c>
      <c r="CD521" s="83">
        <f t="shared" si="2188"/>
        <v>1.0258020602483828</v>
      </c>
      <c r="CE521" s="83">
        <f t="shared" si="2189"/>
        <v>0.97077701387845938</v>
      </c>
      <c r="CF521" s="84">
        <f t="shared" si="2210"/>
        <v>1.0974206141073912</v>
      </c>
      <c r="CG521" s="84">
        <f t="shared" si="2378"/>
        <v>1.0974205271264663</v>
      </c>
      <c r="CH521" s="9"/>
      <c r="CI521" s="84">
        <f t="shared" si="2211"/>
        <v>0.96026045495846624</v>
      </c>
      <c r="CJ521" s="26"/>
      <c r="CK521" s="87">
        <f t="shared" si="2191"/>
        <v>1.0060736526305456</v>
      </c>
      <c r="CL521" s="87">
        <f t="shared" si="2212"/>
        <v>1.9814452665117559E-3</v>
      </c>
      <c r="CM521" s="92">
        <f t="shared" si="2213"/>
        <v>1</v>
      </c>
      <c r="CN521" s="92">
        <f t="shared" si="2214"/>
        <v>1</v>
      </c>
      <c r="CO521" s="5">
        <f t="shared" si="2192"/>
        <v>1</v>
      </c>
      <c r="CP521" s="91">
        <f t="shared" si="2193"/>
        <v>1</v>
      </c>
      <c r="CQ521" s="37">
        <f t="shared" si="2315"/>
        <v>1.0974206141073912</v>
      </c>
      <c r="CR521">
        <f t="shared" si="2195"/>
        <v>0.96026045495846624</v>
      </c>
      <c r="CS521" s="84">
        <f t="shared" si="2196"/>
        <v>0.99485362421944434</v>
      </c>
      <c r="CT521" s="205"/>
      <c r="CU521" s="244"/>
      <c r="CV521" s="5"/>
      <c r="CW521" s="26">
        <f t="shared" si="2215"/>
        <v>0.22895963347287987</v>
      </c>
      <c r="CX521" s="26">
        <f t="shared" si="2216"/>
        <v>0.17782751744078801</v>
      </c>
      <c r="CY521" s="26">
        <f t="shared" si="2217"/>
        <v>0.31998407442358068</v>
      </c>
      <c r="CZ521" s="26">
        <f t="shared" si="2218"/>
        <v>0.27322877466275131</v>
      </c>
      <c r="DA521" s="26"/>
      <c r="DB521">
        <f t="shared" si="2219"/>
        <v>0.99999999999999989</v>
      </c>
      <c r="DD521" s="26">
        <f t="shared" si="2235"/>
        <v>0.22481833097484083</v>
      </c>
      <c r="DE521" s="26">
        <f t="shared" si="2236"/>
        <v>0.17585493579089251</v>
      </c>
      <c r="DF521" s="26">
        <f t="shared" si="2237"/>
        <v>0.32350983497520469</v>
      </c>
      <c r="DG521" s="26">
        <f t="shared" si="2238"/>
        <v>0.27576373925215447</v>
      </c>
      <c r="DH521" s="26"/>
      <c r="DI521" s="26">
        <f t="shared" si="2239"/>
        <v>0.9999468409930925</v>
      </c>
      <c r="DJ521" s="26"/>
      <c r="DK521" s="26">
        <f t="shared" si="2240"/>
        <v>0.22483028272939345</v>
      </c>
      <c r="DL521" s="26">
        <f t="shared" si="2241"/>
        <v>0.1758642845616103</v>
      </c>
      <c r="DM521" s="26">
        <f t="shared" si="2242"/>
        <v>0.32352703335100536</v>
      </c>
      <c r="DN521" s="26">
        <f t="shared" si="2243"/>
        <v>0.27577839935799087</v>
      </c>
      <c r="DO521" s="26"/>
      <c r="DP521" s="26">
        <f t="shared" si="2244"/>
        <v>0.99999999999999989</v>
      </c>
      <c r="DQ521" s="26"/>
      <c r="DR521" s="26"/>
      <c r="DS521" s="26">
        <f t="shared" si="2245"/>
        <v>2.3629255355568819E-2</v>
      </c>
      <c r="DT521" s="26">
        <f t="shared" si="2246"/>
        <v>1.3414036068748619E-3</v>
      </c>
      <c r="DU521" s="26">
        <f t="shared" si="2247"/>
        <v>-6.0602847197956241E-3</v>
      </c>
      <c r="DV521" s="26">
        <f t="shared" si="2248"/>
        <v>-3.6729902351017724E-2</v>
      </c>
      <c r="DW521" s="26"/>
      <c r="DY521" s="26">
        <f t="shared" si="2262"/>
        <v>0.99347984658259236</v>
      </c>
      <c r="DZ521" s="26">
        <f t="shared" si="2249"/>
        <v>0.8419568748633669</v>
      </c>
      <c r="EA521" s="26">
        <f t="shared" si="2197"/>
        <v>0.99485362421944434</v>
      </c>
      <c r="EC521" s="26">
        <f t="shared" si="2220"/>
        <v>4.7440739188369828E-3</v>
      </c>
      <c r="ED521" s="26">
        <f t="shared" si="2221"/>
        <v>1.2765005877162469E-2</v>
      </c>
      <c r="EE521" s="26">
        <f t="shared" si="2222"/>
        <v>-2.4060931202565358E-2</v>
      </c>
      <c r="EF521" s="26">
        <f t="shared" si="2223"/>
        <v>1.0043651256240224E-2</v>
      </c>
      <c r="EG521" s="26"/>
      <c r="EI521" s="26">
        <f t="shared" si="2224"/>
        <v>0.99829842979688577</v>
      </c>
      <c r="EJ521" s="26">
        <f t="shared" si="2250"/>
        <v>0.77532497267977962</v>
      </c>
      <c r="EK521" s="26">
        <f t="shared" si="2379"/>
        <v>0.93610696660713799</v>
      </c>
      <c r="EL521" s="26">
        <v>0.90863784455006114</v>
      </c>
      <c r="EM521" s="26"/>
      <c r="EN521" s="26">
        <f t="shared" si="2251"/>
        <v>-4.395413448289808E-3</v>
      </c>
      <c r="EO521" s="26">
        <f t="shared" si="2252"/>
        <v>-3.2350638171990275E-3</v>
      </c>
      <c r="EP521" s="26">
        <f t="shared" si="2253"/>
        <v>-1.4079760670839894E-2</v>
      </c>
      <c r="EQ521" s="26">
        <f t="shared" si="2254"/>
        <v>-4.0631061073666853E-2</v>
      </c>
      <c r="ET521" s="26">
        <f t="shared" si="2255"/>
        <v>0.9828315797542605</v>
      </c>
      <c r="EU521" s="26">
        <f t="shared" si="2256"/>
        <v>0.83531322634899652</v>
      </c>
      <c r="EV521" s="26">
        <f t="shared" si="2316"/>
        <v>0.97077701387845938</v>
      </c>
      <c r="EW521" s="26"/>
      <c r="EX521" s="26">
        <f t="shared" si="2225"/>
        <v>3.1884333439632463E-2</v>
      </c>
      <c r="EY521" s="26">
        <f t="shared" si="2226"/>
        <v>9.0370481996604451E-3</v>
      </c>
      <c r="EZ521" s="26">
        <f t="shared" si="2227"/>
        <v>1.0515652634325254E-2</v>
      </c>
      <c r="FA521" s="26">
        <f t="shared" si="2228"/>
        <v>3.9011587226492539E-3</v>
      </c>
      <c r="FB521" s="26"/>
      <c r="FC521" s="26"/>
      <c r="FD521" s="26">
        <f t="shared" si="2257"/>
        <v>1.0133237920106819</v>
      </c>
      <c r="FE521" s="26">
        <f t="shared" si="2258"/>
        <v>1.0230186796397971</v>
      </c>
      <c r="FF521" s="26">
        <f t="shared" si="2229"/>
        <v>1.0258020602483828</v>
      </c>
      <c r="FH521" s="367">
        <f>[2]Residential_Total_LMDI_UtilAdj!AF57</f>
        <v>0.99829269298617396</v>
      </c>
      <c r="FI521" s="367">
        <f>[10]Total_Commercial_LMDI_UtilAdj!AF57</f>
        <v>0.99817226669962611</v>
      </c>
      <c r="FJ521" s="367">
        <f>[11]Industrial_Total_LMDI_UtilAdj!AF57</f>
        <v>0.99896090973416174</v>
      </c>
      <c r="FK521" s="253">
        <v>1</v>
      </c>
      <c r="FL521" s="253"/>
      <c r="FM521" s="370">
        <f t="shared" si="2325"/>
        <v>-3.8596646357732787E-3</v>
      </c>
      <c r="FN521" s="370">
        <f t="shared" si="2326"/>
        <v>-4.4605807755864393E-3</v>
      </c>
      <c r="FO521" s="370">
        <f t="shared" si="2327"/>
        <v>-2.4962820923143734E-3</v>
      </c>
      <c r="FP521">
        <f t="shared" si="2319"/>
        <v>0</v>
      </c>
      <c r="FR521" s="26">
        <f t="shared" si="2300"/>
        <v>0.99754318185205071</v>
      </c>
      <c r="FS521" s="26">
        <f t="shared" si="2301"/>
        <v>0.98527423845938022</v>
      </c>
      <c r="FT521" s="37">
        <f t="shared" si="2302"/>
        <v>0.99902456983110544</v>
      </c>
      <c r="FV521" s="26">
        <f t="shared" si="2201"/>
        <v>1.1783882832171058</v>
      </c>
      <c r="FX521" s="8">
        <f t="shared" si="2260"/>
        <v>42</v>
      </c>
      <c r="FY521" t="b">
        <f t="shared" si="2232"/>
        <v>0</v>
      </c>
    </row>
    <row r="522" spans="1:181" x14ac:dyDescent="0.2">
      <c r="A522" t="s">
        <v>1073</v>
      </c>
      <c r="B522" s="365">
        <f t="shared" si="2233"/>
        <v>1992</v>
      </c>
      <c r="C522" s="42">
        <f t="shared" ref="C522:F522" si="2430">C127</f>
        <v>17355.841</v>
      </c>
      <c r="D522" s="42">
        <f t="shared" si="2430"/>
        <v>13440.870999999999</v>
      </c>
      <c r="E522" s="42">
        <f t="shared" si="2430"/>
        <v>32570.833999999999</v>
      </c>
      <c r="F522" s="42">
        <f t="shared" si="2430"/>
        <v>22415.073</v>
      </c>
      <c r="G522" s="42"/>
      <c r="H522" s="42">
        <f t="shared" si="2179"/>
        <v>85782.619000000006</v>
      </c>
      <c r="I522" s="365"/>
      <c r="J522" s="365"/>
      <c r="K522" s="42">
        <f t="shared" ref="K522" si="2431">K127</f>
        <v>17355.839999999997</v>
      </c>
      <c r="L522" s="42">
        <f t="shared" si="2370"/>
        <v>13537.906377816887</v>
      </c>
      <c r="M522" s="42">
        <f t="shared" ref="M522" si="2432">M127</f>
        <v>24757.779625496405</v>
      </c>
      <c r="N522" s="42">
        <f t="shared" ref="N522" si="2433">N127</f>
        <v>21475.306000168977</v>
      </c>
      <c r="O522" s="42"/>
      <c r="P522" s="42">
        <f t="shared" si="2291"/>
        <v>77126.832003482268</v>
      </c>
      <c r="Q522" s="27"/>
      <c r="R522" s="27"/>
      <c r="S522" s="51">
        <f t="shared" si="2307"/>
        <v>0.99999994238250955</v>
      </c>
      <c r="T522" s="51">
        <f t="shared" si="2308"/>
        <v>1.0072194263167089</v>
      </c>
      <c r="U522" s="51">
        <f t="shared" si="2309"/>
        <v>0.76012114474859338</v>
      </c>
      <c r="V522" s="51">
        <f t="shared" si="2310"/>
        <v>0.95807432793856961</v>
      </c>
      <c r="W522" s="51"/>
      <c r="X522" s="51">
        <f t="shared" si="2311"/>
        <v>0.89909626102092155</v>
      </c>
      <c r="Y522" s="218"/>
      <c r="Z522" s="231">
        <f t="shared" ref="Z522" si="2434">Z127</f>
        <v>94874.868138399324</v>
      </c>
      <c r="AA522" s="231">
        <f t="shared" si="2374"/>
        <v>65568.531836796683</v>
      </c>
      <c r="AB522" s="231">
        <f t="shared" si="2424"/>
        <v>1858.4412112989544</v>
      </c>
      <c r="AC522" s="277">
        <f t="shared" si="2424"/>
        <v>1.1743557038530226</v>
      </c>
      <c r="AD522" s="23"/>
      <c r="AE522" s="42">
        <f t="shared" si="2375"/>
        <v>9256.7000000000007</v>
      </c>
      <c r="AH522" s="267">
        <f t="shared" si="2183"/>
        <v>182.93400919073798</v>
      </c>
      <c r="AI522" s="267">
        <f t="shared" si="2184"/>
        <v>206.46956700987914</v>
      </c>
      <c r="AJ522" s="267">
        <f t="shared" si="2363"/>
        <v>13.321798653072268</v>
      </c>
      <c r="AK522" s="51">
        <f t="shared" si="2203"/>
        <v>18.286883547897116</v>
      </c>
      <c r="AN522" s="34">
        <f t="shared" si="2204"/>
        <v>8.3320008214031205</v>
      </c>
      <c r="AO522" s="34">
        <f t="shared" si="2205"/>
        <v>9.2670842740933601</v>
      </c>
      <c r="AQ522" s="26">
        <f t="shared" si="2294"/>
        <v>0.99635471499663353</v>
      </c>
      <c r="AR522" s="26">
        <f t="shared" si="2206"/>
        <v>1.0460904534391009</v>
      </c>
      <c r="AS522" s="26">
        <f t="shared" si="2313"/>
        <v>0.99834810298720122</v>
      </c>
      <c r="AT522" s="26">
        <f t="shared" si="2314"/>
        <v>0.94348609126126959</v>
      </c>
      <c r="AU522" s="26"/>
      <c r="AV522" s="26">
        <f t="shared" si="2295"/>
        <v>0.91163520606662196</v>
      </c>
      <c r="AY522" s="34">
        <f t="shared" si="2296"/>
        <v>10.249318670627687</v>
      </c>
      <c r="AZ522" s="34">
        <f t="shared" si="2207"/>
        <v>7.0833592788787234</v>
      </c>
      <c r="BA522" s="34">
        <f t="shared" si="2297"/>
        <v>0.20076714285857317</v>
      </c>
      <c r="BB522" s="34">
        <f t="shared" si="2208"/>
        <v>1.2686548163525041E-4</v>
      </c>
      <c r="BD522" s="26"/>
      <c r="BE522" s="26"/>
      <c r="BF522" s="26"/>
      <c r="BH522" s="258">
        <f>[2]Residential_Total_LMDI_UtilAdj!AG58</f>
        <v>0.95509624754516009</v>
      </c>
      <c r="BI522" s="258">
        <f>[10]Total_Commercial_LMDI_UtilAdj!AG58</f>
        <v>1.0531359115563725</v>
      </c>
      <c r="BJ522" s="258">
        <f>[11]Industrial_Total_LMDI_UtilAdj!AG58</f>
        <v>0.97605749369756867</v>
      </c>
      <c r="BK522" s="258">
        <f t="shared" si="2298"/>
        <v>0.9168561266835954</v>
      </c>
      <c r="BL522" s="365"/>
      <c r="BN522" s="258">
        <f>[2]Residential_Total_LMDI_UtilAdj!AE58</f>
        <v>1.0480407453177067</v>
      </c>
      <c r="BO522" s="258">
        <f>[10]Total_Commercial_LMDI_UtilAdj!AE58</f>
        <v>0.99852601197842172</v>
      </c>
      <c r="BP522" s="258">
        <f>[11]Industrial_Total_LMDI_UtilAdj!AE58</f>
        <v>1.025864224461988</v>
      </c>
      <c r="BQ522" s="258">
        <f t="shared" si="2299"/>
        <v>1.0290448673490344</v>
      </c>
      <c r="BR522" s="365"/>
      <c r="BZ522" s="83">
        <f t="shared" si="2209"/>
        <v>1.2202829007210938</v>
      </c>
      <c r="CA522" s="83">
        <f t="shared" si="2376"/>
        <v>0.92016671252391213</v>
      </c>
      <c r="CB522" s="83">
        <f t="shared" si="2377"/>
        <v>0.91163520606662196</v>
      </c>
      <c r="CC522" s="83">
        <f t="shared" si="2187"/>
        <v>0.92077254497362937</v>
      </c>
      <c r="CD522" s="83">
        <f t="shared" si="2188"/>
        <v>1.0268072728669004</v>
      </c>
      <c r="CE522" s="83">
        <f t="shared" si="2189"/>
        <v>0.96698515042669897</v>
      </c>
      <c r="CF522" s="84">
        <f t="shared" si="2210"/>
        <v>1.1124528996820853</v>
      </c>
      <c r="CG522" s="84">
        <f t="shared" si="2378"/>
        <v>1.1124528536584495</v>
      </c>
      <c r="CH522" s="9"/>
      <c r="CI522" s="84">
        <f t="shared" si="2211"/>
        <v>0.94545594583508785</v>
      </c>
      <c r="CJ522" s="26"/>
      <c r="CK522" s="87">
        <f t="shared" si="2191"/>
        <v>0.98174956697282878</v>
      </c>
      <c r="CL522" s="87">
        <f t="shared" si="2212"/>
        <v>1.849142489573433E-3</v>
      </c>
      <c r="CM522" s="92">
        <f t="shared" si="2213"/>
        <v>1</v>
      </c>
      <c r="CN522" s="92">
        <f t="shared" si="2214"/>
        <v>1</v>
      </c>
      <c r="CO522" s="5">
        <f t="shared" si="2192"/>
        <v>1</v>
      </c>
      <c r="CP522" s="91">
        <f t="shared" si="2193"/>
        <v>1</v>
      </c>
      <c r="CQ522" s="37">
        <f t="shared" si="2315"/>
        <v>1.1124528996820853</v>
      </c>
      <c r="CR522">
        <f t="shared" si="2195"/>
        <v>0.94545594583508785</v>
      </c>
      <c r="CS522" s="84">
        <f t="shared" si="2196"/>
        <v>0.99007644292079888</v>
      </c>
      <c r="CT522" s="205"/>
      <c r="CU522" s="244"/>
      <c r="CV522" s="5"/>
      <c r="CW522" s="26">
        <f t="shared" si="2215"/>
        <v>0.22502985730331024</v>
      </c>
      <c r="CX522" s="26">
        <f t="shared" si="2216"/>
        <v>0.17552784194747753</v>
      </c>
      <c r="CY522" s="26">
        <f t="shared" si="2217"/>
        <v>0.32100086289527091</v>
      </c>
      <c r="CZ522" s="26">
        <f t="shared" si="2218"/>
        <v>0.27844143785394126</v>
      </c>
      <c r="DA522" s="26"/>
      <c r="DB522">
        <f t="shared" si="2219"/>
        <v>1</v>
      </c>
      <c r="DD522" s="26">
        <f t="shared" si="2235"/>
        <v>0.22698907585549025</v>
      </c>
      <c r="DE522" s="26">
        <f t="shared" si="2236"/>
        <v>0.17667518524250475</v>
      </c>
      <c r="DF522" s="26">
        <f t="shared" si="2237"/>
        <v>0.32049219983889804</v>
      </c>
      <c r="DG522" s="26">
        <f t="shared" si="2238"/>
        <v>0.27582689709525088</v>
      </c>
      <c r="DH522" s="26"/>
      <c r="DI522" s="26">
        <f t="shared" si="2239"/>
        <v>0.999983358032144</v>
      </c>
      <c r="DJ522" s="26"/>
      <c r="DK522" s="26">
        <f t="shared" si="2240"/>
        <v>0.22699285346326112</v>
      </c>
      <c r="DL522" s="26">
        <f t="shared" si="2241"/>
        <v>0.1766781255141904</v>
      </c>
      <c r="DM522" s="26">
        <f t="shared" si="2242"/>
        <v>0.32049753354854926</v>
      </c>
      <c r="DN522" s="26">
        <f t="shared" si="2243"/>
        <v>0.2758314874739991</v>
      </c>
      <c r="DO522" s="26"/>
      <c r="DP522" s="26">
        <f t="shared" si="2244"/>
        <v>0.99999999999999989</v>
      </c>
      <c r="DQ522" s="26"/>
      <c r="DR522" s="26"/>
      <c r="DS522" s="26">
        <f t="shared" si="2245"/>
        <v>-1.9713375125298662E-2</v>
      </c>
      <c r="DT522" s="26">
        <f t="shared" si="2246"/>
        <v>-8.7849084557252849E-3</v>
      </c>
      <c r="DU522" s="26">
        <f t="shared" si="2247"/>
        <v>2.3171458061307174E-3</v>
      </c>
      <c r="DV522" s="26">
        <f t="shared" si="2248"/>
        <v>1.7068288259307085E-3</v>
      </c>
      <c r="DW522" s="26"/>
      <c r="DY522" s="26">
        <f t="shared" si="2262"/>
        <v>0.99519810635218464</v>
      </c>
      <c r="DZ522" s="26">
        <f t="shared" si="2249"/>
        <v>0.83791388749422602</v>
      </c>
      <c r="EA522" s="26">
        <f t="shared" si="2197"/>
        <v>0.99007644292079888</v>
      </c>
      <c r="EC522" s="26">
        <f t="shared" si="2220"/>
        <v>-1.8929417141211727E-2</v>
      </c>
      <c r="ED522" s="26">
        <f t="shared" si="2221"/>
        <v>-2.5561664829813351E-2</v>
      </c>
      <c r="EE522" s="26">
        <f t="shared" si="2222"/>
        <v>-2.047473148236463E-2</v>
      </c>
      <c r="EF522" s="26">
        <f t="shared" si="2223"/>
        <v>-4.138685080998101E-3</v>
      </c>
      <c r="EG522" s="26"/>
      <c r="EI522" s="26">
        <f t="shared" si="2224"/>
        <v>0.98361894294079744</v>
      </c>
      <c r="EJ522" s="26">
        <f t="shared" si="2250"/>
        <v>0.76262433006288743</v>
      </c>
      <c r="EK522" s="26">
        <f t="shared" si="2379"/>
        <v>0.92077254497362937</v>
      </c>
      <c r="EL522" s="26">
        <v>0.89553167883440254</v>
      </c>
      <c r="EM522" s="26"/>
      <c r="EN522" s="26">
        <f t="shared" si="2251"/>
        <v>-1.8018542877144394E-2</v>
      </c>
      <c r="EO522" s="26">
        <f t="shared" si="2252"/>
        <v>7.6994989866740879E-3</v>
      </c>
      <c r="EP522" s="26">
        <f t="shared" si="2253"/>
        <v>-3.44114192409094E-3</v>
      </c>
      <c r="EQ522" s="26">
        <f t="shared" si="2254"/>
        <v>-2.9377411275669787E-4</v>
      </c>
      <c r="ET522" s="26">
        <f t="shared" si="2255"/>
        <v>0.99609399131051612</v>
      </c>
      <c r="EU522" s="26">
        <f t="shared" si="2256"/>
        <v>0.83205048562843653</v>
      </c>
      <c r="EV522" s="26">
        <f t="shared" si="2316"/>
        <v>0.96698515042669897</v>
      </c>
      <c r="EW522" s="26"/>
      <c r="EX522" s="26">
        <f t="shared" si="2225"/>
        <v>1.2276503268988949E-3</v>
      </c>
      <c r="EY522" s="26">
        <f t="shared" si="2226"/>
        <v>-1.3076430336346749E-2</v>
      </c>
      <c r="EZ522" s="26">
        <f t="shared" si="2227"/>
        <v>7.6732905464412787E-3</v>
      </c>
      <c r="FA522" s="26">
        <f t="shared" si="2228"/>
        <v>2.0006029386873351E-3</v>
      </c>
      <c r="FB522" s="26"/>
      <c r="FC522" s="26"/>
      <c r="FD522" s="26">
        <f t="shared" si="2257"/>
        <v>1.0009799284457219</v>
      </c>
      <c r="FE522" s="26">
        <f t="shared" si="2258"/>
        <v>1.024021164744481</v>
      </c>
      <c r="FF522" s="26">
        <f t="shared" si="2229"/>
        <v>1.0268072728669004</v>
      </c>
      <c r="FH522" s="367">
        <f>[2]Residential_Total_LMDI_UtilAdj!AF58</f>
        <v>0.99537945899737479</v>
      </c>
      <c r="FI522" s="367">
        <f>[10]Total_Commercial_LMDI_UtilAdj!AF58</f>
        <v>0.99477630842764719</v>
      </c>
      <c r="FJ522" s="367">
        <f>[11]Industrial_Total_LMDI_UtilAdj!AF58</f>
        <v>0.99704960945486543</v>
      </c>
      <c r="FK522" s="253">
        <v>1</v>
      </c>
      <c r="FL522" s="253"/>
      <c r="FM522" s="370">
        <f t="shared" si="2325"/>
        <v>-2.9224825750527729E-3</v>
      </c>
      <c r="FN522" s="370">
        <f t="shared" si="2326"/>
        <v>-3.4079771060527273E-3</v>
      </c>
      <c r="FO522" s="370">
        <f t="shared" si="2327"/>
        <v>-1.9151210327729388E-3</v>
      </c>
      <c r="FP522">
        <f t="shared" si="2319"/>
        <v>0</v>
      </c>
      <c r="FR522" s="26">
        <f t="shared" si="2300"/>
        <v>0.99812247552508959</v>
      </c>
      <c r="FS522" s="26">
        <f t="shared" si="2301"/>
        <v>0.98342436196217398</v>
      </c>
      <c r="FT522" s="37">
        <f t="shared" si="2302"/>
        <v>0.99714887675021058</v>
      </c>
      <c r="FV522" s="26">
        <f t="shared" si="2201"/>
        <v>1.2202829007210938</v>
      </c>
      <c r="FX522" s="8">
        <f t="shared" si="2260"/>
        <v>43</v>
      </c>
      <c r="FY522" t="b">
        <f t="shared" si="2232"/>
        <v>0</v>
      </c>
    </row>
    <row r="523" spans="1:181" x14ac:dyDescent="0.2">
      <c r="A523" t="s">
        <v>1073</v>
      </c>
      <c r="B523" s="365">
        <f t="shared" si="2233"/>
        <v>1993</v>
      </c>
      <c r="C523" s="42">
        <f t="shared" ref="C523:F523" si="2435">C128</f>
        <v>18217.687999999998</v>
      </c>
      <c r="D523" s="42">
        <f t="shared" si="2435"/>
        <v>13819.679</v>
      </c>
      <c r="E523" s="42">
        <f t="shared" si="2435"/>
        <v>32628.541000000001</v>
      </c>
      <c r="F523" s="42">
        <f t="shared" si="2435"/>
        <v>22768.2</v>
      </c>
      <c r="G523" s="42"/>
      <c r="H523" s="42">
        <f t="shared" si="2179"/>
        <v>87434.107999999993</v>
      </c>
      <c r="I523" s="365"/>
      <c r="J523" s="365"/>
      <c r="K523" s="42">
        <f t="shared" ref="K523" si="2436">K128</f>
        <v>18217.688000000002</v>
      </c>
      <c r="L523" s="42">
        <f t="shared" si="2370"/>
        <v>13852.983541368281</v>
      </c>
      <c r="M523" s="42">
        <f t="shared" ref="M523" si="2437">M128</f>
        <v>25368.294122249736</v>
      </c>
      <c r="N523" s="42">
        <f t="shared" ref="N523" si="2438">N128</f>
        <v>22098.895705259391</v>
      </c>
      <c r="O523" s="42"/>
      <c r="P523" s="42">
        <f t="shared" si="2291"/>
        <v>79537.861368877406</v>
      </c>
      <c r="Q523" s="27"/>
      <c r="R523" s="27"/>
      <c r="S523" s="51">
        <f t="shared" si="2307"/>
        <v>1.0000000000000002</v>
      </c>
      <c r="T523" s="51">
        <f t="shared" si="2308"/>
        <v>1.0024099359593144</v>
      </c>
      <c r="U523" s="51">
        <f t="shared" si="2309"/>
        <v>0.77748784790131242</v>
      </c>
      <c r="V523" s="51">
        <f t="shared" si="2310"/>
        <v>0.97060354816188321</v>
      </c>
      <c r="W523" s="51"/>
      <c r="X523" s="51">
        <f t="shared" si="2311"/>
        <v>0.90968917266105598</v>
      </c>
      <c r="Y523" s="218"/>
      <c r="Z523" s="231">
        <f t="shared" ref="Z523" si="2439">Z128</f>
        <v>96475.177517138814</v>
      </c>
      <c r="AA523" s="231">
        <f t="shared" si="2374"/>
        <v>66152.652187145024</v>
      </c>
      <c r="AB523" s="231">
        <f t="shared" si="2424"/>
        <v>1910.3541142100846</v>
      </c>
      <c r="AC523" s="277">
        <f t="shared" si="2424"/>
        <v>1.1928861897329768</v>
      </c>
      <c r="AD523" s="23"/>
      <c r="AE523" s="42">
        <f t="shared" si="2375"/>
        <v>9510.7999999999993</v>
      </c>
      <c r="AH523" s="267">
        <f t="shared" si="2183"/>
        <v>188.83290467917126</v>
      </c>
      <c r="AI523" s="267">
        <f t="shared" si="2184"/>
        <v>209.40934464998264</v>
      </c>
      <c r="AJ523" s="267">
        <f t="shared" si="2363"/>
        <v>13.279367387202614</v>
      </c>
      <c r="AK523" s="51">
        <f t="shared" si="2203"/>
        <v>18.525569241610675</v>
      </c>
      <c r="AN523" s="34">
        <f t="shared" si="2204"/>
        <v>8.3628991639901393</v>
      </c>
      <c r="AO523" s="34">
        <f t="shared" si="2205"/>
        <v>9.1931391681036292</v>
      </c>
      <c r="AQ523" s="26">
        <f t="shared" si="2294"/>
        <v>1.028483198700529</v>
      </c>
      <c r="AR523" s="26">
        <f t="shared" si="2206"/>
        <v>1.0609850132964327</v>
      </c>
      <c r="AS523" s="26">
        <f t="shared" si="2313"/>
        <v>0.99516826407118919</v>
      </c>
      <c r="AT523" s="26">
        <f t="shared" si="2314"/>
        <v>0.95580074463629405</v>
      </c>
      <c r="AU523" s="26"/>
      <c r="AV523" s="26">
        <f t="shared" si="2295"/>
        <v>0.91501590867518101</v>
      </c>
      <c r="AY523" s="34">
        <f t="shared" si="2296"/>
        <v>10.143750001802038</v>
      </c>
      <c r="AZ523" s="34">
        <f t="shared" si="2207"/>
        <v>6.9555297332658697</v>
      </c>
      <c r="BA523" s="34">
        <f t="shared" si="2297"/>
        <v>0.20086155888149101</v>
      </c>
      <c r="BB523" s="34">
        <f t="shared" si="2208"/>
        <v>1.2542437962452968E-4</v>
      </c>
      <c r="BD523" s="26"/>
      <c r="BE523" s="26"/>
      <c r="BF523" s="26"/>
      <c r="BH523" s="258">
        <f>[2]Residential_Total_LMDI_UtilAdj!AG59</f>
        <v>0.94039342570159457</v>
      </c>
      <c r="BI523" s="258">
        <f>[10]Total_Commercial_LMDI_UtilAdj!AG59</f>
        <v>1.0478825133388245</v>
      </c>
      <c r="BJ523" s="258">
        <f>[11]Industrial_Total_LMDI_UtilAdj!AG59</f>
        <v>0.98129593455164643</v>
      </c>
      <c r="BK523" s="258">
        <f t="shared" si="2298"/>
        <v>0.92060839512767934</v>
      </c>
      <c r="BL523" s="365"/>
      <c r="BN523" s="258">
        <f>[2]Residential_Total_LMDI_UtilAdj!AE59</f>
        <v>1.0980485739577797</v>
      </c>
      <c r="BO523" s="258">
        <f>[10]Total_Commercial_LMDI_UtilAdj!AE59</f>
        <v>1.0170570698475887</v>
      </c>
      <c r="BP523" s="258">
        <f>[11]Industrial_Total_LMDI_UtilAdj!AE59</f>
        <v>1.0167140021211754</v>
      </c>
      <c r="BQ523" s="258">
        <f t="shared" si="2299"/>
        <v>1.0382272741535608</v>
      </c>
      <c r="BR523" s="365"/>
      <c r="BZ523" s="83">
        <f t="shared" si="2209"/>
        <v>1.2537801389456478</v>
      </c>
      <c r="CA523" s="83">
        <f t="shared" si="2376"/>
        <v>0.91282440041437218</v>
      </c>
      <c r="CB523" s="83">
        <f t="shared" si="2377"/>
        <v>0.91501590867518101</v>
      </c>
      <c r="CC523" s="83">
        <f t="shared" si="2187"/>
        <v>0.91292258795312942</v>
      </c>
      <c r="CD523" s="83">
        <f t="shared" si="2188"/>
        <v>1.0406609195694134</v>
      </c>
      <c r="CE523" s="83">
        <f t="shared" si="2189"/>
        <v>0.96548956499539218</v>
      </c>
      <c r="CF523" s="84">
        <f t="shared" si="2210"/>
        <v>1.1472288868742966</v>
      </c>
      <c r="CG523" s="84">
        <f t="shared" si="2378"/>
        <v>1.1472287731162465</v>
      </c>
      <c r="CH523" s="9"/>
      <c r="CI523" s="84">
        <f t="shared" si="2211"/>
        <v>0.95004285987499237</v>
      </c>
      <c r="CJ523" s="26"/>
      <c r="CK523" s="87">
        <f t="shared" si="2191"/>
        <v>1.0379354214810617</v>
      </c>
      <c r="CL523" s="87">
        <f t="shared" si="2212"/>
        <v>1.7774915270927366E-3</v>
      </c>
      <c r="CM523" s="92">
        <f t="shared" si="2213"/>
        <v>1</v>
      </c>
      <c r="CN523" s="92">
        <f t="shared" si="2214"/>
        <v>1</v>
      </c>
      <c r="CO523" s="5">
        <f t="shared" si="2192"/>
        <v>1</v>
      </c>
      <c r="CP523" s="91">
        <f t="shared" si="2193"/>
        <v>1</v>
      </c>
      <c r="CQ523" s="37">
        <f t="shared" si="2315"/>
        <v>1.1472288868742966</v>
      </c>
      <c r="CR523">
        <f t="shared" si="2195"/>
        <v>0.95004285987499237</v>
      </c>
      <c r="CS523" s="84">
        <f t="shared" si="2196"/>
        <v>1.0022929882003968</v>
      </c>
      <c r="CT523" s="205"/>
      <c r="CU523" s="244"/>
      <c r="CV523" s="5"/>
      <c r="CW523" s="26">
        <f t="shared" si="2215"/>
        <v>0.22904422732100832</v>
      </c>
      <c r="CX523" s="26">
        <f t="shared" si="2216"/>
        <v>0.17416841869963648</v>
      </c>
      <c r="CY523" s="26">
        <f t="shared" si="2217"/>
        <v>0.31894614320339482</v>
      </c>
      <c r="CZ523" s="26">
        <f t="shared" si="2218"/>
        <v>0.27784121077596047</v>
      </c>
      <c r="DA523" s="26"/>
      <c r="DB523">
        <f t="shared" si="2219"/>
        <v>1</v>
      </c>
      <c r="DD523" s="26">
        <f t="shared" si="2235"/>
        <v>0.22703112716046878</v>
      </c>
      <c r="DE523" s="26">
        <f t="shared" si="2236"/>
        <v>0.17484724954061218</v>
      </c>
      <c r="DF523" s="26">
        <f t="shared" si="2237"/>
        <v>0.31997240350916945</v>
      </c>
      <c r="DG523" s="26">
        <f t="shared" si="2238"/>
        <v>0.27814121637442935</v>
      </c>
      <c r="DH523" s="26"/>
      <c r="DI523" s="26">
        <f t="shared" si="2239"/>
        <v>0.99999199658467974</v>
      </c>
      <c r="DJ523" s="26"/>
      <c r="DK523" s="26">
        <f t="shared" si="2240"/>
        <v>0.22703294419941258</v>
      </c>
      <c r="DL523" s="26">
        <f t="shared" si="2241"/>
        <v>0.17484864892696772</v>
      </c>
      <c r="DM523" s="26">
        <f t="shared" si="2242"/>
        <v>0.31997496440170164</v>
      </c>
      <c r="DN523" s="26">
        <f t="shared" si="2243"/>
        <v>0.27814344247191808</v>
      </c>
      <c r="DO523" s="26"/>
      <c r="DP523" s="26">
        <f t="shared" si="2244"/>
        <v>1</v>
      </c>
      <c r="DQ523" s="26"/>
      <c r="DR523" s="26"/>
      <c r="DS523" s="26">
        <f t="shared" si="2245"/>
        <v>3.1737039491635768E-2</v>
      </c>
      <c r="DT523" s="26">
        <f t="shared" si="2246"/>
        <v>1.4137896990906946E-2</v>
      </c>
      <c r="DU523" s="26">
        <f t="shared" si="2247"/>
        <v>-3.1901836025997376E-3</v>
      </c>
      <c r="DV523" s="26">
        <f t="shared" si="2248"/>
        <v>1.2967842156525198E-2</v>
      </c>
      <c r="DW523" s="26"/>
      <c r="DY523" s="26">
        <f t="shared" si="2262"/>
        <v>1.0123389919707191</v>
      </c>
      <c r="DZ523" s="26">
        <f t="shared" si="2249"/>
        <v>0.84825290022417132</v>
      </c>
      <c r="EA523" s="26">
        <f t="shared" si="2197"/>
        <v>1.0022929882003968</v>
      </c>
      <c r="EC523" s="26">
        <f t="shared" si="2220"/>
        <v>-1.0353479758423047E-2</v>
      </c>
      <c r="ED523" s="26">
        <f t="shared" si="2221"/>
        <v>-1.8211281302954289E-2</v>
      </c>
      <c r="EE523" s="26">
        <f t="shared" si="2222"/>
        <v>4.7016572395377544E-4</v>
      </c>
      <c r="EF523" s="26">
        <f t="shared" si="2223"/>
        <v>-1.1424301216349231E-2</v>
      </c>
      <c r="EG523" s="26"/>
      <c r="EI523" s="26">
        <f t="shared" si="2224"/>
        <v>0.9914745969964549</v>
      </c>
      <c r="EJ523" s="26">
        <f t="shared" si="2250"/>
        <v>0.75612265030879278</v>
      </c>
      <c r="EK523" s="26">
        <f t="shared" si="2379"/>
        <v>0.91292258795312942</v>
      </c>
      <c r="EL523" s="26">
        <v>0.88669755763001878</v>
      </c>
      <c r="EM523" s="26"/>
      <c r="EN523" s="26">
        <f t="shared" si="2251"/>
        <v>-1.5513792490409064E-2</v>
      </c>
      <c r="EO523" s="26">
        <f t="shared" si="2252"/>
        <v>-5.0008216048673748E-3</v>
      </c>
      <c r="EP523" s="26">
        <f t="shared" si="2253"/>
        <v>5.3525881277578097E-3</v>
      </c>
      <c r="EQ523" s="26">
        <f t="shared" si="2254"/>
        <v>4.0841862418298973E-3</v>
      </c>
      <c r="ET523" s="26">
        <f t="shared" si="2255"/>
        <v>0.99845335222506071</v>
      </c>
      <c r="EU523" s="26">
        <f t="shared" si="2256"/>
        <v>0.83076359659620214</v>
      </c>
      <c r="EV523" s="26">
        <f t="shared" si="2316"/>
        <v>0.96548956499539218</v>
      </c>
      <c r="EW523" s="26"/>
      <c r="EX523" s="26">
        <f t="shared" si="2225"/>
        <v>4.6612116423028524E-2</v>
      </c>
      <c r="EY523" s="26">
        <f t="shared" si="2226"/>
        <v>1.8388306780240095E-2</v>
      </c>
      <c r="EZ523" s="26">
        <f t="shared" si="2227"/>
        <v>-8.9595428283773121E-3</v>
      </c>
      <c r="FA523" s="26">
        <f t="shared" si="2228"/>
        <v>8.8836559146955006E-3</v>
      </c>
      <c r="FB523" s="26"/>
      <c r="FC523" s="26"/>
      <c r="FD523" s="26">
        <f t="shared" si="2257"/>
        <v>1.0134919639435676</v>
      </c>
      <c r="FE523" s="26">
        <f t="shared" si="2258"/>
        <v>1.0378372213766636</v>
      </c>
      <c r="FF523" s="26">
        <f t="shared" si="2229"/>
        <v>1.0406609195694134</v>
      </c>
      <c r="FH523" s="367">
        <f>[2]Residential_Total_LMDI_UtilAdj!AF59</f>
        <v>0.99601542642448604</v>
      </c>
      <c r="FI523" s="367">
        <f>[10]Total_Commercial_LMDI_UtilAdj!AF59</f>
        <v>0.9955230804815477</v>
      </c>
      <c r="FJ523" s="367">
        <f>[11]Industrial_Total_LMDI_UtilAdj!AF59</f>
        <v>0.99746541766309715</v>
      </c>
      <c r="FK523" s="253">
        <v>1</v>
      </c>
      <c r="FL523" s="253"/>
      <c r="FM523" s="370">
        <f t="shared" si="2325"/>
        <v>6.3871555901600264E-4</v>
      </c>
      <c r="FN523" s="370">
        <f t="shared" si="2326"/>
        <v>7.504118155341312E-4</v>
      </c>
      <c r="FO523" s="370">
        <f t="shared" si="2327"/>
        <v>4.1695169863584984E-4</v>
      </c>
      <c r="FP523">
        <f t="shared" si="2319"/>
        <v>0</v>
      </c>
      <c r="FR523" s="26">
        <f t="shared" si="2300"/>
        <v>1.0004097159815564</v>
      </c>
      <c r="FS523" s="26">
        <f t="shared" si="2301"/>
        <v>0.98382728663992181</v>
      </c>
      <c r="FT523" s="37">
        <f t="shared" si="2302"/>
        <v>0.99755742458100627</v>
      </c>
      <c r="FV523" s="26">
        <f t="shared" si="2201"/>
        <v>1.2537801389456478</v>
      </c>
      <c r="FX523" s="8">
        <f t="shared" si="2260"/>
        <v>44</v>
      </c>
      <c r="FY523" t="b">
        <f t="shared" si="2232"/>
        <v>0</v>
      </c>
    </row>
    <row r="524" spans="1:181" x14ac:dyDescent="0.2">
      <c r="A524" t="s">
        <v>1073</v>
      </c>
      <c r="B524" s="365">
        <f t="shared" si="2233"/>
        <v>1994</v>
      </c>
      <c r="C524" s="42">
        <f t="shared" ref="C524:F524" si="2440">C129</f>
        <v>18112.432000000001</v>
      </c>
      <c r="D524" s="42">
        <f t="shared" si="2440"/>
        <v>14097.529</v>
      </c>
      <c r="E524" s="42">
        <f t="shared" si="2440"/>
        <v>33521.207999999999</v>
      </c>
      <c r="F524" s="42">
        <f t="shared" si="2440"/>
        <v>23365.861000000001</v>
      </c>
      <c r="G524" s="42"/>
      <c r="H524" s="42">
        <f t="shared" si="2179"/>
        <v>89097.03</v>
      </c>
      <c r="I524" s="365"/>
      <c r="J524" s="365"/>
      <c r="K524" s="42">
        <f t="shared" ref="K524" si="2441">K129</f>
        <v>18112.432000000001</v>
      </c>
      <c r="L524" s="42">
        <f t="shared" si="2370"/>
        <v>14103.038314433408</v>
      </c>
      <c r="M524" s="42">
        <f t="shared" ref="M524" si="2442">M129</f>
        <v>25949.475021259219</v>
      </c>
      <c r="N524" s="42">
        <f t="shared" ref="N524" si="2443">N129</f>
        <v>22826.119434014297</v>
      </c>
      <c r="O524" s="42"/>
      <c r="P524" s="42">
        <f t="shared" si="2291"/>
        <v>80991.064769706922</v>
      </c>
      <c r="Q524" s="27"/>
      <c r="R524" s="27"/>
      <c r="S524" s="51">
        <f t="shared" si="2307"/>
        <v>1</v>
      </c>
      <c r="T524" s="51">
        <f t="shared" si="2308"/>
        <v>1.0003908000071082</v>
      </c>
      <c r="U524" s="51">
        <f t="shared" si="2309"/>
        <v>0.7741211182263843</v>
      </c>
      <c r="V524" s="51">
        <f t="shared" si="2310"/>
        <v>0.97690042040455072</v>
      </c>
      <c r="W524" s="51"/>
      <c r="X524" s="51">
        <f t="shared" si="2311"/>
        <v>0.90902092662019063</v>
      </c>
      <c r="Y524" s="218"/>
      <c r="Z524" s="231">
        <f t="shared" ref="Z524" si="2444">Z129</f>
        <v>97774.288654786098</v>
      </c>
      <c r="AA524" s="231">
        <f t="shared" si="2374"/>
        <v>66811.294146901753</v>
      </c>
      <c r="AB524" s="231">
        <f t="shared" si="2424"/>
        <v>2050.575599883819</v>
      </c>
      <c r="AC524" s="277">
        <f t="shared" si="2424"/>
        <v>1.2351947387818187</v>
      </c>
      <c r="AD524" s="23"/>
      <c r="AE524" s="42">
        <f t="shared" si="2375"/>
        <v>9894.7000000000007</v>
      </c>
      <c r="AH524" s="267">
        <f t="shared" si="2183"/>
        <v>185.24739222547532</v>
      </c>
      <c r="AI524" s="267">
        <f t="shared" si="2184"/>
        <v>211.08763861727127</v>
      </c>
      <c r="AJ524" s="267">
        <f t="shared" si="2363"/>
        <v>12.65472729838854</v>
      </c>
      <c r="AK524" s="51">
        <f t="shared" si="2203"/>
        <v>18.479773850499082</v>
      </c>
      <c r="AN524" s="34">
        <f t="shared" si="2204"/>
        <v>8.1852976613446504</v>
      </c>
      <c r="AO524" s="34">
        <f t="shared" si="2205"/>
        <v>9.0045206019384114</v>
      </c>
      <c r="AQ524" s="26">
        <f t="shared" si="2294"/>
        <v>1.0089546142961152</v>
      </c>
      <c r="AR524" s="26">
        <f t="shared" si="2206"/>
        <v>1.06948819041193</v>
      </c>
      <c r="AS524" s="26">
        <f t="shared" si="2313"/>
        <v>0.94835714914914593</v>
      </c>
      <c r="AT524" s="26">
        <f t="shared" si="2314"/>
        <v>0.95343799570510035</v>
      </c>
      <c r="AU524" s="26"/>
      <c r="AV524" s="26">
        <f t="shared" si="2295"/>
        <v>0.89558386756855324</v>
      </c>
      <c r="AY524" s="34">
        <f t="shared" si="2296"/>
        <v>9.8814808589230694</v>
      </c>
      <c r="AZ524" s="34">
        <f t="shared" si="2207"/>
        <v>6.7522304008107117</v>
      </c>
      <c r="BA524" s="34">
        <f t="shared" si="2297"/>
        <v>0.2072397950300483</v>
      </c>
      <c r="BB524" s="34">
        <f t="shared" si="2208"/>
        <v>1.2483397564168886E-4</v>
      </c>
      <c r="BD524" s="26"/>
      <c r="BE524" s="26"/>
      <c r="BF524" s="26"/>
      <c r="BH524" s="258">
        <f>[2]Residential_Total_LMDI_UtilAdj!AG60</f>
        <v>0.93694723809939318</v>
      </c>
      <c r="BI524" s="258">
        <f>[10]Total_Commercial_LMDI_UtilAdj!AG60</f>
        <v>1.0686074212285142</v>
      </c>
      <c r="BJ524" s="258">
        <f>[11]Industrial_Total_LMDI_UtilAdj!AG60</f>
        <v>0.96158893978542437</v>
      </c>
      <c r="BK524" s="258">
        <f t="shared" si="2298"/>
        <v>0.91767019977188213</v>
      </c>
      <c r="BL524" s="365"/>
      <c r="BN524" s="258">
        <f>[2]Residential_Total_LMDI_UtilAdj!AE60</f>
        <v>1.0864932927257893</v>
      </c>
      <c r="BO524" s="258">
        <f>[10]Total_Commercial_LMDI_UtilAdj!AE60</f>
        <v>1.0111209552807423</v>
      </c>
      <c r="BP524" s="258">
        <f>[11]Industrial_Total_LMDI_UtilAdj!AE60</f>
        <v>0.99187961303100303</v>
      </c>
      <c r="BQ524" s="258">
        <f t="shared" si="2299"/>
        <v>1.0389767434336543</v>
      </c>
      <c r="BR524" s="365"/>
      <c r="BZ524" s="83">
        <f t="shared" si="2209"/>
        <v>1.3043885205056884</v>
      </c>
      <c r="CA524" s="83">
        <f t="shared" si="2376"/>
        <v>0.89409569127395561</v>
      </c>
      <c r="CB524" s="83">
        <f t="shared" si="2377"/>
        <v>0.89558386756855324</v>
      </c>
      <c r="CC524" s="83">
        <f t="shared" si="2187"/>
        <v>0.91071416763657498</v>
      </c>
      <c r="CD524" s="83">
        <f t="shared" si="2188"/>
        <v>1.0291556067457599</v>
      </c>
      <c r="CE524" s="83">
        <f t="shared" si="2189"/>
        <v>0.96086627196677421</v>
      </c>
      <c r="CF524" s="84">
        <f t="shared" si="2210"/>
        <v>1.1681894869254277</v>
      </c>
      <c r="CG524" s="84">
        <f t="shared" si="2378"/>
        <v>1.1681893160065078</v>
      </c>
      <c r="CH524" s="9"/>
      <c r="CI524" s="84">
        <f t="shared" si="2211"/>
        <v>0.93726659176597904</v>
      </c>
      <c r="CJ524" s="26"/>
      <c r="CK524" s="87">
        <f t="shared" si="2191"/>
        <v>0.97569033227443469</v>
      </c>
      <c r="CL524" s="87">
        <f t="shared" si="2212"/>
        <v>1.7261369237748072E-3</v>
      </c>
      <c r="CM524" s="92">
        <f t="shared" si="2213"/>
        <v>1</v>
      </c>
      <c r="CN524" s="92">
        <f t="shared" si="2214"/>
        <v>1</v>
      </c>
      <c r="CO524" s="5">
        <f t="shared" si="2192"/>
        <v>1</v>
      </c>
      <c r="CP524" s="91">
        <f t="shared" si="2193"/>
        <v>1</v>
      </c>
      <c r="CQ524" s="37">
        <f t="shared" si="2315"/>
        <v>1.1681894869254277</v>
      </c>
      <c r="CR524">
        <f t="shared" si="2195"/>
        <v>0.93726659176597904</v>
      </c>
      <c r="CS524" s="84">
        <f t="shared" si="2196"/>
        <v>0.98338633502618478</v>
      </c>
      <c r="CT524" s="205"/>
      <c r="CU524" s="244"/>
      <c r="CV524" s="5"/>
      <c r="CW524" s="26">
        <f t="shared" si="2215"/>
        <v>0.22363494110741203</v>
      </c>
      <c r="CX524" s="26">
        <f t="shared" si="2216"/>
        <v>0.17413079275515791</v>
      </c>
      <c r="CY524" s="26">
        <f t="shared" si="2217"/>
        <v>0.3203992328665507</v>
      </c>
      <c r="CZ524" s="26">
        <f t="shared" si="2218"/>
        <v>0.28183503327087939</v>
      </c>
      <c r="DA524" s="26"/>
      <c r="DB524">
        <f t="shared" si="2219"/>
        <v>1</v>
      </c>
      <c r="DD524" s="26">
        <f t="shared" si="2235"/>
        <v>0.22632881076669148</v>
      </c>
      <c r="DE524" s="26">
        <f t="shared" si="2236"/>
        <v>0.17414960504994767</v>
      </c>
      <c r="DF524" s="26">
        <f t="shared" si="2237"/>
        <v>0.31967213760933849</v>
      </c>
      <c r="DG524" s="26">
        <f t="shared" si="2238"/>
        <v>0.27983337200502489</v>
      </c>
      <c r="DH524" s="26"/>
      <c r="DI524" s="26">
        <f t="shared" si="2239"/>
        <v>0.99998392543100245</v>
      </c>
      <c r="DJ524" s="26"/>
      <c r="DK524" s="26">
        <f t="shared" si="2240"/>
        <v>0.22633244896325871</v>
      </c>
      <c r="DL524" s="26">
        <f t="shared" si="2241"/>
        <v>0.1741524044747895</v>
      </c>
      <c r="DM524" s="26">
        <f t="shared" si="2242"/>
        <v>0.31967727628377307</v>
      </c>
      <c r="DN524" s="26">
        <f t="shared" si="2243"/>
        <v>0.2798378702781788</v>
      </c>
      <c r="DO524" s="26"/>
      <c r="DP524" s="26">
        <f t="shared" si="2244"/>
        <v>1</v>
      </c>
      <c r="DQ524" s="26"/>
      <c r="DR524" s="26"/>
      <c r="DS524" s="26">
        <f t="shared" si="2245"/>
        <v>-1.9170334762510403E-2</v>
      </c>
      <c r="DT524" s="26">
        <f t="shared" si="2246"/>
        <v>7.9824728632388424E-3</v>
      </c>
      <c r="DU524" s="26">
        <f t="shared" si="2247"/>
        <v>-4.818066156518061E-2</v>
      </c>
      <c r="DV524" s="26">
        <f t="shared" si="2248"/>
        <v>-2.4750703905674892E-3</v>
      </c>
      <c r="DW524" s="26"/>
      <c r="DY524" s="26">
        <f t="shared" si="2262"/>
        <v>0.98113660037853934</v>
      </c>
      <c r="DZ524" s="26">
        <f t="shared" si="2249"/>
        <v>0.83225196678717983</v>
      </c>
      <c r="EA524" s="26">
        <f t="shared" si="2197"/>
        <v>0.98338633502618478</v>
      </c>
      <c r="EC524" s="26">
        <f t="shared" si="2220"/>
        <v>-2.6195367423814793E-2</v>
      </c>
      <c r="ED524" s="26">
        <f t="shared" si="2221"/>
        <v>-2.9664108238892376E-2</v>
      </c>
      <c r="EE524" s="26">
        <f t="shared" si="2222"/>
        <v>3.1260643929734627E-2</v>
      </c>
      <c r="EF524" s="26">
        <f t="shared" si="2223"/>
        <v>-4.7183645681487087E-3</v>
      </c>
      <c r="EG524" s="26"/>
      <c r="EI524" s="26">
        <f t="shared" si="2224"/>
        <v>0.99758093364574763</v>
      </c>
      <c r="EJ524" s="26">
        <f t="shared" si="2250"/>
        <v>0.75429353944574262</v>
      </c>
      <c r="EK524" s="26">
        <f t="shared" si="2379"/>
        <v>0.91071416763657498</v>
      </c>
      <c r="EL524" s="26">
        <v>0.88624805928601624</v>
      </c>
      <c r="EM524" s="26"/>
      <c r="EN524" s="26">
        <f t="shared" si="2251"/>
        <v>-3.6713544212144933E-3</v>
      </c>
      <c r="EO524" s="26">
        <f t="shared" si="2252"/>
        <v>1.9584851309850902E-2</v>
      </c>
      <c r="EP524" s="26">
        <f t="shared" si="2253"/>
        <v>-2.0287018455132116E-2</v>
      </c>
      <c r="EQ524" s="26">
        <f t="shared" si="2254"/>
        <v>-3.1966839694650855E-3</v>
      </c>
      <c r="ET524" s="26">
        <f t="shared" si="2255"/>
        <v>0.9952114521003238</v>
      </c>
      <c r="EU524" s="26">
        <f t="shared" si="2256"/>
        <v>0.82678544532059395</v>
      </c>
      <c r="EV524" s="26">
        <f t="shared" si="2316"/>
        <v>0.96086627196677421</v>
      </c>
      <c r="EW524" s="26"/>
      <c r="EX524" s="26">
        <f t="shared" si="2225"/>
        <v>-1.0579233275815721E-2</v>
      </c>
      <c r="EY524" s="26">
        <f t="shared" si="2226"/>
        <v>-5.8536592385208626E-3</v>
      </c>
      <c r="EZ524" s="26">
        <f t="shared" si="2227"/>
        <v>-2.4729397224175463E-2</v>
      </c>
      <c r="FA524" s="26">
        <f t="shared" si="2228"/>
        <v>7.21613578897773E-4</v>
      </c>
      <c r="FB524" s="26"/>
      <c r="FC524" s="26"/>
      <c r="FD524" s="26">
        <f t="shared" si="2257"/>
        <v>0.98894422514836622</v>
      </c>
      <c r="FE524" s="26">
        <f t="shared" si="2258"/>
        <v>1.0263631267244779</v>
      </c>
      <c r="FF524" s="26">
        <f t="shared" si="2229"/>
        <v>1.0291556067457599</v>
      </c>
      <c r="FH524" s="367">
        <f>[2]Residential_Total_LMDI_UtilAdj!AF60</f>
        <v>0.99112731644480323</v>
      </c>
      <c r="FI524" s="367">
        <f>[10]Total_Commercial_LMDI_UtilAdj!AF60</f>
        <v>0.98981651626012224</v>
      </c>
      <c r="FJ524" s="367">
        <f>[11]Industrial_Total_LMDI_UtilAdj!AF60</f>
        <v>0.99431432675355813</v>
      </c>
      <c r="FK524" s="253">
        <v>1</v>
      </c>
      <c r="FL524" s="253"/>
      <c r="FM524" s="370">
        <f t="shared" si="2325"/>
        <v>-4.9197470654799048E-3</v>
      </c>
      <c r="FN524" s="370">
        <f t="shared" si="2326"/>
        <v>-5.7487192080912641E-3</v>
      </c>
      <c r="FO524" s="370">
        <f t="shared" si="2327"/>
        <v>-3.1640983871891711E-3</v>
      </c>
      <c r="FP524">
        <f t="shared" si="2319"/>
        <v>0</v>
      </c>
      <c r="FR524" s="26">
        <f t="shared" si="2300"/>
        <v>0.99687873926546744</v>
      </c>
      <c r="FS524" s="26">
        <f t="shared" si="2301"/>
        <v>0.98075650516057089</v>
      </c>
      <c r="FT524" s="37">
        <f t="shared" si="2302"/>
        <v>0.99444378776122011</v>
      </c>
      <c r="FV524" s="26">
        <f t="shared" si="2201"/>
        <v>1.3043885205056884</v>
      </c>
      <c r="FX524" s="8">
        <f t="shared" si="2260"/>
        <v>45</v>
      </c>
      <c r="FY524" t="b">
        <f t="shared" si="2232"/>
        <v>0</v>
      </c>
    </row>
    <row r="525" spans="1:181" x14ac:dyDescent="0.2">
      <c r="A525" t="s">
        <v>1073</v>
      </c>
      <c r="B525" s="365">
        <f t="shared" si="2233"/>
        <v>1995</v>
      </c>
      <c r="C525" s="42">
        <f t="shared" ref="C525:F525" si="2445">C130</f>
        <v>18518.963</v>
      </c>
      <c r="D525" s="42">
        <f t="shared" si="2445"/>
        <v>14690.053</v>
      </c>
      <c r="E525" s="42">
        <f t="shared" si="2445"/>
        <v>33970.576999999997</v>
      </c>
      <c r="F525" s="42">
        <f t="shared" si="2445"/>
        <v>23846.327000000001</v>
      </c>
      <c r="G525" s="42"/>
      <c r="H525" s="42">
        <f t="shared" si="2179"/>
        <v>91025.919999999998</v>
      </c>
      <c r="I525" s="365"/>
      <c r="J525" s="365"/>
      <c r="K525" s="42">
        <f t="shared" ref="K525" si="2446">K130</f>
        <v>18518.963000000003</v>
      </c>
      <c r="L525" s="42">
        <f t="shared" si="2370"/>
        <v>14557.722103662098</v>
      </c>
      <c r="M525" s="42">
        <f t="shared" ref="M525" si="2447">M130</f>
        <v>26556.47525650607</v>
      </c>
      <c r="N525" s="42">
        <f t="shared" ref="N525" si="2448">N130</f>
        <v>23362.837858989747</v>
      </c>
      <c r="O525" s="42"/>
      <c r="P525" s="42">
        <f t="shared" si="2291"/>
        <v>82995.998219157918</v>
      </c>
      <c r="Q525" s="27"/>
      <c r="R525" s="27"/>
      <c r="S525" s="51">
        <f t="shared" si="2307"/>
        <v>1.0000000000000002</v>
      </c>
      <c r="T525" s="51">
        <f t="shared" si="2308"/>
        <v>0.99099180266144016</v>
      </c>
      <c r="U525" s="51">
        <f t="shared" si="2309"/>
        <v>0.78174931372246259</v>
      </c>
      <c r="V525" s="51">
        <f t="shared" si="2310"/>
        <v>0.97972479614951802</v>
      </c>
      <c r="W525" s="51"/>
      <c r="X525" s="51">
        <f t="shared" si="2311"/>
        <v>0.9117842282633114</v>
      </c>
      <c r="Y525" s="218"/>
      <c r="Z525" s="231">
        <f t="shared" ref="Z525" si="2449">Z130</f>
        <v>99129.440087303403</v>
      </c>
      <c r="AA525" s="231">
        <f t="shared" si="2374"/>
        <v>67618.803117271193</v>
      </c>
      <c r="AB525" s="231">
        <f t="shared" si="2424"/>
        <v>2085.1140628875391</v>
      </c>
      <c r="AC525" s="277">
        <f t="shared" si="2424"/>
        <v>1.2729453420385728</v>
      </c>
      <c r="AD525" s="23"/>
      <c r="AE525" s="42">
        <f t="shared" si="2375"/>
        <v>10163.700000000001</v>
      </c>
      <c r="AH525" s="267">
        <f t="shared" si="2183"/>
        <v>186.81597498876553</v>
      </c>
      <c r="AI525" s="267">
        <f t="shared" si="2184"/>
        <v>215.29103492729178</v>
      </c>
      <c r="AJ525" s="267">
        <f t="shared" si="2363"/>
        <v>12.736221835140151</v>
      </c>
      <c r="AK525" s="51">
        <f t="shared" si="2203"/>
        <v>18.353370790905338</v>
      </c>
      <c r="AN525" s="34">
        <f t="shared" si="2204"/>
        <v>8.1659236517368594</v>
      </c>
      <c r="AO525" s="34">
        <f t="shared" si="2205"/>
        <v>8.9559825654043301</v>
      </c>
      <c r="AQ525" s="26">
        <f t="shared" si="2294"/>
        <v>1.0174979400504702</v>
      </c>
      <c r="AR525" s="26">
        <f t="shared" si="2206"/>
        <v>1.0907849501020552</v>
      </c>
      <c r="AS525" s="26">
        <f t="shared" si="2313"/>
        <v>0.95446442627354755</v>
      </c>
      <c r="AT525" s="26">
        <f t="shared" si="2314"/>
        <v>0.94691640725033699</v>
      </c>
      <c r="AU525" s="26"/>
      <c r="AV525" s="26">
        <f t="shared" si="2295"/>
        <v>0.89346408510336606</v>
      </c>
      <c r="AY525" s="34">
        <f t="shared" si="2296"/>
        <v>9.7532827697888962</v>
      </c>
      <c r="AZ525" s="34">
        <f t="shared" si="2207"/>
        <v>6.6529711736150405</v>
      </c>
      <c r="BA525" s="34">
        <f t="shared" si="2297"/>
        <v>0.20515305084639837</v>
      </c>
      <c r="BB525" s="34">
        <f t="shared" si="2208"/>
        <v>1.2524428525424527E-4</v>
      </c>
      <c r="BD525" s="26"/>
      <c r="BE525" s="26"/>
      <c r="BF525" s="26"/>
      <c r="BH525" s="258">
        <f>[2]Residential_Total_LMDI_UtilAdj!AG61</f>
        <v>0.92295498808032805</v>
      </c>
      <c r="BI525" s="258">
        <f>[10]Total_Commercial_LMDI_UtilAdj!AG61</f>
        <v>1.0807091208608404</v>
      </c>
      <c r="BJ525" s="258">
        <f>[11]Industrial_Total_LMDI_UtilAdj!AG61</f>
        <v>0.96709168588785854</v>
      </c>
      <c r="BK525" s="258">
        <f t="shared" si="2298"/>
        <v>0.91260196733691934</v>
      </c>
      <c r="BL525" s="365"/>
      <c r="BN525" s="258">
        <f>[2]Residential_Total_LMDI_UtilAdj!AE61</f>
        <v>1.1079530668777477</v>
      </c>
      <c r="BO525" s="258">
        <f>[10]Total_Commercial_LMDI_UtilAdj!AE61</f>
        <v>1.0150979563742817</v>
      </c>
      <c r="BP525" s="258">
        <f>[11]Industrial_Total_LMDI_UtilAdj!AE61</f>
        <v>0.99012845770288738</v>
      </c>
      <c r="BQ525" s="258">
        <f t="shared" si="2299"/>
        <v>1.0376006639713391</v>
      </c>
      <c r="BR525" s="365"/>
      <c r="BZ525" s="83">
        <f t="shared" si="2209"/>
        <v>1.3398499808850866</v>
      </c>
      <c r="CA525" s="83">
        <f t="shared" si="2376"/>
        <v>0.88927615104005608</v>
      </c>
      <c r="CB525" s="83">
        <f t="shared" si="2377"/>
        <v>0.89346408510336606</v>
      </c>
      <c r="CC525" s="83">
        <f t="shared" si="2187"/>
        <v>0.90361897340116493</v>
      </c>
      <c r="CD525" s="83">
        <f t="shared" si="2188"/>
        <v>1.0334004317961729</v>
      </c>
      <c r="CE525" s="83">
        <f t="shared" si="2189"/>
        <v>0.95978500279785783</v>
      </c>
      <c r="CF525" s="84">
        <f t="shared" si="2210"/>
        <v>1.1971080229663145</v>
      </c>
      <c r="CG525" s="84">
        <f t="shared" si="2378"/>
        <v>1.1971078373472563</v>
      </c>
      <c r="CH525" s="9"/>
      <c r="CI525" s="84">
        <f t="shared" si="2211"/>
        <v>0.93380023729197836</v>
      </c>
      <c r="CJ525" s="26"/>
      <c r="CK525" s="87">
        <f t="shared" si="2191"/>
        <v>1.003099615681653</v>
      </c>
      <c r="CL525" s="87">
        <f t="shared" si="2212"/>
        <v>1.6672562561659114E-3</v>
      </c>
      <c r="CM525" s="92">
        <f t="shared" si="2213"/>
        <v>1</v>
      </c>
      <c r="CN525" s="92">
        <f t="shared" si="2214"/>
        <v>1</v>
      </c>
      <c r="CO525" s="5">
        <f t="shared" si="2192"/>
        <v>1</v>
      </c>
      <c r="CP525" s="91">
        <f t="shared" si="2193"/>
        <v>1</v>
      </c>
      <c r="CQ525" s="37">
        <f t="shared" si="2315"/>
        <v>1.1971080229663145</v>
      </c>
      <c r="CR525">
        <f t="shared" si="2195"/>
        <v>0.93380023729197836</v>
      </c>
      <c r="CS525" s="84">
        <f t="shared" si="2196"/>
        <v>0.98876197977608193</v>
      </c>
      <c r="CT525" s="205"/>
      <c r="CU525" s="244"/>
      <c r="CV525" s="5"/>
      <c r="CW525" s="26">
        <f t="shared" si="2215"/>
        <v>0.22313079422334464</v>
      </c>
      <c r="CX525" s="26">
        <f t="shared" si="2216"/>
        <v>0.17540269911835035</v>
      </c>
      <c r="CY525" s="26">
        <f t="shared" si="2217"/>
        <v>0.31997296045987017</v>
      </c>
      <c r="CZ525" s="26">
        <f t="shared" si="2218"/>
        <v>0.28149354619843486</v>
      </c>
      <c r="DA525" s="26"/>
      <c r="DB525">
        <f t="shared" si="2219"/>
        <v>1</v>
      </c>
      <c r="DD525" s="26">
        <f t="shared" si="2235"/>
        <v>0.22338277284903019</v>
      </c>
      <c r="DE525" s="26">
        <f t="shared" si="2236"/>
        <v>0.17476597455072965</v>
      </c>
      <c r="DF525" s="26">
        <f t="shared" si="2237"/>
        <v>0.32018604937087158</v>
      </c>
      <c r="DG525" s="26">
        <f t="shared" si="2238"/>
        <v>0.28166425523335309</v>
      </c>
      <c r="DH525" s="26"/>
      <c r="DI525" s="26">
        <f t="shared" si="2239"/>
        <v>0.99999905200398453</v>
      </c>
      <c r="DJ525" s="26"/>
      <c r="DK525" s="26">
        <f t="shared" si="2240"/>
        <v>0.22338298461520953</v>
      </c>
      <c r="DL525" s="26">
        <f t="shared" si="2241"/>
        <v>0.17476614022833423</v>
      </c>
      <c r="DM525" s="26">
        <f t="shared" si="2242"/>
        <v>0.32018635290625835</v>
      </c>
      <c r="DN525" s="26">
        <f t="shared" si="2243"/>
        <v>0.28166452225019789</v>
      </c>
      <c r="DO525" s="26"/>
      <c r="DP525" s="26">
        <f t="shared" si="2244"/>
        <v>1</v>
      </c>
      <c r="DQ525" s="26"/>
      <c r="DR525" s="26"/>
      <c r="DS525" s="26">
        <f t="shared" si="2245"/>
        <v>8.4318543283400486E-3</v>
      </c>
      <c r="DT525" s="26">
        <f t="shared" si="2246"/>
        <v>1.9717367453345756E-2</v>
      </c>
      <c r="DU525" s="26">
        <f t="shared" si="2247"/>
        <v>6.4192020678357446E-3</v>
      </c>
      <c r="DV525" s="26">
        <f t="shared" si="2248"/>
        <v>-6.863576653444484E-3</v>
      </c>
      <c r="DW525" s="26"/>
      <c r="DY525" s="26">
        <f t="shared" si="2262"/>
        <v>1.0054664627302901</v>
      </c>
      <c r="DZ525" s="26">
        <f t="shared" si="2249"/>
        <v>0.83680144114583255</v>
      </c>
      <c r="EA525" s="26">
        <f t="shared" si="2197"/>
        <v>0.98876197977608193</v>
      </c>
      <c r="EC525" s="26">
        <f t="shared" si="2220"/>
        <v>-1.3058462356339869E-2</v>
      </c>
      <c r="ED525" s="26">
        <f t="shared" si="2221"/>
        <v>-1.4809332143989048E-2</v>
      </c>
      <c r="EE525" s="26">
        <f t="shared" si="2222"/>
        <v>-1.0120262826080103E-2</v>
      </c>
      <c r="EF525" s="26">
        <f t="shared" si="2223"/>
        <v>3.2814526082235516E-3</v>
      </c>
      <c r="EG525" s="26"/>
      <c r="EI525" s="26">
        <f t="shared" si="2224"/>
        <v>0.99220919747650016</v>
      </c>
      <c r="EJ525" s="26">
        <f t="shared" si="2250"/>
        <v>0.74841698743516916</v>
      </c>
      <c r="EK525" s="26">
        <f t="shared" si="2379"/>
        <v>0.90361897340116493</v>
      </c>
      <c r="EL525" s="26">
        <v>0.88873877675023238</v>
      </c>
      <c r="EM525" s="26"/>
      <c r="EN525" s="26">
        <f t="shared" si="2251"/>
        <v>-1.5046504923853836E-2</v>
      </c>
      <c r="EO525" s="26">
        <f t="shared" si="2252"/>
        <v>1.1261093730989935E-2</v>
      </c>
      <c r="EP525" s="26">
        <f t="shared" si="2253"/>
        <v>5.7062439063478212E-3</v>
      </c>
      <c r="EQ525" s="26">
        <f t="shared" si="2254"/>
        <v>-5.5382423231824214E-3</v>
      </c>
      <c r="ET525" s="26">
        <f t="shared" si="2255"/>
        <v>0.9988746933881828</v>
      </c>
      <c r="EU525" s="26">
        <f t="shared" si="2256"/>
        <v>0.82585505819242044</v>
      </c>
      <c r="EV525" s="26">
        <f t="shared" si="2316"/>
        <v>0.95978500279785783</v>
      </c>
      <c r="EW525" s="26"/>
      <c r="EX525" s="26">
        <f t="shared" si="2225"/>
        <v>1.9558881604125167E-2</v>
      </c>
      <c r="EY525" s="26">
        <f t="shared" si="2226"/>
        <v>3.9255444490827627E-3</v>
      </c>
      <c r="EZ525" s="26">
        <f t="shared" si="2227"/>
        <v>-1.7670521221727867E-3</v>
      </c>
      <c r="FA525" s="26">
        <f t="shared" si="2228"/>
        <v>-1.3253343302619888E-3</v>
      </c>
      <c r="FB525" s="26"/>
      <c r="FC525" s="26"/>
      <c r="FD525" s="26">
        <f t="shared" si="2257"/>
        <v>1.0041245706893978</v>
      </c>
      <c r="FE525" s="26">
        <f t="shared" si="2258"/>
        <v>1.0305964339936444</v>
      </c>
      <c r="FF525" s="26">
        <f t="shared" si="2229"/>
        <v>1.0334004317961729</v>
      </c>
      <c r="FH525" s="367">
        <f>[2]Residential_Total_LMDI_UtilAdj!AF61</f>
        <v>0.99501964076416205</v>
      </c>
      <c r="FI525" s="367">
        <f>[10]Total_Commercial_LMDI_UtilAdj!AF61</f>
        <v>0.9943112815189199</v>
      </c>
      <c r="FJ525" s="367">
        <f>[11]Industrial_Total_LMDI_UtilAdj!AF61</f>
        <v>0.99678332400441172</v>
      </c>
      <c r="FK525" s="253">
        <v>1</v>
      </c>
      <c r="FL525" s="253"/>
      <c r="FM525" s="370">
        <f t="shared" si="2325"/>
        <v>3.9194776480689052E-3</v>
      </c>
      <c r="FN525" s="370">
        <f t="shared" si="2326"/>
        <v>4.5307292732727541E-3</v>
      </c>
      <c r="FO525" s="370">
        <f t="shared" si="2327"/>
        <v>2.4800375967450007E-3</v>
      </c>
      <c r="FP525">
        <f t="shared" si="2319"/>
        <v>0</v>
      </c>
      <c r="FR525" s="26">
        <f t="shared" si="2300"/>
        <v>1.0024644686986233</v>
      </c>
      <c r="FS525" s="26">
        <f t="shared" si="2301"/>
        <v>0.98317354886851027</v>
      </c>
      <c r="FT525" s="37">
        <f t="shared" si="2302"/>
        <v>0.99689456334869797</v>
      </c>
      <c r="FV525" s="26">
        <f t="shared" si="2201"/>
        <v>1.3398499808850866</v>
      </c>
      <c r="FX525" s="8">
        <f t="shared" si="2260"/>
        <v>46</v>
      </c>
      <c r="FY525" t="b">
        <f t="shared" si="2232"/>
        <v>0</v>
      </c>
    </row>
    <row r="526" spans="1:181" x14ac:dyDescent="0.2">
      <c r="A526" t="s">
        <v>1073</v>
      </c>
      <c r="B526" s="365">
        <f t="shared" si="2233"/>
        <v>1996</v>
      </c>
      <c r="C526" s="42">
        <f t="shared" ref="C526:F526" si="2450">C131</f>
        <v>19504.388999999999</v>
      </c>
      <c r="D526" s="42">
        <f t="shared" si="2450"/>
        <v>15171.991</v>
      </c>
      <c r="E526" s="42">
        <f t="shared" si="2450"/>
        <v>34904.146000000001</v>
      </c>
      <c r="F526" s="42">
        <f t="shared" si="2450"/>
        <v>24437.357</v>
      </c>
      <c r="G526" s="42"/>
      <c r="H526" s="42">
        <f t="shared" si="2179"/>
        <v>94017.883000000002</v>
      </c>
      <c r="I526" s="365"/>
      <c r="J526" s="365"/>
      <c r="K526" s="42">
        <f t="shared" ref="K526" si="2451">K131</f>
        <v>19504.389000000003</v>
      </c>
      <c r="L526" s="42">
        <f t="shared" si="2370"/>
        <v>15039.542459424625</v>
      </c>
      <c r="M526" s="42">
        <f t="shared" ref="M526" si="2452">M131</f>
        <v>26884.916888816279</v>
      </c>
      <c r="N526" s="42">
        <f t="shared" ref="N526" si="2453">N131</f>
        <v>23930.09619143662</v>
      </c>
      <c r="O526" s="42"/>
      <c r="P526" s="42">
        <f t="shared" si="2291"/>
        <v>85358.944539677526</v>
      </c>
      <c r="Q526" s="27"/>
      <c r="R526" s="27"/>
      <c r="S526" s="51">
        <f t="shared" si="2307"/>
        <v>1.0000000000000002</v>
      </c>
      <c r="T526" s="51">
        <f t="shared" si="2308"/>
        <v>0.99127019383445625</v>
      </c>
      <c r="U526" s="51">
        <f t="shared" si="2309"/>
        <v>0.77024995508603122</v>
      </c>
      <c r="V526" s="51">
        <f t="shared" si="2310"/>
        <v>0.97924240299131449</v>
      </c>
      <c r="W526" s="51"/>
      <c r="X526" s="51">
        <f t="shared" si="2311"/>
        <v>0.90790115471625255</v>
      </c>
      <c r="Y526" s="218"/>
      <c r="Z526" s="231">
        <f t="shared" ref="Z526" si="2454">Z131</f>
        <v>99879.977569490846</v>
      </c>
      <c r="AA526" s="231">
        <f t="shared" si="2374"/>
        <v>68514.157016594836</v>
      </c>
      <c r="AB526" s="231">
        <f t="shared" si="2424"/>
        <v>2106.0736277679989</v>
      </c>
      <c r="AC526" s="277">
        <f t="shared" si="2424"/>
        <v>1.3079839647165596</v>
      </c>
      <c r="AD526" s="23"/>
      <c r="AE526" s="42">
        <f t="shared" si="2375"/>
        <v>10549.5</v>
      </c>
      <c r="AH526" s="267">
        <f t="shared" si="2183"/>
        <v>195.27826772317755</v>
      </c>
      <c r="AI526" s="267">
        <f t="shared" si="2184"/>
        <v>219.50999785025294</v>
      </c>
      <c r="AJ526" s="267">
        <f t="shared" si="2363"/>
        <v>12.765421177277982</v>
      </c>
      <c r="AK526" s="51">
        <f t="shared" si="2203"/>
        <v>18.295404865014746</v>
      </c>
      <c r="AN526" s="34">
        <f t="shared" si="2204"/>
        <v>8.0912786899547395</v>
      </c>
      <c r="AO526" s="34">
        <f t="shared" si="2205"/>
        <v>8.9120700507133037</v>
      </c>
      <c r="AQ526" s="26">
        <f t="shared" si="2294"/>
        <v>1.0635880317885353</v>
      </c>
      <c r="AR526" s="26">
        <f t="shared" si="2206"/>
        <v>1.1121605789709434</v>
      </c>
      <c r="AS526" s="26">
        <f t="shared" si="2313"/>
        <v>0.95665265239758179</v>
      </c>
      <c r="AT526" s="26">
        <f t="shared" si="2314"/>
        <v>0.94392573665840096</v>
      </c>
      <c r="AU526" s="26"/>
      <c r="AV526" s="26">
        <f t="shared" si="2295"/>
        <v>0.88529690214518941</v>
      </c>
      <c r="AY526" s="34">
        <f t="shared" si="2296"/>
        <v>9.4677451603858813</v>
      </c>
      <c r="AZ526" s="34">
        <f t="shared" si="2207"/>
        <v>6.4945406907052314</v>
      </c>
      <c r="BA526" s="34">
        <f t="shared" si="2297"/>
        <v>0.19963729349902828</v>
      </c>
      <c r="BB526" s="34">
        <f t="shared" si="2208"/>
        <v>1.239853988072003E-4</v>
      </c>
      <c r="BD526" s="26"/>
      <c r="BE526" s="26"/>
      <c r="BF526" s="26"/>
      <c r="BH526" s="258">
        <f>[2]Residential_Total_LMDI_UtilAdj!AG62</f>
        <v>0.95575722433618748</v>
      </c>
      <c r="BI526" s="258">
        <f>[10]Total_Commercial_LMDI_UtilAdj!AG62</f>
        <v>1.1042954000952676</v>
      </c>
      <c r="BJ526" s="258">
        <f>[11]Industrial_Total_LMDI_UtilAdj!AG62</f>
        <v>0.96141515180243142</v>
      </c>
      <c r="BK526" s="258">
        <f t="shared" si="2298"/>
        <v>0.90593073042817418</v>
      </c>
      <c r="BL526" s="365"/>
      <c r="BN526" s="258">
        <f>[2]Residential_Total_LMDI_UtilAdj!AE62</f>
        <v>1.1177749188326078</v>
      </c>
      <c r="BO526" s="258">
        <f>[10]Total_Commercial_LMDI_UtilAdj!AE62</f>
        <v>1.0122390757114932</v>
      </c>
      <c r="BP526" s="258">
        <f>[11]Industrial_Total_LMDI_UtilAdj!AE62</f>
        <v>0.99790822978131311</v>
      </c>
      <c r="BQ526" s="258">
        <f t="shared" si="2299"/>
        <v>1.0419402995770661</v>
      </c>
      <c r="BR526" s="365"/>
      <c r="BZ526" s="83">
        <f t="shared" si="2209"/>
        <v>1.3907088337266171</v>
      </c>
      <c r="CA526" s="83">
        <f t="shared" si="2376"/>
        <v>0.8849158977946141</v>
      </c>
      <c r="CB526" s="83">
        <f t="shared" si="2377"/>
        <v>0.88529690214518941</v>
      </c>
      <c r="CC526" s="83">
        <f t="shared" si="2187"/>
        <v>0.88357040634602757</v>
      </c>
      <c r="CD526" s="83">
        <f t="shared" si="2188"/>
        <v>1.0387406401445323</v>
      </c>
      <c r="CE526" s="83">
        <f t="shared" si="2189"/>
        <v>0.96725365683256048</v>
      </c>
      <c r="CF526" s="84">
        <f t="shared" si="2210"/>
        <v>1.2311905902847253</v>
      </c>
      <c r="CG526" s="84">
        <f t="shared" si="2378"/>
        <v>1.2311902222841236</v>
      </c>
      <c r="CH526" s="9"/>
      <c r="CI526" s="84">
        <f t="shared" si="2211"/>
        <v>0.9178004895006372</v>
      </c>
      <c r="CJ526" s="26"/>
      <c r="CK526" s="87">
        <f t="shared" si="2191"/>
        <v>1.06815197161596</v>
      </c>
      <c r="CL526" s="87">
        <f t="shared" si="2212"/>
        <v>1.5219739481092229E-3</v>
      </c>
      <c r="CM526" s="92">
        <f t="shared" si="2213"/>
        <v>1</v>
      </c>
      <c r="CN526" s="92">
        <f t="shared" si="2214"/>
        <v>1</v>
      </c>
      <c r="CO526" s="5">
        <f t="shared" si="2192"/>
        <v>1</v>
      </c>
      <c r="CP526" s="91">
        <f t="shared" si="2193"/>
        <v>1</v>
      </c>
      <c r="CQ526" s="37">
        <f t="shared" si="2315"/>
        <v>1.2311905902847253</v>
      </c>
      <c r="CR526">
        <f t="shared" si="2195"/>
        <v>0.9178004895006372</v>
      </c>
      <c r="CS526" s="84">
        <f t="shared" si="2196"/>
        <v>1.0019539991230604</v>
      </c>
      <c r="CT526" s="205"/>
      <c r="CU526" s="244"/>
      <c r="CV526" s="5"/>
      <c r="CW526" s="26">
        <f t="shared" si="2215"/>
        <v>0.22849847904262391</v>
      </c>
      <c r="CX526" s="26">
        <f t="shared" si="2216"/>
        <v>0.17619175753085572</v>
      </c>
      <c r="CY526" s="26">
        <f t="shared" si="2217"/>
        <v>0.31496308950164353</v>
      </c>
      <c r="CZ526" s="26">
        <f t="shared" si="2218"/>
        <v>0.28034667392487683</v>
      </c>
      <c r="DA526" s="26"/>
      <c r="DB526">
        <f t="shared" si="2219"/>
        <v>1</v>
      </c>
      <c r="DD526" s="26">
        <f t="shared" si="2235"/>
        <v>0.22580400360297026</v>
      </c>
      <c r="DE526" s="26">
        <f t="shared" si="2236"/>
        <v>0.17579693318626477</v>
      </c>
      <c r="DF526" s="26">
        <f t="shared" si="2237"/>
        <v>0.317461436594487</v>
      </c>
      <c r="DG526" s="26">
        <f t="shared" si="2238"/>
        <v>0.28091971988029912</v>
      </c>
      <c r="DH526" s="26"/>
      <c r="DI526" s="26">
        <f t="shared" si="2239"/>
        <v>0.9999820932640211</v>
      </c>
      <c r="DJ526" s="26"/>
      <c r="DK526" s="26">
        <f t="shared" si="2240"/>
        <v>0.22580804708805138</v>
      </c>
      <c r="DL526" s="26">
        <f t="shared" si="2241"/>
        <v>0.17580008119190374</v>
      </c>
      <c r="DM526" s="26">
        <f t="shared" si="2242"/>
        <v>0.3174671213944118</v>
      </c>
      <c r="DN526" s="26">
        <f t="shared" si="2243"/>
        <v>0.28092475032563313</v>
      </c>
      <c r="DO526" s="26"/>
      <c r="DP526" s="26">
        <f t="shared" si="2244"/>
        <v>1</v>
      </c>
      <c r="DQ526" s="26"/>
      <c r="DR526" s="26"/>
      <c r="DS526" s="26">
        <f t="shared" si="2245"/>
        <v>4.4301513961948535E-2</v>
      </c>
      <c r="DT526" s="26">
        <f t="shared" si="2246"/>
        <v>1.9407016177701925E-2</v>
      </c>
      <c r="DU526" s="26">
        <f t="shared" si="2247"/>
        <v>2.2899979333836332E-3</v>
      </c>
      <c r="DV526" s="26">
        <f t="shared" si="2248"/>
        <v>-3.1633239141034076E-3</v>
      </c>
      <c r="DW526" s="26"/>
      <c r="DY526" s="26">
        <f t="shared" si="2262"/>
        <v>1.0133419565242243</v>
      </c>
      <c r="DZ526" s="26">
        <f t="shared" si="2249"/>
        <v>0.8479660095930085</v>
      </c>
      <c r="EA526" s="26">
        <f t="shared" si="2197"/>
        <v>1.0019539991230604</v>
      </c>
      <c r="EC526" s="26">
        <f t="shared" si="2220"/>
        <v>-2.9713147275339098E-2</v>
      </c>
      <c r="ED526" s="26">
        <f t="shared" si="2221"/>
        <v>-2.4101617654725651E-2</v>
      </c>
      <c r="EE526" s="26">
        <f t="shared" si="2222"/>
        <v>-2.7254102471514222E-2</v>
      </c>
      <c r="EF526" s="26">
        <f t="shared" si="2223"/>
        <v>-1.0102305094489497E-2</v>
      </c>
      <c r="EG526" s="26"/>
      <c r="EI526" s="26">
        <f t="shared" si="2224"/>
        <v>0.97781302999905395</v>
      </c>
      <c r="EJ526" s="26">
        <f t="shared" si="2250"/>
        <v>0.73181188218674664</v>
      </c>
      <c r="EK526" s="26">
        <f t="shared" si="2379"/>
        <v>0.88357040634602757</v>
      </c>
      <c r="EL526" s="26">
        <v>0.87741098487337266</v>
      </c>
      <c r="EM526" s="26"/>
      <c r="EN526" s="26">
        <f t="shared" si="2251"/>
        <v>3.4923465024836009E-2</v>
      </c>
      <c r="EO526" s="26">
        <f t="shared" si="2252"/>
        <v>2.1590065551149468E-2</v>
      </c>
      <c r="EP526" s="26">
        <f t="shared" si="2253"/>
        <v>-5.8869902544459356E-3</v>
      </c>
      <c r="EQ526" s="26">
        <f t="shared" si="2254"/>
        <v>-7.336977601407421E-3</v>
      </c>
      <c r="ET526" s="26">
        <f t="shared" si="2255"/>
        <v>1.0077815906822163</v>
      </c>
      <c r="EU526" s="26">
        <f t="shared" si="2256"/>
        <v>0.83228152421811175</v>
      </c>
      <c r="EV526" s="26">
        <f t="shared" si="2316"/>
        <v>0.96725365683256048</v>
      </c>
      <c r="EW526" s="26"/>
      <c r="EX526" s="26">
        <f t="shared" si="2225"/>
        <v>8.8258006133123817E-3</v>
      </c>
      <c r="EY526" s="26">
        <f t="shared" si="2226"/>
        <v>-2.8203327937776448E-3</v>
      </c>
      <c r="EZ526" s="26">
        <f t="shared" si="2227"/>
        <v>7.8266279898908074E-3</v>
      </c>
      <c r="FA526" s="26">
        <f t="shared" si="2228"/>
        <v>4.1736536873045052E-3</v>
      </c>
      <c r="FB526" s="26"/>
      <c r="FC526" s="26"/>
      <c r="FD526" s="26">
        <f t="shared" si="2257"/>
        <v>1.0051676080094891</v>
      </c>
      <c r="FE526" s="26">
        <f t="shared" si="2258"/>
        <v>1.0359221523805009</v>
      </c>
      <c r="FF526" s="26">
        <f t="shared" si="2229"/>
        <v>1.0387406401445323</v>
      </c>
      <c r="FH526" s="367">
        <f>[2]Residential_Total_LMDI_UtilAdj!AF62</f>
        <v>0.99556929045051201</v>
      </c>
      <c r="FI526" s="367">
        <f>[10]Total_Commercial_LMDI_UtilAdj!AF62</f>
        <v>0.99494514156607605</v>
      </c>
      <c r="FJ526" s="367">
        <f>[11]Industrial_Total_LMDI_UtilAdj!AF62</f>
        <v>0.99713307018634645</v>
      </c>
      <c r="FK526" s="253">
        <v>1</v>
      </c>
      <c r="FL526" s="253"/>
      <c r="FM526" s="370">
        <f t="shared" si="2325"/>
        <v>5.522483238002302E-4</v>
      </c>
      <c r="FN526" s="370">
        <f t="shared" si="2326"/>
        <v>6.3728342033009884E-4</v>
      </c>
      <c r="FO526" s="370">
        <f t="shared" si="2327"/>
        <v>3.508132904074656E-4</v>
      </c>
      <c r="FP526">
        <f t="shared" si="2319"/>
        <v>0</v>
      </c>
      <c r="FR526" s="26">
        <f t="shared" si="2300"/>
        <v>1.0003481688747116</v>
      </c>
      <c r="FS526" s="26">
        <f t="shared" si="2301"/>
        <v>0.98351585929666596</v>
      </c>
      <c r="FT526" s="37">
        <f t="shared" si="2302"/>
        <v>0.99724165100702511</v>
      </c>
      <c r="FV526" s="26">
        <f t="shared" si="2201"/>
        <v>1.3907088337266171</v>
      </c>
      <c r="FX526" s="8">
        <f t="shared" si="2260"/>
        <v>47</v>
      </c>
      <c r="FY526" t="b">
        <f t="shared" si="2232"/>
        <v>0</v>
      </c>
    </row>
    <row r="527" spans="1:181" x14ac:dyDescent="0.2">
      <c r="A527" t="s">
        <v>1073</v>
      </c>
      <c r="B527" s="365">
        <f t="shared" si="2233"/>
        <v>1997</v>
      </c>
      <c r="C527" s="42">
        <f t="shared" ref="C527:F527" si="2455">C132</f>
        <v>18964.947</v>
      </c>
      <c r="D527" s="42">
        <f t="shared" si="2455"/>
        <v>15681.225</v>
      </c>
      <c r="E527" s="42">
        <f t="shared" si="2455"/>
        <v>35200.305</v>
      </c>
      <c r="F527" s="42">
        <f t="shared" si="2455"/>
        <v>24749.594000000001</v>
      </c>
      <c r="G527" s="42"/>
      <c r="H527" s="42">
        <f t="shared" si="2179"/>
        <v>94596.070999999996</v>
      </c>
      <c r="I527" s="365"/>
      <c r="J527" s="365"/>
      <c r="K527" s="42">
        <f t="shared" ref="K527" si="2456">K132</f>
        <v>18964.947</v>
      </c>
      <c r="L527" s="42">
        <f t="shared" si="2370"/>
        <v>15298.579911428065</v>
      </c>
      <c r="M527" s="42">
        <f t="shared" ref="M527" si="2457">M132</f>
        <v>26894.082063352544</v>
      </c>
      <c r="N527" s="42">
        <f t="shared" ref="N527" si="2458">N132</f>
        <v>24460.385329417175</v>
      </c>
      <c r="O527" s="42"/>
      <c r="P527" s="42">
        <f t="shared" si="2291"/>
        <v>85617.994304197782</v>
      </c>
      <c r="Q527" s="27"/>
      <c r="R527" s="27"/>
      <c r="S527" s="51">
        <f t="shared" si="2307"/>
        <v>1</v>
      </c>
      <c r="T527" s="51">
        <f t="shared" si="2308"/>
        <v>0.97559852061481578</v>
      </c>
      <c r="U527" s="51">
        <f t="shared" si="2309"/>
        <v>0.76402980210974147</v>
      </c>
      <c r="V527" s="51">
        <f t="shared" si="2310"/>
        <v>0.98831460950095484</v>
      </c>
      <c r="W527" s="51"/>
      <c r="X527" s="51">
        <f t="shared" si="2311"/>
        <v>0.9050903848236761</v>
      </c>
      <c r="Y527" s="218"/>
      <c r="Z527" s="231">
        <f t="shared" ref="Z527" si="2459">Z132</f>
        <v>100647.96231334771</v>
      </c>
      <c r="AA527" s="231">
        <f t="shared" si="2374"/>
        <v>69518.180139864577</v>
      </c>
      <c r="AB527" s="231">
        <f t="shared" si="2424"/>
        <v>2208.0253708340274</v>
      </c>
      <c r="AC527" s="277">
        <f t="shared" si="2424"/>
        <v>1.3374430898950085</v>
      </c>
      <c r="AD527" s="23"/>
      <c r="AE527" s="42">
        <f t="shared" si="2375"/>
        <v>11022.9</v>
      </c>
      <c r="AH527" s="267">
        <f t="shared" si="2183"/>
        <v>188.42852417574392</v>
      </c>
      <c r="AI527" s="267">
        <f t="shared" si="2184"/>
        <v>220.06588608402353</v>
      </c>
      <c r="AJ527" s="267">
        <f t="shared" si="2363"/>
        <v>12.180150834586636</v>
      </c>
      <c r="AK527" s="51">
        <f t="shared" si="2203"/>
        <v>18.288916750347376</v>
      </c>
      <c r="AN527" s="34">
        <f t="shared" si="2204"/>
        <v>7.7672839546941175</v>
      </c>
      <c r="AO527" s="34">
        <f t="shared" si="2205"/>
        <v>8.581777118544121</v>
      </c>
      <c r="AQ527" s="26">
        <f t="shared" si="2294"/>
        <v>1.0262807300451655</v>
      </c>
      <c r="AR527" s="26">
        <f t="shared" si="2206"/>
        <v>1.1149770200714311</v>
      </c>
      <c r="AS527" s="26">
        <f t="shared" si="2313"/>
        <v>0.91279194322631518</v>
      </c>
      <c r="AT527" s="26">
        <f t="shared" si="2314"/>
        <v>0.94359099148811876</v>
      </c>
      <c r="AU527" s="26"/>
      <c r="AV527" s="26">
        <f t="shared" si="2295"/>
        <v>0.84984743285504138</v>
      </c>
      <c r="AY527" s="34">
        <f t="shared" si="2296"/>
        <v>9.1308060776517728</v>
      </c>
      <c r="AZ527" s="34">
        <f t="shared" si="2207"/>
        <v>6.3067051447318381</v>
      </c>
      <c r="BA527" s="34">
        <f t="shared" si="2297"/>
        <v>0.20031256482722581</v>
      </c>
      <c r="BB527" s="34">
        <f t="shared" si="2208"/>
        <v>1.2133314190412763E-4</v>
      </c>
      <c r="BD527" s="26"/>
      <c r="BE527" s="26"/>
      <c r="BF527" s="26"/>
      <c r="BH527" s="258">
        <f>[2]Residential_Total_LMDI_UtilAdj!AG63</f>
        <v>0.92838600411712058</v>
      </c>
      <c r="BI527" s="258">
        <f>[10]Total_Commercial_LMDI_UtilAdj!AG63</f>
        <v>1.1151317688054976</v>
      </c>
      <c r="BJ527" s="258">
        <f>[11]Industrial_Total_LMDI_UtilAdj!AG63</f>
        <v>0.91954578838555912</v>
      </c>
      <c r="BK527" s="258">
        <f t="shared" si="2298"/>
        <v>0.89476708570107855</v>
      </c>
      <c r="BL527" s="365"/>
      <c r="BN527" s="258">
        <f>[2]Residential_Total_LMDI_UtilAdj!AE63</f>
        <v>1.1122249935186241</v>
      </c>
      <c r="BO527" s="258">
        <f>[10]Total_Commercial_LMDI_UtilAdj!AE63</f>
        <v>1.0068785908494726</v>
      </c>
      <c r="BP527" s="258">
        <f>[11]Industrial_Total_LMDI_UtilAdj!AE63</f>
        <v>0.99656725647724775</v>
      </c>
      <c r="BQ527" s="258">
        <f t="shared" si="2299"/>
        <v>1.0545660502797622</v>
      </c>
      <c r="BR527" s="365"/>
      <c r="BZ527" s="83">
        <f t="shared" si="2209"/>
        <v>1.4531157309147475</v>
      </c>
      <c r="CA527" s="83">
        <f t="shared" si="2376"/>
        <v>0.85211976121326904</v>
      </c>
      <c r="CB527" s="83">
        <f t="shared" si="2377"/>
        <v>0.84984743285504138</v>
      </c>
      <c r="CC527" s="83">
        <f>IF(CM527=1,EK527,"NA")</f>
        <v>0.86744543937583141</v>
      </c>
      <c r="CD527" s="83">
        <f>IF(CP527&gt;0, FF527,"NA")</f>
        <v>1.0397007289465503</v>
      </c>
      <c r="CE527" s="83">
        <f>IF(CO527&gt;0,EV527, "NA")</f>
        <v>0.94590395729612209</v>
      </c>
      <c r="CF527" s="84">
        <f>IF(ISERR(CQ527),"NA ", CQ527)</f>
        <v>1.2349271967979216</v>
      </c>
      <c r="CG527" s="84">
        <f t="shared" si="2378"/>
        <v>1.2349266735591753</v>
      </c>
      <c r="CH527" s="9"/>
      <c r="CI527" s="84">
        <f>IF(ISERR(CR527),"NA ", CR527)</f>
        <v>0.90188365564041251</v>
      </c>
      <c r="CJ527" s="26"/>
      <c r="CK527" s="87">
        <f t="shared" si="2191"/>
        <v>0.98557045322435832</v>
      </c>
      <c r="CL527" s="87">
        <f t="shared" si="2212"/>
        <v>1.3995850079053106E-3</v>
      </c>
      <c r="CM527" s="92">
        <f t="shared" si="2213"/>
        <v>1</v>
      </c>
      <c r="CN527" s="92">
        <f t="shared" si="2214"/>
        <v>1</v>
      </c>
      <c r="CO527" s="5">
        <f t="shared" si="2192"/>
        <v>1</v>
      </c>
      <c r="CP527" s="91">
        <f t="shared" si="2193"/>
        <v>1</v>
      </c>
      <c r="CQ527" s="37">
        <f t="shared" si="2315"/>
        <v>1.2349271967979216</v>
      </c>
      <c r="CR527">
        <f>CC527*CD527</f>
        <v>0.90188365564041251</v>
      </c>
      <c r="CS527" s="84">
        <f t="shared" si="2196"/>
        <v>0.97971283757805883</v>
      </c>
      <c r="CT527" s="205"/>
      <c r="CU527" s="244"/>
      <c r="CV527" s="5"/>
      <c r="CW527" s="26">
        <f t="shared" si="2215"/>
        <v>0.22150655541658915</v>
      </c>
      <c r="CX527" s="26">
        <f t="shared" si="2216"/>
        <v>0.17868416605360712</v>
      </c>
      <c r="CY527" s="26">
        <f t="shared" si="2217"/>
        <v>0.31411716990004224</v>
      </c>
      <c r="CZ527" s="26">
        <f t="shared" si="2218"/>
        <v>0.28569210862976152</v>
      </c>
      <c r="DA527" s="26"/>
      <c r="DB527">
        <f t="shared" si="2219"/>
        <v>1</v>
      </c>
      <c r="DD527" s="26">
        <f t="shared" si="2235"/>
        <v>0.22498440997160543</v>
      </c>
      <c r="DE527" s="26">
        <f t="shared" si="2236"/>
        <v>0.17743504425516757</v>
      </c>
      <c r="DF527" s="26">
        <f t="shared" si="2237"/>
        <v>0.31453994011711195</v>
      </c>
      <c r="DG527" s="26">
        <f t="shared" si="2238"/>
        <v>0.28301097773375217</v>
      </c>
      <c r="DH527" s="26"/>
      <c r="DI527" s="26">
        <f t="shared" si="2239"/>
        <v>0.99997037207763717</v>
      </c>
      <c r="DJ527" s="26"/>
      <c r="DK527" s="26">
        <f t="shared" si="2240"/>
        <v>0.22499107598973719</v>
      </c>
      <c r="DL527" s="26">
        <f t="shared" si="2241"/>
        <v>0.17744030144264275</v>
      </c>
      <c r="DM527" s="26">
        <f t="shared" si="2242"/>
        <v>0.31454925955815344</v>
      </c>
      <c r="DN527" s="26">
        <f t="shared" si="2243"/>
        <v>0.28301936300946656</v>
      </c>
      <c r="DO527" s="26"/>
      <c r="DP527" s="26">
        <f t="shared" si="2244"/>
        <v>1</v>
      </c>
      <c r="DQ527" s="26"/>
      <c r="DR527" s="26"/>
      <c r="DS527" s="26">
        <f t="shared" si="2245"/>
        <v>-3.5706802423124372E-2</v>
      </c>
      <c r="DT527" s="26">
        <f t="shared" si="2246"/>
        <v>2.5292039459676734E-3</v>
      </c>
      <c r="DU527" s="26">
        <f t="shared" si="2247"/>
        <v>-4.6932398846766137E-2</v>
      </c>
      <c r="DV527" s="26">
        <f t="shared" si="2248"/>
        <v>-3.5469372938520799E-4</v>
      </c>
      <c r="DW527" s="26"/>
      <c r="DY527" s="26">
        <f t="shared" si="2262"/>
        <v>0.97780221291150327</v>
      </c>
      <c r="DZ527" s="26">
        <f t="shared" si="2249"/>
        <v>0.82914304065378075</v>
      </c>
      <c r="EA527" s="26">
        <f t="shared" si="2197"/>
        <v>0.97971283757805883</v>
      </c>
      <c r="EC527" s="26">
        <f t="shared" si="2220"/>
        <v>-3.6236795793851688E-2</v>
      </c>
      <c r="ED527" s="26">
        <f t="shared" si="2221"/>
        <v>-2.9348554145437068E-2</v>
      </c>
      <c r="EE527" s="26">
        <f t="shared" si="2222"/>
        <v>3.376783143172306E-3</v>
      </c>
      <c r="EF527" s="26">
        <f t="shared" si="2223"/>
        <v>-2.1623805862789416E-2</v>
      </c>
      <c r="EG527" s="26"/>
      <c r="EI527" s="26">
        <f t="shared" si="2224"/>
        <v>0.98175021837039522</v>
      </c>
      <c r="EJ527" s="26">
        <f t="shared" si="2250"/>
        <v>0.71845647514288846</v>
      </c>
      <c r="EK527" s="26">
        <f t="shared" si="2379"/>
        <v>0.86744543937583141</v>
      </c>
      <c r="EL527" s="26">
        <v>0.86549750489286648</v>
      </c>
      <c r="EM527" s="26"/>
      <c r="EN527" s="26">
        <f t="shared" si="2251"/>
        <v>-2.9056332347380968E-2</v>
      </c>
      <c r="EO527" s="26">
        <f t="shared" si="2252"/>
        <v>9.7650916166570536E-3</v>
      </c>
      <c r="EP527" s="26">
        <f t="shared" si="2253"/>
        <v>-4.4526475627199601E-2</v>
      </c>
      <c r="EQ527" s="26">
        <f t="shared" si="2254"/>
        <v>-1.239940167242911E-2</v>
      </c>
      <c r="ET527" s="26">
        <f t="shared" si="2255"/>
        <v>0.9779275070343475</v>
      </c>
      <c r="EU527" s="26">
        <f t="shared" si="2256"/>
        <v>0.81391099612936491</v>
      </c>
      <c r="EV527" s="26">
        <f t="shared" si="2316"/>
        <v>0.94590395729612209</v>
      </c>
      <c r="EW527" s="26"/>
      <c r="EX527" s="26">
        <f t="shared" si="2225"/>
        <v>-4.9775219647841427E-3</v>
      </c>
      <c r="EY527" s="26">
        <f t="shared" si="2226"/>
        <v>-5.3097425127487663E-3</v>
      </c>
      <c r="EZ527" s="26">
        <f t="shared" si="2227"/>
        <v>-1.344687879460056E-3</v>
      </c>
      <c r="FA527" s="26">
        <f t="shared" si="2228"/>
        <v>1.2044707943043874E-2</v>
      </c>
      <c r="FB527" s="26"/>
      <c r="FC527" s="26"/>
      <c r="FD527" s="26">
        <f t="shared" si="2257"/>
        <v>1.0009242815433546</v>
      </c>
      <c r="FE527" s="26">
        <f t="shared" si="2258"/>
        <v>1.0368796361062984</v>
      </c>
      <c r="FF527" s="26">
        <f t="shared" si="2229"/>
        <v>1.0397007289465503</v>
      </c>
      <c r="FH527" s="367">
        <f>[2]Residential_Total_LMDI_UtilAdj!AF63</f>
        <v>0.99390514708759925</v>
      </c>
      <c r="FI527" s="367">
        <f>[10]Total_Commercial_LMDI_UtilAdj!AF63</f>
        <v>0.99303057725554511</v>
      </c>
      <c r="FJ527" s="367">
        <f>[11]Industrial_Total_LMDI_UtilAdj!AF63</f>
        <v>0.9960758338381186</v>
      </c>
      <c r="FK527" s="253">
        <v>1</v>
      </c>
      <c r="FL527" s="253"/>
      <c r="FM527" s="370">
        <f t="shared" si="2325"/>
        <v>-1.6729481109589979E-3</v>
      </c>
      <c r="FN527" s="370">
        <f t="shared" si="2326"/>
        <v>-1.9261451579407254E-3</v>
      </c>
      <c r="FO527" s="370">
        <f t="shared" si="2327"/>
        <v>-1.0608385756680646E-3</v>
      </c>
      <c r="FP527">
        <f t="shared" si="2319"/>
        <v>0</v>
      </c>
      <c r="FR527" s="26">
        <f t="shared" si="2300"/>
        <v>0.99894869284949184</v>
      </c>
      <c r="FS527" s="26">
        <f t="shared" si="2301"/>
        <v>0.98248188204114917</v>
      </c>
      <c r="FT527" s="37">
        <f t="shared" si="2302"/>
        <v>0.9961932437285369</v>
      </c>
      <c r="FV527" s="26">
        <f t="shared" si="2201"/>
        <v>1.4531157309147475</v>
      </c>
      <c r="FX527" s="8">
        <f t="shared" si="2260"/>
        <v>48</v>
      </c>
      <c r="FY527" t="b">
        <f t="shared" si="2232"/>
        <v>0</v>
      </c>
    </row>
    <row r="528" spans="1:181" x14ac:dyDescent="0.2">
      <c r="A528" t="s">
        <v>1073</v>
      </c>
      <c r="B528" s="365">
        <f t="shared" si="2233"/>
        <v>1998</v>
      </c>
      <c r="C528" s="42">
        <f t="shared" ref="C528:F528" si="2460">C133</f>
        <v>18954.919000000002</v>
      </c>
      <c r="D528" s="42">
        <f t="shared" si="2460"/>
        <v>15967.550999999999</v>
      </c>
      <c r="E528" s="42">
        <f t="shared" si="2460"/>
        <v>34842.635999999999</v>
      </c>
      <c r="F528" s="42">
        <f t="shared" si="2460"/>
        <v>25256.169000000002</v>
      </c>
      <c r="G528" s="42"/>
      <c r="H528" s="42">
        <f t="shared" si="2179"/>
        <v>95021.274999999994</v>
      </c>
      <c r="I528" s="365"/>
      <c r="J528" s="365"/>
      <c r="K528" s="42">
        <f t="shared" ref="K528" si="2461">K133</f>
        <v>18954.918000000001</v>
      </c>
      <c r="L528" s="42">
        <f t="shared" si="2370"/>
        <v>15584.659538792428</v>
      </c>
      <c r="M528" s="42">
        <f t="shared" ref="M528" si="2462">M133</f>
        <v>27429.627565610135</v>
      </c>
      <c r="N528" s="42">
        <f t="shared" ref="N528" si="2463">N133</f>
        <v>25102.581323386745</v>
      </c>
      <c r="O528" s="42"/>
      <c r="P528" s="42">
        <f t="shared" si="2291"/>
        <v>87071.78642778931</v>
      </c>
      <c r="Q528" s="27"/>
      <c r="R528" s="27"/>
      <c r="S528" s="51">
        <f t="shared" si="2307"/>
        <v>0.99999994724324592</v>
      </c>
      <c r="T528" s="51">
        <f t="shared" si="2308"/>
        <v>0.97602065205819155</v>
      </c>
      <c r="U528" s="51">
        <f t="shared" si="2309"/>
        <v>0.78724318003982641</v>
      </c>
      <c r="V528" s="51">
        <f t="shared" si="2310"/>
        <v>0.99391880547626776</v>
      </c>
      <c r="W528" s="51"/>
      <c r="X528" s="51">
        <f t="shared" si="2311"/>
        <v>0.91633990838145785</v>
      </c>
      <c r="Y528" s="218"/>
      <c r="Z528" s="231">
        <f t="shared" ref="Z528" si="2464">Z133</f>
        <v>101795.46469864804</v>
      </c>
      <c r="AA528" s="231">
        <f t="shared" si="2374"/>
        <v>70796.689723326577</v>
      </c>
      <c r="AB528" s="231">
        <f t="shared" si="2424"/>
        <v>2277.9391821546042</v>
      </c>
      <c r="AC528" s="277">
        <f t="shared" si="2424"/>
        <v>1.3675717880848217</v>
      </c>
      <c r="AD528" s="23"/>
      <c r="AE528" s="42">
        <f t="shared" si="2375"/>
        <v>11513.4</v>
      </c>
      <c r="AH528" s="267">
        <f t="shared" si="2183"/>
        <v>186.20591846712935</v>
      </c>
      <c r="AI528" s="267">
        <f t="shared" si="2184"/>
        <v>220.13260224026391</v>
      </c>
      <c r="AJ528" s="267">
        <f t="shared" si="2363"/>
        <v>12.04142225591187</v>
      </c>
      <c r="AK528" s="51">
        <f t="shared" si="2203"/>
        <v>18.355585821597685</v>
      </c>
      <c r="AN528" s="34">
        <f t="shared" si="2204"/>
        <v>7.5626475609107056</v>
      </c>
      <c r="AO528" s="34">
        <f t="shared" si="2205"/>
        <v>8.2531029061788868</v>
      </c>
      <c r="AQ528" s="26">
        <f t="shared" si="2294"/>
        <v>1.0141752517519107</v>
      </c>
      <c r="AR528" s="26">
        <f t="shared" si="2206"/>
        <v>1.115315041481288</v>
      </c>
      <c r="AS528" s="26">
        <f t="shared" si="2313"/>
        <v>0.9023954932455821</v>
      </c>
      <c r="AT528" s="26">
        <f t="shared" si="2314"/>
        <v>0.94703068865014317</v>
      </c>
      <c r="AU528" s="26"/>
      <c r="AV528" s="26">
        <f t="shared" si="2295"/>
        <v>0.82745740373547449</v>
      </c>
      <c r="AY528" s="34">
        <f t="shared" si="2296"/>
        <v>8.8414772959028642</v>
      </c>
      <c r="AZ528" s="34">
        <f t="shared" si="2207"/>
        <v>6.149068886977485</v>
      </c>
      <c r="BA528" s="34">
        <f t="shared" si="2297"/>
        <v>0.19785112843769906</v>
      </c>
      <c r="BB528" s="34">
        <f t="shared" si="2208"/>
        <v>1.1878088037285439E-4</v>
      </c>
      <c r="BD528" s="463" t="s">
        <v>1771</v>
      </c>
      <c r="BE528" s="26"/>
      <c r="BF528" s="26"/>
      <c r="BH528" s="258">
        <f>[2]Residential_Total_LMDI_UtilAdj!AG64</f>
        <v>0.92911269851827505</v>
      </c>
      <c r="BI528" s="258">
        <f>[10]Total_Commercial_LMDI_UtilAdj!AG64</f>
        <v>1.1165024518008444</v>
      </c>
      <c r="BJ528" s="258">
        <f>[11]Industrial_Total_LMDI_UtilAdj!AG64</f>
        <v>0.91787782912331606</v>
      </c>
      <c r="BK528" s="258">
        <f t="shared" si="2298"/>
        <v>0.89522062609407849</v>
      </c>
      <c r="BL528" s="365"/>
      <c r="BN528" s="258">
        <f>[2]Residential_Total_LMDI_UtilAdj!AE64</f>
        <v>1.0977897948651485</v>
      </c>
      <c r="BO528" s="258">
        <f>[10]Total_Commercial_LMDI_UtilAdj!AE64</f>
        <v>1.005473983082511</v>
      </c>
      <c r="BP528" s="258">
        <f>[11]Industrial_Total_LMDI_UtilAdj!AE64</f>
        <v>0.98675899857148475</v>
      </c>
      <c r="BQ528" s="258">
        <f t="shared" si="2299"/>
        <v>1.0578740715371109</v>
      </c>
      <c r="BR528" s="365"/>
      <c r="BZ528" s="83">
        <f t="shared" si="2209"/>
        <v>1.5177768696362892</v>
      </c>
      <c r="CA528" s="83">
        <f t="shared" si="2376"/>
        <v>0.81948435394401853</v>
      </c>
      <c r="CB528" s="83">
        <f t="shared" si="2377"/>
        <v>0.82745740373547449</v>
      </c>
      <c r="CC528" s="83">
        <f t="shared" ref="CC528:CC540" si="2465">IF(CM528=1,EK528,"NA")</f>
        <v>0.84891918894296714</v>
      </c>
      <c r="CD528" s="83">
        <f t="shared" ref="CD528:CD540" si="2466">IF(CP528&gt;0, FF528,"NA")</f>
        <v>1.0341729445755121</v>
      </c>
      <c r="CE528" s="83">
        <f t="shared" ref="CE528:CE540" si="2467">IF(CO528&gt;0,EV528, "NA")</f>
        <v>0.94587162945690184</v>
      </c>
      <c r="CF528" s="84">
        <f t="shared" ref="CF528:CF540" si="2468">IF(ISERR(CQ528),"NA ", CQ528)</f>
        <v>1.2558963670581549</v>
      </c>
      <c r="CG528" s="84">
        <f t="shared" si="2378"/>
        <v>1.2558957079989996</v>
      </c>
      <c r="CH528" s="9"/>
      <c r="CI528" s="84">
        <f t="shared" ref="CI528:CI540" si="2469">IF(ISERR(CR528),"NA ", CR528)</f>
        <v>0.87792925733580385</v>
      </c>
      <c r="CJ528" s="26"/>
      <c r="CK528" s="87">
        <f t="shared" si="2191"/>
        <v>0.96665508108959108</v>
      </c>
      <c r="CL528" s="87">
        <f t="shared" si="2212"/>
        <v>1.2776716718704141E-3</v>
      </c>
      <c r="CM528" s="92">
        <f t="shared" si="2213"/>
        <v>1</v>
      </c>
      <c r="CN528" s="92">
        <f t="shared" si="2214"/>
        <v>1</v>
      </c>
      <c r="CO528" s="5">
        <f t="shared" si="2192"/>
        <v>1</v>
      </c>
      <c r="CP528" s="91">
        <f t="shared" si="2193"/>
        <v>1</v>
      </c>
      <c r="CQ528" s="37">
        <f t="shared" si="2315"/>
        <v>1.2558963670581549</v>
      </c>
      <c r="CR528">
        <f t="shared" ref="CR528:CR538" si="2470">CC528*CD528</f>
        <v>0.87792925733580385</v>
      </c>
      <c r="CS528" s="84">
        <f t="shared" si="2196"/>
        <v>0.9747186946802141</v>
      </c>
      <c r="CT528" s="205"/>
      <c r="CU528" s="244"/>
      <c r="CV528" s="5"/>
      <c r="CW528" s="26">
        <f t="shared" si="2215"/>
        <v>0.21769299537364797</v>
      </c>
      <c r="CX528" s="26">
        <f t="shared" si="2216"/>
        <v>0.1789863304540921</v>
      </c>
      <c r="CY528" s="26">
        <f t="shared" si="2217"/>
        <v>0.31502313999676779</v>
      </c>
      <c r="CZ528" s="26">
        <f t="shared" si="2218"/>
        <v>0.2882975341754922</v>
      </c>
      <c r="DA528" s="26"/>
      <c r="DB528">
        <f t="shared" si="2219"/>
        <v>1</v>
      </c>
      <c r="DD528" s="26">
        <f t="shared" si="2235"/>
        <v>0.21959425644115596</v>
      </c>
      <c r="DE528" s="26">
        <f t="shared" si="2236"/>
        <v>0.17883520570848754</v>
      </c>
      <c r="DF528" s="26">
        <f t="shared" si="2237"/>
        <v>0.31456993751353596</v>
      </c>
      <c r="DG528" s="26">
        <f t="shared" si="2238"/>
        <v>0.28699285032188626</v>
      </c>
      <c r="DH528" s="26"/>
      <c r="DI528" s="26">
        <f t="shared" si="2239"/>
        <v>0.99999224998506564</v>
      </c>
      <c r="DJ528" s="26"/>
      <c r="DK528" s="26">
        <f t="shared" si="2240"/>
        <v>0.2195959583131124</v>
      </c>
      <c r="DL528" s="26">
        <f t="shared" si="2241"/>
        <v>0.178836591694744</v>
      </c>
      <c r="DM528" s="26">
        <f t="shared" si="2242"/>
        <v>0.31457237545414368</v>
      </c>
      <c r="DN528" s="26">
        <f t="shared" si="2243"/>
        <v>0.28699507453799999</v>
      </c>
      <c r="DO528" s="26"/>
      <c r="DP528" s="26">
        <f t="shared" si="2244"/>
        <v>1</v>
      </c>
      <c r="DQ528" s="26"/>
      <c r="DR528" s="26"/>
      <c r="DS528" s="26">
        <f t="shared" si="2245"/>
        <v>-1.1865603013245178E-2</v>
      </c>
      <c r="DT528" s="26">
        <f t="shared" si="2246"/>
        <v>3.0311851821763526E-4</v>
      </c>
      <c r="DU528" s="26">
        <f t="shared" si="2247"/>
        <v>-1.1455085525484356E-2</v>
      </c>
      <c r="DV528" s="26">
        <f t="shared" si="2248"/>
        <v>3.6386983110660571E-3</v>
      </c>
      <c r="DW528" s="26"/>
      <c r="DY528" s="26">
        <f t="shared" si="2262"/>
        <v>0.99490244211743639</v>
      </c>
      <c r="DZ528" s="26">
        <f t="shared" si="2249"/>
        <v>0.8249164360111233</v>
      </c>
      <c r="EA528" s="26">
        <f t="shared" si="2197"/>
        <v>0.9747186946802141</v>
      </c>
      <c r="EC528" s="26">
        <f t="shared" si="2220"/>
        <v>-3.2200002000521435E-2</v>
      </c>
      <c r="ED528" s="26">
        <f t="shared" si="2221"/>
        <v>-2.5312706245385546E-2</v>
      </c>
      <c r="EE528" s="26">
        <f t="shared" si="2222"/>
        <v>-1.2364099429092458E-2</v>
      </c>
      <c r="EF528" s="26">
        <f t="shared" si="2223"/>
        <v>-2.1259546900216513E-2</v>
      </c>
      <c r="EG528" s="26"/>
      <c r="EI528" s="26">
        <f t="shared" si="2224"/>
        <v>0.97864274847511468</v>
      </c>
      <c r="EJ528" s="26">
        <f t="shared" si="2250"/>
        <v>0.70311221949357927</v>
      </c>
      <c r="EK528" s="26">
        <f t="shared" si="2379"/>
        <v>0.84891918894296714</v>
      </c>
      <c r="EL528" s="26">
        <v>0.85344462698722812</v>
      </c>
      <c r="EM528" s="26"/>
      <c r="EN528" s="26">
        <f t="shared" si="2251"/>
        <v>7.8244408698448004E-4</v>
      </c>
      <c r="EO528" s="26">
        <f t="shared" si="2252"/>
        <v>1.2284120354967806E-3</v>
      </c>
      <c r="EP528" s="26">
        <f t="shared" si="2253"/>
        <v>-1.8155418320614314E-3</v>
      </c>
      <c r="EQ528" s="26">
        <f t="shared" si="2254"/>
        <v>5.0675253211743211E-4</v>
      </c>
      <c r="ET528" s="26">
        <f t="shared" si="2255"/>
        <v>0.9999658233386477</v>
      </c>
      <c r="EU528" s="26">
        <f t="shared" si="2256"/>
        <v>0.81388317936887933</v>
      </c>
      <c r="EV528" s="26">
        <f t="shared" si="2316"/>
        <v>0.94587162945690184</v>
      </c>
      <c r="EW528" s="26"/>
      <c r="EX528" s="26">
        <f t="shared" si="2225"/>
        <v>-1.3063626559742535E-2</v>
      </c>
      <c r="EY528" s="26">
        <f t="shared" si="2226"/>
        <v>-1.3959859850232346E-3</v>
      </c>
      <c r="EZ528" s="26">
        <f t="shared" si="2227"/>
        <v>-9.89079617206607E-3</v>
      </c>
      <c r="FA528" s="26">
        <f t="shared" si="2228"/>
        <v>3.1319457789486379E-3</v>
      </c>
      <c r="FB528" s="26"/>
      <c r="FC528" s="26"/>
      <c r="FD528" s="26">
        <f t="shared" si="2257"/>
        <v>0.99468329278114576</v>
      </c>
      <c r="FE528" s="26">
        <f t="shared" si="2258"/>
        <v>1.0313668506599292</v>
      </c>
      <c r="FF528" s="26">
        <f t="shared" si="2229"/>
        <v>1.0341729445755121</v>
      </c>
      <c r="FH528" s="367">
        <f>[2]Residential_Total_LMDI_UtilAdj!AF64</f>
        <v>0.99431827949015739</v>
      </c>
      <c r="FI528" s="367">
        <f>[10]Total_Commercial_LMDI_UtilAdj!AF64</f>
        <v>0.99349809928941701</v>
      </c>
      <c r="FJ528" s="367">
        <f>[11]Industrial_Total_LMDI_UtilAdj!AF64</f>
        <v>0.9963264519219478</v>
      </c>
      <c r="FK528" s="253">
        <v>1</v>
      </c>
      <c r="FL528" s="253"/>
      <c r="FM528" s="370">
        <f t="shared" si="2325"/>
        <v>4.1557945951291238E-4</v>
      </c>
      <c r="FN528" s="370">
        <f t="shared" si="2326"/>
        <v>4.7069246774397705E-4</v>
      </c>
      <c r="FO528" s="370">
        <f t="shared" si="2327"/>
        <v>2.5157377798871951E-4</v>
      </c>
      <c r="FP528">
        <f t="shared" si="2319"/>
        <v>0</v>
      </c>
      <c r="FR528" s="26">
        <f t="shared" si="2300"/>
        <v>1.0002546071741847</v>
      </c>
      <c r="FS528" s="26">
        <f t="shared" si="2301"/>
        <v>0.98273202897682332</v>
      </c>
      <c r="FT528" s="37">
        <f t="shared" si="2302"/>
        <v>0.99644688167526441</v>
      </c>
      <c r="FV528" s="26">
        <f t="shared" si="2201"/>
        <v>1.5177768696362892</v>
      </c>
      <c r="FX528" s="8">
        <f t="shared" si="2260"/>
        <v>49</v>
      </c>
      <c r="FY528" t="b">
        <f t="shared" si="2232"/>
        <v>0</v>
      </c>
    </row>
    <row r="529" spans="1:181" x14ac:dyDescent="0.2">
      <c r="A529" t="s">
        <v>1073</v>
      </c>
      <c r="B529" s="365">
        <f t="shared" si="2233"/>
        <v>1999</v>
      </c>
      <c r="C529" s="42">
        <f t="shared" ref="C529:F529" si="2471">C134</f>
        <v>19556.93</v>
      </c>
      <c r="D529" s="42">
        <f t="shared" si="2471"/>
        <v>16376.26</v>
      </c>
      <c r="E529" s="42">
        <f t="shared" si="2471"/>
        <v>34763.932000000001</v>
      </c>
      <c r="F529" s="42">
        <f t="shared" si="2471"/>
        <v>25948.553</v>
      </c>
      <c r="G529" s="42"/>
      <c r="H529" s="42">
        <f t="shared" si="2179"/>
        <v>96645.675000000003</v>
      </c>
      <c r="I529" s="365"/>
      <c r="J529" s="365"/>
      <c r="K529" s="42">
        <f t="shared" ref="K529" si="2472">K134</f>
        <v>19556.93</v>
      </c>
      <c r="L529" s="42">
        <f t="shared" si="2370"/>
        <v>15991.084446015571</v>
      </c>
      <c r="M529" s="42">
        <f t="shared" ref="M529" si="2473">M134</f>
        <v>27816.626979261775</v>
      </c>
      <c r="N529" s="42">
        <f t="shared" ref="N529" si="2474">N134</f>
        <v>25997.949446213839</v>
      </c>
      <c r="O529" s="42"/>
      <c r="P529" s="42">
        <f t="shared" si="2291"/>
        <v>89362.590871491178</v>
      </c>
      <c r="Q529" s="27"/>
      <c r="R529" s="27"/>
      <c r="S529" s="51">
        <f t="shared" si="2307"/>
        <v>1</v>
      </c>
      <c r="T529" s="51">
        <f t="shared" si="2308"/>
        <v>0.97647963857532616</v>
      </c>
      <c r="U529" s="51">
        <f t="shared" si="2309"/>
        <v>0.80015767431778928</v>
      </c>
      <c r="V529" s="51">
        <f t="shared" si="2310"/>
        <v>1.0019036300873438</v>
      </c>
      <c r="W529" s="51"/>
      <c r="X529" s="51">
        <f t="shared" si="2311"/>
        <v>0.9246413858818946</v>
      </c>
      <c r="Y529" s="218"/>
      <c r="Z529" s="231">
        <f t="shared" ref="Z529" si="2475">Z134</f>
        <v>103019.29739171632</v>
      </c>
      <c r="AA529" s="231">
        <f t="shared" si="2374"/>
        <v>72299.726123506509</v>
      </c>
      <c r="AB529" s="231">
        <f t="shared" si="2424"/>
        <v>2322.8251180107236</v>
      </c>
      <c r="AC529" s="277">
        <f t="shared" si="2424"/>
        <v>1.4042865844576962</v>
      </c>
      <c r="AD529" s="23"/>
      <c r="AE529" s="42">
        <f t="shared" si="2375"/>
        <v>12071.4</v>
      </c>
      <c r="AH529" s="267">
        <f t="shared" si="2183"/>
        <v>189.83754010316667</v>
      </c>
      <c r="AI529" s="267">
        <f t="shared" si="2184"/>
        <v>221.17766281297787</v>
      </c>
      <c r="AJ529" s="267">
        <f t="shared" si="2363"/>
        <v>11.975342768414714</v>
      </c>
      <c r="AK529" s="51">
        <f t="shared" si="2203"/>
        <v>18.513279079892129</v>
      </c>
      <c r="AN529" s="34">
        <f t="shared" si="2204"/>
        <v>7.4028357002080272</v>
      </c>
      <c r="AO529" s="34">
        <f t="shared" si="2205"/>
        <v>8.0061695412296832</v>
      </c>
      <c r="AQ529" s="26">
        <f t="shared" si="2294"/>
        <v>1.0339549709859479</v>
      </c>
      <c r="AR529" s="26">
        <f t="shared" si="2206"/>
        <v>1.1206099035968722</v>
      </c>
      <c r="AS529" s="26">
        <f t="shared" si="2313"/>
        <v>0.89744343439023089</v>
      </c>
      <c r="AT529" s="26">
        <f t="shared" si="2314"/>
        <v>0.95516665099150055</v>
      </c>
      <c r="AU529" s="26"/>
      <c r="AV529" s="26">
        <f t="shared" si="2295"/>
        <v>0.80997179353374116</v>
      </c>
      <c r="AY529" s="34">
        <f t="shared" si="2296"/>
        <v>8.5341631783982237</v>
      </c>
      <c r="AZ529" s="34">
        <f t="shared" si="2207"/>
        <v>5.9893406003865755</v>
      </c>
      <c r="BA529" s="34">
        <f t="shared" si="2297"/>
        <v>0.19242383799813806</v>
      </c>
      <c r="BB529" s="34">
        <f t="shared" si="2208"/>
        <v>1.1633170837332009E-4</v>
      </c>
      <c r="BD529" s="26"/>
      <c r="BE529" s="26"/>
      <c r="BF529" s="26"/>
      <c r="BH529" s="258">
        <f>[2]Residential_Total_LMDI_UtilAdj!AG65</f>
        <v>0.92747536822018151</v>
      </c>
      <c r="BI529" s="258">
        <f>[10]Total_Commercial_LMDI_UtilAdj!AG65</f>
        <v>1.1179233745520627</v>
      </c>
      <c r="BJ529" s="258">
        <f>[11]Industrial_Total_LMDI_UtilAdj!AG65</f>
        <v>0.91481073266646984</v>
      </c>
      <c r="BK529" s="258">
        <f t="shared" si="2298"/>
        <v>0.90243289468672849</v>
      </c>
      <c r="BL529" s="365"/>
      <c r="BN529" s="258">
        <f>[2]Residential_Total_LMDI_UtilAdj!AE65</f>
        <v>1.1167975728874628</v>
      </c>
      <c r="BO529" s="258">
        <f>[10]Total_Commercial_LMDI_UtilAdj!AE65</f>
        <v>1.0045018265078478</v>
      </c>
      <c r="BP529" s="258">
        <f>[11]Industrial_Total_LMDI_UtilAdj!AE65</f>
        <v>0.98236469564282636</v>
      </c>
      <c r="BQ529" s="258">
        <f t="shared" si="2299"/>
        <v>1.0584350998453786</v>
      </c>
      <c r="BR529" s="365"/>
      <c r="BZ529" s="83">
        <f t="shared" si="2209"/>
        <v>1.5913363302002452</v>
      </c>
      <c r="CA529" s="83">
        <f t="shared" si="2376"/>
        <v>0.79496532984568569</v>
      </c>
      <c r="CB529" s="83">
        <f t="shared" si="2377"/>
        <v>0.80997179353374116</v>
      </c>
      <c r="CC529" s="83">
        <f t="shared" si="2465"/>
        <v>0.82615953496756656</v>
      </c>
      <c r="CD529" s="83">
        <f t="shared" si="2466"/>
        <v>1.0365850893931747</v>
      </c>
      <c r="CE529" s="83">
        <f t="shared" si="2467"/>
        <v>0.94693005784312823</v>
      </c>
      <c r="CF529" s="84">
        <f t="shared" si="2468"/>
        <v>1.2889383662006586</v>
      </c>
      <c r="CG529" s="84">
        <f t="shared" si="2378"/>
        <v>1.2889375414876945</v>
      </c>
      <c r="CH529" s="9"/>
      <c r="CI529" s="84">
        <f t="shared" si="2469"/>
        <v>0.85638465540737863</v>
      </c>
      <c r="CJ529" s="26"/>
      <c r="CK529" s="87">
        <f t="shared" si="2191"/>
        <v>0.99321282186268922</v>
      </c>
      <c r="CL529" s="87">
        <f t="shared" si="2212"/>
        <v>1.1441867975827871E-3</v>
      </c>
      <c r="CM529" s="92">
        <f t="shared" si="2213"/>
        <v>1</v>
      </c>
      <c r="CN529" s="92">
        <f t="shared" si="2214"/>
        <v>1</v>
      </c>
      <c r="CO529" s="5">
        <f t="shared" si="2192"/>
        <v>1</v>
      </c>
      <c r="CP529" s="91">
        <f t="shared" si="2193"/>
        <v>1</v>
      </c>
      <c r="CQ529" s="37">
        <f t="shared" si="2315"/>
        <v>1.2889383662006586</v>
      </c>
      <c r="CR529">
        <f t="shared" si="2470"/>
        <v>0.85638465540737863</v>
      </c>
      <c r="CS529" s="84">
        <f t="shared" si="2196"/>
        <v>0.98040603449010577</v>
      </c>
      <c r="CT529" s="205"/>
      <c r="CU529" s="244"/>
      <c r="CV529" s="5"/>
      <c r="CW529" s="26">
        <f t="shared" si="2215"/>
        <v>0.21884918296655087</v>
      </c>
      <c r="CX529" s="26">
        <f t="shared" si="2216"/>
        <v>0.17894607005085295</v>
      </c>
      <c r="CY529" s="26">
        <f t="shared" si="2217"/>
        <v>0.31127820610375734</v>
      </c>
      <c r="CZ529" s="26">
        <f t="shared" si="2218"/>
        <v>0.29092654087883896</v>
      </c>
      <c r="DA529" s="26"/>
      <c r="DB529">
        <f t="shared" si="2219"/>
        <v>1</v>
      </c>
      <c r="DD529" s="26">
        <f t="shared" si="2235"/>
        <v>0.21827057880618236</v>
      </c>
      <c r="DE529" s="26">
        <f t="shared" si="2236"/>
        <v>0.17896619949771464</v>
      </c>
      <c r="DF529" s="26">
        <f t="shared" si="2237"/>
        <v>0.31314694091086182</v>
      </c>
      <c r="DG529" s="26">
        <f t="shared" si="2238"/>
        <v>0.28961004874179186</v>
      </c>
      <c r="DH529" s="26"/>
      <c r="DI529" s="26">
        <f t="shared" si="2239"/>
        <v>0.99999376795655071</v>
      </c>
      <c r="DJ529" s="26"/>
      <c r="DK529" s="26">
        <f t="shared" si="2240"/>
        <v>0.2182719390863905</v>
      </c>
      <c r="DL529" s="26">
        <f t="shared" si="2241"/>
        <v>0.17896731482979666</v>
      </c>
      <c r="DM529" s="26">
        <f t="shared" si="2242"/>
        <v>0.3131488924683658</v>
      </c>
      <c r="DN529" s="26">
        <f t="shared" si="2243"/>
        <v>0.289611853615447</v>
      </c>
      <c r="DO529" s="26"/>
      <c r="DP529" s="26">
        <f t="shared" si="2244"/>
        <v>1</v>
      </c>
      <c r="DQ529" s="26"/>
      <c r="DR529" s="26"/>
      <c r="DS529" s="26">
        <f t="shared" si="2245"/>
        <v>1.9315504430769955E-2</v>
      </c>
      <c r="DT529" s="26">
        <f t="shared" si="2246"/>
        <v>4.7361804561782805E-3</v>
      </c>
      <c r="DU529" s="26">
        <f t="shared" si="2247"/>
        <v>-5.5027939170652421E-3</v>
      </c>
      <c r="DV529" s="26">
        <f t="shared" si="2248"/>
        <v>8.5543300741969114E-3</v>
      </c>
      <c r="DW529" s="26"/>
      <c r="DY529" s="26">
        <f t="shared" si="2262"/>
        <v>1.0058348524973737</v>
      </c>
      <c r="DZ529" s="26">
        <f t="shared" si="2249"/>
        <v>0.82972970173790739</v>
      </c>
      <c r="EA529" s="26">
        <f t="shared" si="2197"/>
        <v>0.98040603449010577</v>
      </c>
      <c r="EC529" s="26">
        <f t="shared" si="2220"/>
        <v>-3.5376672050827195E-2</v>
      </c>
      <c r="ED529" s="26">
        <f t="shared" si="2221"/>
        <v>-2.6319347204931648E-2</v>
      </c>
      <c r="EE529" s="26">
        <f t="shared" si="2222"/>
        <v>-2.7814442640212159E-2</v>
      </c>
      <c r="EF529" s="26">
        <f t="shared" si="2223"/>
        <v>-2.0834789054823558E-2</v>
      </c>
      <c r="EG529" s="26"/>
      <c r="EI529" s="26">
        <f t="shared" si="2224"/>
        <v>0.97318984625174998</v>
      </c>
      <c r="EJ529" s="26">
        <f t="shared" si="2250"/>
        <v>0.68426167278668315</v>
      </c>
      <c r="EK529" s="26">
        <f t="shared" si="2379"/>
        <v>0.82615953496756656</v>
      </c>
      <c r="EL529" s="26">
        <v>0.84698163376153823</v>
      </c>
      <c r="EM529" s="26"/>
      <c r="EN529" s="26">
        <f t="shared" si="2251"/>
        <v>-1.7638061473156223E-3</v>
      </c>
      <c r="EO529" s="26">
        <f t="shared" si="2252"/>
        <v>1.2718461503617106E-3</v>
      </c>
      <c r="EP529" s="26">
        <f t="shared" si="2253"/>
        <v>-3.3471036860369952E-3</v>
      </c>
      <c r="EQ529" s="26">
        <f t="shared" si="2254"/>
        <v>8.0241350261416912E-3</v>
      </c>
      <c r="ET529" s="26">
        <f t="shared" si="2255"/>
        <v>1.001118997920293</v>
      </c>
      <c r="EU529" s="26">
        <f t="shared" si="2256"/>
        <v>0.81479391295395454</v>
      </c>
      <c r="EV529" s="26">
        <f t="shared" si="2316"/>
        <v>0.94693005784312823</v>
      </c>
      <c r="EW529" s="26"/>
      <c r="EX529" s="26">
        <f t="shared" si="2225"/>
        <v>1.7166398646339818E-2</v>
      </c>
      <c r="EY529" s="26">
        <f t="shared" si="2226"/>
        <v>-9.673316920841222E-4</v>
      </c>
      <c r="EZ529" s="26">
        <f t="shared" si="2227"/>
        <v>-4.4632140034802665E-3</v>
      </c>
      <c r="FA529" s="26">
        <f t="shared" si="2228"/>
        <v>5.3019504805487758E-4</v>
      </c>
      <c r="FB529" s="26"/>
      <c r="FC529" s="26"/>
      <c r="FD529" s="26">
        <f t="shared" si="2257"/>
        <v>1.0023324385252146</v>
      </c>
      <c r="FE529" s="26">
        <f t="shared" si="2258"/>
        <v>1.0337724504360377</v>
      </c>
      <c r="FF529" s="26">
        <f t="shared" si="2229"/>
        <v>1.0365850893931747</v>
      </c>
      <c r="FH529" s="367">
        <f>[2]Residential_Total_LMDI_UtilAdj!AF65</f>
        <v>0.99821658123175894</v>
      </c>
      <c r="FI529" s="367">
        <f>[10]Total_Commercial_LMDI_UtilAdj!AF65</f>
        <v>0.99791072144693982</v>
      </c>
      <c r="FJ529" s="367">
        <f>[11]Industrial_Total_LMDI_UtilAdj!AF65</f>
        <v>0.9986285204367632</v>
      </c>
      <c r="FK529" s="253">
        <v>1</v>
      </c>
      <c r="FL529" s="253"/>
      <c r="FM529" s="370">
        <f t="shared" si="2325"/>
        <v>3.9129119317460317E-3</v>
      </c>
      <c r="FN529" s="370">
        <f t="shared" si="2326"/>
        <v>4.4316659979005925E-3</v>
      </c>
      <c r="FO529" s="370">
        <f t="shared" si="2327"/>
        <v>2.3078912241289249E-3</v>
      </c>
      <c r="FP529">
        <f t="shared" si="2319"/>
        <v>0</v>
      </c>
      <c r="FR529" s="26">
        <f t="shared" si="2300"/>
        <v>1.0023727262897064</v>
      </c>
      <c r="FS529" s="26">
        <f t="shared" si="2301"/>
        <v>0.98506378309771314</v>
      </c>
      <c r="FT529" s="37">
        <f t="shared" si="2302"/>
        <v>0.9988111773877113</v>
      </c>
      <c r="FU529" s="371"/>
      <c r="FV529" s="26">
        <f t="shared" si="2201"/>
        <v>1.5913363302002452</v>
      </c>
      <c r="FX529" s="8">
        <f t="shared" si="2260"/>
        <v>50</v>
      </c>
      <c r="FY529" t="b">
        <f t="shared" si="2232"/>
        <v>0</v>
      </c>
    </row>
    <row r="530" spans="1:181" x14ac:dyDescent="0.2">
      <c r="A530" t="s">
        <v>1073</v>
      </c>
      <c r="B530" s="365">
        <f t="shared" si="2233"/>
        <v>2000</v>
      </c>
      <c r="C530" s="42">
        <f t="shared" ref="C530:F530" si="2476">C135</f>
        <v>20424.883000000002</v>
      </c>
      <c r="D530" s="42">
        <f t="shared" si="2476"/>
        <v>17175.34</v>
      </c>
      <c r="E530" s="42">
        <f t="shared" si="2476"/>
        <v>34663.534</v>
      </c>
      <c r="F530" s="42">
        <f t="shared" si="2476"/>
        <v>26548.396000000001</v>
      </c>
      <c r="G530" s="42"/>
      <c r="H530" s="42">
        <f t="shared" si="2179"/>
        <v>98812.152999999991</v>
      </c>
      <c r="I530" s="365"/>
      <c r="J530" s="365"/>
      <c r="K530" s="42">
        <f t="shared" ref="K530" si="2477">K135</f>
        <v>20424.883000000002</v>
      </c>
      <c r="L530" s="42">
        <f t="shared" si="2370"/>
        <v>16791.538037771854</v>
      </c>
      <c r="M530" s="42">
        <f t="shared" ref="M530" si="2478">M135</f>
        <v>27919.055210929466</v>
      </c>
      <c r="N530" s="42">
        <f t="shared" ref="N530" si="2479">N135</f>
        <v>26280.405552643468</v>
      </c>
      <c r="O530" s="42"/>
      <c r="P530" s="42">
        <f t="shared" si="2291"/>
        <v>91415.881801344789</v>
      </c>
      <c r="Q530" s="27"/>
      <c r="R530" s="27"/>
      <c r="S530" s="51">
        <f t="shared" si="2307"/>
        <v>1</v>
      </c>
      <c r="T530" s="51">
        <f t="shared" si="2308"/>
        <v>0.97765389434921546</v>
      </c>
      <c r="U530" s="51">
        <f t="shared" si="2309"/>
        <v>0.80543014485855557</v>
      </c>
      <c r="V530" s="51">
        <f t="shared" si="2310"/>
        <v>0.98990558799271589</v>
      </c>
      <c r="W530" s="51"/>
      <c r="X530" s="51">
        <f t="shared" si="2311"/>
        <v>0.92514816270975087</v>
      </c>
      <c r="Y530" s="218"/>
      <c r="Z530" s="231">
        <f t="shared" ref="Z530" si="2480">Z135</f>
        <v>104162.2934020332</v>
      </c>
      <c r="AA530" s="231">
        <f t="shared" si="2374"/>
        <v>73870.248903781947</v>
      </c>
      <c r="AB530" s="231">
        <f t="shared" si="2424"/>
        <v>2376.849487019384</v>
      </c>
      <c r="AC530" s="277">
        <f t="shared" si="2424"/>
        <v>1.4401122757567597</v>
      </c>
      <c r="AD530" s="23"/>
      <c r="AE530" s="42">
        <f t="shared" si="2375"/>
        <v>12565.2</v>
      </c>
      <c r="AH530" s="267">
        <f t="shared" si="2183"/>
        <v>196.08710919186919</v>
      </c>
      <c r="AI530" s="267">
        <f t="shared" si="2184"/>
        <v>227.31124217062404</v>
      </c>
      <c r="AJ530" s="267">
        <f t="shared" si="2363"/>
        <v>11.746244498611693</v>
      </c>
      <c r="AK530" s="51">
        <f t="shared" si="2203"/>
        <v>18.248858783481634</v>
      </c>
      <c r="AN530" s="34">
        <f t="shared" si="2204"/>
        <v>7.2753224621450343</v>
      </c>
      <c r="AO530" s="34">
        <f t="shared" si="2205"/>
        <v>7.8639538566835379</v>
      </c>
      <c r="AQ530" s="26">
        <f t="shared" si="2294"/>
        <v>1.0679934073366952</v>
      </c>
      <c r="AR530" s="26">
        <f t="shared" si="2206"/>
        <v>1.1516860515462588</v>
      </c>
      <c r="AS530" s="26">
        <f t="shared" si="2313"/>
        <v>0.88027459488050386</v>
      </c>
      <c r="AT530" s="26">
        <f t="shared" si="2314"/>
        <v>0.94152425690849273</v>
      </c>
      <c r="AU530" s="26"/>
      <c r="AV530" s="26">
        <f t="shared" si="2295"/>
        <v>0.79602009579036492</v>
      </c>
      <c r="AY530" s="34">
        <f t="shared" si="2296"/>
        <v>8.289744166589724</v>
      </c>
      <c r="AZ530" s="34">
        <f t="shared" si="2207"/>
        <v>5.8789552815539698</v>
      </c>
      <c r="BA530" s="34">
        <f t="shared" si="2297"/>
        <v>0.18916129365385223</v>
      </c>
      <c r="BB530" s="34">
        <f t="shared" si="2208"/>
        <v>1.1461117019679428E-4</v>
      </c>
      <c r="BD530" s="26">
        <f>BH530*BN530</f>
        <v>1.0723591564637134</v>
      </c>
      <c r="BE530" s="26">
        <f>BI530*BO530</f>
        <v>1.1571316545160062</v>
      </c>
      <c r="BF530" s="26">
        <f>BJ530*BP530</f>
        <v>0.88270555684608265</v>
      </c>
      <c r="BG530" s="26">
        <f>BK530*BQ530</f>
        <v>0.94152425690849395</v>
      </c>
      <c r="BH530" s="258">
        <f>[2]Residential_Total_LMDI_UtilAdj!AG66</f>
        <v>0.9362824640955536</v>
      </c>
      <c r="BI530" s="258">
        <f>[10]Total_Commercial_LMDI_UtilAdj!AG66</f>
        <v>1.1500622689041631</v>
      </c>
      <c r="BJ530" s="258">
        <f>[11]Industrial_Total_LMDI_UtilAdj!AG66</f>
        <v>0.92437671808517718</v>
      </c>
      <c r="BK530" s="258">
        <f t="shared" si="2298"/>
        <v>0.88736930071001807</v>
      </c>
      <c r="BL530" s="365"/>
      <c r="BN530" s="258">
        <f>[2]Residential_Total_LMDI_UtilAdj!AE66</f>
        <v>1.1453372220311842</v>
      </c>
      <c r="BO530" s="258">
        <f>[10]Total_Commercial_LMDI_UtilAdj!AE66</f>
        <v>1.0061469589977761</v>
      </c>
      <c r="BP530" s="258">
        <f>[11]Industrial_Total_LMDI_UtilAdj!AE66</f>
        <v>0.95491972004074777</v>
      </c>
      <c r="BQ530" s="258">
        <f t="shared" si="2299"/>
        <v>1.0610286564513156</v>
      </c>
      <c r="BZ530" s="83">
        <f t="shared" si="2209"/>
        <v>1.6564324979896385</v>
      </c>
      <c r="CA530" s="83">
        <f t="shared" si="2376"/>
        <v>0.78084415267197682</v>
      </c>
      <c r="CB530" s="83">
        <f t="shared" si="2377"/>
        <v>0.79602009579036492</v>
      </c>
      <c r="CC530" s="83">
        <f t="shared" si="2465"/>
        <v>0.81030210652898271</v>
      </c>
      <c r="CD530" s="83">
        <f t="shared" si="2466"/>
        <v>1.0343563953120567</v>
      </c>
      <c r="CE530" s="83">
        <f t="shared" si="2467"/>
        <v>0.95221738280194024</v>
      </c>
      <c r="CF530" s="84">
        <f t="shared" si="2468"/>
        <v>1.3185545037372315</v>
      </c>
      <c r="CG530" s="84">
        <f t="shared" si="2378"/>
        <v>1.3185535557199857</v>
      </c>
      <c r="CH530" s="9"/>
      <c r="CI530" s="84">
        <f t="shared" si="2469"/>
        <v>0.83814116602308475</v>
      </c>
      <c r="CJ530" s="26"/>
      <c r="CK530" s="87">
        <f t="shared" si="2191"/>
        <v>1.0194181469769286</v>
      </c>
      <c r="CL530" s="87">
        <f t="shared" si="2212"/>
        <v>1.0565754288345366E-3</v>
      </c>
      <c r="CM530" s="92">
        <f t="shared" si="2213"/>
        <v>1</v>
      </c>
      <c r="CN530" s="92">
        <f t="shared" si="2214"/>
        <v>1</v>
      </c>
      <c r="CO530" s="5">
        <f t="shared" si="2192"/>
        <v>1</v>
      </c>
      <c r="CP530" s="91">
        <f t="shared" si="2193"/>
        <v>1</v>
      </c>
      <c r="CQ530" s="37">
        <f t="shared" si="2315"/>
        <v>1.3185545037372315</v>
      </c>
      <c r="CR530">
        <f t="shared" si="2470"/>
        <v>0.83814116602308475</v>
      </c>
      <c r="CS530" s="84">
        <f t="shared" si="2196"/>
        <v>0.98237446179203969</v>
      </c>
      <c r="CT530" s="205"/>
      <c r="CU530" s="244"/>
      <c r="CV530" s="5"/>
      <c r="CW530" s="26">
        <f t="shared" si="2215"/>
        <v>0.22342816803304671</v>
      </c>
      <c r="CX530" s="26">
        <f t="shared" si="2216"/>
        <v>0.18368294115743944</v>
      </c>
      <c r="CY530" s="26">
        <f t="shared" si="2217"/>
        <v>0.30540705466912377</v>
      </c>
      <c r="CZ530" s="26">
        <f t="shared" si="2218"/>
        <v>0.28748183614039008</v>
      </c>
      <c r="DA530" s="26"/>
      <c r="DB530">
        <f t="shared" si="2219"/>
        <v>1</v>
      </c>
      <c r="DD530" s="26">
        <f t="shared" ref="DD530:DD541" si="2481">(CW530-CW529)/LN(CW530/CW529)</f>
        <v>0.22113077408396226</v>
      </c>
      <c r="DE530" s="26">
        <f t="shared" ref="DE530:DE541" si="2482">(CX530-CX529)/LN(CX530/CX529)</f>
        <v>0.18130419250717852</v>
      </c>
      <c r="DF530" s="26">
        <f t="shared" ref="DF530:DF541" si="2483">(CY530-CY529)/LN(CY530/CY529)</f>
        <v>0.3083333141126523</v>
      </c>
      <c r="DG530" s="26">
        <f t="shared" ref="DG530:DG541" si="2484">(CZ530-CZ529)/LN(CZ530/CZ529)</f>
        <v>0.28920076932706795</v>
      </c>
      <c r="DH530" s="26"/>
      <c r="DI530" s="26">
        <f t="shared" ref="DI530:DI541" si="2485">SUM(DD530:DG530)</f>
        <v>0.99996905003086101</v>
      </c>
      <c r="DJ530" s="26"/>
      <c r="DK530" s="26">
        <f t="shared" ref="DK530:DK541" si="2486">DD530/$DI530</f>
        <v>0.2211376182864237</v>
      </c>
      <c r="DL530" s="26">
        <f t="shared" ref="DL530:DL541" si="2487">DE530/$DI530</f>
        <v>0.18130980404001815</v>
      </c>
      <c r="DM530" s="26">
        <f t="shared" ref="DM530:DM541" si="2488">DF530/$DI530</f>
        <v>0.3083428573145704</v>
      </c>
      <c r="DN530" s="26">
        <f t="shared" ref="DN530:DN541" si="2489">DG530/$DI530</f>
        <v>0.28920972035898779</v>
      </c>
      <c r="DO530" s="26"/>
      <c r="DP530" s="26">
        <f t="shared" si="2244"/>
        <v>1</v>
      </c>
      <c r="DQ530" s="26"/>
      <c r="DR530" s="26"/>
      <c r="DS530" s="26">
        <f t="shared" si="2245"/>
        <v>3.239034084474432E-2</v>
      </c>
      <c r="DT530" s="26">
        <f t="shared" si="2246"/>
        <v>2.7353906559981458E-2</v>
      </c>
      <c r="DU530" s="26">
        <f t="shared" si="2247"/>
        <v>-1.9316194192235531E-2</v>
      </c>
      <c r="DV530" s="26">
        <f t="shared" si="2248"/>
        <v>-1.4385717038580596E-2</v>
      </c>
      <c r="DW530" s="26"/>
      <c r="DY530" s="26">
        <f t="shared" si="2262"/>
        <v>1.0020077674276635</v>
      </c>
      <c r="DZ530" s="26">
        <f t="shared" si="2249"/>
        <v>0.83139560600682172</v>
      </c>
      <c r="EA530" s="26">
        <f t="shared" si="2197"/>
        <v>0.98237446179203969</v>
      </c>
      <c r="EC530" s="26">
        <f t="shared" si="2220"/>
        <v>-2.9058197370459931E-2</v>
      </c>
      <c r="ED530" s="26">
        <f t="shared" si="2221"/>
        <v>-1.8602249740143042E-2</v>
      </c>
      <c r="EE530" s="26">
        <f t="shared" si="2222"/>
        <v>-1.7100371984000877E-2</v>
      </c>
      <c r="EF530" s="26">
        <f t="shared" si="2223"/>
        <v>-1.4900394592264308E-2</v>
      </c>
      <c r="EG530" s="26"/>
      <c r="EI530" s="26">
        <f t="shared" si="2224"/>
        <v>0.98080585193608349</v>
      </c>
      <c r="EJ530" s="26">
        <f t="shared" si="2250"/>
        <v>0.67112785292475241</v>
      </c>
      <c r="EK530" s="26">
        <f t="shared" si="2379"/>
        <v>0.81030210652898271</v>
      </c>
      <c r="EL530" s="26">
        <v>0.83328366884709393</v>
      </c>
      <c r="EM530" s="26"/>
      <c r="EN530" s="26">
        <f t="shared" si="2251"/>
        <v>9.4509718777358743E-3</v>
      </c>
      <c r="EO530" s="26">
        <f t="shared" si="2252"/>
        <v>2.834325336612498E-2</v>
      </c>
      <c r="EP530" s="26">
        <f t="shared" si="2253"/>
        <v>1.0402497774197184E-2</v>
      </c>
      <c r="EQ530" s="26">
        <f t="shared" si="2254"/>
        <v>-1.6833088825682966E-2</v>
      </c>
      <c r="ET530" s="26">
        <f t="shared" si="2255"/>
        <v>1.0055836488820042</v>
      </c>
      <c r="EU530" s="26">
        <f t="shared" si="2256"/>
        <v>0.81934343607508375</v>
      </c>
      <c r="EV530" s="26">
        <f t="shared" si="2316"/>
        <v>0.95221738280194024</v>
      </c>
      <c r="EW530" s="26"/>
      <c r="EX530" s="26">
        <f t="shared" si="2225"/>
        <v>2.5233830952881144E-2</v>
      </c>
      <c r="EY530" s="26">
        <f t="shared" si="2226"/>
        <v>1.636419914714686E-3</v>
      </c>
      <c r="EZ530" s="26">
        <f t="shared" si="2227"/>
        <v>-2.8335345738777828E-2</v>
      </c>
      <c r="FA530" s="26">
        <f t="shared" si="2228"/>
        <v>2.4473717871026932E-3</v>
      </c>
      <c r="FB530" s="26"/>
      <c r="FC530" s="26"/>
      <c r="FD530" s="26">
        <f t="shared" si="2257"/>
        <v>0.99784996513655921</v>
      </c>
      <c r="FE530" s="26">
        <f t="shared" si="2258"/>
        <v>1.0315498036267357</v>
      </c>
      <c r="FF530" s="26">
        <f t="shared" si="2229"/>
        <v>1.0343563953120567</v>
      </c>
      <c r="FH530" s="367">
        <f>[2]Residential_Total_LMDI_UtilAdj!AF66</f>
        <v>0.99592883680742528</v>
      </c>
      <c r="FI530" s="367">
        <f>[10]Total_Commercial_LMDI_UtilAdj!AF66</f>
        <v>0.99529387779817824</v>
      </c>
      <c r="FJ530" s="367">
        <f>[11]Industrial_Total_LMDI_UtilAdj!AF66</f>
        <v>0.99724828247768638</v>
      </c>
      <c r="FK530" s="253">
        <v>1</v>
      </c>
      <c r="FL530" s="253"/>
      <c r="FM530" s="370">
        <f t="shared" si="2325"/>
        <v>-2.2944619858728393E-3</v>
      </c>
      <c r="FN530" s="370">
        <f t="shared" si="2326"/>
        <v>-2.6257667208585862E-3</v>
      </c>
      <c r="FO530" s="370">
        <f t="shared" si="2327"/>
        <v>-1.383089554512569E-3</v>
      </c>
      <c r="FP530">
        <f t="shared" si="2319"/>
        <v>0</v>
      </c>
      <c r="FR530" s="26">
        <f t="shared" si="2300"/>
        <v>0.99859105859764918</v>
      </c>
      <c r="FS530" s="26">
        <f t="shared" si="2301"/>
        <v>0.98367588594975042</v>
      </c>
      <c r="FT530" s="37">
        <f t="shared" si="2302"/>
        <v>0.99740391096675896</v>
      </c>
      <c r="FU530" s="26"/>
      <c r="FV530" s="26">
        <f t="shared" si="2201"/>
        <v>1.6564324979896385</v>
      </c>
      <c r="FX530" s="8">
        <f t="shared" si="2260"/>
        <v>51</v>
      </c>
      <c r="FY530" t="b">
        <f t="shared" si="2232"/>
        <v>0</v>
      </c>
    </row>
    <row r="531" spans="1:181" x14ac:dyDescent="0.2">
      <c r="A531" t="s">
        <v>1073</v>
      </c>
      <c r="B531" s="365">
        <f t="shared" si="2233"/>
        <v>2001</v>
      </c>
      <c r="C531" s="42">
        <f t="shared" ref="C531:F531" si="2490">C136</f>
        <v>20042.076000000001</v>
      </c>
      <c r="D531" s="42">
        <f t="shared" si="2490"/>
        <v>17136.642</v>
      </c>
      <c r="E531" s="42">
        <f t="shared" si="2490"/>
        <v>32720.237000000001</v>
      </c>
      <c r="F531" s="42">
        <f t="shared" si="2490"/>
        <v>26275.280999999999</v>
      </c>
      <c r="G531" s="42"/>
      <c r="H531" s="42">
        <f t="shared" si="2179"/>
        <v>96174.236000000004</v>
      </c>
      <c r="I531" s="365"/>
      <c r="J531" s="365"/>
      <c r="K531" s="42">
        <f t="shared" ref="K531" si="2491">K136</f>
        <v>20042.076000000001</v>
      </c>
      <c r="L531" s="42">
        <f t="shared" si="2370"/>
        <v>16614.123171000901</v>
      </c>
      <c r="M531" s="42">
        <f t="shared" ref="M531" si="2492">M136</f>
        <v>27034.579524575784</v>
      </c>
      <c r="N531" s="42">
        <f t="shared" ref="N531" si="2493">N136</f>
        <v>26223.779459304747</v>
      </c>
      <c r="O531" s="42"/>
      <c r="P531" s="42">
        <f t="shared" si="2291"/>
        <v>89914.558154881437</v>
      </c>
      <c r="Q531" s="27"/>
      <c r="R531" s="27"/>
      <c r="S531" s="51">
        <f t="shared" si="2307"/>
        <v>1</v>
      </c>
      <c r="T531" s="51">
        <f t="shared" si="2308"/>
        <v>0.96950868034711246</v>
      </c>
      <c r="U531" s="51">
        <f t="shared" si="2309"/>
        <v>0.826234220876083</v>
      </c>
      <c r="V531" s="51">
        <f t="shared" si="2310"/>
        <v>0.99803992426588128</v>
      </c>
      <c r="W531" s="51"/>
      <c r="X531" s="51">
        <f t="shared" si="2311"/>
        <v>0.93491315236319039</v>
      </c>
      <c r="Y531" s="218"/>
      <c r="Z531" s="231">
        <f t="shared" ref="Z531" si="2494">Z136</f>
        <v>105243.54316416201</v>
      </c>
      <c r="AA531" s="231">
        <f t="shared" si="2374"/>
        <v>75387.733723424317</v>
      </c>
      <c r="AB531" s="231">
        <f t="shared" si="2424"/>
        <v>2321.781974884464</v>
      </c>
      <c r="AC531" s="277">
        <f t="shared" si="2424"/>
        <v>1.4527798151403946</v>
      </c>
      <c r="AD531" s="23"/>
      <c r="AE531" s="42">
        <f t="shared" si="2375"/>
        <v>12684.4</v>
      </c>
      <c r="AH531" s="267">
        <f t="shared" si="2183"/>
        <v>190.43520768526173</v>
      </c>
      <c r="AI531" s="267">
        <f t="shared" si="2184"/>
        <v>220.38231354656835</v>
      </c>
      <c r="AJ531" s="267">
        <f t="shared" si="2363"/>
        <v>11.643892414110534</v>
      </c>
      <c r="AK531" s="51">
        <f t="shared" si="2203"/>
        <v>18.0507597820462</v>
      </c>
      <c r="AN531" s="34">
        <f t="shared" si="2204"/>
        <v>7.088593717864577</v>
      </c>
      <c r="AO531" s="34">
        <f t="shared" si="2205"/>
        <v>7.5820879190186377</v>
      </c>
      <c r="AQ531" s="26">
        <f t="shared" si="2294"/>
        <v>1.0372101826114699</v>
      </c>
      <c r="AR531" s="26">
        <f t="shared" si="2206"/>
        <v>1.1165802188022071</v>
      </c>
      <c r="AS531" s="26">
        <f t="shared" si="2313"/>
        <v>0.87260423353819716</v>
      </c>
      <c r="AT531" s="26">
        <f t="shared" si="2314"/>
        <v>0.93130361695868724</v>
      </c>
      <c r="AU531" s="26"/>
      <c r="AV531" s="26">
        <f t="shared" si="2295"/>
        <v>0.77558940922185238</v>
      </c>
      <c r="AY531" s="34">
        <f t="shared" si="2296"/>
        <v>8.2970848573178078</v>
      </c>
      <c r="AZ531" s="34">
        <f t="shared" si="2207"/>
        <v>5.9433425091785432</v>
      </c>
      <c r="BA531" s="34">
        <f t="shared" si="2297"/>
        <v>0.18304231771975529</v>
      </c>
      <c r="BB531" s="34">
        <f t="shared" si="2208"/>
        <v>1.1453279738421956E-4</v>
      </c>
      <c r="BD531" s="26"/>
      <c r="BE531" s="26"/>
      <c r="BH531" s="258">
        <f>[2]Residential_Total_LMDI_UtilAdj!AG67</f>
        <v>0.92607074940062939</v>
      </c>
      <c r="BI531" s="258">
        <f>[10]Total_Commercial_LMDI_UtilAdj!AG67</f>
        <v>1.1337575876304857</v>
      </c>
      <c r="BJ531" s="258">
        <f>[11]Industrial_Total_LMDI_UtilAdj!AG67</f>
        <v>0.93267804815352573</v>
      </c>
      <c r="BK531" s="258">
        <f t="shared" si="2298"/>
        <v>0.87598677623355403</v>
      </c>
      <c r="BL531" s="365"/>
      <c r="BN531" s="258">
        <f>[2]Residential_Total_LMDI_UtilAdj!AE67</f>
        <v>1.1353577909898935</v>
      </c>
      <c r="BO531" s="258">
        <f>[10]Total_Commercial_LMDI_UtilAdj!AE67</f>
        <v>1.000385259366952</v>
      </c>
      <c r="BP531" s="258">
        <f>[11]Industrial_Total_LMDI_UtilAdj!AE67</f>
        <v>0.94363725032567991</v>
      </c>
      <c r="BQ531" s="258">
        <f t="shared" si="2299"/>
        <v>1.0631480317122799</v>
      </c>
      <c r="BR531" s="259"/>
      <c r="BS531" s="3"/>
      <c r="BZ531" s="83">
        <f t="shared" si="2209"/>
        <v>1.6721462752283902</v>
      </c>
      <c r="CA531" s="83">
        <f t="shared" si="2376"/>
        <v>0.75285653050708001</v>
      </c>
      <c r="CB531" s="83">
        <f t="shared" si="2377"/>
        <v>0.77558940922185238</v>
      </c>
      <c r="CC531" s="83">
        <f t="shared" si="2465"/>
        <v>0.8038789799356334</v>
      </c>
      <c r="CD531" s="83">
        <f t="shared" si="2466"/>
        <v>1.0281329281413347</v>
      </c>
      <c r="CE531" s="83">
        <f t="shared" si="2467"/>
        <v>0.94641984603044715</v>
      </c>
      <c r="CF531" s="84">
        <f t="shared" si="2468"/>
        <v>1.2968999210773551</v>
      </c>
      <c r="CG531" s="84">
        <f t="shared" si="2378"/>
        <v>1.2968989417369083</v>
      </c>
      <c r="CH531" s="9"/>
      <c r="CI531" s="84">
        <f t="shared" si="2469"/>
        <v>0.82649444951249207</v>
      </c>
      <c r="CJ531" s="26"/>
      <c r="CK531" s="87">
        <f t="shared" si="2191"/>
        <v>0.9411639997747947</v>
      </c>
      <c r="CL531" s="87">
        <f t="shared" si="2212"/>
        <v>1.0338027074678245E-3</v>
      </c>
      <c r="CM531" s="92">
        <f t="shared" si="2213"/>
        <v>1</v>
      </c>
      <c r="CN531" s="92">
        <f t="shared" si="2214"/>
        <v>1</v>
      </c>
      <c r="CO531" s="5">
        <f t="shared" si="2192"/>
        <v>1</v>
      </c>
      <c r="CP531" s="91">
        <f t="shared" si="2193"/>
        <v>1</v>
      </c>
      <c r="CQ531" s="37">
        <f t="shared" si="2315"/>
        <v>1.2968999210773551</v>
      </c>
      <c r="CR531">
        <f t="shared" si="2470"/>
        <v>0.82649444951249207</v>
      </c>
      <c r="CS531" s="84">
        <f t="shared" si="2196"/>
        <v>0.96480866968800982</v>
      </c>
      <c r="CT531" s="205"/>
      <c r="CU531" s="244"/>
      <c r="CV531" s="5"/>
      <c r="CW531" s="26">
        <f t="shared" si="2215"/>
        <v>0.222901345580509</v>
      </c>
      <c r="CX531" s="26">
        <f t="shared" si="2216"/>
        <v>0.18477678711808168</v>
      </c>
      <c r="CY531" s="26">
        <f t="shared" si="2217"/>
        <v>0.30066965883330743</v>
      </c>
      <c r="CZ531" s="26">
        <f t="shared" si="2218"/>
        <v>0.29165220846810186</v>
      </c>
      <c r="DA531" s="26"/>
      <c r="DB531">
        <f t="shared" si="2219"/>
        <v>1</v>
      </c>
      <c r="DD531" s="26">
        <f t="shared" si="2481"/>
        <v>0.22316465316809878</v>
      </c>
      <c r="DE531" s="26">
        <f t="shared" si="2482"/>
        <v>0.18422932291995539</v>
      </c>
      <c r="DF531" s="26">
        <f t="shared" si="2483"/>
        <v>0.30303218501187607</v>
      </c>
      <c r="DG531" s="26">
        <f t="shared" si="2484"/>
        <v>0.28956201705948442</v>
      </c>
      <c r="DH531" s="26"/>
      <c r="DI531" s="26">
        <f t="shared" si="2485"/>
        <v>0.99998817815941465</v>
      </c>
      <c r="DJ531" s="26"/>
      <c r="DK531" s="26">
        <f t="shared" si="2486"/>
        <v>0.22316729141624175</v>
      </c>
      <c r="DL531" s="26">
        <f t="shared" si="2487"/>
        <v>0.18423150087538953</v>
      </c>
      <c r="DM531" s="26">
        <f t="shared" si="2488"/>
        <v>0.30303576745241056</v>
      </c>
      <c r="DN531" s="26">
        <f t="shared" si="2489"/>
        <v>0.28956544025595815</v>
      </c>
      <c r="DO531" s="26"/>
      <c r="DP531" s="26">
        <f t="shared" si="2244"/>
        <v>1</v>
      </c>
      <c r="DQ531" s="26"/>
      <c r="DR531" s="26"/>
      <c r="DS531" s="26">
        <f t="shared" si="2245"/>
        <v>-2.924697557501308E-2</v>
      </c>
      <c r="DT531" s="26">
        <f t="shared" si="2246"/>
        <v>-3.0956362258598477E-2</v>
      </c>
      <c r="DU531" s="26">
        <f t="shared" si="2247"/>
        <v>-8.7517861204914338E-3</v>
      </c>
      <c r="DV531" s="26">
        <f t="shared" si="2248"/>
        <v>-1.0914768580150731E-2</v>
      </c>
      <c r="DW531" s="26"/>
      <c r="DY531" s="26">
        <f t="shared" si="2262"/>
        <v>0.98211904646626658</v>
      </c>
      <c r="DZ531" s="26">
        <f t="shared" si="2249"/>
        <v>0.81652945980766356</v>
      </c>
      <c r="EA531" s="26">
        <f t="shared" si="2197"/>
        <v>0.96480866968800982</v>
      </c>
      <c r="EC531" s="26">
        <f t="shared" si="2220"/>
        <v>8.8512291249329632E-4</v>
      </c>
      <c r="ED531" s="26">
        <f t="shared" si="2221"/>
        <v>1.0892614174779019E-2</v>
      </c>
      <c r="EE531" s="26">
        <f t="shared" si="2222"/>
        <v>-3.2882686213277619E-2</v>
      </c>
      <c r="EF531" s="26">
        <f t="shared" si="2223"/>
        <v>-6.8404869181691466E-4</v>
      </c>
      <c r="EG531" s="26"/>
      <c r="EI531" s="26">
        <f t="shared" si="2224"/>
        <v>0.99207317055997357</v>
      </c>
      <c r="EJ531" s="26">
        <f t="shared" si="2250"/>
        <v>0.66580793690216677</v>
      </c>
      <c r="EK531" s="26">
        <f t="shared" si="2379"/>
        <v>0.8038789799356334</v>
      </c>
      <c r="EL531" s="26">
        <v>0.83328366884709393</v>
      </c>
      <c r="EM531" s="26"/>
      <c r="EN531" s="26">
        <f t="shared" si="2251"/>
        <v>-1.0966573863650545E-2</v>
      </c>
      <c r="EO531" s="26">
        <f t="shared" si="2252"/>
        <v>-1.4278672850045417E-2</v>
      </c>
      <c r="EP531" s="26">
        <f t="shared" si="2253"/>
        <v>8.9403775410534497E-3</v>
      </c>
      <c r="EQ531" s="26">
        <f t="shared" si="2254"/>
        <v>-1.2910248500482101E-2</v>
      </c>
      <c r="ET531" s="26">
        <f t="shared" si="2255"/>
        <v>0.993911540708873</v>
      </c>
      <c r="EU531" s="26">
        <f t="shared" si="2256"/>
        <v>0.81435489691908847</v>
      </c>
      <c r="EV531" s="26">
        <f t="shared" si="2316"/>
        <v>0.94641984603044715</v>
      </c>
      <c r="EW531" s="26"/>
      <c r="EX531" s="26">
        <f t="shared" si="2225"/>
        <v>-8.7512750925845678E-3</v>
      </c>
      <c r="EY531" s="26">
        <f t="shared" si="2226"/>
        <v>-5.7429583376798826E-3</v>
      </c>
      <c r="EZ531" s="26">
        <f t="shared" si="2227"/>
        <v>-1.1885450590140212E-2</v>
      </c>
      <c r="FA531" s="26">
        <f t="shared" si="2228"/>
        <v>1.9954799203312145E-3</v>
      </c>
      <c r="FB531" s="26"/>
      <c r="FC531" s="26"/>
      <c r="FD531" s="26">
        <f t="shared" si="2257"/>
        <v>0.99398324678135308</v>
      </c>
      <c r="FE531" s="26">
        <f t="shared" si="2258"/>
        <v>1.0253432230255699</v>
      </c>
      <c r="FF531" s="26">
        <f t="shared" si="2229"/>
        <v>1.0281329281413347</v>
      </c>
      <c r="FH531" s="367">
        <f>[2]Residential_Total_LMDI_UtilAdj!AF67</f>
        <v>0.98648357882020787</v>
      </c>
      <c r="FI531" s="367">
        <f>[10]Total_Commercial_LMDI_UtilAdj!AF67</f>
        <v>0.98446989343729474</v>
      </c>
      <c r="FJ531" s="367">
        <f>[11]Industrial_Total_LMDI_UtilAdj!AF67</f>
        <v>0.99147444621284175</v>
      </c>
      <c r="FK531" s="253">
        <v>1</v>
      </c>
      <c r="FL531" s="253"/>
      <c r="FM531" s="370">
        <f t="shared" si="2325"/>
        <v>-9.5291266187778247E-3</v>
      </c>
      <c r="FN531" s="370">
        <f t="shared" si="2326"/>
        <v>-1.0934731070873036E-2</v>
      </c>
      <c r="FO531" s="370">
        <f t="shared" si="2327"/>
        <v>-5.8065937542214245E-3</v>
      </c>
      <c r="FP531">
        <f t="shared" si="2319"/>
        <v>0</v>
      </c>
      <c r="FR531" s="26">
        <f t="shared" si="2300"/>
        <v>0.99411665814951533</v>
      </c>
      <c r="FS531" s="26">
        <f t="shared" si="2301"/>
        <v>0.97788858444262972</v>
      </c>
      <c r="FT531" s="279">
        <f t="shared" si="2302"/>
        <v>0.9915358427955312</v>
      </c>
      <c r="FU531" s="242"/>
      <c r="FV531" s="26">
        <f t="shared" si="2201"/>
        <v>1.6721462752283902</v>
      </c>
      <c r="FX531" s="8">
        <f t="shared" si="2260"/>
        <v>52</v>
      </c>
      <c r="FY531" t="b">
        <f t="shared" si="2232"/>
        <v>0</v>
      </c>
    </row>
    <row r="532" spans="1:181" x14ac:dyDescent="0.2">
      <c r="A532" t="s">
        <v>1073</v>
      </c>
      <c r="B532" s="365">
        <f t="shared" si="2233"/>
        <v>2002</v>
      </c>
      <c r="C532" s="42">
        <f t="shared" ref="C532:F532" si="2495">C137</f>
        <v>20790.795999999998</v>
      </c>
      <c r="D532" s="42">
        <f t="shared" si="2495"/>
        <v>17345.419999999998</v>
      </c>
      <c r="E532" s="42">
        <f t="shared" si="2495"/>
        <v>32661.988000000001</v>
      </c>
      <c r="F532" s="42">
        <f t="shared" si="2495"/>
        <v>26841.794000000002</v>
      </c>
      <c r="G532" s="42"/>
      <c r="H532" s="42">
        <f t="shared" si="2179"/>
        <v>97639.997999999992</v>
      </c>
      <c r="I532" s="365"/>
      <c r="J532" s="365"/>
      <c r="K532" s="42">
        <f t="shared" ref="K532" si="2496">K137</f>
        <v>20790.794999999998</v>
      </c>
      <c r="L532" s="42">
        <f t="shared" si="2370"/>
        <v>16907.342550232795</v>
      </c>
      <c r="M532" s="42">
        <f t="shared" ref="M532" si="2497">M137</f>
        <v>25960.246352062517</v>
      </c>
      <c r="N532" s="42">
        <f t="shared" ref="N532" si="2498">N137</f>
        <v>26781.498980141911</v>
      </c>
      <c r="O532" s="42"/>
      <c r="P532" s="42">
        <f t="shared" si="2291"/>
        <v>90439.882882437218</v>
      </c>
      <c r="Q532" s="27"/>
      <c r="R532" s="27"/>
      <c r="S532" s="51">
        <f t="shared" si="2307"/>
        <v>0.99999995190179347</v>
      </c>
      <c r="T532" s="51">
        <f t="shared" si="2308"/>
        <v>0.97474391223924228</v>
      </c>
      <c r="U532" s="51">
        <f t="shared" si="2309"/>
        <v>0.79481525595020475</v>
      </c>
      <c r="V532" s="51">
        <f t="shared" si="2310"/>
        <v>0.9977536888980636</v>
      </c>
      <c r="W532" s="365"/>
      <c r="X532" s="51">
        <f t="shared" si="2311"/>
        <v>0.92625854910850391</v>
      </c>
      <c r="Z532" s="231">
        <f t="shared" ref="Z532" si="2499">Z137</f>
        <v>106025.55208487564</v>
      </c>
      <c r="AA532" s="231">
        <f t="shared" si="2374"/>
        <v>76666.137428142072</v>
      </c>
      <c r="AB532" s="231">
        <f t="shared" si="2424"/>
        <v>2338.7967964097979</v>
      </c>
      <c r="AC532" s="277">
        <f t="shared" si="2424"/>
        <v>1.4780235734489733</v>
      </c>
      <c r="AD532" s="23"/>
      <c r="AE532" s="42">
        <f t="shared" si="2375"/>
        <v>12909.7</v>
      </c>
      <c r="AH532" s="267">
        <f t="shared" si="2183"/>
        <v>196.09230596938121</v>
      </c>
      <c r="AI532" s="267">
        <f t="shared" si="2184"/>
        <v>220.53207736048753</v>
      </c>
      <c r="AJ532" s="267">
        <f t="shared" si="2363"/>
        <v>11.099829789365689</v>
      </c>
      <c r="AK532" s="51">
        <f t="shared" si="2203"/>
        <v>18.119805029663489</v>
      </c>
      <c r="AN532" s="34">
        <f t="shared" si="2204"/>
        <v>7.0055758756932551</v>
      </c>
      <c r="AO532" s="34">
        <f t="shared" si="2205"/>
        <v>7.563304956737956</v>
      </c>
      <c r="AQ532" s="26">
        <f t="shared" si="2294"/>
        <v>1.0680217117170552</v>
      </c>
      <c r="AR532" s="26">
        <f t="shared" si="2206"/>
        <v>1.1173390061541657</v>
      </c>
      <c r="AS532" s="26">
        <f t="shared" si="2313"/>
        <v>0.83183166945241671</v>
      </c>
      <c r="AT532" s="26">
        <f t="shared" si="2314"/>
        <v>0.93486590960543481</v>
      </c>
      <c r="AU532" s="26"/>
      <c r="AV532" s="26">
        <f t="shared" si="2295"/>
        <v>0.76650611827201853</v>
      </c>
      <c r="AY532" s="34">
        <f t="shared" si="2296"/>
        <v>8.2128594843315987</v>
      </c>
      <c r="AZ532" s="34">
        <f t="shared" si="2207"/>
        <v>5.9386459350830823</v>
      </c>
      <c r="BA532" s="34">
        <f t="shared" si="2297"/>
        <v>0.18116585175564093</v>
      </c>
      <c r="BB532" s="34">
        <f t="shared" si="2208"/>
        <v>1.1448938189492964E-4</v>
      </c>
      <c r="BD532" s="26"/>
      <c r="BE532" s="26"/>
      <c r="BF532" s="26"/>
      <c r="BH532" s="258">
        <f>[2]Residential_Total_LMDI_UtilAdj!AG68</f>
        <v>0.91986549391147843</v>
      </c>
      <c r="BI532" s="258">
        <f>[10]Total_Commercial_LMDI_UtilAdj!AG68</f>
        <v>1.1179547172681294</v>
      </c>
      <c r="BJ532" s="258">
        <f>[11]Industrial_Total_LMDI_UtilAdj!AG68</f>
        <v>0.88432384237273121</v>
      </c>
      <c r="BK532" s="258">
        <f t="shared" si="2298"/>
        <v>0.87444584604045528</v>
      </c>
      <c r="BL532" s="365"/>
      <c r="BN532" s="258">
        <f>[2]Residential_Total_LMDI_UtilAdj!AE68</f>
        <v>1.1765111861807676</v>
      </c>
      <c r="BO532" s="258">
        <f>[10]Total_Commercial_LMDI_UtilAdj!AE68</f>
        <v>1.0147637369501088</v>
      </c>
      <c r="BP532" s="258">
        <f>[11]Industrial_Total_LMDI_UtilAdj!AE68</f>
        <v>0.94850829384630875</v>
      </c>
      <c r="BQ532" s="258">
        <f t="shared" si="2299"/>
        <v>1.0690952605453683</v>
      </c>
      <c r="BR532" s="259"/>
      <c r="BS532" s="3"/>
      <c r="BZ532" s="83">
        <f t="shared" si="2209"/>
        <v>1.7018468961335145</v>
      </c>
      <c r="CA532" s="83">
        <f t="shared" si="2376"/>
        <v>0.75099149333442883</v>
      </c>
      <c r="CB532" s="83">
        <f t="shared" si="2377"/>
        <v>0.76650611827201853</v>
      </c>
      <c r="CC532" s="83">
        <f t="shared" si="2465"/>
        <v>0.79939303193394251</v>
      </c>
      <c r="CD532" s="83">
        <f t="shared" si="2466"/>
        <v>1.0424880550077906</v>
      </c>
      <c r="CE532" s="83">
        <f t="shared" si="2467"/>
        <v>0.92740958805196971</v>
      </c>
      <c r="CF532" s="84">
        <f t="shared" si="2468"/>
        <v>1.3044771435732896</v>
      </c>
      <c r="CG532" s="84">
        <f t="shared" si="2378"/>
        <v>1.3044760582485835</v>
      </c>
      <c r="CH532" s="9"/>
      <c r="CI532" s="84">
        <f t="shared" si="2469"/>
        <v>0.83335768704759638</v>
      </c>
      <c r="CJ532" s="26"/>
      <c r="CK532" s="87">
        <f t="shared" si="2191"/>
        <v>0.92800393076703347</v>
      </c>
      <c r="CL532" s="87">
        <f t="shared" si="2212"/>
        <v>1.0116339054937948E-3</v>
      </c>
      <c r="CM532" s="92">
        <f t="shared" si="2213"/>
        <v>1</v>
      </c>
      <c r="CN532" s="92">
        <f t="shared" si="2214"/>
        <v>1</v>
      </c>
      <c r="CO532" s="5">
        <f t="shared" si="2192"/>
        <v>1</v>
      </c>
      <c r="CP532" s="91">
        <f t="shared" si="2193"/>
        <v>1</v>
      </c>
      <c r="CQ532" s="37">
        <f t="shared" si="2315"/>
        <v>1.3044771435732896</v>
      </c>
      <c r="CR532">
        <f t="shared" si="2470"/>
        <v>0.83335768704759638</v>
      </c>
      <c r="CS532" s="84">
        <f t="shared" si="2196"/>
        <v>0.95886014469958369</v>
      </c>
      <c r="CT532" s="205"/>
      <c r="CU532" s="244"/>
      <c r="CV532" s="5"/>
      <c r="CW532" s="26">
        <f t="shared" si="2215"/>
        <v>0.22988524904467145</v>
      </c>
      <c r="CX532" s="26">
        <f t="shared" si="2216"/>
        <v>0.18694564843931349</v>
      </c>
      <c r="CY532" s="26">
        <f t="shared" si="2217"/>
        <v>0.28704422788570211</v>
      </c>
      <c r="CZ532" s="26">
        <f t="shared" si="2218"/>
        <v>0.29612487463031301</v>
      </c>
      <c r="DA532" s="26"/>
      <c r="DB532">
        <f t="shared" si="2219"/>
        <v>1</v>
      </c>
      <c r="DD532" s="26">
        <f t="shared" si="2481"/>
        <v>0.22637534256932262</v>
      </c>
      <c r="DE532" s="26">
        <f t="shared" si="2482"/>
        <v>0.18585910867717145</v>
      </c>
      <c r="DF532" s="26">
        <f t="shared" si="2483"/>
        <v>0.29380428763995459</v>
      </c>
      <c r="DG532" s="26">
        <f t="shared" si="2484"/>
        <v>0.29388286903262489</v>
      </c>
      <c r="DH532" s="26"/>
      <c r="DI532" s="26">
        <f t="shared" si="2485"/>
        <v>0.99992160791907359</v>
      </c>
      <c r="DJ532" s="26"/>
      <c r="DK532" s="26">
        <f t="shared" si="2486"/>
        <v>0.22639308999475469</v>
      </c>
      <c r="DL532" s="26">
        <f t="shared" si="2487"/>
        <v>0.18587367970171273</v>
      </c>
      <c r="DM532" s="26">
        <f t="shared" si="2488"/>
        <v>0.2938273213751102</v>
      </c>
      <c r="DN532" s="26">
        <f t="shared" si="2489"/>
        <v>0.29390590892842239</v>
      </c>
      <c r="DO532" s="26"/>
      <c r="DP532" s="26">
        <f t="shared" si="2244"/>
        <v>1</v>
      </c>
      <c r="DQ532" s="26"/>
      <c r="DR532" s="26"/>
      <c r="DS532" s="26">
        <f t="shared" si="2245"/>
        <v>2.9273477616229046E-2</v>
      </c>
      <c r="DT532" s="26">
        <f t="shared" si="2246"/>
        <v>6.7933287171979731E-4</v>
      </c>
      <c r="DU532" s="26">
        <f t="shared" si="2247"/>
        <v>-4.7852012332464465E-2</v>
      </c>
      <c r="DV532" s="26">
        <f t="shared" si="2248"/>
        <v>3.8177635234468857E-3</v>
      </c>
      <c r="DW532" s="26"/>
      <c r="DY532" s="26">
        <f t="shared" si="2262"/>
        <v>0.99383450296901898</v>
      </c>
      <c r="DZ532" s="26">
        <f t="shared" si="2249"/>
        <v>0.81149514984751092</v>
      </c>
      <c r="EA532" s="26">
        <f t="shared" si="2197"/>
        <v>0.95886014469958369</v>
      </c>
      <c r="EC532" s="26">
        <f t="shared" si="2220"/>
        <v>-1.0203075421261617E-2</v>
      </c>
      <c r="ED532" s="26">
        <f t="shared" si="2221"/>
        <v>-7.9053676277928266E-4</v>
      </c>
      <c r="EE532" s="26">
        <f t="shared" si="2222"/>
        <v>-1.0304450724709249E-2</v>
      </c>
      <c r="EF532" s="26">
        <f t="shared" si="2223"/>
        <v>-3.7913786294959252E-4</v>
      </c>
      <c r="EG532" s="26"/>
      <c r="EI532" s="26">
        <f t="shared" si="2224"/>
        <v>0.99441962271230178</v>
      </c>
      <c r="EJ532" s="26">
        <f t="shared" si="2250"/>
        <v>0.66209247741310873</v>
      </c>
      <c r="EK532" s="26">
        <f t="shared" si="2379"/>
        <v>0.79939303193394251</v>
      </c>
      <c r="EL532" s="26">
        <v>0.83328366884709393</v>
      </c>
      <c r="EM532" s="26"/>
      <c r="EN532" s="26">
        <f t="shared" si="2251"/>
        <v>-6.7231778836608696E-3</v>
      </c>
      <c r="EO532" s="26">
        <f t="shared" si="2252"/>
        <v>-1.4036544357772362E-2</v>
      </c>
      <c r="EP532" s="26">
        <f t="shared" si="2253"/>
        <v>-5.3236736571463057E-2</v>
      </c>
      <c r="EQ532" s="26">
        <f t="shared" si="2254"/>
        <v>-1.7606282830200249E-3</v>
      </c>
      <c r="ET532" s="26">
        <f t="shared" si="2255"/>
        <v>0.97991350449991954</v>
      </c>
      <c r="EU532" s="26">
        <f t="shared" si="2256"/>
        <v>0.79799736094665474</v>
      </c>
      <c r="EV532" s="26">
        <f t="shared" si="2316"/>
        <v>0.92740958805196971</v>
      </c>
      <c r="EW532" s="26"/>
      <c r="EX532" s="26">
        <f t="shared" si="2225"/>
        <v>3.5605601546245196E-2</v>
      </c>
      <c r="EY532" s="26">
        <f t="shared" si="2226"/>
        <v>1.4270628746922941E-2</v>
      </c>
      <c r="EZ532" s="26">
        <f t="shared" si="2227"/>
        <v>5.1487099354015006E-3</v>
      </c>
      <c r="FA532" s="26">
        <f t="shared" si="2228"/>
        <v>5.5783918064663592E-3</v>
      </c>
      <c r="FB532" s="26"/>
      <c r="FC532" s="26"/>
      <c r="FD532" s="26">
        <f t="shared" si="2257"/>
        <v>1.0139623257591865</v>
      </c>
      <c r="FE532" s="26">
        <f t="shared" si="2258"/>
        <v>1.0396593991204273</v>
      </c>
      <c r="FF532" s="26">
        <f t="shared" si="2229"/>
        <v>1.0424880550077906</v>
      </c>
      <c r="FH532" s="367">
        <f>[2]Residential_Total_LMDI_UtilAdj!AF68</f>
        <v>0.98686942256185417</v>
      </c>
      <c r="FI532" s="367">
        <f>[10]Total_Commercial_LMDI_UtilAdj!AF68</f>
        <v>0.984908324761681</v>
      </c>
      <c r="FJ532" s="367">
        <f>[11]Industrial_Total_LMDI_UtilAdj!AF68</f>
        <v>0.99170873539417126</v>
      </c>
      <c r="FK532" s="253">
        <v>1</v>
      </c>
      <c r="FL532" s="253"/>
      <c r="FM532" s="370">
        <f t="shared" si="2325"/>
        <v>3.9105395364437667E-4</v>
      </c>
      <c r="FN532" s="370">
        <f t="shared" si="2326"/>
        <v>4.4524848256955737E-4</v>
      </c>
      <c r="FO532" s="370">
        <f t="shared" si="2327"/>
        <v>2.3627588675862433E-4</v>
      </c>
      <c r="FP532">
        <f t="shared" si="2319"/>
        <v>0</v>
      </c>
      <c r="FR532" s="26">
        <f t="shared" si="2300"/>
        <v>1.0002407451721376</v>
      </c>
      <c r="FS532" s="26">
        <f t="shared" si="2301"/>
        <v>0.97812400639822272</v>
      </c>
      <c r="FT532" s="279">
        <f t="shared" si="2302"/>
        <v>0.99177455026268557</v>
      </c>
      <c r="FU532" s="242"/>
      <c r="FV532" s="26">
        <f t="shared" si="2201"/>
        <v>1.7018468961335145</v>
      </c>
      <c r="FX532" s="8">
        <f t="shared" si="2260"/>
        <v>53</v>
      </c>
      <c r="FY532" t="b">
        <f t="shared" si="2232"/>
        <v>0</v>
      </c>
    </row>
    <row r="533" spans="1:181" x14ac:dyDescent="0.2">
      <c r="A533" t="s">
        <v>1073</v>
      </c>
      <c r="B533" s="365">
        <f t="shared" si="2233"/>
        <v>2003</v>
      </c>
      <c r="C533" s="42">
        <f t="shared" ref="C533:F533" si="2500">C138</f>
        <v>21125.069</v>
      </c>
      <c r="D533" s="42">
        <f t="shared" si="2500"/>
        <v>17345.778999999999</v>
      </c>
      <c r="E533" s="42">
        <f t="shared" si="2500"/>
        <v>32532.11</v>
      </c>
      <c r="F533" s="42">
        <f t="shared" si="2500"/>
        <v>26918.683000000001</v>
      </c>
      <c r="G533" s="42"/>
      <c r="H533" s="42">
        <f t="shared" si="2179"/>
        <v>97921.641000000003</v>
      </c>
      <c r="I533" s="365"/>
      <c r="J533" s="365"/>
      <c r="K533" s="42">
        <f t="shared" ref="K533" si="2501">K138</f>
        <v>21137.398999999998</v>
      </c>
      <c r="L533" s="42">
        <f t="shared" si="2370"/>
        <v>17009.599402397354</v>
      </c>
      <c r="M533" s="42">
        <f t="shared" ref="M533" si="2502">M138</f>
        <v>25337.774813597192</v>
      </c>
      <c r="N533" s="42">
        <f t="shared" ref="N533" si="2503">N138</f>
        <v>27090.596973456682</v>
      </c>
      <c r="O533" s="42"/>
      <c r="P533" s="42">
        <f t="shared" si="2291"/>
        <v>90575.370189451234</v>
      </c>
      <c r="Q533" s="27"/>
      <c r="R533" s="27"/>
      <c r="S533" s="51">
        <f t="shared" si="2307"/>
        <v>1.0005836667326387</v>
      </c>
      <c r="T533" s="51">
        <f t="shared" si="2308"/>
        <v>0.98061893918960663</v>
      </c>
      <c r="U533" s="51">
        <f t="shared" si="2309"/>
        <v>0.77885433233802515</v>
      </c>
      <c r="V533" s="51">
        <f t="shared" si="2310"/>
        <v>1.0063864184386986</v>
      </c>
      <c r="W533" s="365"/>
      <c r="X533" s="51">
        <f t="shared" si="2311"/>
        <v>0.92497806679374617</v>
      </c>
      <c r="Z533" s="231">
        <f t="shared" ref="Z533" si="2504">Z138</f>
        <v>106827.40178307157</v>
      </c>
      <c r="AA533" s="231">
        <f t="shared" si="2374"/>
        <v>77765.478809122593</v>
      </c>
      <c r="AB533" s="231">
        <f t="shared" si="2424"/>
        <v>2352.1226927357197</v>
      </c>
      <c r="AC533" s="277">
        <f t="shared" si="2424"/>
        <v>1.5019127170393012</v>
      </c>
      <c r="AD533" s="23"/>
      <c r="AE533" s="42">
        <f t="shared" si="2375"/>
        <v>13270</v>
      </c>
      <c r="AH533" s="267">
        <f t="shared" si="2183"/>
        <v>197.86495456402218</v>
      </c>
      <c r="AI533" s="267">
        <f t="shared" si="2184"/>
        <v>218.7294370571274</v>
      </c>
      <c r="AJ533" s="267">
        <f t="shared" si="2363"/>
        <v>10.772301501044231</v>
      </c>
      <c r="AK533" s="51">
        <f t="shared" si="2203"/>
        <v>18.037397690366443</v>
      </c>
      <c r="AN533" s="34">
        <f t="shared" si="2204"/>
        <v>6.8255742418576668</v>
      </c>
      <c r="AO533" s="34">
        <f t="shared" si="2205"/>
        <v>7.3791741522230598</v>
      </c>
      <c r="AQ533" s="26">
        <f t="shared" si="2294"/>
        <v>1.077676487191096</v>
      </c>
      <c r="AR533" s="26">
        <f t="shared" si="2206"/>
        <v>1.1082058208637671</v>
      </c>
      <c r="AS533" s="26">
        <f t="shared" si="2313"/>
        <v>0.80728639190875984</v>
      </c>
      <c r="AT533" s="26">
        <f t="shared" si="2314"/>
        <v>0.93061421859198423</v>
      </c>
      <c r="AU533" s="26"/>
      <c r="AV533" s="26">
        <f t="shared" si="2295"/>
        <v>0.74681146988306157</v>
      </c>
      <c r="AY533" s="34">
        <f t="shared" si="2296"/>
        <v>8.0502940303746477</v>
      </c>
      <c r="AZ533" s="34">
        <f t="shared" si="2207"/>
        <v>5.8602470843347847</v>
      </c>
      <c r="BA533" s="34">
        <f t="shared" si="2297"/>
        <v>0.17725114489342275</v>
      </c>
      <c r="BB533" s="34">
        <f t="shared" si="2208"/>
        <v>1.1318106383114553E-4</v>
      </c>
      <c r="BD533" s="26"/>
      <c r="BE533" s="26"/>
      <c r="BF533" s="26"/>
      <c r="BH533" s="258">
        <f>[2]Residential_Total_LMDI_UtilAdj!AG69</f>
        <v>0.92149326194106929</v>
      </c>
      <c r="BI533" s="258">
        <f>[10]Total_Commercial_LMDI_UtilAdj!AG69</f>
        <v>1.1216412388589496</v>
      </c>
      <c r="BJ533" s="258">
        <f>[11]Industrial_Total_LMDI_UtilAdj!AG69</f>
        <v>0.87618252879856373</v>
      </c>
      <c r="BK533" s="258">
        <f t="shared" si="2298"/>
        <v>0.87042436321684946</v>
      </c>
      <c r="BL533" s="365"/>
      <c r="BN533" s="258">
        <f>[2]Residential_Total_LMDI_UtilAdj!AE69</f>
        <v>1.1904928031200002</v>
      </c>
      <c r="BO533" s="258">
        <f>[10]Total_Commercial_LMDI_UtilAdj!AE69</f>
        <v>1.0083883887688732</v>
      </c>
      <c r="BP533" s="258">
        <f>[11]Industrial_Total_LMDI_UtilAdj!AE69</f>
        <v>0.93170473273319643</v>
      </c>
      <c r="BQ533" s="258">
        <f t="shared" si="2299"/>
        <v>1.0691500122453954</v>
      </c>
      <c r="BR533" s="365"/>
      <c r="BZ533" s="83">
        <f t="shared" si="2209"/>
        <v>1.7493441607234665</v>
      </c>
      <c r="CA533" s="83">
        <f t="shared" si="2376"/>
        <v>0.73270839240930741</v>
      </c>
      <c r="CB533" s="83">
        <f t="shared" si="2377"/>
        <v>0.74681146988306157</v>
      </c>
      <c r="CC533" s="83">
        <f t="shared" si="2465"/>
        <v>0.78612881549039981</v>
      </c>
      <c r="CD533" s="83">
        <f t="shared" si="2466"/>
        <v>1.0388513194199183</v>
      </c>
      <c r="CE533" s="83">
        <f t="shared" si="2467"/>
        <v>0.92466253916217045</v>
      </c>
      <c r="CF533" s="413">
        <f t="shared" si="2468"/>
        <v>1.3064315552348669</v>
      </c>
      <c r="CG533" s="413">
        <f t="shared" si="2378"/>
        <v>1.3064302840012427</v>
      </c>
      <c r="CH533" s="9"/>
      <c r="CI533" s="84">
        <f t="shared" si="2469"/>
        <v>0.81667095720621929</v>
      </c>
      <c r="CJ533" s="26"/>
      <c r="CK533" s="87">
        <f t="shared" si="2191"/>
        <v>0.89723488323245981</v>
      </c>
      <c r="CL533" s="87">
        <f t="shared" si="2212"/>
        <v>9.4643434322377081E-4</v>
      </c>
      <c r="CM533" s="92">
        <f t="shared" si="2213"/>
        <v>1</v>
      </c>
      <c r="CN533" s="92">
        <f t="shared" si="2214"/>
        <v>1</v>
      </c>
      <c r="CO533" s="5">
        <f t="shared" si="2192"/>
        <v>1</v>
      </c>
      <c r="CP533" s="91">
        <f t="shared" si="2193"/>
        <v>1</v>
      </c>
      <c r="CQ533" s="37">
        <f t="shared" si="2315"/>
        <v>1.3064315552348669</v>
      </c>
      <c r="CR533">
        <f t="shared" si="2470"/>
        <v>0.81667095720621929</v>
      </c>
      <c r="CS533" s="84">
        <f t="shared" si="2196"/>
        <v>0.9499861284402723</v>
      </c>
      <c r="CT533" s="205"/>
      <c r="CU533" s="244"/>
      <c r="CV533" s="5"/>
      <c r="CW533" s="26">
        <f t="shared" si="2215"/>
        <v>0.23336806634947369</v>
      </c>
      <c r="CX533" s="26">
        <f t="shared" si="2216"/>
        <v>0.18779497524348357</v>
      </c>
      <c r="CY533" s="26">
        <f t="shared" si="2217"/>
        <v>0.27974243727185044</v>
      </c>
      <c r="CZ533" s="26">
        <f t="shared" si="2218"/>
        <v>0.29909452113519225</v>
      </c>
      <c r="DA533" s="26"/>
      <c r="DB533">
        <f t="shared" si="2219"/>
        <v>1</v>
      </c>
      <c r="DD533" s="26">
        <f t="shared" si="2481"/>
        <v>0.23162229356237152</v>
      </c>
      <c r="DE533" s="26">
        <f t="shared" si="2482"/>
        <v>0.1873699910163818</v>
      </c>
      <c r="DF533" s="26">
        <f t="shared" si="2483"/>
        <v>0.28337765398537201</v>
      </c>
      <c r="DG533" s="26">
        <f t="shared" si="2484"/>
        <v>0.29760722852468519</v>
      </c>
      <c r="DH533" s="26"/>
      <c r="DI533" s="26">
        <f t="shared" si="2485"/>
        <v>0.99997716708881046</v>
      </c>
      <c r="DJ533" s="26"/>
      <c r="DK533" s="26">
        <f t="shared" si="2486"/>
        <v>0.2316275822943871</v>
      </c>
      <c r="DL533" s="26">
        <f t="shared" si="2487"/>
        <v>0.18737426931643231</v>
      </c>
      <c r="DM533" s="26">
        <f t="shared" si="2488"/>
        <v>0.28338412446991856</v>
      </c>
      <c r="DN533" s="26">
        <f t="shared" si="2489"/>
        <v>0.29761402391926212</v>
      </c>
      <c r="DO533" s="26"/>
      <c r="DP533" s="26">
        <f t="shared" si="2244"/>
        <v>1</v>
      </c>
      <c r="DQ533" s="26"/>
      <c r="DR533" s="26"/>
      <c r="DS533" s="26">
        <f t="shared" si="2245"/>
        <v>8.9992531454653121E-3</v>
      </c>
      <c r="DT533" s="26">
        <f t="shared" si="2246"/>
        <v>-8.2076410694283206E-3</v>
      </c>
      <c r="DU533" s="26">
        <f t="shared" si="2247"/>
        <v>-2.9951610023399303E-2</v>
      </c>
      <c r="DV533" s="26">
        <f t="shared" si="2248"/>
        <v>-4.5582885724518409E-3</v>
      </c>
      <c r="DW533" s="26"/>
      <c r="DY533" s="26">
        <f t="shared" si="2262"/>
        <v>0.99074524443594258</v>
      </c>
      <c r="DZ533" s="26">
        <f t="shared" si="2249"/>
        <v>0.80398496059425406</v>
      </c>
      <c r="EA533" s="26">
        <f t="shared" si="2197"/>
        <v>0.9499861284402723</v>
      </c>
      <c r="EC533" s="26">
        <f t="shared" si="2220"/>
        <v>-1.9992539402681815E-2</v>
      </c>
      <c r="ED533" s="26">
        <f t="shared" si="2221"/>
        <v>-1.3289383069403315E-2</v>
      </c>
      <c r="EE533" s="26">
        <f t="shared" si="2222"/>
        <v>-2.1845295161467836E-2</v>
      </c>
      <c r="EF533" s="26">
        <f t="shared" si="2223"/>
        <v>-1.1493213019557228E-2</v>
      </c>
      <c r="EG533" s="26"/>
      <c r="EI533" s="26">
        <f t="shared" si="2224"/>
        <v>0.98340714027559994</v>
      </c>
      <c r="EJ533" s="26">
        <f t="shared" si="2250"/>
        <v>0.65110646981081255</v>
      </c>
      <c r="EK533" s="26">
        <f t="shared" si="2379"/>
        <v>0.78612881549039981</v>
      </c>
      <c r="EL533" s="26">
        <v>0.83328366884709393</v>
      </c>
      <c r="EM533" s="26"/>
      <c r="EN533" s="26">
        <f t="shared" si="2251"/>
        <v>1.7680079435153147E-3</v>
      </c>
      <c r="EO533" s="26">
        <f t="shared" si="2252"/>
        <v>3.292133931857043E-3</v>
      </c>
      <c r="EP533" s="26">
        <f t="shared" si="2253"/>
        <v>-9.2488976385753253E-3</v>
      </c>
      <c r="EQ533" s="26">
        <f t="shared" si="2254"/>
        <v>-4.6095003775104837E-3</v>
      </c>
      <c r="ET533" s="26">
        <f t="shared" si="2255"/>
        <v>0.99703793348139791</v>
      </c>
      <c r="EU533" s="26">
        <f t="shared" si="2256"/>
        <v>0.79563363968186185</v>
      </c>
      <c r="EV533" s="26">
        <f t="shared" si="2316"/>
        <v>0.92466253916217045</v>
      </c>
      <c r="EW533" s="26"/>
      <c r="EX533" s="26">
        <f t="shared" si="2225"/>
        <v>1.1813904512181835E-2</v>
      </c>
      <c r="EY533" s="26">
        <f t="shared" si="2226"/>
        <v>-6.3024121644540384E-3</v>
      </c>
      <c r="EZ533" s="26">
        <f t="shared" si="2227"/>
        <v>-1.7874579389483721E-2</v>
      </c>
      <c r="FA533" s="26">
        <f t="shared" si="2228"/>
        <v>5.1211805058783216E-5</v>
      </c>
      <c r="FB533" s="26"/>
      <c r="FC533" s="26"/>
      <c r="FD533" s="26">
        <f t="shared" si="2257"/>
        <v>0.99651148464444983</v>
      </c>
      <c r="FE533" s="26">
        <f t="shared" si="2258"/>
        <v>1.0360325313420535</v>
      </c>
      <c r="FF533" s="26">
        <f t="shared" si="2229"/>
        <v>1.0388513194199183</v>
      </c>
      <c r="FH533" s="367">
        <f>[2]Residential_Total_LMDI_UtilAdj!AF69</f>
        <v>0.98235728291048907</v>
      </c>
      <c r="FI533" s="367">
        <f>[10]Total_Commercial_LMDI_UtilAdj!AF69</f>
        <v>0.97980267827857559</v>
      </c>
      <c r="FJ533" s="367">
        <f>[11]Industrial_Total_LMDI_UtilAdj!AF69</f>
        <v>0.98890850571416233</v>
      </c>
      <c r="FK533" s="253">
        <v>1</v>
      </c>
      <c r="FL533" s="253"/>
      <c r="FM533" s="370">
        <f t="shared" si="2325"/>
        <v>-4.5826593102317329E-3</v>
      </c>
      <c r="FN533" s="370">
        <f t="shared" si="2326"/>
        <v>-5.1973628368311986E-3</v>
      </c>
      <c r="FO533" s="370">
        <f t="shared" si="2327"/>
        <v>-2.8276352317485138E-3</v>
      </c>
      <c r="FP533">
        <f t="shared" si="2319"/>
        <v>0</v>
      </c>
      <c r="FR533" s="26">
        <f t="shared" si="2300"/>
        <v>0.99716739013653366</v>
      </c>
      <c r="FS533" s="26">
        <f t="shared" si="2301"/>
        <v>0.97535336269000594</v>
      </c>
      <c r="FT533" s="279">
        <f t="shared" si="2302"/>
        <v>0.98896523988927665</v>
      </c>
      <c r="FU533" s="242"/>
      <c r="FV533" s="26">
        <f t="shared" si="2201"/>
        <v>1.7493441607234665</v>
      </c>
      <c r="FX533" s="8">
        <f t="shared" si="2260"/>
        <v>54</v>
      </c>
      <c r="FY533" t="b">
        <f t="shared" si="2232"/>
        <v>0</v>
      </c>
    </row>
    <row r="534" spans="1:181" x14ac:dyDescent="0.2">
      <c r="A534" t="s">
        <v>1073</v>
      </c>
      <c r="B534" s="365">
        <f t="shared" si="2233"/>
        <v>2004</v>
      </c>
      <c r="C534" s="42">
        <f t="shared" ref="C534:F534" si="2505">C139</f>
        <v>21092.436000000002</v>
      </c>
      <c r="D534" s="42">
        <f t="shared" si="2505"/>
        <v>17658.934000000001</v>
      </c>
      <c r="E534" s="42">
        <f t="shared" si="2505"/>
        <v>33519.781999999999</v>
      </c>
      <c r="F534" s="42">
        <f t="shared" si="2505"/>
        <v>27895.46</v>
      </c>
      <c r="G534" s="42"/>
      <c r="H534" s="42">
        <f t="shared" si="2179"/>
        <v>100166.61199999999</v>
      </c>
      <c r="I534" s="365"/>
      <c r="J534" s="365"/>
      <c r="K534" s="42">
        <f t="shared" ref="K534" si="2506">K139</f>
        <v>21092.792000000001</v>
      </c>
      <c r="L534" s="42">
        <f t="shared" si="2370"/>
        <v>17256.347893818522</v>
      </c>
      <c r="M534" s="42">
        <f t="shared" ref="M534" si="2507">M139</f>
        <v>26046.044313815004</v>
      </c>
      <c r="N534" s="42">
        <f t="shared" ref="N534" si="2508">N139</f>
        <v>27603.886366359202</v>
      </c>
      <c r="O534" s="42"/>
      <c r="P534" s="42">
        <f t="shared" si="2291"/>
        <v>91999.070573992736</v>
      </c>
      <c r="Q534" s="27"/>
      <c r="R534" s="27"/>
      <c r="S534" s="51">
        <f t="shared" si="2307"/>
        <v>1.0000168780884293</v>
      </c>
      <c r="T534" s="51">
        <f t="shared" si="2308"/>
        <v>0.97720212861198308</v>
      </c>
      <c r="U534" s="51">
        <f t="shared" si="2309"/>
        <v>0.77703501513867257</v>
      </c>
      <c r="V534" s="51">
        <f t="shared" si="2310"/>
        <v>0.98954763127617196</v>
      </c>
      <c r="W534" s="365"/>
      <c r="X534" s="51">
        <f t="shared" si="2311"/>
        <v>0.91846044043091668</v>
      </c>
      <c r="Z534" s="231">
        <f t="shared" ref="Z534" si="2509">Z139</f>
        <v>108036.73358737525</v>
      </c>
      <c r="AA534" s="231">
        <f t="shared" si="2374"/>
        <v>78845.410774692748</v>
      </c>
      <c r="AB534" s="231">
        <f t="shared" si="2424"/>
        <v>2468.6336611869483</v>
      </c>
      <c r="AC534" s="277">
        <f t="shared" si="2424"/>
        <v>1.5633131281393231</v>
      </c>
      <c r="AD534" s="23"/>
      <c r="AE534" s="42">
        <f t="shared" si="2375"/>
        <v>13774</v>
      </c>
      <c r="AH534" s="267">
        <f t="shared" si="2183"/>
        <v>195.23722441072417</v>
      </c>
      <c r="AI534" s="267">
        <f t="shared" si="2184"/>
        <v>218.86306031342721</v>
      </c>
      <c r="AJ534" s="267">
        <f t="shared" si="2363"/>
        <v>10.55079363265741</v>
      </c>
      <c r="AK534" s="51">
        <f t="shared" si="2203"/>
        <v>17.657298380916004</v>
      </c>
      <c r="AN534" s="34">
        <f t="shared" si="2204"/>
        <v>6.6791832854648421</v>
      </c>
      <c r="AO534" s="34">
        <f t="shared" si="2205"/>
        <v>7.2721512995498765</v>
      </c>
      <c r="AQ534" s="26">
        <f t="shared" si="2294"/>
        <v>1.0633644883475815</v>
      </c>
      <c r="AR534" s="26">
        <f t="shared" si="2206"/>
        <v>1.1088828311118004</v>
      </c>
      <c r="AS534" s="26">
        <f t="shared" si="2313"/>
        <v>0.79068638421012061</v>
      </c>
      <c r="AT534" s="26">
        <f t="shared" si="2314"/>
        <v>0.91100352818510288</v>
      </c>
      <c r="AU534" s="26"/>
      <c r="AV534" s="26">
        <f t="shared" si="2295"/>
        <v>0.73079429074949198</v>
      </c>
      <c r="AY534" s="34">
        <f t="shared" si="2296"/>
        <v>7.8435264692446092</v>
      </c>
      <c r="AZ534" s="34">
        <f t="shared" si="2207"/>
        <v>5.7242203263171731</v>
      </c>
      <c r="BA534" s="34">
        <f t="shared" si="2297"/>
        <v>0.17922416590583334</v>
      </c>
      <c r="BB534" s="34">
        <f t="shared" si="2208"/>
        <v>1.1349739568312205E-4</v>
      </c>
      <c r="BD534" s="26"/>
      <c r="BE534" s="26"/>
      <c r="BF534" s="26"/>
      <c r="BH534" s="258">
        <f>[2]Residential_Total_LMDI_UtilAdj!AG70</f>
        <v>0.91413755226030091</v>
      </c>
      <c r="BI534" s="258">
        <f>[10]Total_Commercial_LMDI_UtilAdj!AG70</f>
        <v>1.1276399157527803</v>
      </c>
      <c r="BJ534" s="258">
        <f>[11]Industrial_Total_LMDI_UtilAdj!AG70</f>
        <v>0.86805587068612011</v>
      </c>
      <c r="BK534" s="258">
        <f t="shared" si="2298"/>
        <v>0.85472839370446074</v>
      </c>
      <c r="BL534" s="365"/>
      <c r="BN534" s="258">
        <f>[2]Residential_Total_LMDI_UtilAdj!AE70</f>
        <v>1.1828025699999258</v>
      </c>
      <c r="BO534" s="258">
        <f>[10]Total_Commercial_LMDI_UtilAdj!AE70</f>
        <v>1.0023580346529977</v>
      </c>
      <c r="BP534" s="258">
        <f>[11]Industrial_Total_LMDI_UtilAdj!AE70</f>
        <v>0.92042754238508484</v>
      </c>
      <c r="BQ534" s="258">
        <f t="shared" si="2299"/>
        <v>1.0658397859426922</v>
      </c>
      <c r="BR534" s="365"/>
      <c r="BZ534" s="83">
        <f t="shared" si="2209"/>
        <v>1.8157849638134913</v>
      </c>
      <c r="CA534" s="83">
        <f t="shared" si="2376"/>
        <v>0.72208165549870029</v>
      </c>
      <c r="CB534" s="83">
        <f t="shared" si="2377"/>
        <v>0.73079429074949198</v>
      </c>
      <c r="CC534" s="83">
        <f t="shared" si="2465"/>
        <v>0.78105484856286533</v>
      </c>
      <c r="CD534" s="83">
        <f t="shared" si="2466"/>
        <v>1.0316244402518537</v>
      </c>
      <c r="CE534" s="83">
        <f t="shared" si="2467"/>
        <v>0.91644520954785891</v>
      </c>
      <c r="CF534" s="413">
        <f t="shared" si="2468"/>
        <v>1.3269665821528078</v>
      </c>
      <c r="CG534" s="413">
        <f t="shared" si="2378"/>
        <v>1.3269652847836724</v>
      </c>
      <c r="CH534" s="9"/>
      <c r="CI534" s="84">
        <f t="shared" si="2469"/>
        <v>0.80575527095466237</v>
      </c>
      <c r="CJ534" s="26"/>
      <c r="CK534" s="87">
        <f t="shared" si="2191"/>
        <v>0.84936063921003147</v>
      </c>
      <c r="CL534" s="87">
        <f t="shared" si="2212"/>
        <v>9.1329309081433611E-4</v>
      </c>
      <c r="CM534" s="92">
        <f t="shared" si="2213"/>
        <v>1</v>
      </c>
      <c r="CN534" s="92">
        <f t="shared" si="2214"/>
        <v>1</v>
      </c>
      <c r="CO534" s="5">
        <f t="shared" si="2192"/>
        <v>1</v>
      </c>
      <c r="CP534" s="91">
        <f t="shared" si="2193"/>
        <v>1</v>
      </c>
      <c r="CQ534" s="37">
        <f t="shared" si="2315"/>
        <v>1.3269665821528078</v>
      </c>
      <c r="CR534">
        <f t="shared" si="2470"/>
        <v>0.80575527095466237</v>
      </c>
      <c r="CS534" s="84">
        <f t="shared" si="2196"/>
        <v>0.93565041186819131</v>
      </c>
      <c r="CT534" s="205"/>
      <c r="CU534" s="244"/>
      <c r="CV534" s="5"/>
      <c r="CW534" s="26">
        <f t="shared" si="2215"/>
        <v>0.22927179446922297</v>
      </c>
      <c r="CX534" s="26">
        <f t="shared" si="2216"/>
        <v>0.18757089377266739</v>
      </c>
      <c r="CY534" s="26">
        <f t="shared" si="2217"/>
        <v>0.2831120374511476</v>
      </c>
      <c r="CZ534" s="26">
        <f t="shared" si="2218"/>
        <v>0.30004527430696193</v>
      </c>
      <c r="DA534" s="26"/>
      <c r="DB534">
        <f t="shared" si="2219"/>
        <v>0.99999999999999989</v>
      </c>
      <c r="DD534" s="26">
        <f t="shared" si="2481"/>
        <v>0.23131388546469617</v>
      </c>
      <c r="DE534" s="26">
        <f t="shared" si="2482"/>
        <v>0.18768291221315281</v>
      </c>
      <c r="DF534" s="26">
        <f t="shared" si="2483"/>
        <v>0.28142387523908013</v>
      </c>
      <c r="DG534" s="26">
        <f t="shared" si="2484"/>
        <v>0.29956964626830329</v>
      </c>
      <c r="DH534" s="26"/>
      <c r="DI534" s="26">
        <f t="shared" si="2485"/>
        <v>0.9999903191852324</v>
      </c>
      <c r="DJ534" s="26"/>
      <c r="DK534" s="26">
        <f t="shared" si="2486"/>
        <v>0.23131612479325306</v>
      </c>
      <c r="DL534" s="26">
        <f t="shared" si="2487"/>
        <v>0.18768472915425047</v>
      </c>
      <c r="DM534" s="26">
        <f t="shared" si="2488"/>
        <v>0.28142659967786227</v>
      </c>
      <c r="DN534" s="26">
        <f t="shared" si="2489"/>
        <v>0.29957254637463421</v>
      </c>
      <c r="DO534" s="26"/>
      <c r="DP534" s="26">
        <f t="shared" si="2244"/>
        <v>1</v>
      </c>
      <c r="DQ534" s="26"/>
      <c r="DR534" s="26"/>
      <c r="DS534" s="26">
        <f t="shared" si="2245"/>
        <v>-1.3369395714050743E-2</v>
      </c>
      <c r="DT534" s="26">
        <f t="shared" si="2246"/>
        <v>6.1072007064103678E-4</v>
      </c>
      <c r="DU534" s="26">
        <f t="shared" si="2247"/>
        <v>-2.0777080948880585E-2</v>
      </c>
      <c r="DV534" s="26">
        <f t="shared" si="2248"/>
        <v>-2.1298048121979798E-2</v>
      </c>
      <c r="DW534" s="26"/>
      <c r="DY534" s="26">
        <f t="shared" si="2262"/>
        <v>0.98490955168406724</v>
      </c>
      <c r="DZ534" s="26">
        <f t="shared" si="2249"/>
        <v>0.79185246709961921</v>
      </c>
      <c r="EA534" s="26">
        <f t="shared" si="2197"/>
        <v>0.93565041186819131</v>
      </c>
      <c r="EC534" s="26">
        <f t="shared" si="2220"/>
        <v>-2.6020078294737518E-2</v>
      </c>
      <c r="ED534" s="26">
        <f t="shared" si="2221"/>
        <v>-2.3485414639185031E-2</v>
      </c>
      <c r="EE534" s="26">
        <f t="shared" si="2222"/>
        <v>1.1069721241392626E-2</v>
      </c>
      <c r="EF534" s="26">
        <f t="shared" si="2223"/>
        <v>2.7910200025267231E-3</v>
      </c>
      <c r="EG534" s="26"/>
      <c r="EI534" s="26">
        <f t="shared" si="2224"/>
        <v>0.99354562912902589</v>
      </c>
      <c r="EJ534" s="26">
        <f t="shared" si="2250"/>
        <v>0.64690398717816289</v>
      </c>
      <c r="EK534" s="26">
        <f t="shared" si="2379"/>
        <v>0.78105484856286533</v>
      </c>
      <c r="EL534" s="26">
        <v>0.83328366884709393</v>
      </c>
      <c r="EN534" s="26">
        <f t="shared" si="2251"/>
        <v>-8.0144100826003463E-3</v>
      </c>
      <c r="EO534" s="26">
        <f t="shared" si="2252"/>
        <v>5.3338739832444705E-3</v>
      </c>
      <c r="EP534" s="26">
        <f t="shared" si="2253"/>
        <v>-9.3183557007921695E-3</v>
      </c>
      <c r="EQ534" s="26">
        <f t="shared" si="2254"/>
        <v>-1.8197116250506181E-2</v>
      </c>
      <c r="ET534" s="26">
        <f t="shared" si="2255"/>
        <v>0.99111315829690994</v>
      </c>
      <c r="EU534" s="26">
        <f t="shared" si="2256"/>
        <v>0.78856296947235571</v>
      </c>
      <c r="EV534" s="26">
        <f t="shared" si="2316"/>
        <v>0.91644520954785891</v>
      </c>
      <c r="EW534" s="26"/>
      <c r="EX534" s="26">
        <f t="shared" si="2225"/>
        <v>-6.4806598641705846E-3</v>
      </c>
      <c r="EY534" s="26">
        <f t="shared" si="2226"/>
        <v>-5.998142904033942E-3</v>
      </c>
      <c r="EZ534" s="26">
        <f t="shared" si="2227"/>
        <v>-1.2177672040491673E-2</v>
      </c>
      <c r="FA534" s="26">
        <f t="shared" si="2228"/>
        <v>-3.1009318714737004E-3</v>
      </c>
      <c r="FB534" s="26"/>
      <c r="FC534" s="26"/>
      <c r="FD534" s="26">
        <f t="shared" si="2257"/>
        <v>0.99304339414797105</v>
      </c>
      <c r="FE534" s="26">
        <f t="shared" si="2258"/>
        <v>1.0288252613716271</v>
      </c>
      <c r="FF534" s="26">
        <f t="shared" si="2229"/>
        <v>1.0316244402518537</v>
      </c>
      <c r="FH534" s="367">
        <f>[2]Residential_Total_LMDI_UtilAdj!AF70</f>
        <v>0.98346371981811054</v>
      </c>
      <c r="FI534" s="367">
        <f>[10]Total_Commercial_LMDI_UtilAdj!AF70</f>
        <v>0.98105271262783444</v>
      </c>
      <c r="FJ534" s="367">
        <f>[11]Industrial_Total_LMDI_UtilAdj!AF70</f>
        <v>0.98961975025664595</v>
      </c>
      <c r="FK534" s="253">
        <v>1</v>
      </c>
      <c r="FL534" s="253"/>
      <c r="FM534" s="370">
        <f t="shared" si="2325"/>
        <v>1.1256742327202113E-3</v>
      </c>
      <c r="FN534" s="370">
        <f t="shared" si="2326"/>
        <v>1.2749889914306831E-3</v>
      </c>
      <c r="FO534" s="370">
        <f t="shared" si="2327"/>
        <v>7.189632707792111E-4</v>
      </c>
      <c r="FP534">
        <f t="shared" si="2319"/>
        <v>0</v>
      </c>
      <c r="FR534" s="26">
        <f t="shared" si="2300"/>
        <v>1.0007022644256884</v>
      </c>
      <c r="FS534" s="26">
        <f t="shared" si="2301"/>
        <v>0.97603831865909874</v>
      </c>
      <c r="FT534" s="279">
        <f t="shared" si="2302"/>
        <v>0.9896597549954933</v>
      </c>
      <c r="FU534" s="242"/>
      <c r="FV534" s="26">
        <f t="shared" si="2201"/>
        <v>1.8157849638134913</v>
      </c>
      <c r="FX534" s="8">
        <f t="shared" si="2260"/>
        <v>55</v>
      </c>
      <c r="FY534" t="b">
        <f t="shared" si="2232"/>
        <v>0</v>
      </c>
    </row>
    <row r="535" spans="1:181" x14ac:dyDescent="0.2">
      <c r="A535" t="s">
        <v>1073</v>
      </c>
      <c r="B535" s="365">
        <f t="shared" si="2233"/>
        <v>2005</v>
      </c>
      <c r="C535" s="42">
        <f t="shared" ref="C535:F535" si="2510">C140</f>
        <v>21626.077000000001</v>
      </c>
      <c r="D535" s="42">
        <f t="shared" si="2510"/>
        <v>17856.744999999999</v>
      </c>
      <c r="E535" s="42">
        <f t="shared" si="2510"/>
        <v>32445.855</v>
      </c>
      <c r="F535" s="42">
        <f t="shared" si="2510"/>
        <v>28352.998</v>
      </c>
      <c r="G535" s="42"/>
      <c r="H535" s="42">
        <f t="shared" si="2179"/>
        <v>100281.67499999999</v>
      </c>
      <c r="I535" s="365"/>
      <c r="J535" s="365"/>
      <c r="K535" s="42">
        <f t="shared" ref="K535:K541" si="2511">K140</f>
        <v>21626.076999999997</v>
      </c>
      <c r="L535" s="42">
        <f t="shared" si="2370"/>
        <v>17456.988772028377</v>
      </c>
      <c r="M535" s="42">
        <f t="shared" ref="M535:N541" si="2512">M140</f>
        <v>26059.087075634852</v>
      </c>
      <c r="N535" s="42">
        <f t="shared" si="2512"/>
        <v>27637.904663823549</v>
      </c>
      <c r="O535" s="42"/>
      <c r="P535" s="42">
        <f t="shared" si="2291"/>
        <v>92780.057511486782</v>
      </c>
      <c r="Q535" s="27"/>
      <c r="R535" s="27"/>
      <c r="S535" s="51">
        <f t="shared" si="2307"/>
        <v>0.99999999999999978</v>
      </c>
      <c r="T535" s="51">
        <f t="shared" si="2308"/>
        <v>0.97761315245462588</v>
      </c>
      <c r="U535" s="51">
        <f t="shared" si="2309"/>
        <v>0.80315612196488129</v>
      </c>
      <c r="V535" s="51">
        <f t="shared" si="2310"/>
        <v>0.97477891628333446</v>
      </c>
      <c r="W535" s="365"/>
      <c r="X535" s="51">
        <f>P535/H535</f>
        <v>0.92519453341287716</v>
      </c>
      <c r="Z535" s="231">
        <f t="shared" ref="Z535:Z541" si="2513">Z140</f>
        <v>109339.09219907041</v>
      </c>
      <c r="AA535" s="231">
        <f t="shared" si="2374"/>
        <v>79981.502570981233</v>
      </c>
      <c r="AB535" s="231">
        <f t="shared" si="2424"/>
        <v>2476.1344831603537</v>
      </c>
      <c r="AC535" s="277">
        <f t="shared" si="2424"/>
        <v>1.5860478109791885</v>
      </c>
      <c r="AD535" s="23"/>
      <c r="AE535" s="42">
        <f t="shared" si="2375"/>
        <v>14235.6</v>
      </c>
      <c r="AH535" s="267">
        <f t="shared" si="2183"/>
        <v>197.78906670110308</v>
      </c>
      <c r="AI535" s="267">
        <f t="shared" si="2184"/>
        <v>218.26282591447708</v>
      </c>
      <c r="AJ535" s="267">
        <f t="shared" si="2363"/>
        <v>10.52410006518506</v>
      </c>
      <c r="AK535" s="51">
        <f t="shared" si="2203"/>
        <v>17.425644089985258</v>
      </c>
      <c r="AN535" s="34">
        <f t="shared" si="2204"/>
        <v>6.5174673010963202</v>
      </c>
      <c r="AO535" s="34">
        <f t="shared" si="2205"/>
        <v>7.0444291073084369</v>
      </c>
      <c r="AQ535" s="26">
        <f t="shared" si="2294"/>
        <v>1.0772631620233759</v>
      </c>
      <c r="AR535" s="26">
        <f t="shared" si="2206"/>
        <v>1.1058417075037994</v>
      </c>
      <c r="AS535" s="26">
        <f t="shared" si="2313"/>
        <v>0.78868594319295848</v>
      </c>
      <c r="AT535" s="26">
        <f t="shared" si="2314"/>
        <v>0.89905165016817945</v>
      </c>
      <c r="AU535" s="26"/>
      <c r="AV535" s="26">
        <f t="shared" si="2295"/>
        <v>0.71310034329387506</v>
      </c>
      <c r="AY535" s="34">
        <f t="shared" si="2296"/>
        <v>7.680680280358426</v>
      </c>
      <c r="AZ535" s="34">
        <f t="shared" si="2207"/>
        <v>5.6184145783093955</v>
      </c>
      <c r="BA535" s="34">
        <f t="shared" si="2297"/>
        <v>0.17393959391668448</v>
      </c>
      <c r="BB535" s="34">
        <f t="shared" si="2208"/>
        <v>1.1141418773913206E-4</v>
      </c>
      <c r="BD535" s="26"/>
      <c r="BE535" s="26"/>
      <c r="BF535" s="26"/>
      <c r="BH535" s="258">
        <f>[2]Residential_Total_LMDI_UtilAdj!AG71</f>
        <v>0.90540164394452716</v>
      </c>
      <c r="BI535" s="258">
        <f>[10]Total_Commercial_LMDI_UtilAdj!AG71</f>
        <v>1.1207271029613037</v>
      </c>
      <c r="BJ535" s="258">
        <f>[11]Industrial_Total_LMDI_UtilAdj!AG71</f>
        <v>0.85124999025452186</v>
      </c>
      <c r="BK535" s="258">
        <f t="shared" si="2298"/>
        <v>0.84177929810714847</v>
      </c>
      <c r="BL535" s="365"/>
      <c r="BN535" s="258">
        <f>[2]Residential_Total_LMDI_UtilAdj!AE71</f>
        <v>1.2162782660740854</v>
      </c>
      <c r="BO535" s="258">
        <f>[10]Total_Commercial_LMDI_UtilAdj!AE71</f>
        <v>1.0118337702942939</v>
      </c>
      <c r="BP535" s="258">
        <f>[11]Industrial_Total_LMDI_UtilAdj!AE71</f>
        <v>0.93945526641169885</v>
      </c>
      <c r="BQ535" s="258">
        <f t="shared" si="2299"/>
        <v>1.0680372541707976</v>
      </c>
      <c r="BZ535" s="83">
        <f t="shared" si="2209"/>
        <v>1.8766363025165773</v>
      </c>
      <c r="CA535" s="83">
        <f t="shared" si="2376"/>
        <v>0.69947018733828537</v>
      </c>
      <c r="CB535" s="83">
        <f t="shared" si="2377"/>
        <v>0.71310034329387506</v>
      </c>
      <c r="CC535" s="83">
        <f t="shared" si="2465"/>
        <v>0.76380460302749664</v>
      </c>
      <c r="CD535" s="83">
        <f t="shared" si="2466"/>
        <v>1.0468022692696695</v>
      </c>
      <c r="CE535" s="83">
        <f t="shared" si="2467"/>
        <v>0.90419967290642889</v>
      </c>
      <c r="CF535" s="413">
        <f t="shared" si="2468"/>
        <v>1.3382314141313134</v>
      </c>
      <c r="CG535" s="413">
        <f t="shared" si="2378"/>
        <v>1.3382299915623199</v>
      </c>
      <c r="CH535" s="9"/>
      <c r="CI535" s="84">
        <f t="shared" si="2469"/>
        <v>0.79955239172780257</v>
      </c>
      <c r="CJ535" s="26"/>
      <c r="CK535" s="87">
        <f t="shared" si="2191"/>
        <v>0.84470199042650573</v>
      </c>
      <c r="CL535" s="87">
        <f t="shared" si="2212"/>
        <v>8.3628136584424772E-4</v>
      </c>
      <c r="CM535" s="92">
        <f t="shared" si="2213"/>
        <v>1</v>
      </c>
      <c r="CN535" s="92">
        <f t="shared" si="2214"/>
        <v>1</v>
      </c>
      <c r="CO535" s="5">
        <f t="shared" si="2192"/>
        <v>1</v>
      </c>
      <c r="CP535" s="91">
        <f t="shared" si="2193"/>
        <v>1</v>
      </c>
      <c r="CQ535" s="37">
        <f t="shared" si="2315"/>
        <v>1.3382314141313134</v>
      </c>
      <c r="CR535">
        <f t="shared" si="2470"/>
        <v>0.79955239172780257</v>
      </c>
      <c r="CS535" s="84">
        <f t="shared" si="2196"/>
        <v>0.93361618988332329</v>
      </c>
      <c r="CT535" s="205"/>
      <c r="CU535" s="244"/>
      <c r="CV535" s="5"/>
      <c r="CW535" s="26">
        <f t="shared" si="2215"/>
        <v>0.23308971324276823</v>
      </c>
      <c r="CX535" s="26">
        <f t="shared" si="2216"/>
        <v>0.18815453708753183</v>
      </c>
      <c r="CY535" s="26">
        <f t="shared" si="2217"/>
        <v>0.2808694861221504</v>
      </c>
      <c r="CZ535" s="26">
        <f t="shared" si="2218"/>
        <v>0.29788626354754949</v>
      </c>
      <c r="DA535" s="26"/>
      <c r="DB535">
        <f t="shared" si="2219"/>
        <v>1</v>
      </c>
      <c r="DD535" s="26">
        <f t="shared" si="2481"/>
        <v>0.23117549939292198</v>
      </c>
      <c r="DE535" s="26">
        <f t="shared" si="2482"/>
        <v>0.18786256432696452</v>
      </c>
      <c r="DF535" s="26">
        <f t="shared" si="2483"/>
        <v>0.28198927560980969</v>
      </c>
      <c r="DG535" s="26">
        <f t="shared" si="2484"/>
        <v>0.29896446963032586</v>
      </c>
      <c r="DH535" s="26"/>
      <c r="DI535" s="26">
        <f t="shared" si="2485"/>
        <v>0.99999180896002204</v>
      </c>
      <c r="DJ535" s="26"/>
      <c r="DK535" s="26">
        <f t="shared" si="2486"/>
        <v>0.23117739297618986</v>
      </c>
      <c r="DL535" s="26">
        <f t="shared" si="2487"/>
        <v>0.18786410312934368</v>
      </c>
      <c r="DM535" s="26">
        <f t="shared" si="2488"/>
        <v>0.28199158541415925</v>
      </c>
      <c r="DN535" s="26">
        <f t="shared" si="2489"/>
        <v>0.29896691848030721</v>
      </c>
      <c r="DO535" s="26"/>
      <c r="DP535" s="26">
        <f t="shared" si="2244"/>
        <v>1</v>
      </c>
      <c r="DQ535" s="26"/>
      <c r="DR535" s="26"/>
      <c r="DS535" s="26">
        <f t="shared" si="2245"/>
        <v>1.2985788523065868E-2</v>
      </c>
      <c r="DT535" s="26">
        <f t="shared" si="2246"/>
        <v>-2.746278795700613E-3</v>
      </c>
      <c r="DU535" s="26">
        <f t="shared" si="2247"/>
        <v>-2.5332115198116152E-3</v>
      </c>
      <c r="DV535" s="26">
        <f t="shared" si="2248"/>
        <v>-1.3206284389454587E-2</v>
      </c>
      <c r="DW535" s="26"/>
      <c r="DY535" s="26">
        <f t="shared" si="2262"/>
        <v>0.99782587389577881</v>
      </c>
      <c r="DZ535" s="26">
        <f t="shared" si="2249"/>
        <v>0.79013087998020592</v>
      </c>
      <c r="EA535" s="26">
        <f t="shared" si="2197"/>
        <v>0.93361618988332329</v>
      </c>
      <c r="EC535" s="26">
        <f t="shared" si="2220"/>
        <v>-2.0980416572636506E-2</v>
      </c>
      <c r="ED535" s="26">
        <f t="shared" si="2221"/>
        <v>-1.8656832019831118E-2</v>
      </c>
      <c r="EE535" s="26">
        <f t="shared" si="2222"/>
        <v>-2.9929268292330207E-2</v>
      </c>
      <c r="EF535" s="26">
        <f t="shared" si="2223"/>
        <v>-1.8525213231238735E-2</v>
      </c>
      <c r="EG535" s="26"/>
      <c r="EI535" s="26">
        <f t="shared" si="2224"/>
        <v>0.97791416881015603</v>
      </c>
      <c r="EJ535" s="26">
        <f t="shared" si="2250"/>
        <v>0.63261657492130896</v>
      </c>
      <c r="EK535" s="26">
        <f t="shared" si="2379"/>
        <v>0.76380460302749664</v>
      </c>
      <c r="EL535" s="26">
        <v>0.83328366884709393</v>
      </c>
      <c r="EN535" s="26">
        <f t="shared" si="2251"/>
        <v>-9.6024042342996597E-3</v>
      </c>
      <c r="EO535" s="26">
        <f t="shared" si="2252"/>
        <v>-6.1492047487014083E-3</v>
      </c>
      <c r="EP535" s="26">
        <f t="shared" si="2253"/>
        <v>-1.9550233723492395E-2</v>
      </c>
      <c r="EQ535" s="26">
        <f t="shared" si="2254"/>
        <v>-1.5265886666056713E-2</v>
      </c>
      <c r="ET535" s="26">
        <f t="shared" si="2255"/>
        <v>0.98663800463590012</v>
      </c>
      <c r="EU535" s="26">
        <f t="shared" si="2256"/>
        <v>0.77802619472996526</v>
      </c>
      <c r="EV535" s="26">
        <f t="shared" si="2316"/>
        <v>0.90419967290642889</v>
      </c>
      <c r="EW535" s="26"/>
      <c r="EX535" s="26">
        <f t="shared" si="2225"/>
        <v>2.7908912792665344E-2</v>
      </c>
      <c r="EY535" s="26">
        <f t="shared" si="2226"/>
        <v>9.4090399188235217E-3</v>
      </c>
      <c r="EZ535" s="26">
        <f t="shared" si="2227"/>
        <v>2.0461921391487097E-2</v>
      </c>
      <c r="FA535" s="26">
        <f t="shared" si="2228"/>
        <v>2.0596022766021364E-3</v>
      </c>
      <c r="FB535" s="26"/>
      <c r="FC535" s="26"/>
      <c r="FD535" s="26">
        <f t="shared" si="2257"/>
        <v>1.0147125527717338</v>
      </c>
      <c r="FE535" s="26">
        <f t="shared" si="2258"/>
        <v>1.04396190732245</v>
      </c>
      <c r="FF535" s="26">
        <f t="shared" si="2229"/>
        <v>1.0468022692696695</v>
      </c>
      <c r="FH535" s="367">
        <f>[2]Residential_Total_LMDI_UtilAdj!AF71</f>
        <v>0.97824488100233997</v>
      </c>
      <c r="FI535" s="367">
        <f>[10]Total_Commercial_LMDI_UtilAdj!AF71</f>
        <v>0.97517805781236733</v>
      </c>
      <c r="FJ535" s="367">
        <f>[11]Industrial_Total_LMDI_UtilAdj!AF71</f>
        <v>0.98621677373202932</v>
      </c>
      <c r="FK535" s="253">
        <v>1</v>
      </c>
      <c r="FL535" s="253"/>
      <c r="FM535" s="370">
        <f t="shared" si="2325"/>
        <v>-5.3207200352992853E-3</v>
      </c>
      <c r="FN535" s="370">
        <f t="shared" si="2326"/>
        <v>-6.0061139658229359E-3</v>
      </c>
      <c r="FO535" s="370">
        <f t="shared" si="2327"/>
        <v>-3.4445966030722634E-3</v>
      </c>
      <c r="FP535">
        <f t="shared" si="2319"/>
        <v>0</v>
      </c>
      <c r="FR535" s="26">
        <f t="shared" si="2300"/>
        <v>0.99667582668170207</v>
      </c>
      <c r="FS535" s="26">
        <f t="shared" si="2301"/>
        <v>0.97279379812257583</v>
      </c>
      <c r="FT535" s="279">
        <f t="shared" si="2302"/>
        <v>0.98636995444374409</v>
      </c>
      <c r="FU535" s="242"/>
      <c r="FV535" s="26">
        <f t="shared" si="2201"/>
        <v>1.8766363025165773</v>
      </c>
      <c r="FX535" s="8">
        <f t="shared" si="2260"/>
        <v>56</v>
      </c>
      <c r="FY535" t="b">
        <f t="shared" si="2232"/>
        <v>0</v>
      </c>
    </row>
    <row r="536" spans="1:181" x14ac:dyDescent="0.2">
      <c r="A536" t="s">
        <v>1073</v>
      </c>
      <c r="B536" s="365">
        <f t="shared" si="2233"/>
        <v>2006</v>
      </c>
      <c r="C536" s="42">
        <f t="shared" ref="C536:F536" si="2514">C141</f>
        <v>20688.005000000001</v>
      </c>
      <c r="D536" s="42">
        <f t="shared" si="2514"/>
        <v>17710.371999999999</v>
      </c>
      <c r="E536" s="42">
        <f t="shared" si="2514"/>
        <v>32400.864000000001</v>
      </c>
      <c r="F536" s="42">
        <f t="shared" si="2514"/>
        <v>28829.882000000001</v>
      </c>
      <c r="G536" s="42"/>
      <c r="H536" s="42">
        <f t="shared" si="2179"/>
        <v>99629.123000000007</v>
      </c>
      <c r="I536" s="365"/>
      <c r="J536" s="365"/>
      <c r="K536" s="42">
        <f t="shared" si="2511"/>
        <v>20688.004000000004</v>
      </c>
      <c r="L536" s="42">
        <f t="shared" si="2370"/>
        <v>17194.404469308534</v>
      </c>
      <c r="M536" s="42">
        <f t="shared" si="2512"/>
        <v>26027.242669360545</v>
      </c>
      <c r="N536" s="42">
        <f t="shared" si="2512"/>
        <v>27853.081750943296</v>
      </c>
      <c r="O536" s="42"/>
      <c r="P536" s="42">
        <f t="shared" ref="P536:P541" si="2515">SUM(K536:N536)</f>
        <v>91762.73288961238</v>
      </c>
      <c r="Q536" s="27"/>
      <c r="R536" s="27"/>
      <c r="S536" s="51">
        <f t="shared" ref="S536:S541" si="2516">K536/C536</f>
        <v>0.99999995166281153</v>
      </c>
      <c r="T536" s="51">
        <f t="shared" ref="T536:T541" si="2517">L536/D536</f>
        <v>0.97086636403281279</v>
      </c>
      <c r="U536" s="51">
        <f t="shared" ref="U536:U541" si="2518">M536/E536</f>
        <v>0.80328853790320354</v>
      </c>
      <c r="V536" s="51">
        <f t="shared" ref="V536:V541" si="2519">N536/F536</f>
        <v>0.96611847911633131</v>
      </c>
      <c r="W536" s="412"/>
      <c r="X536" s="51">
        <f t="shared" ref="X536:X541" si="2520">P536/H536</f>
        <v>0.92104326653173862</v>
      </c>
      <c r="Y536" s="370"/>
      <c r="Z536" s="231">
        <f t="shared" si="2513"/>
        <v>110088.78873733053</v>
      </c>
      <c r="AA536" s="231">
        <f t="shared" si="2374"/>
        <v>81211.409424915444</v>
      </c>
      <c r="AB536" s="231">
        <f t="shared" si="2424"/>
        <v>2532.6929509609954</v>
      </c>
      <c r="AC536" s="277">
        <f t="shared" si="2424"/>
        <v>1.6072009796026876</v>
      </c>
      <c r="AD536" s="23"/>
      <c r="AE536" s="42">
        <f t="shared" si="2375"/>
        <v>14615.2</v>
      </c>
      <c r="AF536" s="370"/>
      <c r="AG536" s="370"/>
      <c r="AH536" s="267">
        <f t="shared" ref="AH536:AH541" si="2521">K536/Z536*1000</f>
        <v>187.92107931499851</v>
      </c>
      <c r="AI536" s="267">
        <f t="shared" ref="AI536:AI541" si="2522">L536/AA536*1000</f>
        <v>211.72400024907506</v>
      </c>
      <c r="AJ536" s="267">
        <f t="shared" ref="AJ536:AJ541" si="2523">M536/AB536</f>
        <v>10.276509301881568</v>
      </c>
      <c r="AK536" s="51">
        <f t="shared" ref="AK536:AK541" si="2524">N536/AC536*0.001</f>
        <v>17.330179675368786</v>
      </c>
      <c r="AL536" s="370"/>
      <c r="AM536" s="370"/>
      <c r="AN536" s="372">
        <f t="shared" ref="AN536:AN541" si="2525">P536/AE536</f>
        <v>6.2785820850629737</v>
      </c>
      <c r="AO536" s="372">
        <f t="shared" ref="AO536:AO541" si="2526">H536/AE536</f>
        <v>6.8168155755651654</v>
      </c>
      <c r="AP536" s="370"/>
      <c r="AQ536" s="26">
        <f t="shared" si="2294"/>
        <v>1.0235169187569249</v>
      </c>
      <c r="AR536" s="26">
        <f t="shared" si="2206"/>
        <v>1.0727123548135196</v>
      </c>
      <c r="AS536" s="26">
        <f t="shared" si="2313"/>
        <v>0.77013125885202749</v>
      </c>
      <c r="AT536" s="26">
        <f t="shared" si="2314"/>
        <v>0.89412629767905083</v>
      </c>
      <c r="AU536" s="26"/>
      <c r="AV536" s="26">
        <f t="shared" si="2295"/>
        <v>0.68696302312158108</v>
      </c>
      <c r="AW536" s="370"/>
      <c r="AX536" s="370"/>
      <c r="AY536" s="372">
        <f t="shared" ref="AY536:AY541" si="2527">Z536/$AE536</f>
        <v>7.5324859555346846</v>
      </c>
      <c r="AZ536" s="372">
        <f t="shared" ref="AZ536:AZ541" si="2528">AA536/$AE536</f>
        <v>5.5566403076875748</v>
      </c>
      <c r="BA536" s="372">
        <f t="shared" ref="BA536:BA541" si="2529">AB536/$AE536</f>
        <v>0.17329170664520466</v>
      </c>
      <c r="BB536" s="372">
        <f t="shared" ref="BB536:BB541" si="2530">AC536/$AE536</f>
        <v>1.0996777188151292E-4</v>
      </c>
      <c r="BD536" s="26"/>
      <c r="BE536" s="26"/>
      <c r="BF536" s="26"/>
      <c r="BH536" s="258">
        <f>[2]Residential_Total_LMDI_UtilAdj!AG72</f>
        <v>0.88269161528972417</v>
      </c>
      <c r="BI536" s="258">
        <f>[10]Total_Commercial_LMDI_UtilAdj!AG72</f>
        <v>1.1101131621527489</v>
      </c>
      <c r="BJ536" s="258">
        <f>[11]Industrial_Total_LMDI_UtilAdj!AG72</f>
        <v>0.85160042471098996</v>
      </c>
      <c r="BK536" s="258">
        <f t="shared" si="2298"/>
        <v>0.838269370520482</v>
      </c>
      <c r="BL536" s="365"/>
      <c r="BN536" s="258">
        <f>[2]Residential_Total_LMDI_UtilAdj!AE72</f>
        <v>1.1917045740736338</v>
      </c>
      <c r="BO536" s="258">
        <f>[10]Total_Commercial_LMDI_UtilAdj!AE72</f>
        <v>0.9968689366454101</v>
      </c>
      <c r="BP536" s="258">
        <f>[11]Industrial_Total_LMDI_UtilAdj!AE72</f>
        <v>0.92010029833534279</v>
      </c>
      <c r="BQ536" s="258">
        <f t="shared" si="2299"/>
        <v>1.0666336253272477</v>
      </c>
      <c r="BZ536" s="83">
        <f t="shared" si="2209"/>
        <v>1.9266778280185086</v>
      </c>
      <c r="CA536" s="83">
        <f t="shared" si="2376"/>
        <v>0.67686950852330241</v>
      </c>
      <c r="CB536" s="83">
        <f t="shared" si="2377"/>
        <v>0.68696302312158108</v>
      </c>
      <c r="CC536" s="83">
        <f t="shared" si="2465"/>
        <v>0.75505198242177307</v>
      </c>
      <c r="CD536" s="83">
        <f t="shared" si="2466"/>
        <v>1.0325086824172864</v>
      </c>
      <c r="CE536" s="83">
        <f t="shared" si="2467"/>
        <v>0.89632167800063756</v>
      </c>
      <c r="CF536" s="413">
        <f t="shared" si="2468"/>
        <v>1.3235579461107283</v>
      </c>
      <c r="CG536" s="413">
        <f t="shared" si="2378"/>
        <v>1.3235564253169165</v>
      </c>
      <c r="CH536" s="9"/>
      <c r="CI536" s="84">
        <f t="shared" si="2469"/>
        <v>0.77959772752686507</v>
      </c>
      <c r="CJ536" s="26"/>
      <c r="CK536" s="87">
        <f t="shared" si="2191"/>
        <v>0.75603504692467471</v>
      </c>
      <c r="CL536" s="87">
        <f t="shared" si="2212"/>
        <v>7.9761593170534666E-4</v>
      </c>
      <c r="CM536" s="92">
        <f t="shared" si="2213"/>
        <v>1</v>
      </c>
      <c r="CN536" s="92">
        <f t="shared" si="2214"/>
        <v>1</v>
      </c>
      <c r="CO536" s="5">
        <f t="shared" si="2192"/>
        <v>1</v>
      </c>
      <c r="CP536" s="91">
        <f t="shared" si="2193"/>
        <v>1</v>
      </c>
      <c r="CQ536" s="37">
        <f t="shared" si="2315"/>
        <v>1.3235579461107283</v>
      </c>
      <c r="CR536">
        <f t="shared" si="2470"/>
        <v>0.77959772752686507</v>
      </c>
      <c r="CS536" s="84">
        <f t="shared" si="2196"/>
        <v>0.9098221567715099</v>
      </c>
      <c r="CT536" s="205"/>
      <c r="CU536" s="244"/>
      <c r="CV536" s="5"/>
      <c r="CW536" s="26">
        <f t="shared" si="2215"/>
        <v>0.22545104476004446</v>
      </c>
      <c r="CX536" s="26">
        <f t="shared" si="2216"/>
        <v>0.18737894925157525</v>
      </c>
      <c r="CY536" s="26">
        <f t="shared" si="2217"/>
        <v>0.28363630691634351</v>
      </c>
      <c r="CZ536" s="26">
        <f t="shared" si="2218"/>
        <v>0.30353369907203676</v>
      </c>
      <c r="DA536" s="26"/>
      <c r="DB536">
        <f t="shared" si="2219"/>
        <v>1</v>
      </c>
      <c r="DD536" s="26">
        <f t="shared" si="2481"/>
        <v>0.22924916911845838</v>
      </c>
      <c r="DE536" s="26">
        <f t="shared" si="2482"/>
        <v>0.18776647619949538</v>
      </c>
      <c r="DF536" s="26">
        <f t="shared" si="2483"/>
        <v>0.28225063632798941</v>
      </c>
      <c r="DG536" s="26">
        <f t="shared" si="2484"/>
        <v>0.30070114270561704</v>
      </c>
      <c r="DH536" s="26"/>
      <c r="DI536" s="26">
        <f t="shared" si="2485"/>
        <v>0.99996742435156016</v>
      </c>
      <c r="DJ536" s="26"/>
      <c r="DK536" s="26">
        <f t="shared" si="2486"/>
        <v>0.22925663730207763</v>
      </c>
      <c r="DL536" s="26">
        <f t="shared" si="2487"/>
        <v>0.18777259301347202</v>
      </c>
      <c r="DM536" s="26">
        <f t="shared" si="2488"/>
        <v>0.28225983112501685</v>
      </c>
      <c r="DN536" s="26">
        <f t="shared" si="2489"/>
        <v>0.30071093855943359</v>
      </c>
      <c r="DO536" s="26"/>
      <c r="DP536" s="26">
        <f t="shared" si="2244"/>
        <v>1</v>
      </c>
      <c r="DQ536" s="26"/>
      <c r="DR536" s="26"/>
      <c r="DS536" s="26">
        <f t="shared" si="2245"/>
        <v>-5.117905933135504E-2</v>
      </c>
      <c r="DT536" s="26">
        <f t="shared" si="2246"/>
        <v>-3.041641920451877E-2</v>
      </c>
      <c r="DU536" s="26">
        <f t="shared" si="2247"/>
        <v>-2.3807231128259734E-2</v>
      </c>
      <c r="DV536" s="26">
        <f t="shared" si="2248"/>
        <v>-5.493447966459751E-3</v>
      </c>
      <c r="DW536" s="26"/>
      <c r="DY536" s="26">
        <f t="shared" si="2262"/>
        <v>0.97451411686124789</v>
      </c>
      <c r="DZ536" s="26">
        <f t="shared" si="2249"/>
        <v>0.76999369670871098</v>
      </c>
      <c r="EA536" s="26">
        <f t="shared" si="2197"/>
        <v>0.9098221567715099</v>
      </c>
      <c r="EC536" s="26">
        <f t="shared" si="2220"/>
        <v>-1.9482993903662142E-2</v>
      </c>
      <c r="ED536" s="26">
        <f t="shared" si="2221"/>
        <v>-1.1055856187416264E-2</v>
      </c>
      <c r="EE536" s="26">
        <f t="shared" si="2222"/>
        <v>-3.7317374458874729E-3</v>
      </c>
      <c r="EF536" s="26">
        <f t="shared" si="2223"/>
        <v>-1.3067337934606613E-2</v>
      </c>
      <c r="EG536" s="26"/>
      <c r="EI536" s="26">
        <f t="shared" si="2224"/>
        <v>0.98854075954631493</v>
      </c>
      <c r="EJ536" s="26">
        <f t="shared" si="2250"/>
        <v>0.62536726947429899</v>
      </c>
      <c r="EK536" s="26">
        <f t="shared" si="2379"/>
        <v>0.75505198242177307</v>
      </c>
      <c r="EL536" s="26">
        <v>0.83328366884709393</v>
      </c>
      <c r="EN536" s="26">
        <f t="shared" si="2251"/>
        <v>-2.5402757665301392E-2</v>
      </c>
      <c r="EO536" s="26">
        <f t="shared" si="2252"/>
        <v>-9.5157157277675625E-3</v>
      </c>
      <c r="EP536" s="26">
        <f t="shared" si="2253"/>
        <v>4.1158572512920745E-4</v>
      </c>
      <c r="EQ536" s="26">
        <f t="shared" si="2254"/>
        <v>-4.1783702565227872E-3</v>
      </c>
      <c r="ET536" s="26">
        <f t="shared" si="2255"/>
        <v>0.99128732829501187</v>
      </c>
      <c r="EU536" s="26">
        <f t="shared" si="2256"/>
        <v>0.77124750791740193</v>
      </c>
      <c r="EV536" s="26">
        <f t="shared" si="2316"/>
        <v>0.89632167800063756</v>
      </c>
      <c r="EW536" s="26"/>
      <c r="EX536" s="26">
        <f t="shared" si="2225"/>
        <v>-2.0410897213345935E-2</v>
      </c>
      <c r="EY536" s="26">
        <f t="shared" si="2226"/>
        <v>-1.4900274160272071E-2</v>
      </c>
      <c r="EZ536" s="26">
        <f t="shared" si="2227"/>
        <v>-2.0817519438906251E-2</v>
      </c>
      <c r="FA536" s="26">
        <f t="shared" si="2228"/>
        <v>-1.3150777099369796E-3</v>
      </c>
      <c r="FB536" s="26"/>
      <c r="FC536" s="26"/>
      <c r="FD536" s="26">
        <f t="shared" si="2257"/>
        <v>0.9863454758630249</v>
      </c>
      <c r="FE536" s="26">
        <f t="shared" si="2258"/>
        <v>1.029707104260833</v>
      </c>
      <c r="FF536" s="26">
        <f t="shared" si="2229"/>
        <v>1.0325086824172864</v>
      </c>
      <c r="FH536" s="367">
        <f>[2]Residential_Total_LMDI_UtilAdj!AF72</f>
        <v>0.97301025705695043</v>
      </c>
      <c r="FI536" s="367">
        <f>[10]Total_Commercial_LMDI_UtilAdj!AF72</f>
        <v>0.96934409146123857</v>
      </c>
      <c r="FJ536" s="367">
        <f>[11]Industrial_Total_LMDI_UtilAdj!AF72</f>
        <v>0.98286835484792057</v>
      </c>
      <c r="FK536" s="253">
        <v>1</v>
      </c>
      <c r="FL536" s="253"/>
      <c r="FM536" s="370">
        <f t="shared" si="2325"/>
        <v>-5.3654044527082362E-3</v>
      </c>
      <c r="FN536" s="370">
        <f t="shared" si="2326"/>
        <v>-6.0004293164789791E-3</v>
      </c>
      <c r="FO536" s="370">
        <f t="shared" si="2327"/>
        <v>-3.4009927382371513E-3</v>
      </c>
      <c r="FP536">
        <f t="shared" si="2319"/>
        <v>0</v>
      </c>
      <c r="FR536" s="26">
        <f t="shared" si="2300"/>
        <v>0.99668875989697092</v>
      </c>
      <c r="FS536" s="26">
        <f t="shared" si="2301"/>
        <v>0.96957264428625434</v>
      </c>
      <c r="FT536" s="279">
        <f t="shared" si="2302"/>
        <v>0.98310384669416695</v>
      </c>
      <c r="FU536" s="242"/>
      <c r="FV536" s="26">
        <f t="shared" si="2201"/>
        <v>1.9266778280185086</v>
      </c>
      <c r="FX536" s="8">
        <f t="shared" si="2260"/>
        <v>57</v>
      </c>
      <c r="FY536" t="b">
        <f t="shared" si="2232"/>
        <v>0</v>
      </c>
    </row>
    <row r="537" spans="1:181" x14ac:dyDescent="0.2">
      <c r="A537" t="s">
        <v>1073</v>
      </c>
      <c r="B537" s="365">
        <f t="shared" si="2233"/>
        <v>2007</v>
      </c>
      <c r="C537" s="42">
        <f t="shared" ref="C537:F537" si="2531">C142</f>
        <v>21542.106</v>
      </c>
      <c r="D537" s="42">
        <f t="shared" si="2531"/>
        <v>18256.134999999998</v>
      </c>
      <c r="E537" s="42">
        <f t="shared" si="2531"/>
        <v>32403.58</v>
      </c>
      <c r="F537" s="42">
        <f t="shared" si="2531"/>
        <v>29116.219000000001</v>
      </c>
      <c r="G537" s="42"/>
      <c r="H537" s="42">
        <f t="shared" si="2179"/>
        <v>101318.04</v>
      </c>
      <c r="I537" s="365"/>
      <c r="J537" s="365"/>
      <c r="K537" s="42">
        <f t="shared" si="2511"/>
        <v>21542.106000000003</v>
      </c>
      <c r="L537" s="42">
        <f t="shared" si="2370"/>
        <v>17739.620086223669</v>
      </c>
      <c r="M537" s="42">
        <f t="shared" si="2512"/>
        <v>26158.208962221041</v>
      </c>
      <c r="N537" s="42">
        <f t="shared" si="2512"/>
        <v>28049.494238355834</v>
      </c>
      <c r="O537" s="42"/>
      <c r="P537" s="42">
        <f t="shared" si="2515"/>
        <v>93489.429286800543</v>
      </c>
      <c r="Q537" s="27"/>
      <c r="R537" s="27"/>
      <c r="S537" s="51">
        <f t="shared" si="2516"/>
        <v>1.0000000000000002</v>
      </c>
      <c r="T537" s="51">
        <f t="shared" si="2517"/>
        <v>0.9717073239337719</v>
      </c>
      <c r="U537" s="51">
        <f t="shared" si="2518"/>
        <v>0.80726293089285317</v>
      </c>
      <c r="V537" s="51">
        <f t="shared" si="2519"/>
        <v>0.96336321135501257</v>
      </c>
      <c r="W537" s="412"/>
      <c r="X537" s="51">
        <f t="shared" si="2520"/>
        <v>0.92273231190418359</v>
      </c>
      <c r="Y537" s="370"/>
      <c r="Z537" s="231">
        <f t="shared" si="2513"/>
        <v>110636.42701516766</v>
      </c>
      <c r="AA537" s="231">
        <f t="shared" si="2374"/>
        <v>82517.823695937244</v>
      </c>
      <c r="AB537" s="231">
        <f t="shared" si="2424"/>
        <v>2557.6206077097186</v>
      </c>
      <c r="AC537" s="277">
        <f t="shared" si="2424"/>
        <v>1.6278385950555496</v>
      </c>
      <c r="AD537" s="23"/>
      <c r="AE537" s="42">
        <f t="shared" si="2375"/>
        <v>14876.8</v>
      </c>
      <c r="AF537" s="370"/>
      <c r="AG537" s="370"/>
      <c r="AH537" s="267">
        <f t="shared" si="2521"/>
        <v>194.71078903376639</v>
      </c>
      <c r="AI537" s="267">
        <f t="shared" si="2522"/>
        <v>214.97925286530645</v>
      </c>
      <c r="AJ537" s="267">
        <f t="shared" si="2523"/>
        <v>10.227556379304053</v>
      </c>
      <c r="AK537" s="51">
        <f t="shared" si="2524"/>
        <v>17.231127412480749</v>
      </c>
      <c r="AL537" s="370"/>
      <c r="AM537" s="370"/>
      <c r="AN537" s="372">
        <f t="shared" si="2525"/>
        <v>6.2842432032964446</v>
      </c>
      <c r="AO537" s="372">
        <f t="shared" si="2526"/>
        <v>6.8104726822972683</v>
      </c>
      <c r="AP537" s="370"/>
      <c r="AQ537" s="26">
        <f t="shared" si="2294"/>
        <v>1.0604972447317373</v>
      </c>
      <c r="AR537" s="26">
        <f t="shared" si="2206"/>
        <v>1.0892052875720282</v>
      </c>
      <c r="AS537" s="26">
        <f t="shared" si="2313"/>
        <v>0.7664626808571432</v>
      </c>
      <c r="AT537" s="26">
        <f t="shared" si="2314"/>
        <v>0.88901583519384708</v>
      </c>
      <c r="AU537" s="26"/>
      <c r="AV537" s="26">
        <f t="shared" si="2295"/>
        <v>0.68758242712764894</v>
      </c>
      <c r="AW537" s="370"/>
      <c r="AX537" s="370"/>
      <c r="AY537" s="372">
        <f t="shared" si="2527"/>
        <v>7.4368430721101086</v>
      </c>
      <c r="AZ537" s="372">
        <f t="shared" si="2528"/>
        <v>5.5467455162358332</v>
      </c>
      <c r="BA537" s="372">
        <f t="shared" si="2529"/>
        <v>0.1719200774164954</v>
      </c>
      <c r="BB537" s="372">
        <f t="shared" si="2530"/>
        <v>1.0942128650351889E-4</v>
      </c>
      <c r="BD537" s="26"/>
      <c r="BE537" s="26"/>
      <c r="BF537" s="26"/>
      <c r="BH537" s="258">
        <f>[2]Residential_Total_LMDI_UtilAdj!AG73</f>
        <v>0.88223829846822654</v>
      </c>
      <c r="BI537" s="258">
        <f>[10]Total_Commercial_LMDI_UtilAdj!AG73</f>
        <v>1.1072593928834173</v>
      </c>
      <c r="BJ537" s="258">
        <f>[11]Industrial_Total_LMDI_UtilAdj!AG73</f>
        <v>0.8403990195188219</v>
      </c>
      <c r="BK537" s="258">
        <f t="shared" si="2298"/>
        <v>0.83191953983036648</v>
      </c>
      <c r="BL537" s="365"/>
      <c r="BN537" s="258">
        <f>[2]Residential_Total_LMDI_UtilAdj!AE73</f>
        <v>1.2367736335590089</v>
      </c>
      <c r="BO537" s="258">
        <f>[10]Total_Commercial_LMDI_UtilAdj!AE73</f>
        <v>1.0161499763932873</v>
      </c>
      <c r="BP537" s="258">
        <f>[11]Industrial_Total_LMDI_UtilAdj!AE73</f>
        <v>0.92860883643962522</v>
      </c>
      <c r="BQ537" s="258">
        <f t="shared" si="2299"/>
        <v>1.068631992193769</v>
      </c>
      <c r="BZ537" s="83">
        <f t="shared" si="2209"/>
        <v>1.9611637686699974</v>
      </c>
      <c r="CA537" s="83">
        <f t="shared" si="2376"/>
        <v>0.67623969669969286</v>
      </c>
      <c r="CB537" s="83">
        <f t="shared" si="2377"/>
        <v>0.68758242712764894</v>
      </c>
      <c r="CC537" s="83">
        <f t="shared" si="2465"/>
        <v>0.7497918783860521</v>
      </c>
      <c r="CD537" s="83">
        <f t="shared" si="2466"/>
        <v>1.0483557872073861</v>
      </c>
      <c r="CE537" s="83">
        <f t="shared" si="2467"/>
        <v>0.89040114463436237</v>
      </c>
      <c r="CF537" s="413">
        <f t="shared" si="2468"/>
        <v>1.3484633420099057</v>
      </c>
      <c r="CG537" s="413">
        <f t="shared" si="2378"/>
        <v>1.348461744056924</v>
      </c>
      <c r="CH537" s="9"/>
      <c r="CI537" s="84">
        <f t="shared" si="2469"/>
        <v>0.7860486549071144</v>
      </c>
      <c r="CJ537" s="26"/>
      <c r="CK537" s="87">
        <f t="shared" si="2191"/>
        <v>0.78708166572488492</v>
      </c>
      <c r="CL537" s="87">
        <f t="shared" si="2212"/>
        <v>7.7598847830480605E-4</v>
      </c>
      <c r="CM537" s="92">
        <f t="shared" si="2213"/>
        <v>1</v>
      </c>
      <c r="CN537" s="92">
        <f t="shared" si="2214"/>
        <v>1</v>
      </c>
      <c r="CO537" s="5">
        <f t="shared" si="2192"/>
        <v>1</v>
      </c>
      <c r="CP537" s="91">
        <f t="shared" si="2193"/>
        <v>1</v>
      </c>
      <c r="CQ537" s="37">
        <f t="shared" si="2315"/>
        <v>1.3484633420099057</v>
      </c>
      <c r="CR537">
        <f t="shared" si="2470"/>
        <v>0.7860486549071144</v>
      </c>
      <c r="CS537" s="84">
        <f t="shared" si="2196"/>
        <v>0.91703104147738956</v>
      </c>
      <c r="CT537" s="205"/>
      <c r="CU537" s="244"/>
      <c r="CV537" s="5"/>
      <c r="CW537" s="26">
        <f t="shared" si="2215"/>
        <v>0.23042290625087236</v>
      </c>
      <c r="CX537" s="26">
        <f t="shared" si="2216"/>
        <v>0.18975000940270223</v>
      </c>
      <c r="CY537" s="26">
        <f t="shared" si="2217"/>
        <v>0.27979857361172522</v>
      </c>
      <c r="CZ537" s="26">
        <f t="shared" si="2218"/>
        <v>0.30002851073470022</v>
      </c>
      <c r="DA537" s="26"/>
      <c r="DB537">
        <f t="shared" si="2219"/>
        <v>1</v>
      </c>
      <c r="DD537" s="26">
        <f t="shared" si="2481"/>
        <v>0.22792793784978396</v>
      </c>
      <c r="DE537" s="26">
        <f t="shared" si="2482"/>
        <v>0.1885619947722886</v>
      </c>
      <c r="DF537" s="26">
        <f t="shared" si="2483"/>
        <v>0.28171308354076408</v>
      </c>
      <c r="DG537" s="26">
        <f t="shared" si="2484"/>
        <v>0.3017777121418655</v>
      </c>
      <c r="DH537" s="26"/>
      <c r="DI537" s="26">
        <f t="shared" si="2485"/>
        <v>0.99998072830470219</v>
      </c>
      <c r="DJ537" s="26"/>
      <c r="DK537" s="26">
        <f t="shared" si="2486"/>
        <v>0.22793233049220574</v>
      </c>
      <c r="DL537" s="26">
        <f t="shared" si="2487"/>
        <v>0.18856562875162955</v>
      </c>
      <c r="DM537" s="26">
        <f t="shared" si="2488"/>
        <v>0.28171851273410126</v>
      </c>
      <c r="DN537" s="26">
        <f t="shared" si="2489"/>
        <v>0.30178352802206343</v>
      </c>
      <c r="DO537" s="26"/>
      <c r="DP537" s="26">
        <f t="shared" si="2244"/>
        <v>0.99999999999999989</v>
      </c>
      <c r="DQ537" s="26"/>
      <c r="DR537" s="26"/>
      <c r="DS537" s="26">
        <f t="shared" si="2245"/>
        <v>3.5493240657478817E-2</v>
      </c>
      <c r="DT537" s="26">
        <f t="shared" si="2246"/>
        <v>1.5257984305384152E-2</v>
      </c>
      <c r="DU537" s="26">
        <f t="shared" si="2247"/>
        <v>-4.7749569622012452E-3</v>
      </c>
      <c r="DV537" s="26">
        <f t="shared" si="2248"/>
        <v>-5.7319900453309935E-3</v>
      </c>
      <c r="DW537" s="26"/>
      <c r="DY537" s="26">
        <f t="shared" si="2262"/>
        <v>1.0079233998119592</v>
      </c>
      <c r="DZ537" s="26">
        <f t="shared" si="2249"/>
        <v>0.77609466462042254</v>
      </c>
      <c r="EA537" s="26">
        <f t="shared" si="2197"/>
        <v>0.91703104147738956</v>
      </c>
      <c r="EC537" s="26">
        <f t="shared" si="2220"/>
        <v>-1.2778686973012569E-2</v>
      </c>
      <c r="ED537" s="26">
        <f t="shared" si="2221"/>
        <v>-1.7823021244094605E-3</v>
      </c>
      <c r="EE537" s="26">
        <f t="shared" si="2222"/>
        <v>-7.946637456306355E-3</v>
      </c>
      <c r="EF537" s="26">
        <f t="shared" si="2223"/>
        <v>-4.9818939221208183E-3</v>
      </c>
      <c r="EG537" s="26"/>
      <c r="EI537" s="26">
        <f t="shared" si="2224"/>
        <v>0.99303345443998492</v>
      </c>
      <c r="EJ537" s="26">
        <f t="shared" si="2250"/>
        <v>0.62101061989976403</v>
      </c>
      <c r="EK537" s="26">
        <f t="shared" si="2379"/>
        <v>0.7497918783860521</v>
      </c>
      <c r="EL537" s="26">
        <v>0.83328366884709393</v>
      </c>
      <c r="EN537" s="26">
        <f t="shared" si="2251"/>
        <v>-5.1369386164562309E-4</v>
      </c>
      <c r="EO537" s="26">
        <f t="shared" si="2252"/>
        <v>-2.5740111543233273E-3</v>
      </c>
      <c r="EP537" s="26">
        <f t="shared" si="2253"/>
        <v>-1.3240629454188095E-2</v>
      </c>
      <c r="EQ537" s="26">
        <f t="shared" si="2254"/>
        <v>-7.6037641549026235E-3</v>
      </c>
      <c r="ET537" s="26">
        <f t="shared" si="2255"/>
        <v>0.99339463329785604</v>
      </c>
      <c r="EU537" s="26">
        <f t="shared" si="2256"/>
        <v>0.76615313530949281</v>
      </c>
      <c r="EV537" s="26">
        <f t="shared" si="2316"/>
        <v>0.89040114463436237</v>
      </c>
      <c r="EW537" s="26"/>
      <c r="EX537" s="26">
        <f t="shared" si="2225"/>
        <v>3.7121382966657152E-2</v>
      </c>
      <c r="EY537" s="26">
        <f t="shared" si="2226"/>
        <v>1.9156928212051547E-2</v>
      </c>
      <c r="EZ537" s="26">
        <f t="shared" si="2227"/>
        <v>9.2049073829340994E-3</v>
      </c>
      <c r="FA537" s="26">
        <f t="shared" si="2228"/>
        <v>1.8717741095719983E-3</v>
      </c>
      <c r="FB537" s="26"/>
      <c r="FC537" s="26"/>
      <c r="FD537" s="26">
        <f t="shared" si="2257"/>
        <v>1.0153481564464899</v>
      </c>
      <c r="FE537" s="26">
        <f t="shared" si="2258"/>
        <v>1.0455112099910904</v>
      </c>
      <c r="FF537" s="26">
        <f t="shared" si="2229"/>
        <v>1.0483557872073861</v>
      </c>
      <c r="FH537" s="367">
        <f>[2]Residential_Total_LMDI_UtilAdj!AF73</f>
        <v>0.97192649129924247</v>
      </c>
      <c r="FI537" s="367">
        <f>[10]Total_Commercial_LMDI_UtilAdj!AF73</f>
        <v>0.96806062616652766</v>
      </c>
      <c r="FJ537" s="367">
        <f>[11]Industrial_Total_LMDI_UtilAdj!AF73</f>
        <v>0.9821421782531442</v>
      </c>
      <c r="FK537" s="253">
        <v>1</v>
      </c>
      <c r="FL537" s="253"/>
      <c r="FM537" s="370">
        <f t="shared" si="2325"/>
        <v>-1.1144484475325773E-3</v>
      </c>
      <c r="FN537" s="370">
        <f t="shared" si="2326"/>
        <v>-1.3249327523440705E-3</v>
      </c>
      <c r="FO537" s="370">
        <f t="shared" si="2327"/>
        <v>-7.3910710970930503E-4</v>
      </c>
      <c r="FP537">
        <f t="shared" si="2319"/>
        <v>0</v>
      </c>
      <c r="FR537" s="26">
        <f t="shared" si="2300"/>
        <v>0.99928817770072431</v>
      </c>
      <c r="FS537" s="26">
        <f t="shared" si="2301"/>
        <v>0.96888248085728368</v>
      </c>
      <c r="FT537" s="279">
        <f t="shared" si="2302"/>
        <v>0.98240405145358634</v>
      </c>
      <c r="FU537" s="242"/>
      <c r="FV537" s="26">
        <f t="shared" si="2201"/>
        <v>1.9611637686699974</v>
      </c>
      <c r="FX537" s="8">
        <f t="shared" si="2260"/>
        <v>58</v>
      </c>
      <c r="FY537" t="b">
        <f t="shared" si="2232"/>
        <v>0</v>
      </c>
    </row>
    <row r="538" spans="1:181" x14ac:dyDescent="0.2">
      <c r="A538" t="s">
        <v>1073</v>
      </c>
      <c r="B538" s="365">
        <f t="shared" si="2233"/>
        <v>2008</v>
      </c>
      <c r="C538" s="42">
        <f t="shared" ref="C538:F538" si="2532">C143</f>
        <v>21695.054</v>
      </c>
      <c r="D538" s="42">
        <f t="shared" si="2532"/>
        <v>18405.495999999999</v>
      </c>
      <c r="E538" s="42">
        <f t="shared" si="2532"/>
        <v>31361.616000000002</v>
      </c>
      <c r="F538" s="42">
        <f t="shared" si="2532"/>
        <v>27829.355</v>
      </c>
      <c r="G538" s="42"/>
      <c r="H538" s="42">
        <f t="shared" si="2179"/>
        <v>99291.520999999993</v>
      </c>
      <c r="I538" s="365"/>
      <c r="J538" s="365"/>
      <c r="K538" s="42">
        <f t="shared" si="2511"/>
        <v>21695.054999999997</v>
      </c>
      <c r="L538" s="42">
        <f t="shared" si="2370"/>
        <v>17891.178551406527</v>
      </c>
      <c r="M538" s="42">
        <f t="shared" si="2512"/>
        <v>25150.153315739921</v>
      </c>
      <c r="N538" s="42">
        <f t="shared" si="2512"/>
        <v>27517.87352316975</v>
      </c>
      <c r="O538" s="42"/>
      <c r="P538" s="42">
        <f t="shared" si="2515"/>
        <v>92254.260390316194</v>
      </c>
      <c r="Q538" s="27"/>
      <c r="R538" s="27"/>
      <c r="S538" s="51">
        <f t="shared" si="2516"/>
        <v>1.0000000460934551</v>
      </c>
      <c r="T538" s="51">
        <f t="shared" si="2517"/>
        <v>0.97205631140864268</v>
      </c>
      <c r="U538" s="51">
        <f t="shared" si="2518"/>
        <v>0.8019406052207233</v>
      </c>
      <c r="V538" s="51">
        <f t="shared" si="2519"/>
        <v>0.98880744893906991</v>
      </c>
      <c r="W538" s="412"/>
      <c r="X538" s="51">
        <f t="shared" si="2520"/>
        <v>0.92912526126290484</v>
      </c>
      <c r="Y538" s="370"/>
      <c r="Z538" s="231">
        <f t="shared" si="2513"/>
        <v>111152.38122754355</v>
      </c>
      <c r="AA538" s="231">
        <f t="shared" si="2374"/>
        <v>83696.455468329936</v>
      </c>
      <c r="AB538" s="231">
        <f t="shared" si="2424"/>
        <v>2423.1045247103261</v>
      </c>
      <c r="AC538" s="277">
        <f t="shared" si="2424"/>
        <v>1.6004580311312939</v>
      </c>
      <c r="AD538" s="23"/>
      <c r="AE538" s="42">
        <f t="shared" si="2375"/>
        <v>14833.6</v>
      </c>
      <c r="AF538" s="370"/>
      <c r="AG538" s="370"/>
      <c r="AH538" s="267">
        <f t="shared" si="2521"/>
        <v>195.18299797453159</v>
      </c>
      <c r="AI538" s="267">
        <f t="shared" si="2522"/>
        <v>213.76267909190497</v>
      </c>
      <c r="AJ538" s="267">
        <f t="shared" si="2523"/>
        <v>10.379310120246066</v>
      </c>
      <c r="AK538" s="51">
        <f t="shared" si="2524"/>
        <v>17.193748906816733</v>
      </c>
      <c r="AL538" s="370"/>
      <c r="AM538" s="370"/>
      <c r="AN538" s="372">
        <f t="shared" si="2525"/>
        <v>6.2192765337016089</v>
      </c>
      <c r="AO538" s="372">
        <f t="shared" si="2526"/>
        <v>6.69369006849315</v>
      </c>
      <c r="AP538" s="370"/>
      <c r="AQ538" s="26">
        <f t="shared" si="2294"/>
        <v>1.0630691426892374</v>
      </c>
      <c r="AR538" s="26">
        <f t="shared" si="2206"/>
        <v>1.083041443531038</v>
      </c>
      <c r="AS538" s="26">
        <f t="shared" si="2313"/>
        <v>0.77783524873150678</v>
      </c>
      <c r="AT538" s="26">
        <f t="shared" si="2314"/>
        <v>0.88708734365433672</v>
      </c>
      <c r="AU538" s="26"/>
      <c r="AV538" s="26">
        <f t="shared" si="2295"/>
        <v>0.68047418212227029</v>
      </c>
      <c r="AW538" s="370"/>
      <c r="AX538" s="370"/>
      <c r="AY538" s="372">
        <f t="shared" si="2527"/>
        <v>7.4932842484321771</v>
      </c>
      <c r="AZ538" s="372">
        <f t="shared" si="2528"/>
        <v>5.6423562364045097</v>
      </c>
      <c r="BA538" s="372">
        <f t="shared" si="2529"/>
        <v>0.1633524245436257</v>
      </c>
      <c r="BB538" s="372">
        <f t="shared" si="2530"/>
        <v>1.078941073732131E-4</v>
      </c>
      <c r="BD538" s="26"/>
      <c r="BE538" s="26"/>
      <c r="BF538" s="26"/>
      <c r="BH538" s="258">
        <f>[2]Residential_Total_LMDI_UtilAdj!AG74</f>
        <v>0.87842778924278875</v>
      </c>
      <c r="BI538" s="258">
        <f>[10]Total_Commercial_LMDI_UtilAdj!AG74</f>
        <v>1.1061876079217767</v>
      </c>
      <c r="BJ538" s="258">
        <f>[11]Industrial_Total_LMDI_UtilAdj!AG74</f>
        <v>0.85720625379828752</v>
      </c>
      <c r="BK538" s="258">
        <f t="shared" si="2298"/>
        <v>0.82651078855921678</v>
      </c>
      <c r="BL538" s="365"/>
      <c r="BN538" s="258">
        <f>[2]Residential_Total_LMDI_UtilAdj!AE74</f>
        <v>1.246505973419094</v>
      </c>
      <c r="BO538" s="258">
        <f>[10]Total_Commercial_LMDI_UtilAdj!AE74</f>
        <v>1.0125410902732166</v>
      </c>
      <c r="BP538" s="258">
        <f>[11]Industrial_Total_LMDI_UtilAdj!AE74</f>
        <v>0.92451192247001734</v>
      </c>
      <c r="BQ538" s="258">
        <f t="shared" si="2299"/>
        <v>1.0732919109268</v>
      </c>
      <c r="BZ538" s="83">
        <f t="shared" si="2209"/>
        <v>1.9554688426908526</v>
      </c>
      <c r="CA538" s="83">
        <f t="shared" si="2376"/>
        <v>0.66464387317572915</v>
      </c>
      <c r="CB538" s="83">
        <f t="shared" si="2377"/>
        <v>0.68047418212227029</v>
      </c>
      <c r="CC538" s="83">
        <f t="shared" si="2465"/>
        <v>0.73989644373951879</v>
      </c>
      <c r="CD538" s="83">
        <f t="shared" si="2466"/>
        <v>1.0496383167019194</v>
      </c>
      <c r="CE538" s="83">
        <f t="shared" si="2467"/>
        <v>0.89247325975327829</v>
      </c>
      <c r="CF538" s="413">
        <f t="shared" si="2468"/>
        <v>1.330647643841941</v>
      </c>
      <c r="CG538" s="413">
        <f t="shared" si="2378"/>
        <v>1.3306460613956406</v>
      </c>
      <c r="CH538" s="9"/>
      <c r="CI538" s="84">
        <f t="shared" si="2469"/>
        <v>0.77662365774048492</v>
      </c>
      <c r="CJ538" s="26"/>
      <c r="CK538" s="87">
        <f t="shared" si="2191"/>
        <v>0.79443906362905869</v>
      </c>
      <c r="CL538" s="87">
        <f t="shared" si="2212"/>
        <v>7.4517113020253884E-4</v>
      </c>
      <c r="CM538" s="92">
        <f t="shared" si="2213"/>
        <v>1</v>
      </c>
      <c r="CN538" s="92">
        <f t="shared" si="2214"/>
        <v>1</v>
      </c>
      <c r="CO538" s="5">
        <f t="shared" si="2192"/>
        <v>1</v>
      </c>
      <c r="CP538" s="91">
        <f t="shared" si="2193"/>
        <v>1</v>
      </c>
      <c r="CQ538" s="37">
        <f t="shared" si="2315"/>
        <v>1.330647643841941</v>
      </c>
      <c r="CR538">
        <f t="shared" si="2470"/>
        <v>0.77662365774048492</v>
      </c>
      <c r="CS538" s="84">
        <f t="shared" si="2196"/>
        <v>0.91968840758725456</v>
      </c>
      <c r="CT538" s="205"/>
      <c r="CU538" s="244"/>
      <c r="CV538" s="5"/>
      <c r="CW538" s="26">
        <f t="shared" si="2215"/>
        <v>0.23516588727947027</v>
      </c>
      <c r="CX538" s="26">
        <f t="shared" si="2216"/>
        <v>0.19393335847809301</v>
      </c>
      <c r="CY538" s="26">
        <f t="shared" si="2217"/>
        <v>0.27261779791342727</v>
      </c>
      <c r="CZ538" s="26">
        <f t="shared" si="2218"/>
        <v>0.29828295632900942</v>
      </c>
      <c r="DA538" s="26"/>
      <c r="DB538">
        <f t="shared" si="2219"/>
        <v>1</v>
      </c>
      <c r="DD538" s="26">
        <f t="shared" si="2481"/>
        <v>0.23278634370349718</v>
      </c>
      <c r="DE538" s="26">
        <f t="shared" si="2482"/>
        <v>0.19183408176728445</v>
      </c>
      <c r="DF538" s="26">
        <f t="shared" si="2483"/>
        <v>0.27619262809452066</v>
      </c>
      <c r="DG538" s="26">
        <f t="shared" si="2484"/>
        <v>0.29915488476348151</v>
      </c>
      <c r="DH538" s="26"/>
      <c r="DI538" s="26">
        <f t="shared" si="2485"/>
        <v>0.99996793832878383</v>
      </c>
      <c r="DJ538" s="26"/>
      <c r="DK538" s="242">
        <f t="shared" si="2486"/>
        <v>0.2327938074620132</v>
      </c>
      <c r="DL538" s="242">
        <f t="shared" si="2487"/>
        <v>0.19184023248574444</v>
      </c>
      <c r="DM538" s="242">
        <f t="shared" si="2488"/>
        <v>0.27620148357567648</v>
      </c>
      <c r="DN538" s="242">
        <f t="shared" si="2489"/>
        <v>0.29916447647656585</v>
      </c>
      <c r="DO538" s="26"/>
      <c r="DP538" s="26">
        <f t="shared" si="2244"/>
        <v>0.99999999999999989</v>
      </c>
      <c r="DQ538" s="26"/>
      <c r="DR538" s="26"/>
      <c r="DS538" s="26">
        <f t="shared" si="2245"/>
        <v>2.4222451723070024E-3</v>
      </c>
      <c r="DT538" s="26">
        <f t="shared" si="2246"/>
        <v>-5.6751017238099236E-3</v>
      </c>
      <c r="DU538" s="26">
        <f t="shared" si="2247"/>
        <v>1.4728729798193983E-2</v>
      </c>
      <c r="DV538" s="26">
        <f t="shared" si="2248"/>
        <v>-2.1715993984460251E-3</v>
      </c>
      <c r="DW538" s="26"/>
      <c r="DY538" s="26">
        <f t="shared" si="2262"/>
        <v>1.0028977929750162</v>
      </c>
      <c r="DZ538" s="26">
        <f t="shared" si="2249"/>
        <v>0.7783436262875072</v>
      </c>
      <c r="EA538" s="26">
        <f t="shared" si="2197"/>
        <v>0.91968840758725456</v>
      </c>
      <c r="EC538" s="26">
        <f t="shared" si="2220"/>
        <v>7.5607453280317691E-3</v>
      </c>
      <c r="ED538" s="26">
        <f t="shared" si="2221"/>
        <v>1.7090388388088684E-2</v>
      </c>
      <c r="EE538" s="26">
        <f t="shared" si="2222"/>
        <v>-5.1119722072480001E-2</v>
      </c>
      <c r="EF538" s="26">
        <f t="shared" si="2223"/>
        <v>-1.4055187200017239E-2</v>
      </c>
      <c r="EG538" s="26"/>
      <c r="EI538" s="26">
        <f t="shared" si="2224"/>
        <v>0.9868024248704409</v>
      </c>
      <c r="EJ538" s="26">
        <f t="shared" si="2250"/>
        <v>0.61281478558738278</v>
      </c>
      <c r="EK538" s="26">
        <f t="shared" si="2379"/>
        <v>0.73989644373951879</v>
      </c>
      <c r="EL538" s="26">
        <v>0.83328366884709393</v>
      </c>
      <c r="EN538" s="26">
        <f t="shared" si="2251"/>
        <v>-4.3284927238157926E-3</v>
      </c>
      <c r="EO538" s="26">
        <f t="shared" si="2252"/>
        <v>-9.6843072819540095E-4</v>
      </c>
      <c r="EP538" s="26">
        <f t="shared" si="2253"/>
        <v>1.9801756898206194E-2</v>
      </c>
      <c r="EQ538" s="26">
        <f t="shared" si="2254"/>
        <v>-6.5227587260634004E-3</v>
      </c>
      <c r="ET538" s="26">
        <f t="shared" si="2255"/>
        <v>1.0023271703225032</v>
      </c>
      <c r="EU538" s="26">
        <f t="shared" si="2256"/>
        <v>0.76793610414847779</v>
      </c>
      <c r="EV538" s="26">
        <f t="shared" si="2316"/>
        <v>0.89247325975327829</v>
      </c>
      <c r="EW538" s="26"/>
      <c r="EX538" s="26">
        <f t="shared" si="2225"/>
        <v>7.8383357732785836E-3</v>
      </c>
      <c r="EY538" s="26">
        <f t="shared" si="2226"/>
        <v>-3.5578506616721585E-3</v>
      </c>
      <c r="EZ538" s="26">
        <f t="shared" si="2227"/>
        <v>-4.421644541819275E-3</v>
      </c>
      <c r="FA538" s="26">
        <f t="shared" si="2228"/>
        <v>4.3511593276177015E-3</v>
      </c>
      <c r="FB538" s="26"/>
      <c r="FC538" s="26"/>
      <c r="FD538" s="26">
        <f t="shared" si="2257"/>
        <v>1.0012233723609709</v>
      </c>
      <c r="FE538" s="26">
        <f t="shared" si="2258"/>
        <v>1.0467902595084788</v>
      </c>
      <c r="FF538" s="26">
        <f t="shared" si="2229"/>
        <v>1.0496383167019194</v>
      </c>
      <c r="FH538" s="367">
        <f>[2]Residential_Total_LMDI_UtilAdj!AF74</f>
        <v>0.97087000073314345</v>
      </c>
      <c r="FI538" s="367">
        <f>[10]Total_Commercial_LMDI_UtilAdj!AF74</f>
        <v>0.96694913700761576</v>
      </c>
      <c r="FJ538" s="367">
        <f>[11]Industrial_Total_LMDI_UtilAdj!AF74</f>
        <v>0.98150265125356229</v>
      </c>
      <c r="FK538" s="253">
        <v>1</v>
      </c>
      <c r="FL538" s="253"/>
      <c r="FM538" s="370">
        <f t="shared" si="2325"/>
        <v>-1.0875978771555475E-3</v>
      </c>
      <c r="FN538" s="370">
        <f t="shared" si="2326"/>
        <v>-1.1488203339427288E-3</v>
      </c>
      <c r="FO538" s="370">
        <f t="shared" si="2327"/>
        <v>-6.5136730694220801E-4</v>
      </c>
      <c r="FP538">
        <f t="shared" si="2319"/>
        <v>0</v>
      </c>
      <c r="FR538" s="26">
        <f t="shared" si="2300"/>
        <v>0.99934672884728704</v>
      </c>
      <c r="FS538" s="26">
        <f t="shared" si="2301"/>
        <v>0.96824953788217061</v>
      </c>
      <c r="FT538" s="279">
        <f t="shared" si="2302"/>
        <v>0.98176227522646331</v>
      </c>
      <c r="FU538" s="242"/>
      <c r="FV538" s="26">
        <f t="shared" si="2201"/>
        <v>1.9554688426908526</v>
      </c>
      <c r="FX538" s="8">
        <f t="shared" si="2260"/>
        <v>59</v>
      </c>
      <c r="FY538" t="b">
        <f t="shared" si="2232"/>
        <v>0</v>
      </c>
    </row>
    <row r="539" spans="1:181" x14ac:dyDescent="0.2">
      <c r="A539" t="s">
        <v>1073</v>
      </c>
      <c r="B539" s="365">
        <f t="shared" si="2233"/>
        <v>2009</v>
      </c>
      <c r="C539" s="42">
        <f t="shared" ref="C539:F539" si="2533">C144</f>
        <v>21110.63</v>
      </c>
      <c r="D539" s="42">
        <f t="shared" si="2533"/>
        <v>17889.805</v>
      </c>
      <c r="E539" s="42">
        <f t="shared" si="2533"/>
        <v>28487.545999999998</v>
      </c>
      <c r="F539" s="42">
        <f t="shared" si="2533"/>
        <v>27107.136999999999</v>
      </c>
      <c r="G539" s="42"/>
      <c r="H539" s="42">
        <f t="shared" ref="H539:H541" si="2534">SUM(C539:F539)</f>
        <v>94595.118000000002</v>
      </c>
      <c r="I539" s="365"/>
      <c r="J539" s="365"/>
      <c r="K539" s="42">
        <f t="shared" si="2511"/>
        <v>21110.630000000005</v>
      </c>
      <c r="L539" s="42">
        <f t="shared" si="2370"/>
        <v>17461.971688701302</v>
      </c>
      <c r="M539" s="42">
        <f t="shared" si="2512"/>
        <v>22551.136369434163</v>
      </c>
      <c r="N539" s="42">
        <f t="shared" si="2512"/>
        <v>26701.782029177153</v>
      </c>
      <c r="O539" s="42"/>
      <c r="P539" s="42">
        <f t="shared" si="2515"/>
        <v>87825.52008731263</v>
      </c>
      <c r="Q539" s="27"/>
      <c r="R539" s="27"/>
      <c r="S539" s="51">
        <f t="shared" si="2516"/>
        <v>1.0000000000000002</v>
      </c>
      <c r="T539" s="51">
        <f t="shared" si="2517"/>
        <v>0.97608507687486257</v>
      </c>
      <c r="U539" s="51">
        <f t="shared" si="2518"/>
        <v>0.79161386415783808</v>
      </c>
      <c r="V539" s="51">
        <f t="shared" si="2519"/>
        <v>0.98504619020360407</v>
      </c>
      <c r="W539" s="412"/>
      <c r="X539" s="51">
        <f t="shared" si="2520"/>
        <v>0.92843607518215299</v>
      </c>
      <c r="Y539" s="370"/>
      <c r="Z539" s="231">
        <f t="shared" si="2513"/>
        <v>111376.23530673655</v>
      </c>
      <c r="AA539" s="231">
        <f t="shared" si="2374"/>
        <v>84394.714908811162</v>
      </c>
      <c r="AB539" s="231">
        <f t="shared" si="2424"/>
        <v>2284.7318116206479</v>
      </c>
      <c r="AC539" s="277">
        <f t="shared" si="2424"/>
        <v>1.5457985245593699</v>
      </c>
      <c r="AD539" s="23"/>
      <c r="AE539" s="42">
        <f t="shared" si="2375"/>
        <v>14417.9</v>
      </c>
      <c r="AF539" s="370"/>
      <c r="AG539" s="370"/>
      <c r="AH539" s="267">
        <f t="shared" si="2521"/>
        <v>189.54339713368938</v>
      </c>
      <c r="AI539" s="267">
        <f t="shared" si="2522"/>
        <v>206.90835566621718</v>
      </c>
      <c r="AJ539" s="267">
        <f t="shared" si="2523"/>
        <v>9.8703647643605823</v>
      </c>
      <c r="AK539" s="51">
        <f t="shared" si="2524"/>
        <v>17.273778959511233</v>
      </c>
      <c r="AL539" s="370"/>
      <c r="AM539" s="370"/>
      <c r="AN539" s="372">
        <f t="shared" si="2525"/>
        <v>6.0914224739603293</v>
      </c>
      <c r="AO539" s="372">
        <f t="shared" si="2526"/>
        <v>6.5609497915785244</v>
      </c>
      <c r="AP539" s="370"/>
      <c r="AQ539" s="26">
        <f t="shared" si="2294"/>
        <v>1.0323529138516934</v>
      </c>
      <c r="AR539" s="26">
        <f t="shared" si="2206"/>
        <v>1.0483136025022779</v>
      </c>
      <c r="AS539" s="26">
        <f t="shared" si="2313"/>
        <v>0.73969440575642997</v>
      </c>
      <c r="AT539" s="26">
        <f t="shared" si="2314"/>
        <v>0.89121638190201835</v>
      </c>
      <c r="AU539" s="26"/>
      <c r="AV539" s="26">
        <f t="shared" si="2295"/>
        <v>0.66648519381116889</v>
      </c>
      <c r="AW539" s="370"/>
      <c r="AX539" s="370"/>
      <c r="AY539" s="372">
        <f t="shared" si="2527"/>
        <v>7.7248583570933738</v>
      </c>
      <c r="AZ539" s="372">
        <f t="shared" si="2528"/>
        <v>5.8534679050909748</v>
      </c>
      <c r="BA539" s="372">
        <f t="shared" si="2529"/>
        <v>0.15846495062530938</v>
      </c>
      <c r="BB539" s="372">
        <f t="shared" si="2530"/>
        <v>1.0721384699293032E-4</v>
      </c>
      <c r="BD539" s="26"/>
      <c r="BE539" s="26"/>
      <c r="BF539" s="26"/>
      <c r="BH539" s="258">
        <f>[2]Residential_Total_LMDI_UtilAdj!AG75</f>
        <v>0.86033258603144858</v>
      </c>
      <c r="BI539" s="258">
        <f>[10]Total_Commercial_LMDI_UtilAdj!AG75</f>
        <v>1.0853544052840824</v>
      </c>
      <c r="BJ539" s="258">
        <f>[11]Industrial_Total_LMDI_UtilAdj!AG75</f>
        <v>0.87197999247558333</v>
      </c>
      <c r="BK539" s="258">
        <f t="shared" si="2298"/>
        <v>0.82425745208327461</v>
      </c>
      <c r="BL539" s="365"/>
      <c r="BN539" s="258">
        <f>[2]Residential_Total_LMDI_UtilAdj!AE75</f>
        <v>1.2457673181368722</v>
      </c>
      <c r="BO539" s="258">
        <f>[10]Total_Commercial_LMDI_UtilAdj!AE75</f>
        <v>1.0078328683559632</v>
      </c>
      <c r="BP539" s="258">
        <f>[11]Industrial_Total_LMDI_UtilAdj!AE75</f>
        <v>0.86861685946444889</v>
      </c>
      <c r="BQ539" s="258">
        <f t="shared" si="2299"/>
        <v>1.0812354558026858</v>
      </c>
      <c r="BZ539" s="414">
        <f t="shared" si="2209"/>
        <v>1.900668362840608</v>
      </c>
      <c r="CA539" s="414">
        <f t="shared" si="2376"/>
        <v>0.65146354799302819</v>
      </c>
      <c r="CB539" s="414">
        <f t="shared" si="2377"/>
        <v>0.66648519381116889</v>
      </c>
      <c r="CC539" s="83">
        <f t="shared" si="2465"/>
        <v>0.74323889775084184</v>
      </c>
      <c r="CD539" s="83">
        <f t="shared" si="2466"/>
        <v>1.033660098840854</v>
      </c>
      <c r="CE539" s="83">
        <f t="shared" si="2467"/>
        <v>0.88803679373100353</v>
      </c>
      <c r="CF539" s="413">
        <f t="shared" si="2468"/>
        <v>1.2667688542798403</v>
      </c>
      <c r="CG539" s="413">
        <f t="shared" si="2378"/>
        <v>1.2667673221785798</v>
      </c>
      <c r="CH539" s="9"/>
      <c r="CI539" s="84">
        <f t="shared" si="2469"/>
        <v>0.76825639251150257</v>
      </c>
      <c r="CJ539" s="26"/>
      <c r="CK539" s="87">
        <f t="shared" si="2191"/>
        <v>0.71343580944569085</v>
      </c>
      <c r="CL539" s="87">
        <f t="shared" si="2212"/>
        <v>7.6822399059378274E-4</v>
      </c>
      <c r="CM539" s="92">
        <f t="shared" si="2213"/>
        <v>1</v>
      </c>
      <c r="CN539" s="92">
        <f t="shared" si="2214"/>
        <v>1</v>
      </c>
      <c r="CO539" s="5">
        <f t="shared" si="2192"/>
        <v>1</v>
      </c>
      <c r="CP539" s="91">
        <f t="shared" si="2193"/>
        <v>1</v>
      </c>
      <c r="CQ539" s="37">
        <f t="shared" ref="CQ539:CQ541" si="2535">BZ539*CC539*CD539*CE539*FT539</f>
        <v>1.2667688542798403</v>
      </c>
      <c r="CR539" s="370">
        <f t="shared" ref="CR539:CR541" si="2536">CC539*CD539</f>
        <v>0.76825639251150257</v>
      </c>
      <c r="CS539" s="84">
        <f t="shared" ref="CS539:CS541" si="2537">IF(CN539=1,EA539,"NA ")</f>
        <v>0.89673077637359755</v>
      </c>
      <c r="CT539" s="205"/>
      <c r="CU539" s="244"/>
      <c r="CV539" s="5"/>
      <c r="CW539" s="26">
        <f t="shared" ref="CW539:CW541" si="2538">K539/$P539</f>
        <v>0.24037011086313703</v>
      </c>
      <c r="CX539" s="26">
        <f t="shared" ref="CX539:CX541" si="2539">L539/$P539</f>
        <v>0.19882571342977878</v>
      </c>
      <c r="CY539" s="26">
        <f t="shared" ref="CY539:CY541" si="2540">M539/$P539</f>
        <v>0.25677202192500226</v>
      </c>
      <c r="CZ539" s="26">
        <f t="shared" ref="CZ539:CZ541" si="2541">N539/$P539</f>
        <v>0.30403215378208187</v>
      </c>
      <c r="DA539" s="26"/>
      <c r="DB539" s="370">
        <f t="shared" ref="DB539:DB541" si="2542">SUM(CW539:CZ539)</f>
        <v>1</v>
      </c>
      <c r="DC539" s="370"/>
      <c r="DD539" s="26">
        <f t="shared" si="2481"/>
        <v>0.23775850634159532</v>
      </c>
      <c r="DE539" s="26">
        <f t="shared" si="2482"/>
        <v>0.19636937869761112</v>
      </c>
      <c r="DF539" s="26">
        <f t="shared" si="2483"/>
        <v>0.26461584133105542</v>
      </c>
      <c r="DG539" s="26">
        <f t="shared" si="2484"/>
        <v>0.30114840865971954</v>
      </c>
      <c r="DH539" s="26"/>
      <c r="DI539" s="26">
        <f t="shared" si="2485"/>
        <v>0.99989213502998142</v>
      </c>
      <c r="DJ539" s="26"/>
      <c r="DK539" s="242">
        <f t="shared" si="2486"/>
        <v>0.2377841549223369</v>
      </c>
      <c r="DL539" s="242">
        <f t="shared" si="2487"/>
        <v>0.19639056235973198</v>
      </c>
      <c r="DM539" s="242">
        <f t="shared" si="2488"/>
        <v>0.26464438718994526</v>
      </c>
      <c r="DN539" s="242">
        <f t="shared" si="2489"/>
        <v>0.30118089552798583</v>
      </c>
      <c r="DO539" s="26"/>
      <c r="DP539" s="26">
        <f t="shared" ref="DP539:DP541" si="2543">SUM(DK539:DN539)</f>
        <v>1</v>
      </c>
      <c r="DQ539" s="26"/>
      <c r="DR539" s="26"/>
      <c r="DS539" s="26">
        <f t="shared" ref="DS539:DS541" si="2544">LN(AQ539/AQ538)</f>
        <v>-2.9319562720148504E-2</v>
      </c>
      <c r="DT539" s="26">
        <f t="shared" ref="DT539:DT541" si="2545">LN(AR539/AR538)</f>
        <v>-3.2590454463683242E-2</v>
      </c>
      <c r="DU539" s="26">
        <f t="shared" ref="DU539:DU541" si="2546">LN(AS539/AS538)</f>
        <v>-5.0277603487038587E-2</v>
      </c>
      <c r="DV539" s="26">
        <f t="shared" ref="DV539:DV541" si="2547">LN(AT539/AT538)</f>
        <v>4.6438025276915838E-3</v>
      </c>
      <c r="DW539" s="26"/>
      <c r="DX539" s="370"/>
      <c r="DY539" s="26">
        <f t="shared" ref="DY539:DY541" si="2548">EXP(SUMPRODUCT($DK539:$DN539,DS539:DV539))</f>
        <v>0.97503759857766936</v>
      </c>
      <c r="DZ539" s="26">
        <f t="shared" ref="DZ539:DZ541" si="2549">IF(ISERR(DY539),DZ538,DY539*DZ538)</f>
        <v>0.75891430024360595</v>
      </c>
      <c r="EA539" s="26">
        <f t="shared" ref="EA539:EA541" si="2550">DZ539/EA$150</f>
        <v>0.89673077637359755</v>
      </c>
      <c r="EB539" s="370"/>
      <c r="EC539" s="26">
        <f t="shared" ref="EC539:EC541" si="2551">LN(AY539/AY538)</f>
        <v>3.0436301104572655E-2</v>
      </c>
      <c r="ED539" s="26">
        <f t="shared" ref="ED539:ED541" si="2552">LN(AZ539/AZ538)</f>
        <v>3.6732539214249793E-2</v>
      </c>
      <c r="EE539" s="26">
        <f t="shared" ref="EE539:EE541" si="2553">LN(BA539/BA538)</f>
        <v>-3.0376543404423965E-2</v>
      </c>
      <c r="EF539" s="26">
        <f t="shared" ref="EF539:EF541" si="2554">LN(BB539/BB538)</f>
        <v>-6.324848841883811E-3</v>
      </c>
      <c r="EG539" s="26"/>
      <c r="EH539" s="370"/>
      <c r="EI539" s="26">
        <f t="shared" ref="EI539:EI541" si="2555">EXP(SUMPRODUCT($DK539:$DN539,EC539:EF539))</f>
        <v>1.0045174619226847</v>
      </c>
      <c r="EJ539" s="26">
        <f t="shared" ref="EJ539:EJ541" si="2556">IF(ISERR(EI539),EJ538,EI539*EJ538)</f>
        <v>0.6155831530469319</v>
      </c>
      <c r="EK539" s="26">
        <f t="shared" si="2379"/>
        <v>0.74323889775084184</v>
      </c>
      <c r="EL539" s="26">
        <v>0.83328366884709393</v>
      </c>
      <c r="EM539" s="370"/>
      <c r="EN539" s="26">
        <f t="shared" ref="EN539:EN541" si="2557">LN(BH539/BH538)</f>
        <v>-2.0814664029091542E-2</v>
      </c>
      <c r="EO539" s="26">
        <f t="shared" ref="EO539:EO541" si="2558">LN(BI539/BI538)</f>
        <v>-1.9012941659002563E-2</v>
      </c>
      <c r="EP539" s="26">
        <f t="shared" ref="EP539:EP541" si="2559">LN(BJ539/BJ538)</f>
        <v>1.7087920052580904E-2</v>
      </c>
      <c r="EQ539" s="26">
        <f t="shared" ref="EQ539:EQ541" si="2560">LN(BK539/BK538)</f>
        <v>-2.730047525756495E-3</v>
      </c>
      <c r="ER539" s="370"/>
      <c r="ES539" s="370"/>
      <c r="ET539" s="26">
        <f t="shared" ref="ET539:ET541" si="2561">EXP(SUMPRODUCT($DK539:$DN539,EN539:EQ539))</f>
        <v>0.99502902078713129</v>
      </c>
      <c r="EU539" s="26">
        <f t="shared" ref="EU539:EU541" si="2562">IF(ISERR(ET539),EU538,ET539*EU538)</f>
        <v>0.76411870973794438</v>
      </c>
      <c r="EV539" s="26">
        <f t="shared" ref="EV539:EV541" si="2563">EU539/EU$515</f>
        <v>0.88803679373100353</v>
      </c>
      <c r="EW539" s="26"/>
      <c r="EX539" s="26">
        <f t="shared" ref="EX539:EX541" si="2564">LN(BN539/BN538)</f>
        <v>-5.9275626501486276E-4</v>
      </c>
      <c r="EY539" s="26">
        <f t="shared" ref="EY539:EY541" si="2565">LN(BO539/BO538)</f>
        <v>-4.6607514614257165E-3</v>
      </c>
      <c r="EZ539" s="26">
        <f t="shared" ref="EZ539:EZ541" si="2566">LN(BP539/BP538)</f>
        <v>-6.2363817030191671E-2</v>
      </c>
      <c r="FA539" s="26">
        <f t="shared" ref="FA539:FA541" si="2567">LN(BQ539/BQ538)</f>
        <v>7.3738500534482228E-3</v>
      </c>
      <c r="FB539" s="26"/>
      <c r="FC539" s="26"/>
      <c r="FD539" s="26">
        <f t="shared" ref="FD539:FD541" si="2568">EXP(SUMPRODUCT($DK539:$DN539,EX539:FA539))</f>
        <v>0.98477740607710396</v>
      </c>
      <c r="FE539" s="26">
        <f t="shared" ref="FE539:FE541" si="2569">IF(ISERR(FD539),FE538,FD539*FE538)</f>
        <v>1.0308553964655383</v>
      </c>
      <c r="FF539" s="26">
        <f t="shared" ref="FF539:FF541" si="2570">FE539/FE$545</f>
        <v>1.033660098840854</v>
      </c>
      <c r="FG539" s="370"/>
      <c r="FH539" s="367">
        <f>[2]Residential_Total_LMDI_UtilAdj!AF75</f>
        <v>0.96321864822137127</v>
      </c>
      <c r="FI539" s="367">
        <f>[10]Total_Commercial_LMDI_UtilAdj!AF75</f>
        <v>0.95836540872342491</v>
      </c>
      <c r="FJ539" s="367">
        <f>[11]Industrial_Total_LMDI_UtilAdj!AF75</f>
        <v>0.97660579440856987</v>
      </c>
      <c r="FK539" s="253">
        <v>1</v>
      </c>
      <c r="FL539" s="253"/>
      <c r="FM539" s="370">
        <f t="shared" si="2325"/>
        <v>-7.9121424260423425E-3</v>
      </c>
      <c r="FN539" s="370">
        <f t="shared" si="2326"/>
        <v>-8.9167613432549718E-3</v>
      </c>
      <c r="FO539" s="370">
        <f t="shared" si="2327"/>
        <v>-5.0016300826181441E-3</v>
      </c>
      <c r="FP539" s="370">
        <f t="shared" ref="FP539:FP541" si="2571">LN(FK539/FK538)</f>
        <v>0</v>
      </c>
      <c r="FQ539" s="370"/>
      <c r="FR539" s="26">
        <f t="shared" si="2300"/>
        <v>0.99505605850636092</v>
      </c>
      <c r="FS539" s="26">
        <f t="shared" si="2301"/>
        <v>0.96346256881563808</v>
      </c>
      <c r="FT539" s="279">
        <f t="shared" si="2302"/>
        <v>0.97690849997708173</v>
      </c>
      <c r="FU539" s="242"/>
      <c r="FV539" s="26">
        <f t="shared" ref="FV539:FV541" si="2572">AE539/AE$464</f>
        <v>1.900668362840608</v>
      </c>
      <c r="FW539" s="370"/>
      <c r="FX539" s="8">
        <f t="shared" si="2260"/>
        <v>60</v>
      </c>
      <c r="FY539" t="b">
        <f t="shared" si="2232"/>
        <v>0</v>
      </c>
    </row>
    <row r="540" spans="1:181" x14ac:dyDescent="0.2">
      <c r="A540" t="s">
        <v>1073</v>
      </c>
      <c r="B540" s="365">
        <f t="shared" si="2233"/>
        <v>2010</v>
      </c>
      <c r="C540" s="42">
        <f t="shared" ref="C540:F540" si="2573">C145</f>
        <v>21853.03</v>
      </c>
      <c r="D540" s="42">
        <f t="shared" si="2573"/>
        <v>18055.651000000002</v>
      </c>
      <c r="E540" s="42">
        <f t="shared" si="2573"/>
        <v>30542.964</v>
      </c>
      <c r="F540" s="42">
        <f t="shared" si="2573"/>
        <v>27560.441999999999</v>
      </c>
      <c r="G540" s="42"/>
      <c r="H540" s="42">
        <f t="shared" si="2534"/>
        <v>98012.086999999985</v>
      </c>
      <c r="I540" s="365"/>
      <c r="J540" s="365"/>
      <c r="K540" s="42">
        <f t="shared" si="2511"/>
        <v>21853.03</v>
      </c>
      <c r="L540" s="42">
        <f t="shared" si="2370"/>
        <v>17628.815960277476</v>
      </c>
      <c r="M540" s="42">
        <f t="shared" si="2512"/>
        <v>23283.393790021459</v>
      </c>
      <c r="N540" s="42">
        <f t="shared" si="2512"/>
        <v>27076.07584557568</v>
      </c>
      <c r="O540" s="42"/>
      <c r="P540" s="42">
        <f t="shared" si="2515"/>
        <v>89841.315595874621</v>
      </c>
      <c r="Q540" s="27"/>
      <c r="R540" s="27"/>
      <c r="S540" s="51">
        <f t="shared" si="2516"/>
        <v>1</v>
      </c>
      <c r="T540" s="51">
        <f t="shared" si="2517"/>
        <v>0.97636003045680675</v>
      </c>
      <c r="U540" s="51">
        <f t="shared" si="2518"/>
        <v>0.76231611935310073</v>
      </c>
      <c r="V540" s="51">
        <f t="shared" si="2519"/>
        <v>0.98242531253946075</v>
      </c>
      <c r="W540" s="412"/>
      <c r="X540" s="51">
        <f t="shared" si="2520"/>
        <v>0.91663506354960722</v>
      </c>
      <c r="Y540" s="370"/>
      <c r="Z540" s="231">
        <f t="shared" si="2513"/>
        <v>112425.82734920859</v>
      </c>
      <c r="AA540" s="231">
        <f t="shared" si="2374"/>
        <v>84626.05354378451</v>
      </c>
      <c r="AB540" s="231">
        <f t="shared" ref="AB540:AC541" si="2574">AB145</f>
        <v>2342.1364672481891</v>
      </c>
      <c r="AC540" s="277">
        <f t="shared" si="2574"/>
        <v>1.5820070462690683</v>
      </c>
      <c r="AD540" s="23"/>
      <c r="AE540" s="42">
        <f t="shared" si="2375"/>
        <v>14779.4</v>
      </c>
      <c r="AF540" s="370"/>
      <c r="AG540" s="370"/>
      <c r="AH540" s="267">
        <f t="shared" si="2521"/>
        <v>194.37731093694134</v>
      </c>
      <c r="AI540" s="267">
        <f t="shared" si="2522"/>
        <v>208.31428646446966</v>
      </c>
      <c r="AJ540" s="267">
        <f t="shared" si="2523"/>
        <v>9.9410918687319114</v>
      </c>
      <c r="AK540" s="51">
        <f t="shared" si="2524"/>
        <v>17.115015959903996</v>
      </c>
      <c r="AL540" s="370"/>
      <c r="AM540" s="370"/>
      <c r="AN540" s="372">
        <f t="shared" si="2525"/>
        <v>6.0788202224633361</v>
      </c>
      <c r="AO540" s="372">
        <f t="shared" si="2526"/>
        <v>6.6316688769503491</v>
      </c>
      <c r="AP540" s="370"/>
      <c r="AQ540" s="26">
        <f t="shared" si="2294"/>
        <v>1.058680947829977</v>
      </c>
      <c r="AR540" s="26">
        <f t="shared" si="2206"/>
        <v>1.0554368352747745</v>
      </c>
      <c r="AS540" s="26">
        <f t="shared" si="2313"/>
        <v>0.74499476138540577</v>
      </c>
      <c r="AT540" s="26">
        <f t="shared" si="2314"/>
        <v>0.88302522775899484</v>
      </c>
      <c r="AU540" s="26"/>
      <c r="AV540" s="26">
        <f t="shared" si="2295"/>
        <v>0.66510633459276203</v>
      </c>
      <c r="AW540" s="370"/>
      <c r="AX540" s="370"/>
      <c r="AY540" s="372">
        <f t="shared" si="2527"/>
        <v>7.6069277067545764</v>
      </c>
      <c r="AZ540" s="372">
        <f t="shared" si="2528"/>
        <v>5.7259464892880976</v>
      </c>
      <c r="BA540" s="372">
        <f t="shared" si="2529"/>
        <v>0.15847304134458701</v>
      </c>
      <c r="BB540" s="372">
        <f t="shared" si="2530"/>
        <v>1.0704135798943586E-4</v>
      </c>
      <c r="BD540" s="242">
        <f>BH540*BN540*FH540</f>
        <v>1.0586809478299795</v>
      </c>
      <c r="BE540" s="242">
        <f t="shared" ref="BE540" si="2575">BI540*BO540*FI540</f>
        <v>1.0554368352747741</v>
      </c>
      <c r="BF540" s="242">
        <f t="shared" ref="BF540" si="2576">BJ540*BP540*FJ540</f>
        <v>0.74499786706292581</v>
      </c>
      <c r="BG540" s="242">
        <f t="shared" ref="BG540" si="2577">BK540*BQ540*FK540</f>
        <v>0.88302522775899583</v>
      </c>
      <c r="BH540" s="258">
        <f>[2]Residential_Total_LMDI_UtilAdj!AG76</f>
        <v>0.86228973711589785</v>
      </c>
      <c r="BI540" s="258">
        <f>[10]Total_Commercial_LMDI_UtilAdj!AG76</f>
        <v>1.0797534182520714</v>
      </c>
      <c r="BJ540" s="258">
        <f>[11]Industrial_Total_LMDI_UtilAdj!AG76</f>
        <v>0.86419756044516638</v>
      </c>
      <c r="BK540" s="258">
        <f t="shared" si="2298"/>
        <v>0.82566657545572286</v>
      </c>
      <c r="BL540" s="365"/>
      <c r="BN540" s="258">
        <f>[2]Residential_Total_LMDI_UtilAdj!AE76</f>
        <v>1.2772639195524009</v>
      </c>
      <c r="BO540" s="258">
        <f>[10]Total_Commercial_LMDI_UtilAdj!AE76</f>
        <v>1.0223016518521384</v>
      </c>
      <c r="BP540" s="258">
        <f>[11]Industrial_Total_LMDI_UtilAdj!AE76</f>
        <v>0.88383401827983366</v>
      </c>
      <c r="BQ540" s="258">
        <f t="shared" si="2299"/>
        <v>1.0694695098582792</v>
      </c>
      <c r="BZ540" s="414">
        <f t="shared" si="2209"/>
        <v>1.9483238198188697</v>
      </c>
      <c r="CA540" s="414">
        <f t="shared" si="2376"/>
        <v>0.65848553531661458</v>
      </c>
      <c r="CB540" s="414">
        <f t="shared" si="2377"/>
        <v>0.66510633459276203</v>
      </c>
      <c r="CC540" s="83">
        <f t="shared" si="2465"/>
        <v>0.73691505678969482</v>
      </c>
      <c r="CD540" s="83">
        <f t="shared" si="2466"/>
        <v>1.0440706224800691</v>
      </c>
      <c r="CE540" s="83">
        <f t="shared" si="2467"/>
        <v>0.88602487518575601</v>
      </c>
      <c r="CF540" s="413">
        <f t="shared" si="2468"/>
        <v>1.2958441379780583</v>
      </c>
      <c r="CG540" s="413">
        <f t="shared" si="2378"/>
        <v>1.2958425143994974</v>
      </c>
      <c r="CH540" s="9"/>
      <c r="CI540" s="84">
        <f t="shared" si="2469"/>
        <v>0.76939136205735215</v>
      </c>
      <c r="CJ540" s="26"/>
      <c r="CK540" s="87">
        <f t="shared" si="2191"/>
        <v>0.73506149756496231</v>
      </c>
      <c r="CL540" s="87">
        <f t="shared" si="2212"/>
        <v>7.3886241816429731E-4</v>
      </c>
      <c r="CM540" s="92">
        <f t="shared" si="2213"/>
        <v>1</v>
      </c>
      <c r="CN540" s="92">
        <f t="shared" si="2214"/>
        <v>1</v>
      </c>
      <c r="CO540" s="5">
        <f t="shared" si="2192"/>
        <v>1</v>
      </c>
      <c r="CP540" s="91">
        <f t="shared" si="2193"/>
        <v>1</v>
      </c>
      <c r="CQ540" s="37">
        <f t="shared" si="2535"/>
        <v>1.2958441379780583</v>
      </c>
      <c r="CR540" s="370">
        <f t="shared" si="2536"/>
        <v>0.76939136205735215</v>
      </c>
      <c r="CS540" s="84">
        <f t="shared" si="2537"/>
        <v>0.90255495319940859</v>
      </c>
      <c r="CT540" s="205"/>
      <c r="CU540" s="244"/>
      <c r="CV540" s="5"/>
      <c r="CW540" s="26">
        <f t="shared" si="2538"/>
        <v>0.24324031605124288</v>
      </c>
      <c r="CX540" s="26">
        <f t="shared" si="2539"/>
        <v>0.19622170315910828</v>
      </c>
      <c r="CY540" s="26">
        <f t="shared" si="2540"/>
        <v>0.2591613183265829</v>
      </c>
      <c r="CZ540" s="26">
        <f t="shared" si="2541"/>
        <v>0.30137666246306588</v>
      </c>
      <c r="DA540" s="26"/>
      <c r="DB540" s="370">
        <f t="shared" si="2542"/>
        <v>1</v>
      </c>
      <c r="DC540" s="370"/>
      <c r="DD540" s="26">
        <f t="shared" si="2481"/>
        <v>0.24180237434167348</v>
      </c>
      <c r="DE540" s="26">
        <f t="shared" si="2482"/>
        <v>0.19752084747834339</v>
      </c>
      <c r="DF540" s="26">
        <f t="shared" si="2483"/>
        <v>0.25796482596961245</v>
      </c>
      <c r="DG540" s="26">
        <f t="shared" si="2484"/>
        <v>0.30270246682546226</v>
      </c>
      <c r="DH540" s="26"/>
      <c r="DI540" s="26">
        <f t="shared" si="2485"/>
        <v>0.99999051461509159</v>
      </c>
      <c r="DJ540" s="26"/>
      <c r="DK540" s="242">
        <f t="shared" si="2486"/>
        <v>0.24180466795202166</v>
      </c>
      <c r="DL540" s="242">
        <f t="shared" si="2487"/>
        <v>0.19752272105738078</v>
      </c>
      <c r="DM540" s="242">
        <f t="shared" si="2488"/>
        <v>0.25796727288848958</v>
      </c>
      <c r="DN540" s="242">
        <f t="shared" si="2489"/>
        <v>0.30270533810210798</v>
      </c>
      <c r="DO540" s="26"/>
      <c r="DP540" s="26">
        <f t="shared" si="2543"/>
        <v>1</v>
      </c>
      <c r="DQ540" s="26"/>
      <c r="DR540" s="26"/>
      <c r="DS540" s="26">
        <f t="shared" si="2544"/>
        <v>2.5183165002412636E-2</v>
      </c>
      <c r="DT540" s="26">
        <f t="shared" si="2545"/>
        <v>6.7719629352199209E-3</v>
      </c>
      <c r="DU540" s="26">
        <f t="shared" si="2546"/>
        <v>7.1400509468018836E-3</v>
      </c>
      <c r="DV540" s="26">
        <f t="shared" si="2547"/>
        <v>-9.233480146725254E-3</v>
      </c>
      <c r="DW540" s="26"/>
      <c r="DX540" s="370"/>
      <c r="DY540" s="26">
        <f t="shared" si="2548"/>
        <v>1.0064949001185888</v>
      </c>
      <c r="DZ540" s="26">
        <f t="shared" si="2549"/>
        <v>0.76384337282225689</v>
      </c>
      <c r="EA540" s="26">
        <f t="shared" si="2550"/>
        <v>0.90255495319940859</v>
      </c>
      <c r="EB540" s="370"/>
      <c r="EC540" s="26">
        <f t="shared" si="2551"/>
        <v>-1.5384114510256819E-2</v>
      </c>
      <c r="ED540" s="26">
        <f t="shared" si="2552"/>
        <v>-2.2026428478399529E-2</v>
      </c>
      <c r="EE540" s="26">
        <f t="shared" si="2553"/>
        <v>5.10555344223063E-5</v>
      </c>
      <c r="EF540" s="26">
        <f t="shared" si="2554"/>
        <v>-1.6101269583961191E-3</v>
      </c>
      <c r="EG540" s="26"/>
      <c r="EH540" s="370"/>
      <c r="EI540" s="26">
        <f t="shared" si="2555"/>
        <v>0.99149150968782174</v>
      </c>
      <c r="EJ540" s="26">
        <f t="shared" si="2556"/>
        <v>0.61034546975289194</v>
      </c>
      <c r="EK540" s="26">
        <f t="shared" si="2379"/>
        <v>0.73691505678969482</v>
      </c>
      <c r="EL540" s="26">
        <v>0.83328366884709393</v>
      </c>
      <c r="EM540" s="370"/>
      <c r="EN540" s="26">
        <f t="shared" si="2557"/>
        <v>2.2722937004433135E-3</v>
      </c>
      <c r="EO540" s="26">
        <f t="shared" si="2558"/>
        <v>-5.1738758370521764E-3</v>
      </c>
      <c r="EP540" s="26">
        <f t="shared" si="2559"/>
        <v>-8.9650786485544667E-3</v>
      </c>
      <c r="EQ540" s="26">
        <f t="shared" si="2560"/>
        <v>1.7081073934761303E-3</v>
      </c>
      <c r="ER540" s="370"/>
      <c r="ES540" s="370"/>
      <c r="ET540" s="26">
        <f t="shared" si="2561"/>
        <v>0.99773441983547251</v>
      </c>
      <c r="EU540" s="26">
        <f t="shared" si="2562"/>
        <v>0.76238753754581778</v>
      </c>
      <c r="EV540" s="26">
        <f t="shared" si="2563"/>
        <v>0.88602487518575601</v>
      </c>
      <c r="EW540" s="26"/>
      <c r="EX540" s="26">
        <f t="shared" si="2564"/>
        <v>2.4968567375226926E-2</v>
      </c>
      <c r="EY540" s="26">
        <f t="shared" si="2565"/>
        <v>1.4254255899335211E-2</v>
      </c>
      <c r="EZ540" s="26">
        <f t="shared" si="2566"/>
        <v>1.7367153039754564E-2</v>
      </c>
      <c r="FA540" s="26">
        <f t="shared" si="2567"/>
        <v>-1.0941587540202165E-2</v>
      </c>
      <c r="FB540" s="26"/>
      <c r="FC540" s="26"/>
      <c r="FD540" s="26">
        <f t="shared" si="2568"/>
        <v>1.0100715154342221</v>
      </c>
      <c r="FE540" s="26">
        <f t="shared" si="2569"/>
        <v>1.041237672501492</v>
      </c>
      <c r="FF540" s="26">
        <f t="shared" si="2570"/>
        <v>1.0440706224800691</v>
      </c>
      <c r="FG540" s="370"/>
      <c r="FH540" s="367">
        <f>[2]Residential_Total_LMDI_UtilAdj!AF76</f>
        <v>0.9612386747816426</v>
      </c>
      <c r="FI540" s="367">
        <f>[10]Total_Commercial_LMDI_UtilAdj!AF76</f>
        <v>0.95615565310008388</v>
      </c>
      <c r="FJ540" s="367">
        <f>[11]Industrial_Total_LMDI_UtilAdj!AF76</f>
        <v>0.97537423670139589</v>
      </c>
      <c r="FK540" s="253">
        <v>1</v>
      </c>
      <c r="FL540" s="253"/>
      <c r="FM540" s="370">
        <f t="shared" si="2325"/>
        <v>-2.0576960732579738E-3</v>
      </c>
      <c r="FN540" s="370">
        <f t="shared" si="2326"/>
        <v>-2.3084171270627341E-3</v>
      </c>
      <c r="FO540" s="370">
        <f t="shared" si="2327"/>
        <v>-1.2618549892529757E-3</v>
      </c>
      <c r="FP540" s="370">
        <f t="shared" si="2571"/>
        <v>0</v>
      </c>
      <c r="FQ540" s="370"/>
      <c r="FR540" s="26">
        <f t="shared" si="2300"/>
        <v>0.99872177498803372</v>
      </c>
      <c r="FS540" s="26">
        <f t="shared" si="2301"/>
        <v>0.9622310468620846</v>
      </c>
      <c r="FT540" s="279">
        <f t="shared" si="2302"/>
        <v>0.97565979109800849</v>
      </c>
      <c r="FU540" s="242"/>
      <c r="FV540" s="26">
        <f t="shared" si="2572"/>
        <v>1.9483238198188697</v>
      </c>
      <c r="FW540" s="370"/>
      <c r="FX540" s="8">
        <f t="shared" si="2260"/>
        <v>61</v>
      </c>
      <c r="FY540" t="b">
        <f t="shared" si="2232"/>
        <v>0</v>
      </c>
    </row>
    <row r="541" spans="1:181" x14ac:dyDescent="0.2">
      <c r="A541" t="s">
        <v>1073</v>
      </c>
      <c r="B541" s="365">
        <f t="shared" si="2233"/>
        <v>2011</v>
      </c>
      <c r="C541" s="42">
        <f t="shared" ref="C541:F541" si="2578">C146</f>
        <v>21411.445</v>
      </c>
      <c r="D541" s="42">
        <f t="shared" si="2578"/>
        <v>17973.393</v>
      </c>
      <c r="E541" s="42">
        <f t="shared" si="2578"/>
        <v>30758.063999999998</v>
      </c>
      <c r="F541" s="42">
        <f t="shared" si="2578"/>
        <v>27216.524000000001</v>
      </c>
      <c r="G541" s="42"/>
      <c r="H541" s="42">
        <f t="shared" si="2534"/>
        <v>97359.426000000007</v>
      </c>
      <c r="I541" s="365"/>
      <c r="J541" s="365"/>
      <c r="K541" s="42">
        <f t="shared" si="2511"/>
        <v>21411.444000000003</v>
      </c>
      <c r="L541" s="42">
        <f t="shared" si="2370"/>
        <v>17549.51696164663</v>
      </c>
      <c r="M541" s="42">
        <f t="shared" si="2512"/>
        <v>23662.572067073117</v>
      </c>
      <c r="N541" s="42">
        <f t="shared" si="2512"/>
        <v>26949.613354734352</v>
      </c>
      <c r="O541" s="42"/>
      <c r="P541" s="42">
        <f t="shared" si="2515"/>
        <v>89573.146383454106</v>
      </c>
      <c r="Q541" s="27"/>
      <c r="R541" s="27"/>
      <c r="S541" s="51">
        <f t="shared" si="2516"/>
        <v>0.99999995329600611</v>
      </c>
      <c r="T541" s="51">
        <f t="shared" si="2517"/>
        <v>0.97641647081586824</v>
      </c>
      <c r="U541" s="51">
        <f t="shared" si="2518"/>
        <v>0.76931279117805063</v>
      </c>
      <c r="V541" s="51">
        <f t="shared" si="2519"/>
        <v>0.99019306634213655</v>
      </c>
      <c r="W541" s="412"/>
      <c r="X541" s="51">
        <f t="shared" si="2520"/>
        <v>0.92002541575639629</v>
      </c>
      <c r="Y541" s="370"/>
      <c r="Z541" s="231">
        <f t="shared" si="2513"/>
        <v>113476.93807079583</v>
      </c>
      <c r="AA541" s="231">
        <f t="shared" si="2374"/>
        <v>84816.248421448283</v>
      </c>
      <c r="AB541" s="231">
        <f t="shared" si="2574"/>
        <v>2355.0000744718873</v>
      </c>
      <c r="AC541" s="277">
        <f t="shared" si="2574"/>
        <v>1.5777558350752059</v>
      </c>
      <c r="AD541" s="23"/>
      <c r="AE541" s="42">
        <f t="shared" si="2375"/>
        <v>15052.4</v>
      </c>
      <c r="AF541" s="370"/>
      <c r="AG541" s="370"/>
      <c r="AH541" s="267">
        <f t="shared" si="2521"/>
        <v>188.68542246568074</v>
      </c>
      <c r="AI541" s="267">
        <f t="shared" si="2522"/>
        <v>206.91220477524351</v>
      </c>
      <c r="AJ541" s="267">
        <f t="shared" si="2523"/>
        <v>10.047800984626079</v>
      </c>
      <c r="AK541" s="51">
        <f t="shared" si="2524"/>
        <v>17.080978409723176</v>
      </c>
      <c r="AL541" s="370"/>
      <c r="AM541" s="370"/>
      <c r="AN541" s="372">
        <f t="shared" si="2525"/>
        <v>5.9507551210075542</v>
      </c>
      <c r="AO541" s="372">
        <f t="shared" si="2526"/>
        <v>6.4680334033111002</v>
      </c>
      <c r="AP541" s="370"/>
      <c r="AQ541" s="26">
        <f t="shared" si="2294"/>
        <v>1.0276799330888502</v>
      </c>
      <c r="AR541" s="26">
        <f t="shared" si="2206"/>
        <v>1.0483331042441812</v>
      </c>
      <c r="AS541" s="26">
        <f t="shared" si="2313"/>
        <v>0.75299164275245867</v>
      </c>
      <c r="AT541" s="26">
        <f t="shared" si="2314"/>
        <v>0.88126910812865444</v>
      </c>
      <c r="AU541" s="26"/>
      <c r="AV541" s="26">
        <f t="shared" si="2295"/>
        <v>0.65109425542257249</v>
      </c>
      <c r="AW541" s="370"/>
      <c r="AX541" s="370"/>
      <c r="AY541" s="372">
        <f t="shared" si="2527"/>
        <v>7.538793685445234</v>
      </c>
      <c r="AZ541" s="372">
        <f t="shared" si="2528"/>
        <v>5.6347325623454259</v>
      </c>
      <c r="BA541" s="372">
        <f t="shared" si="2529"/>
        <v>0.15645346087480316</v>
      </c>
      <c r="BB541" s="372">
        <f t="shared" si="2530"/>
        <v>1.0481755966325675E-4</v>
      </c>
      <c r="BC541" s="370"/>
      <c r="BD541" s="242">
        <f>BH541*BN541*FH541</f>
        <v>1.0276799330888524</v>
      </c>
      <c r="BE541" s="242">
        <f t="shared" ref="BE541:BG541" si="2579">BI541*BO541*FI541</f>
        <v>1.0483331042441804</v>
      </c>
      <c r="BF541" s="242">
        <f t="shared" si="2579"/>
        <v>0.75299506365937052</v>
      </c>
      <c r="BG541" s="242">
        <f t="shared" si="2579"/>
        <v>0.88126910812865555</v>
      </c>
      <c r="BH541" s="258">
        <f>[2]Residential_Total_LMDI_UtilAdj!AG77</f>
        <v>0.85121274811448366</v>
      </c>
      <c r="BI541" s="258">
        <f>[10]Total_Commercial_LMDI_UtilAdj!AG77</f>
        <v>1.0790051160116139</v>
      </c>
      <c r="BJ541" s="258">
        <f>[11]Industrial_Total_LMDI_UtilAdj!AG77</f>
        <v>0.86472952326557995</v>
      </c>
      <c r="BK541" s="258">
        <f t="shared" si="2298"/>
        <v>0.83248236739814063</v>
      </c>
      <c r="BL541" s="365"/>
      <c r="BN541" s="258">
        <f>[2]Residential_Total_LMDI_UtilAdj!AE77</f>
        <v>1.2621648790597395</v>
      </c>
      <c r="BO541" s="258">
        <f>[10]Total_Commercial_LMDI_UtilAdj!AE77</f>
        <v>1.0216425157816846</v>
      </c>
      <c r="BP541" s="258">
        <f>[11]Industrial_Total_LMDI_UtilAdj!AE77</f>
        <v>0.89542813593990123</v>
      </c>
      <c r="BQ541" s="258">
        <f t="shared" si="2299"/>
        <v>1.0586039328172128</v>
      </c>
      <c r="BZ541" s="414">
        <f t="shared" ref="BZ541" si="2580">IF(FV541&gt;0,FV541,"NA")</f>
        <v>1.9843125881592998</v>
      </c>
      <c r="CA541" s="414">
        <f t="shared" ref="CA541" si="2581">IF(ISERR(AO541),"NA ", AO541/AO$150)</f>
        <v>0.64223749964784949</v>
      </c>
      <c r="CB541" s="414">
        <f t="shared" ref="CB541" si="2582">IF(ISERR(AN541),"NA ",IF(AN541&gt;0, AN541/AN$150,"NA"))</f>
        <v>0.65109425542257249</v>
      </c>
      <c r="CC541" s="83">
        <f t="shared" ref="CC541" si="2583">IF(CM541=1,EK541,"NA")</f>
        <v>0.72594669032732306</v>
      </c>
      <c r="CD541" s="83">
        <f t="shared" ref="CD541" si="2584">IF(CP541&gt;0, FF541,"NA")</f>
        <v>1.041298243177802</v>
      </c>
      <c r="CE541" s="83">
        <f t="shared" ref="CE541" si="2585">IF(CO541&gt;0,EV541, "NA")</f>
        <v>0.88547830409376727</v>
      </c>
      <c r="CF541" s="413">
        <f t="shared" ref="CF541" si="2586">IF(ISERR(CQ541),"NA ", CQ541)</f>
        <v>1.2919762724025019</v>
      </c>
      <c r="CG541" s="413">
        <f t="shared" ref="CG541" si="2587">IF(P541&gt;0,P541/P$150,"NA")</f>
        <v>1.2919745271132173</v>
      </c>
      <c r="CH541" s="9"/>
      <c r="CI541" s="84">
        <f t="shared" ref="CI541" si="2588">IF(ISERR(CR541),"NA ", CR541)</f>
        <v>0.75592701327858136</v>
      </c>
      <c r="CJ541" s="26"/>
      <c r="CK541" s="87">
        <f t="shared" ref="CK541" si="2589">AQ541*AR541*AS541*AT541</f>
        <v>0.71491741991672619</v>
      </c>
      <c r="CL541" s="87">
        <f t="shared" ref="CL541" si="2590">AY541*AZ541*BA541*BB541</f>
        <v>6.966175078325274E-4</v>
      </c>
      <c r="CM541" s="92">
        <f t="shared" ref="CM541" si="2591">IF(ISERR(CK541),0,IF(CK541&lt;0.0001,0,1))</f>
        <v>1</v>
      </c>
      <c r="CN541" s="92">
        <f t="shared" ref="CN541" si="2592">IF(ISERR(CL541),0,IF(CL541&lt;0.0001,0,1))</f>
        <v>1</v>
      </c>
      <c r="CO541" s="5">
        <f t="shared" ref="CO541" si="2593">IF(BH541*BI541*BJ541*BK541&gt;0,1,0)</f>
        <v>1</v>
      </c>
      <c r="CP541" s="91">
        <f t="shared" ref="CP541" si="2594">IF(BN541*BO541*BP541*BQ541&gt;0,1,0)</f>
        <v>1</v>
      </c>
      <c r="CQ541" s="37">
        <f t="shared" si="2535"/>
        <v>1.2919762724025019</v>
      </c>
      <c r="CR541" s="370">
        <f t="shared" si="2536"/>
        <v>0.75592701327858136</v>
      </c>
      <c r="CS541" s="84">
        <f t="shared" si="2537"/>
        <v>0.89688990128049251</v>
      </c>
      <c r="CT541" s="205"/>
      <c r="CU541" s="244"/>
      <c r="CV541" s="5"/>
      <c r="CW541" s="26">
        <f t="shared" si="2538"/>
        <v>0.23903865013672346</v>
      </c>
      <c r="CX541" s="26">
        <f t="shared" si="2539"/>
        <v>0.19592386412908641</v>
      </c>
      <c r="CY541" s="26">
        <f t="shared" si="2540"/>
        <v>0.26417037943242389</v>
      </c>
      <c r="CZ541" s="26">
        <f t="shared" si="2541"/>
        <v>0.30086710630176622</v>
      </c>
      <c r="DA541" s="26"/>
      <c r="DB541" s="370">
        <f t="shared" si="2542"/>
        <v>1</v>
      </c>
      <c r="DC541" s="370"/>
      <c r="DD541" s="26">
        <f t="shared" si="2481"/>
        <v>0.24113338207671881</v>
      </c>
      <c r="DE541" s="26">
        <f t="shared" si="2482"/>
        <v>0.1960727459420645</v>
      </c>
      <c r="DF541" s="26">
        <f t="shared" si="2483"/>
        <v>0.26165785799269409</v>
      </c>
      <c r="DG541" s="26">
        <f t="shared" si="2484"/>
        <v>0.30112181252680603</v>
      </c>
      <c r="DH541" s="26"/>
      <c r="DI541" s="26">
        <f t="shared" si="2485"/>
        <v>0.9999857985382834</v>
      </c>
      <c r="DJ541" s="26"/>
      <c r="DK541" s="242">
        <f t="shared" si="2486"/>
        <v>0.2411368065718458</v>
      </c>
      <c r="DL541" s="242">
        <f t="shared" si="2487"/>
        <v>0.19607553050120446</v>
      </c>
      <c r="DM541" s="242">
        <f t="shared" si="2488"/>
        <v>0.2616615739695195</v>
      </c>
      <c r="DN541" s="242">
        <f t="shared" si="2489"/>
        <v>0.3011260889574302</v>
      </c>
      <c r="DO541" s="26"/>
      <c r="DP541" s="26">
        <f t="shared" si="2543"/>
        <v>1</v>
      </c>
      <c r="DQ541" s="26"/>
      <c r="DR541" s="26"/>
      <c r="DS541" s="26">
        <f t="shared" si="2544"/>
        <v>-2.9719974971217093E-2</v>
      </c>
      <c r="DT541" s="26">
        <f t="shared" si="2545"/>
        <v>-6.7533601426358605E-3</v>
      </c>
      <c r="DU541" s="26">
        <f t="shared" si="2546"/>
        <v>1.0676942478596017E-2</v>
      </c>
      <c r="DV541" s="26">
        <f t="shared" si="2547"/>
        <v>-1.9907338300424559E-3</v>
      </c>
      <c r="DW541" s="26"/>
      <c r="DX541" s="370"/>
      <c r="DY541" s="26">
        <f t="shared" si="2548"/>
        <v>0.99372331634895539</v>
      </c>
      <c r="DZ541" s="26">
        <f t="shared" si="2549"/>
        <v>0.75904896961210466</v>
      </c>
      <c r="EA541" s="26">
        <f t="shared" si="2550"/>
        <v>0.89688990128049251</v>
      </c>
      <c r="EB541" s="370"/>
      <c r="EC541" s="26">
        <f t="shared" si="2551"/>
        <v>-8.9971919015373273E-3</v>
      </c>
      <c r="ED541" s="26">
        <f t="shared" si="2552"/>
        <v>-1.6058175148310719E-2</v>
      </c>
      <c r="EE541" s="26">
        <f t="shared" si="2553"/>
        <v>-1.2825901543303346E-2</v>
      </c>
      <c r="EF541" s="26">
        <f t="shared" si="2554"/>
        <v>-2.0993971156746678E-2</v>
      </c>
      <c r="EG541" s="26"/>
      <c r="EH541" s="370"/>
      <c r="EI541" s="26">
        <f t="shared" si="2555"/>
        <v>0.98511583341755227</v>
      </c>
      <c r="EJ541" s="26">
        <f t="shared" si="2556"/>
        <v>0.60126098610824763</v>
      </c>
      <c r="EK541" s="26">
        <f t="shared" si="2379"/>
        <v>0.72594669032732306</v>
      </c>
      <c r="EL541" s="26">
        <v>0.83328366884709393</v>
      </c>
      <c r="EM541" s="370"/>
      <c r="EN541" s="26">
        <f t="shared" si="2557"/>
        <v>-1.2929241018076933E-2</v>
      </c>
      <c r="EO541" s="26">
        <f t="shared" si="2558"/>
        <v>-6.9327093192833209E-4</v>
      </c>
      <c r="EP541" s="26">
        <f t="shared" si="2559"/>
        <v>6.1536757936444468E-4</v>
      </c>
      <c r="EQ541" s="26">
        <f t="shared" si="2560"/>
        <v>8.2210109759670181E-3</v>
      </c>
      <c r="ER541" s="370"/>
      <c r="ES541" s="370"/>
      <c r="ET541" s="26">
        <f t="shared" si="2561"/>
        <v>0.9993831199243991</v>
      </c>
      <c r="EU541" s="26">
        <f t="shared" si="2562"/>
        <v>0.76191723586401938</v>
      </c>
      <c r="EV541" s="26">
        <f t="shared" si="2563"/>
        <v>0.88547830409376727</v>
      </c>
      <c r="EW541" s="26"/>
      <c r="EX541" s="26">
        <f t="shared" si="2564"/>
        <v>-1.1891822631101612E-2</v>
      </c>
      <c r="EY541" s="26">
        <f t="shared" si="2565"/>
        <v>-6.449648710959671E-4</v>
      </c>
      <c r="EZ541" s="26">
        <f t="shared" si="2566"/>
        <v>1.3032685192604037E-2</v>
      </c>
      <c r="FA541" s="26">
        <f t="shared" si="2567"/>
        <v>-1.0211744806009525E-2</v>
      </c>
      <c r="FB541" s="26"/>
      <c r="FC541" s="26"/>
      <c r="FD541" s="26">
        <f t="shared" si="2568"/>
        <v>0.99734464389422084</v>
      </c>
      <c r="FE541" s="26">
        <f t="shared" si="2569"/>
        <v>1.0384728156902479</v>
      </c>
      <c r="FF541" s="26">
        <f t="shared" si="2570"/>
        <v>1.041298243177802</v>
      </c>
      <c r="FG541" s="370"/>
      <c r="FH541" s="367">
        <f>[2]Residential_Total_LMDI_UtilAdj!AF77</f>
        <v>0.95654116748516294</v>
      </c>
      <c r="FI541" s="367">
        <f>[10]Total_Commercial_LMDI_UtilAdj!AF77</f>
        <v>0.95099194502934314</v>
      </c>
      <c r="FJ541" s="367">
        <f>[11]Industrial_Total_LMDI_UtilAdj!AF77</f>
        <v>0.97248095712241622</v>
      </c>
      <c r="FK541" s="253">
        <v>1</v>
      </c>
      <c r="FL541" s="253"/>
      <c r="FM541" s="370">
        <f t="shared" si="2325"/>
        <v>-4.8989113220384937E-3</v>
      </c>
      <c r="FN541" s="370">
        <f t="shared" si="2326"/>
        <v>-5.4151243396119387E-3</v>
      </c>
      <c r="FO541" s="370">
        <f t="shared" si="2327"/>
        <v>-2.9707359314848593E-3</v>
      </c>
      <c r="FP541" s="370">
        <f t="shared" si="2571"/>
        <v>0</v>
      </c>
      <c r="FQ541" s="370"/>
      <c r="FR541" s="26">
        <f t="shared" si="2300"/>
        <v>0.99698414819602998</v>
      </c>
      <c r="FS541" s="26">
        <f t="shared" si="2301"/>
        <v>0.95932910062356958</v>
      </c>
      <c r="FT541" s="279">
        <f t="shared" si="2302"/>
        <v>0.97271734575696445</v>
      </c>
      <c r="FU541" s="242"/>
      <c r="FV541" s="26">
        <f t="shared" si="2572"/>
        <v>1.9843125881592998</v>
      </c>
      <c r="FW541" s="370"/>
      <c r="FX541" s="5"/>
    </row>
    <row r="542" spans="1:181" x14ac:dyDescent="0.2">
      <c r="B542" s="365"/>
      <c r="C542" s="42"/>
      <c r="D542" s="42"/>
      <c r="E542" s="42"/>
      <c r="F542" s="42"/>
      <c r="G542" s="42"/>
      <c r="H542" s="42"/>
      <c r="I542" s="365"/>
      <c r="J542" s="365"/>
      <c r="K542" s="42"/>
      <c r="L542" s="42"/>
      <c r="M542" s="42"/>
      <c r="N542" s="42"/>
      <c r="O542" s="42"/>
      <c r="P542" s="42"/>
      <c r="Q542" s="27"/>
      <c r="R542" s="27"/>
      <c r="S542" s="51"/>
      <c r="T542" s="51"/>
      <c r="U542" s="51"/>
      <c r="V542" s="51"/>
      <c r="W542" s="365"/>
      <c r="X542" s="51"/>
      <c r="Z542" s="231"/>
      <c r="AA542" s="231"/>
      <c r="AB542" s="231"/>
      <c r="AC542" s="277"/>
      <c r="AD542" s="23"/>
      <c r="AE542" s="42"/>
      <c r="AH542" s="267"/>
      <c r="AI542" s="267"/>
      <c r="AJ542" s="267"/>
      <c r="AK542" s="51"/>
      <c r="AN542" s="34"/>
      <c r="AO542" s="34"/>
      <c r="AQ542" s="26"/>
      <c r="AR542" s="26"/>
      <c r="AS542" s="26"/>
      <c r="AT542" s="26"/>
      <c r="AU542" s="26"/>
      <c r="AV542" s="26"/>
      <c r="AY542" s="34"/>
      <c r="AZ542" s="34"/>
      <c r="BA542" s="34"/>
      <c r="BB542" s="34"/>
      <c r="BD542" s="26"/>
      <c r="BE542" s="26"/>
      <c r="BF542" s="26"/>
      <c r="BH542" s="258">
        <f>[2]Residential_Total_LMDI_UtilAdj!AG78</f>
        <v>0.83957441504328256</v>
      </c>
      <c r="BI542" s="258"/>
      <c r="BJ542" s="258"/>
      <c r="BK542" s="258"/>
      <c r="BL542" s="365"/>
      <c r="BN542" s="258">
        <f>[2]Residential_Total_LMDI_UtilAdj!AE78</f>
        <v>1.197543769387212</v>
      </c>
      <c r="BO542" s="258"/>
      <c r="BP542" s="258"/>
      <c r="BQ542" s="258"/>
      <c r="BZ542" s="83"/>
      <c r="CA542" s="83"/>
      <c r="CB542" s="83"/>
      <c r="CC542" s="83"/>
      <c r="CD542" s="83"/>
      <c r="CE542" s="83"/>
      <c r="CF542" s="84"/>
      <c r="CG542" s="84"/>
      <c r="CH542" s="9"/>
      <c r="CI542" s="84"/>
      <c r="CJ542" s="26"/>
      <c r="CK542" s="87"/>
      <c r="CL542" s="87"/>
      <c r="CM542" s="92"/>
      <c r="CN542" s="92"/>
      <c r="CO542" s="5"/>
      <c r="CP542" s="5"/>
      <c r="CQ542" s="37"/>
      <c r="CS542" s="84"/>
      <c r="CT542" s="205"/>
      <c r="CU542" s="416"/>
      <c r="CV542" s="5"/>
      <c r="CW542" s="26"/>
      <c r="CX542" s="26"/>
      <c r="CY542" s="26"/>
      <c r="CZ542" s="26"/>
      <c r="DA542" s="26"/>
      <c r="DD542" s="26"/>
      <c r="DE542" s="26"/>
      <c r="DF542" s="26"/>
      <c r="DG542" s="26"/>
      <c r="DH542" s="26"/>
      <c r="DI542" s="26"/>
      <c r="DJ542" s="26"/>
      <c r="DK542" s="242"/>
      <c r="DL542" s="242"/>
      <c r="DM542" s="242"/>
      <c r="DN542" s="242"/>
      <c r="DO542" s="26"/>
      <c r="DP542" s="26"/>
      <c r="DQ542" s="26"/>
      <c r="DR542" s="26"/>
      <c r="DS542" s="26"/>
      <c r="DT542" s="26"/>
      <c r="DU542" s="26"/>
      <c r="DV542" s="26"/>
      <c r="DW542" s="26"/>
      <c r="DY542" s="26"/>
      <c r="DZ542" s="26"/>
      <c r="EA542" s="26"/>
      <c r="EC542" s="26"/>
      <c r="ED542" s="26"/>
      <c r="EE542" s="26"/>
      <c r="EF542" s="26"/>
      <c r="EG542" s="26"/>
      <c r="EI542" s="26"/>
      <c r="EJ542" s="26"/>
      <c r="EK542" s="26"/>
      <c r="EL542" s="26"/>
      <c r="EN542" s="26"/>
      <c r="EO542" s="26"/>
      <c r="EP542" s="26"/>
      <c r="EQ542" s="26"/>
      <c r="ET542" s="26"/>
      <c r="EU542" s="26"/>
      <c r="EV542" s="26"/>
      <c r="EW542" s="26"/>
      <c r="EX542" s="26"/>
      <c r="EY542" s="26"/>
      <c r="EZ542" s="26"/>
      <c r="FA542" s="26"/>
      <c r="FB542" s="26"/>
      <c r="FC542" s="26"/>
      <c r="FD542" s="26"/>
      <c r="FE542" s="26"/>
      <c r="FF542" s="26"/>
      <c r="FH542">
        <f>[2]Residential_Total_LMDI_UtilAdj!AF78</f>
        <v>0.94633337497610348</v>
      </c>
      <c r="FR542" s="26"/>
      <c r="FS542" s="26"/>
      <c r="FT542" s="26"/>
      <c r="FV542" s="26"/>
      <c r="FX542" s="5"/>
    </row>
    <row r="543" spans="1:181" x14ac:dyDescent="0.2">
      <c r="B543" s="365"/>
      <c r="C543" s="42"/>
      <c r="D543" s="42"/>
      <c r="E543" s="42"/>
      <c r="F543" s="42"/>
      <c r="G543" s="42"/>
      <c r="H543" s="42"/>
      <c r="I543" s="365"/>
      <c r="J543" s="365"/>
      <c r="K543" s="42"/>
      <c r="L543" s="42"/>
      <c r="M543" s="42"/>
      <c r="N543" s="42"/>
      <c r="O543" s="42"/>
      <c r="P543" s="42"/>
      <c r="Q543" s="27"/>
      <c r="R543" s="27"/>
      <c r="S543" s="51"/>
      <c r="T543" s="51"/>
      <c r="U543" s="51"/>
      <c r="V543" s="51"/>
      <c r="W543" s="365"/>
      <c r="X543" s="51"/>
      <c r="Z543" s="231"/>
      <c r="AA543" s="231"/>
      <c r="AB543" s="231"/>
      <c r="AC543" s="277"/>
      <c r="AD543" s="23"/>
      <c r="AE543" s="42"/>
      <c r="AH543" s="267"/>
      <c r="AI543" s="267"/>
      <c r="AJ543" s="267"/>
      <c r="AK543" s="51"/>
      <c r="AN543" s="34"/>
      <c r="AO543" s="34"/>
      <c r="AQ543" s="26"/>
      <c r="AR543" s="26"/>
      <c r="AS543" s="26"/>
      <c r="AT543" s="26"/>
      <c r="AU543" s="26"/>
      <c r="AV543" s="26"/>
      <c r="AY543" s="34"/>
      <c r="AZ543" s="34"/>
      <c r="BA543" s="34"/>
      <c r="BB543" s="34"/>
      <c r="BC543" s="371" t="s">
        <v>110</v>
      </c>
      <c r="BD543" s="242">
        <f>[2]National!$CK$77</f>
        <v>1.2988159087335898</v>
      </c>
      <c r="BE543" s="242">
        <f>[10]Total_Commercial_LMDI_UtilAdj!$AC$77</f>
        <v>1.4580352898685822</v>
      </c>
      <c r="BF543" s="242">
        <f>[11]Industrial_Total_LMDI_UtilAdj!$AC$77</f>
        <v>1.4013037504128198</v>
      </c>
      <c r="BG543" s="242">
        <f>'[12]Total_Transportation '!$V$72</f>
        <v>1.5777558350752059</v>
      </c>
      <c r="BH543" s="258"/>
      <c r="BI543" s="258"/>
      <c r="BJ543" s="258"/>
      <c r="BK543" s="258"/>
      <c r="BL543" s="365"/>
      <c r="BN543" s="258"/>
      <c r="BO543" s="258"/>
      <c r="BP543" s="258"/>
      <c r="BQ543" s="258"/>
      <c r="BZ543" s="83"/>
      <c r="CA543" s="83"/>
      <c r="CB543" s="83"/>
      <c r="CC543" s="83"/>
      <c r="CD543" s="83"/>
      <c r="CE543" s="83"/>
      <c r="CF543" s="84"/>
      <c r="CG543" s="84"/>
      <c r="CH543" s="9"/>
      <c r="CI543" s="84"/>
      <c r="CJ543" s="26"/>
      <c r="CK543" s="87"/>
      <c r="CL543" s="87"/>
      <c r="CM543" s="92"/>
      <c r="CN543" s="92"/>
      <c r="CO543" s="5"/>
      <c r="CP543" s="5"/>
      <c r="CQ543" s="37"/>
      <c r="CS543" s="84"/>
      <c r="CT543" s="205"/>
      <c r="CU543" s="416"/>
      <c r="CV543" s="5"/>
      <c r="CW543" s="26"/>
      <c r="CX543" s="26"/>
      <c r="CY543" s="26"/>
      <c r="CZ543" s="26"/>
      <c r="DA543" s="26"/>
      <c r="DD543" s="26"/>
      <c r="DE543" s="26"/>
      <c r="DF543" s="26"/>
      <c r="DG543" s="26"/>
      <c r="DH543" s="26"/>
      <c r="DI543" s="26"/>
      <c r="DJ543" s="26"/>
      <c r="DK543" s="242"/>
      <c r="DL543" s="242"/>
      <c r="DM543" s="242"/>
      <c r="DN543" s="242"/>
      <c r="DO543" s="26"/>
      <c r="DP543" s="26"/>
      <c r="DQ543" s="26"/>
      <c r="DR543" s="26"/>
      <c r="DS543" s="26"/>
      <c r="DT543" s="26"/>
      <c r="DU543" s="26"/>
      <c r="DV543" s="26"/>
      <c r="DW543" s="26"/>
      <c r="DY543" s="26"/>
      <c r="DZ543" s="26"/>
      <c r="EA543" s="26"/>
      <c r="EC543" s="26"/>
      <c r="ED543" s="26"/>
      <c r="EE543" s="26"/>
      <c r="EF543" s="26"/>
      <c r="EG543" s="26"/>
      <c r="EI543" s="26"/>
      <c r="EJ543" s="26"/>
      <c r="EK543" s="26"/>
      <c r="EL543" s="26"/>
      <c r="EN543" s="26"/>
      <c r="EO543" s="26"/>
      <c r="EP543" s="26"/>
      <c r="EQ543" s="26"/>
      <c r="ET543" s="26"/>
      <c r="EU543" s="26"/>
      <c r="EV543" s="26"/>
      <c r="EW543" s="26"/>
      <c r="EX543" s="26"/>
      <c r="EY543" s="26"/>
      <c r="EZ543" s="26"/>
      <c r="FA543" s="26"/>
      <c r="FB543" s="26"/>
      <c r="FC543" s="26"/>
      <c r="FD543" s="26"/>
      <c r="FE543" s="26"/>
      <c r="FF543" s="26"/>
      <c r="FI543">
        <f>FI540/FI530</f>
        <v>0.96067671511787334</v>
      </c>
      <c r="FR543" s="26"/>
      <c r="FS543" s="26"/>
      <c r="FT543" s="26"/>
      <c r="FV543" s="26"/>
      <c r="FX543" s="5"/>
    </row>
    <row r="544" spans="1:181" x14ac:dyDescent="0.2">
      <c r="C544" s="42"/>
      <c r="K544" s="42"/>
      <c r="L544" s="42"/>
      <c r="M544" s="42"/>
      <c r="N544" s="42"/>
      <c r="O544" s="42"/>
      <c r="P544" s="42"/>
      <c r="Q544" s="27"/>
      <c r="R544" s="27"/>
      <c r="S544" s="365"/>
      <c r="T544" s="365"/>
      <c r="U544" s="365"/>
      <c r="V544" s="365"/>
      <c r="W544" s="365"/>
      <c r="X544" s="365"/>
      <c r="Z544" s="231"/>
      <c r="AA544" s="231"/>
      <c r="AB544" s="231"/>
      <c r="AC544" s="51"/>
      <c r="AE544" s="42"/>
      <c r="AH544" s="267"/>
      <c r="AI544" s="267"/>
      <c r="AJ544" s="267"/>
      <c r="AK544" s="51"/>
      <c r="AN544" s="34"/>
      <c r="AO544" s="34"/>
      <c r="AQ544" s="26"/>
      <c r="AR544" s="26"/>
      <c r="AS544" s="26"/>
      <c r="AT544" s="26"/>
      <c r="AU544" s="26"/>
      <c r="AV544" s="26"/>
      <c r="AY544" s="34"/>
      <c r="AZ544" s="34"/>
      <c r="BA544" s="34"/>
      <c r="BC544" s="371" t="s">
        <v>145</v>
      </c>
      <c r="BD544" s="242">
        <f>BD541*BD543</f>
        <v>1.3347670461820726</v>
      </c>
      <c r="BE544" s="242">
        <f t="shared" ref="BE544:BG544" si="2595">BE541*BE543</f>
        <v>1.5285066615254941</v>
      </c>
      <c r="BF544" s="242">
        <f t="shared" si="2595"/>
        <v>1.0551748067482158</v>
      </c>
      <c r="BG544" s="242">
        <f t="shared" si="2595"/>
        <v>1.3904274776215089</v>
      </c>
      <c r="BN544" s="259">
        <f>M533/M$150</f>
        <v>1.1298712626902923</v>
      </c>
      <c r="BO544" s="259">
        <f>N533/N$150</f>
        <v>1.3977013295608933</v>
      </c>
      <c r="BP544" s="3">
        <f>AC533/AC$150</f>
        <v>1.5019127170393012</v>
      </c>
      <c r="BQ544">
        <f>BK533*BQ533*BP544</f>
        <v>1.3977013295608944</v>
      </c>
      <c r="BU544" t="e">
        <f>BH530*BN530*#REF!</f>
        <v>#REF!</v>
      </c>
      <c r="CT544" s="3"/>
      <c r="CU544" s="80"/>
      <c r="CV544" s="5"/>
      <c r="CW544" s="26"/>
      <c r="CX544" s="26"/>
      <c r="CY544" s="26"/>
      <c r="CZ544" s="26"/>
      <c r="DA544" s="26"/>
      <c r="DD544" s="26"/>
      <c r="DE544" s="26"/>
      <c r="DF544" s="26"/>
      <c r="DG544" s="26"/>
      <c r="DH544" s="26"/>
      <c r="DI544" s="26"/>
      <c r="DJ544" s="26"/>
      <c r="DK544" s="242"/>
      <c r="DL544" s="242"/>
      <c r="DM544" s="242"/>
      <c r="DN544" s="242"/>
      <c r="DO544" s="26"/>
      <c r="DP544" s="26"/>
      <c r="DQ544" s="26"/>
      <c r="DR544" s="26"/>
      <c r="DS544" s="26"/>
      <c r="DT544" s="26"/>
      <c r="DU544" s="26"/>
      <c r="DV544" s="26"/>
      <c r="DW544" s="26"/>
      <c r="DY544" s="26"/>
      <c r="DZ544" s="26"/>
      <c r="EA544" s="26"/>
      <c r="EC544" s="26"/>
      <c r="ED544" s="26"/>
      <c r="EE544" s="26"/>
      <c r="EF544" s="26"/>
      <c r="EG544" s="26"/>
      <c r="EI544" s="26"/>
      <c r="EJ544" s="26"/>
      <c r="EK544" s="26"/>
      <c r="ET544" s="26"/>
      <c r="EU544" s="26"/>
      <c r="EV544" s="26"/>
      <c r="EW544" s="26"/>
      <c r="EX544" s="26"/>
      <c r="EY544" s="26"/>
      <c r="EZ544" s="26"/>
      <c r="FA544" s="26"/>
      <c r="FB544" s="26"/>
      <c r="FC544" s="26"/>
      <c r="FD544" s="26"/>
      <c r="FE544" s="26"/>
      <c r="FF544" s="26"/>
      <c r="FR544" s="26"/>
      <c r="FS544" s="26"/>
      <c r="FT544" s="26"/>
    </row>
    <row r="545" spans="1:176" x14ac:dyDescent="0.2">
      <c r="A545" t="s">
        <v>123</v>
      </c>
      <c r="B545" s="365">
        <f>Base_year</f>
        <v>1985</v>
      </c>
      <c r="C545" s="42">
        <v>1</v>
      </c>
      <c r="D545" s="365"/>
      <c r="E545" s="365"/>
      <c r="F545" s="365"/>
      <c r="G545" s="365"/>
      <c r="H545" s="365"/>
      <c r="I545" s="42"/>
      <c r="J545" s="42"/>
      <c r="K545" s="42">
        <f t="shared" ref="K545:P545" si="2596">INDEX(K479:K540,Base_row,1)</f>
        <v>16041.333999999999</v>
      </c>
      <c r="L545" s="42">
        <f t="shared" si="2596"/>
        <v>11481.47888615133</v>
      </c>
      <c r="M545" s="42">
        <f t="shared" si="2596"/>
        <v>22425.36442007243</v>
      </c>
      <c r="N545" s="42">
        <f t="shared" si="2596"/>
        <v>19382.250270855475</v>
      </c>
      <c r="O545" s="42">
        <f t="shared" si="2596"/>
        <v>0</v>
      </c>
      <c r="P545" s="42">
        <f t="shared" si="2596"/>
        <v>69330.427577079245</v>
      </c>
      <c r="Q545" s="27"/>
      <c r="R545" s="27"/>
      <c r="S545" s="365"/>
      <c r="T545" s="365"/>
      <c r="U545" s="365"/>
      <c r="V545" s="365"/>
      <c r="W545" s="365"/>
      <c r="X545" s="365"/>
      <c r="Z545" s="42">
        <f t="shared" ref="Z545:AE545" si="2597">INDEX(Z479:Z540,Base_row,1)</f>
        <v>87369.531977354287</v>
      </c>
      <c r="AA545" s="42">
        <f t="shared" si="2597"/>
        <v>58171.601888383011</v>
      </c>
      <c r="AB545" s="42">
        <f t="shared" si="2597"/>
        <v>1680.5778716984889</v>
      </c>
      <c r="AC545" s="42">
        <f t="shared" si="2597"/>
        <v>1</v>
      </c>
      <c r="AD545" s="42">
        <f t="shared" si="2597"/>
        <v>0</v>
      </c>
      <c r="AE545" s="42">
        <f t="shared" si="2597"/>
        <v>7585.7</v>
      </c>
      <c r="AH545" s="267">
        <f>INDEX(AH479:AH540,Base_row,1)</f>
        <v>183.603295530504</v>
      </c>
      <c r="AI545" s="267">
        <f>INDEX(AI479:AI540,Base_row,1)</f>
        <v>197.37257550826024</v>
      </c>
      <c r="AJ545" s="267">
        <f>INDEX(AJ479:AJ540,Base_row,1)</f>
        <v>13.343841304662702</v>
      </c>
      <c r="AK545" s="51">
        <f>INDEX(AK479:AK540,Base_row,1)</f>
        <v>19.382250270855476</v>
      </c>
      <c r="AN545" s="34">
        <f>INDEX(AN479:AN540,Base_row,1)</f>
        <v>9.1396216007855902</v>
      </c>
      <c r="AO545" s="34">
        <f>INDEX(AO479:AO540,Base_row,1)</f>
        <v>10.071092713922249</v>
      </c>
      <c r="AQ545" s="26">
        <f>AH545/AH$150</f>
        <v>1</v>
      </c>
      <c r="AR545" s="26">
        <f>AI545/AI$150</f>
        <v>1</v>
      </c>
      <c r="AS545" s="26">
        <f>AJ545/AJ$150</f>
        <v>1</v>
      </c>
      <c r="AT545" s="26">
        <f>AK545/AK$150</f>
        <v>1</v>
      </c>
      <c r="AU545" s="26"/>
      <c r="AV545" s="26">
        <f>AN545/AN$150</f>
        <v>1</v>
      </c>
      <c r="AY545" s="34"/>
      <c r="AZ545" s="34"/>
      <c r="BA545" s="34"/>
      <c r="BN545" s="259">
        <f>K536/K$150</f>
        <v>1.2896685525031775</v>
      </c>
      <c r="BO545" s="259">
        <f>N536/N$150</f>
        <v>1.4370406615182947</v>
      </c>
      <c r="BP545" s="3">
        <f>AC536/AC$150</f>
        <v>1.6072009796026876</v>
      </c>
      <c r="BQ545">
        <f>BK536*BQ536*BP545</f>
        <v>1.437040661518296</v>
      </c>
      <c r="BZ545" s="371" t="s">
        <v>1706</v>
      </c>
      <c r="CT545" s="3"/>
      <c r="CU545" s="80"/>
      <c r="CV545" s="5"/>
      <c r="CW545" s="26">
        <f t="shared" ref="CW545:DB547" si="2598">CW144</f>
        <v>0.24037011086313703</v>
      </c>
      <c r="CX545" s="26">
        <f t="shared" si="2598"/>
        <v>0.19882571342977878</v>
      </c>
      <c r="CY545" s="26">
        <f t="shared" si="2598"/>
        <v>0.25677202192500226</v>
      </c>
      <c r="CZ545" s="26">
        <f t="shared" si="2598"/>
        <v>0.30403215378208187</v>
      </c>
      <c r="DA545" s="26">
        <f t="shared" si="2598"/>
        <v>0</v>
      </c>
      <c r="DB545" s="26">
        <f t="shared" si="2598"/>
        <v>1</v>
      </c>
      <c r="DD545" s="26"/>
      <c r="DE545" s="26"/>
      <c r="DF545" s="26"/>
      <c r="DG545" s="26"/>
      <c r="DH545" s="26"/>
      <c r="DI545" s="26"/>
      <c r="DJ545" s="26"/>
      <c r="DK545" s="242">
        <f t="shared" ref="DK545:DN548" si="2599">DK143</f>
        <v>0.2327938074620132</v>
      </c>
      <c r="DL545" s="242">
        <f t="shared" si="2599"/>
        <v>0.19184023248574444</v>
      </c>
      <c r="DM545" s="242">
        <f t="shared" si="2599"/>
        <v>0.27620148357567648</v>
      </c>
      <c r="DN545" s="242">
        <f t="shared" si="2599"/>
        <v>0.29916447647656585</v>
      </c>
      <c r="DO545" s="26"/>
      <c r="DP545" s="26"/>
      <c r="DQ545" s="26"/>
      <c r="DR545" s="26"/>
      <c r="DS545" s="26"/>
      <c r="DT545" s="26"/>
      <c r="DU545" s="26"/>
      <c r="DV545" s="26"/>
      <c r="DW545" s="26"/>
      <c r="DY545" s="26"/>
      <c r="DZ545" s="26">
        <f>INDEX(DZ479:DZ540,Base_row,1)</f>
        <v>0.84631231606957336</v>
      </c>
      <c r="EA545" s="26"/>
      <c r="EC545" s="26"/>
      <c r="ED545" s="26"/>
      <c r="EE545" s="26"/>
      <c r="EF545" s="26"/>
      <c r="EG545" s="26"/>
      <c r="EI545" s="26">
        <f>INDEX(EI479:EI540,Base_row,1)</f>
        <v>0.98120020756833637</v>
      </c>
      <c r="EJ545" s="26">
        <f>INDEX(EJ479:EJ540,Base_row,1)</f>
        <v>0.82824399383533831</v>
      </c>
      <c r="EK545" s="26"/>
      <c r="ET545" s="26">
        <f>INDEX(ET479:ET540,Base_row,1)</f>
        <v>0.9789035146516043</v>
      </c>
      <c r="EU545" s="26">
        <f>INDEX(EU479:EU540,Base_row,1)</f>
        <v>0.86045838993626722</v>
      </c>
      <c r="EV545" s="26"/>
      <c r="EW545" s="26"/>
      <c r="EX545" s="26"/>
      <c r="EY545" s="26"/>
      <c r="EZ545" s="26"/>
      <c r="FA545" s="26"/>
      <c r="FB545" s="26"/>
      <c r="FC545" s="26"/>
      <c r="FD545" s="26">
        <f>INDEX(FD479:FD540,Base_row,1)</f>
        <v>0.9869128677978225</v>
      </c>
      <c r="FE545" s="26">
        <f>INDEX(FE479:FE540,Base_row,1)</f>
        <v>0.99728662992945072</v>
      </c>
      <c r="FF545" s="26"/>
      <c r="FR545" s="26">
        <f>INDEX(FR479:FR540,Base_row,1)</f>
        <v>0.99956361968478136</v>
      </c>
      <c r="FS545" s="26">
        <f>INDEX(FS479:FS540,Base_row,1)</f>
        <v>0.98623624304450308</v>
      </c>
      <c r="FT545" s="26"/>
    </row>
    <row r="546" spans="1:176" x14ac:dyDescent="0.2">
      <c r="A546" t="s">
        <v>169</v>
      </c>
      <c r="B546" s="365">
        <f>Base_year2</f>
        <v>1996</v>
      </c>
      <c r="C546" s="42">
        <v>1</v>
      </c>
      <c r="D546" s="365"/>
      <c r="E546" s="365"/>
      <c r="F546" s="365"/>
      <c r="G546" s="365"/>
      <c r="H546" s="365"/>
      <c r="I546" s="42"/>
      <c r="J546" s="42"/>
      <c r="L546" s="42"/>
      <c r="M546" s="42"/>
      <c r="N546" s="42"/>
      <c r="O546" s="42"/>
      <c r="P546" s="42"/>
      <c r="Q546" s="27"/>
      <c r="R546" s="27"/>
      <c r="S546" s="365"/>
      <c r="T546" s="365"/>
      <c r="U546" s="365"/>
      <c r="V546" s="365"/>
      <c r="W546" s="365"/>
      <c r="X546" s="365"/>
      <c r="Z546" s="23"/>
      <c r="AA546" s="23"/>
      <c r="AB546" s="23"/>
      <c r="AC546" s="26"/>
      <c r="AE546" s="27"/>
      <c r="AH546" s="34"/>
      <c r="AI546" s="34"/>
      <c r="AJ546" s="34"/>
      <c r="AK546" s="26"/>
      <c r="AM546" s="3"/>
      <c r="AN546" s="34"/>
      <c r="AQ546" s="26">
        <f>INDEX(AQ479:AQ540,base_row2,1)</f>
        <v>1.0635880317885353</v>
      </c>
      <c r="AR546" s="26">
        <f>INDEX(AR479:AR540,base_row2,1)</f>
        <v>1.1121605789709434</v>
      </c>
      <c r="AS546" s="26">
        <f>INDEX(AS479:AS540,base_row2,1)</f>
        <v>0.95665265239758179</v>
      </c>
      <c r="AT546" s="26">
        <f>INDEX(AT479:AT540,base_row2,1)</f>
        <v>0.94392573665840096</v>
      </c>
      <c r="AU546" s="26"/>
      <c r="AV546" s="26">
        <f>INDEX(AV479:AV540,base_row2,1)</f>
        <v>0.88529690214518941</v>
      </c>
      <c r="AY546" s="34"/>
      <c r="AZ546" s="34"/>
      <c r="BA546" s="34"/>
      <c r="BC546" s="371" t="s">
        <v>1709</v>
      </c>
      <c r="BD546" s="242">
        <f>Z541/Z515</f>
        <v>1.2988159087335898</v>
      </c>
      <c r="BE546" s="242">
        <f t="shared" ref="BE546:BG546" si="2600">AA541/AA515</f>
        <v>1.4580352898685822</v>
      </c>
      <c r="BF546" s="242">
        <f t="shared" si="2600"/>
        <v>1.4013037504128198</v>
      </c>
      <c r="BG546" s="242">
        <f t="shared" si="2600"/>
        <v>1.5777558350752059</v>
      </c>
      <c r="BM546" s="259" t="e">
        <f>J537/#REF!</f>
        <v>#REF!</v>
      </c>
      <c r="BN546" s="259">
        <f>M537/M$150</f>
        <v>1.1664563604062295</v>
      </c>
      <c r="BO546" s="3">
        <f>AB537/AB$150</f>
        <v>1.521869739439589</v>
      </c>
      <c r="BP546">
        <f>BJ537*BP537*BO546</f>
        <v>1.1876701209190008</v>
      </c>
      <c r="BQ546">
        <f>BK537*BQ537*BP546</f>
        <v>1.055857544483584</v>
      </c>
      <c r="BZ546" s="242">
        <f t="shared" ref="BZ546:CC548" si="2601">BZ144</f>
        <v>1.900668362840608</v>
      </c>
      <c r="CA546" s="242">
        <f t="shared" si="2601"/>
        <v>0.65146354799302819</v>
      </c>
      <c r="CB546" s="242">
        <f t="shared" si="2601"/>
        <v>0.66648519381116889</v>
      </c>
      <c r="CC546" s="26">
        <f t="shared" si="2601"/>
        <v>0.74323889775084184</v>
      </c>
      <c r="CD546" s="26">
        <f>INDEX(CD479:CD540,base_row2,1)</f>
        <v>1.0387406401445323</v>
      </c>
      <c r="CE546" s="26">
        <f>INDEX(CE479:CE540,base_row2,1)</f>
        <v>0.96725365683256048</v>
      </c>
      <c r="CF546" s="26">
        <f>INDEX(CQ479:CQ540,base_row2,1)</f>
        <v>1.2311905902847253</v>
      </c>
      <c r="CG546" s="26">
        <f>INDEX(CG479:CG540,base_row2,1)</f>
        <v>1.2311902222841236</v>
      </c>
      <c r="CH546" s="26"/>
      <c r="CI546" s="26">
        <f>INDEX(CI479:CI540,base_row2,1)</f>
        <v>0.9178004895006372</v>
      </c>
      <c r="CO546" s="415" t="s">
        <v>1707</v>
      </c>
      <c r="CP546" s="415" t="s">
        <v>1708</v>
      </c>
      <c r="CS546" s="415" t="s">
        <v>1707</v>
      </c>
      <c r="CT546" s="3"/>
      <c r="CU546" s="80"/>
      <c r="CV546" s="5"/>
      <c r="CW546" s="26">
        <f t="shared" si="2598"/>
        <v>0.24324031605124288</v>
      </c>
      <c r="CX546" s="26">
        <f t="shared" si="2598"/>
        <v>0.19622170315910828</v>
      </c>
      <c r="CY546" s="26">
        <f t="shared" si="2598"/>
        <v>0.2591613183265829</v>
      </c>
      <c r="CZ546" s="26">
        <f t="shared" si="2598"/>
        <v>0.30137666246306588</v>
      </c>
      <c r="DA546" s="26">
        <f t="shared" si="2598"/>
        <v>0</v>
      </c>
      <c r="DB546" s="26">
        <f t="shared" si="2598"/>
        <v>1</v>
      </c>
      <c r="DD546" s="26"/>
      <c r="DE546" s="26"/>
      <c r="DF546" s="26"/>
      <c r="DG546" s="26"/>
      <c r="DH546" s="26"/>
      <c r="DI546" s="26"/>
      <c r="DJ546" s="26"/>
      <c r="DK546" s="242">
        <f t="shared" si="2599"/>
        <v>0.2377841549223369</v>
      </c>
      <c r="DL546" s="242">
        <f t="shared" si="2599"/>
        <v>0.19639056235973198</v>
      </c>
      <c r="DM546" s="242">
        <f t="shared" si="2599"/>
        <v>0.26464438718994526</v>
      </c>
      <c r="DN546" s="242">
        <f t="shared" si="2599"/>
        <v>0.30118089552798583</v>
      </c>
      <c r="DO546" s="26"/>
      <c r="DP546" s="26"/>
      <c r="DQ546" s="26"/>
      <c r="DR546" s="26"/>
      <c r="DS546" s="26">
        <v>-1.3764419303596612E-3</v>
      </c>
      <c r="DT546" s="26">
        <v>-2.4059571119773942E-3</v>
      </c>
      <c r="DU546" s="26">
        <v>-1.3742014352989265E-2</v>
      </c>
      <c r="DV546" s="26">
        <v>2.6065307443558501E-3</v>
      </c>
      <c r="DW546" s="26"/>
      <c r="DY546" s="26"/>
      <c r="DZ546" s="26"/>
      <c r="EA546" s="26"/>
      <c r="EC546" s="26">
        <v>-2.6996284006505063E-2</v>
      </c>
      <c r="ED546" s="26">
        <v>-2.290210832879978E-2</v>
      </c>
      <c r="EE546" s="26">
        <v>1.154962278973674E-2</v>
      </c>
      <c r="EF546" s="26">
        <v>-1.3582256648764706E-2</v>
      </c>
      <c r="EG546" s="26"/>
      <c r="EI546" s="26"/>
      <c r="EJ546" s="26"/>
      <c r="EK546" s="26"/>
      <c r="ET546" s="26"/>
      <c r="EU546" s="26"/>
      <c r="EV546" s="26"/>
      <c r="EW546" s="26"/>
      <c r="EX546" s="26"/>
      <c r="EY546" s="26"/>
      <c r="EZ546" s="26"/>
      <c r="FA546" s="26"/>
      <c r="FB546" s="26"/>
      <c r="FC546" s="26"/>
      <c r="FD546" s="26"/>
      <c r="FE546" s="26"/>
      <c r="FF546" s="26"/>
    </row>
    <row r="547" spans="1:176" x14ac:dyDescent="0.2">
      <c r="BD547" s="242">
        <f>BD541*BD543</f>
        <v>1.3347670461820726</v>
      </c>
      <c r="BE547" s="242">
        <f t="shared" ref="BE547:BG547" si="2602">BE541*BE543</f>
        <v>1.5285066615254941</v>
      </c>
      <c r="BF547" s="242">
        <f t="shared" si="2602"/>
        <v>1.0551748067482158</v>
      </c>
      <c r="BG547" s="242">
        <f t="shared" si="2602"/>
        <v>1.3904274776215089</v>
      </c>
      <c r="BI547" s="242">
        <f>BI541/BI530</f>
        <v>0.93821451688850199</v>
      </c>
      <c r="BZ547" s="242">
        <f t="shared" si="2601"/>
        <v>1.9483238198188697</v>
      </c>
      <c r="CA547" s="242">
        <f t="shared" si="2601"/>
        <v>0.65848553531661458</v>
      </c>
      <c r="CB547" s="242">
        <f t="shared" si="2601"/>
        <v>0.66510633459276203</v>
      </c>
      <c r="CC547" s="26">
        <f t="shared" si="2601"/>
        <v>0.73691505678969482</v>
      </c>
      <c r="CO547" s="518"/>
      <c r="CP547" s="518"/>
      <c r="CQ547" s="518"/>
      <c r="CR547" s="394"/>
      <c r="CS547" s="394"/>
      <c r="CT547" s="394"/>
      <c r="CU547" s="394"/>
      <c r="CW547" s="26">
        <f t="shared" si="2598"/>
        <v>0.23903865013672346</v>
      </c>
      <c r="CX547" s="26">
        <f t="shared" si="2598"/>
        <v>0.19592386412908641</v>
      </c>
      <c r="CY547" s="26">
        <f t="shared" si="2598"/>
        <v>0.26417037943242389</v>
      </c>
      <c r="CZ547" s="26">
        <f t="shared" si="2598"/>
        <v>0.30086710630176622</v>
      </c>
      <c r="DA547" s="26">
        <f t="shared" si="2598"/>
        <v>0</v>
      </c>
      <c r="DB547" s="26">
        <f t="shared" si="2598"/>
        <v>1</v>
      </c>
      <c r="DK547" s="242">
        <f t="shared" si="2599"/>
        <v>0.24180466795202166</v>
      </c>
      <c r="DL547" s="242">
        <f t="shared" si="2599"/>
        <v>0.19752272105738078</v>
      </c>
      <c r="DM547" s="242">
        <f t="shared" si="2599"/>
        <v>0.25796727288848958</v>
      </c>
      <c r="DN547" s="242">
        <f t="shared" si="2599"/>
        <v>0.30270533810210798</v>
      </c>
    </row>
    <row r="548" spans="1:176" x14ac:dyDescent="0.2">
      <c r="BZ548" s="242">
        <f t="shared" si="2601"/>
        <v>1.9843125881592998</v>
      </c>
      <c r="CA548" s="242">
        <f t="shared" si="2601"/>
        <v>0.64223749964784949</v>
      </c>
      <c r="CB548" s="242">
        <f t="shared" si="2601"/>
        <v>0.65109425542257249</v>
      </c>
      <c r="CC548" s="26">
        <f t="shared" si="2601"/>
        <v>0.72594669032732306</v>
      </c>
      <c r="CD548" s="26">
        <f>CD145</f>
        <v>1.0451775848366329</v>
      </c>
      <c r="CE548" s="368" t="s">
        <v>1076</v>
      </c>
      <c r="CG548" s="26">
        <f>CD540</f>
        <v>1.0440706224800691</v>
      </c>
      <c r="CN548">
        <v>2000</v>
      </c>
      <c r="CO548" s="26">
        <f>CD135</f>
        <v>1.0348807317184772</v>
      </c>
      <c r="CP548" s="26">
        <f>CE135</f>
        <v>0.94926414025166561</v>
      </c>
      <c r="CQ548" s="93">
        <f>CO548*CP548</f>
        <v>0.98237516805775482</v>
      </c>
      <c r="CR548">
        <f>CT548*CU548*CS548</f>
        <v>0.98237516810231951</v>
      </c>
      <c r="CS548" s="26">
        <f>CD530</f>
        <v>1.0343563953120567</v>
      </c>
      <c r="CT548" s="26">
        <f>CE530</f>
        <v>0.95221738280194024</v>
      </c>
      <c r="CU548" s="26">
        <f>FT530</f>
        <v>0.99740391096675896</v>
      </c>
      <c r="DK548" s="242">
        <f t="shared" si="2599"/>
        <v>0.2411368065718458</v>
      </c>
      <c r="DL548" s="242">
        <f t="shared" si="2599"/>
        <v>0.19607553050120446</v>
      </c>
      <c r="DM548" s="242">
        <f t="shared" si="2599"/>
        <v>0.2616615739695195</v>
      </c>
      <c r="DN548" s="242">
        <f t="shared" si="2599"/>
        <v>0.3011260889574302</v>
      </c>
    </row>
    <row r="549" spans="1:176" x14ac:dyDescent="0.2">
      <c r="CD549" s="26">
        <f>CE145</f>
        <v>0.8635432839488304</v>
      </c>
      <c r="CG549" s="26">
        <f>CE540</f>
        <v>0.88602487518575601</v>
      </c>
      <c r="CN549" s="370">
        <f>CN548+1</f>
        <v>2001</v>
      </c>
      <c r="CO549" s="26">
        <f t="shared" ref="CO549:CP549" si="2603">CD136</f>
        <v>1.0286678846584989</v>
      </c>
      <c r="CP549" s="26">
        <f t="shared" si="2603"/>
        <v>0.93792118194418328</v>
      </c>
      <c r="CQ549" s="93">
        <f t="shared" ref="CQ549:CQ556" si="2604">CO549*CP549</f>
        <v>0.96480939820692213</v>
      </c>
      <c r="CR549" s="370">
        <f t="shared" ref="CR549:CR556" si="2605">CT549*CU549*CS549</f>
        <v>0.96480939825376211</v>
      </c>
      <c r="CS549" s="26">
        <f t="shared" ref="CS549:CT549" si="2606">CD531</f>
        <v>1.0281329281413347</v>
      </c>
      <c r="CT549" s="26">
        <f t="shared" si="2606"/>
        <v>0.94641984603044715</v>
      </c>
      <c r="CU549" s="26">
        <f t="shared" ref="CU549:CU556" si="2607">FT531</f>
        <v>0.9915358427955312</v>
      </c>
    </row>
    <row r="550" spans="1:176" ht="18.75" customHeight="1" x14ac:dyDescent="0.2">
      <c r="BG550" s="459"/>
      <c r="BH550" s="462" t="s">
        <v>1770</v>
      </c>
      <c r="BI550" s="462"/>
      <c r="BJ550" s="462"/>
      <c r="BK550" s="462"/>
      <c r="CD550">
        <v>1</v>
      </c>
      <c r="CG550" s="26">
        <f>FT540</f>
        <v>0.97565979109800849</v>
      </c>
      <c r="CN550" s="370">
        <f t="shared" ref="CN550:CN556" si="2608">CN549+1</f>
        <v>2002</v>
      </c>
      <c r="CO550" s="26">
        <f t="shared" ref="CO550:CP550" si="2609">CD137</f>
        <v>1.0431536588263493</v>
      </c>
      <c r="CP550" s="26">
        <f t="shared" si="2609"/>
        <v>0.91919434332850214</v>
      </c>
      <c r="CQ550" s="93">
        <f t="shared" si="2604"/>
        <v>0.95886094241561048</v>
      </c>
      <c r="CR550" s="370">
        <f t="shared" si="2605"/>
        <v>0.95886094247168341</v>
      </c>
      <c r="CS550" s="26">
        <f t="shared" ref="CS550:CT550" si="2610">CD532</f>
        <v>1.0424880550077906</v>
      </c>
      <c r="CT550" s="26">
        <f t="shared" si="2610"/>
        <v>0.92740958805196971</v>
      </c>
      <c r="CU550" s="26">
        <f t="shared" si="2607"/>
        <v>0.99177455026268557</v>
      </c>
      <c r="DK550" s="26"/>
      <c r="DL550" s="26"/>
      <c r="DM550" s="26"/>
      <c r="DN550" s="26"/>
    </row>
    <row r="551" spans="1:176" x14ac:dyDescent="0.2">
      <c r="BD551" s="371" t="s">
        <v>1768</v>
      </c>
      <c r="BH551" s="242">
        <f>BH145*BN145</f>
        <v>1.0586809478299768</v>
      </c>
      <c r="BI551" s="242">
        <f t="shared" ref="BI551:BK551" si="2611">BI145*BO145</f>
        <v>1.0554368352747745</v>
      </c>
      <c r="BJ551" s="242">
        <f t="shared" si="2611"/>
        <v>0.74499786677215551</v>
      </c>
      <c r="BK551" s="242">
        <f t="shared" si="2611"/>
        <v>0.88302522775899583</v>
      </c>
      <c r="CD551" s="369">
        <f>CD548*CD549*CD550</f>
        <v>0.90255608391953324</v>
      </c>
      <c r="CG551">
        <f>CG548*CG549*CG550</f>
        <v>0.90255608402267973</v>
      </c>
      <c r="CN551" s="370">
        <f t="shared" si="2608"/>
        <v>2003</v>
      </c>
      <c r="CO551" s="26">
        <f t="shared" ref="CO551:CP551" si="2612">CD138</f>
        <v>1.0395225938314516</v>
      </c>
      <c r="CP551" s="26">
        <f t="shared" si="2612"/>
        <v>0.91386859544193522</v>
      </c>
      <c r="CQ551" s="93">
        <f t="shared" si="2604"/>
        <v>0.94998705275490603</v>
      </c>
      <c r="CR551" s="370">
        <f t="shared" si="2605"/>
        <v>0.94998705283273532</v>
      </c>
      <c r="CS551" s="26">
        <f t="shared" ref="CS551:CT551" si="2613">CD533</f>
        <v>1.0388513194199183</v>
      </c>
      <c r="CT551" s="26">
        <f t="shared" si="2613"/>
        <v>0.92466253916217045</v>
      </c>
      <c r="CU551" s="26">
        <f t="shared" si="2607"/>
        <v>0.98896523988927665</v>
      </c>
      <c r="DK551" s="26"/>
      <c r="DL551" s="26"/>
      <c r="DM551" s="26"/>
      <c r="DN551" s="26"/>
    </row>
    <row r="552" spans="1:176" x14ac:dyDescent="0.2">
      <c r="BH552" s="242"/>
      <c r="BI552" s="242"/>
      <c r="BJ552" s="242"/>
      <c r="BK552" s="242"/>
      <c r="CN552" s="370">
        <f t="shared" si="2608"/>
        <v>2004</v>
      </c>
      <c r="CO552" s="26">
        <f t="shared" ref="CO552:CP552" si="2614">CD139</f>
        <v>1.0323305115347587</v>
      </c>
      <c r="CP552" s="26">
        <f t="shared" si="2614"/>
        <v>0.90634861230746444</v>
      </c>
      <c r="CQ552" s="93">
        <f t="shared" si="2604"/>
        <v>0.93565132657218353</v>
      </c>
      <c r="CR552" s="370">
        <f t="shared" si="2605"/>
        <v>0.93565132665019712</v>
      </c>
      <c r="CS552" s="26">
        <f t="shared" ref="CS552:CT552" si="2615">CD534</f>
        <v>1.0316244402518537</v>
      </c>
      <c r="CT552" s="26">
        <f t="shared" si="2615"/>
        <v>0.91644520954785891</v>
      </c>
      <c r="CU552" s="26">
        <f t="shared" si="2607"/>
        <v>0.9896597549954933</v>
      </c>
      <c r="DK552" s="26"/>
      <c r="DL552" s="26"/>
      <c r="DM552" s="26"/>
      <c r="DN552" s="26"/>
    </row>
    <row r="553" spans="1:176" x14ac:dyDescent="0.2">
      <c r="BD553" s="371" t="s">
        <v>1769</v>
      </c>
      <c r="BH553" s="242">
        <f>BH540*BN540*FH540</f>
        <v>1.0586809478299795</v>
      </c>
      <c r="BI553" s="242">
        <f t="shared" ref="BI553:BK553" si="2616">BI540*BO540*FI540</f>
        <v>1.0554368352747741</v>
      </c>
      <c r="BJ553" s="242">
        <f t="shared" si="2616"/>
        <v>0.74499786706292581</v>
      </c>
      <c r="BK553" s="242">
        <f t="shared" si="2616"/>
        <v>0.88302522775899583</v>
      </c>
      <c r="CN553" s="370">
        <f t="shared" si="2608"/>
        <v>2005</v>
      </c>
      <c r="CO553" s="26">
        <f t="shared" ref="CO553:CP553" si="2617">CD140</f>
        <v>1.0476608412183546</v>
      </c>
      <c r="CP553" s="26">
        <f t="shared" si="2617"/>
        <v>0.89114448638893751</v>
      </c>
      <c r="CQ553" s="93">
        <f t="shared" si="2604"/>
        <v>0.93361718225733281</v>
      </c>
      <c r="CR553" s="370">
        <f t="shared" si="2605"/>
        <v>0.93361718233861968</v>
      </c>
      <c r="CS553" s="26">
        <f t="shared" ref="CS553:CT553" si="2618">CD535</f>
        <v>1.0468022692696695</v>
      </c>
      <c r="CT553" s="26">
        <f t="shared" si="2618"/>
        <v>0.90419967290642889</v>
      </c>
      <c r="CU553" s="26">
        <f t="shared" si="2607"/>
        <v>0.98636995444374409</v>
      </c>
      <c r="DK553" s="26"/>
      <c r="DL553" s="26"/>
      <c r="DM553" s="26"/>
      <c r="DN553" s="26"/>
    </row>
    <row r="554" spans="1:176" x14ac:dyDescent="0.2">
      <c r="CN554" s="370">
        <f t="shared" si="2608"/>
        <v>2006</v>
      </c>
      <c r="CO554" s="26">
        <f t="shared" ref="CO554:CP554" si="2619">CD141</f>
        <v>1.0336122456695023</v>
      </c>
      <c r="CP554" s="26">
        <f t="shared" si="2619"/>
        <v>0.88023647736586974</v>
      </c>
      <c r="CQ554" s="93">
        <f t="shared" si="2604"/>
        <v>0.90982320209034862</v>
      </c>
      <c r="CR554" s="370">
        <f t="shared" si="2605"/>
        <v>0.90982320217605661</v>
      </c>
      <c r="CS554" s="26">
        <f t="shared" ref="CS554:CT554" si="2620">CD536</f>
        <v>1.0325086824172864</v>
      </c>
      <c r="CT554" s="26">
        <f t="shared" si="2620"/>
        <v>0.89632167800063756</v>
      </c>
      <c r="CU554" s="26">
        <f t="shared" si="2607"/>
        <v>0.98310384669416695</v>
      </c>
      <c r="DK554" s="26"/>
      <c r="DL554" s="26"/>
      <c r="DM554" s="26"/>
      <c r="DN554" s="26"/>
    </row>
    <row r="555" spans="1:176" x14ac:dyDescent="0.2">
      <c r="CN555" s="370">
        <f t="shared" si="2608"/>
        <v>2007</v>
      </c>
      <c r="CO555" s="26">
        <f t="shared" ref="CO555:CP555" si="2621">CD142</f>
        <v>1.0494329957407875</v>
      </c>
      <c r="CP555" s="26">
        <f t="shared" si="2621"/>
        <v>0.87383580639266112</v>
      </c>
      <c r="CQ555" s="93">
        <f t="shared" si="2604"/>
        <v>0.91703212808821721</v>
      </c>
      <c r="CR555" s="370">
        <f t="shared" si="2605"/>
        <v>0.91703212817672874</v>
      </c>
      <c r="CS555" s="26">
        <f t="shared" ref="CS555:CT555" si="2622">CD537</f>
        <v>1.0483557872073861</v>
      </c>
      <c r="CT555" s="26">
        <f t="shared" si="2622"/>
        <v>0.89040114463436237</v>
      </c>
      <c r="CU555" s="26">
        <f t="shared" si="2607"/>
        <v>0.98240405145358634</v>
      </c>
      <c r="DK555" s="26"/>
      <c r="DL555" s="26"/>
      <c r="DM555" s="26"/>
      <c r="DN555" s="26"/>
    </row>
    <row r="556" spans="1:176" x14ac:dyDescent="0.2">
      <c r="CN556" s="370">
        <f t="shared" si="2608"/>
        <v>2008</v>
      </c>
      <c r="CO556" s="26">
        <f t="shared" ref="CO556:CP556" si="2623">CD143</f>
        <v>1.0507635308071048</v>
      </c>
      <c r="CP556" s="26">
        <f t="shared" si="2623"/>
        <v>0.87525829956624501</v>
      </c>
      <c r="CQ556" s="93">
        <f t="shared" si="2604"/>
        <v>0.91968950122045023</v>
      </c>
      <c r="CR556" s="370">
        <f t="shared" si="2605"/>
        <v>0.91968950130973992</v>
      </c>
      <c r="CS556" s="26">
        <f t="shared" ref="CS556:CT556" si="2624">CD538</f>
        <v>1.0496383167019194</v>
      </c>
      <c r="CT556" s="26">
        <f t="shared" si="2624"/>
        <v>0.89247325975327829</v>
      </c>
      <c r="CU556" s="26">
        <f t="shared" si="2607"/>
        <v>0.98176227522646331</v>
      </c>
      <c r="DK556" s="26"/>
      <c r="DL556" s="26"/>
      <c r="DM556" s="26"/>
      <c r="DN556" s="26"/>
    </row>
    <row r="557" spans="1:176" x14ac:dyDescent="0.2">
      <c r="CN557" s="370">
        <f t="shared" ref="CN557:CN558" si="2625">CN556+1</f>
        <v>2009</v>
      </c>
      <c r="CO557" s="26">
        <f>CD144</f>
        <v>1.0347619278047795</v>
      </c>
      <c r="CP557" s="26">
        <f>CE144</f>
        <v>0.86660693318142556</v>
      </c>
      <c r="CQ557" s="93">
        <f t="shared" ref="CQ557:CQ558" si="2626">CO557*CP557</f>
        <v>0.89673186082779965</v>
      </c>
      <c r="CR557" s="370">
        <f t="shared" ref="CR557:CR558" si="2627">CT557*CU557*CS557</f>
        <v>0.89673186093137547</v>
      </c>
      <c r="CS557" s="26">
        <f t="shared" ref="CS557:CS558" si="2628">CD539</f>
        <v>1.033660098840854</v>
      </c>
      <c r="CT557" s="26">
        <f t="shared" ref="CT557:CT558" si="2629">CE539</f>
        <v>0.88803679373100353</v>
      </c>
      <c r="CU557" s="26">
        <f t="shared" ref="CU557:CU558" si="2630">FT539</f>
        <v>0.97690849997708173</v>
      </c>
      <c r="DK557" s="26"/>
      <c r="DL557" s="26"/>
      <c r="DM557" s="26"/>
      <c r="DN557" s="26"/>
    </row>
    <row r="558" spans="1:176" x14ac:dyDescent="0.2">
      <c r="CN558" s="370">
        <f t="shared" si="2625"/>
        <v>2010</v>
      </c>
      <c r="CO558" s="26">
        <f>CD145</f>
        <v>1.0451775848366329</v>
      </c>
      <c r="CP558" s="26">
        <f>CE145</f>
        <v>0.8635432839488304</v>
      </c>
      <c r="CQ558" s="93">
        <f t="shared" si="2626"/>
        <v>0.90255608391953324</v>
      </c>
      <c r="CR558" s="370">
        <f t="shared" si="2627"/>
        <v>0.90255608402267973</v>
      </c>
      <c r="CS558" s="26">
        <f t="shared" si="2628"/>
        <v>1.0440706224800691</v>
      </c>
      <c r="CT558" s="26">
        <f t="shared" si="2629"/>
        <v>0.88602487518575601</v>
      </c>
      <c r="CU558" s="26">
        <f t="shared" si="2630"/>
        <v>0.97565979109800849</v>
      </c>
      <c r="DK558" s="26"/>
      <c r="DL558" s="26"/>
      <c r="DM558" s="26"/>
      <c r="DN558" s="26"/>
    </row>
    <row r="559" spans="1:176" x14ac:dyDescent="0.2">
      <c r="CN559" s="370">
        <f t="shared" ref="CN559" si="2631">CN558+1</f>
        <v>2011</v>
      </c>
      <c r="CO559" s="26">
        <f t="shared" ref="CO559" si="2632">CD146</f>
        <v>1.0423310092015996</v>
      </c>
      <c r="CP559" s="26">
        <f t="shared" ref="CP559" si="2633">CE146</f>
        <v>0.86046668939777859</v>
      </c>
      <c r="CQ559" s="93">
        <f t="shared" ref="CQ559" si="2634">CO559*CP559</f>
        <v>0.89689111274434585</v>
      </c>
      <c r="CR559" s="370">
        <f t="shared" ref="CR559" si="2635">CT559*CU559*CS559</f>
        <v>0.89689111286191348</v>
      </c>
      <c r="CS559" s="26">
        <f t="shared" ref="CS559" si="2636">CD541</f>
        <v>1.041298243177802</v>
      </c>
      <c r="CT559" s="26">
        <f t="shared" ref="CT559" si="2637">CE541</f>
        <v>0.88547830409376727</v>
      </c>
      <c r="CU559" s="26">
        <f t="shared" ref="CU559" si="2638">FT541</f>
        <v>0.97271734575696445</v>
      </c>
      <c r="DK559" s="26"/>
      <c r="DL559" s="26"/>
      <c r="DM559" s="26"/>
      <c r="DN559" s="26"/>
    </row>
    <row r="560" spans="1:176" x14ac:dyDescent="0.2">
      <c r="DK560" s="26"/>
      <c r="DL560" s="26"/>
      <c r="DM560" s="26"/>
      <c r="DN560" s="26"/>
    </row>
    <row r="561" spans="2:118" x14ac:dyDescent="0.2">
      <c r="DK561" s="26"/>
      <c r="DL561" s="26"/>
      <c r="DM561" s="26"/>
      <c r="DN561" s="26"/>
    </row>
    <row r="562" spans="2:118" x14ac:dyDescent="0.2">
      <c r="DK562" s="26"/>
      <c r="DL562" s="26"/>
      <c r="DM562" s="26"/>
      <c r="DN562" s="26"/>
    </row>
    <row r="563" spans="2:118" x14ac:dyDescent="0.2">
      <c r="DK563" s="26"/>
      <c r="DL563" s="26"/>
      <c r="DM563" s="26"/>
      <c r="DN563" s="26"/>
    </row>
    <row r="564" spans="2:118" x14ac:dyDescent="0.2">
      <c r="DK564" s="26"/>
      <c r="DL564" s="26"/>
      <c r="DM564" s="26"/>
      <c r="DN564" s="26"/>
    </row>
    <row r="565" spans="2:118" ht="15.75" x14ac:dyDescent="0.25">
      <c r="C565" s="371" t="s">
        <v>1766</v>
      </c>
      <c r="BG565" s="419" t="s">
        <v>1767</v>
      </c>
      <c r="DK565" s="26"/>
      <c r="DL565" s="26"/>
      <c r="DM565" s="26"/>
      <c r="DN565" s="26"/>
    </row>
    <row r="566" spans="2:118" x14ac:dyDescent="0.2">
      <c r="DK566" s="26"/>
      <c r="DL566" s="26"/>
      <c r="DM566" s="26"/>
      <c r="DN566" s="26"/>
    </row>
    <row r="567" spans="2:118" x14ac:dyDescent="0.2">
      <c r="C567" s="6" t="s">
        <v>1728</v>
      </c>
      <c r="K567" s="6" t="s">
        <v>1102</v>
      </c>
      <c r="DK567" s="26"/>
      <c r="DL567" s="26"/>
      <c r="DM567" s="26"/>
      <c r="DN567" s="26"/>
    </row>
    <row r="568" spans="2:118" ht="25.5" x14ac:dyDescent="0.2">
      <c r="BH568" s="293" t="s">
        <v>97</v>
      </c>
      <c r="BI568" s="293" t="s">
        <v>104</v>
      </c>
      <c r="BJ568" s="293" t="s">
        <v>105</v>
      </c>
      <c r="BK568" s="293" t="s">
        <v>106</v>
      </c>
      <c r="BL568" s="293" t="s">
        <v>1088</v>
      </c>
      <c r="BM568" s="388" t="s">
        <v>1090</v>
      </c>
      <c r="DK568" s="26"/>
      <c r="DL568" s="26"/>
      <c r="DM568" s="26"/>
      <c r="DN568" s="26"/>
    </row>
    <row r="569" spans="2:118" x14ac:dyDescent="0.2">
      <c r="B569">
        <v>1970</v>
      </c>
      <c r="C569" s="242">
        <f>C105/$H105</f>
        <v>0.20292043997686673</v>
      </c>
      <c r="D569" s="242">
        <f t="shared" ref="D569:F569" si="2639">D105/$H105</f>
        <v>0.12303237159746111</v>
      </c>
      <c r="E569" s="242">
        <f t="shared" si="2639"/>
        <v>0.43674360006263735</v>
      </c>
      <c r="F569" s="242">
        <f t="shared" si="2639"/>
        <v>0.23730358836303492</v>
      </c>
      <c r="K569" s="23">
        <f>K143-K219</f>
        <v>10070.219999999996</v>
      </c>
      <c r="L569" s="23">
        <f t="shared" ref="L569:O569" si="2640">L143-L219</f>
        <v>9398.7687544785258</v>
      </c>
      <c r="M569" s="23">
        <f t="shared" si="2640"/>
        <v>7622.5029627372751</v>
      </c>
      <c r="N569" s="23">
        <f t="shared" si="2640"/>
        <v>0</v>
      </c>
      <c r="O569" s="23">
        <f t="shared" si="2640"/>
        <v>-27091.491717215798</v>
      </c>
      <c r="Z569" s="23"/>
      <c r="BG569" t="s">
        <v>1089</v>
      </c>
      <c r="DK569" s="26"/>
      <c r="DL569" s="26"/>
      <c r="DM569" s="26"/>
      <c r="DN569" s="26"/>
    </row>
    <row r="570" spans="2:118" x14ac:dyDescent="0.2">
      <c r="B570">
        <v>1985</v>
      </c>
      <c r="C570" s="242">
        <f>C120/$H120</f>
        <v>0.20997530665364267</v>
      </c>
      <c r="D570" s="242">
        <f t="shared" ref="D570:F570" si="2641">D120/$H120</f>
        <v>0.14989250524842254</v>
      </c>
      <c r="E570" s="242">
        <f t="shared" si="2641"/>
        <v>0.37718861419026017</v>
      </c>
      <c r="F570" s="242">
        <f t="shared" si="2641"/>
        <v>0.2629435739076747</v>
      </c>
      <c r="K570" s="23">
        <f>K144-K220</f>
        <v>9788.6890000000039</v>
      </c>
      <c r="L570" s="23">
        <f t="shared" ref="L570:O571" si="2642">L144-L220</f>
        <v>9087.727772990982</v>
      </c>
      <c r="M570" s="23">
        <f t="shared" si="2642"/>
        <v>6395.7727327231241</v>
      </c>
      <c r="N570" s="23">
        <f t="shared" si="2642"/>
        <v>0</v>
      </c>
      <c r="O570" s="23">
        <f t="shared" si="2642"/>
        <v>-25272.189505714108</v>
      </c>
      <c r="BG570" s="370" t="s">
        <v>178</v>
      </c>
      <c r="BH570" s="387">
        <f>(BH196/BH181)^(1/15)-1</f>
        <v>-2.1818366650020127E-2</v>
      </c>
      <c r="BI570" s="387">
        <f>(BI196/BI181)^(1/15)-1</f>
        <v>-1.148905627631136E-2</v>
      </c>
      <c r="BJ570" s="387">
        <f>(BJ196/BJ181)^(1/15)-1</f>
        <v>-1.9803788307840464E-2</v>
      </c>
      <c r="BK570" s="387">
        <f>(BK196/BK181)^(1/15)-1</f>
        <v>-1.1723018692742282E-2</v>
      </c>
      <c r="BL570" s="387">
        <f>(BL196/BL181)^(1/15)-1</f>
        <v>-3.8933929191358185E-3</v>
      </c>
      <c r="BM570" s="387">
        <f>(CE196/CE181)^(1/15)-1</f>
        <v>-1.3708084481571903E-2</v>
      </c>
      <c r="DK570" s="26"/>
      <c r="DL570" s="26"/>
      <c r="DM570" s="26"/>
      <c r="DN570" s="26"/>
    </row>
    <row r="571" spans="2:118" x14ac:dyDescent="0.2">
      <c r="B571">
        <v>2011</v>
      </c>
      <c r="C571" s="242">
        <f>C146/$H146</f>
        <v>0.21992164374510587</v>
      </c>
      <c r="D571" s="242">
        <f t="shared" ref="D571:F571" si="2643">D146/$H146</f>
        <v>0.18460865823099654</v>
      </c>
      <c r="E571" s="242">
        <f t="shared" si="2643"/>
        <v>0.31592281573229486</v>
      </c>
      <c r="F571" s="242">
        <f t="shared" si="2643"/>
        <v>0.27954688229160268</v>
      </c>
      <c r="K571" s="23">
        <f>K145-K221</f>
        <v>10325.968999999999</v>
      </c>
      <c r="L571" s="23">
        <f t="shared" si="2642"/>
        <v>9212.0958399374758</v>
      </c>
      <c r="M571" s="23">
        <f t="shared" si="2642"/>
        <v>6636.612711921116</v>
      </c>
      <c r="N571" s="23">
        <f t="shared" si="2642"/>
        <v>0</v>
      </c>
      <c r="O571" s="23">
        <f t="shared" si="2642"/>
        <v>-26174.677551858593</v>
      </c>
      <c r="BG571" s="370" t="s">
        <v>239</v>
      </c>
      <c r="BH571" s="387">
        <f>(BH120/BH105)^(1/15)-1</f>
        <v>-1.1939048603662683E-2</v>
      </c>
      <c r="BI571" s="387">
        <f>(BI120/BI105)^(1/15)-1</f>
        <v>2.5777296030191632E-3</v>
      </c>
      <c r="BJ571" s="387">
        <f>(BJ120/BJ105)^(1/15)-1</f>
        <v>-1.5259802068921191E-2</v>
      </c>
      <c r="BK571" s="387">
        <f>(BK120/BK105)^(1/15)-1</f>
        <v>-1.1723018692742282E-2</v>
      </c>
      <c r="BL571" s="387"/>
      <c r="BM571" s="387">
        <f>(CE120/CE105)^(1/15)-1</f>
        <v>-1.0914988979496609E-2</v>
      </c>
      <c r="DK571" s="26"/>
      <c r="DL571" s="26"/>
      <c r="DM571" s="26"/>
      <c r="DN571" s="26"/>
    </row>
    <row r="572" spans="2:118" x14ac:dyDescent="0.2">
      <c r="BG572" s="370" t="s">
        <v>1087</v>
      </c>
      <c r="BH572" s="387">
        <f>(BH515/BH500)^(1/15)-1</f>
        <v>-1.0353016626901801E-2</v>
      </c>
      <c r="BI572" s="387">
        <f t="shared" ref="BI572:BK572" si="2644">(BI515/BI500)^(1/15)-1</f>
        <v>4.2362655071668254E-3</v>
      </c>
      <c r="BJ572" s="387">
        <f t="shared" si="2644"/>
        <v>-1.4314981643866354E-2</v>
      </c>
      <c r="BK572" s="387">
        <f t="shared" si="2644"/>
        <v>-1.1723018692742282E-2</v>
      </c>
      <c r="BL572" s="387"/>
      <c r="DK572" s="26"/>
      <c r="DL572" s="26"/>
      <c r="DM572" s="26"/>
      <c r="DN572" s="26"/>
    </row>
    <row r="573" spans="2:118" x14ac:dyDescent="0.2">
      <c r="BH573" s="387"/>
      <c r="BI573" s="387"/>
      <c r="BJ573" s="387"/>
      <c r="BK573" s="387"/>
      <c r="BL573" s="387"/>
      <c r="DK573" s="26"/>
      <c r="DL573" s="26"/>
      <c r="DM573" s="26"/>
      <c r="DN573" s="26"/>
    </row>
    <row r="574" spans="2:118" x14ac:dyDescent="0.2">
      <c r="K574" s="23">
        <f>K296</f>
        <v>4708.4960000000001</v>
      </c>
      <c r="L574" s="23">
        <f t="shared" ref="L574:O574" si="2645">L296</f>
        <v>4394.4177969280008</v>
      </c>
      <c r="M574" s="23">
        <f t="shared" si="2645"/>
        <v>3563.9206363574085</v>
      </c>
      <c r="N574" s="23">
        <f t="shared" si="2645"/>
        <v>26.271000000000001</v>
      </c>
      <c r="O574" s="23">
        <f t="shared" si="2645"/>
        <v>0</v>
      </c>
      <c r="BG574" s="371" t="s">
        <v>1097</v>
      </c>
      <c r="BH574" s="387"/>
      <c r="BI574" s="387"/>
      <c r="BJ574" s="387"/>
      <c r="BK574" s="387"/>
      <c r="BL574" s="387"/>
      <c r="DK574" s="26"/>
      <c r="DL574" s="26"/>
      <c r="DM574" s="26"/>
      <c r="DN574" s="26"/>
    </row>
    <row r="575" spans="2:118" x14ac:dyDescent="0.2">
      <c r="K575" s="23">
        <f>K297</f>
        <v>4655.5870000000014</v>
      </c>
      <c r="L575" s="23">
        <f t="shared" ref="L575:O576" si="2646">L297</f>
        <v>4322.0699157103199</v>
      </c>
      <c r="M575" s="23">
        <f t="shared" si="2646"/>
        <v>3041.7914547938199</v>
      </c>
      <c r="N575" s="23">
        <f t="shared" si="2646"/>
        <v>26.547000000000001</v>
      </c>
      <c r="O575" s="23">
        <f t="shared" si="2646"/>
        <v>0</v>
      </c>
      <c r="BG575" t="s">
        <v>178</v>
      </c>
      <c r="BH575" s="387">
        <f>(BH211/BH196)^(1/25)-1</f>
        <v>-6.4167548235982697E-3</v>
      </c>
      <c r="BI575" s="387">
        <f t="shared" ref="BI575:BK575" si="2647">(BI211/BI196)^(1/25)-1</f>
        <v>1.9983818394420094E-3</v>
      </c>
      <c r="BJ575" s="387">
        <f t="shared" si="2647"/>
        <v>-2.9277556401009486E-3</v>
      </c>
      <c r="BK575" s="387">
        <f t="shared" si="2647"/>
        <v>-4.7683565298516362E-3</v>
      </c>
      <c r="BL575" s="387">
        <f>(BL211/BL196)^(1/25)-1</f>
        <v>-3.8695656023735037E-4</v>
      </c>
      <c r="BM575" s="387">
        <f>(CE211/CE196)^(1/25)-1</f>
        <v>-2.784577436377611E-3</v>
      </c>
      <c r="DK575" s="26"/>
      <c r="DL575" s="26"/>
      <c r="DM575" s="26"/>
      <c r="DN575" s="26"/>
    </row>
    <row r="576" spans="2:118" x14ac:dyDescent="0.2">
      <c r="K576" s="23">
        <f>K298</f>
        <v>4932.7569999999987</v>
      </c>
      <c r="L576" s="23">
        <f t="shared" si="2646"/>
        <v>4400.6551203399995</v>
      </c>
      <c r="M576" s="23">
        <f t="shared" si="2646"/>
        <v>3170.3727037289718</v>
      </c>
      <c r="N576" s="23">
        <f t="shared" si="2646"/>
        <v>26.315000000000001</v>
      </c>
      <c r="O576" s="23">
        <f t="shared" si="2646"/>
        <v>0</v>
      </c>
      <c r="BG576" t="s">
        <v>239</v>
      </c>
      <c r="BH576" s="387">
        <f>(BH135/BH120)^(1/25)-1</f>
        <v>-2.8500746651564102E-3</v>
      </c>
      <c r="BI576" s="387">
        <f t="shared" ref="BI576:BK576" si="2648">(BI135/BI120)^(1/25)-1</f>
        <v>5.3772667243510153E-3</v>
      </c>
      <c r="BJ576" s="387">
        <f t="shared" si="2648"/>
        <v>-3.2507801216884458E-3</v>
      </c>
      <c r="BK576" s="387">
        <f t="shared" si="2648"/>
        <v>-4.7683565298516362E-3</v>
      </c>
      <c r="BL576" s="387"/>
      <c r="BM576" s="387">
        <f>(CE135/CE120)^(1/25)-1</f>
        <v>-2.0805599781577033E-3</v>
      </c>
      <c r="DK576" s="26"/>
      <c r="DL576" s="26"/>
      <c r="DM576" s="26"/>
      <c r="DN576" s="26"/>
    </row>
    <row r="577" spans="11:118" x14ac:dyDescent="0.2">
      <c r="BG577" t="s">
        <v>1087</v>
      </c>
      <c r="BH577" s="387">
        <f>(BH530/BH515)^(1/25)-1</f>
        <v>-2.6300581269381729E-3</v>
      </c>
      <c r="BI577" s="387">
        <f t="shared" ref="BI577:BK577" si="2649">(BI530/BI515)^(1/25)-1</f>
        <v>5.6083115369633951E-3</v>
      </c>
      <c r="BJ577" s="387">
        <f t="shared" si="2649"/>
        <v>-3.1404818130890133E-3</v>
      </c>
      <c r="BK577" s="387">
        <f t="shared" si="2649"/>
        <v>-4.7683565298516362E-3</v>
      </c>
      <c r="BL577" s="387"/>
      <c r="DK577" s="26"/>
      <c r="DL577" s="26"/>
      <c r="DM577" s="26"/>
      <c r="DN577" s="26"/>
    </row>
    <row r="578" spans="11:118" x14ac:dyDescent="0.2">
      <c r="DK578" s="26"/>
      <c r="DL578" s="26"/>
      <c r="DM578" s="26"/>
      <c r="DN578" s="26"/>
    </row>
    <row r="579" spans="11:118" x14ac:dyDescent="0.2">
      <c r="K579" s="26">
        <f>K569/K574</f>
        <v>2.1387338971934979</v>
      </c>
      <c r="L579" s="26">
        <f t="shared" ref="L579:N579" si="2650">L569/L574</f>
        <v>2.138797262529045</v>
      </c>
      <c r="M579" s="26">
        <f t="shared" si="2650"/>
        <v>2.1387970554047016</v>
      </c>
      <c r="N579" s="370">
        <f t="shared" si="2650"/>
        <v>0</v>
      </c>
      <c r="BG579" s="371" t="s">
        <v>1711</v>
      </c>
      <c r="DK579" s="26"/>
      <c r="DL579" s="26"/>
      <c r="DM579" s="26"/>
      <c r="DN579" s="26"/>
    </row>
    <row r="580" spans="11:118" x14ac:dyDescent="0.2">
      <c r="K580" s="26">
        <f t="shared" ref="K580:N581" si="2651">K570/K575</f>
        <v>2.1025681616517962</v>
      </c>
      <c r="L580" s="26">
        <f t="shared" si="2651"/>
        <v>2.1026332174678481</v>
      </c>
      <c r="M580" s="26">
        <f t="shared" si="2651"/>
        <v>2.1026335394043789</v>
      </c>
      <c r="N580" s="370">
        <f t="shared" si="2651"/>
        <v>0</v>
      </c>
      <c r="BG580" s="370" t="s">
        <v>178</v>
      </c>
      <c r="BH580" s="387">
        <f>(BH222/BH211)^(1/11)-1</f>
        <v>-1.3569612625838223E-2</v>
      </c>
      <c r="BI580" s="387">
        <f>(BI222/BI211)^(1/11)-1</f>
        <v>-9.6782685523942868E-3</v>
      </c>
      <c r="BJ580" s="387">
        <f>(BJ222/BJ211)^(1/11)-1</f>
        <v>-1.0966051310059011E-2</v>
      </c>
      <c r="BK580" s="387">
        <f>(BK222/BK211)^(1/11)-1</f>
        <v>-5.7876595364970695E-3</v>
      </c>
      <c r="BL580" s="387">
        <f>(BL222/BL211)^(1/11)-1</f>
        <v>-7.935039484682771E-3</v>
      </c>
      <c r="BM580" s="387">
        <f>(CE222/CE211)^(1/11)-1</f>
        <v>-8.8366853299345349E-3</v>
      </c>
      <c r="DK580" s="26"/>
      <c r="DL580" s="26"/>
      <c r="DM580" s="26"/>
      <c r="DN580" s="26"/>
    </row>
    <row r="581" spans="11:118" x14ac:dyDescent="0.2">
      <c r="K581" s="26">
        <f t="shared" si="2651"/>
        <v>2.0933463781005233</v>
      </c>
      <c r="L581" s="26">
        <f t="shared" si="2651"/>
        <v>2.0933464650203581</v>
      </c>
      <c r="M581" s="26">
        <f t="shared" si="2651"/>
        <v>2.0933225623962683</v>
      </c>
      <c r="N581" s="370">
        <f t="shared" si="2651"/>
        <v>0</v>
      </c>
      <c r="BG581" s="370" t="s">
        <v>239</v>
      </c>
      <c r="BH581" s="387">
        <f>(BH146/BH135)^(1/11)-1</f>
        <v>-1.2376144422154511E-2</v>
      </c>
      <c r="BI581" s="387">
        <f>(BI146/BI135)^(1/11)-1</f>
        <v>-9.9695242897981373E-3</v>
      </c>
      <c r="BJ581" s="387">
        <f>(BJ146/BJ135)^(1/11)-1</f>
        <v>-8.3159376125859774E-3</v>
      </c>
      <c r="BK581" s="387">
        <f>(BK146/BK135)^(1/11)-1</f>
        <v>-5.7876595364970695E-3</v>
      </c>
      <c r="BM581" s="387">
        <f>(CE146/CE135)^(1/11)-1</f>
        <v>-8.888641372292394E-3</v>
      </c>
      <c r="DK581" s="26"/>
      <c r="DL581" s="26"/>
      <c r="DM581" s="26"/>
      <c r="DN581" s="26"/>
    </row>
    <row r="582" spans="11:118" x14ac:dyDescent="0.2">
      <c r="BG582" s="370" t="s">
        <v>1087</v>
      </c>
      <c r="BH582" s="387">
        <f>(BH541/BH530)^(1/11)-1</f>
        <v>-8.6221698323990514E-3</v>
      </c>
      <c r="BI582" s="387">
        <f>(BI541/BI530)^(1/11)-1</f>
        <v>-5.7811029292771376E-3</v>
      </c>
      <c r="BJ582" s="387">
        <f>(BJ541/BJ530)^(1/11)-1</f>
        <v>-6.0455538278912924E-3</v>
      </c>
      <c r="BK582" s="387">
        <f>(BK541/BK530)^(1/11)-1</f>
        <v>-5.7876595364970695E-3</v>
      </c>
      <c r="DK582" s="26"/>
      <c r="DL582" s="26"/>
      <c r="DM582" s="26"/>
      <c r="DN582" s="26"/>
    </row>
    <row r="583" spans="11:118" x14ac:dyDescent="0.2">
      <c r="DK583" s="26"/>
      <c r="DL583" s="26"/>
      <c r="DM583" s="26"/>
      <c r="DN583" s="26"/>
    </row>
    <row r="584" spans="11:118" x14ac:dyDescent="0.2">
      <c r="DK584" s="26"/>
      <c r="DL584" s="26"/>
      <c r="DM584" s="26"/>
      <c r="DN584" s="26"/>
    </row>
    <row r="585" spans="11:118" ht="15" x14ac:dyDescent="0.25">
      <c r="BG585" s="145" t="s">
        <v>1775</v>
      </c>
      <c r="DK585" s="26"/>
      <c r="DL585" s="26"/>
      <c r="DM585" s="26"/>
      <c r="DN585" s="26"/>
    </row>
    <row r="586" spans="11:118" x14ac:dyDescent="0.2">
      <c r="DK586" s="26"/>
      <c r="DL586" s="26"/>
      <c r="DM586" s="26"/>
      <c r="DN586" s="26"/>
    </row>
    <row r="587" spans="11:118" x14ac:dyDescent="0.2">
      <c r="BG587" s="371" t="s">
        <v>1774</v>
      </c>
      <c r="BH587" s="387"/>
      <c r="BI587" s="387"/>
      <c r="BJ587" s="387"/>
      <c r="BK587" s="387"/>
      <c r="BL587" s="387"/>
      <c r="BM587" s="370"/>
      <c r="DK587" s="26"/>
      <c r="DL587" s="26"/>
      <c r="DM587" s="26"/>
      <c r="DN587" s="26"/>
    </row>
    <row r="588" spans="11:118" x14ac:dyDescent="0.2">
      <c r="BG588" s="370" t="s">
        <v>178</v>
      </c>
      <c r="BH588" s="387">
        <f>(BH222/BH196)^(1/26)-1</f>
        <v>-1.1898777600677812E-2</v>
      </c>
      <c r="BI588" s="387">
        <f t="shared" ref="BI588:BL588" si="2652">(BI222/BI196)^(1/26)-1</f>
        <v>-2.1925846133168392E-3</v>
      </c>
      <c r="BJ588" s="387">
        <f t="shared" si="2652"/>
        <v>-7.4564496307822914E-3</v>
      </c>
      <c r="BK588" s="387">
        <f t="shared" si="2652"/>
        <v>-7.0268583501595927E-3</v>
      </c>
      <c r="BL588" s="387">
        <f t="shared" si="2652"/>
        <v>-3.7356730295740048E-3</v>
      </c>
      <c r="BM588" s="387">
        <f>(CE226/CE209)^(1/25)-1</f>
        <v>-1</v>
      </c>
      <c r="DK588" s="26"/>
      <c r="DL588" s="26"/>
      <c r="DM588" s="26"/>
      <c r="DN588" s="26"/>
    </row>
    <row r="589" spans="11:118" x14ac:dyDescent="0.2">
      <c r="BG589" s="370" t="s">
        <v>239</v>
      </c>
      <c r="BH589" s="387">
        <f>(BH146/BH120)^(1/26)-1</f>
        <v>-7.9810818503043279E-3</v>
      </c>
      <c r="BI589" s="387">
        <f t="shared" ref="BI589:BK589" si="2653">(BI146/BI120)^(1/26)-1</f>
        <v>9.1797648800384657E-4</v>
      </c>
      <c r="BJ589" s="387">
        <f t="shared" si="2653"/>
        <v>-6.6416794294660297E-3</v>
      </c>
      <c r="BK589" s="387">
        <f t="shared" si="2653"/>
        <v>-7.0268583501595927E-3</v>
      </c>
      <c r="BL589" s="387"/>
      <c r="BM589" s="387">
        <f>(CE149/CE133)^(1/25)-1</f>
        <v>9.012534321085619E-3</v>
      </c>
      <c r="DK589" s="26"/>
      <c r="DL589" s="26"/>
      <c r="DM589" s="26"/>
      <c r="DN589" s="26"/>
    </row>
    <row r="590" spans="11:118" x14ac:dyDescent="0.2">
      <c r="BG590" s="370" t="s">
        <v>1087</v>
      </c>
      <c r="BH590" s="387">
        <f>(BH541/BH515)^(1/26)-1</f>
        <v>-6.1767367314504718E-3</v>
      </c>
      <c r="BI590" s="387">
        <f t="shared" ref="BI590:BK590" si="2654">(BI541/BI515)^(1/26)-1</f>
        <v>2.9288741685606912E-3</v>
      </c>
      <c r="BJ590" s="387">
        <f t="shared" si="2654"/>
        <v>-5.5743480650808364E-3</v>
      </c>
      <c r="BK590" s="387">
        <f t="shared" si="2654"/>
        <v>-7.0268583501595927E-3</v>
      </c>
      <c r="BL590" s="387"/>
      <c r="BM590" s="370"/>
      <c r="DK590" s="26"/>
      <c r="DL590" s="26"/>
      <c r="DM590" s="26"/>
      <c r="DN590" s="26"/>
    </row>
    <row r="591" spans="11:118" x14ac:dyDescent="0.2">
      <c r="DK591" s="26"/>
      <c r="DL591" s="26"/>
      <c r="DM591" s="26"/>
      <c r="DN591" s="26"/>
    </row>
    <row r="592" spans="11:118" ht="15" x14ac:dyDescent="0.25">
      <c r="BG592" s="145" t="s">
        <v>1776</v>
      </c>
      <c r="BH592" s="370"/>
      <c r="BI592" s="370"/>
      <c r="BJ592" s="370"/>
      <c r="BK592" s="370"/>
      <c r="BL592" s="370"/>
      <c r="DK592" s="26"/>
      <c r="DL592" s="26"/>
      <c r="DM592" s="26"/>
      <c r="DN592" s="26"/>
    </row>
    <row r="593" spans="59:118" x14ac:dyDescent="0.2">
      <c r="BM593" s="370"/>
      <c r="DK593" s="26"/>
      <c r="DL593" s="26"/>
      <c r="DM593" s="26"/>
      <c r="DN593" s="26"/>
    </row>
    <row r="594" spans="59:118" x14ac:dyDescent="0.2">
      <c r="BG594" s="371" t="s">
        <v>1774</v>
      </c>
      <c r="BH594" s="387"/>
      <c r="BI594" s="387"/>
      <c r="BJ594" s="387"/>
      <c r="BK594" s="387"/>
      <c r="BL594" s="387"/>
      <c r="BM594" s="387"/>
      <c r="DK594" s="26"/>
      <c r="DL594" s="26"/>
      <c r="DM594" s="26"/>
      <c r="DN594" s="26"/>
    </row>
    <row r="595" spans="59:118" x14ac:dyDescent="0.2">
      <c r="BG595" s="370" t="s">
        <v>178</v>
      </c>
      <c r="BH595" s="387">
        <f>(BH222/BH196)-1</f>
        <v>-0.2674498682502604</v>
      </c>
      <c r="BI595" s="387">
        <f>(BI222/BI196)-1</f>
        <v>-5.5471849668064621E-2</v>
      </c>
      <c r="BJ595" s="387">
        <f>(BJ222/BJ196)-1</f>
        <v>-0.17683127393667342</v>
      </c>
      <c r="BK595" s="387">
        <f>(BK222/BK196)-1</f>
        <v>-0.16751763260185937</v>
      </c>
      <c r="BL595" s="387">
        <f>(BL222/BL196)-1</f>
        <v>-9.2724721169130442E-2</v>
      </c>
      <c r="BM595" s="387"/>
      <c r="DK595" s="26"/>
      <c r="DL595" s="26"/>
      <c r="DM595" s="26"/>
      <c r="DN595" s="26"/>
    </row>
    <row r="596" spans="59:118" x14ac:dyDescent="0.2">
      <c r="BG596" s="370" t="s">
        <v>239</v>
      </c>
      <c r="BH596" s="387">
        <f>(BH146/BH120)-1</f>
        <v>-0.18806957846440819</v>
      </c>
      <c r="BI596" s="387">
        <f>(BI146/BI120)-1</f>
        <v>2.4143281876944256E-2</v>
      </c>
      <c r="BJ596" s="387">
        <f>(BJ146/BJ120)-1</f>
        <v>-0.15908077650947983</v>
      </c>
      <c r="BK596" s="387">
        <f>(BK146/BK120)-1</f>
        <v>-0.16751763260185937</v>
      </c>
      <c r="BL596" s="472" t="s">
        <v>582</v>
      </c>
      <c r="BM596" s="370"/>
      <c r="DK596" s="26"/>
      <c r="DL596" s="26"/>
      <c r="DM596" s="26"/>
      <c r="DN596" s="26"/>
    </row>
    <row r="597" spans="59:118" x14ac:dyDescent="0.2">
      <c r="BG597" s="370" t="s">
        <v>1087</v>
      </c>
      <c r="BH597" s="387">
        <f>(BH541/BH515)-1</f>
        <v>-0.14878725188551634</v>
      </c>
      <c r="BI597" s="387">
        <f>(BI541/BI515)-1</f>
        <v>7.9005116011613863E-2</v>
      </c>
      <c r="BJ597" s="387">
        <f>(BJ541/BJ515)-1</f>
        <v>-0.13527047673442005</v>
      </c>
      <c r="BK597" s="387">
        <f>(BK541/BK515)-1</f>
        <v>-0.16751763260185937</v>
      </c>
      <c r="BL597" s="472" t="s">
        <v>582</v>
      </c>
      <c r="DK597" s="26"/>
      <c r="DL597" s="26"/>
      <c r="DM597" s="26"/>
      <c r="DN597" s="26"/>
    </row>
    <row r="598" spans="59:118" x14ac:dyDescent="0.2">
      <c r="DK598" s="26"/>
      <c r="DL598" s="26"/>
      <c r="DM598" s="26"/>
      <c r="DN598" s="26"/>
    </row>
    <row r="599" spans="59:118" x14ac:dyDescent="0.2">
      <c r="DK599" s="26"/>
      <c r="DL599" s="26"/>
      <c r="DM599" s="26"/>
      <c r="DN599" s="26"/>
    </row>
    <row r="600" spans="59:118" ht="15" x14ac:dyDescent="0.25">
      <c r="BG600" s="145" t="s">
        <v>1777</v>
      </c>
      <c r="BH600" s="370"/>
      <c r="BI600" s="370"/>
      <c r="BJ600" s="370"/>
      <c r="BK600" s="370"/>
      <c r="BL600" s="370"/>
      <c r="DK600" s="26"/>
      <c r="DL600" s="26"/>
      <c r="DM600" s="26"/>
      <c r="DN600" s="26"/>
    </row>
    <row r="601" spans="59:118" x14ac:dyDescent="0.2">
      <c r="DK601" s="26"/>
      <c r="DL601" s="26"/>
      <c r="DM601" s="26"/>
      <c r="DN601" s="26"/>
    </row>
    <row r="602" spans="59:118" ht="25.5" x14ac:dyDescent="0.2">
      <c r="BH602" s="293" t="s">
        <v>106</v>
      </c>
      <c r="BI602" s="293" t="s">
        <v>105</v>
      </c>
      <c r="BJ602" s="293" t="s">
        <v>97</v>
      </c>
      <c r="BK602" s="293" t="s">
        <v>104</v>
      </c>
      <c r="BL602" s="293" t="s">
        <v>1088</v>
      </c>
      <c r="DK602" s="26"/>
      <c r="DL602" s="26"/>
      <c r="DM602" s="26"/>
      <c r="DN602" s="26"/>
    </row>
    <row r="603" spans="59:118" x14ac:dyDescent="0.2">
      <c r="BG603" s="371" t="s">
        <v>1774</v>
      </c>
      <c r="DK603" s="26"/>
      <c r="DL603" s="26"/>
      <c r="DM603" s="26"/>
      <c r="DN603" s="26"/>
    </row>
    <row r="604" spans="59:118" x14ac:dyDescent="0.2">
      <c r="BG604" s="370" t="s">
        <v>178</v>
      </c>
      <c r="BH604" s="387">
        <f>BK595</f>
        <v>-0.16751763260185937</v>
      </c>
      <c r="BI604" s="387">
        <f>BJ595</f>
        <v>-0.17683127393667342</v>
      </c>
      <c r="BJ604" s="387">
        <f>BH595</f>
        <v>-0.2674498682502604</v>
      </c>
      <c r="BK604" s="387">
        <f>BI595</f>
        <v>-5.5471849668064621E-2</v>
      </c>
      <c r="BL604" s="387">
        <f>BL595</f>
        <v>-9.2724721169130442E-2</v>
      </c>
      <c r="DK604" s="26"/>
      <c r="DL604" s="26"/>
      <c r="DM604" s="26"/>
      <c r="DN604" s="26"/>
    </row>
    <row r="605" spans="59:118" x14ac:dyDescent="0.2">
      <c r="BG605" s="370" t="s">
        <v>239</v>
      </c>
      <c r="BH605" s="387">
        <f t="shared" ref="BH605:BH606" si="2655">BK596</f>
        <v>-0.16751763260185937</v>
      </c>
      <c r="BI605" s="387">
        <f t="shared" ref="BI605:BI606" si="2656">BJ596</f>
        <v>-0.15908077650947983</v>
      </c>
      <c r="BJ605" s="387">
        <f t="shared" ref="BJ605:BJ606" si="2657">BH596</f>
        <v>-0.18806957846440819</v>
      </c>
      <c r="BK605" s="387">
        <f t="shared" ref="BK605:BK606" si="2658">BI596</f>
        <v>2.4143281876944256E-2</v>
      </c>
      <c r="BL605" s="472" t="str">
        <f t="shared" ref="BL605:BL606" si="2659">BL596</f>
        <v>n/a</v>
      </c>
      <c r="DK605" s="26"/>
      <c r="DL605" s="26"/>
      <c r="DM605" s="26"/>
      <c r="DN605" s="26"/>
    </row>
    <row r="606" spans="59:118" x14ac:dyDescent="0.2">
      <c r="BG606" s="370" t="s">
        <v>1087</v>
      </c>
      <c r="BH606" s="387">
        <f t="shared" si="2655"/>
        <v>-0.16751763260185937</v>
      </c>
      <c r="BI606" s="387">
        <f t="shared" si="2656"/>
        <v>-0.13527047673442005</v>
      </c>
      <c r="BJ606" s="387">
        <f t="shared" si="2657"/>
        <v>-0.14878725188551634</v>
      </c>
      <c r="BK606" s="387">
        <f t="shared" si="2658"/>
        <v>7.9005116011613863E-2</v>
      </c>
      <c r="BL606" s="472" t="str">
        <f t="shared" si="2659"/>
        <v>n/a</v>
      </c>
      <c r="DK606" s="26"/>
      <c r="DL606" s="26"/>
      <c r="DM606" s="26"/>
      <c r="DN606" s="26"/>
    </row>
    <row r="607" spans="59:118" x14ac:dyDescent="0.2">
      <c r="DK607" s="26"/>
      <c r="DL607" s="26"/>
      <c r="DM607" s="26"/>
      <c r="DN607" s="26"/>
    </row>
    <row r="608" spans="59:118" x14ac:dyDescent="0.2">
      <c r="DK608" s="26"/>
      <c r="DL608" s="26"/>
      <c r="DM608" s="26"/>
      <c r="DN608" s="26"/>
    </row>
    <row r="609" spans="115:118" x14ac:dyDescent="0.2">
      <c r="DK609" s="26"/>
      <c r="DL609" s="26"/>
      <c r="DM609" s="26"/>
      <c r="DN609" s="26"/>
    </row>
    <row r="610" spans="115:118" x14ac:dyDescent="0.2">
      <c r="DK610" s="26"/>
      <c r="DL610" s="26"/>
      <c r="DM610" s="26"/>
      <c r="DN610" s="26"/>
    </row>
    <row r="611" spans="115:118" x14ac:dyDescent="0.2">
      <c r="DK611" s="26"/>
      <c r="DL611" s="26"/>
      <c r="DM611" s="26"/>
      <c r="DN611" s="26"/>
    </row>
    <row r="612" spans="115:118" x14ac:dyDescent="0.2">
      <c r="DK612" s="26"/>
      <c r="DL612" s="26"/>
      <c r="DM612" s="26"/>
      <c r="DN612" s="26"/>
    </row>
    <row r="613" spans="115:118" x14ac:dyDescent="0.2">
      <c r="DK613" s="26"/>
      <c r="DL613" s="26"/>
      <c r="DM613" s="26"/>
      <c r="DN613" s="26"/>
    </row>
    <row r="614" spans="115:118" x14ac:dyDescent="0.2">
      <c r="DK614" s="26"/>
      <c r="DL614" s="26"/>
      <c r="DM614" s="26"/>
      <c r="DN614" s="26"/>
    </row>
    <row r="615" spans="115:118" x14ac:dyDescent="0.2">
      <c r="DK615" s="26"/>
      <c r="DL615" s="26"/>
      <c r="DM615" s="26"/>
      <c r="DN615" s="26"/>
    </row>
    <row r="616" spans="115:118" x14ac:dyDescent="0.2">
      <c r="DK616" s="26"/>
      <c r="DL616" s="26"/>
      <c r="DM616" s="26"/>
      <c r="DN616" s="26"/>
    </row>
  </sheetData>
  <mergeCells count="31">
    <mergeCell ref="CO547:CQ547"/>
    <mergeCell ref="CC476:CD476"/>
    <mergeCell ref="CK477:CL477"/>
    <mergeCell ref="CM477:CN477"/>
    <mergeCell ref="CO477:CP477"/>
    <mergeCell ref="CO311:CP311"/>
    <mergeCell ref="CC395:CD395"/>
    <mergeCell ref="CK396:CL396"/>
    <mergeCell ref="CM396:CN396"/>
    <mergeCell ref="CO396:CP396"/>
    <mergeCell ref="CK311:CL311"/>
    <mergeCell ref="CM311:CN311"/>
    <mergeCell ref="CM235:CN235"/>
    <mergeCell ref="CO235:CP235"/>
    <mergeCell ref="BH2:BQ2"/>
    <mergeCell ref="BH77:BQ77"/>
    <mergeCell ref="CM82:CN82"/>
    <mergeCell ref="CO82:CP82"/>
    <mergeCell ref="CK82:CL82"/>
    <mergeCell ref="CC81:CD81"/>
    <mergeCell ref="BH153:BQ153"/>
    <mergeCell ref="CI157:CI158"/>
    <mergeCell ref="CM158:CN158"/>
    <mergeCell ref="CO158:CP158"/>
    <mergeCell ref="BH307:BQ307"/>
    <mergeCell ref="CC157:CD157"/>
    <mergeCell ref="CC234:CD234"/>
    <mergeCell ref="CC310:CD310"/>
    <mergeCell ref="CK158:CL158"/>
    <mergeCell ref="BH230:BQ230"/>
    <mergeCell ref="CK235:CL235"/>
  </mergeCells>
  <phoneticPr fontId="30" type="noConversion"/>
  <pageMargins left="0.75" right="0.75" top="1" bottom="1" header="0.5" footer="0.5"/>
  <pageSetup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
  <sheetViews>
    <sheetView topLeftCell="I46" workbookViewId="0">
      <selection activeCell="S57" sqref="S57"/>
    </sheetView>
  </sheetViews>
  <sheetFormatPr defaultRowHeight="12.75" x14ac:dyDescent="0.2"/>
  <cols>
    <col min="6" max="6" width="12.140625" customWidth="1"/>
    <col min="13" max="13" width="9.5703125" bestFit="1" customWidth="1"/>
    <col min="14" max="14" width="12.140625" customWidth="1"/>
    <col min="15" max="15" width="13.28515625" customWidth="1"/>
  </cols>
  <sheetData>
    <row r="1" spans="1:25" ht="14.25" x14ac:dyDescent="0.2">
      <c r="A1" s="444" t="s">
        <v>1751</v>
      </c>
    </row>
    <row r="11" spans="1:25" ht="76.5" customHeight="1" x14ac:dyDescent="0.2">
      <c r="F11" s="441" t="s">
        <v>1754</v>
      </c>
      <c r="G11" s="445" t="s">
        <v>115</v>
      </c>
      <c r="H11" s="441" t="s">
        <v>1752</v>
      </c>
      <c r="I11" s="441" t="s">
        <v>1753</v>
      </c>
      <c r="J11" s="283"/>
      <c r="K11" s="283"/>
      <c r="L11" s="445" t="s">
        <v>1078</v>
      </c>
      <c r="M11" s="445" t="s">
        <v>1079</v>
      </c>
      <c r="N11" s="441" t="s">
        <v>1082</v>
      </c>
      <c r="O11" s="283"/>
      <c r="P11" s="283"/>
      <c r="X11" s="371" t="s">
        <v>1104</v>
      </c>
      <c r="Y11" s="371" t="s">
        <v>1105</v>
      </c>
    </row>
    <row r="12" spans="1:25" x14ac:dyDescent="0.2">
      <c r="E12">
        <v>1970</v>
      </c>
      <c r="F12" s="27">
        <f>All_Sectors!$P105</f>
        <v>61513.378392183091</v>
      </c>
      <c r="G12">
        <f>All_Sectors!$AE105</f>
        <v>4717.7</v>
      </c>
      <c r="H12" s="253">
        <f>F12/G12</f>
        <v>13.038849098540199</v>
      </c>
      <c r="I12" s="253">
        <f>H12/H$27</f>
        <v>1.426628986195605</v>
      </c>
      <c r="K12">
        <f>E12</f>
        <v>1970</v>
      </c>
      <c r="L12" s="26">
        <f>I12</f>
        <v>1.426628986195605</v>
      </c>
      <c r="M12" s="26">
        <f>All_Sectors!CE500</f>
        <v>1.1621712469722894</v>
      </c>
      <c r="N12" s="26">
        <f>All_Sectors!FT500</f>
        <v>1.0139558417697248</v>
      </c>
      <c r="W12">
        <f>K12</f>
        <v>1970</v>
      </c>
      <c r="X12">
        <f>All_Sectors!CE105</f>
        <v>1.1789508321387785</v>
      </c>
      <c r="Y12">
        <f>All_Sectors!CE181</f>
        <v>1.2300362217132488</v>
      </c>
    </row>
    <row r="13" spans="1:25" x14ac:dyDescent="0.2">
      <c r="E13">
        <f>E12+1</f>
        <v>1971</v>
      </c>
      <c r="F13" s="27">
        <f>All_Sectors!$P106</f>
        <v>63244.278539859093</v>
      </c>
      <c r="G13">
        <f>All_Sectors!$AE106</f>
        <v>4873</v>
      </c>
      <c r="H13" s="253">
        <f t="shared" ref="H13:H52" si="0">F13/G13</f>
        <v>12.978509858374531</v>
      </c>
      <c r="I13" s="253">
        <f t="shared" ref="I13:I52" si="1">H13/H$27</f>
        <v>1.4200270454587498</v>
      </c>
      <c r="K13">
        <f t="shared" ref="K13:K35" si="2">E13</f>
        <v>1971</v>
      </c>
      <c r="L13" s="26">
        <f t="shared" ref="L13:L35" si="3">I13</f>
        <v>1.4200270454587498</v>
      </c>
      <c r="M13" s="26">
        <f>All_Sectors!CE501</f>
        <v>1.1667243121390818</v>
      </c>
      <c r="N13" s="26">
        <f>All_Sectors!FT501</f>
        <v>1.013360495511987</v>
      </c>
      <c r="W13" s="370">
        <f t="shared" ref="W13:W52" si="4">K13</f>
        <v>1971</v>
      </c>
      <c r="X13">
        <f>All_Sectors!CE106</f>
        <v>1.182807881751649</v>
      </c>
      <c r="Y13">
        <f>All_Sectors!CE182</f>
        <v>1.2257866447528523</v>
      </c>
    </row>
    <row r="14" spans="1:25" x14ac:dyDescent="0.2">
      <c r="E14">
        <f t="shared" ref="E14:E53" si="5">E13+1</f>
        <v>1972</v>
      </c>
      <c r="F14" s="27">
        <f>All_Sectors!$P107</f>
        <v>66453.877716209128</v>
      </c>
      <c r="G14">
        <f>All_Sectors!$AE107</f>
        <v>5128.8</v>
      </c>
      <c r="H14" s="253">
        <f t="shared" si="0"/>
        <v>12.957003142296273</v>
      </c>
      <c r="I14" s="253">
        <f t="shared" si="1"/>
        <v>1.4176739156446654</v>
      </c>
      <c r="K14">
        <f t="shared" si="2"/>
        <v>1972</v>
      </c>
      <c r="L14" s="26">
        <f t="shared" si="3"/>
        <v>1.4176739156446654</v>
      </c>
      <c r="M14" s="26">
        <f>All_Sectors!CE502</f>
        <v>1.1586869104043367</v>
      </c>
      <c r="N14" s="26">
        <f>All_Sectors!FT502</f>
        <v>1.0113817567651595</v>
      </c>
      <c r="W14" s="370">
        <f t="shared" si="4"/>
        <v>1972</v>
      </c>
      <c r="X14">
        <f>All_Sectors!CE107</f>
        <v>1.1722681926660645</v>
      </c>
      <c r="Y14">
        <f>All_Sectors!CE183</f>
        <v>1.2078824535577444</v>
      </c>
    </row>
    <row r="15" spans="1:25" x14ac:dyDescent="0.2">
      <c r="E15">
        <f t="shared" si="5"/>
        <v>1973</v>
      </c>
      <c r="F15" s="27">
        <f>All_Sectors!$P108</f>
        <v>68556.185728991899</v>
      </c>
      <c r="G15">
        <f>All_Sectors!$AE108</f>
        <v>5418.2</v>
      </c>
      <c r="H15" s="253">
        <f t="shared" si="0"/>
        <v>12.652944839428574</v>
      </c>
      <c r="I15" s="253">
        <f t="shared" si="1"/>
        <v>1.3844057655889166</v>
      </c>
      <c r="K15">
        <f t="shared" si="2"/>
        <v>1973</v>
      </c>
      <c r="L15" s="26">
        <f t="shared" si="3"/>
        <v>1.3844057655889166</v>
      </c>
      <c r="M15" s="26">
        <f>All_Sectors!CE503</f>
        <v>1.1514381791515749</v>
      </c>
      <c r="N15" s="26">
        <f>All_Sectors!FT503</f>
        <v>1.0102000876825012</v>
      </c>
      <c r="W15" s="370">
        <f t="shared" si="4"/>
        <v>1973</v>
      </c>
      <c r="X15">
        <f>All_Sectors!CE108</f>
        <v>1.1633562624309208</v>
      </c>
      <c r="Y15">
        <f>All_Sectors!CE184</f>
        <v>1.1935510851916851</v>
      </c>
    </row>
    <row r="16" spans="1:25" x14ac:dyDescent="0.2">
      <c r="E16">
        <f t="shared" si="5"/>
        <v>1974</v>
      </c>
      <c r="F16" s="27">
        <f>All_Sectors!$P109</f>
        <v>67657.468713958253</v>
      </c>
      <c r="G16">
        <f>All_Sectors!$AE109</f>
        <v>5390.2</v>
      </c>
      <c r="H16" s="253">
        <f t="shared" si="0"/>
        <v>12.551940320203009</v>
      </c>
      <c r="I16" s="253">
        <f t="shared" si="1"/>
        <v>1.3733544853896484</v>
      </c>
      <c r="K16">
        <f t="shared" si="2"/>
        <v>1974</v>
      </c>
      <c r="L16" s="26">
        <f t="shared" si="3"/>
        <v>1.3733544853896484</v>
      </c>
      <c r="M16" s="26">
        <f>All_Sectors!CE504</f>
        <v>1.1265766634190386</v>
      </c>
      <c r="N16" s="26">
        <f>All_Sectors!FT504</f>
        <v>1.0140401420204932</v>
      </c>
      <c r="W16" s="370">
        <f t="shared" si="4"/>
        <v>1974</v>
      </c>
      <c r="X16">
        <f>All_Sectors!CE109</f>
        <v>1.1423420926034022</v>
      </c>
      <c r="Y16">
        <f>All_Sectors!CE185</f>
        <v>1.1729196002285471</v>
      </c>
    </row>
    <row r="17" spans="5:25" x14ac:dyDescent="0.2">
      <c r="E17">
        <f t="shared" si="5"/>
        <v>1975</v>
      </c>
      <c r="F17" s="27">
        <f>All_Sectors!$P110</f>
        <v>66121.239006309392</v>
      </c>
      <c r="G17">
        <f>All_Sectors!$AE110</f>
        <v>5379.5</v>
      </c>
      <c r="H17" s="253">
        <f t="shared" si="0"/>
        <v>12.291335441269522</v>
      </c>
      <c r="I17" s="253">
        <f t="shared" si="1"/>
        <v>1.3448407360992964</v>
      </c>
      <c r="K17">
        <f t="shared" si="2"/>
        <v>1975</v>
      </c>
      <c r="L17" s="26">
        <f t="shared" si="3"/>
        <v>1.3448407360992964</v>
      </c>
      <c r="M17" s="26">
        <f>All_Sectors!CE505</f>
        <v>1.1323848668376177</v>
      </c>
      <c r="N17" s="26">
        <f>All_Sectors!FT505</f>
        <v>1.0123055943906527</v>
      </c>
      <c r="W17" s="370">
        <f t="shared" si="4"/>
        <v>1975</v>
      </c>
      <c r="X17">
        <f>All_Sectors!CE110</f>
        <v>1.1461546216465628</v>
      </c>
      <c r="Y17">
        <f>All_Sectors!CE186</f>
        <v>1.1689776845350275</v>
      </c>
    </row>
    <row r="18" spans="5:25" x14ac:dyDescent="0.2">
      <c r="E18">
        <f t="shared" si="5"/>
        <v>1976</v>
      </c>
      <c r="F18" s="27">
        <f>All_Sectors!$P111</f>
        <v>69386.72832569624</v>
      </c>
      <c r="G18">
        <f>All_Sectors!$AE111</f>
        <v>5669.3</v>
      </c>
      <c r="H18" s="253">
        <f t="shared" si="0"/>
        <v>12.239029214487898</v>
      </c>
      <c r="I18" s="253">
        <f t="shared" si="1"/>
        <v>1.3391177172407116</v>
      </c>
      <c r="K18">
        <f t="shared" si="2"/>
        <v>1976</v>
      </c>
      <c r="L18" s="26">
        <f t="shared" si="3"/>
        <v>1.3391177172407116</v>
      </c>
      <c r="M18" s="26">
        <f>All_Sectors!CE506</f>
        <v>1.1214213865986378</v>
      </c>
      <c r="N18" s="26">
        <f>All_Sectors!FT506</f>
        <v>1.0115538875299726</v>
      </c>
      <c r="W18" s="370">
        <f t="shared" si="4"/>
        <v>1976</v>
      </c>
      <c r="X18">
        <f>All_Sectors!CE111</f>
        <v>1.1341793920728029</v>
      </c>
      <c r="Y18">
        <f>All_Sectors!CE187</f>
        <v>1.1534647041014399</v>
      </c>
    </row>
    <row r="19" spans="5:25" x14ac:dyDescent="0.2">
      <c r="E19">
        <f t="shared" si="5"/>
        <v>1977</v>
      </c>
      <c r="F19" s="27">
        <f>All_Sectors!$P112</f>
        <v>70840.946354914107</v>
      </c>
      <c r="G19">
        <f>All_Sectors!$AE112</f>
        <v>5930.6</v>
      </c>
      <c r="H19" s="253">
        <f t="shared" si="0"/>
        <v>11.944988088037315</v>
      </c>
      <c r="I19" s="253">
        <f t="shared" si="1"/>
        <v>1.3069455837220429</v>
      </c>
      <c r="K19">
        <f t="shared" si="2"/>
        <v>1977</v>
      </c>
      <c r="L19" s="26">
        <f t="shared" si="3"/>
        <v>1.3069455837220429</v>
      </c>
      <c r="M19" s="26">
        <f>All_Sectors!CE507</f>
        <v>1.0976521993145492</v>
      </c>
      <c r="N19" s="26">
        <f>All_Sectors!FT507</f>
        <v>1.0115559041481677</v>
      </c>
      <c r="W19" s="370">
        <f t="shared" si="4"/>
        <v>1977</v>
      </c>
      <c r="X19">
        <f>All_Sectors!CE112</f>
        <v>1.1100837286863829</v>
      </c>
      <c r="Y19">
        <f>All_Sectors!CE188</f>
        <v>1.1282355880741641</v>
      </c>
    </row>
    <row r="20" spans="5:25" x14ac:dyDescent="0.2">
      <c r="E20">
        <f t="shared" si="5"/>
        <v>1978</v>
      </c>
      <c r="F20" s="27">
        <f>All_Sectors!$P113</f>
        <v>73236.822612868127</v>
      </c>
      <c r="G20">
        <f>All_Sectors!$AE113</f>
        <v>6260.4</v>
      </c>
      <c r="H20" s="253">
        <f t="shared" si="0"/>
        <v>11.698425438129853</v>
      </c>
      <c r="I20" s="253">
        <f t="shared" si="1"/>
        <v>1.2799682469484648</v>
      </c>
      <c r="K20">
        <f t="shared" si="2"/>
        <v>1978</v>
      </c>
      <c r="L20" s="26">
        <f t="shared" si="3"/>
        <v>1.2799682469484648</v>
      </c>
      <c r="M20" s="26">
        <f>All_Sectors!CE508</f>
        <v>1.0847499750413359</v>
      </c>
      <c r="N20" s="26">
        <f>All_Sectors!FT508</f>
        <v>1.0142498257338473</v>
      </c>
      <c r="W20" s="370">
        <f t="shared" si="4"/>
        <v>1978</v>
      </c>
      <c r="X20">
        <f>All_Sectors!CE113</f>
        <v>1.1000192202406083</v>
      </c>
      <c r="Y20">
        <f>All_Sectors!CE189</f>
        <v>1.1189453623190369</v>
      </c>
    </row>
    <row r="21" spans="5:25" x14ac:dyDescent="0.2">
      <c r="E21">
        <f t="shared" si="5"/>
        <v>1979</v>
      </c>
      <c r="F21" s="27">
        <f>All_Sectors!$P114</f>
        <v>72512.383712442519</v>
      </c>
      <c r="G21">
        <f>All_Sectors!$AE114</f>
        <v>6459.2</v>
      </c>
      <c r="H21" s="253">
        <f t="shared" si="0"/>
        <v>11.226217443714782</v>
      </c>
      <c r="I21" s="253">
        <f t="shared" si="1"/>
        <v>1.2283022136003794</v>
      </c>
      <c r="K21">
        <f t="shared" si="2"/>
        <v>1979</v>
      </c>
      <c r="L21" s="26">
        <f t="shared" si="3"/>
        <v>1.2283022136003794</v>
      </c>
      <c r="M21" s="26">
        <f>All_Sectors!CE509</f>
        <v>1.0632284168919115</v>
      </c>
      <c r="N21" s="26">
        <f>All_Sectors!FT509</f>
        <v>1.0111473639704454</v>
      </c>
      <c r="W21" s="370">
        <f t="shared" si="4"/>
        <v>1979</v>
      </c>
      <c r="X21">
        <f>All_Sectors!CE114</f>
        <v>1.0749094844047649</v>
      </c>
      <c r="Y21">
        <f>All_Sectors!CE190</f>
        <v>1.093824291164549</v>
      </c>
    </row>
    <row r="22" spans="5:25" x14ac:dyDescent="0.2">
      <c r="E22">
        <f t="shared" si="5"/>
        <v>1980</v>
      </c>
      <c r="F22" s="27">
        <f>All_Sectors!$P115</f>
        <v>70007.754365163913</v>
      </c>
      <c r="G22">
        <f>All_Sectors!$AE115</f>
        <v>6443.4</v>
      </c>
      <c r="H22" s="253">
        <f t="shared" si="0"/>
        <v>10.865033113754217</v>
      </c>
      <c r="I22" s="253">
        <f t="shared" si="1"/>
        <v>1.1887836924036681</v>
      </c>
      <c r="K22">
        <f t="shared" si="2"/>
        <v>1980</v>
      </c>
      <c r="L22" s="26">
        <f t="shared" si="3"/>
        <v>1.1887836924036681</v>
      </c>
      <c r="M22" s="26">
        <f>All_Sectors!CE510</f>
        <v>1.0439838882714787</v>
      </c>
      <c r="N22" s="26">
        <f>All_Sectors!FT510</f>
        <v>1.0119227980998162</v>
      </c>
      <c r="W22" s="370">
        <f t="shared" si="4"/>
        <v>1980</v>
      </c>
      <c r="X22">
        <f>All_Sectors!CE115</f>
        <v>1.0563484730643959</v>
      </c>
      <c r="Y22">
        <f>All_Sectors!CE191</f>
        <v>1.0712093608801052</v>
      </c>
    </row>
    <row r="23" spans="5:25" x14ac:dyDescent="0.2">
      <c r="E23">
        <f t="shared" si="5"/>
        <v>1981</v>
      </c>
      <c r="F23" s="27">
        <f>All_Sectors!$P116</f>
        <v>68779.145492644413</v>
      </c>
      <c r="G23">
        <f>All_Sectors!$AE116</f>
        <v>6610.6</v>
      </c>
      <c r="H23" s="253">
        <f t="shared" si="0"/>
        <v>10.404372597441141</v>
      </c>
      <c r="I23" s="253">
        <f t="shared" si="1"/>
        <v>1.1383811115929394</v>
      </c>
      <c r="K23">
        <f t="shared" si="2"/>
        <v>1981</v>
      </c>
      <c r="L23" s="26">
        <f t="shared" si="3"/>
        <v>1.1383811115929394</v>
      </c>
      <c r="M23" s="26">
        <f>All_Sectors!CE511</f>
        <v>1.0332868252074123</v>
      </c>
      <c r="N23" s="26">
        <f>All_Sectors!FT511</f>
        <v>1.0055540081788208</v>
      </c>
      <c r="W23" s="370">
        <f t="shared" si="4"/>
        <v>1981</v>
      </c>
      <c r="X23">
        <f>All_Sectors!CE116</f>
        <v>1.0389599122918527</v>
      </c>
      <c r="Y23">
        <f>All_Sectors!CE192</f>
        <v>1.0492370519023009</v>
      </c>
    </row>
    <row r="24" spans="5:25" x14ac:dyDescent="0.2">
      <c r="E24">
        <f t="shared" si="5"/>
        <v>1982</v>
      </c>
      <c r="F24" s="27">
        <f>All_Sectors!$P117</f>
        <v>66752.702215300174</v>
      </c>
      <c r="G24">
        <f>All_Sectors!$AE117</f>
        <v>6484.3</v>
      </c>
      <c r="H24" s="253">
        <f t="shared" si="0"/>
        <v>10.294511699844266</v>
      </c>
      <c r="I24" s="253">
        <f t="shared" si="1"/>
        <v>1.1263608220891124</v>
      </c>
      <c r="K24">
        <f t="shared" si="2"/>
        <v>1982</v>
      </c>
      <c r="L24" s="26">
        <f t="shared" si="3"/>
        <v>1.1263608220891124</v>
      </c>
      <c r="M24" s="26">
        <f>All_Sectors!CE512</f>
        <v>1.0228726244473838</v>
      </c>
      <c r="N24" s="26">
        <f>All_Sectors!FT512</f>
        <v>1.0091727760508842</v>
      </c>
      <c r="W24" s="370">
        <f t="shared" si="4"/>
        <v>1982</v>
      </c>
      <c r="X24">
        <f>All_Sectors!CE117</f>
        <v>1.0321728893848723</v>
      </c>
      <c r="Y24">
        <f>All_Sectors!CE193</f>
        <v>1.0407798632771643</v>
      </c>
    </row>
    <row r="25" spans="5:25" x14ac:dyDescent="0.2">
      <c r="E25">
        <f t="shared" si="5"/>
        <v>1983</v>
      </c>
      <c r="F25" s="27">
        <f>All_Sectors!$P118</f>
        <v>67746.019218003086</v>
      </c>
      <c r="G25">
        <f>All_Sectors!$AE118</f>
        <v>6784.7</v>
      </c>
      <c r="H25" s="253">
        <f t="shared" si="0"/>
        <v>9.9851163968934653</v>
      </c>
      <c r="I25" s="253">
        <f t="shared" si="1"/>
        <v>1.0925087309998918</v>
      </c>
      <c r="K25">
        <f t="shared" si="2"/>
        <v>1983</v>
      </c>
      <c r="L25" s="26">
        <f t="shared" si="3"/>
        <v>1.0925087309998918</v>
      </c>
      <c r="M25" s="26">
        <f>All_Sectors!CE513</f>
        <v>1.0162090697391151</v>
      </c>
      <c r="N25" s="26">
        <f>All_Sectors!FT513</f>
        <v>1.0076212995107385</v>
      </c>
      <c r="W25" s="370">
        <f t="shared" si="4"/>
        <v>1983</v>
      </c>
      <c r="X25">
        <f>All_Sectors!CE118</f>
        <v>1.0238425005699279</v>
      </c>
      <c r="Y25">
        <f>All_Sectors!CE194</f>
        <v>1.0342925474051863</v>
      </c>
    </row>
    <row r="26" spans="5:25" x14ac:dyDescent="0.2">
      <c r="E26">
        <f t="shared" si="5"/>
        <v>1984</v>
      </c>
      <c r="F26" s="27">
        <f>All_Sectors!$P119</f>
        <v>70194.93474148777</v>
      </c>
      <c r="G26">
        <f>All_Sectors!$AE119</f>
        <v>7277.2</v>
      </c>
      <c r="H26" s="253">
        <f t="shared" si="0"/>
        <v>9.6458713160951692</v>
      </c>
      <c r="I26" s="253">
        <f t="shared" si="1"/>
        <v>1.0553906646710696</v>
      </c>
      <c r="K26">
        <f t="shared" si="2"/>
        <v>1984</v>
      </c>
      <c r="L26" s="26">
        <f t="shared" si="3"/>
        <v>1.0553906646710696</v>
      </c>
      <c r="M26" s="26">
        <f>All_Sectors!CE514</f>
        <v>1.0215511386287177</v>
      </c>
      <c r="N26" s="26">
        <f>All_Sectors!FT514</f>
        <v>1.0004365708261334</v>
      </c>
      <c r="W26" s="370">
        <f t="shared" si="4"/>
        <v>1984</v>
      </c>
      <c r="X26">
        <f>All_Sectors!CE119</f>
        <v>1.0219267112629862</v>
      </c>
      <c r="Y26">
        <f>All_Sectors!CE195</f>
        <v>1.022785009054106</v>
      </c>
    </row>
    <row r="27" spans="5:25" x14ac:dyDescent="0.2">
      <c r="E27">
        <f t="shared" si="5"/>
        <v>1985</v>
      </c>
      <c r="F27" s="27">
        <f>All_Sectors!$P120</f>
        <v>69330.427577079245</v>
      </c>
      <c r="G27">
        <f>All_Sectors!$AE120</f>
        <v>7585.7</v>
      </c>
      <c r="H27" s="253">
        <f t="shared" si="0"/>
        <v>9.1396216007855902</v>
      </c>
      <c r="I27" s="253">
        <f t="shared" si="1"/>
        <v>1</v>
      </c>
      <c r="K27">
        <f t="shared" si="2"/>
        <v>1985</v>
      </c>
      <c r="L27" s="26">
        <f t="shared" si="3"/>
        <v>1</v>
      </c>
      <c r="M27" s="26">
        <f>All_Sectors!CE515</f>
        <v>1</v>
      </c>
      <c r="N27" s="26">
        <f>All_Sectors!FT515</f>
        <v>1</v>
      </c>
      <c r="W27" s="370">
        <f t="shared" si="4"/>
        <v>1985</v>
      </c>
      <c r="X27">
        <f>All_Sectors!CE120</f>
        <v>1</v>
      </c>
      <c r="Y27">
        <f>All_Sectors!CE196</f>
        <v>1</v>
      </c>
    </row>
    <row r="28" spans="5:25" x14ac:dyDescent="0.2">
      <c r="E28">
        <f t="shared" si="5"/>
        <v>1986</v>
      </c>
      <c r="F28" s="27">
        <f>All_Sectors!$P121</f>
        <v>70168.627178221053</v>
      </c>
      <c r="G28">
        <f>All_Sectors!$AE121</f>
        <v>7852.1</v>
      </c>
      <c r="H28" s="253">
        <f t="shared" si="0"/>
        <v>8.9362880220859449</v>
      </c>
      <c r="I28" s="253">
        <f t="shared" si="1"/>
        <v>0.97775251672540053</v>
      </c>
      <c r="K28">
        <f t="shared" si="2"/>
        <v>1986</v>
      </c>
      <c r="L28" s="26">
        <f t="shared" si="3"/>
        <v>0.97775251672540053</v>
      </c>
      <c r="M28" s="26">
        <f>All_Sectors!CE516</f>
        <v>1.005803708541984</v>
      </c>
      <c r="N28" s="26">
        <f>All_Sectors!FT516</f>
        <v>0.99579160754773999</v>
      </c>
      <c r="W28" s="370">
        <f t="shared" si="4"/>
        <v>1986</v>
      </c>
      <c r="X28">
        <f>All_Sectors!CE121</f>
        <v>1.0015875897904336</v>
      </c>
      <c r="Y28">
        <f>All_Sectors!CE197</f>
        <v>1.0026788485202816</v>
      </c>
    </row>
    <row r="29" spans="5:25" x14ac:dyDescent="0.2">
      <c r="E29">
        <f t="shared" si="5"/>
        <v>1987</v>
      </c>
      <c r="F29" s="27">
        <f>All_Sectors!$P122</f>
        <v>71835.889290223218</v>
      </c>
      <c r="G29">
        <f>All_Sectors!$AE122</f>
        <v>8123.9</v>
      </c>
      <c r="H29" s="253">
        <f t="shared" si="0"/>
        <v>8.842537363855195</v>
      </c>
      <c r="I29" s="253">
        <f t="shared" si="1"/>
        <v>0.96749490844294261</v>
      </c>
      <c r="K29">
        <f t="shared" si="2"/>
        <v>1987</v>
      </c>
      <c r="L29" s="26">
        <f t="shared" si="3"/>
        <v>0.96749490844294261</v>
      </c>
      <c r="M29" s="26">
        <f>All_Sectors!CE517</f>
        <v>0.98393099707382115</v>
      </c>
      <c r="N29" s="26">
        <f>All_Sectors!FT517</f>
        <v>0.99285580331685519</v>
      </c>
      <c r="W29" s="370">
        <f t="shared" si="4"/>
        <v>1987</v>
      </c>
      <c r="X29">
        <f>All_Sectors!CE122</f>
        <v>0.9768913515268598</v>
      </c>
      <c r="Y29">
        <f>All_Sectors!CE198</f>
        <v>0.97803492206311859</v>
      </c>
    </row>
    <row r="30" spans="5:25" x14ac:dyDescent="0.2">
      <c r="E30">
        <f t="shared" si="5"/>
        <v>1988</v>
      </c>
      <c r="F30" s="27">
        <f>All_Sectors!$P123</f>
        <v>75273.93739823607</v>
      </c>
      <c r="G30">
        <f>All_Sectors!$AE123</f>
        <v>8465.4</v>
      </c>
      <c r="H30" s="253">
        <f t="shared" si="0"/>
        <v>8.8919528195048159</v>
      </c>
      <c r="I30" s="253">
        <f t="shared" si="1"/>
        <v>0.97290163727790591</v>
      </c>
      <c r="K30">
        <f t="shared" si="2"/>
        <v>1988</v>
      </c>
      <c r="L30" s="26">
        <f t="shared" si="3"/>
        <v>0.97290163727790591</v>
      </c>
      <c r="M30" s="26">
        <f>All_Sectors!CE518</f>
        <v>0.99010496027522232</v>
      </c>
      <c r="N30" s="26">
        <f>All_Sectors!FT518</f>
        <v>0.9917287448556461</v>
      </c>
      <c r="W30" s="370">
        <f t="shared" si="4"/>
        <v>1988</v>
      </c>
      <c r="X30">
        <f>All_Sectors!CE123</f>
        <v>0.98188850767093783</v>
      </c>
      <c r="Y30">
        <f>All_Sectors!CE199</f>
        <v>0.97963729933325261</v>
      </c>
    </row>
    <row r="31" spans="5:25" x14ac:dyDescent="0.2">
      <c r="E31">
        <f t="shared" si="5"/>
        <v>1989</v>
      </c>
      <c r="F31" s="27">
        <f>All_Sectors!$P124</f>
        <v>77263.622065851901</v>
      </c>
      <c r="G31">
        <f>All_Sectors!$AE124</f>
        <v>8777</v>
      </c>
      <c r="H31" s="253">
        <f t="shared" si="0"/>
        <v>8.8029648018516458</v>
      </c>
      <c r="I31" s="253">
        <f t="shared" si="1"/>
        <v>0.96316512721872349</v>
      </c>
      <c r="K31">
        <f t="shared" si="2"/>
        <v>1989</v>
      </c>
      <c r="L31" s="26">
        <f t="shared" si="3"/>
        <v>0.96316512721872349</v>
      </c>
      <c r="M31" s="26">
        <f>All_Sectors!CE519</f>
        <v>0.9893479221862147</v>
      </c>
      <c r="N31" s="26">
        <f>All_Sectors!FT519</f>
        <v>1.0029369103493624</v>
      </c>
      <c r="W31" s="370">
        <f t="shared" si="4"/>
        <v>1989</v>
      </c>
      <c r="X31">
        <f>All_Sectors!CE124</f>
        <v>0.9922502166827647</v>
      </c>
      <c r="Y31">
        <f>All_Sectors!CE200</f>
        <v>0.9871592648382248</v>
      </c>
    </row>
    <row r="32" spans="5:25" x14ac:dyDescent="0.2">
      <c r="E32">
        <f t="shared" si="5"/>
        <v>1990</v>
      </c>
      <c r="F32" s="27">
        <f>All_Sectors!$P125</f>
        <v>76770.292389073889</v>
      </c>
      <c r="G32">
        <f>All_Sectors!$AE125</f>
        <v>8945.4</v>
      </c>
      <c r="H32" s="253">
        <f t="shared" si="0"/>
        <v>8.5820972107534477</v>
      </c>
      <c r="I32" s="253">
        <f t="shared" si="1"/>
        <v>0.938999182418644</v>
      </c>
      <c r="K32">
        <f t="shared" si="2"/>
        <v>1990</v>
      </c>
      <c r="L32" s="26">
        <f t="shared" si="3"/>
        <v>0.938999182418644</v>
      </c>
      <c r="M32" s="26">
        <f>All_Sectors!CE520</f>
        <v>0.9877348610645833</v>
      </c>
      <c r="N32" s="26">
        <f>All_Sectors!FT520</f>
        <v>1.0014850364435395</v>
      </c>
      <c r="W32" s="370">
        <f t="shared" si="4"/>
        <v>1990</v>
      </c>
      <c r="X32">
        <f>All_Sectors!CE125</f>
        <v>0.98910543084135738</v>
      </c>
      <c r="Y32">
        <f>All_Sectors!CE201</f>
        <v>0.97968900671083647</v>
      </c>
    </row>
    <row r="33" spans="5:25" x14ac:dyDescent="0.2">
      <c r="E33">
        <f t="shared" si="5"/>
        <v>1991</v>
      </c>
      <c r="F33" s="27">
        <f>All_Sectors!$P126</f>
        <v>76084.634377541603</v>
      </c>
      <c r="G33">
        <f>All_Sectors!$AE126</f>
        <v>8938.9</v>
      </c>
      <c r="H33" s="253">
        <f t="shared" si="0"/>
        <v>8.5116327934691753</v>
      </c>
      <c r="I33" s="253">
        <f t="shared" si="1"/>
        <v>0.93128940838618124</v>
      </c>
      <c r="K33">
        <f t="shared" si="2"/>
        <v>1991</v>
      </c>
      <c r="L33" s="26">
        <f t="shared" si="3"/>
        <v>0.93128940838618124</v>
      </c>
      <c r="M33" s="26">
        <f>All_Sectors!CE521</f>
        <v>0.97077701387845938</v>
      </c>
      <c r="N33" s="26">
        <f>All_Sectors!FT521</f>
        <v>0.99902456983110544</v>
      </c>
      <c r="W33" s="370">
        <f t="shared" si="4"/>
        <v>1991</v>
      </c>
      <c r="X33">
        <f>All_Sectors!CE126</f>
        <v>0.9696898215283386</v>
      </c>
      <c r="Y33">
        <f>All_Sectors!CE202</f>
        <v>0.95933924074406152</v>
      </c>
    </row>
    <row r="34" spans="5:25" x14ac:dyDescent="0.2">
      <c r="E34">
        <f t="shared" si="5"/>
        <v>1992</v>
      </c>
      <c r="F34" s="27">
        <f>All_Sectors!$P127</f>
        <v>77126.832003482268</v>
      </c>
      <c r="G34">
        <f>All_Sectors!$AE127</f>
        <v>9256.7000000000007</v>
      </c>
      <c r="H34" s="253">
        <f t="shared" si="0"/>
        <v>8.3320008214031205</v>
      </c>
      <c r="I34" s="253">
        <f t="shared" si="1"/>
        <v>0.91163520606662196</v>
      </c>
      <c r="K34">
        <f t="shared" si="2"/>
        <v>1992</v>
      </c>
      <c r="L34" s="26">
        <f t="shared" si="3"/>
        <v>0.91163520606662196</v>
      </c>
      <c r="M34" s="26">
        <f>All_Sectors!CE522</f>
        <v>0.96698515042669897</v>
      </c>
      <c r="N34" s="26">
        <f>All_Sectors!FT522</f>
        <v>0.99714887675021058</v>
      </c>
      <c r="W34" s="370">
        <f t="shared" si="4"/>
        <v>1992</v>
      </c>
      <c r="X34">
        <f>All_Sectors!CE127</f>
        <v>0.96405188886843762</v>
      </c>
      <c r="Y34">
        <f>All_Sectors!CE203</f>
        <v>0.95525127178278946</v>
      </c>
    </row>
    <row r="35" spans="5:25" x14ac:dyDescent="0.2">
      <c r="E35">
        <f t="shared" si="5"/>
        <v>1993</v>
      </c>
      <c r="F35" s="27">
        <f>All_Sectors!$P128</f>
        <v>79537.861368877406</v>
      </c>
      <c r="G35">
        <f>All_Sectors!$AE128</f>
        <v>9510.7999999999993</v>
      </c>
      <c r="H35" s="253">
        <f t="shared" si="0"/>
        <v>8.3628991639901393</v>
      </c>
      <c r="I35" s="253">
        <f t="shared" si="1"/>
        <v>0.91501590867518101</v>
      </c>
      <c r="K35">
        <f t="shared" si="2"/>
        <v>1993</v>
      </c>
      <c r="L35" s="26">
        <f t="shared" si="3"/>
        <v>0.91501590867518101</v>
      </c>
      <c r="M35" s="26">
        <f>All_Sectors!CE523</f>
        <v>0.96548956499539218</v>
      </c>
      <c r="N35" s="26">
        <f>All_Sectors!FT523</f>
        <v>0.99755742458100627</v>
      </c>
      <c r="W35" s="370">
        <f t="shared" si="4"/>
        <v>1993</v>
      </c>
      <c r="X35">
        <f>All_Sectors!CE128</f>
        <v>0.96298418036818689</v>
      </c>
      <c r="Y35">
        <f>All_Sectors!CE204</f>
        <v>0.95407866631216809</v>
      </c>
    </row>
    <row r="36" spans="5:25" x14ac:dyDescent="0.2">
      <c r="E36">
        <f t="shared" si="5"/>
        <v>1994</v>
      </c>
      <c r="F36" s="27">
        <f>All_Sectors!$P129</f>
        <v>80991.064769706922</v>
      </c>
      <c r="G36">
        <f>All_Sectors!$AE129</f>
        <v>9894.7000000000007</v>
      </c>
      <c r="H36" s="253">
        <f t="shared" si="0"/>
        <v>8.1852976613446504</v>
      </c>
      <c r="I36" s="253">
        <f t="shared" si="1"/>
        <v>0.89558386756855324</v>
      </c>
      <c r="K36">
        <f t="shared" ref="K36:K53" si="6">E36</f>
        <v>1994</v>
      </c>
      <c r="L36" s="26">
        <f t="shared" ref="L36:L53" si="7">I36</f>
        <v>0.89558386756855324</v>
      </c>
      <c r="M36" s="26">
        <f>All_Sectors!CE524</f>
        <v>0.96086627196677421</v>
      </c>
      <c r="N36" s="26">
        <f>All_Sectors!FT524</f>
        <v>0.99444378776122011</v>
      </c>
      <c r="W36" s="370">
        <f t="shared" si="4"/>
        <v>1994</v>
      </c>
      <c r="X36">
        <f>All_Sectors!CE129</f>
        <v>0.95537857028113005</v>
      </c>
      <c r="Y36">
        <f>All_Sectors!CE205</f>
        <v>0.94688858284668265</v>
      </c>
    </row>
    <row r="37" spans="5:25" x14ac:dyDescent="0.2">
      <c r="E37">
        <f t="shared" si="5"/>
        <v>1995</v>
      </c>
      <c r="F37" s="27">
        <f>All_Sectors!$P130</f>
        <v>82995.998219157918</v>
      </c>
      <c r="G37">
        <f>All_Sectors!$AE130</f>
        <v>10163.700000000001</v>
      </c>
      <c r="H37" s="253">
        <f t="shared" si="0"/>
        <v>8.1659236517368594</v>
      </c>
      <c r="I37" s="253">
        <f t="shared" si="1"/>
        <v>0.89346408510336606</v>
      </c>
      <c r="K37">
        <f t="shared" si="6"/>
        <v>1995</v>
      </c>
      <c r="L37" s="26">
        <f t="shared" si="7"/>
        <v>0.89346408510336606</v>
      </c>
      <c r="M37" s="26">
        <f>All_Sectors!CE525</f>
        <v>0.95978500279785783</v>
      </c>
      <c r="N37" s="26">
        <f>All_Sectors!FT525</f>
        <v>0.99689456334869797</v>
      </c>
      <c r="W37" s="370">
        <f t="shared" si="4"/>
        <v>1995</v>
      </c>
      <c r="X37">
        <f>All_Sectors!CE130</f>
        <v>0.95661245118475091</v>
      </c>
      <c r="Y37">
        <f>All_Sectors!CE206</f>
        <v>0.94767013969921288</v>
      </c>
    </row>
    <row r="38" spans="5:25" x14ac:dyDescent="0.2">
      <c r="E38">
        <f t="shared" si="5"/>
        <v>1996</v>
      </c>
      <c r="F38" s="27">
        <f>All_Sectors!$P131</f>
        <v>85358.944539677526</v>
      </c>
      <c r="G38">
        <f>All_Sectors!$AE131</f>
        <v>10549.5</v>
      </c>
      <c r="H38" s="253">
        <f t="shared" si="0"/>
        <v>8.0912786899547395</v>
      </c>
      <c r="I38" s="253">
        <f t="shared" si="1"/>
        <v>0.88529690214518941</v>
      </c>
      <c r="K38">
        <f t="shared" si="6"/>
        <v>1996</v>
      </c>
      <c r="L38" s="26">
        <f t="shared" si="7"/>
        <v>0.88529690214518941</v>
      </c>
      <c r="M38" s="26">
        <f>All_Sectors!CE526</f>
        <v>0.96725365683256048</v>
      </c>
      <c r="N38" s="26">
        <f>All_Sectors!FT526</f>
        <v>0.99724165100702511</v>
      </c>
      <c r="W38" s="370">
        <f t="shared" si="4"/>
        <v>1996</v>
      </c>
      <c r="X38">
        <f>All_Sectors!CE131</f>
        <v>0.96438784279569478</v>
      </c>
      <c r="Y38">
        <f>All_Sectors!CE207</f>
        <v>0.94977925214592818</v>
      </c>
    </row>
    <row r="39" spans="5:25" x14ac:dyDescent="0.2">
      <c r="E39">
        <f t="shared" si="5"/>
        <v>1997</v>
      </c>
      <c r="F39" s="27">
        <f>All_Sectors!$P132</f>
        <v>85617.994304197782</v>
      </c>
      <c r="G39">
        <f>All_Sectors!$AE132</f>
        <v>11022.9</v>
      </c>
      <c r="H39" s="253">
        <f t="shared" si="0"/>
        <v>7.7672839546941175</v>
      </c>
      <c r="I39" s="253">
        <f t="shared" si="1"/>
        <v>0.84984743285504138</v>
      </c>
      <c r="K39">
        <f t="shared" si="6"/>
        <v>1997</v>
      </c>
      <c r="L39" s="26">
        <f t="shared" si="7"/>
        <v>0.84984743285504138</v>
      </c>
      <c r="M39" s="26">
        <f>All_Sectors!CE527</f>
        <v>0.94590395729612209</v>
      </c>
      <c r="N39" s="26">
        <f>All_Sectors!FT527</f>
        <v>0.9961932437285369</v>
      </c>
      <c r="W39" s="370">
        <f t="shared" si="4"/>
        <v>1997</v>
      </c>
      <c r="X39">
        <f>All_Sectors!CE132</f>
        <v>0.94214385387355415</v>
      </c>
      <c r="Y39">
        <f>All_Sectors!CE208</f>
        <v>0.93290159981354492</v>
      </c>
    </row>
    <row r="40" spans="5:25" x14ac:dyDescent="0.2">
      <c r="E40">
        <f t="shared" si="5"/>
        <v>1998</v>
      </c>
      <c r="F40" s="27">
        <f>All_Sectors!$P133</f>
        <v>87071.78642778931</v>
      </c>
      <c r="G40">
        <f>All_Sectors!$AE133</f>
        <v>11513.4</v>
      </c>
      <c r="H40" s="253">
        <f t="shared" si="0"/>
        <v>7.5626475609107056</v>
      </c>
      <c r="I40" s="253">
        <f t="shared" si="1"/>
        <v>0.82745740373547449</v>
      </c>
      <c r="K40">
        <f t="shared" si="6"/>
        <v>1998</v>
      </c>
      <c r="L40" s="26">
        <f t="shared" si="7"/>
        <v>0.82745740373547449</v>
      </c>
      <c r="M40" s="26">
        <f>All_Sectors!CE528</f>
        <v>0.94587162945690184</v>
      </c>
      <c r="N40" s="26">
        <f>All_Sectors!FT528</f>
        <v>0.99644688167526441</v>
      </c>
      <c r="W40" s="370">
        <f t="shared" si="4"/>
        <v>1998</v>
      </c>
      <c r="X40">
        <f>All_Sectors!CE133</f>
        <v>0.94227455720399222</v>
      </c>
      <c r="Y40">
        <f>All_Sectors!CE209</f>
        <v>0.93373061626333376</v>
      </c>
    </row>
    <row r="41" spans="5:25" x14ac:dyDescent="0.2">
      <c r="E41">
        <f t="shared" si="5"/>
        <v>1999</v>
      </c>
      <c r="F41" s="27">
        <f>All_Sectors!$P134</f>
        <v>89362.590871491178</v>
      </c>
      <c r="G41">
        <f>All_Sectors!$AE134</f>
        <v>12071.4</v>
      </c>
      <c r="H41" s="253">
        <f t="shared" si="0"/>
        <v>7.4028357002080272</v>
      </c>
      <c r="I41" s="253">
        <f t="shared" si="1"/>
        <v>0.80997179353374116</v>
      </c>
      <c r="K41">
        <f t="shared" si="6"/>
        <v>1999</v>
      </c>
      <c r="L41" s="26">
        <f t="shared" si="7"/>
        <v>0.80997179353374116</v>
      </c>
      <c r="M41" s="26">
        <f>All_Sectors!CE529</f>
        <v>0.94693005784312823</v>
      </c>
      <c r="N41" s="26">
        <f>All_Sectors!FT529</f>
        <v>0.9988111773877113</v>
      </c>
      <c r="W41" s="370">
        <f t="shared" si="4"/>
        <v>1999</v>
      </c>
      <c r="X41">
        <f>All_Sectors!CE134</f>
        <v>0.94540845617544167</v>
      </c>
      <c r="Y41">
        <f>All_Sectors!CE210</f>
        <v>0.93678333713999073</v>
      </c>
    </row>
    <row r="42" spans="5:25" x14ac:dyDescent="0.2">
      <c r="E42">
        <f t="shared" si="5"/>
        <v>2000</v>
      </c>
      <c r="F42" s="27">
        <f>All_Sectors!$P135</f>
        <v>91415.881801344789</v>
      </c>
      <c r="G42">
        <f>All_Sectors!$AE135</f>
        <v>12565.2</v>
      </c>
      <c r="H42" s="253">
        <f t="shared" si="0"/>
        <v>7.2753224621450343</v>
      </c>
      <c r="I42" s="253">
        <f t="shared" si="1"/>
        <v>0.79602009579036492</v>
      </c>
      <c r="K42">
        <f t="shared" si="6"/>
        <v>2000</v>
      </c>
      <c r="L42" s="26">
        <f t="shared" si="7"/>
        <v>0.79602009579036492</v>
      </c>
      <c r="M42" s="26">
        <f>All_Sectors!CE530</f>
        <v>0.95221738280194024</v>
      </c>
      <c r="N42" s="26">
        <f>All_Sectors!FT530</f>
        <v>0.99740391096675896</v>
      </c>
      <c r="W42" s="370">
        <f t="shared" si="4"/>
        <v>2000</v>
      </c>
      <c r="X42">
        <f>All_Sectors!CE135</f>
        <v>0.94926414025166561</v>
      </c>
      <c r="Y42">
        <f>All_Sectors!CE211</f>
        <v>0.93266281738944223</v>
      </c>
    </row>
    <row r="43" spans="5:25" x14ac:dyDescent="0.2">
      <c r="E43">
        <f t="shared" si="5"/>
        <v>2001</v>
      </c>
      <c r="F43" s="27">
        <f>All_Sectors!$P136</f>
        <v>89914.558154881437</v>
      </c>
      <c r="G43">
        <f>All_Sectors!$AE136</f>
        <v>12684.4</v>
      </c>
      <c r="H43" s="253">
        <f t="shared" si="0"/>
        <v>7.088593717864577</v>
      </c>
      <c r="I43" s="253">
        <f t="shared" si="1"/>
        <v>0.77558940922185238</v>
      </c>
      <c r="K43">
        <f t="shared" si="6"/>
        <v>2001</v>
      </c>
      <c r="L43" s="26">
        <f t="shared" si="7"/>
        <v>0.77558940922185238</v>
      </c>
      <c r="M43" s="26">
        <f>All_Sectors!CE531</f>
        <v>0.94641984603044715</v>
      </c>
      <c r="N43" s="26">
        <f>All_Sectors!FT531</f>
        <v>0.9915358427955312</v>
      </c>
      <c r="W43" s="370">
        <f t="shared" si="4"/>
        <v>2001</v>
      </c>
      <c r="X43">
        <f>All_Sectors!CE136</f>
        <v>0.93792118194418328</v>
      </c>
      <c r="Y43">
        <f>All_Sectors!CE212</f>
        <v>0.92060948170997781</v>
      </c>
    </row>
    <row r="44" spans="5:25" x14ac:dyDescent="0.2">
      <c r="E44">
        <f t="shared" si="5"/>
        <v>2002</v>
      </c>
      <c r="F44" s="27">
        <f>All_Sectors!$P137</f>
        <v>90439.882882437218</v>
      </c>
      <c r="G44">
        <f>All_Sectors!$AE137</f>
        <v>12909.7</v>
      </c>
      <c r="H44" s="253">
        <f t="shared" si="0"/>
        <v>7.0055758756932551</v>
      </c>
      <c r="I44" s="253">
        <f t="shared" si="1"/>
        <v>0.76650611827201853</v>
      </c>
      <c r="K44">
        <f t="shared" si="6"/>
        <v>2002</v>
      </c>
      <c r="L44" s="26">
        <f t="shared" si="7"/>
        <v>0.76650611827201853</v>
      </c>
      <c r="M44" s="26">
        <f>All_Sectors!CE532</f>
        <v>0.92740958805196971</v>
      </c>
      <c r="N44" s="26">
        <f>All_Sectors!FT532</f>
        <v>0.99177455026268557</v>
      </c>
      <c r="W44" s="370">
        <f t="shared" si="4"/>
        <v>2002</v>
      </c>
      <c r="X44">
        <f>All_Sectors!CE137</f>
        <v>0.91919434332850214</v>
      </c>
      <c r="Y44">
        <f>All_Sectors!CE213</f>
        <v>0.90578077699376403</v>
      </c>
    </row>
    <row r="45" spans="5:25" x14ac:dyDescent="0.2">
      <c r="E45">
        <f t="shared" si="5"/>
        <v>2003</v>
      </c>
      <c r="F45" s="27">
        <f>All_Sectors!$P138</f>
        <v>90575.370189451234</v>
      </c>
      <c r="G45">
        <f>All_Sectors!$AE138</f>
        <v>13270</v>
      </c>
      <c r="H45" s="253">
        <f t="shared" si="0"/>
        <v>6.8255742418576668</v>
      </c>
      <c r="I45" s="253">
        <f t="shared" si="1"/>
        <v>0.74681146988306157</v>
      </c>
      <c r="K45">
        <f t="shared" si="6"/>
        <v>2003</v>
      </c>
      <c r="L45" s="26">
        <f t="shared" si="7"/>
        <v>0.74681146988306157</v>
      </c>
      <c r="M45" s="26">
        <f>All_Sectors!CE533</f>
        <v>0.92466253916217045</v>
      </c>
      <c r="N45" s="26">
        <f>All_Sectors!FT533</f>
        <v>0.98896523988927665</v>
      </c>
      <c r="W45" s="370">
        <f t="shared" si="4"/>
        <v>2003</v>
      </c>
      <c r="X45">
        <f>All_Sectors!CE138</f>
        <v>0.91386859544193522</v>
      </c>
      <c r="Y45">
        <f>All_Sectors!CE214</f>
        <v>0.89796537261107046</v>
      </c>
    </row>
    <row r="46" spans="5:25" x14ac:dyDescent="0.2">
      <c r="E46">
        <f t="shared" si="5"/>
        <v>2004</v>
      </c>
      <c r="F46" s="27">
        <f>All_Sectors!$P139</f>
        <v>91999.070573992736</v>
      </c>
      <c r="G46">
        <f>All_Sectors!$AE139</f>
        <v>13774</v>
      </c>
      <c r="H46" s="253">
        <f t="shared" si="0"/>
        <v>6.6791832854648421</v>
      </c>
      <c r="I46" s="253">
        <f t="shared" si="1"/>
        <v>0.73079429074949198</v>
      </c>
      <c r="K46">
        <f t="shared" si="6"/>
        <v>2004</v>
      </c>
      <c r="L46" s="26">
        <f t="shared" si="7"/>
        <v>0.73079429074949198</v>
      </c>
      <c r="M46" s="26">
        <f>All_Sectors!CE534</f>
        <v>0.91644520954785891</v>
      </c>
      <c r="N46" s="26">
        <f>All_Sectors!FT534</f>
        <v>0.9896597549954933</v>
      </c>
      <c r="W46" s="370">
        <f t="shared" si="4"/>
        <v>2004</v>
      </c>
      <c r="X46">
        <f>All_Sectors!CE139</f>
        <v>0.90634861230746444</v>
      </c>
      <c r="Y46">
        <f>All_Sectors!CE215</f>
        <v>0.88742124925529897</v>
      </c>
    </row>
    <row r="47" spans="5:25" x14ac:dyDescent="0.2">
      <c r="E47">
        <f t="shared" si="5"/>
        <v>2005</v>
      </c>
      <c r="F47" s="27">
        <f>All_Sectors!$P140</f>
        <v>92780.057511486782</v>
      </c>
      <c r="G47">
        <f>All_Sectors!$AE140</f>
        <v>14235.6</v>
      </c>
      <c r="H47" s="253">
        <f t="shared" si="0"/>
        <v>6.5174673010963202</v>
      </c>
      <c r="I47" s="253">
        <f t="shared" si="1"/>
        <v>0.71310034329387506</v>
      </c>
      <c r="K47">
        <f t="shared" si="6"/>
        <v>2005</v>
      </c>
      <c r="L47" s="26">
        <f t="shared" si="7"/>
        <v>0.71310034329387506</v>
      </c>
      <c r="M47" s="26">
        <f>All_Sectors!CE535</f>
        <v>0.90419967290642889</v>
      </c>
      <c r="N47" s="26">
        <f>All_Sectors!FT535</f>
        <v>0.98636995444374409</v>
      </c>
      <c r="W47" s="370">
        <f t="shared" si="4"/>
        <v>2005</v>
      </c>
      <c r="X47">
        <f>All_Sectors!CE140</f>
        <v>0.89114448638893751</v>
      </c>
      <c r="Y47">
        <f>All_Sectors!CE216</f>
        <v>0.87073082643649302</v>
      </c>
    </row>
    <row r="48" spans="5:25" x14ac:dyDescent="0.2">
      <c r="E48">
        <f t="shared" si="5"/>
        <v>2006</v>
      </c>
      <c r="F48" s="27">
        <f>All_Sectors!$P141</f>
        <v>91762.73288961238</v>
      </c>
      <c r="G48">
        <f>All_Sectors!$AE141</f>
        <v>14615.2</v>
      </c>
      <c r="H48" s="253">
        <f t="shared" si="0"/>
        <v>6.2785820850629737</v>
      </c>
      <c r="I48" s="253">
        <f t="shared" si="1"/>
        <v>0.68696302312158108</v>
      </c>
      <c r="K48">
        <f t="shared" si="6"/>
        <v>2006</v>
      </c>
      <c r="L48" s="26">
        <f t="shared" si="7"/>
        <v>0.68696302312158108</v>
      </c>
      <c r="M48" s="26">
        <f>All_Sectors!CE536</f>
        <v>0.89632167800063756</v>
      </c>
      <c r="N48" s="26">
        <f>All_Sectors!FT536</f>
        <v>0.98310384669416695</v>
      </c>
      <c r="W48" s="370">
        <f t="shared" si="4"/>
        <v>2006</v>
      </c>
      <c r="X48">
        <f>All_Sectors!CE141</f>
        <v>0.88023647736586974</v>
      </c>
      <c r="Y48">
        <f>All_Sectors!CE217</f>
        <v>0.86178211950597827</v>
      </c>
    </row>
    <row r="49" spans="5:26" x14ac:dyDescent="0.2">
      <c r="E49">
        <f t="shared" si="5"/>
        <v>2007</v>
      </c>
      <c r="F49" s="27">
        <f>All_Sectors!$P142</f>
        <v>93489.429286800543</v>
      </c>
      <c r="G49">
        <f>All_Sectors!$AE142</f>
        <v>14876.8</v>
      </c>
      <c r="H49" s="253">
        <f t="shared" si="0"/>
        <v>6.2842432032964446</v>
      </c>
      <c r="I49" s="253">
        <f t="shared" si="1"/>
        <v>0.68758242712764894</v>
      </c>
      <c r="K49">
        <f t="shared" si="6"/>
        <v>2007</v>
      </c>
      <c r="L49" s="26">
        <f t="shared" si="7"/>
        <v>0.68758242712764894</v>
      </c>
      <c r="M49" s="26">
        <f>All_Sectors!CE537</f>
        <v>0.89040114463436237</v>
      </c>
      <c r="N49" s="26">
        <f>All_Sectors!FT537</f>
        <v>0.98240405145358634</v>
      </c>
      <c r="W49" s="370">
        <f t="shared" si="4"/>
        <v>2007</v>
      </c>
      <c r="X49">
        <f>All_Sectors!CE142</f>
        <v>0.87383580639266112</v>
      </c>
      <c r="Y49">
        <f>All_Sectors!CE218</f>
        <v>0.85728151896761873</v>
      </c>
    </row>
    <row r="50" spans="5:26" x14ac:dyDescent="0.2">
      <c r="E50">
        <f t="shared" si="5"/>
        <v>2008</v>
      </c>
      <c r="F50" s="27">
        <f>All_Sectors!$P143</f>
        <v>92254.260390316194</v>
      </c>
      <c r="G50">
        <f>All_Sectors!$AE143</f>
        <v>14833.6</v>
      </c>
      <c r="H50" s="253">
        <f t="shared" si="0"/>
        <v>6.2192765337016089</v>
      </c>
      <c r="I50" s="253">
        <f t="shared" si="1"/>
        <v>0.68047418212227029</v>
      </c>
      <c r="K50">
        <f t="shared" si="6"/>
        <v>2008</v>
      </c>
      <c r="L50" s="26">
        <f t="shared" si="7"/>
        <v>0.68047418212227029</v>
      </c>
      <c r="M50" s="26">
        <f>All_Sectors!CE538</f>
        <v>0.89247325975327829</v>
      </c>
      <c r="N50" s="26">
        <f>All_Sectors!FT538</f>
        <v>0.98176227522646331</v>
      </c>
      <c r="W50" s="370">
        <f t="shared" si="4"/>
        <v>2008</v>
      </c>
      <c r="X50">
        <f>All_Sectors!CE143</f>
        <v>0.87525829956624501</v>
      </c>
      <c r="Y50">
        <f>All_Sectors!CE219</f>
        <v>0.85527230728930648</v>
      </c>
    </row>
    <row r="51" spans="5:26" x14ac:dyDescent="0.2">
      <c r="E51">
        <f t="shared" si="5"/>
        <v>2009</v>
      </c>
      <c r="F51" s="27">
        <f>All_Sectors!$P144</f>
        <v>87825.52008731263</v>
      </c>
      <c r="G51">
        <f>All_Sectors!$AE144</f>
        <v>14417.9</v>
      </c>
      <c r="H51" s="253">
        <f t="shared" si="0"/>
        <v>6.0914224739603293</v>
      </c>
      <c r="I51" s="253">
        <f t="shared" si="1"/>
        <v>0.66648519381116889</v>
      </c>
      <c r="K51">
        <f t="shared" si="6"/>
        <v>2009</v>
      </c>
      <c r="L51" s="26">
        <f t="shared" si="7"/>
        <v>0.66648519381116889</v>
      </c>
      <c r="M51" s="26">
        <f>All_Sectors!CE539</f>
        <v>0.88803679373100353</v>
      </c>
      <c r="N51" s="26">
        <f>All_Sectors!FT539</f>
        <v>0.97690849997708173</v>
      </c>
      <c r="W51" s="370">
        <f t="shared" si="4"/>
        <v>2009</v>
      </c>
      <c r="X51">
        <f>All_Sectors!CE144</f>
        <v>0.86660693318142556</v>
      </c>
      <c r="Y51">
        <f>All_Sectors!CE220</f>
        <v>0.85057450120727573</v>
      </c>
    </row>
    <row r="52" spans="5:26" x14ac:dyDescent="0.2">
      <c r="E52">
        <f t="shared" si="5"/>
        <v>2010</v>
      </c>
      <c r="F52" s="27">
        <f>All_Sectors!$P145</f>
        <v>89841.315595874621</v>
      </c>
      <c r="G52">
        <f>All_Sectors!$AE145</f>
        <v>14779.4</v>
      </c>
      <c r="H52" s="253">
        <f t="shared" si="0"/>
        <v>6.0788202224633361</v>
      </c>
      <c r="I52" s="253">
        <f t="shared" si="1"/>
        <v>0.66510633459276203</v>
      </c>
      <c r="K52">
        <f t="shared" si="6"/>
        <v>2010</v>
      </c>
      <c r="L52" s="26">
        <f t="shared" si="7"/>
        <v>0.66510633459276203</v>
      </c>
      <c r="M52" s="26">
        <f>All_Sectors!CE540</f>
        <v>0.88602487518575601</v>
      </c>
      <c r="N52" s="26">
        <f>All_Sectors!FT540</f>
        <v>0.97565979109800849</v>
      </c>
      <c r="W52" s="370">
        <f t="shared" si="4"/>
        <v>2010</v>
      </c>
      <c r="X52">
        <f>All_Sectors!CE145</f>
        <v>0.8635432839488304</v>
      </c>
      <c r="Y52">
        <f>All_Sectors!CE221</f>
        <v>0.84883628842070546</v>
      </c>
    </row>
    <row r="53" spans="5:26" s="370" customFormat="1" x14ac:dyDescent="0.2">
      <c r="E53" s="370">
        <f t="shared" si="5"/>
        <v>2011</v>
      </c>
      <c r="F53" s="27">
        <f>All_Sectors!$P146</f>
        <v>89573.146383454106</v>
      </c>
      <c r="G53" s="370">
        <f>All_Sectors!$AE146</f>
        <v>15052.4</v>
      </c>
      <c r="H53" s="253">
        <f t="shared" ref="H53" si="8">F53/G53</f>
        <v>5.9507551210075542</v>
      </c>
      <c r="I53" s="253">
        <f t="shared" ref="I53" si="9">H53/H$27</f>
        <v>0.65109425542257249</v>
      </c>
      <c r="K53" s="370">
        <f t="shared" si="6"/>
        <v>2011</v>
      </c>
      <c r="L53" s="26">
        <f t="shared" si="7"/>
        <v>0.65109425542257249</v>
      </c>
      <c r="M53" s="26">
        <f>All_Sectors!CE541</f>
        <v>0.88547830409376727</v>
      </c>
      <c r="N53" s="26">
        <f>All_Sectors!FT541</f>
        <v>0.97271734575696445</v>
      </c>
      <c r="O53" s="370">
        <f>M53*N53</f>
        <v>0.86132010568346751</v>
      </c>
      <c r="W53" s="370">
        <f t="shared" ref="W53" si="10">K53</f>
        <v>2011</v>
      </c>
      <c r="X53" s="370">
        <f>All_Sectors!CE146</f>
        <v>0.86046668939777859</v>
      </c>
      <c r="Y53" s="370">
        <f>All_Sectors!CE222</f>
        <v>0.84590594322557622</v>
      </c>
      <c r="Z53" s="370">
        <f>Y53/X53</f>
        <v>0.98307808268279029</v>
      </c>
    </row>
    <row r="55" spans="5:26" x14ac:dyDescent="0.2">
      <c r="F55" s="371" t="s">
        <v>1747</v>
      </c>
      <c r="M55" s="26">
        <f>M52*N52</f>
        <v>0.86445884463137379</v>
      </c>
      <c r="N55" s="26">
        <f>LN(M55)</f>
        <v>-0.14565158097073877</v>
      </c>
      <c r="O55" s="446" t="s">
        <v>1755</v>
      </c>
    </row>
    <row r="56" spans="5:26" x14ac:dyDescent="0.2">
      <c r="G56" s="371" t="s">
        <v>1748</v>
      </c>
      <c r="M56" s="26"/>
      <c r="N56" s="26">
        <f>LN(M52)</f>
        <v>-0.12101025294075046</v>
      </c>
      <c r="O56" s="26">
        <f>N56/N55</f>
        <v>0.83082004420577682</v>
      </c>
    </row>
    <row r="57" spans="5:26" x14ac:dyDescent="0.2">
      <c r="G57" s="371" t="s">
        <v>1749</v>
      </c>
      <c r="M57" s="26"/>
      <c r="N57" s="26">
        <f>LN(N52)</f>
        <v>-2.4641328029988349E-2</v>
      </c>
      <c r="O57" s="26">
        <f>N57/N55</f>
        <v>0.16917995579422349</v>
      </c>
    </row>
    <row r="58" spans="5:26" x14ac:dyDescent="0.2">
      <c r="G58" s="371" t="s">
        <v>1750</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topLeftCell="I1" workbookViewId="0">
      <selection activeCell="Z13" sqref="Z13"/>
    </sheetView>
  </sheetViews>
  <sheetFormatPr defaultRowHeight="12.75" x14ac:dyDescent="0.2"/>
  <cols>
    <col min="3" max="3" width="11.5703125" customWidth="1"/>
    <col min="4" max="4" width="12" customWidth="1"/>
    <col min="5" max="5" width="11.28515625" customWidth="1"/>
    <col min="6" max="6" width="10.28515625" customWidth="1"/>
    <col min="7" max="7" width="13.140625" customWidth="1"/>
    <col min="8" max="8" width="9.7109375" customWidth="1"/>
    <col min="9" max="9" width="8.7109375" customWidth="1"/>
    <col min="13" max="16" width="11.5703125" bestFit="1" customWidth="1"/>
  </cols>
  <sheetData>
    <row r="1" spans="1:16" ht="14.25" x14ac:dyDescent="0.2">
      <c r="A1" s="443" t="s">
        <v>1756</v>
      </c>
    </row>
    <row r="3" spans="1:16" x14ac:dyDescent="0.2">
      <c r="M3" s="371" t="s">
        <v>1757</v>
      </c>
    </row>
    <row r="6" spans="1:16" x14ac:dyDescent="0.2">
      <c r="M6" s="447" t="s">
        <v>97</v>
      </c>
      <c r="N6" s="447" t="s">
        <v>1096</v>
      </c>
      <c r="O6" s="447" t="s">
        <v>105</v>
      </c>
      <c r="P6" s="447" t="s">
        <v>106</v>
      </c>
    </row>
    <row r="7" spans="1:16" x14ac:dyDescent="0.2">
      <c r="C7" s="370"/>
      <c r="D7" s="370" t="str">
        <f>All_Sectors!BH568</f>
        <v>Residential</v>
      </c>
      <c r="E7" s="370" t="str">
        <f>All_Sectors!BI568</f>
        <v>Commercial</v>
      </c>
      <c r="F7" s="370" t="str">
        <f>All_Sectors!BJ568</f>
        <v>Industrial</v>
      </c>
      <c r="G7" s="370" t="str">
        <f>All_Sectors!BK568</f>
        <v>Transportation</v>
      </c>
      <c r="H7" s="370" t="str">
        <f>All_Sectors!BL568</f>
        <v xml:space="preserve"> Electric Utilities</v>
      </c>
      <c r="I7" s="371" t="str">
        <f>All_Sectors!BM568</f>
        <v>All Sectors</v>
      </c>
      <c r="L7">
        <v>1970</v>
      </c>
      <c r="M7" s="253">
        <f>All_Sectors!BH500</f>
        <v>1.1689486188370768</v>
      </c>
      <c r="N7" s="253">
        <f>All_Sectors!BI500</f>
        <v>0.93855880452036988</v>
      </c>
      <c r="O7" s="253">
        <f>All_Sectors!BJ500</f>
        <v>1.2414455183017863</v>
      </c>
      <c r="P7" s="253">
        <f>All_Sectors!BK500</f>
        <v>1.1934927904088419</v>
      </c>
    </row>
    <row r="8" spans="1:16" x14ac:dyDescent="0.2">
      <c r="C8" s="370" t="str">
        <f>All_Sectors!BG569</f>
        <v>1970-1985</v>
      </c>
      <c r="D8" s="370"/>
      <c r="E8" s="370"/>
      <c r="F8" s="370"/>
      <c r="G8" s="370"/>
      <c r="H8" s="370"/>
      <c r="I8" s="370"/>
      <c r="L8">
        <f>L7+1</f>
        <v>1971</v>
      </c>
      <c r="M8" s="253">
        <f>All_Sectors!BH501</f>
        <v>1.1931168318503487</v>
      </c>
      <c r="N8" s="253">
        <f>All_Sectors!BI501</f>
        <v>0.96369456179996371</v>
      </c>
      <c r="O8" s="253">
        <f>All_Sectors!BJ501</f>
        <v>1.2353834359476483</v>
      </c>
      <c r="P8" s="253">
        <f>All_Sectors!BK501</f>
        <v>1.1820648969438168</v>
      </c>
    </row>
    <row r="9" spans="1:16" x14ac:dyDescent="0.2">
      <c r="C9" s="370" t="str">
        <f>All_Sectors!BG570</f>
        <v>Delivered</v>
      </c>
      <c r="D9" s="387">
        <f>All_Sectors!BH570</f>
        <v>-2.1818366650020127E-2</v>
      </c>
      <c r="E9" s="387">
        <f>All_Sectors!BI570</f>
        <v>-1.148905627631136E-2</v>
      </c>
      <c r="F9" s="387">
        <f>All_Sectors!BJ570</f>
        <v>-1.9803788307840464E-2</v>
      </c>
      <c r="G9" s="387">
        <f>All_Sectors!BK570</f>
        <v>-1.1723018692742282E-2</v>
      </c>
      <c r="H9" s="387">
        <f>All_Sectors!BL570</f>
        <v>-3.8933929191358185E-3</v>
      </c>
      <c r="I9" s="387">
        <f>All_Sectors!BM570</f>
        <v>-1.3708084481571903E-2</v>
      </c>
      <c r="L9" s="370">
        <f t="shared" ref="L9:L48" si="0">L8+1</f>
        <v>1972</v>
      </c>
      <c r="M9" s="253">
        <f>All_Sectors!BH502</f>
        <v>1.197540858346108</v>
      </c>
      <c r="N9" s="253">
        <f>All_Sectors!BI502</f>
        <v>0.99260997072859802</v>
      </c>
      <c r="O9" s="253">
        <f>All_Sectors!BJ502</f>
        <v>1.198174153631796</v>
      </c>
      <c r="P9" s="253">
        <f>All_Sectors!BK502</f>
        <v>1.1818043808444494</v>
      </c>
    </row>
    <row r="10" spans="1:16" x14ac:dyDescent="0.2">
      <c r="C10" s="370" t="str">
        <f>All_Sectors!BG571</f>
        <v>Source</v>
      </c>
      <c r="D10" s="387">
        <f>All_Sectors!BH571</f>
        <v>-1.1939048603662683E-2</v>
      </c>
      <c r="E10" s="387">
        <f>All_Sectors!BI571</f>
        <v>2.5777296030191632E-3</v>
      </c>
      <c r="F10" s="387">
        <f>All_Sectors!BJ571</f>
        <v>-1.5259802068921191E-2</v>
      </c>
      <c r="G10" s="387">
        <f>All_Sectors!BK571</f>
        <v>-1.1723018692742282E-2</v>
      </c>
      <c r="H10" s="387">
        <f>All_Sectors!BL571</f>
        <v>0</v>
      </c>
      <c r="I10" s="387">
        <f>All_Sectors!BM571</f>
        <v>-1.0914988979496609E-2</v>
      </c>
      <c r="L10" s="370">
        <f t="shared" si="0"/>
        <v>1973</v>
      </c>
      <c r="M10" s="253">
        <f>All_Sectors!BH503</f>
        <v>1.1897507414491368</v>
      </c>
      <c r="N10" s="253">
        <f>All_Sectors!BI503</f>
        <v>1.0188084402675921</v>
      </c>
      <c r="O10" s="253">
        <f>All_Sectors!BJ503</f>
        <v>1.1694365235289714</v>
      </c>
      <c r="P10" s="253">
        <f>All_Sectors!BK503</f>
        <v>1.1858681144100962</v>
      </c>
    </row>
    <row r="11" spans="1:16" x14ac:dyDescent="0.2">
      <c r="C11" s="370" t="str">
        <f>All_Sectors!BG572</f>
        <v xml:space="preserve">Adjusted </v>
      </c>
      <c r="D11" s="387">
        <f>All_Sectors!BH572</f>
        <v>-1.0353016626901801E-2</v>
      </c>
      <c r="E11" s="387">
        <f>All_Sectors!BI572</f>
        <v>4.2362655071668254E-3</v>
      </c>
      <c r="F11" s="387">
        <f>All_Sectors!BJ572</f>
        <v>-1.4314981643866354E-2</v>
      </c>
      <c r="G11" s="387">
        <f>All_Sectors!BK572</f>
        <v>-1.1723018692742282E-2</v>
      </c>
      <c r="H11" s="387">
        <f>All_Sectors!BL572</f>
        <v>0</v>
      </c>
      <c r="I11" s="387"/>
      <c r="L11" s="370">
        <f t="shared" si="0"/>
        <v>1974</v>
      </c>
      <c r="M11" s="253">
        <f>All_Sectors!BH504</f>
        <v>1.1406137679423798</v>
      </c>
      <c r="N11" s="253">
        <f>All_Sectors!BI504</f>
        <v>0.97499447117788529</v>
      </c>
      <c r="O11" s="253">
        <f>All_Sectors!BJ504</f>
        <v>1.1609080455939866</v>
      </c>
      <c r="P11" s="253">
        <f>All_Sectors!BK504</f>
        <v>1.1687116123917829</v>
      </c>
    </row>
    <row r="12" spans="1:16" x14ac:dyDescent="0.2">
      <c r="C12" s="370"/>
      <c r="D12" s="387"/>
      <c r="E12" s="387"/>
      <c r="F12" s="387"/>
      <c r="G12" s="387"/>
      <c r="H12" s="387"/>
      <c r="I12" s="387"/>
      <c r="L12" s="370">
        <f t="shared" si="0"/>
        <v>1975</v>
      </c>
      <c r="M12" s="253">
        <f>All_Sectors!BH505</f>
        <v>1.11308058668464</v>
      </c>
      <c r="N12" s="253">
        <f>All_Sectors!BI505</f>
        <v>0.96371179784442407</v>
      </c>
      <c r="O12" s="253">
        <f>All_Sectors!BJ505</f>
        <v>1.2001128514668569</v>
      </c>
      <c r="P12" s="253">
        <f>All_Sectors!BK505</f>
        <v>1.1664740838244174</v>
      </c>
    </row>
    <row r="13" spans="1:16" x14ac:dyDescent="0.2">
      <c r="C13" s="370" t="str">
        <f>All_Sectors!BG574</f>
        <v>1985-2000</v>
      </c>
      <c r="D13" s="387"/>
      <c r="E13" s="387"/>
      <c r="F13" s="387"/>
      <c r="G13" s="387"/>
      <c r="H13" s="387"/>
      <c r="I13" s="387"/>
      <c r="L13" s="370">
        <f t="shared" si="0"/>
        <v>1976</v>
      </c>
      <c r="M13" s="253">
        <f>All_Sectors!BH506</f>
        <v>1.1245122230784348</v>
      </c>
      <c r="N13" s="253">
        <f>All_Sectors!BI506</f>
        <v>0.99793329846401946</v>
      </c>
      <c r="O13" s="253">
        <f>All_Sectors!BJ506</f>
        <v>1.1578588365572842</v>
      </c>
      <c r="P13" s="253">
        <f>All_Sectors!BK506</f>
        <v>1.1498700807763698</v>
      </c>
    </row>
    <row r="14" spans="1:16" x14ac:dyDescent="0.2">
      <c r="C14" s="370" t="str">
        <f>All_Sectors!BG575</f>
        <v>Delivered</v>
      </c>
      <c r="D14" s="387">
        <f>All_Sectors!BH575</f>
        <v>-6.4167548235982697E-3</v>
      </c>
      <c r="E14" s="387">
        <f>All_Sectors!BI575</f>
        <v>1.9983818394420094E-3</v>
      </c>
      <c r="F14" s="387">
        <f>All_Sectors!BJ575</f>
        <v>-2.9277556401009486E-3</v>
      </c>
      <c r="G14" s="387">
        <f>All_Sectors!BK575</f>
        <v>-4.7683565298516362E-3</v>
      </c>
      <c r="H14" s="387">
        <f>All_Sectors!BL575</f>
        <v>-3.8695656023735037E-4</v>
      </c>
      <c r="I14" s="387">
        <f>All_Sectors!BM575</f>
        <v>-2.784577436377611E-3</v>
      </c>
      <c r="L14" s="370">
        <f t="shared" si="0"/>
        <v>1977</v>
      </c>
      <c r="M14" s="253">
        <f>All_Sectors!BH507</f>
        <v>1.1132631886114239</v>
      </c>
      <c r="N14" s="253">
        <f>All_Sectors!BI507</f>
        <v>1.0019961041330296</v>
      </c>
      <c r="O14" s="253">
        <f>All_Sectors!BJ507</f>
        <v>1.1142661023313796</v>
      </c>
      <c r="P14" s="253">
        <f>All_Sectors!BK507</f>
        <v>1.1257992165647734</v>
      </c>
    </row>
    <row r="15" spans="1:16" x14ac:dyDescent="0.2">
      <c r="C15" s="370" t="str">
        <f>All_Sectors!BG576</f>
        <v>Source</v>
      </c>
      <c r="D15" s="387">
        <f>All_Sectors!BH576</f>
        <v>-2.8500746651564102E-3</v>
      </c>
      <c r="E15" s="387">
        <f>All_Sectors!BI576</f>
        <v>5.3772667243510153E-3</v>
      </c>
      <c r="F15" s="387">
        <f>All_Sectors!BJ576</f>
        <v>-3.2507801216884458E-3</v>
      </c>
      <c r="G15" s="387">
        <f>All_Sectors!BK576</f>
        <v>-4.7683565298516362E-3</v>
      </c>
      <c r="H15" s="387">
        <f>All_Sectors!BL576</f>
        <v>0</v>
      </c>
      <c r="I15" s="387">
        <f>All_Sectors!BM576</f>
        <v>-2.0805599781577033E-3</v>
      </c>
      <c r="L15" s="370">
        <f t="shared" si="0"/>
        <v>1978</v>
      </c>
      <c r="M15" s="253">
        <f>All_Sectors!BH508</f>
        <v>1.0922038601375998</v>
      </c>
      <c r="N15" s="253">
        <f>All_Sectors!BI508</f>
        <v>0.98939476788165392</v>
      </c>
      <c r="O15" s="253">
        <f>All_Sectors!BJ508</f>
        <v>1.1060119782064046</v>
      </c>
      <c r="P15" s="253">
        <f>All_Sectors!BK508</f>
        <v>1.1130098189801645</v>
      </c>
    </row>
    <row r="16" spans="1:16" x14ac:dyDescent="0.2">
      <c r="C16" s="370" t="str">
        <f>All_Sectors!BG577</f>
        <v xml:space="preserve">Adjusted </v>
      </c>
      <c r="D16" s="387">
        <f>All_Sectors!BH577</f>
        <v>-2.6300581269381729E-3</v>
      </c>
      <c r="E16" s="387">
        <f>All_Sectors!BI577</f>
        <v>5.6083115369633951E-3</v>
      </c>
      <c r="F16" s="387">
        <f>All_Sectors!BJ577</f>
        <v>-3.1404818130890133E-3</v>
      </c>
      <c r="G16" s="387">
        <f>All_Sectors!BK577</f>
        <v>-4.7683565298516362E-3</v>
      </c>
      <c r="H16" s="387">
        <f>All_Sectors!BL577</f>
        <v>0</v>
      </c>
      <c r="I16" s="387"/>
      <c r="L16" s="370">
        <f t="shared" si="0"/>
        <v>1979</v>
      </c>
      <c r="M16" s="253">
        <f>All_Sectors!BH509</f>
        <v>1.0736939865908113</v>
      </c>
      <c r="N16" s="253">
        <f>All_Sectors!BI509</f>
        <v>1.0003318267603338</v>
      </c>
      <c r="O16" s="253">
        <f>All_Sectors!BJ509</f>
        <v>1.0625125420182626</v>
      </c>
      <c r="P16" s="253">
        <f>All_Sectors!BK509</f>
        <v>1.0999515590507036</v>
      </c>
    </row>
    <row r="17" spans="3:16" x14ac:dyDescent="0.2">
      <c r="C17" s="370"/>
      <c r="D17" s="387"/>
      <c r="E17" s="387"/>
      <c r="F17" s="387"/>
      <c r="G17" s="387"/>
      <c r="H17" s="387"/>
      <c r="I17" s="387"/>
      <c r="L17" s="370">
        <f t="shared" si="0"/>
        <v>1980</v>
      </c>
      <c r="M17" s="253">
        <f>All_Sectors!BH510</f>
        <v>1.0301952709076474</v>
      </c>
      <c r="N17" s="253">
        <f>All_Sectors!BI510</f>
        <v>0.96345216126996147</v>
      </c>
      <c r="O17" s="253">
        <f>All_Sectors!BJ510</f>
        <v>1.0775812231497692</v>
      </c>
      <c r="P17" s="253">
        <f>All_Sectors!BK510</f>
        <v>1.0650117526963567</v>
      </c>
    </row>
    <row r="18" spans="3:16" x14ac:dyDescent="0.2">
      <c r="C18" s="370" t="str">
        <f>All_Sectors!BG579</f>
        <v>2000-2011</v>
      </c>
      <c r="D18" s="387"/>
      <c r="E18" s="387"/>
      <c r="F18" s="387"/>
      <c r="G18" s="387"/>
      <c r="H18" s="387"/>
      <c r="I18" s="387"/>
      <c r="L18" s="370">
        <f t="shared" si="0"/>
        <v>1981</v>
      </c>
      <c r="M18" s="253">
        <f>All_Sectors!BH511</f>
        <v>0.99582942070027036</v>
      </c>
      <c r="N18" s="253">
        <f>All_Sectors!BI511</f>
        <v>0.97044622133710434</v>
      </c>
      <c r="O18" s="253">
        <f>All_Sectors!BJ511</f>
        <v>1.0681103078400354</v>
      </c>
      <c r="P18" s="253">
        <f>All_Sectors!BK511</f>
        <v>1.0623116885641064</v>
      </c>
    </row>
    <row r="19" spans="3:16" ht="15" customHeight="1" x14ac:dyDescent="0.2">
      <c r="C19" s="370" t="str">
        <f>All_Sectors!BG580</f>
        <v>Delivered</v>
      </c>
      <c r="D19" s="387">
        <f>All_Sectors!BH580</f>
        <v>-1.3569612625838223E-2</v>
      </c>
      <c r="E19" s="387">
        <f>All_Sectors!BI580</f>
        <v>-9.6782685523942868E-3</v>
      </c>
      <c r="F19" s="387">
        <f>All_Sectors!BJ580</f>
        <v>-1.0966051310059011E-2</v>
      </c>
      <c r="G19" s="387">
        <f>All_Sectors!BK580</f>
        <v>-5.7876595364970695E-3</v>
      </c>
      <c r="H19" s="387">
        <f>All_Sectors!BL580</f>
        <v>-7.935039484682771E-3</v>
      </c>
      <c r="I19" s="387">
        <f>All_Sectors!BM580</f>
        <v>-8.8366853299345349E-3</v>
      </c>
      <c r="L19" s="370">
        <f t="shared" si="0"/>
        <v>1982</v>
      </c>
      <c r="M19" s="253">
        <f>All_Sectors!BH512</f>
        <v>0.98974973737594474</v>
      </c>
      <c r="N19" s="253">
        <f>All_Sectors!BI512</f>
        <v>0.97730161149751593</v>
      </c>
      <c r="O19" s="253">
        <f>All_Sectors!BJ512</f>
        <v>1.0579985850035869</v>
      </c>
      <c r="P19" s="253">
        <f>All_Sectors!BK512</f>
        <v>1.0367523713592406</v>
      </c>
    </row>
    <row r="20" spans="3:16" x14ac:dyDescent="0.2">
      <c r="C20" s="370" t="str">
        <f>All_Sectors!BG581</f>
        <v>Source</v>
      </c>
      <c r="D20" s="387">
        <f>All_Sectors!BH581</f>
        <v>-1.2376144422154511E-2</v>
      </c>
      <c r="E20" s="387">
        <f>All_Sectors!BI581</f>
        <v>-9.9695242897981373E-3</v>
      </c>
      <c r="F20" s="387">
        <f>All_Sectors!BJ581</f>
        <v>-8.3159376125859774E-3</v>
      </c>
      <c r="G20" s="387">
        <f>All_Sectors!BK581</f>
        <v>-5.7876595364970695E-3</v>
      </c>
      <c r="H20" s="387">
        <f>All_Sectors!BL581</f>
        <v>0</v>
      </c>
      <c r="I20" s="387">
        <f>All_Sectors!BM581</f>
        <v>-8.888641372292394E-3</v>
      </c>
      <c r="L20" s="370">
        <f t="shared" si="0"/>
        <v>1983</v>
      </c>
      <c r="M20" s="253">
        <f>All_Sectors!BH513</f>
        <v>0.97696445577797386</v>
      </c>
      <c r="N20" s="253">
        <f>All_Sectors!BI513</f>
        <v>0.96542562778022711</v>
      </c>
      <c r="O20" s="253">
        <f>All_Sectors!BJ513</f>
        <v>1.0790082848310569</v>
      </c>
      <c r="P20" s="253">
        <f>All_Sectors!BK513</f>
        <v>1.0062017936136707</v>
      </c>
    </row>
    <row r="21" spans="3:16" x14ac:dyDescent="0.2">
      <c r="C21" s="370" t="str">
        <f>All_Sectors!BG582</f>
        <v xml:space="preserve">Adjusted </v>
      </c>
      <c r="D21" s="387">
        <f>All_Sectors!BH582</f>
        <v>-8.6221698323990514E-3</v>
      </c>
      <c r="E21" s="387">
        <f>All_Sectors!BI582</f>
        <v>-5.7811029292771376E-3</v>
      </c>
      <c r="F21" s="387">
        <f>All_Sectors!BJ582</f>
        <v>-6.0455538278912924E-3</v>
      </c>
      <c r="G21" s="387">
        <f>All_Sectors!BK582</f>
        <v>-5.7876595364970695E-3</v>
      </c>
      <c r="H21" s="387">
        <f>All_Sectors!BL582</f>
        <v>0</v>
      </c>
      <c r="I21" s="387"/>
      <c r="L21" s="370">
        <f t="shared" si="0"/>
        <v>1984</v>
      </c>
      <c r="M21" s="253">
        <f>All_Sectors!BH514</f>
        <v>1.0116662300116339</v>
      </c>
      <c r="N21" s="253">
        <f>All_Sectors!BI514</f>
        <v>1.0168515628664625</v>
      </c>
      <c r="O21" s="253">
        <f>All_Sectors!BJ514</f>
        <v>1.0476878585441769</v>
      </c>
      <c r="P21" s="253">
        <f>All_Sectors!BK514</f>
        <v>1.0018455894501788</v>
      </c>
    </row>
    <row r="22" spans="3:16" x14ac:dyDescent="0.2">
      <c r="I22" s="448"/>
      <c r="L22" s="370">
        <f t="shared" si="0"/>
        <v>1985</v>
      </c>
      <c r="M22" s="253">
        <f>All_Sectors!BH515</f>
        <v>1</v>
      </c>
      <c r="N22" s="253">
        <f>All_Sectors!BI515</f>
        <v>1</v>
      </c>
      <c r="O22" s="253">
        <f>All_Sectors!BJ515</f>
        <v>1</v>
      </c>
      <c r="P22" s="253">
        <f>All_Sectors!BK515</f>
        <v>1</v>
      </c>
    </row>
    <row r="23" spans="3:16" x14ac:dyDescent="0.2">
      <c r="I23" s="448"/>
      <c r="L23" s="370">
        <f t="shared" si="0"/>
        <v>1986</v>
      </c>
      <c r="M23" s="253">
        <f>All_Sectors!BH516</f>
        <v>0.99441670926930181</v>
      </c>
      <c r="N23" s="253">
        <f>All_Sectors!BI516</f>
        <v>0.99351327288905067</v>
      </c>
      <c r="O23" s="253">
        <f>All_Sectors!BJ516</f>
        <v>1.0187851560785837</v>
      </c>
      <c r="P23" s="253">
        <f>All_Sectors!BK516</f>
        <v>1.0076372215364484</v>
      </c>
    </row>
    <row r="24" spans="3:16" x14ac:dyDescent="0.2">
      <c r="C24" s="2" t="s">
        <v>1760</v>
      </c>
      <c r="L24" s="370">
        <f t="shared" si="0"/>
        <v>1987</v>
      </c>
      <c r="M24" s="253">
        <f>All_Sectors!BH517</f>
        <v>0.98355293313592351</v>
      </c>
      <c r="N24" s="253">
        <f>All_Sectors!BI517</f>
        <v>1.0031800569883542</v>
      </c>
      <c r="O24" s="253">
        <f>All_Sectors!BJ517</f>
        <v>0.97013720826034511</v>
      </c>
      <c r="P24" s="253">
        <f>All_Sectors!BK517</f>
        <v>0.98888140040758443</v>
      </c>
    </row>
    <row r="25" spans="3:16" ht="26.25" thickBot="1" x14ac:dyDescent="0.25">
      <c r="C25" s="464"/>
      <c r="D25" s="465" t="s">
        <v>97</v>
      </c>
      <c r="E25" s="465" t="s">
        <v>104</v>
      </c>
      <c r="F25" s="465" t="s">
        <v>105</v>
      </c>
      <c r="G25" s="466" t="s">
        <v>106</v>
      </c>
      <c r="H25" s="465" t="s">
        <v>1088</v>
      </c>
      <c r="I25" s="465" t="s">
        <v>298</v>
      </c>
      <c r="L25" s="370">
        <f t="shared" si="0"/>
        <v>1988</v>
      </c>
      <c r="M25" s="253">
        <f>All_Sectors!BH518</f>
        <v>0.98894990766923974</v>
      </c>
      <c r="N25" s="253">
        <f>All_Sectors!BI518</f>
        <v>1.0267971005185028</v>
      </c>
      <c r="O25" s="253">
        <f>All_Sectors!BJ518</f>
        <v>0.98641317398126782</v>
      </c>
      <c r="P25" s="253">
        <f>All_Sectors!BK518</f>
        <v>0.97402907385998705</v>
      </c>
    </row>
    <row r="26" spans="3:16" x14ac:dyDescent="0.2">
      <c r="C26" s="467" t="s">
        <v>1089</v>
      </c>
      <c r="D26" s="468"/>
      <c r="E26" s="468"/>
      <c r="F26" s="468"/>
      <c r="G26" s="468"/>
      <c r="H26" s="468"/>
      <c r="I26" s="468"/>
      <c r="L26" s="370">
        <f t="shared" si="0"/>
        <v>1989</v>
      </c>
      <c r="M26" s="253">
        <f>All_Sectors!BH519</f>
        <v>0.98873602244130854</v>
      </c>
      <c r="N26" s="253">
        <f>All_Sectors!BI519</f>
        <v>1.0401579462037875</v>
      </c>
      <c r="O26" s="253">
        <f>All_Sectors!BJ519</f>
        <v>0.98533159764041933</v>
      </c>
      <c r="P26" s="253">
        <f>All_Sectors!BK519</f>
        <v>0.96511721846800635</v>
      </c>
    </row>
    <row r="27" spans="3:16" x14ac:dyDescent="0.2">
      <c r="C27" s="469" t="s">
        <v>1091</v>
      </c>
      <c r="D27" s="470">
        <f t="shared" ref="D27:I27" si="1">D9</f>
        <v>-2.1818366650020127E-2</v>
      </c>
      <c r="E27" s="470">
        <f t="shared" si="1"/>
        <v>-1.148905627631136E-2</v>
      </c>
      <c r="F27" s="470">
        <f t="shared" si="1"/>
        <v>-1.9803788307840464E-2</v>
      </c>
      <c r="G27" s="470">
        <f t="shared" si="1"/>
        <v>-1.1723018692742282E-2</v>
      </c>
      <c r="H27" s="470">
        <f t="shared" si="1"/>
        <v>-3.8933929191358185E-3</v>
      </c>
      <c r="I27" s="470">
        <f t="shared" si="1"/>
        <v>-1.3708084481571903E-2</v>
      </c>
      <c r="L27" s="370">
        <f t="shared" si="0"/>
        <v>1990</v>
      </c>
      <c r="M27" s="253">
        <f>All_Sectors!BH520</f>
        <v>0.97674544890506709</v>
      </c>
      <c r="N27" s="253">
        <f>All_Sectors!BI520</f>
        <v>1.048444734075173</v>
      </c>
      <c r="O27" s="253">
        <f>All_Sectors!BJ520</f>
        <v>0.99330959684287023</v>
      </c>
      <c r="P27" s="253">
        <f>All_Sectors!BK520</f>
        <v>0.95515668919483165</v>
      </c>
    </row>
    <row r="28" spans="3:16" x14ac:dyDescent="0.2">
      <c r="C28" s="469" t="s">
        <v>1092</v>
      </c>
      <c r="D28" s="470">
        <f t="shared" ref="D28:G29" si="2">D10</f>
        <v>-1.1939048603662683E-2</v>
      </c>
      <c r="E28" s="470">
        <f t="shared" si="2"/>
        <v>2.5777296030191632E-3</v>
      </c>
      <c r="F28" s="470">
        <f t="shared" si="2"/>
        <v>-1.5259802068921191E-2</v>
      </c>
      <c r="G28" s="470">
        <f t="shared" si="2"/>
        <v>-1.1723018692742282E-2</v>
      </c>
      <c r="H28" s="470"/>
      <c r="I28" s="389">
        <f>I10</f>
        <v>-1.0914988979496609E-2</v>
      </c>
      <c r="L28" s="370">
        <f t="shared" si="0"/>
        <v>1991</v>
      </c>
      <c r="M28" s="253">
        <f>All_Sectors!BH521</f>
        <v>0.972461670209398</v>
      </c>
      <c r="N28" s="253">
        <f>All_Sectors!BI521</f>
        <v>1.0450584288616884</v>
      </c>
      <c r="O28" s="253">
        <f>All_Sectors!BJ521</f>
        <v>0.97942203166569763</v>
      </c>
      <c r="P28" s="253">
        <f>All_Sectors!BK521</f>
        <v>0.91712551484643423</v>
      </c>
    </row>
    <row r="29" spans="3:16" x14ac:dyDescent="0.2">
      <c r="C29" s="469" t="s">
        <v>1093</v>
      </c>
      <c r="D29" s="470">
        <f t="shared" si="2"/>
        <v>-1.0353016626901801E-2</v>
      </c>
      <c r="E29" s="470">
        <f t="shared" si="2"/>
        <v>4.2362655071668254E-3</v>
      </c>
      <c r="F29" s="470">
        <f t="shared" si="2"/>
        <v>-1.4314981643866354E-2</v>
      </c>
      <c r="G29" s="470">
        <f t="shared" si="2"/>
        <v>-1.1723018692742282E-2</v>
      </c>
      <c r="H29" s="470"/>
      <c r="I29" s="470"/>
      <c r="L29" s="370">
        <f t="shared" si="0"/>
        <v>1992</v>
      </c>
      <c r="M29" s="253">
        <f>All_Sectors!BH522</f>
        <v>0.95509624754516009</v>
      </c>
      <c r="N29" s="253">
        <f>All_Sectors!BI522</f>
        <v>1.0531359115563725</v>
      </c>
      <c r="O29" s="253">
        <f>All_Sectors!BJ522</f>
        <v>0.97605749369756867</v>
      </c>
      <c r="P29" s="253">
        <f>All_Sectors!BK522</f>
        <v>0.9168561266835954</v>
      </c>
    </row>
    <row r="30" spans="3:16" x14ac:dyDescent="0.2">
      <c r="C30" s="468"/>
      <c r="D30" s="471"/>
      <c r="E30" s="471"/>
      <c r="F30" s="471"/>
      <c r="G30" s="471"/>
      <c r="H30" s="471"/>
      <c r="I30" s="471"/>
      <c r="L30" s="370">
        <f t="shared" si="0"/>
        <v>1993</v>
      </c>
      <c r="M30" s="253">
        <f>All_Sectors!BH523</f>
        <v>0.94039342570159457</v>
      </c>
      <c r="N30" s="253">
        <f>All_Sectors!BI523</f>
        <v>1.0478825133388245</v>
      </c>
      <c r="O30" s="253">
        <f>All_Sectors!BJ523</f>
        <v>0.98129593455164643</v>
      </c>
      <c r="P30" s="253">
        <f>All_Sectors!BK523</f>
        <v>0.92060839512767934</v>
      </c>
    </row>
    <row r="31" spans="3:16" x14ac:dyDescent="0.2">
      <c r="C31" s="467" t="s">
        <v>1097</v>
      </c>
      <c r="D31" s="471"/>
      <c r="E31" s="471"/>
      <c r="F31" s="471"/>
      <c r="G31" s="471"/>
      <c r="H31" s="471"/>
      <c r="I31" s="471"/>
      <c r="L31" s="370">
        <f t="shared" si="0"/>
        <v>1994</v>
      </c>
      <c r="M31" s="253">
        <f>All_Sectors!BH524</f>
        <v>0.93694723809939318</v>
      </c>
      <c r="N31" s="253">
        <f>All_Sectors!BI524</f>
        <v>1.0686074212285142</v>
      </c>
      <c r="O31" s="253">
        <f>All_Sectors!BJ524</f>
        <v>0.96158893978542437</v>
      </c>
      <c r="P31" s="253">
        <f>All_Sectors!BK524</f>
        <v>0.91767019977188213</v>
      </c>
    </row>
    <row r="32" spans="3:16" x14ac:dyDescent="0.2">
      <c r="C32" s="469" t="s">
        <v>1091</v>
      </c>
      <c r="D32" s="470">
        <f t="shared" ref="D32:I32" si="3">D14</f>
        <v>-6.4167548235982697E-3</v>
      </c>
      <c r="E32" s="470">
        <f t="shared" si="3"/>
        <v>1.9983818394420094E-3</v>
      </c>
      <c r="F32" s="470">
        <f t="shared" si="3"/>
        <v>-2.9277556401009486E-3</v>
      </c>
      <c r="G32" s="470">
        <f t="shared" si="3"/>
        <v>-4.7683565298516362E-3</v>
      </c>
      <c r="H32" s="470">
        <f t="shared" si="3"/>
        <v>-3.8695656023735037E-4</v>
      </c>
      <c r="I32" s="470">
        <f t="shared" si="3"/>
        <v>-2.784577436377611E-3</v>
      </c>
      <c r="L32" s="370">
        <f t="shared" si="0"/>
        <v>1995</v>
      </c>
      <c r="M32" s="253">
        <f>All_Sectors!BH525</f>
        <v>0.92295498808032805</v>
      </c>
      <c r="N32" s="253">
        <f>All_Sectors!BI525</f>
        <v>1.0807091208608404</v>
      </c>
      <c r="O32" s="253">
        <f>All_Sectors!BJ525</f>
        <v>0.96709168588785854</v>
      </c>
      <c r="P32" s="253">
        <f>All_Sectors!BK525</f>
        <v>0.91260196733691934</v>
      </c>
    </row>
    <row r="33" spans="3:18" x14ac:dyDescent="0.2">
      <c r="C33" s="469" t="s">
        <v>1092</v>
      </c>
      <c r="D33" s="470">
        <f t="shared" ref="D33:G34" si="4">D15</f>
        <v>-2.8500746651564102E-3</v>
      </c>
      <c r="E33" s="470">
        <f t="shared" si="4"/>
        <v>5.3772667243510153E-3</v>
      </c>
      <c r="F33" s="470">
        <f t="shared" si="4"/>
        <v>-3.2507801216884458E-3</v>
      </c>
      <c r="G33" s="470">
        <f t="shared" si="4"/>
        <v>-4.7683565298516362E-3</v>
      </c>
      <c r="H33" s="470"/>
      <c r="I33" s="389">
        <f>I15</f>
        <v>-2.0805599781577033E-3</v>
      </c>
      <c r="L33" s="370">
        <f t="shared" si="0"/>
        <v>1996</v>
      </c>
      <c r="M33" s="253">
        <f>All_Sectors!BH526</f>
        <v>0.95575722433618748</v>
      </c>
      <c r="N33" s="253">
        <f>All_Sectors!BI526</f>
        <v>1.1042954000952676</v>
      </c>
      <c r="O33" s="253">
        <f>All_Sectors!BJ526</f>
        <v>0.96141515180243142</v>
      </c>
      <c r="P33" s="253">
        <f>All_Sectors!BK526</f>
        <v>0.90593073042817418</v>
      </c>
    </row>
    <row r="34" spans="3:18" x14ac:dyDescent="0.2">
      <c r="C34" s="469" t="s">
        <v>1093</v>
      </c>
      <c r="D34" s="470">
        <f t="shared" si="4"/>
        <v>-2.6300581269381729E-3</v>
      </c>
      <c r="E34" s="470">
        <f t="shared" si="4"/>
        <v>5.6083115369633951E-3</v>
      </c>
      <c r="F34" s="470">
        <f t="shared" si="4"/>
        <v>-3.1404818130890133E-3</v>
      </c>
      <c r="G34" s="470">
        <f t="shared" si="4"/>
        <v>-4.7683565298516362E-3</v>
      </c>
      <c r="H34" s="470"/>
      <c r="I34" s="470"/>
      <c r="L34" s="370">
        <f t="shared" si="0"/>
        <v>1997</v>
      </c>
      <c r="M34" s="253">
        <f>All_Sectors!BH527</f>
        <v>0.92838600411712058</v>
      </c>
      <c r="N34" s="253">
        <f>All_Sectors!BI527</f>
        <v>1.1151317688054976</v>
      </c>
      <c r="O34" s="253">
        <f>All_Sectors!BJ527</f>
        <v>0.91954578838555912</v>
      </c>
      <c r="P34" s="253">
        <f>All_Sectors!BK527</f>
        <v>0.89476708570107855</v>
      </c>
    </row>
    <row r="35" spans="3:18" x14ac:dyDescent="0.2">
      <c r="C35" s="468"/>
      <c r="D35" s="468"/>
      <c r="E35" s="468"/>
      <c r="F35" s="468"/>
      <c r="G35" s="468"/>
      <c r="H35" s="468"/>
      <c r="I35" s="468"/>
      <c r="L35" s="370">
        <f t="shared" si="0"/>
        <v>1998</v>
      </c>
      <c r="M35" s="253">
        <f>All_Sectors!BH528</f>
        <v>0.92911269851827505</v>
      </c>
      <c r="N35" s="253">
        <f>All_Sectors!BI528</f>
        <v>1.1165024518008444</v>
      </c>
      <c r="O35" s="253">
        <f>All_Sectors!BJ528</f>
        <v>0.91787782912331606</v>
      </c>
      <c r="P35" s="253">
        <f>All_Sectors!BK528</f>
        <v>0.89522062609407849</v>
      </c>
    </row>
    <row r="36" spans="3:18" x14ac:dyDescent="0.2">
      <c r="C36" s="467" t="s">
        <v>1711</v>
      </c>
      <c r="D36" s="468"/>
      <c r="E36" s="468"/>
      <c r="F36" s="468"/>
      <c r="G36" s="468"/>
      <c r="H36" s="468"/>
      <c r="I36" s="468"/>
      <c r="L36" s="370">
        <f t="shared" si="0"/>
        <v>1999</v>
      </c>
      <c r="M36" s="253">
        <f>All_Sectors!BH529</f>
        <v>0.92747536822018151</v>
      </c>
      <c r="N36" s="253">
        <f>All_Sectors!BI529</f>
        <v>1.1179233745520627</v>
      </c>
      <c r="O36" s="253">
        <f>All_Sectors!BJ529</f>
        <v>0.91481073266646984</v>
      </c>
      <c r="P36" s="253">
        <f>All_Sectors!BK529</f>
        <v>0.90243289468672849</v>
      </c>
    </row>
    <row r="37" spans="3:18" x14ac:dyDescent="0.2">
      <c r="C37" s="469" t="s">
        <v>1091</v>
      </c>
      <c r="D37" s="470">
        <f>D19</f>
        <v>-1.3569612625838223E-2</v>
      </c>
      <c r="E37" s="470">
        <f t="shared" ref="E37:I37" si="5">E19</f>
        <v>-9.6782685523942868E-3</v>
      </c>
      <c r="F37" s="470">
        <f t="shared" si="5"/>
        <v>-1.0966051310059011E-2</v>
      </c>
      <c r="G37" s="470">
        <f t="shared" si="5"/>
        <v>-5.7876595364970695E-3</v>
      </c>
      <c r="H37" s="470">
        <f t="shared" si="5"/>
        <v>-7.935039484682771E-3</v>
      </c>
      <c r="I37" s="470">
        <f t="shared" si="5"/>
        <v>-8.8366853299345349E-3</v>
      </c>
      <c r="L37" s="370">
        <f t="shared" si="0"/>
        <v>2000</v>
      </c>
      <c r="M37" s="253">
        <f>All_Sectors!BH530</f>
        <v>0.9362824640955536</v>
      </c>
      <c r="N37" s="253">
        <f>All_Sectors!BI530</f>
        <v>1.1500622689041631</v>
      </c>
      <c r="O37" s="253">
        <f>All_Sectors!BJ530</f>
        <v>0.92437671808517718</v>
      </c>
      <c r="P37" s="253">
        <f>All_Sectors!BK530</f>
        <v>0.88736930071001807</v>
      </c>
    </row>
    <row r="38" spans="3:18" x14ac:dyDescent="0.2">
      <c r="C38" s="469" t="s">
        <v>1092</v>
      </c>
      <c r="D38" s="470">
        <f t="shared" ref="D38:I39" si="6">D20</f>
        <v>-1.2376144422154511E-2</v>
      </c>
      <c r="E38" s="470">
        <f t="shared" si="6"/>
        <v>-9.9695242897981373E-3</v>
      </c>
      <c r="F38" s="470">
        <f t="shared" si="6"/>
        <v>-8.3159376125859774E-3</v>
      </c>
      <c r="G38" s="470">
        <f t="shared" si="6"/>
        <v>-5.7876595364970695E-3</v>
      </c>
      <c r="H38" s="470"/>
      <c r="I38" s="389">
        <f t="shared" si="6"/>
        <v>-8.888641372292394E-3</v>
      </c>
      <c r="L38" s="370">
        <f t="shared" si="0"/>
        <v>2001</v>
      </c>
      <c r="M38" s="253">
        <f>All_Sectors!BH531</f>
        <v>0.92607074940062939</v>
      </c>
      <c r="N38" s="253">
        <f>All_Sectors!BI531</f>
        <v>1.1337575876304857</v>
      </c>
      <c r="O38" s="253">
        <f>All_Sectors!BJ531</f>
        <v>0.93267804815352573</v>
      </c>
      <c r="P38" s="253">
        <f>All_Sectors!BK531</f>
        <v>0.87598677623355403</v>
      </c>
    </row>
    <row r="39" spans="3:18" x14ac:dyDescent="0.2">
      <c r="C39" s="469" t="s">
        <v>1093</v>
      </c>
      <c r="D39" s="470">
        <f t="shared" si="6"/>
        <v>-8.6221698323990514E-3</v>
      </c>
      <c r="E39" s="470">
        <f t="shared" si="6"/>
        <v>-5.7811029292771376E-3</v>
      </c>
      <c r="F39" s="470">
        <f t="shared" si="6"/>
        <v>-6.0455538278912924E-3</v>
      </c>
      <c r="G39" s="470">
        <f t="shared" si="6"/>
        <v>-5.7876595364970695E-3</v>
      </c>
      <c r="H39" s="470"/>
      <c r="I39" s="470"/>
      <c r="L39" s="370">
        <f t="shared" si="0"/>
        <v>2002</v>
      </c>
      <c r="M39" s="253">
        <f>All_Sectors!BH532</f>
        <v>0.91986549391147843</v>
      </c>
      <c r="N39" s="253">
        <f>All_Sectors!BI532</f>
        <v>1.1179547172681294</v>
      </c>
      <c r="O39" s="253">
        <f>All_Sectors!BJ532</f>
        <v>0.88432384237273121</v>
      </c>
      <c r="P39" s="253">
        <f>All_Sectors!BK532</f>
        <v>0.87444584604045528</v>
      </c>
    </row>
    <row r="40" spans="3:18" x14ac:dyDescent="0.2">
      <c r="L40" s="370">
        <f t="shared" si="0"/>
        <v>2003</v>
      </c>
      <c r="M40" s="253">
        <f>All_Sectors!BH533</f>
        <v>0.92149326194106929</v>
      </c>
      <c r="N40" s="253">
        <f>All_Sectors!BI533</f>
        <v>1.1216412388589496</v>
      </c>
      <c r="O40" s="253">
        <f>All_Sectors!BJ533</f>
        <v>0.87618252879856373</v>
      </c>
      <c r="P40" s="253">
        <f>All_Sectors!BK533</f>
        <v>0.87042436321684946</v>
      </c>
    </row>
    <row r="41" spans="3:18" x14ac:dyDescent="0.2">
      <c r="L41" s="370">
        <f t="shared" si="0"/>
        <v>2004</v>
      </c>
      <c r="M41" s="253">
        <f>All_Sectors!BH534</f>
        <v>0.91413755226030091</v>
      </c>
      <c r="N41" s="253">
        <f>All_Sectors!BI534</f>
        <v>1.1276399157527803</v>
      </c>
      <c r="O41" s="253">
        <f>All_Sectors!BJ534</f>
        <v>0.86805587068612011</v>
      </c>
      <c r="P41" s="253">
        <f>All_Sectors!BK534</f>
        <v>0.85472839370446074</v>
      </c>
    </row>
    <row r="42" spans="3:18" x14ac:dyDescent="0.2">
      <c r="L42" s="370">
        <f t="shared" si="0"/>
        <v>2005</v>
      </c>
      <c r="M42" s="253">
        <f>All_Sectors!BH535</f>
        <v>0.90540164394452716</v>
      </c>
      <c r="N42" s="253">
        <f>All_Sectors!BI535</f>
        <v>1.1207271029613037</v>
      </c>
      <c r="O42" s="253">
        <f>All_Sectors!BJ535</f>
        <v>0.85124999025452186</v>
      </c>
      <c r="P42" s="253">
        <f>All_Sectors!BK535</f>
        <v>0.84177929810714847</v>
      </c>
    </row>
    <row r="43" spans="3:18" ht="26.25" thickBot="1" x14ac:dyDescent="0.25">
      <c r="C43" s="392"/>
      <c r="D43" s="390" t="s">
        <v>97</v>
      </c>
      <c r="E43" s="390" t="s">
        <v>104</v>
      </c>
      <c r="F43" s="390" t="s">
        <v>105</v>
      </c>
      <c r="G43" s="391" t="s">
        <v>1094</v>
      </c>
      <c r="H43" s="390" t="s">
        <v>1088</v>
      </c>
      <c r="I43" s="390" t="s">
        <v>298</v>
      </c>
      <c r="L43" s="370">
        <f t="shared" si="0"/>
        <v>2006</v>
      </c>
      <c r="M43" s="253">
        <f>All_Sectors!BH536</f>
        <v>0.88269161528972417</v>
      </c>
      <c r="N43" s="253">
        <f>All_Sectors!BI536</f>
        <v>1.1101131621527489</v>
      </c>
      <c r="O43" s="253">
        <f>All_Sectors!BJ536</f>
        <v>0.85160042471098996</v>
      </c>
      <c r="P43" s="253">
        <f>All_Sectors!BK536</f>
        <v>0.838269370520482</v>
      </c>
      <c r="R43" s="371" t="s">
        <v>1716</v>
      </c>
    </row>
    <row r="44" spans="3:18" ht="15.75" customHeight="1" x14ac:dyDescent="0.2">
      <c r="C44" s="371" t="s">
        <v>1089</v>
      </c>
      <c r="D44" s="387">
        <f>D29</f>
        <v>-1.0353016626901801E-2</v>
      </c>
      <c r="E44" s="387">
        <f t="shared" ref="E44:G44" si="7">E29</f>
        <v>4.2362655071668254E-3</v>
      </c>
      <c r="F44" s="387">
        <f t="shared" si="7"/>
        <v>-1.4314981643866354E-2</v>
      </c>
      <c r="G44" s="387">
        <f t="shared" si="7"/>
        <v>-1.1723018692742282E-2</v>
      </c>
      <c r="H44" s="387">
        <f>H27</f>
        <v>-3.8933929191358185E-3</v>
      </c>
      <c r="I44" s="387">
        <f>I28</f>
        <v>-1.0914988979496609E-2</v>
      </c>
      <c r="L44" s="370">
        <f t="shared" si="0"/>
        <v>2007</v>
      </c>
      <c r="M44" s="253">
        <f>All_Sectors!BH537</f>
        <v>0.88223829846822654</v>
      </c>
      <c r="N44" s="253">
        <f>All_Sectors!BI537</f>
        <v>1.1072593928834173</v>
      </c>
      <c r="O44" s="253">
        <f>All_Sectors!BJ537</f>
        <v>0.8403990195188219</v>
      </c>
      <c r="P44" s="253">
        <f>All_Sectors!BK537</f>
        <v>0.83191953983036648</v>
      </c>
    </row>
    <row r="45" spans="3:18" ht="17.25" customHeight="1" x14ac:dyDescent="0.2">
      <c r="C45" s="371" t="s">
        <v>1097</v>
      </c>
      <c r="D45" s="387">
        <f>D34</f>
        <v>-2.6300581269381729E-3</v>
      </c>
      <c r="E45" s="387">
        <f t="shared" ref="E45:G45" si="8">E34</f>
        <v>5.6083115369633951E-3</v>
      </c>
      <c r="F45" s="387">
        <f t="shared" si="8"/>
        <v>-3.1404818130890133E-3</v>
      </c>
      <c r="G45" s="387">
        <f t="shared" si="8"/>
        <v>-4.7683565298516362E-3</v>
      </c>
      <c r="H45" s="387">
        <f>H32</f>
        <v>-3.8695656023735037E-4</v>
      </c>
      <c r="I45" s="387">
        <f>I33</f>
        <v>-2.0805599781577033E-3</v>
      </c>
      <c r="L45" s="370">
        <f t="shared" si="0"/>
        <v>2008</v>
      </c>
      <c r="M45" s="253">
        <f>All_Sectors!BH538</f>
        <v>0.87842778924278875</v>
      </c>
      <c r="N45" s="253">
        <f>All_Sectors!BI538</f>
        <v>1.1061876079217767</v>
      </c>
      <c r="O45" s="253">
        <f>All_Sectors!BJ538</f>
        <v>0.85720625379828752</v>
      </c>
      <c r="P45" s="253">
        <f>All_Sectors!BK538</f>
        <v>0.82651078855921678</v>
      </c>
    </row>
    <row r="46" spans="3:18" ht="18" customHeight="1" x14ac:dyDescent="0.2">
      <c r="C46" s="371" t="s">
        <v>1095</v>
      </c>
      <c r="D46" s="387">
        <f>D39</f>
        <v>-8.6221698323990514E-3</v>
      </c>
      <c r="E46" s="387">
        <f t="shared" ref="E46:G46" si="9">E39</f>
        <v>-5.7811029292771376E-3</v>
      </c>
      <c r="F46" s="387">
        <f t="shared" si="9"/>
        <v>-6.0455538278912924E-3</v>
      </c>
      <c r="G46" s="387">
        <f t="shared" si="9"/>
        <v>-5.7876595364970695E-3</v>
      </c>
      <c r="H46" s="387">
        <f>H37</f>
        <v>-7.935039484682771E-3</v>
      </c>
      <c r="I46" s="387">
        <f>I38</f>
        <v>-8.888641372292394E-3</v>
      </c>
      <c r="L46" s="370">
        <f t="shared" si="0"/>
        <v>2009</v>
      </c>
      <c r="M46" s="253">
        <f>All_Sectors!BH539</f>
        <v>0.86033258603144858</v>
      </c>
      <c r="N46" s="253">
        <f>All_Sectors!BI539</f>
        <v>1.0853544052840824</v>
      </c>
      <c r="O46" s="253">
        <f>All_Sectors!BJ539</f>
        <v>0.87197999247558333</v>
      </c>
      <c r="P46" s="253">
        <f>All_Sectors!BK539</f>
        <v>0.82425745208327461</v>
      </c>
    </row>
    <row r="47" spans="3:18" x14ac:dyDescent="0.2">
      <c r="L47" s="370">
        <f t="shared" si="0"/>
        <v>2010</v>
      </c>
      <c r="M47" s="253">
        <f>All_Sectors!BH540</f>
        <v>0.86228973711589785</v>
      </c>
      <c r="N47" s="253">
        <f>All_Sectors!BI540</f>
        <v>1.0797534182520714</v>
      </c>
      <c r="O47" s="253">
        <f>All_Sectors!BJ540</f>
        <v>0.86419756044516638</v>
      </c>
      <c r="P47" s="253">
        <f>All_Sectors!BK540</f>
        <v>0.82566657545572286</v>
      </c>
    </row>
    <row r="48" spans="3:18" x14ac:dyDescent="0.2">
      <c r="L48" s="370">
        <f t="shared" si="0"/>
        <v>2011</v>
      </c>
      <c r="M48" s="253">
        <f>All_Sectors!BH541</f>
        <v>0.85121274811448366</v>
      </c>
      <c r="N48" s="253">
        <f>All_Sectors!BI541</f>
        <v>1.0790051160116139</v>
      </c>
      <c r="O48" s="253">
        <f>All_Sectors!BJ541</f>
        <v>0.86472952326557995</v>
      </c>
      <c r="P48" s="253">
        <f>All_Sectors!BK541</f>
        <v>0.83248236739814063</v>
      </c>
    </row>
    <row r="49" spans="3:17" ht="26.25" thickBot="1" x14ac:dyDescent="0.25">
      <c r="C49" s="392"/>
      <c r="D49" s="393" t="s">
        <v>97</v>
      </c>
      <c r="E49" s="393" t="s">
        <v>104</v>
      </c>
      <c r="F49" s="393" t="s">
        <v>105</v>
      </c>
      <c r="G49" s="391" t="s">
        <v>106</v>
      </c>
      <c r="H49" s="393" t="s">
        <v>1088</v>
      </c>
      <c r="I49" s="390" t="s">
        <v>298</v>
      </c>
    </row>
    <row r="50" spans="3:17" x14ac:dyDescent="0.2">
      <c r="C50" s="371" t="s">
        <v>1089</v>
      </c>
      <c r="D50" s="387">
        <f>-D44</f>
        <v>1.0353016626901801E-2</v>
      </c>
      <c r="E50" s="387">
        <f t="shared" ref="E50:I51" si="10">-E44</f>
        <v>-4.2362655071668254E-3</v>
      </c>
      <c r="F50" s="387">
        <f t="shared" si="10"/>
        <v>1.4314981643866354E-2</v>
      </c>
      <c r="G50" s="387">
        <f t="shared" si="10"/>
        <v>1.1723018692742282E-2</v>
      </c>
      <c r="H50" s="387">
        <f t="shared" si="10"/>
        <v>3.8933929191358185E-3</v>
      </c>
      <c r="I50" s="387">
        <f t="shared" si="10"/>
        <v>1.0914988979496609E-2</v>
      </c>
      <c r="L50" s="6" t="s">
        <v>1717</v>
      </c>
      <c r="O50" s="371" t="s">
        <v>1758</v>
      </c>
    </row>
    <row r="51" spans="3:17" x14ac:dyDescent="0.2">
      <c r="C51" s="371" t="s">
        <v>1097</v>
      </c>
      <c r="D51" s="387">
        <f t="shared" ref="D51:I52" si="11">-D45</f>
        <v>2.6300581269381729E-3</v>
      </c>
      <c r="E51" s="387">
        <f t="shared" si="11"/>
        <v>-5.6083115369633951E-3</v>
      </c>
      <c r="F51" s="387">
        <f t="shared" si="11"/>
        <v>3.1404818130890133E-3</v>
      </c>
      <c r="G51" s="387">
        <f t="shared" si="11"/>
        <v>4.7683565298516362E-3</v>
      </c>
      <c r="H51" s="387">
        <f t="shared" si="10"/>
        <v>3.8695656023735037E-4</v>
      </c>
      <c r="I51" s="387">
        <f t="shared" si="11"/>
        <v>2.0805599781577033E-3</v>
      </c>
    </row>
    <row r="52" spans="3:17" x14ac:dyDescent="0.2">
      <c r="C52" s="371" t="s">
        <v>1711</v>
      </c>
      <c r="D52" s="387">
        <f t="shared" si="11"/>
        <v>8.6221698323990514E-3</v>
      </c>
      <c r="E52" s="387">
        <f t="shared" si="11"/>
        <v>5.7811029292771376E-3</v>
      </c>
      <c r="F52" s="387">
        <f t="shared" si="11"/>
        <v>6.0455538278912924E-3</v>
      </c>
      <c r="G52" s="387">
        <f t="shared" si="11"/>
        <v>5.7876595364970695E-3</v>
      </c>
      <c r="H52" s="387">
        <f t="shared" si="11"/>
        <v>7.935039484682771E-3</v>
      </c>
      <c r="I52" s="387">
        <f t="shared" si="11"/>
        <v>8.888641372292394E-3</v>
      </c>
      <c r="K52" s="371" t="s">
        <v>1077</v>
      </c>
      <c r="L52">
        <v>1970</v>
      </c>
      <c r="M52" s="253">
        <f>All_Sectors!CW$105</f>
        <v>0.22378478242952929</v>
      </c>
      <c r="N52" s="253">
        <f>All_Sectors!CX$105</f>
        <v>0.1356825981299154</v>
      </c>
      <c r="O52" s="253">
        <f>All_Sectors!CY$105</f>
        <v>0.39450343958270967</v>
      </c>
      <c r="P52" s="253">
        <f>All_Sectors!CZ$105</f>
        <v>0.24602917985784561</v>
      </c>
      <c r="Q52" s="253">
        <f>SUM(M52:P52)</f>
        <v>1</v>
      </c>
    </row>
    <row r="53" spans="3:17" x14ac:dyDescent="0.2">
      <c r="K53" s="371" t="s">
        <v>512</v>
      </c>
      <c r="L53">
        <v>1985</v>
      </c>
      <c r="M53" s="253">
        <f>All_Sectors!CW$120</f>
        <v>0.2313750911483386</v>
      </c>
      <c r="N53" s="253">
        <f>All_Sectors!CX$120</f>
        <v>0.16560519367036367</v>
      </c>
      <c r="O53" s="253">
        <f>All_Sectors!CY$120</f>
        <v>0.32345631209530135</v>
      </c>
      <c r="P53" s="253">
        <f>All_Sectors!CZ$120</f>
        <v>0.27956340308599625</v>
      </c>
      <c r="Q53" s="253">
        <f t="shared" ref="Q53:Q54" si="12">SUM(M53:P53)</f>
        <v>0.99999999999999989</v>
      </c>
    </row>
    <row r="54" spans="3:17" x14ac:dyDescent="0.2">
      <c r="L54">
        <v>2011</v>
      </c>
      <c r="M54" s="253">
        <f>All_Sectors!CW$146</f>
        <v>0.23903865013672346</v>
      </c>
      <c r="N54" s="253">
        <f>All_Sectors!CX$146</f>
        <v>0.19592386412908641</v>
      </c>
      <c r="O54" s="253">
        <f>All_Sectors!CY$146</f>
        <v>0.26417037943242389</v>
      </c>
      <c r="P54" s="253">
        <f>All_Sectors!CZ$146</f>
        <v>0.30086710630176622</v>
      </c>
      <c r="Q54" s="253">
        <f t="shared" si="12"/>
        <v>1</v>
      </c>
    </row>
    <row r="56" spans="3:17" x14ac:dyDescent="0.2">
      <c r="C56" s="395" t="s">
        <v>1098</v>
      </c>
      <c r="D56" s="395" t="s">
        <v>1101</v>
      </c>
      <c r="E56" s="447" t="s">
        <v>1759</v>
      </c>
      <c r="K56" s="371" t="s">
        <v>1729</v>
      </c>
      <c r="L56">
        <f>All_Sectors!B569</f>
        <v>1970</v>
      </c>
      <c r="M56" s="253">
        <f>All_Sectors!C569</f>
        <v>0.20292043997686673</v>
      </c>
      <c r="N56" s="253">
        <f>All_Sectors!D569</f>
        <v>0.12303237159746111</v>
      </c>
      <c r="O56" s="253">
        <f>All_Sectors!E569</f>
        <v>0.43674360006263735</v>
      </c>
      <c r="P56" s="253">
        <f>All_Sectors!F569</f>
        <v>0.23730358836303492</v>
      </c>
    </row>
    <row r="57" spans="3:17" x14ac:dyDescent="0.2">
      <c r="C57" t="s">
        <v>1099</v>
      </c>
      <c r="D57" s="26">
        <f>LongChart!O72</f>
        <v>0.46118887112603296</v>
      </c>
      <c r="E57" s="26">
        <f>LongChart!P72</f>
        <v>0.7298579940240375</v>
      </c>
      <c r="L57">
        <f>All_Sectors!B570</f>
        <v>1985</v>
      </c>
      <c r="M57" s="253">
        <f>All_Sectors!C570</f>
        <v>0.20997530665364267</v>
      </c>
      <c r="N57" s="253">
        <f>All_Sectors!D570</f>
        <v>0.14989250524842254</v>
      </c>
      <c r="O57" s="253">
        <f>All_Sectors!E570</f>
        <v>0.37718861419026017</v>
      </c>
      <c r="P57" s="253">
        <f>All_Sectors!F570</f>
        <v>0.2629435739076747</v>
      </c>
    </row>
    <row r="58" spans="3:17" x14ac:dyDescent="0.2">
      <c r="C58" t="s">
        <v>1100</v>
      </c>
      <c r="D58" s="26">
        <f>LongChart!O73</f>
        <v>-1.9162706065968815E-2</v>
      </c>
      <c r="E58" s="26">
        <f>LongChart!P73</f>
        <v>-7.8417243049732077E-3</v>
      </c>
      <c r="L58">
        <f>All_Sectors!B571</f>
        <v>2011</v>
      </c>
      <c r="M58" s="253">
        <f>All_Sectors!C571</f>
        <v>0.21992164374510587</v>
      </c>
      <c r="N58" s="253">
        <f>All_Sectors!D571</f>
        <v>0.18460865823099654</v>
      </c>
      <c r="O58" s="253">
        <f>All_Sectors!E571</f>
        <v>0.31592281573229486</v>
      </c>
      <c r="P58" s="253">
        <f>All_Sectors!F571</f>
        <v>0.27954688229160268</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6"/>
  <sheetViews>
    <sheetView workbookViewId="0">
      <selection activeCell="K10" sqref="K10"/>
    </sheetView>
  </sheetViews>
  <sheetFormatPr defaultRowHeight="12.75" x14ac:dyDescent="0.2"/>
  <cols>
    <col min="1" max="1" width="8.42578125" customWidth="1"/>
    <col min="2" max="2" width="15.140625" customWidth="1"/>
    <col min="3" max="3" width="12.5703125" customWidth="1"/>
    <col min="4" max="4" width="10.42578125" customWidth="1"/>
    <col min="5" max="5" width="14.5703125" customWidth="1"/>
    <col min="6" max="6" width="13.140625" customWidth="1"/>
    <col min="7" max="7" width="10.28515625" customWidth="1"/>
    <col min="8" max="8" width="10.42578125" customWidth="1"/>
  </cols>
  <sheetData>
    <row r="1" spans="1:8" ht="15" x14ac:dyDescent="0.25">
      <c r="A1" s="145" t="s">
        <v>321</v>
      </c>
    </row>
    <row r="3" spans="1:8" x14ac:dyDescent="0.2">
      <c r="B3" s="30" t="s">
        <v>97</v>
      </c>
      <c r="C3" s="30" t="s">
        <v>104</v>
      </c>
      <c r="D3" s="30" t="s">
        <v>105</v>
      </c>
      <c r="E3" s="30" t="s">
        <v>106</v>
      </c>
      <c r="F3" s="30" t="s">
        <v>180</v>
      </c>
      <c r="G3" s="30" t="s">
        <v>111</v>
      </c>
      <c r="H3" s="310" t="s">
        <v>105</v>
      </c>
    </row>
    <row r="4" spans="1:8" x14ac:dyDescent="0.2">
      <c r="B4" s="31" t="s">
        <v>934</v>
      </c>
      <c r="C4" s="31" t="s">
        <v>112</v>
      </c>
      <c r="D4" s="31" t="s">
        <v>113</v>
      </c>
      <c r="E4" s="31" t="s">
        <v>114</v>
      </c>
      <c r="F4" s="31" t="s">
        <v>181</v>
      </c>
      <c r="G4" s="31" t="s">
        <v>115</v>
      </c>
      <c r="H4" s="86" t="s">
        <v>477</v>
      </c>
    </row>
    <row r="5" spans="1:8" ht="13.5" thickBot="1" x14ac:dyDescent="0.25">
      <c r="A5" s="4" t="s">
        <v>103</v>
      </c>
      <c r="B5" s="222" t="s">
        <v>117</v>
      </c>
      <c r="C5" s="222" t="s">
        <v>98</v>
      </c>
      <c r="D5" s="425" t="s">
        <v>562</v>
      </c>
      <c r="E5" s="222" t="s">
        <v>312</v>
      </c>
      <c r="F5" s="222" t="s">
        <v>37</v>
      </c>
      <c r="G5" s="425" t="s">
        <v>1781</v>
      </c>
      <c r="H5" s="311" t="s">
        <v>478</v>
      </c>
    </row>
    <row r="6" spans="1:8" x14ac:dyDescent="0.2">
      <c r="A6" s="1">
        <v>1949</v>
      </c>
      <c r="B6" s="231"/>
      <c r="C6" s="231">
        <f>[10]Floorspace_estimates!T8</f>
        <v>27235.148729606164</v>
      </c>
      <c r="D6" s="231"/>
      <c r="E6" s="265"/>
      <c r="F6" s="42">
        <f>'[13]Electricity_Only&gt;Total'!N10</f>
        <v>291542.50754620484</v>
      </c>
      <c r="G6" s="42">
        <f>GDPLev!C29</f>
        <v>2007</v>
      </c>
      <c r="H6" s="1"/>
    </row>
    <row r="7" spans="1:8" x14ac:dyDescent="0.2">
      <c r="A7" s="1">
        <f>A6+1</f>
        <v>1950</v>
      </c>
      <c r="B7" s="231"/>
      <c r="C7" s="231">
        <f>[10]Floorspace_estimates!T9</f>
        <v>27788.637079656914</v>
      </c>
      <c r="D7" s="231"/>
      <c r="E7" s="265"/>
      <c r="F7" s="42">
        <f>'[13]Electricity_Only&gt;Total'!N11</f>
        <v>329532.61568906193</v>
      </c>
      <c r="G7" s="42">
        <f>GDPLev!C30</f>
        <v>2181.9</v>
      </c>
      <c r="H7" s="51"/>
    </row>
    <row r="8" spans="1:8" x14ac:dyDescent="0.2">
      <c r="A8" s="1">
        <f t="shared" ref="A8:A68" si="0">A7+1</f>
        <v>1951</v>
      </c>
      <c r="B8" s="231"/>
      <c r="C8" s="231">
        <f>[10]Floorspace_estimates!T10</f>
        <v>28246.642791733044</v>
      </c>
      <c r="D8" s="231"/>
      <c r="E8" s="265"/>
      <c r="F8" s="42">
        <f>'[13]Electricity_Only&gt;Total'!N12</f>
        <v>371043.60197477631</v>
      </c>
      <c r="G8" s="42">
        <f>GDPLev!C31</f>
        <v>2357.6999999999998</v>
      </c>
      <c r="H8" s="51"/>
    </row>
    <row r="9" spans="1:8" x14ac:dyDescent="0.2">
      <c r="A9" s="1">
        <f t="shared" si="0"/>
        <v>1952</v>
      </c>
      <c r="B9" s="231"/>
      <c r="C9" s="231">
        <f>[10]Floorspace_estimates!T11</f>
        <v>28701.498970601177</v>
      </c>
      <c r="D9" s="231"/>
      <c r="E9" s="265"/>
      <c r="F9" s="42">
        <f>'[13]Electricity_Only&gt;Total'!N13</f>
        <v>399661.25926049054</v>
      </c>
      <c r="G9" s="42">
        <f>GDPLev!C32</f>
        <v>2453.6999999999998</v>
      </c>
      <c r="H9" s="51"/>
    </row>
    <row r="10" spans="1:8" x14ac:dyDescent="0.2">
      <c r="A10" s="1">
        <f t="shared" si="0"/>
        <v>1953</v>
      </c>
      <c r="B10" s="231"/>
      <c r="C10" s="231">
        <f>[10]Floorspace_estimates!T12</f>
        <v>29253.228242721685</v>
      </c>
      <c r="D10" s="231"/>
      <c r="E10" s="265"/>
      <c r="F10" s="42">
        <f>'[13]Electricity_Only&gt;Total'!N14</f>
        <v>442992.09754620487</v>
      </c>
      <c r="G10" s="42">
        <f>GDPLev!C33</f>
        <v>2568.9</v>
      </c>
      <c r="H10" s="51"/>
    </row>
    <row r="11" spans="1:8" x14ac:dyDescent="0.2">
      <c r="A11" s="1">
        <f t="shared" si="0"/>
        <v>1954</v>
      </c>
      <c r="B11" s="231"/>
      <c r="C11" s="231">
        <f>[10]Floorspace_estimates!T13</f>
        <v>29913.833099802614</v>
      </c>
      <c r="D11" s="231"/>
      <c r="E11" s="265"/>
      <c r="F11" s="42">
        <f>'[13]Electricity_Only&gt;Total'!N15</f>
        <v>471881.34911763348</v>
      </c>
      <c r="G11" s="42">
        <f>GDPLev!C34</f>
        <v>2554.4</v>
      </c>
      <c r="H11" s="51"/>
    </row>
    <row r="12" spans="1:8" x14ac:dyDescent="0.2">
      <c r="A12" s="1">
        <f t="shared" si="0"/>
        <v>1955</v>
      </c>
      <c r="B12" s="231"/>
      <c r="C12" s="231">
        <f>[10]Floorspace_estimates!T14</f>
        <v>30679.715723217607</v>
      </c>
      <c r="D12" s="231"/>
      <c r="E12" s="265"/>
      <c r="F12" s="42">
        <f>'[13]Electricity_Only&gt;Total'!N16</f>
        <v>547223.51654620492</v>
      </c>
      <c r="G12" s="42">
        <f>GDPLev!C35</f>
        <v>2736.4</v>
      </c>
      <c r="H12" s="51"/>
    </row>
    <row r="13" spans="1:8" x14ac:dyDescent="0.2">
      <c r="A13" s="1">
        <f t="shared" si="0"/>
        <v>1956</v>
      </c>
      <c r="B13" s="231"/>
      <c r="C13" s="231">
        <f>[10]Floorspace_estimates!T15</f>
        <v>31512.619132312589</v>
      </c>
      <c r="D13" s="231"/>
      <c r="E13" s="265"/>
      <c r="F13" s="42">
        <f>'[13]Electricity_Only&gt;Total'!N17</f>
        <v>600764.35826049047</v>
      </c>
      <c r="G13" s="42">
        <f>GDPLev!C36</f>
        <v>2794.7</v>
      </c>
      <c r="H13" s="51"/>
    </row>
    <row r="14" spans="1:8" x14ac:dyDescent="0.2">
      <c r="A14" s="1">
        <f t="shared" si="0"/>
        <v>1957</v>
      </c>
      <c r="B14" s="231"/>
      <c r="C14" s="231">
        <f>[10]Floorspace_estimates!T16</f>
        <v>32345.382764320952</v>
      </c>
      <c r="D14" s="231"/>
      <c r="E14" s="265"/>
      <c r="F14" s="42">
        <f>'[13]Electricity_Only&gt;Total'!N18</f>
        <v>631627.07360272272</v>
      </c>
      <c r="G14" s="42">
        <f>GDPLev!C37</f>
        <v>2853.5</v>
      </c>
      <c r="H14" s="51"/>
    </row>
    <row r="15" spans="1:8" x14ac:dyDescent="0.2">
      <c r="A15" s="1">
        <f t="shared" si="0"/>
        <v>1958</v>
      </c>
      <c r="B15" s="231"/>
      <c r="C15" s="231">
        <f>[10]Floorspace_estimates!T17</f>
        <v>33206.848339272772</v>
      </c>
      <c r="D15" s="231"/>
      <c r="E15" s="265"/>
      <c r="F15" s="42">
        <f>'[13]Electricity_Only&gt;Total'!N19</f>
        <v>645200.54431700835</v>
      </c>
      <c r="G15" s="42">
        <f>GDPLev!C38</f>
        <v>2832.6</v>
      </c>
      <c r="H15" s="51"/>
    </row>
    <row r="16" spans="1:8" x14ac:dyDescent="0.2">
      <c r="A16" s="1">
        <f t="shared" si="0"/>
        <v>1959</v>
      </c>
      <c r="B16" s="231"/>
      <c r="C16" s="231">
        <f>[10]Floorspace_estimates!T18</f>
        <v>34088.664024781632</v>
      </c>
      <c r="D16" s="231"/>
      <c r="E16" s="265"/>
      <c r="F16" s="42">
        <f>'[13]Electricity_Only&gt;Total'!N20</f>
        <v>710092.41788843693</v>
      </c>
      <c r="G16" s="42">
        <f>GDPLev!C39</f>
        <v>3028.1</v>
      </c>
      <c r="H16" s="51"/>
    </row>
    <row r="17" spans="1:8" x14ac:dyDescent="0.2">
      <c r="A17" s="1">
        <f t="shared" si="0"/>
        <v>1960</v>
      </c>
      <c r="B17" s="231"/>
      <c r="C17" s="231">
        <f>[10]Floorspace_estimates!F8</f>
        <v>34692.396596239487</v>
      </c>
      <c r="D17" s="231"/>
      <c r="E17" s="265"/>
      <c r="F17" s="42">
        <f>'[13]Electricity_Only&gt;Total'!N21</f>
        <v>755624.35993834713</v>
      </c>
      <c r="G17" s="42">
        <f>GDPLev!C40</f>
        <v>3105.8</v>
      </c>
      <c r="H17" s="51"/>
    </row>
    <row r="18" spans="1:8" x14ac:dyDescent="0.2">
      <c r="A18" s="1">
        <f t="shared" si="0"/>
        <v>1961</v>
      </c>
      <c r="B18" s="231"/>
      <c r="C18" s="231">
        <f>[10]Floorspace_estimates!F9</f>
        <v>35344.195837661653</v>
      </c>
      <c r="D18" s="231"/>
      <c r="E18" s="265"/>
      <c r="F18" s="42">
        <f>'[13]Electricity_Only&gt;Total'!N22</f>
        <v>793825.06008120405</v>
      </c>
      <c r="G18" s="42">
        <f>GDPLev!C41</f>
        <v>3185.1</v>
      </c>
      <c r="H18" s="51"/>
    </row>
    <row r="19" spans="1:8" x14ac:dyDescent="0.2">
      <c r="A19" s="1">
        <f t="shared" si="0"/>
        <v>1962</v>
      </c>
      <c r="B19" s="231"/>
      <c r="C19" s="231">
        <f>[10]Floorspace_estimates!F10</f>
        <v>36019.174273443197</v>
      </c>
      <c r="D19" s="231"/>
      <c r="E19" s="265"/>
      <c r="F19" s="42">
        <f>'[13]Electricity_Only&gt;Total'!N23</f>
        <v>854599.78465263289</v>
      </c>
      <c r="G19" s="42">
        <f>GDPLev!C42</f>
        <v>3379.9</v>
      </c>
      <c r="H19" s="51"/>
    </row>
    <row r="20" spans="1:8" x14ac:dyDescent="0.2">
      <c r="A20" s="1">
        <f t="shared" si="0"/>
        <v>1963</v>
      </c>
      <c r="B20" s="231"/>
      <c r="C20" s="231">
        <f>[10]Floorspace_estimates!F11</f>
        <v>36743.103932126673</v>
      </c>
      <c r="D20" s="231"/>
      <c r="E20" s="265"/>
      <c r="F20" s="42">
        <f>'[13]Electricity_Only&gt;Total'!N24</f>
        <v>916856.45179548988</v>
      </c>
      <c r="G20" s="42">
        <f>GDPLev!C43</f>
        <v>3527.1</v>
      </c>
      <c r="H20" s="51"/>
    </row>
    <row r="21" spans="1:8" x14ac:dyDescent="0.2">
      <c r="A21" s="1">
        <f t="shared" si="0"/>
        <v>1964</v>
      </c>
      <c r="B21" s="231"/>
      <c r="C21" s="231">
        <f>[10]Floorspace_estimates!F12</f>
        <v>37509.906313800413</v>
      </c>
      <c r="D21" s="231"/>
      <c r="E21" s="265"/>
      <c r="F21" s="42">
        <f>'[13]Electricity_Only&gt;Total'!N25</f>
        <v>984063.47308120411</v>
      </c>
      <c r="G21" s="42">
        <f>GDPLev!C44</f>
        <v>3730.5</v>
      </c>
      <c r="H21" s="51"/>
    </row>
    <row r="22" spans="1:8" x14ac:dyDescent="0.2">
      <c r="A22" s="1">
        <f t="shared" si="0"/>
        <v>1965</v>
      </c>
      <c r="B22" s="231"/>
      <c r="C22" s="231">
        <f>[10]Floorspace_estimates!F13</f>
        <v>38329.005933125394</v>
      </c>
      <c r="D22" s="231"/>
      <c r="E22" s="265"/>
      <c r="F22" s="42">
        <f>'[13]Electricity_Only&gt;Total'!N26</f>
        <v>1055384.5539383471</v>
      </c>
      <c r="G22" s="42">
        <f>GDPLev!C45</f>
        <v>3972.9</v>
      </c>
      <c r="H22" s="51"/>
    </row>
    <row r="23" spans="1:8" x14ac:dyDescent="0.2">
      <c r="A23" s="1">
        <f t="shared" si="0"/>
        <v>1966</v>
      </c>
      <c r="B23" s="231"/>
      <c r="C23" s="231">
        <f>[10]Floorspace_estimates!F14</f>
        <v>39236.168078555282</v>
      </c>
      <c r="D23" s="231"/>
      <c r="E23" s="265"/>
      <c r="F23" s="42">
        <f>'[13]Electricity_Only&gt;Total'!N27</f>
        <v>1144513.0695097756</v>
      </c>
      <c r="G23" s="42">
        <f>GDPLev!C46</f>
        <v>4234.8999999999996</v>
      </c>
      <c r="H23" s="51"/>
    </row>
    <row r="24" spans="1:8" x14ac:dyDescent="0.2">
      <c r="A24" s="1">
        <f t="shared" si="0"/>
        <v>1967</v>
      </c>
      <c r="B24" s="231"/>
      <c r="C24" s="231">
        <f>[10]Floorspace_estimates!F15</f>
        <v>40166.88589064408</v>
      </c>
      <c r="D24" s="231"/>
      <c r="E24" s="265"/>
      <c r="F24" s="42">
        <f>'[13]Electricity_Only&gt;Total'!N28</f>
        <v>1214519.9269383471</v>
      </c>
      <c r="G24" s="42">
        <f>GDPLev!C47</f>
        <v>4351.2</v>
      </c>
      <c r="H24" s="51"/>
    </row>
    <row r="25" spans="1:8" x14ac:dyDescent="0.2">
      <c r="A25" s="1">
        <f t="shared" si="0"/>
        <v>1968</v>
      </c>
      <c r="B25" s="231"/>
      <c r="C25" s="231">
        <f>[10]Floorspace_estimates!F16</f>
        <v>41119.338763690568</v>
      </c>
      <c r="D25" s="231"/>
      <c r="E25" s="265"/>
      <c r="F25" s="42">
        <f>'[13]Electricity_Only&gt;Total'!N29</f>
        <v>1329625.1082240613</v>
      </c>
      <c r="G25" s="42">
        <f>GDPLev!C48</f>
        <v>4564.7</v>
      </c>
      <c r="H25" s="51"/>
    </row>
    <row r="26" spans="1:8" x14ac:dyDescent="0.2">
      <c r="A26" s="1">
        <f t="shared" si="0"/>
        <v>1969</v>
      </c>
      <c r="B26" s="231"/>
      <c r="C26" s="231">
        <f>[10]Floorspace_estimates!F17</f>
        <v>42169.102376586241</v>
      </c>
      <c r="D26" s="231"/>
      <c r="E26" s="265"/>
      <c r="F26" s="42">
        <f>'[13]Electricity_Only&gt;Total'!N30</f>
        <v>1442339.9699383471</v>
      </c>
      <c r="G26" s="42">
        <f>GDPLev!C49</f>
        <v>4707.8999999999996</v>
      </c>
      <c r="H26" s="51"/>
    </row>
    <row r="27" spans="1:8" x14ac:dyDescent="0.2">
      <c r="A27" s="1">
        <f t="shared" si="0"/>
        <v>1970</v>
      </c>
      <c r="B27" s="231">
        <f>[2]National!N36</f>
        <v>63443</v>
      </c>
      <c r="C27" s="231">
        <f>[10]Floorspace_estimates!F18</f>
        <v>43217.587378911085</v>
      </c>
      <c r="D27" s="42">
        <f>[11]Total_Industrial!J31*0.001</f>
        <v>1373.1050998283695</v>
      </c>
      <c r="E27" s="265">
        <f>'[12]Total_Transportation '!J31</f>
        <v>0.68193706832566803</v>
      </c>
      <c r="F27" s="42">
        <f>'[13]Electricity_Only&gt;Total'!N31</f>
        <v>1531952.1592716095</v>
      </c>
      <c r="G27" s="42">
        <f>GDPLev!C50</f>
        <v>4717.7</v>
      </c>
      <c r="H27" s="51"/>
    </row>
    <row r="28" spans="1:8" x14ac:dyDescent="0.2">
      <c r="A28" s="1">
        <f t="shared" si="0"/>
        <v>1971</v>
      </c>
      <c r="B28" s="231">
        <f>[2]National!N37</f>
        <v>65211.199999999997</v>
      </c>
      <c r="C28" s="231">
        <f>[10]Floorspace_estimates!F19</f>
        <v>44196.531411053329</v>
      </c>
      <c r="D28" s="42">
        <f>[11]Total_Industrial!J32*0.001</f>
        <v>1330.8485709901611</v>
      </c>
      <c r="E28" s="265">
        <f>'[12]Total_Transportation '!J32</f>
        <v>0.71329863032904883</v>
      </c>
      <c r="F28" s="42">
        <f>'[13]Electricity_Only&gt;Total'!N32</f>
        <v>1612721.5022716094</v>
      </c>
      <c r="G28" s="42">
        <f>GDPLev!C51</f>
        <v>4873</v>
      </c>
      <c r="H28" s="51"/>
    </row>
    <row r="29" spans="1:8" x14ac:dyDescent="0.2">
      <c r="A29" s="1">
        <f t="shared" si="0"/>
        <v>1972</v>
      </c>
      <c r="B29" s="231">
        <f>[2]National!N38</f>
        <v>67274.100000000006</v>
      </c>
      <c r="C29" s="231">
        <f>[10]Floorspace_estimates!F20</f>
        <v>45237.158093969592</v>
      </c>
      <c r="D29" s="42">
        <f>[11]Total_Industrial!J33*0.001</f>
        <v>1387.1972804939919</v>
      </c>
      <c r="E29" s="265">
        <f>'[12]Total_Transportation '!J33</f>
        <v>0.75758347402363191</v>
      </c>
      <c r="F29" s="42">
        <f>'[13]Electricity_Only&gt;Total'!N33</f>
        <v>1749731.0162716096</v>
      </c>
      <c r="G29" s="42">
        <f>GDPLev!C52</f>
        <v>5128.8</v>
      </c>
      <c r="H29" s="51"/>
    </row>
    <row r="30" spans="1:8" x14ac:dyDescent="0.2">
      <c r="A30" s="1">
        <f t="shared" si="0"/>
        <v>1973</v>
      </c>
      <c r="B30" s="231">
        <f>[2]National!N39</f>
        <v>69263.55687920819</v>
      </c>
      <c r="C30" s="231">
        <f>[10]Floorspace_estimates!F21</f>
        <v>46382.587898653008</v>
      </c>
      <c r="D30" s="42">
        <f>[11]Total_Industrial!J34*0.001</f>
        <v>1465.2159176013483</v>
      </c>
      <c r="E30" s="265">
        <f>'[12]Total_Transportation '!J34</f>
        <v>0.78563192137415572</v>
      </c>
      <c r="F30" s="42">
        <f>'[13]Electricity_Only&gt;Total'!N34</f>
        <v>1860776.9962716096</v>
      </c>
      <c r="G30" s="42">
        <f>GDPLev!C53</f>
        <v>5418.2</v>
      </c>
      <c r="H30" s="51"/>
    </row>
    <row r="31" spans="1:8" x14ac:dyDescent="0.2">
      <c r="A31" s="1">
        <f t="shared" si="0"/>
        <v>1974</v>
      </c>
      <c r="B31" s="231">
        <f>[2]National!N40</f>
        <v>70809.498826130162</v>
      </c>
      <c r="C31" s="231">
        <f>[10]Floorspace_estimates!F22</f>
        <v>47542.368755172327</v>
      </c>
      <c r="D31" s="42">
        <f>[11]Total_Industrial!J35*0.001</f>
        <v>1413.1475535661289</v>
      </c>
      <c r="E31" s="265">
        <f>'[12]Total_Transportation '!J35</f>
        <v>0.77065445171387126</v>
      </c>
      <c r="F31" s="42">
        <f>'[13]Electricity_Only&gt;Total'!N35</f>
        <v>1867253.3952716095</v>
      </c>
      <c r="G31" s="42">
        <f>GDPLev!C54</f>
        <v>5390.2</v>
      </c>
      <c r="H31" s="51"/>
    </row>
    <row r="32" spans="1:8" x14ac:dyDescent="0.2">
      <c r="A32" s="1">
        <f t="shared" si="0"/>
        <v>1975</v>
      </c>
      <c r="B32" s="231">
        <f>[2]National!N41</f>
        <v>72520.665866179261</v>
      </c>
      <c r="C32" s="231">
        <f>[10]Floorspace_estimates!F23</f>
        <v>48478.406456760917</v>
      </c>
      <c r="D32" s="42">
        <f>[11]Total_Industrial!J36*0.001</f>
        <v>1321.9853760683663</v>
      </c>
      <c r="E32" s="265">
        <f>'[12]Total_Transportation '!J36</f>
        <v>0.77452140459660235</v>
      </c>
      <c r="F32" s="42">
        <f>'[13]Electricity_Only&gt;Total'!N36</f>
        <v>1917804.5532716094</v>
      </c>
      <c r="G32" s="42">
        <f>GDPLev!C55</f>
        <v>5379.5</v>
      </c>
      <c r="H32" s="51"/>
    </row>
    <row r="33" spans="1:8" x14ac:dyDescent="0.2">
      <c r="A33" s="1">
        <f t="shared" si="0"/>
        <v>1976</v>
      </c>
      <c r="B33" s="231">
        <f>[2]National!N42</f>
        <v>74047.725476823762</v>
      </c>
      <c r="C33" s="231">
        <f>[10]Floorspace_estimates!F24</f>
        <v>49218.818000569161</v>
      </c>
      <c r="D33" s="42">
        <f>[11]Total_Industrial!J37*0.001</f>
        <v>1414.4739095075224</v>
      </c>
      <c r="E33" s="265">
        <f>'[12]Total_Transportation '!J37</f>
        <v>0.82042491580161059</v>
      </c>
      <c r="F33" s="42">
        <f>'[13]Electricity_Only&gt;Total'!N37</f>
        <v>2037794.1892716093</v>
      </c>
      <c r="G33" s="42">
        <f>GDPLev!C56</f>
        <v>5669.3</v>
      </c>
      <c r="H33" s="51"/>
    </row>
    <row r="34" spans="1:8" x14ac:dyDescent="0.2">
      <c r="A34" s="1">
        <f t="shared" si="0"/>
        <v>1977</v>
      </c>
      <c r="B34" s="231">
        <f>[2]National!N43</f>
        <v>75365.9499935403</v>
      </c>
      <c r="C34" s="231">
        <f>[10]Floorspace_estimates!F25</f>
        <v>50022.048157018362</v>
      </c>
      <c r="D34" s="42">
        <f>[11]Total_Industrial!J38*0.001</f>
        <v>1478.0526387581642</v>
      </c>
      <c r="E34" s="265">
        <f>'[12]Total_Transportation '!J38</f>
        <v>0.85681885206776398</v>
      </c>
      <c r="F34" s="42">
        <f>'[13]Electricity_Only&gt;Total'!N38</f>
        <v>2124188.9522716096</v>
      </c>
      <c r="G34" s="42">
        <f>GDPLev!C57</f>
        <v>5930.6</v>
      </c>
      <c r="H34" s="51">
        <f t="shared" ref="H34:H38" si="1">(D34/$D$42)</f>
        <v>0.879490717835264</v>
      </c>
    </row>
    <row r="35" spans="1:8" x14ac:dyDescent="0.2">
      <c r="A35" s="1">
        <f t="shared" si="0"/>
        <v>1978</v>
      </c>
      <c r="B35" s="231">
        <f>[2]National!N44</f>
        <v>77278.879497356</v>
      </c>
      <c r="C35" s="231">
        <f>[10]Floorspace_estimates!F26</f>
        <v>51004.508012970276</v>
      </c>
      <c r="D35" s="42">
        <f>[11]Total_Industrial!J39*0.001</f>
        <v>1551.804716356143</v>
      </c>
      <c r="E35" s="265">
        <f>'[12]Total_Transportation '!J39</f>
        <v>0.91602019497620724</v>
      </c>
      <c r="F35" s="42">
        <f>'[13]Electricity_Only&gt;Total'!N39</f>
        <v>2206273.8062716094</v>
      </c>
      <c r="G35" s="42">
        <f>GDPLev!C58</f>
        <v>6260.4</v>
      </c>
      <c r="H35" s="51">
        <f t="shared" si="1"/>
        <v>0.92337566886311528</v>
      </c>
    </row>
    <row r="36" spans="1:8" x14ac:dyDescent="0.2">
      <c r="A36" s="1">
        <f t="shared" si="0"/>
        <v>1979</v>
      </c>
      <c r="B36" s="231">
        <f>[2]National!N45</f>
        <v>78688.399457564272</v>
      </c>
      <c r="C36" s="231">
        <f>[10]Floorspace_estimates!F27</f>
        <v>52144.920365325939</v>
      </c>
      <c r="D36" s="42">
        <f>[11]Total_Industrial!J40*0.001</f>
        <v>1596.7637525646142</v>
      </c>
      <c r="E36" s="265">
        <f>'[12]Total_Transportation '!J40</f>
        <v>0.92015382081904729</v>
      </c>
      <c r="F36" s="42">
        <f>'[13]Electricity_Only&gt;Total'!N40</f>
        <v>2247270.1942716092</v>
      </c>
      <c r="G36" s="42">
        <f>GDPLev!C59</f>
        <v>6459.2</v>
      </c>
      <c r="H36" s="51">
        <f t="shared" si="1"/>
        <v>0.95012779797631908</v>
      </c>
    </row>
    <row r="37" spans="1:8" x14ac:dyDescent="0.2">
      <c r="A37" s="1">
        <f t="shared" si="0"/>
        <v>1980</v>
      </c>
      <c r="B37" s="231">
        <f>[2]National!N46</f>
        <v>80226.208855010162</v>
      </c>
      <c r="C37" s="231">
        <f>[10]Floorspace_estimates!F28</f>
        <v>53249.557142872116</v>
      </c>
      <c r="D37" s="42">
        <f>[11]Total_Industrial!J41*0.001</f>
        <v>1552.6903037742604</v>
      </c>
      <c r="E37" s="265">
        <f>'[12]Total_Transportation '!J41</f>
        <v>0.91829096619781136</v>
      </c>
      <c r="F37" s="42">
        <f>'[13]Electricity_Only&gt;Total'!N41</f>
        <v>2286321.6752716093</v>
      </c>
      <c r="G37" s="42">
        <f>GDPLev!C60</f>
        <v>6443.4</v>
      </c>
      <c r="H37" s="51">
        <f t="shared" si="1"/>
        <v>0.92390262297397863</v>
      </c>
    </row>
    <row r="38" spans="1:8" x14ac:dyDescent="0.2">
      <c r="A38" s="1">
        <f t="shared" si="0"/>
        <v>1981</v>
      </c>
      <c r="B38" s="231">
        <f>[2]National!N47</f>
        <v>83391.453556010398</v>
      </c>
      <c r="C38" s="231">
        <f>[10]Floorspace_estimates!F29</f>
        <v>54225.356492580366</v>
      </c>
      <c r="D38" s="42">
        <f>[11]Total_Industrial!J42*0.001</f>
        <v>1563.5705796242562</v>
      </c>
      <c r="E38" s="265">
        <f>'[12]Total_Transportation '!J42</f>
        <v>0.92139324235246656</v>
      </c>
      <c r="F38" s="42">
        <f>'[13]Electricity_Only&gt;Total'!N42</f>
        <v>2294689.6462716097</v>
      </c>
      <c r="G38" s="42">
        <f>GDPLev!C61</f>
        <v>6610.6</v>
      </c>
      <c r="H38" s="51">
        <f t="shared" si="1"/>
        <v>0.93037675073278314</v>
      </c>
    </row>
    <row r="39" spans="1:8" x14ac:dyDescent="0.2">
      <c r="A39" s="1">
        <f t="shared" si="0"/>
        <v>1982</v>
      </c>
      <c r="B39" s="231">
        <f>[2]National!N48</f>
        <v>84072.928486251054</v>
      </c>
      <c r="C39" s="231">
        <f>[10]Floorspace_estimates!F30</f>
        <v>55124.436870888363</v>
      </c>
      <c r="D39" s="42">
        <f>[11]Total_Industrial!J43*0.001</f>
        <v>1444.5501895484374</v>
      </c>
      <c r="E39" s="265">
        <f>'[12]Total_Transportation '!J43</f>
        <v>0.91880064372129211</v>
      </c>
      <c r="F39" s="42">
        <f>'[13]Electricity_Only&gt;Total'!N43</f>
        <v>2241140.4072716096</v>
      </c>
      <c r="G39" s="42">
        <f>GDPLev!C62</f>
        <v>6484.3</v>
      </c>
      <c r="H39" s="51">
        <f t="shared" ref="H39:H67" si="2">(D39/$D$42)</f>
        <v>0.859555640875178</v>
      </c>
    </row>
    <row r="40" spans="1:8" x14ac:dyDescent="0.2">
      <c r="A40" s="1">
        <f t="shared" si="0"/>
        <v>1983</v>
      </c>
      <c r="B40" s="231">
        <f>[2]National!N49</f>
        <v>84941.020785206041</v>
      </c>
      <c r="C40" s="231">
        <f>[10]Floorspace_estimates!F31</f>
        <v>55948.968379792685</v>
      </c>
      <c r="D40" s="42">
        <f>[11]Total_Industrial!J44*0.001</f>
        <v>1466.9064303155935</v>
      </c>
      <c r="E40" s="265">
        <f>'[12]Total_Transportation '!J44</f>
        <v>0.95430002937887426</v>
      </c>
      <c r="F40" s="42">
        <f>'[13]Electricity_Only&gt;Total'!N44</f>
        <v>2310231.4431761685</v>
      </c>
      <c r="G40" s="42">
        <f>GDPLev!C63</f>
        <v>6784.7</v>
      </c>
      <c r="H40" s="51">
        <f t="shared" si="2"/>
        <v>0.87285835129618439</v>
      </c>
    </row>
    <row r="41" spans="1:8" x14ac:dyDescent="0.2">
      <c r="A41" s="1">
        <f t="shared" si="0"/>
        <v>1984</v>
      </c>
      <c r="B41" s="231">
        <f>[2]National!N50</f>
        <v>86136.082150429764</v>
      </c>
      <c r="C41" s="231">
        <f>[10]Floorspace_estimates!F32</f>
        <v>56945.76865771367</v>
      </c>
      <c r="D41" s="42">
        <f>[11]Total_Industrial!J45*0.001</f>
        <v>1621.6780333764768</v>
      </c>
      <c r="E41" s="265">
        <f>'[12]Total_Transportation '!J45</f>
        <v>0.9856623894086658</v>
      </c>
      <c r="F41" s="42">
        <f>'[13]Electricity_Only&gt;Total'!N45</f>
        <v>2416267.3770807502</v>
      </c>
      <c r="G41" s="42">
        <f>GDPLev!C64</f>
        <v>7277.2</v>
      </c>
      <c r="H41" s="51">
        <f t="shared" si="2"/>
        <v>0.96495262771579604</v>
      </c>
    </row>
    <row r="42" spans="1:8" x14ac:dyDescent="0.2">
      <c r="A42" s="1">
        <f t="shared" si="0"/>
        <v>1985</v>
      </c>
      <c r="B42" s="231">
        <f>[2]National!N51</f>
        <v>87369.531977354287</v>
      </c>
      <c r="C42" s="231">
        <f>[10]Floorspace_estimates!F33</f>
        <v>58171.601888383011</v>
      </c>
      <c r="D42" s="42">
        <f>[11]Total_Industrial!J46*0.001</f>
        <v>1680.5778716984889</v>
      </c>
      <c r="E42" s="265">
        <f>'[12]Total_Transportation '!J46</f>
        <v>1</v>
      </c>
      <c r="F42" s="42">
        <f>'[13]Electricity_Only&gt;Total'!N46</f>
        <v>2469737.2860807502</v>
      </c>
      <c r="G42" s="42">
        <f>GDPLev!C65</f>
        <v>7585.7</v>
      </c>
      <c r="H42" s="51">
        <f t="shared" si="2"/>
        <v>1</v>
      </c>
    </row>
    <row r="43" spans="1:8" x14ac:dyDescent="0.2">
      <c r="A43" s="1">
        <f t="shared" si="0"/>
        <v>1986</v>
      </c>
      <c r="B43" s="231">
        <f>[2]National!N52</f>
        <v>88622.319685179507</v>
      </c>
      <c r="C43" s="231">
        <f>[10]Floorspace_estimates!F34</f>
        <v>59492.416736089981</v>
      </c>
      <c r="D43" s="42">
        <f>[11]Total_Industrial!J47*0.001</f>
        <v>1665.7995131596667</v>
      </c>
      <c r="E43" s="265">
        <f>'[12]Total_Transportation '!J47</f>
        <v>1.0164849796307009</v>
      </c>
      <c r="F43" s="42">
        <f>'[13]Electricity_Only&gt;Total'!N47</f>
        <v>2487503.5570807504</v>
      </c>
      <c r="G43" s="42">
        <f>GDPLev!C66</f>
        <v>7852.1</v>
      </c>
      <c r="H43" s="51">
        <f t="shared" si="2"/>
        <v>0.99120638276411055</v>
      </c>
    </row>
    <row r="44" spans="1:8" x14ac:dyDescent="0.2">
      <c r="A44" s="1">
        <f t="shared" si="0"/>
        <v>1987</v>
      </c>
      <c r="B44" s="231">
        <f>[2]National!N53</f>
        <v>89856.92041124808</v>
      </c>
      <c r="C44" s="231">
        <f>[10]Floorspace_estimates!F35</f>
        <v>60763.476770077759</v>
      </c>
      <c r="D44" s="42">
        <f>[11]Total_Industrial!J48*0.001</f>
        <v>1749.4685090450198</v>
      </c>
      <c r="E44" s="265">
        <f>'[12]Total_Transportation '!J48</f>
        <v>1.0584149691674531</v>
      </c>
      <c r="F44" s="42">
        <f>'[13]Electricity_Only&gt;Total'!N48</f>
        <v>2572037.3990807505</v>
      </c>
      <c r="G44" s="42">
        <f>GDPLev!C67</f>
        <v>8123.9</v>
      </c>
      <c r="H44" s="51">
        <f t="shared" si="2"/>
        <v>1.0409922316047788</v>
      </c>
    </row>
    <row r="45" spans="1:8" x14ac:dyDescent="0.2">
      <c r="A45" s="1">
        <f t="shared" si="0"/>
        <v>1988</v>
      </c>
      <c r="B45" s="231">
        <f>[2]National!N54</f>
        <v>91216.809136547279</v>
      </c>
      <c r="C45" s="231">
        <f>[10]Floorspace_estimates!F36</f>
        <v>62000.598696130473</v>
      </c>
      <c r="D45" s="42">
        <f>[11]Total_Industrial!J49*0.001</f>
        <v>1891.9801788120933</v>
      </c>
      <c r="E45" s="265">
        <f>'[12]Total_Transportation '!J49</f>
        <v>1.0991398319654007</v>
      </c>
      <c r="F45" s="42">
        <f>'[13]Electricity_Only&gt;Total'!N49</f>
        <v>2704052.3290807502</v>
      </c>
      <c r="G45" s="42">
        <f>GDPLev!C68</f>
        <v>8465.4</v>
      </c>
      <c r="H45" s="51">
        <f t="shared" si="2"/>
        <v>1.1257914379771936</v>
      </c>
    </row>
    <row r="46" spans="1:8" x14ac:dyDescent="0.2">
      <c r="A46" s="1">
        <f t="shared" si="0"/>
        <v>1989</v>
      </c>
      <c r="B46" s="231">
        <f>[2]National!N55</f>
        <v>92488.022347736798</v>
      </c>
      <c r="C46" s="231">
        <f>[10]Floorspace_estimates!F37</f>
        <v>63183.000000000015</v>
      </c>
      <c r="D46" s="42">
        <f>[11]Total_Industrial!J50*0.001</f>
        <v>1899.4934480750812</v>
      </c>
      <c r="E46" s="265">
        <f>'[12]Total_Transportation '!J50</f>
        <v>1.1129082704181696</v>
      </c>
      <c r="F46" s="42">
        <f>'[13]Electricity_Only&gt;Total'!N50</f>
        <v>2805888.6110100001</v>
      </c>
      <c r="G46" s="42">
        <f>GDPLev!C69</f>
        <v>8777</v>
      </c>
      <c r="H46" s="51">
        <f t="shared" si="2"/>
        <v>1.1302620842885094</v>
      </c>
    </row>
    <row r="47" spans="1:8" x14ac:dyDescent="0.2">
      <c r="A47" s="1">
        <f t="shared" si="0"/>
        <v>1990</v>
      </c>
      <c r="B47" s="231">
        <f>[2]National!N56</f>
        <v>92994.096172260543</v>
      </c>
      <c r="C47" s="231">
        <f>[10]Floorspace_estimates!F38</f>
        <v>64179.533191506242</v>
      </c>
      <c r="D47" s="42">
        <f>[11]Total_Industrial!J51*0.001</f>
        <v>1877.7336806305532</v>
      </c>
      <c r="E47" s="265">
        <f>'[12]Total_Transportation '!J51</f>
        <v>1.1281809015259485</v>
      </c>
      <c r="F47" s="42">
        <f>'[13]Electricity_Only&gt;Total'!N51</f>
        <v>2843553.9109999998</v>
      </c>
      <c r="G47" s="42">
        <f>GDPLev!C70</f>
        <v>8945.4</v>
      </c>
      <c r="H47" s="51">
        <f t="shared" si="2"/>
        <v>1.1173142954291118</v>
      </c>
    </row>
    <row r="48" spans="1:8" x14ac:dyDescent="0.2">
      <c r="A48" s="1">
        <f t="shared" si="0"/>
        <v>1991</v>
      </c>
      <c r="B48" s="231">
        <f>[2]National!N57</f>
        <v>93368.421497480245</v>
      </c>
      <c r="C48" s="231">
        <f>[10]Floorspace_estimates!F39</f>
        <v>64956.802596915419</v>
      </c>
      <c r="D48" s="42">
        <f>[11]Total_Industrial!J52*0.001</f>
        <v>1831.7608820888743</v>
      </c>
      <c r="E48" s="265">
        <f>'[12]Total_Transportation '!J52</f>
        <v>1.1387410050538485</v>
      </c>
      <c r="F48" s="42">
        <f>'[13]Electricity_Only&gt;Total'!N52</f>
        <v>2868160.3509999998</v>
      </c>
      <c r="G48" s="42">
        <f>GDPLev!C71</f>
        <v>8938.9</v>
      </c>
      <c r="H48" s="51">
        <f t="shared" si="2"/>
        <v>1.0899589438468513</v>
      </c>
    </row>
    <row r="49" spans="1:8" x14ac:dyDescent="0.2">
      <c r="A49" s="1">
        <f t="shared" si="0"/>
        <v>1992</v>
      </c>
      <c r="B49" s="231">
        <f>[2]National!N58</f>
        <v>94874.868138399324</v>
      </c>
      <c r="C49" s="231">
        <f>[10]Floorspace_estimates!F40</f>
        <v>65568.531836796683</v>
      </c>
      <c r="D49" s="42">
        <f>[11]Total_Industrial!J53*0.001</f>
        <v>1858.4412112989544</v>
      </c>
      <c r="E49" s="265">
        <f>'[12]Total_Transportation '!J53</f>
        <v>1.1743557038530226</v>
      </c>
      <c r="F49" s="42">
        <f>'[13]Electricity_Only&gt;Total'!N53</f>
        <v>2847231.2729999996</v>
      </c>
      <c r="G49" s="42">
        <f>GDPLev!C72</f>
        <v>9256.7000000000007</v>
      </c>
      <c r="H49" s="51">
        <f t="shared" si="2"/>
        <v>1.1058346314061047</v>
      </c>
    </row>
    <row r="50" spans="1:8" x14ac:dyDescent="0.2">
      <c r="A50" s="1">
        <f t="shared" si="0"/>
        <v>1993</v>
      </c>
      <c r="B50" s="231">
        <f>[2]National!N59</f>
        <v>96475.177517138814</v>
      </c>
      <c r="C50" s="231">
        <f>[10]Floorspace_estimates!F41</f>
        <v>66152.652187145024</v>
      </c>
      <c r="D50" s="42">
        <f>[11]Total_Industrial!J54*0.001</f>
        <v>1910.3541142100846</v>
      </c>
      <c r="E50" s="265">
        <f>'[12]Total_Transportation '!J54</f>
        <v>1.1928861897329768</v>
      </c>
      <c r="F50" s="42">
        <f>'[13]Electricity_Only&gt;Total'!N54</f>
        <v>2939955.9780000001</v>
      </c>
      <c r="G50" s="42">
        <f>GDPLev!C73</f>
        <v>9510.7999999999993</v>
      </c>
      <c r="H50" s="51">
        <f t="shared" si="2"/>
        <v>1.1367245436115201</v>
      </c>
    </row>
    <row r="51" spans="1:8" x14ac:dyDescent="0.2">
      <c r="A51" s="1">
        <f t="shared" si="0"/>
        <v>1994</v>
      </c>
      <c r="B51" s="231">
        <f>[2]National!N60</f>
        <v>97774.288654786098</v>
      </c>
      <c r="C51" s="231">
        <f>[10]Floorspace_estimates!F42</f>
        <v>66811.294146901753</v>
      </c>
      <c r="D51" s="42">
        <f>[11]Total_Industrial!J55*0.001</f>
        <v>2050.575599883819</v>
      </c>
      <c r="E51" s="265">
        <f>'[12]Total_Transportation '!J55</f>
        <v>1.2351947387818187</v>
      </c>
      <c r="F51" s="42">
        <f>'[13]Electricity_Only&gt;Total'!N55</f>
        <v>2968603.4989999998</v>
      </c>
      <c r="G51" s="42">
        <f>GDPLev!C74</f>
        <v>9894.7000000000007</v>
      </c>
      <c r="H51" s="51">
        <f t="shared" si="2"/>
        <v>1.2201610139085011</v>
      </c>
    </row>
    <row r="52" spans="1:8" x14ac:dyDescent="0.2">
      <c r="A52" s="1">
        <f t="shared" si="0"/>
        <v>1995</v>
      </c>
      <c r="B52" s="231">
        <f>[2]National!N61</f>
        <v>99129.440087303403</v>
      </c>
      <c r="C52" s="231">
        <f>[10]Floorspace_estimates!F43</f>
        <v>67618.803117271193</v>
      </c>
      <c r="D52" s="42">
        <f>[11]Total_Industrial!J56*0.001</f>
        <v>2085.1140628875391</v>
      </c>
      <c r="E52" s="265">
        <f>'[12]Total_Transportation '!J56</f>
        <v>1.2729453420385728</v>
      </c>
      <c r="F52" s="42">
        <f>'[13]Electricity_Only&gt;Total'!N56</f>
        <v>3055475.7970000003</v>
      </c>
      <c r="G52" s="42">
        <f>GDPLev!C75</f>
        <v>10163.700000000001</v>
      </c>
      <c r="H52" s="51">
        <f t="shared" si="2"/>
        <v>1.2407125537004737</v>
      </c>
    </row>
    <row r="53" spans="1:8" x14ac:dyDescent="0.2">
      <c r="A53" s="1">
        <f t="shared" si="0"/>
        <v>1996</v>
      </c>
      <c r="B53" s="231">
        <f>[2]National!N62</f>
        <v>99879.977569490846</v>
      </c>
      <c r="C53" s="231">
        <f>[10]Floorspace_estimates!F44</f>
        <v>68514.157016594836</v>
      </c>
      <c r="D53" s="42">
        <f>[11]Total_Industrial!J57*0.001</f>
        <v>2106.0736277679989</v>
      </c>
      <c r="E53" s="265">
        <f>'[12]Total_Transportation '!J57</f>
        <v>1.3079839647165596</v>
      </c>
      <c r="F53" s="42">
        <f>'[13]Electricity_Only&gt;Total'!N57</f>
        <v>3140662.4840000002</v>
      </c>
      <c r="G53" s="42">
        <f>GDPLev!C76</f>
        <v>10549.5</v>
      </c>
      <c r="H53" s="51">
        <f t="shared" si="2"/>
        <v>1.2531841952908016</v>
      </c>
    </row>
    <row r="54" spans="1:8" x14ac:dyDescent="0.2">
      <c r="A54" s="1">
        <f t="shared" si="0"/>
        <v>1997</v>
      </c>
      <c r="B54" s="231">
        <f>[2]National!N63</f>
        <v>100647.96231334771</v>
      </c>
      <c r="C54" s="231">
        <f>[10]Floorspace_estimates!F45</f>
        <v>69518.180139864577</v>
      </c>
      <c r="D54" s="42">
        <f>[11]Total_Industrial!J58*0.001</f>
        <v>2208.0253708340274</v>
      </c>
      <c r="E54" s="265">
        <f>'[12]Total_Transportation '!J58</f>
        <v>1.3374430898950085</v>
      </c>
      <c r="F54" s="42">
        <f>'[13]Electricity_Only&gt;Total'!N58</f>
        <v>3185304.3050000002</v>
      </c>
      <c r="G54" s="42">
        <f>GDPLev!C77</f>
        <v>11022.9</v>
      </c>
      <c r="H54" s="51">
        <f t="shared" si="2"/>
        <v>1.313848889728906</v>
      </c>
    </row>
    <row r="55" spans="1:8" x14ac:dyDescent="0.2">
      <c r="A55" s="1">
        <f t="shared" si="0"/>
        <v>1998</v>
      </c>
      <c r="B55" s="231">
        <f>[2]National!N64</f>
        <v>101795.46469864804</v>
      </c>
      <c r="C55" s="231">
        <f>[10]Floorspace_estimates!F46</f>
        <v>70796.689723326577</v>
      </c>
      <c r="D55" s="42">
        <f>[11]Total_Industrial!J59*0.001</f>
        <v>2277.9391821546042</v>
      </c>
      <c r="E55" s="265">
        <f>'[12]Total_Transportation '!J59</f>
        <v>1.3675717880848217</v>
      </c>
      <c r="F55" s="42">
        <f>'[13]Electricity_Only&gt;Total'!N59</f>
        <v>3308092.9040000006</v>
      </c>
      <c r="G55" s="42">
        <f>GDPLev!C78</f>
        <v>11513.4</v>
      </c>
      <c r="H55" s="51">
        <f t="shared" si="2"/>
        <v>1.3554499440435852</v>
      </c>
    </row>
    <row r="56" spans="1:8" x14ac:dyDescent="0.2">
      <c r="A56" s="1">
        <f t="shared" si="0"/>
        <v>1999</v>
      </c>
      <c r="B56" s="231">
        <f>[2]National!N65</f>
        <v>103019.29739171632</v>
      </c>
      <c r="C56" s="231">
        <f>[10]Floorspace_estimates!F47</f>
        <v>72299.726123506509</v>
      </c>
      <c r="D56" s="42">
        <f>[11]Total_Industrial!J60*0.001</f>
        <v>2322.8251180107236</v>
      </c>
      <c r="E56" s="265">
        <f>'[12]Total_Transportation '!J60</f>
        <v>1.4042865844576962</v>
      </c>
      <c r="F56" s="42">
        <f>'[13]Electricity_Only&gt;Total'!N60</f>
        <v>3380675.074</v>
      </c>
      <c r="G56" s="42">
        <f>GDPLev!C79</f>
        <v>12071.4</v>
      </c>
      <c r="H56" s="51">
        <f t="shared" si="2"/>
        <v>1.3821585760040638</v>
      </c>
    </row>
    <row r="57" spans="1:8" x14ac:dyDescent="0.2">
      <c r="A57" s="1">
        <f t="shared" si="0"/>
        <v>2000</v>
      </c>
      <c r="B57" s="231">
        <f>[2]National!N66</f>
        <v>104162.2934020332</v>
      </c>
      <c r="C57" s="231">
        <f>[10]Floorspace_estimates!F48</f>
        <v>73870.248903781947</v>
      </c>
      <c r="D57" s="42">
        <f>[11]Total_Industrial!J61*0.001</f>
        <v>2376.849487019384</v>
      </c>
      <c r="E57" s="265">
        <f>'[12]Total_Transportation '!J61</f>
        <v>1.4401122757567597</v>
      </c>
      <c r="F57" s="42">
        <f>'[13]Electricity_Only&gt;Total'!N61</f>
        <v>3478462.1230000001</v>
      </c>
      <c r="G57" s="42">
        <f>GDPLev!C80</f>
        <v>12565.2</v>
      </c>
      <c r="H57" s="51">
        <f t="shared" si="2"/>
        <v>1.4143048811044994</v>
      </c>
    </row>
    <row r="58" spans="1:8" x14ac:dyDescent="0.2">
      <c r="A58" s="1">
        <f t="shared" si="0"/>
        <v>2001</v>
      </c>
      <c r="B58" s="231">
        <f>[2]National!N67</f>
        <v>105243.54316416201</v>
      </c>
      <c r="C58" s="231">
        <f>[10]Floorspace_estimates!F49</f>
        <v>75387.733723424317</v>
      </c>
      <c r="D58" s="42">
        <f>[11]Total_Industrial!J62*0.001</f>
        <v>2321.781974884464</v>
      </c>
      <c r="E58" s="265">
        <f>'[12]Total_Transportation '!J62</f>
        <v>1.4527798151403946</v>
      </c>
      <c r="F58" s="42">
        <f>'[13]Electricity_Only&gt;Total'!N62</f>
        <v>3413414.6419999995</v>
      </c>
      <c r="G58" s="42">
        <f>GDPLev!C81</f>
        <v>12684.4</v>
      </c>
      <c r="H58" s="51">
        <f t="shared" si="2"/>
        <v>1.3815378709812103</v>
      </c>
    </row>
    <row r="59" spans="1:8" x14ac:dyDescent="0.2">
      <c r="A59" s="1">
        <f t="shared" si="0"/>
        <v>2002</v>
      </c>
      <c r="B59" s="231">
        <f>[2]National!N68</f>
        <v>106025.55208487564</v>
      </c>
      <c r="C59" s="231">
        <f>[10]Floorspace_estimates!F50</f>
        <v>76666.137428142072</v>
      </c>
      <c r="D59" s="42">
        <f>[11]Total_Industrial!J63*0.001</f>
        <v>2338.7967964097979</v>
      </c>
      <c r="E59" s="51">
        <f>'[12]Total_Transportation '!J63</f>
        <v>1.4780235734489733</v>
      </c>
      <c r="F59" s="42">
        <f>'[13]Electricity_Only&gt;Total'!N63</f>
        <v>3505883.5060000005</v>
      </c>
      <c r="G59" s="42">
        <f>GDPLev!C82</f>
        <v>12909.7</v>
      </c>
      <c r="H59" s="51">
        <f t="shared" si="2"/>
        <v>1.3916622584385661</v>
      </c>
    </row>
    <row r="60" spans="1:8" x14ac:dyDescent="0.2">
      <c r="A60" s="1">
        <f t="shared" si="0"/>
        <v>2003</v>
      </c>
      <c r="B60" s="231">
        <f>[2]National!N69</f>
        <v>106827.40178307157</v>
      </c>
      <c r="C60" s="231">
        <f>[10]Floorspace_estimates!F51</f>
        <v>77765.478809122593</v>
      </c>
      <c r="D60" s="42">
        <f>[11]Total_Industrial!J64*0.001</f>
        <v>2352.1226927357197</v>
      </c>
      <c r="E60" s="51">
        <f>'[12]Total_Transportation '!J64</f>
        <v>1.5019127170393012</v>
      </c>
      <c r="F60" s="42">
        <f>'[13]Electricity_Only&gt;Total'!N64</f>
        <v>3526466.5819999999</v>
      </c>
      <c r="G60" s="42">
        <f>GDPLev!C83</f>
        <v>13270</v>
      </c>
      <c r="H60" s="51">
        <f t="shared" si="2"/>
        <v>1.3995916121152594</v>
      </c>
    </row>
    <row r="61" spans="1:8" x14ac:dyDescent="0.2">
      <c r="A61" s="1">
        <f t="shared" si="0"/>
        <v>2004</v>
      </c>
      <c r="B61" s="231">
        <f>[2]National!N70</f>
        <v>108036.73358737525</v>
      </c>
      <c r="C61" s="231">
        <f>[10]Floorspace_estimates!F52</f>
        <v>78845.410774692748</v>
      </c>
      <c r="D61" s="42">
        <f>[11]Total_Industrial!J65*0.001</f>
        <v>2468.6336611869483</v>
      </c>
      <c r="E61" s="51">
        <f>'[12]Total_Transportation '!J65</f>
        <v>1.5633131281393231</v>
      </c>
      <c r="F61" s="42">
        <f>'[13]Electricity_Only&gt;Total'!N65</f>
        <v>3625014.4699999997</v>
      </c>
      <c r="G61" s="42">
        <f>GDPLev!C84</f>
        <v>13774</v>
      </c>
      <c r="H61" s="51">
        <f t="shared" si="2"/>
        <v>1.4689195322392319</v>
      </c>
    </row>
    <row r="62" spans="1:8" x14ac:dyDescent="0.2">
      <c r="A62" s="1">
        <f t="shared" si="0"/>
        <v>2005</v>
      </c>
      <c r="B62" s="231">
        <f>[2]National!N71</f>
        <v>109339.09219907041</v>
      </c>
      <c r="C62" s="231">
        <f>[10]Floorspace_estimates!F53</f>
        <v>79981.502570981233</v>
      </c>
      <c r="D62" s="42">
        <f>[11]Total_Industrial!J66*0.001</f>
        <v>2476.1344831603537</v>
      </c>
      <c r="E62" s="51">
        <f>'[12]Total_Transportation '!J66</f>
        <v>1.5860478109791885</v>
      </c>
      <c r="F62" s="42">
        <f>'[13]Electricity_Only&gt;Total'!N66</f>
        <v>3722162.0660000001</v>
      </c>
      <c r="G62" s="42">
        <f>GDPLev!C85</f>
        <v>14235.6</v>
      </c>
      <c r="H62" s="51">
        <f t="shared" si="2"/>
        <v>1.4733827719972472</v>
      </c>
    </row>
    <row r="63" spans="1:8" x14ac:dyDescent="0.2">
      <c r="A63" s="1">
        <f t="shared" si="0"/>
        <v>2006</v>
      </c>
      <c r="B63" s="231">
        <f>[2]National!N72</f>
        <v>110088.78873733053</v>
      </c>
      <c r="C63" s="231">
        <f>[10]Floorspace_estimates!F54</f>
        <v>81211.409424915444</v>
      </c>
      <c r="D63" s="42">
        <f>[11]Total_Industrial!J67*0.001</f>
        <v>2532.6929509609954</v>
      </c>
      <c r="E63" s="51">
        <f>'[12]Total_Transportation '!J67</f>
        <v>1.6072009796026876</v>
      </c>
      <c r="F63" s="42">
        <f>'[13]Electricity_Only&gt;Total'!N67</f>
        <v>3742928.6120000002</v>
      </c>
      <c r="G63" s="42">
        <f>GDPLev!C86</f>
        <v>14615.2</v>
      </c>
      <c r="H63" s="51">
        <f t="shared" si="2"/>
        <v>1.5070369505706449</v>
      </c>
    </row>
    <row r="64" spans="1:8" x14ac:dyDescent="0.2">
      <c r="A64" s="1">
        <f t="shared" si="0"/>
        <v>2007</v>
      </c>
      <c r="B64" s="231">
        <f>[2]National!N73</f>
        <v>110636.42701516766</v>
      </c>
      <c r="C64" s="231">
        <f>[10]Floorspace_estimates!F55</f>
        <v>82517.823695937244</v>
      </c>
      <c r="D64" s="42">
        <f>[11]Total_Industrial!J68*0.001</f>
        <v>2557.6206077097186</v>
      </c>
      <c r="E64" s="51">
        <f>'[12]Total_Transportation '!J68</f>
        <v>1.6278385950555496</v>
      </c>
      <c r="F64" s="42">
        <f>'[13]Electricity_Only&gt;Total'!N68</f>
        <v>3828839.2319999998</v>
      </c>
      <c r="G64" s="42">
        <f>GDPLev!C87</f>
        <v>14876.8</v>
      </c>
      <c r="H64" s="51">
        <f t="shared" si="2"/>
        <v>1.521869739439589</v>
      </c>
    </row>
    <row r="65" spans="1:8" x14ac:dyDescent="0.2">
      <c r="A65" s="1">
        <f t="shared" si="0"/>
        <v>2008</v>
      </c>
      <c r="B65" s="231">
        <f>[2]National!N74</f>
        <v>111152.38122754355</v>
      </c>
      <c r="C65" s="231">
        <f>[10]Floorspace_estimates!F56</f>
        <v>83696.455468329936</v>
      </c>
      <c r="D65" s="42">
        <f>[11]Total_Industrial!J69*0.001</f>
        <v>2423.1045247103261</v>
      </c>
      <c r="E65" s="51">
        <f>'[12]Total_Transportation '!J69</f>
        <v>1.6004580311312939</v>
      </c>
      <c r="F65" s="42">
        <f>'[13]Electricity_Only&gt;Total'!N69</f>
        <v>3807561.1620000005</v>
      </c>
      <c r="G65" s="42">
        <f>GDPLev!C88</f>
        <v>14833.6</v>
      </c>
      <c r="H65" s="51">
        <f t="shared" si="2"/>
        <v>1.4418281744132433</v>
      </c>
    </row>
    <row r="66" spans="1:8" x14ac:dyDescent="0.2">
      <c r="A66" s="1">
        <f t="shared" si="0"/>
        <v>2009</v>
      </c>
      <c r="B66" s="231">
        <f>[2]National!N75</f>
        <v>111376.23530673655</v>
      </c>
      <c r="C66" s="231">
        <f>[10]Floorspace_estimates!F57</f>
        <v>84394.714908811162</v>
      </c>
      <c r="D66" s="42">
        <f>[11]Total_Industrial!J70*0.001</f>
        <v>2284.7318116206479</v>
      </c>
      <c r="E66" s="51">
        <f>'[12]Total_Transportation '!J70</f>
        <v>1.5457985245593699</v>
      </c>
      <c r="F66" s="42">
        <f>'[13]Electricity_Only&gt;Total'!N70</f>
        <v>3649494.6689999998</v>
      </c>
      <c r="G66" s="42">
        <f>GDPLev!C89</f>
        <v>14417.9</v>
      </c>
      <c r="H66" s="51">
        <f t="shared" si="2"/>
        <v>1.3594917855913253</v>
      </c>
    </row>
    <row r="67" spans="1:8" x14ac:dyDescent="0.2">
      <c r="A67" s="1">
        <f t="shared" si="0"/>
        <v>2010</v>
      </c>
      <c r="B67" s="231">
        <f>[2]National!N76</f>
        <v>112425.82734920859</v>
      </c>
      <c r="C67" s="231">
        <f>[10]Floorspace_estimates!F58</f>
        <v>84626.05354378451</v>
      </c>
      <c r="D67" s="42">
        <f>[11]Total_Industrial!J71*0.001</f>
        <v>2342.1364672481891</v>
      </c>
      <c r="E67" s="51">
        <f>'[12]Total_Transportation '!J71</f>
        <v>1.5820070462690683</v>
      </c>
      <c r="F67" s="42">
        <f>'[13]Electricity_Only&gt;Total'!N71</f>
        <v>3809853.5359999998</v>
      </c>
      <c r="G67" s="42">
        <f>GDPLev!C90</f>
        <v>14779.4</v>
      </c>
      <c r="H67" s="51">
        <f t="shared" si="2"/>
        <v>1.393649474202044</v>
      </c>
    </row>
    <row r="68" spans="1:8" x14ac:dyDescent="0.2">
      <c r="A68" s="411">
        <f t="shared" si="0"/>
        <v>2011</v>
      </c>
      <c r="B68" s="231">
        <f>[2]National!N77</f>
        <v>113476.93807079583</v>
      </c>
      <c r="C68" s="231">
        <f>[10]Floorspace_estimates!F59</f>
        <v>84816.248421448283</v>
      </c>
      <c r="D68" s="42">
        <f>[11]Total_Industrial!J72*0.001</f>
        <v>2355.0000744718873</v>
      </c>
      <c r="E68" s="51">
        <f>'[12]Total_Transportation '!J72</f>
        <v>1.5777558350752059</v>
      </c>
      <c r="F68" s="42">
        <f>'[13]Electricity_Only&gt;Total'!N72</f>
        <v>3791774.5040000002</v>
      </c>
      <c r="G68" s="42">
        <f>GDPLev!C91</f>
        <v>15052.4</v>
      </c>
      <c r="H68" s="51">
        <f t="shared" ref="H68" si="3">(D68/$D$42)</f>
        <v>1.4013037504128198</v>
      </c>
    </row>
    <row r="69" spans="1:8" s="370" customFormat="1" x14ac:dyDescent="0.2">
      <c r="A69" s="417">
        <v>2012</v>
      </c>
      <c r="B69" s="231"/>
      <c r="C69" s="231"/>
      <c r="D69" s="42"/>
      <c r="E69" s="51"/>
      <c r="F69" s="42"/>
      <c r="G69" s="42">
        <f>GDPLev!C92</f>
        <v>15470.7</v>
      </c>
      <c r="H69" s="51"/>
    </row>
    <row r="70" spans="1:8" x14ac:dyDescent="0.2">
      <c r="A70" s="474">
        <v>2013</v>
      </c>
      <c r="G70" s="42">
        <f>GDPLev!C93</f>
        <v>15761.3</v>
      </c>
    </row>
    <row r="74" spans="1:8" x14ac:dyDescent="0.2">
      <c r="A74" s="6" t="s">
        <v>313</v>
      </c>
    </row>
    <row r="76" spans="1:8" x14ac:dyDescent="0.2">
      <c r="A76" s="144" t="s">
        <v>934</v>
      </c>
    </row>
    <row r="77" spans="1:8" x14ac:dyDescent="0.2">
      <c r="B77" t="s">
        <v>935</v>
      </c>
    </row>
    <row r="79" spans="1:8" x14ac:dyDescent="0.2">
      <c r="A79" s="144" t="s">
        <v>315</v>
      </c>
    </row>
    <row r="80" spans="1:8" x14ac:dyDescent="0.2">
      <c r="B80" t="s">
        <v>316</v>
      </c>
    </row>
    <row r="81" spans="1:8" x14ac:dyDescent="0.2">
      <c r="B81" t="s">
        <v>317</v>
      </c>
    </row>
    <row r="82" spans="1:8" x14ac:dyDescent="0.2">
      <c r="B82" t="s">
        <v>318</v>
      </c>
    </row>
    <row r="84" spans="1:8" x14ac:dyDescent="0.2">
      <c r="A84" s="144" t="s">
        <v>319</v>
      </c>
    </row>
    <row r="85" spans="1:8" x14ac:dyDescent="0.2">
      <c r="B85" t="s">
        <v>320</v>
      </c>
    </row>
    <row r="87" spans="1:8" x14ac:dyDescent="0.2">
      <c r="A87" s="144" t="s">
        <v>322</v>
      </c>
    </row>
    <row r="88" spans="1:8" x14ac:dyDescent="0.2">
      <c r="B88" t="s">
        <v>323</v>
      </c>
    </row>
    <row r="89" spans="1:8" x14ac:dyDescent="0.2">
      <c r="B89" t="s">
        <v>324</v>
      </c>
    </row>
    <row r="90" spans="1:8" x14ac:dyDescent="0.2">
      <c r="B90" s="281"/>
    </row>
    <row r="91" spans="1:8" x14ac:dyDescent="0.2">
      <c r="A91" s="144" t="s">
        <v>325</v>
      </c>
    </row>
    <row r="92" spans="1:8" x14ac:dyDescent="0.2">
      <c r="B92" s="371" t="s">
        <v>1782</v>
      </c>
    </row>
    <row r="93" spans="1:8" x14ac:dyDescent="0.2">
      <c r="B93" s="281"/>
    </row>
    <row r="94" spans="1:8" x14ac:dyDescent="0.2">
      <c r="B94" s="281"/>
      <c r="E94" s="480"/>
    </row>
    <row r="95" spans="1:8" x14ac:dyDescent="0.2">
      <c r="A95" s="144" t="s">
        <v>333</v>
      </c>
    </row>
    <row r="96" spans="1:8" x14ac:dyDescent="0.2">
      <c r="B96" s="371" t="s">
        <v>1780</v>
      </c>
      <c r="F96" s="282"/>
      <c r="H96" t="s">
        <v>1714</v>
      </c>
    </row>
  </sheetData>
  <phoneticPr fontId="30"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2"/>
  <sheetViews>
    <sheetView showGridLines="0" topLeftCell="A61" workbookViewId="0">
      <selection activeCell="A92" sqref="A92"/>
    </sheetView>
  </sheetViews>
  <sheetFormatPr defaultRowHeight="15" x14ac:dyDescent="0.25"/>
  <cols>
    <col min="1" max="1" width="5.5703125" style="294" customWidth="1"/>
    <col min="2" max="2" width="8.28515625" style="294" customWidth="1"/>
    <col min="3" max="3" width="2.5703125" style="294" customWidth="1"/>
    <col min="4" max="4" width="9.140625" style="294" customWidth="1"/>
    <col min="5" max="5" width="2.5703125" style="294" customWidth="1"/>
    <col min="6" max="6" width="8.28515625" style="294" customWidth="1"/>
    <col min="7" max="7" width="2.5703125" style="294" customWidth="1"/>
    <col min="8" max="8" width="8.85546875" style="294" customWidth="1"/>
    <col min="9" max="9" width="2.5703125" style="294" customWidth="1"/>
    <col min="10" max="10" width="9.140625" style="294" customWidth="1"/>
    <col min="11" max="11" width="2.5703125" style="294" customWidth="1"/>
    <col min="12" max="12" width="8.28515625" style="294" customWidth="1"/>
    <col min="13" max="13" width="2.5703125" style="294" customWidth="1"/>
    <col min="14" max="14" width="8.28515625" style="294" customWidth="1"/>
    <col min="15" max="15" width="2.5703125" style="294" customWidth="1"/>
    <col min="16" max="16" width="8.28515625" style="294" customWidth="1"/>
    <col min="17" max="17" width="2.5703125" style="294" customWidth="1"/>
    <col min="18" max="18" width="8.28515625" style="294" customWidth="1"/>
    <col min="19" max="19" width="3.42578125" style="294" customWidth="1"/>
    <col min="20" max="20" width="6.28515625" style="294" customWidth="1"/>
    <col min="21" max="21" width="2.85546875" style="294" customWidth="1"/>
    <col min="22" max="22" width="8.42578125" style="294" customWidth="1"/>
    <col min="23" max="23" width="2.5703125" style="294" customWidth="1"/>
    <col min="24" max="16384" width="9.140625" style="294"/>
  </cols>
  <sheetData>
    <row r="1" spans="1:23" ht="15.75" customHeight="1" x14ac:dyDescent="0.25">
      <c r="A1" s="519" t="s">
        <v>936</v>
      </c>
      <c r="B1" s="520"/>
      <c r="C1" s="520"/>
      <c r="D1" s="520"/>
      <c r="E1" s="520"/>
      <c r="F1" s="520"/>
      <c r="G1" s="520"/>
      <c r="H1" s="520"/>
      <c r="I1" s="520"/>
      <c r="J1" s="520"/>
      <c r="K1" s="520"/>
      <c r="L1" s="520"/>
      <c r="M1" s="520"/>
      <c r="N1" s="520"/>
      <c r="O1" s="520"/>
      <c r="P1" s="520"/>
      <c r="Q1" s="520"/>
      <c r="R1" s="520"/>
      <c r="S1" s="520"/>
      <c r="T1" s="520"/>
      <c r="U1" s="520"/>
      <c r="V1" s="520"/>
      <c r="W1" s="521"/>
    </row>
    <row r="2" spans="1:23" x14ac:dyDescent="0.25">
      <c r="A2" s="522" t="s">
        <v>63</v>
      </c>
      <c r="B2" s="523"/>
      <c r="C2" s="523"/>
      <c r="D2" s="523"/>
      <c r="E2" s="523"/>
      <c r="F2" s="523"/>
      <c r="G2" s="523"/>
      <c r="H2" s="523"/>
      <c r="I2" s="523"/>
      <c r="J2" s="523"/>
      <c r="K2" s="523"/>
      <c r="L2" s="523"/>
      <c r="M2" s="523"/>
      <c r="N2" s="523"/>
      <c r="O2" s="523"/>
      <c r="P2" s="523"/>
      <c r="Q2" s="523"/>
      <c r="R2" s="523"/>
      <c r="S2" s="523"/>
      <c r="T2" s="523"/>
      <c r="U2" s="523"/>
      <c r="V2" s="523"/>
      <c r="W2" s="524"/>
    </row>
    <row r="3" spans="1:23" x14ac:dyDescent="0.25">
      <c r="A3" s="525" t="s">
        <v>284</v>
      </c>
      <c r="B3" s="528" t="s">
        <v>937</v>
      </c>
      <c r="C3" s="529"/>
      <c r="D3" s="529"/>
      <c r="E3" s="529"/>
      <c r="F3" s="529"/>
      <c r="G3" s="529"/>
      <c r="H3" s="529"/>
      <c r="I3" s="529"/>
      <c r="J3" s="529"/>
      <c r="K3" s="529"/>
      <c r="L3" s="529"/>
      <c r="M3" s="529"/>
      <c r="N3" s="529"/>
      <c r="O3" s="529"/>
      <c r="P3" s="529"/>
      <c r="Q3" s="530"/>
      <c r="R3" s="528" t="s">
        <v>474</v>
      </c>
      <c r="S3" s="530"/>
      <c r="T3" s="537"/>
      <c r="U3" s="538"/>
      <c r="V3" s="537"/>
      <c r="W3" s="538"/>
    </row>
    <row r="4" spans="1:23" x14ac:dyDescent="0.25">
      <c r="A4" s="526"/>
      <c r="B4" s="531"/>
      <c r="C4" s="532"/>
      <c r="D4" s="532"/>
      <c r="E4" s="532"/>
      <c r="F4" s="532"/>
      <c r="G4" s="532"/>
      <c r="H4" s="532"/>
      <c r="I4" s="532"/>
      <c r="J4" s="532"/>
      <c r="K4" s="532"/>
      <c r="L4" s="532"/>
      <c r="M4" s="532"/>
      <c r="N4" s="532"/>
      <c r="O4" s="532"/>
      <c r="P4" s="532"/>
      <c r="Q4" s="533"/>
      <c r="R4" s="531" t="s">
        <v>475</v>
      </c>
      <c r="S4" s="533"/>
      <c r="T4" s="539"/>
      <c r="U4" s="540"/>
      <c r="V4" s="539"/>
      <c r="W4" s="540"/>
    </row>
    <row r="5" spans="1:23" x14ac:dyDescent="0.25">
      <c r="A5" s="526"/>
      <c r="B5" s="534"/>
      <c r="C5" s="535"/>
      <c r="D5" s="535"/>
      <c r="E5" s="535"/>
      <c r="F5" s="535"/>
      <c r="G5" s="535"/>
      <c r="H5" s="535"/>
      <c r="I5" s="535"/>
      <c r="J5" s="535"/>
      <c r="K5" s="535"/>
      <c r="L5" s="535"/>
      <c r="M5" s="535"/>
      <c r="N5" s="535"/>
      <c r="O5" s="535"/>
      <c r="P5" s="535"/>
      <c r="Q5" s="536"/>
      <c r="R5" s="531" t="s">
        <v>938</v>
      </c>
      <c r="S5" s="533"/>
      <c r="T5" s="539"/>
      <c r="U5" s="540"/>
      <c r="V5" s="539"/>
      <c r="W5" s="540"/>
    </row>
    <row r="6" spans="1:23" x14ac:dyDescent="0.25">
      <c r="A6" s="526"/>
      <c r="B6" s="541" t="s">
        <v>939</v>
      </c>
      <c r="C6" s="542"/>
      <c r="D6" s="542"/>
      <c r="E6" s="543"/>
      <c r="F6" s="541" t="s">
        <v>940</v>
      </c>
      <c r="G6" s="542"/>
      <c r="H6" s="542"/>
      <c r="I6" s="543"/>
      <c r="J6" s="541" t="s">
        <v>941</v>
      </c>
      <c r="K6" s="542"/>
      <c r="L6" s="542"/>
      <c r="M6" s="543"/>
      <c r="N6" s="541" t="s">
        <v>106</v>
      </c>
      <c r="O6" s="542"/>
      <c r="P6" s="542"/>
      <c r="Q6" s="543"/>
      <c r="R6" s="534"/>
      <c r="S6" s="536"/>
      <c r="T6" s="531" t="s">
        <v>942</v>
      </c>
      <c r="U6" s="533"/>
      <c r="V6" s="531" t="s">
        <v>107</v>
      </c>
      <c r="W6" s="533"/>
    </row>
    <row r="7" spans="1:23" x14ac:dyDescent="0.25">
      <c r="A7" s="527"/>
      <c r="B7" s="541" t="s">
        <v>943</v>
      </c>
      <c r="C7" s="543"/>
      <c r="D7" s="541" t="s">
        <v>944</v>
      </c>
      <c r="E7" s="543"/>
      <c r="F7" s="541" t="s">
        <v>943</v>
      </c>
      <c r="G7" s="543"/>
      <c r="H7" s="541" t="s">
        <v>944</v>
      </c>
      <c r="I7" s="543"/>
      <c r="J7" s="541" t="s">
        <v>943</v>
      </c>
      <c r="K7" s="543"/>
      <c r="L7" s="541" t="s">
        <v>944</v>
      </c>
      <c r="M7" s="543"/>
      <c r="N7" s="541" t="s">
        <v>943</v>
      </c>
      <c r="O7" s="543"/>
      <c r="P7" s="541" t="s">
        <v>944</v>
      </c>
      <c r="Q7" s="543"/>
      <c r="R7" s="541" t="s">
        <v>943</v>
      </c>
      <c r="S7" s="543"/>
      <c r="T7" s="534" t="s">
        <v>945</v>
      </c>
      <c r="U7" s="536"/>
      <c r="V7" s="534" t="s">
        <v>946</v>
      </c>
      <c r="W7" s="536"/>
    </row>
    <row r="8" spans="1:23" x14ac:dyDescent="0.25">
      <c r="A8" s="296">
        <v>1949</v>
      </c>
      <c r="B8" s="297">
        <v>4460434</v>
      </c>
      <c r="C8" s="299" t="s">
        <v>476</v>
      </c>
      <c r="D8" s="297">
        <v>5599250</v>
      </c>
      <c r="E8" s="299" t="s">
        <v>476</v>
      </c>
      <c r="F8" s="297">
        <v>2668869</v>
      </c>
      <c r="G8" s="299" t="s">
        <v>476</v>
      </c>
      <c r="H8" s="297">
        <v>3668816</v>
      </c>
      <c r="I8" s="299" t="s">
        <v>476</v>
      </c>
      <c r="J8" s="297">
        <v>12633386</v>
      </c>
      <c r="K8" s="299" t="s">
        <v>476</v>
      </c>
      <c r="L8" s="297">
        <v>14723587</v>
      </c>
      <c r="M8" s="299" t="s">
        <v>476</v>
      </c>
      <c r="N8" s="297">
        <v>7879509</v>
      </c>
      <c r="O8" s="299" t="s">
        <v>476</v>
      </c>
      <c r="P8" s="297">
        <v>7990015</v>
      </c>
      <c r="Q8" s="299" t="s">
        <v>476</v>
      </c>
      <c r="R8" s="297">
        <v>4339470</v>
      </c>
      <c r="S8" s="298"/>
      <c r="T8" s="300">
        <v>-165</v>
      </c>
      <c r="U8" s="298"/>
      <c r="V8" s="297">
        <v>31981503</v>
      </c>
      <c r="W8" s="298"/>
    </row>
    <row r="9" spans="1:23" x14ac:dyDescent="0.25">
      <c r="A9" s="296">
        <v>1950</v>
      </c>
      <c r="B9" s="297">
        <v>4829337</v>
      </c>
      <c r="C9" s="299" t="s">
        <v>476</v>
      </c>
      <c r="D9" s="297">
        <v>5988553</v>
      </c>
      <c r="E9" s="299" t="s">
        <v>476</v>
      </c>
      <c r="F9" s="297">
        <v>2834094</v>
      </c>
      <c r="G9" s="299" t="s">
        <v>476</v>
      </c>
      <c r="H9" s="297">
        <v>3893298</v>
      </c>
      <c r="I9" s="299" t="s">
        <v>476</v>
      </c>
      <c r="J9" s="297">
        <v>13889626</v>
      </c>
      <c r="K9" s="299" t="s">
        <v>476</v>
      </c>
      <c r="L9" s="297">
        <v>16241423</v>
      </c>
      <c r="M9" s="299" t="s">
        <v>476</v>
      </c>
      <c r="N9" s="297">
        <v>8383407</v>
      </c>
      <c r="O9" s="299" t="s">
        <v>476</v>
      </c>
      <c r="P9" s="297">
        <v>8492473</v>
      </c>
      <c r="Q9" s="299" t="s">
        <v>476</v>
      </c>
      <c r="R9" s="297">
        <v>4679283</v>
      </c>
      <c r="S9" s="298"/>
      <c r="T9" s="300">
        <v>21</v>
      </c>
      <c r="U9" s="298"/>
      <c r="V9" s="297">
        <v>34615768</v>
      </c>
      <c r="W9" s="298"/>
    </row>
    <row r="10" spans="1:23" x14ac:dyDescent="0.25">
      <c r="A10" s="301">
        <v>1951</v>
      </c>
      <c r="B10" s="302">
        <v>5104476</v>
      </c>
      <c r="C10" s="304" t="s">
        <v>476</v>
      </c>
      <c r="D10" s="302">
        <v>6380193</v>
      </c>
      <c r="E10" s="304" t="s">
        <v>476</v>
      </c>
      <c r="F10" s="302">
        <v>2737684</v>
      </c>
      <c r="G10" s="304" t="s">
        <v>476</v>
      </c>
      <c r="H10" s="302">
        <v>3873226</v>
      </c>
      <c r="I10" s="304" t="s">
        <v>476</v>
      </c>
      <c r="J10" s="302">
        <v>15127368</v>
      </c>
      <c r="K10" s="304" t="s">
        <v>476</v>
      </c>
      <c r="L10" s="302">
        <v>17678532</v>
      </c>
      <c r="M10" s="304" t="s">
        <v>476</v>
      </c>
      <c r="N10" s="302">
        <v>8933484</v>
      </c>
      <c r="O10" s="304" t="s">
        <v>476</v>
      </c>
      <c r="P10" s="302">
        <v>9041892</v>
      </c>
      <c r="Q10" s="304" t="s">
        <v>476</v>
      </c>
      <c r="R10" s="302">
        <v>5070830</v>
      </c>
      <c r="S10" s="303"/>
      <c r="T10" s="305">
        <v>188</v>
      </c>
      <c r="U10" s="303"/>
      <c r="V10" s="302">
        <v>36974030</v>
      </c>
      <c r="W10" s="303"/>
    </row>
    <row r="11" spans="1:23" x14ac:dyDescent="0.25">
      <c r="A11" s="296">
        <v>1952</v>
      </c>
      <c r="B11" s="297">
        <v>5158193</v>
      </c>
      <c r="C11" s="299" t="s">
        <v>476</v>
      </c>
      <c r="D11" s="297">
        <v>6560243</v>
      </c>
      <c r="E11" s="299" t="s">
        <v>476</v>
      </c>
      <c r="F11" s="297">
        <v>2672911</v>
      </c>
      <c r="G11" s="299" t="s">
        <v>476</v>
      </c>
      <c r="H11" s="297">
        <v>3873385</v>
      </c>
      <c r="I11" s="299" t="s">
        <v>476</v>
      </c>
      <c r="J11" s="297">
        <v>14671564</v>
      </c>
      <c r="K11" s="299" t="s">
        <v>476</v>
      </c>
      <c r="L11" s="297">
        <v>17311362</v>
      </c>
      <c r="M11" s="299" t="s">
        <v>476</v>
      </c>
      <c r="N11" s="297">
        <v>8906891</v>
      </c>
      <c r="O11" s="299" t="s">
        <v>476</v>
      </c>
      <c r="P11" s="297">
        <v>9002752</v>
      </c>
      <c r="Q11" s="299" t="s">
        <v>476</v>
      </c>
      <c r="R11" s="297">
        <v>5338183</v>
      </c>
      <c r="S11" s="298"/>
      <c r="T11" s="300">
        <v>82</v>
      </c>
      <c r="U11" s="298"/>
      <c r="V11" s="297">
        <v>36747825</v>
      </c>
      <c r="W11" s="298"/>
    </row>
    <row r="12" spans="1:23" x14ac:dyDescent="0.25">
      <c r="A12" s="296">
        <v>1953</v>
      </c>
      <c r="B12" s="297">
        <v>5052515</v>
      </c>
      <c r="C12" s="299" t="s">
        <v>476</v>
      </c>
      <c r="D12" s="297">
        <v>6558748</v>
      </c>
      <c r="E12" s="299" t="s">
        <v>476</v>
      </c>
      <c r="F12" s="297">
        <v>2512376</v>
      </c>
      <c r="G12" s="299" t="s">
        <v>476</v>
      </c>
      <c r="H12" s="297">
        <v>3770982</v>
      </c>
      <c r="I12" s="299" t="s">
        <v>476</v>
      </c>
      <c r="J12" s="297">
        <v>15339206</v>
      </c>
      <c r="K12" s="299" t="s">
        <v>476</v>
      </c>
      <c r="L12" s="297">
        <v>18211754</v>
      </c>
      <c r="M12" s="299" t="s">
        <v>476</v>
      </c>
      <c r="N12" s="297">
        <v>9030055</v>
      </c>
      <c r="O12" s="299" t="s">
        <v>476</v>
      </c>
      <c r="P12" s="297">
        <v>9123022</v>
      </c>
      <c r="Q12" s="299" t="s">
        <v>476</v>
      </c>
      <c r="R12" s="297">
        <v>5730355</v>
      </c>
      <c r="S12" s="298"/>
      <c r="T12" s="300">
        <v>-39</v>
      </c>
      <c r="U12" s="298"/>
      <c r="V12" s="297">
        <v>37664468</v>
      </c>
      <c r="W12" s="298"/>
    </row>
    <row r="13" spans="1:23" x14ac:dyDescent="0.25">
      <c r="A13" s="301">
        <v>1954</v>
      </c>
      <c r="B13" s="302">
        <v>5262307</v>
      </c>
      <c r="C13" s="304" t="s">
        <v>476</v>
      </c>
      <c r="D13" s="302">
        <v>6846058</v>
      </c>
      <c r="E13" s="304" t="s">
        <v>476</v>
      </c>
      <c r="F13" s="302">
        <v>2457578</v>
      </c>
      <c r="G13" s="304" t="s">
        <v>476</v>
      </c>
      <c r="H13" s="302">
        <v>3732921</v>
      </c>
      <c r="I13" s="304" t="s">
        <v>476</v>
      </c>
      <c r="J13" s="302">
        <v>14317111</v>
      </c>
      <c r="K13" s="304" t="s">
        <v>476</v>
      </c>
      <c r="L13" s="302">
        <v>17157695</v>
      </c>
      <c r="M13" s="304" t="s">
        <v>476</v>
      </c>
      <c r="N13" s="302">
        <v>8822551</v>
      </c>
      <c r="O13" s="304" t="s">
        <v>476</v>
      </c>
      <c r="P13" s="302">
        <v>8902617</v>
      </c>
      <c r="Q13" s="304" t="s">
        <v>476</v>
      </c>
      <c r="R13" s="302">
        <v>5779745</v>
      </c>
      <c r="S13" s="303"/>
      <c r="T13" s="305">
        <v>91</v>
      </c>
      <c r="U13" s="303"/>
      <c r="V13" s="302">
        <v>36639382</v>
      </c>
      <c r="W13" s="303"/>
    </row>
    <row r="14" spans="1:23" x14ac:dyDescent="0.25">
      <c r="A14" s="296">
        <v>1955</v>
      </c>
      <c r="B14" s="297">
        <v>5607812</v>
      </c>
      <c r="C14" s="299" t="s">
        <v>476</v>
      </c>
      <c r="D14" s="297">
        <v>7277988</v>
      </c>
      <c r="E14" s="299" t="s">
        <v>476</v>
      </c>
      <c r="F14" s="297">
        <v>2561252</v>
      </c>
      <c r="G14" s="299" t="s">
        <v>476</v>
      </c>
      <c r="H14" s="297">
        <v>3895140</v>
      </c>
      <c r="I14" s="299" t="s">
        <v>476</v>
      </c>
      <c r="J14" s="297">
        <v>16102980</v>
      </c>
      <c r="K14" s="299" t="s">
        <v>476</v>
      </c>
      <c r="L14" s="297">
        <v>19484608</v>
      </c>
      <c r="M14" s="299" t="s">
        <v>476</v>
      </c>
      <c r="N14" s="297">
        <v>9474426</v>
      </c>
      <c r="O14" s="299" t="s">
        <v>476</v>
      </c>
      <c r="P14" s="297">
        <v>9550205</v>
      </c>
      <c r="Q14" s="299" t="s">
        <v>476</v>
      </c>
      <c r="R14" s="297">
        <v>6461471</v>
      </c>
      <c r="S14" s="298"/>
      <c r="T14" s="300">
        <v>30</v>
      </c>
      <c r="U14" s="298"/>
      <c r="V14" s="297">
        <v>40207971</v>
      </c>
      <c r="W14" s="298"/>
    </row>
    <row r="15" spans="1:23" x14ac:dyDescent="0.25">
      <c r="A15" s="296">
        <v>1956</v>
      </c>
      <c r="B15" s="297">
        <v>5839383</v>
      </c>
      <c r="C15" s="299" t="s">
        <v>476</v>
      </c>
      <c r="D15" s="297">
        <v>7662725</v>
      </c>
      <c r="E15" s="299" t="s">
        <v>476</v>
      </c>
      <c r="F15" s="297">
        <v>2606854</v>
      </c>
      <c r="G15" s="299" t="s">
        <v>476</v>
      </c>
      <c r="H15" s="297">
        <v>4022859</v>
      </c>
      <c r="I15" s="299" t="s">
        <v>476</v>
      </c>
      <c r="J15" s="297">
        <v>16575573</v>
      </c>
      <c r="K15" s="299" t="s">
        <v>476</v>
      </c>
      <c r="L15" s="297">
        <v>20209479</v>
      </c>
      <c r="M15" s="299" t="s">
        <v>476</v>
      </c>
      <c r="N15" s="297">
        <v>9790320</v>
      </c>
      <c r="O15" s="299" t="s">
        <v>476</v>
      </c>
      <c r="P15" s="297">
        <v>9859364</v>
      </c>
      <c r="Q15" s="299" t="s">
        <v>476</v>
      </c>
      <c r="R15" s="297">
        <v>6942296</v>
      </c>
      <c r="S15" s="298"/>
      <c r="T15" s="300">
        <v>-174</v>
      </c>
      <c r="U15" s="298"/>
      <c r="V15" s="297">
        <v>41754252</v>
      </c>
      <c r="W15" s="298"/>
    </row>
    <row r="16" spans="1:23" x14ac:dyDescent="0.25">
      <c r="A16" s="301">
        <v>1957</v>
      </c>
      <c r="B16" s="302">
        <v>5743900</v>
      </c>
      <c r="C16" s="304" t="s">
        <v>476</v>
      </c>
      <c r="D16" s="302">
        <v>7712000</v>
      </c>
      <c r="E16" s="304" t="s">
        <v>476</v>
      </c>
      <c r="F16" s="302">
        <v>2449291</v>
      </c>
      <c r="G16" s="304" t="s">
        <v>476</v>
      </c>
      <c r="H16" s="302">
        <v>3960787</v>
      </c>
      <c r="I16" s="304" t="s">
        <v>476</v>
      </c>
      <c r="J16" s="302">
        <v>16526394</v>
      </c>
      <c r="K16" s="304" t="s">
        <v>476</v>
      </c>
      <c r="L16" s="302">
        <v>20218258</v>
      </c>
      <c r="M16" s="304" t="s">
        <v>476</v>
      </c>
      <c r="N16" s="302">
        <v>9836694</v>
      </c>
      <c r="O16" s="304" t="s">
        <v>476</v>
      </c>
      <c r="P16" s="302">
        <v>9896269</v>
      </c>
      <c r="Q16" s="304" t="s">
        <v>476</v>
      </c>
      <c r="R16" s="302">
        <v>7231035</v>
      </c>
      <c r="S16" s="303"/>
      <c r="T16" s="305">
        <v>-128</v>
      </c>
      <c r="U16" s="303"/>
      <c r="V16" s="302">
        <v>41787186</v>
      </c>
      <c r="W16" s="303"/>
    </row>
    <row r="17" spans="1:23" x14ac:dyDescent="0.25">
      <c r="A17" s="296">
        <v>1958</v>
      </c>
      <c r="B17" s="297">
        <v>6125370</v>
      </c>
      <c r="C17" s="299" t="s">
        <v>476</v>
      </c>
      <c r="D17" s="297">
        <v>8200674</v>
      </c>
      <c r="E17" s="299" t="s">
        <v>476</v>
      </c>
      <c r="F17" s="297">
        <v>2557205</v>
      </c>
      <c r="G17" s="299" t="s">
        <v>476</v>
      </c>
      <c r="H17" s="297">
        <v>4119156</v>
      </c>
      <c r="I17" s="299" t="s">
        <v>476</v>
      </c>
      <c r="J17" s="297">
        <v>15812501</v>
      </c>
      <c r="K17" s="299" t="s">
        <v>476</v>
      </c>
      <c r="L17" s="297">
        <v>19321087</v>
      </c>
      <c r="M17" s="299" t="s">
        <v>476</v>
      </c>
      <c r="N17" s="297">
        <v>9952005</v>
      </c>
      <c r="O17" s="299" t="s">
        <v>476</v>
      </c>
      <c r="P17" s="297">
        <v>10004101</v>
      </c>
      <c r="Q17" s="299" t="s">
        <v>476</v>
      </c>
      <c r="R17" s="297">
        <v>7197936</v>
      </c>
      <c r="S17" s="298"/>
      <c r="T17" s="300">
        <v>11</v>
      </c>
      <c r="U17" s="298"/>
      <c r="V17" s="297">
        <v>41645028</v>
      </c>
      <c r="W17" s="298"/>
    </row>
    <row r="18" spans="1:23" x14ac:dyDescent="0.25">
      <c r="A18" s="296">
        <v>1959</v>
      </c>
      <c r="B18" s="297">
        <v>6188311</v>
      </c>
      <c r="C18" s="299" t="s">
        <v>476</v>
      </c>
      <c r="D18" s="297">
        <v>8411866</v>
      </c>
      <c r="E18" s="299" t="s">
        <v>476</v>
      </c>
      <c r="F18" s="297">
        <v>2649390</v>
      </c>
      <c r="G18" s="299" t="s">
        <v>476</v>
      </c>
      <c r="H18" s="297">
        <v>4372186</v>
      </c>
      <c r="I18" s="299" t="s">
        <v>476</v>
      </c>
      <c r="J18" s="297">
        <v>16536173</v>
      </c>
      <c r="K18" s="299" t="s">
        <v>476</v>
      </c>
      <c r="L18" s="297">
        <v>20333201</v>
      </c>
      <c r="M18" s="299" t="s">
        <v>476</v>
      </c>
      <c r="N18" s="297">
        <v>10297614</v>
      </c>
      <c r="O18" s="299" t="s">
        <v>476</v>
      </c>
      <c r="P18" s="297">
        <v>10348530</v>
      </c>
      <c r="Q18" s="299" t="s">
        <v>476</v>
      </c>
      <c r="R18" s="297">
        <v>7794295</v>
      </c>
      <c r="S18" s="298"/>
      <c r="T18" s="300">
        <v>-61</v>
      </c>
      <c r="U18" s="298"/>
      <c r="V18" s="297">
        <v>43465722</v>
      </c>
      <c r="W18" s="298"/>
    </row>
    <row r="19" spans="1:23" x14ac:dyDescent="0.25">
      <c r="A19" s="301">
        <v>1960</v>
      </c>
      <c r="B19" s="302">
        <v>6650835</v>
      </c>
      <c r="C19" s="304" t="s">
        <v>476</v>
      </c>
      <c r="D19" s="302">
        <v>9039418</v>
      </c>
      <c r="E19" s="304" t="s">
        <v>476</v>
      </c>
      <c r="F19" s="302">
        <v>2722565</v>
      </c>
      <c r="G19" s="304" t="s">
        <v>476</v>
      </c>
      <c r="H19" s="302">
        <v>4609400</v>
      </c>
      <c r="I19" s="304" t="s">
        <v>476</v>
      </c>
      <c r="J19" s="302">
        <v>16995524</v>
      </c>
      <c r="K19" s="304" t="s">
        <v>476</v>
      </c>
      <c r="L19" s="302">
        <v>20841687</v>
      </c>
      <c r="M19" s="304" t="s">
        <v>476</v>
      </c>
      <c r="N19" s="302">
        <v>10559596</v>
      </c>
      <c r="O19" s="304" t="s">
        <v>476</v>
      </c>
      <c r="P19" s="302">
        <v>10595943</v>
      </c>
      <c r="Q19" s="304" t="s">
        <v>476</v>
      </c>
      <c r="R19" s="302">
        <v>8157929</v>
      </c>
      <c r="S19" s="304" t="s">
        <v>476</v>
      </c>
      <c r="T19" s="305">
        <v>7</v>
      </c>
      <c r="U19" s="304" t="s">
        <v>476</v>
      </c>
      <c r="V19" s="302">
        <v>45086455</v>
      </c>
      <c r="W19" s="304" t="s">
        <v>476</v>
      </c>
    </row>
    <row r="20" spans="1:23" x14ac:dyDescent="0.25">
      <c r="A20" s="296">
        <v>1961</v>
      </c>
      <c r="B20" s="297">
        <v>6775610</v>
      </c>
      <c r="C20" s="299" t="s">
        <v>476</v>
      </c>
      <c r="D20" s="297">
        <v>9286024</v>
      </c>
      <c r="E20" s="299" t="s">
        <v>476</v>
      </c>
      <c r="F20" s="297">
        <v>2764986</v>
      </c>
      <c r="G20" s="299" t="s">
        <v>476</v>
      </c>
      <c r="H20" s="297">
        <v>4727663</v>
      </c>
      <c r="I20" s="299" t="s">
        <v>476</v>
      </c>
      <c r="J20" s="297">
        <v>17012051</v>
      </c>
      <c r="K20" s="299" t="s">
        <v>476</v>
      </c>
      <c r="L20" s="297">
        <v>20955128</v>
      </c>
      <c r="M20" s="299" t="s">
        <v>476</v>
      </c>
      <c r="N20" s="297">
        <v>10733732</v>
      </c>
      <c r="O20" s="299" t="s">
        <v>476</v>
      </c>
      <c r="P20" s="297">
        <v>10769126</v>
      </c>
      <c r="Q20" s="299" t="s">
        <v>476</v>
      </c>
      <c r="R20" s="297">
        <v>8451561</v>
      </c>
      <c r="S20" s="299" t="s">
        <v>476</v>
      </c>
      <c r="T20" s="300">
        <v>-103</v>
      </c>
      <c r="U20" s="299" t="s">
        <v>476</v>
      </c>
      <c r="V20" s="297">
        <v>45737837</v>
      </c>
      <c r="W20" s="299" t="s">
        <v>476</v>
      </c>
    </row>
    <row r="21" spans="1:23" x14ac:dyDescent="0.25">
      <c r="A21" s="296">
        <v>1962</v>
      </c>
      <c r="B21" s="297">
        <v>7079711</v>
      </c>
      <c r="C21" s="299" t="s">
        <v>476</v>
      </c>
      <c r="D21" s="297">
        <v>9782420</v>
      </c>
      <c r="E21" s="299" t="s">
        <v>476</v>
      </c>
      <c r="F21" s="297">
        <v>2923873</v>
      </c>
      <c r="G21" s="299" t="s">
        <v>476</v>
      </c>
      <c r="H21" s="297">
        <v>5036386</v>
      </c>
      <c r="I21" s="299" t="s">
        <v>476</v>
      </c>
      <c r="J21" s="297">
        <v>17610477</v>
      </c>
      <c r="K21" s="299" t="s">
        <v>476</v>
      </c>
      <c r="L21" s="297">
        <v>21788192</v>
      </c>
      <c r="M21" s="299" t="s">
        <v>476</v>
      </c>
      <c r="N21" s="297">
        <v>11184889</v>
      </c>
      <c r="O21" s="299" t="s">
        <v>476</v>
      </c>
      <c r="P21" s="297">
        <v>11219481</v>
      </c>
      <c r="Q21" s="299" t="s">
        <v>476</v>
      </c>
      <c r="R21" s="297">
        <v>9027528</v>
      </c>
      <c r="S21" s="299" t="s">
        <v>476</v>
      </c>
      <c r="T21" s="300">
        <v>-42</v>
      </c>
      <c r="U21" s="299" t="s">
        <v>476</v>
      </c>
      <c r="V21" s="297">
        <v>47826437</v>
      </c>
      <c r="W21" s="299" t="s">
        <v>476</v>
      </c>
    </row>
    <row r="22" spans="1:23" x14ac:dyDescent="0.25">
      <c r="A22" s="301">
        <v>1963</v>
      </c>
      <c r="B22" s="302">
        <v>7089813</v>
      </c>
      <c r="C22" s="304" t="s">
        <v>476</v>
      </c>
      <c r="D22" s="302">
        <v>9988479</v>
      </c>
      <c r="E22" s="304" t="s">
        <v>476</v>
      </c>
      <c r="F22" s="302">
        <v>2921180</v>
      </c>
      <c r="G22" s="304" t="s">
        <v>476</v>
      </c>
      <c r="H22" s="302">
        <v>5250646</v>
      </c>
      <c r="I22" s="304" t="s">
        <v>476</v>
      </c>
      <c r="J22" s="302">
        <v>18388155</v>
      </c>
      <c r="K22" s="304" t="s">
        <v>476</v>
      </c>
      <c r="L22" s="302">
        <v>22751190</v>
      </c>
      <c r="M22" s="304" t="s">
        <v>476</v>
      </c>
      <c r="N22" s="302">
        <v>11620029</v>
      </c>
      <c r="O22" s="304" t="s">
        <v>476</v>
      </c>
      <c r="P22" s="302">
        <v>11653755</v>
      </c>
      <c r="Q22" s="304" t="s">
        <v>476</v>
      </c>
      <c r="R22" s="302">
        <v>9624895</v>
      </c>
      <c r="S22" s="304" t="s">
        <v>476</v>
      </c>
      <c r="T22" s="305">
        <v>124</v>
      </c>
      <c r="U22" s="304" t="s">
        <v>476</v>
      </c>
      <c r="V22" s="302">
        <v>49644195</v>
      </c>
      <c r="W22" s="304" t="s">
        <v>476</v>
      </c>
    </row>
    <row r="23" spans="1:23" x14ac:dyDescent="0.25">
      <c r="A23" s="296">
        <v>1964</v>
      </c>
      <c r="B23" s="297">
        <v>7111751</v>
      </c>
      <c r="C23" s="299" t="s">
        <v>476</v>
      </c>
      <c r="D23" s="297">
        <v>10240574</v>
      </c>
      <c r="E23" s="299" t="s">
        <v>476</v>
      </c>
      <c r="F23" s="297">
        <v>2977204</v>
      </c>
      <c r="G23" s="299" t="s">
        <v>476</v>
      </c>
      <c r="H23" s="297">
        <v>5465993</v>
      </c>
      <c r="I23" s="299" t="s">
        <v>476</v>
      </c>
      <c r="J23" s="297">
        <v>19449358</v>
      </c>
      <c r="K23" s="299" t="s">
        <v>476</v>
      </c>
      <c r="L23" s="297">
        <v>24111354</v>
      </c>
      <c r="M23" s="299" t="s">
        <v>476</v>
      </c>
      <c r="N23" s="297">
        <v>11963238</v>
      </c>
      <c r="O23" s="299" t="s">
        <v>476</v>
      </c>
      <c r="P23" s="297">
        <v>11997007</v>
      </c>
      <c r="Q23" s="299" t="s">
        <v>476</v>
      </c>
      <c r="R23" s="297">
        <v>10313377</v>
      </c>
      <c r="S23" s="299" t="s">
        <v>476</v>
      </c>
      <c r="T23" s="300">
        <v>-140</v>
      </c>
      <c r="U23" s="299" t="s">
        <v>476</v>
      </c>
      <c r="V23" s="297">
        <v>51814788</v>
      </c>
      <c r="W23" s="299" t="s">
        <v>476</v>
      </c>
    </row>
    <row r="24" spans="1:23" x14ac:dyDescent="0.25">
      <c r="A24" s="296">
        <v>1965</v>
      </c>
      <c r="B24" s="297">
        <v>7279422</v>
      </c>
      <c r="C24" s="299" t="s">
        <v>476</v>
      </c>
      <c r="D24" s="297">
        <v>10639387</v>
      </c>
      <c r="E24" s="299" t="s">
        <v>476</v>
      </c>
      <c r="F24" s="297">
        <v>3176893</v>
      </c>
      <c r="G24" s="299" t="s">
        <v>476</v>
      </c>
      <c r="H24" s="297">
        <v>5845423</v>
      </c>
      <c r="I24" s="299" t="s">
        <v>476</v>
      </c>
      <c r="J24" s="297">
        <v>20147629</v>
      </c>
      <c r="K24" s="299" t="s">
        <v>476</v>
      </c>
      <c r="L24" s="297">
        <v>25097614</v>
      </c>
      <c r="M24" s="299" t="s">
        <v>476</v>
      </c>
      <c r="N24" s="297">
        <v>12398707</v>
      </c>
      <c r="O24" s="299" t="s">
        <v>476</v>
      </c>
      <c r="P24" s="297">
        <v>12432456</v>
      </c>
      <c r="Q24" s="299" t="s">
        <v>476</v>
      </c>
      <c r="R24" s="297">
        <v>11012229</v>
      </c>
      <c r="S24" s="299" t="s">
        <v>476</v>
      </c>
      <c r="T24" s="300">
        <v>121</v>
      </c>
      <c r="U24" s="298"/>
      <c r="V24" s="297">
        <v>54015001</v>
      </c>
      <c r="W24" s="299" t="s">
        <v>476</v>
      </c>
    </row>
    <row r="25" spans="1:23" x14ac:dyDescent="0.25">
      <c r="A25" s="301">
        <v>1966</v>
      </c>
      <c r="B25" s="302">
        <v>7500386</v>
      </c>
      <c r="C25" s="304" t="s">
        <v>476</v>
      </c>
      <c r="D25" s="302">
        <v>11168630</v>
      </c>
      <c r="E25" s="304" t="s">
        <v>476</v>
      </c>
      <c r="F25" s="302">
        <v>3408944</v>
      </c>
      <c r="G25" s="304" t="s">
        <v>476</v>
      </c>
      <c r="H25" s="302">
        <v>6324047</v>
      </c>
      <c r="I25" s="304" t="s">
        <v>476</v>
      </c>
      <c r="J25" s="302">
        <v>21055032</v>
      </c>
      <c r="K25" s="304" t="s">
        <v>476</v>
      </c>
      <c r="L25" s="302">
        <v>26421623</v>
      </c>
      <c r="M25" s="304" t="s">
        <v>476</v>
      </c>
      <c r="N25" s="302">
        <v>13067522</v>
      </c>
      <c r="O25" s="304" t="s">
        <v>476</v>
      </c>
      <c r="P25" s="302">
        <v>13100235</v>
      </c>
      <c r="Q25" s="304" t="s">
        <v>476</v>
      </c>
      <c r="R25" s="302">
        <v>11982651</v>
      </c>
      <c r="S25" s="304" t="s">
        <v>476</v>
      </c>
      <c r="T25" s="305">
        <v>-203</v>
      </c>
      <c r="U25" s="303"/>
      <c r="V25" s="302">
        <v>57014332</v>
      </c>
      <c r="W25" s="304" t="s">
        <v>476</v>
      </c>
    </row>
    <row r="26" spans="1:23" x14ac:dyDescent="0.25">
      <c r="A26" s="296">
        <v>1967</v>
      </c>
      <c r="B26" s="297">
        <v>7711360</v>
      </c>
      <c r="C26" s="299" t="s">
        <v>476</v>
      </c>
      <c r="D26" s="297">
        <v>11639275</v>
      </c>
      <c r="E26" s="299" t="s">
        <v>476</v>
      </c>
      <c r="F26" s="297">
        <v>3767693</v>
      </c>
      <c r="G26" s="299" t="s">
        <v>476</v>
      </c>
      <c r="H26" s="297">
        <v>6899205</v>
      </c>
      <c r="I26" s="299" t="s">
        <v>476</v>
      </c>
      <c r="J26" s="297">
        <v>21012944</v>
      </c>
      <c r="K26" s="299" t="s">
        <v>476</v>
      </c>
      <c r="L26" s="297">
        <v>26614298</v>
      </c>
      <c r="M26" s="299" t="s">
        <v>476</v>
      </c>
      <c r="N26" s="297">
        <v>13718194</v>
      </c>
      <c r="O26" s="299" t="s">
        <v>476</v>
      </c>
      <c r="P26" s="297">
        <v>13752076</v>
      </c>
      <c r="Q26" s="299" t="s">
        <v>476</v>
      </c>
      <c r="R26" s="297">
        <v>12694663</v>
      </c>
      <c r="S26" s="299" t="s">
        <v>476</v>
      </c>
      <c r="T26" s="300">
        <v>-333</v>
      </c>
      <c r="U26" s="298"/>
      <c r="V26" s="297">
        <v>58904521</v>
      </c>
      <c r="W26" s="299" t="s">
        <v>476</v>
      </c>
    </row>
    <row r="27" spans="1:23" x14ac:dyDescent="0.25">
      <c r="A27" s="296">
        <v>1968</v>
      </c>
      <c r="B27" s="297">
        <v>7932745</v>
      </c>
      <c r="C27" s="299" t="s">
        <v>476</v>
      </c>
      <c r="D27" s="297">
        <v>12336290</v>
      </c>
      <c r="E27" s="299" t="s">
        <v>476</v>
      </c>
      <c r="F27" s="297">
        <v>3899460</v>
      </c>
      <c r="G27" s="299" t="s">
        <v>476</v>
      </c>
      <c r="H27" s="297">
        <v>7329032</v>
      </c>
      <c r="I27" s="299" t="s">
        <v>476</v>
      </c>
      <c r="J27" s="297">
        <v>21868985</v>
      </c>
      <c r="K27" s="299" t="s">
        <v>476</v>
      </c>
      <c r="L27" s="297">
        <v>27883171</v>
      </c>
      <c r="M27" s="299" t="s">
        <v>476</v>
      </c>
      <c r="N27" s="297">
        <v>14831225</v>
      </c>
      <c r="O27" s="299" t="s">
        <v>476</v>
      </c>
      <c r="P27" s="297">
        <v>14865775</v>
      </c>
      <c r="Q27" s="299" t="s">
        <v>476</v>
      </c>
      <c r="R27" s="297">
        <v>13881853</v>
      </c>
      <c r="S27" s="299" t="s">
        <v>476</v>
      </c>
      <c r="T27" s="300">
        <v>238</v>
      </c>
      <c r="U27" s="298"/>
      <c r="V27" s="297">
        <v>62414507</v>
      </c>
      <c r="W27" s="299" t="s">
        <v>476</v>
      </c>
    </row>
    <row r="28" spans="1:23" x14ac:dyDescent="0.25">
      <c r="A28" s="301">
        <v>1969</v>
      </c>
      <c r="B28" s="302">
        <v>8242797</v>
      </c>
      <c r="C28" s="304" t="s">
        <v>476</v>
      </c>
      <c r="D28" s="302">
        <v>13169156</v>
      </c>
      <c r="E28" s="304" t="s">
        <v>476</v>
      </c>
      <c r="F28" s="302">
        <v>4085279</v>
      </c>
      <c r="G28" s="304" t="s">
        <v>476</v>
      </c>
      <c r="H28" s="302">
        <v>7833219</v>
      </c>
      <c r="I28" s="304" t="s">
        <v>476</v>
      </c>
      <c r="J28" s="302">
        <v>22647702</v>
      </c>
      <c r="K28" s="304" t="s">
        <v>476</v>
      </c>
      <c r="L28" s="302">
        <v>29105400</v>
      </c>
      <c r="M28" s="304" t="s">
        <v>476</v>
      </c>
      <c r="N28" s="302">
        <v>15471249</v>
      </c>
      <c r="O28" s="304" t="s">
        <v>476</v>
      </c>
      <c r="P28" s="302">
        <v>15506506</v>
      </c>
      <c r="Q28" s="304" t="s">
        <v>476</v>
      </c>
      <c r="R28" s="302">
        <v>15167253</v>
      </c>
      <c r="S28" s="304" t="s">
        <v>476</v>
      </c>
      <c r="T28" s="305">
        <v>-260</v>
      </c>
      <c r="U28" s="304" t="s">
        <v>476</v>
      </c>
      <c r="V28" s="302">
        <v>65614020</v>
      </c>
      <c r="W28" s="304" t="s">
        <v>476</v>
      </c>
    </row>
    <row r="29" spans="1:23" x14ac:dyDescent="0.25">
      <c r="A29" s="296">
        <v>1970</v>
      </c>
      <c r="B29" s="297">
        <v>8322406</v>
      </c>
      <c r="C29" s="299" t="s">
        <v>476</v>
      </c>
      <c r="D29" s="297">
        <v>13765758</v>
      </c>
      <c r="E29" s="299" t="s">
        <v>476</v>
      </c>
      <c r="F29" s="297">
        <v>4236666</v>
      </c>
      <c r="G29" s="299" t="s">
        <v>476</v>
      </c>
      <c r="H29" s="297">
        <v>8346295</v>
      </c>
      <c r="I29" s="299" t="s">
        <v>476</v>
      </c>
      <c r="J29" s="297">
        <v>22963900</v>
      </c>
      <c r="K29" s="299" t="s">
        <v>476</v>
      </c>
      <c r="L29" s="297">
        <v>29627901</v>
      </c>
      <c r="M29" s="299" t="s">
        <v>476</v>
      </c>
      <c r="N29" s="297">
        <v>16061890</v>
      </c>
      <c r="O29" s="299" t="s">
        <v>476</v>
      </c>
      <c r="P29" s="297">
        <v>16098249</v>
      </c>
      <c r="Q29" s="299" t="s">
        <v>476</v>
      </c>
      <c r="R29" s="297">
        <v>16253340</v>
      </c>
      <c r="S29" s="299" t="s">
        <v>476</v>
      </c>
      <c r="T29" s="300">
        <v>123</v>
      </c>
      <c r="U29" s="299" t="s">
        <v>476</v>
      </c>
      <c r="V29" s="297">
        <v>67838325</v>
      </c>
      <c r="W29" s="299" t="s">
        <v>476</v>
      </c>
    </row>
    <row r="30" spans="1:23" x14ac:dyDescent="0.25">
      <c r="A30" s="296">
        <v>1971</v>
      </c>
      <c r="B30" s="297">
        <v>8427451</v>
      </c>
      <c r="C30" s="299" t="s">
        <v>476</v>
      </c>
      <c r="D30" s="297">
        <v>14246200</v>
      </c>
      <c r="E30" s="299" t="s">
        <v>476</v>
      </c>
      <c r="F30" s="297">
        <v>4323753</v>
      </c>
      <c r="G30" s="299" t="s">
        <v>476</v>
      </c>
      <c r="H30" s="297">
        <v>8720954</v>
      </c>
      <c r="I30" s="299" t="s">
        <v>476</v>
      </c>
      <c r="J30" s="297">
        <v>22719816</v>
      </c>
      <c r="K30" s="299" t="s">
        <v>476</v>
      </c>
      <c r="L30" s="297">
        <v>29585943</v>
      </c>
      <c r="M30" s="299" t="s">
        <v>476</v>
      </c>
      <c r="N30" s="297">
        <v>16694335</v>
      </c>
      <c r="O30" s="299" t="s">
        <v>476</v>
      </c>
      <c r="P30" s="297">
        <v>16730053</v>
      </c>
      <c r="Q30" s="299" t="s">
        <v>476</v>
      </c>
      <c r="R30" s="297">
        <v>17117795</v>
      </c>
      <c r="S30" s="299" t="s">
        <v>476</v>
      </c>
      <c r="T30" s="300">
        <v>-307</v>
      </c>
      <c r="U30" s="299" t="s">
        <v>476</v>
      </c>
      <c r="V30" s="297">
        <v>69282843</v>
      </c>
      <c r="W30" s="299" t="s">
        <v>476</v>
      </c>
    </row>
    <row r="31" spans="1:23" x14ac:dyDescent="0.25">
      <c r="A31" s="301">
        <v>1972</v>
      </c>
      <c r="B31" s="302">
        <v>8627379</v>
      </c>
      <c r="C31" s="304" t="s">
        <v>476</v>
      </c>
      <c r="D31" s="302">
        <v>14857045</v>
      </c>
      <c r="E31" s="304" t="s">
        <v>476</v>
      </c>
      <c r="F31" s="302">
        <v>4411961</v>
      </c>
      <c r="G31" s="304" t="s">
        <v>476</v>
      </c>
      <c r="H31" s="302">
        <v>9183416</v>
      </c>
      <c r="I31" s="304" t="s">
        <v>476</v>
      </c>
      <c r="J31" s="302">
        <v>23516505</v>
      </c>
      <c r="K31" s="304" t="s">
        <v>476</v>
      </c>
      <c r="L31" s="302">
        <v>30930189</v>
      </c>
      <c r="M31" s="304" t="s">
        <v>476</v>
      </c>
      <c r="N31" s="302">
        <v>17682135</v>
      </c>
      <c r="O31" s="304" t="s">
        <v>476</v>
      </c>
      <c r="P31" s="302">
        <v>17717291</v>
      </c>
      <c r="Q31" s="304" t="s">
        <v>476</v>
      </c>
      <c r="R31" s="302">
        <v>18449961</v>
      </c>
      <c r="S31" s="304" t="s">
        <v>476</v>
      </c>
      <c r="T31" s="305">
        <v>-75</v>
      </c>
      <c r="U31" s="304" t="s">
        <v>476</v>
      </c>
      <c r="V31" s="302">
        <v>72687867</v>
      </c>
      <c r="W31" s="304" t="s">
        <v>476</v>
      </c>
    </row>
    <row r="32" spans="1:23" x14ac:dyDescent="0.25">
      <c r="A32" s="296">
        <v>1973</v>
      </c>
      <c r="B32" s="297">
        <v>8225308</v>
      </c>
      <c r="C32" s="299" t="s">
        <v>476</v>
      </c>
      <c r="D32" s="297">
        <v>14897351</v>
      </c>
      <c r="E32" s="299" t="s">
        <v>476</v>
      </c>
      <c r="F32" s="297">
        <v>4422793</v>
      </c>
      <c r="G32" s="299" t="s">
        <v>476</v>
      </c>
      <c r="H32" s="297">
        <v>9542957</v>
      </c>
      <c r="I32" s="299" t="s">
        <v>476</v>
      </c>
      <c r="J32" s="297">
        <v>24720398</v>
      </c>
      <c r="K32" s="299" t="s">
        <v>476</v>
      </c>
      <c r="L32" s="297">
        <v>32623268</v>
      </c>
      <c r="M32" s="299" t="s">
        <v>476</v>
      </c>
      <c r="N32" s="297">
        <v>18577224</v>
      </c>
      <c r="O32" s="299" t="s">
        <v>476</v>
      </c>
      <c r="P32" s="297">
        <v>18612780</v>
      </c>
      <c r="Q32" s="299" t="s">
        <v>476</v>
      </c>
      <c r="R32" s="297">
        <v>19730632</v>
      </c>
      <c r="S32" s="299" t="s">
        <v>476</v>
      </c>
      <c r="T32" s="297">
        <v>7334</v>
      </c>
      <c r="U32" s="298"/>
      <c r="V32" s="297">
        <v>75683690</v>
      </c>
      <c r="W32" s="299" t="s">
        <v>476</v>
      </c>
    </row>
    <row r="33" spans="1:23" x14ac:dyDescent="0.25">
      <c r="A33" s="296">
        <v>1974</v>
      </c>
      <c r="B33" s="297">
        <v>7907910</v>
      </c>
      <c r="C33" s="299" t="s">
        <v>476</v>
      </c>
      <c r="D33" s="297">
        <v>14654335</v>
      </c>
      <c r="E33" s="299" t="s">
        <v>476</v>
      </c>
      <c r="F33" s="297">
        <v>4259084</v>
      </c>
      <c r="G33" s="299" t="s">
        <v>476</v>
      </c>
      <c r="H33" s="297">
        <v>9393323</v>
      </c>
      <c r="I33" s="299" t="s">
        <v>476</v>
      </c>
      <c r="J33" s="297">
        <v>23795853</v>
      </c>
      <c r="K33" s="299" t="s">
        <v>476</v>
      </c>
      <c r="L33" s="297">
        <v>31787185</v>
      </c>
      <c r="M33" s="299" t="s">
        <v>476</v>
      </c>
      <c r="N33" s="297">
        <v>18087175</v>
      </c>
      <c r="O33" s="299" t="s">
        <v>476</v>
      </c>
      <c r="P33" s="297">
        <v>18120419</v>
      </c>
      <c r="Q33" s="299" t="s">
        <v>476</v>
      </c>
      <c r="R33" s="297">
        <v>19905241</v>
      </c>
      <c r="S33" s="299" t="s">
        <v>476</v>
      </c>
      <c r="T33" s="297">
        <v>7102</v>
      </c>
      <c r="U33" s="298"/>
      <c r="V33" s="297">
        <v>73962365</v>
      </c>
      <c r="W33" s="299" t="s">
        <v>476</v>
      </c>
    </row>
    <row r="34" spans="1:23" x14ac:dyDescent="0.25">
      <c r="A34" s="301">
        <v>1975</v>
      </c>
      <c r="B34" s="302">
        <v>7989629</v>
      </c>
      <c r="C34" s="304" t="s">
        <v>476</v>
      </c>
      <c r="D34" s="302">
        <v>14813400</v>
      </c>
      <c r="E34" s="304" t="s">
        <v>476</v>
      </c>
      <c r="F34" s="302">
        <v>4059188</v>
      </c>
      <c r="G34" s="304" t="s">
        <v>476</v>
      </c>
      <c r="H34" s="302">
        <v>9492492</v>
      </c>
      <c r="I34" s="304" t="s">
        <v>476</v>
      </c>
      <c r="J34" s="302">
        <v>21434365</v>
      </c>
      <c r="K34" s="304" t="s">
        <v>476</v>
      </c>
      <c r="L34" s="302">
        <v>29413018</v>
      </c>
      <c r="M34" s="304" t="s">
        <v>476</v>
      </c>
      <c r="N34" s="302">
        <v>18210492</v>
      </c>
      <c r="O34" s="304" t="s">
        <v>476</v>
      </c>
      <c r="P34" s="302">
        <v>18245003</v>
      </c>
      <c r="Q34" s="304" t="s">
        <v>476</v>
      </c>
      <c r="R34" s="302">
        <v>20270238</v>
      </c>
      <c r="S34" s="304" t="s">
        <v>476</v>
      </c>
      <c r="T34" s="305">
        <v>640</v>
      </c>
      <c r="U34" s="303"/>
      <c r="V34" s="302">
        <v>71964553</v>
      </c>
      <c r="W34" s="304" t="s">
        <v>476</v>
      </c>
    </row>
    <row r="35" spans="1:23" x14ac:dyDescent="0.25">
      <c r="A35" s="296">
        <v>1976</v>
      </c>
      <c r="B35" s="297">
        <v>8391135</v>
      </c>
      <c r="C35" s="299" t="s">
        <v>476</v>
      </c>
      <c r="D35" s="297">
        <v>15410259</v>
      </c>
      <c r="E35" s="299" t="s">
        <v>476</v>
      </c>
      <c r="F35" s="297">
        <v>4371469</v>
      </c>
      <c r="G35" s="299" t="s">
        <v>476</v>
      </c>
      <c r="H35" s="297">
        <v>10063334</v>
      </c>
      <c r="I35" s="299" t="s">
        <v>476</v>
      </c>
      <c r="J35" s="297">
        <v>22665169</v>
      </c>
      <c r="K35" s="299" t="s">
        <v>476</v>
      </c>
      <c r="L35" s="297">
        <v>31392821</v>
      </c>
      <c r="M35" s="299" t="s">
        <v>476</v>
      </c>
      <c r="N35" s="297">
        <v>19066676</v>
      </c>
      <c r="O35" s="299" t="s">
        <v>476</v>
      </c>
      <c r="P35" s="297">
        <v>19100798</v>
      </c>
      <c r="Q35" s="299" t="s">
        <v>476</v>
      </c>
      <c r="R35" s="297">
        <v>21472764</v>
      </c>
      <c r="S35" s="299" t="s">
        <v>476</v>
      </c>
      <c r="T35" s="297">
        <v>7613</v>
      </c>
      <c r="U35" s="298"/>
      <c r="V35" s="297">
        <v>75974826</v>
      </c>
      <c r="W35" s="299" t="s">
        <v>476</v>
      </c>
    </row>
    <row r="36" spans="1:23" x14ac:dyDescent="0.25">
      <c r="A36" s="296">
        <v>1977</v>
      </c>
      <c r="B36" s="297">
        <v>8193619</v>
      </c>
      <c r="C36" s="299" t="s">
        <v>476</v>
      </c>
      <c r="D36" s="297">
        <v>15661713</v>
      </c>
      <c r="E36" s="299" t="s">
        <v>476</v>
      </c>
      <c r="F36" s="297">
        <v>4258152</v>
      </c>
      <c r="G36" s="299" t="s">
        <v>476</v>
      </c>
      <c r="H36" s="297">
        <v>10207599</v>
      </c>
      <c r="I36" s="299" t="s">
        <v>476</v>
      </c>
      <c r="J36" s="297">
        <v>23165296</v>
      </c>
      <c r="K36" s="299" t="s">
        <v>476</v>
      </c>
      <c r="L36" s="297">
        <v>32263009</v>
      </c>
      <c r="M36" s="299" t="s">
        <v>476</v>
      </c>
      <c r="N36" s="297">
        <v>19786215</v>
      </c>
      <c r="O36" s="299" t="s">
        <v>476</v>
      </c>
      <c r="P36" s="297">
        <v>19821590</v>
      </c>
      <c r="Q36" s="299" t="s">
        <v>476</v>
      </c>
      <c r="R36" s="297">
        <v>22550629</v>
      </c>
      <c r="S36" s="299" t="s">
        <v>476</v>
      </c>
      <c r="T36" s="297">
        <v>7418</v>
      </c>
      <c r="U36" s="298"/>
      <c r="V36" s="297">
        <v>77961329</v>
      </c>
      <c r="W36" s="299" t="s">
        <v>476</v>
      </c>
    </row>
    <row r="37" spans="1:23" x14ac:dyDescent="0.25">
      <c r="A37" s="301">
        <v>1978</v>
      </c>
      <c r="B37" s="302">
        <v>8259943</v>
      </c>
      <c r="C37" s="304" t="s">
        <v>476</v>
      </c>
      <c r="D37" s="302">
        <v>16132287</v>
      </c>
      <c r="E37" s="304" t="s">
        <v>476</v>
      </c>
      <c r="F37" s="302">
        <v>4308941</v>
      </c>
      <c r="G37" s="304" t="s">
        <v>476</v>
      </c>
      <c r="H37" s="302">
        <v>10511880</v>
      </c>
      <c r="I37" s="304" t="s">
        <v>476</v>
      </c>
      <c r="J37" s="302">
        <v>23244019</v>
      </c>
      <c r="K37" s="304" t="s">
        <v>476</v>
      </c>
      <c r="L37" s="302">
        <v>32687549</v>
      </c>
      <c r="M37" s="304" t="s">
        <v>476</v>
      </c>
      <c r="N37" s="302">
        <v>20582761</v>
      </c>
      <c r="O37" s="304" t="s">
        <v>476</v>
      </c>
      <c r="P37" s="302">
        <v>20617064</v>
      </c>
      <c r="Q37" s="304" t="s">
        <v>476</v>
      </c>
      <c r="R37" s="302">
        <v>23553115</v>
      </c>
      <c r="S37" s="304" t="s">
        <v>476</v>
      </c>
      <c r="T37" s="302">
        <v>1619</v>
      </c>
      <c r="U37" s="303"/>
      <c r="V37" s="302">
        <v>79950399</v>
      </c>
      <c r="W37" s="304" t="s">
        <v>476</v>
      </c>
    </row>
    <row r="38" spans="1:23" x14ac:dyDescent="0.25">
      <c r="A38" s="296">
        <v>1979</v>
      </c>
      <c r="B38" s="297">
        <v>7918910</v>
      </c>
      <c r="C38" s="299" t="s">
        <v>476</v>
      </c>
      <c r="D38" s="297">
        <v>15812724</v>
      </c>
      <c r="E38" s="299" t="s">
        <v>476</v>
      </c>
      <c r="F38" s="297">
        <v>4365844</v>
      </c>
      <c r="G38" s="299" t="s">
        <v>476</v>
      </c>
      <c r="H38" s="297">
        <v>10648024</v>
      </c>
      <c r="I38" s="299" t="s">
        <v>476</v>
      </c>
      <c r="J38" s="297">
        <v>24191813</v>
      </c>
      <c r="K38" s="299" t="s">
        <v>476</v>
      </c>
      <c r="L38" s="297">
        <v>33924738</v>
      </c>
      <c r="M38" s="299" t="s">
        <v>476</v>
      </c>
      <c r="N38" s="297">
        <v>20437252</v>
      </c>
      <c r="O38" s="299" t="s">
        <v>476</v>
      </c>
      <c r="P38" s="297">
        <v>20471532</v>
      </c>
      <c r="Q38" s="299" t="s">
        <v>476</v>
      </c>
      <c r="R38" s="297">
        <v>23943197</v>
      </c>
      <c r="S38" s="299" t="s">
        <v>476</v>
      </c>
      <c r="T38" s="297">
        <v>1564</v>
      </c>
      <c r="U38" s="298"/>
      <c r="V38" s="297">
        <v>80858582</v>
      </c>
      <c r="W38" s="299" t="s">
        <v>476</v>
      </c>
    </row>
    <row r="39" spans="1:23" x14ac:dyDescent="0.25">
      <c r="A39" s="296">
        <v>1980</v>
      </c>
      <c r="B39" s="297">
        <v>7439405</v>
      </c>
      <c r="C39" s="299" t="s">
        <v>476</v>
      </c>
      <c r="D39" s="297">
        <v>15753380</v>
      </c>
      <c r="E39" s="299" t="s">
        <v>476</v>
      </c>
      <c r="F39" s="297">
        <v>4104984</v>
      </c>
      <c r="G39" s="299" t="s">
        <v>476</v>
      </c>
      <c r="H39" s="297">
        <v>10578258</v>
      </c>
      <c r="I39" s="299" t="s">
        <v>476</v>
      </c>
      <c r="J39" s="297">
        <v>22594841</v>
      </c>
      <c r="K39" s="299" t="s">
        <v>476</v>
      </c>
      <c r="L39" s="297">
        <v>32039432</v>
      </c>
      <c r="M39" s="299" t="s">
        <v>476</v>
      </c>
      <c r="N39" s="297">
        <v>19659098</v>
      </c>
      <c r="O39" s="299" t="s">
        <v>476</v>
      </c>
      <c r="P39" s="297">
        <v>19696690</v>
      </c>
      <c r="Q39" s="299" t="s">
        <v>476</v>
      </c>
      <c r="R39" s="297">
        <v>24269432</v>
      </c>
      <c r="S39" s="299" t="s">
        <v>476</v>
      </c>
      <c r="T39" s="297">
        <v>-1080</v>
      </c>
      <c r="U39" s="298"/>
      <c r="V39" s="297">
        <v>78066681</v>
      </c>
      <c r="W39" s="299" t="s">
        <v>476</v>
      </c>
    </row>
    <row r="40" spans="1:23" x14ac:dyDescent="0.25">
      <c r="A40" s="301">
        <v>1981</v>
      </c>
      <c r="B40" s="302">
        <v>7045285</v>
      </c>
      <c r="C40" s="304" t="s">
        <v>476</v>
      </c>
      <c r="D40" s="302">
        <v>15261544</v>
      </c>
      <c r="E40" s="304" t="s">
        <v>476</v>
      </c>
      <c r="F40" s="302">
        <v>3837025</v>
      </c>
      <c r="G40" s="304" t="s">
        <v>476</v>
      </c>
      <c r="H40" s="302">
        <v>10615891</v>
      </c>
      <c r="I40" s="304" t="s">
        <v>476</v>
      </c>
      <c r="J40" s="302">
        <v>21318164</v>
      </c>
      <c r="K40" s="304" t="s">
        <v>476</v>
      </c>
      <c r="L40" s="302">
        <v>30711562</v>
      </c>
      <c r="M40" s="304" t="s">
        <v>476</v>
      </c>
      <c r="N40" s="302">
        <v>19477771</v>
      </c>
      <c r="O40" s="304" t="s">
        <v>476</v>
      </c>
      <c r="P40" s="302">
        <v>19514013</v>
      </c>
      <c r="Q40" s="304" t="s">
        <v>476</v>
      </c>
      <c r="R40" s="302">
        <v>24424767</v>
      </c>
      <c r="S40" s="304" t="s">
        <v>476</v>
      </c>
      <c r="T40" s="302">
        <v>2767</v>
      </c>
      <c r="U40" s="303"/>
      <c r="V40" s="302">
        <v>76105778</v>
      </c>
      <c r="W40" s="304" t="s">
        <v>476</v>
      </c>
    </row>
    <row r="41" spans="1:23" x14ac:dyDescent="0.25">
      <c r="A41" s="296">
        <v>1982</v>
      </c>
      <c r="B41" s="297">
        <v>7146587</v>
      </c>
      <c r="C41" s="299" t="s">
        <v>476</v>
      </c>
      <c r="D41" s="297">
        <v>15530937</v>
      </c>
      <c r="E41" s="299" t="s">
        <v>476</v>
      </c>
      <c r="F41" s="297">
        <v>3864013</v>
      </c>
      <c r="G41" s="299" t="s">
        <v>476</v>
      </c>
      <c r="H41" s="297">
        <v>10860337</v>
      </c>
      <c r="I41" s="299" t="s">
        <v>476</v>
      </c>
      <c r="J41" s="297">
        <v>19052820</v>
      </c>
      <c r="K41" s="299" t="s">
        <v>476</v>
      </c>
      <c r="L41" s="297">
        <v>27614499</v>
      </c>
      <c r="M41" s="299" t="s">
        <v>476</v>
      </c>
      <c r="N41" s="297">
        <v>19052169</v>
      </c>
      <c r="O41" s="299" t="s">
        <v>476</v>
      </c>
      <c r="P41" s="297">
        <v>19089228</v>
      </c>
      <c r="Q41" s="299" t="s">
        <v>476</v>
      </c>
      <c r="R41" s="297">
        <v>23979412</v>
      </c>
      <c r="S41" s="299" t="s">
        <v>476</v>
      </c>
      <c r="T41" s="297">
        <v>4189</v>
      </c>
      <c r="U41" s="298"/>
      <c r="V41" s="297">
        <v>73099190</v>
      </c>
      <c r="W41" s="299" t="s">
        <v>476</v>
      </c>
    </row>
    <row r="42" spans="1:23" x14ac:dyDescent="0.25">
      <c r="A42" s="296">
        <v>1983</v>
      </c>
      <c r="B42" s="297">
        <v>6831823</v>
      </c>
      <c r="C42" s="299" t="s">
        <v>476</v>
      </c>
      <c r="D42" s="297">
        <v>15425021</v>
      </c>
      <c r="E42" s="299" t="s">
        <v>476</v>
      </c>
      <c r="F42" s="297">
        <v>3840293</v>
      </c>
      <c r="G42" s="299" t="s">
        <v>476</v>
      </c>
      <c r="H42" s="297">
        <v>10938376</v>
      </c>
      <c r="I42" s="299" t="s">
        <v>476</v>
      </c>
      <c r="J42" s="297">
        <v>18547911</v>
      </c>
      <c r="K42" s="299" t="s">
        <v>476</v>
      </c>
      <c r="L42" s="297">
        <v>27427771</v>
      </c>
      <c r="M42" s="299" t="s">
        <v>476</v>
      </c>
      <c r="N42" s="297">
        <v>19134104</v>
      </c>
      <c r="O42" s="299" t="s">
        <v>476</v>
      </c>
      <c r="P42" s="297">
        <v>19176615</v>
      </c>
      <c r="Q42" s="299" t="s">
        <v>476</v>
      </c>
      <c r="R42" s="297">
        <v>24613652</v>
      </c>
      <c r="S42" s="299" t="s">
        <v>476</v>
      </c>
      <c r="T42" s="297">
        <v>2796</v>
      </c>
      <c r="U42" s="298"/>
      <c r="V42" s="297">
        <v>72970579</v>
      </c>
      <c r="W42" s="299" t="s">
        <v>476</v>
      </c>
    </row>
    <row r="43" spans="1:23" x14ac:dyDescent="0.25">
      <c r="A43" s="301">
        <v>1984</v>
      </c>
      <c r="B43" s="302">
        <v>7210899</v>
      </c>
      <c r="C43" s="304" t="s">
        <v>476</v>
      </c>
      <c r="D43" s="302">
        <v>15959563</v>
      </c>
      <c r="E43" s="304" t="s">
        <v>476</v>
      </c>
      <c r="F43" s="302">
        <v>4000779</v>
      </c>
      <c r="G43" s="304" t="s">
        <v>476</v>
      </c>
      <c r="H43" s="302">
        <v>11443890</v>
      </c>
      <c r="I43" s="304" t="s">
        <v>476</v>
      </c>
      <c r="J43" s="302">
        <v>20173630</v>
      </c>
      <c r="K43" s="304" t="s">
        <v>476</v>
      </c>
      <c r="L43" s="302">
        <v>29569892</v>
      </c>
      <c r="M43" s="304" t="s">
        <v>476</v>
      </c>
      <c r="N43" s="302">
        <v>19608586</v>
      </c>
      <c r="O43" s="304" t="s">
        <v>476</v>
      </c>
      <c r="P43" s="302">
        <v>19655566</v>
      </c>
      <c r="Q43" s="304" t="s">
        <v>476</v>
      </c>
      <c r="R43" s="302">
        <v>25635017</v>
      </c>
      <c r="S43" s="304" t="s">
        <v>476</v>
      </c>
      <c r="T43" s="302">
        <v>2794</v>
      </c>
      <c r="U43" s="303"/>
      <c r="V43" s="302">
        <v>76631706</v>
      </c>
      <c r="W43" s="304" t="s">
        <v>476</v>
      </c>
    </row>
    <row r="44" spans="1:23" x14ac:dyDescent="0.25">
      <c r="A44" s="296">
        <v>1985</v>
      </c>
      <c r="B44" s="297">
        <v>7148219</v>
      </c>
      <c r="C44" s="299" t="s">
        <v>476</v>
      </c>
      <c r="D44" s="297">
        <v>16041334</v>
      </c>
      <c r="E44" s="299" t="s">
        <v>476</v>
      </c>
      <c r="F44" s="297">
        <v>3732156</v>
      </c>
      <c r="G44" s="299" t="s">
        <v>476</v>
      </c>
      <c r="H44" s="297">
        <v>11451231</v>
      </c>
      <c r="I44" s="299" t="s">
        <v>476</v>
      </c>
      <c r="J44" s="297">
        <v>19442851</v>
      </c>
      <c r="K44" s="299" t="s">
        <v>476</v>
      </c>
      <c r="L44" s="297">
        <v>28815810</v>
      </c>
      <c r="M44" s="299" t="s">
        <v>476</v>
      </c>
      <c r="N44" s="297">
        <v>20041466</v>
      </c>
      <c r="O44" s="299" t="s">
        <v>476</v>
      </c>
      <c r="P44" s="297">
        <v>20087913</v>
      </c>
      <c r="Q44" s="299" t="s">
        <v>476</v>
      </c>
      <c r="R44" s="297">
        <v>26031598</v>
      </c>
      <c r="S44" s="299" t="s">
        <v>476</v>
      </c>
      <c r="T44" s="297">
        <v>-3903</v>
      </c>
      <c r="U44" s="298"/>
      <c r="V44" s="297">
        <v>76392386</v>
      </c>
      <c r="W44" s="299" t="s">
        <v>476</v>
      </c>
    </row>
    <row r="45" spans="1:23" x14ac:dyDescent="0.25">
      <c r="A45" s="296">
        <v>1986</v>
      </c>
      <c r="B45" s="297">
        <v>6906190</v>
      </c>
      <c r="C45" s="299" t="s">
        <v>476</v>
      </c>
      <c r="D45" s="297">
        <v>15975109</v>
      </c>
      <c r="E45" s="299" t="s">
        <v>476</v>
      </c>
      <c r="F45" s="297">
        <v>3692736</v>
      </c>
      <c r="G45" s="299" t="s">
        <v>476</v>
      </c>
      <c r="H45" s="297">
        <v>11606106</v>
      </c>
      <c r="I45" s="299" t="s">
        <v>476</v>
      </c>
      <c r="J45" s="297">
        <v>19077962</v>
      </c>
      <c r="K45" s="299" t="s">
        <v>476</v>
      </c>
      <c r="L45" s="297">
        <v>28273568</v>
      </c>
      <c r="M45" s="299" t="s">
        <v>476</v>
      </c>
      <c r="N45" s="297">
        <v>20739924</v>
      </c>
      <c r="O45" s="299" t="s">
        <v>476</v>
      </c>
      <c r="P45" s="297">
        <v>20788785</v>
      </c>
      <c r="Q45" s="299" t="s">
        <v>476</v>
      </c>
      <c r="R45" s="297">
        <v>26226756</v>
      </c>
      <c r="S45" s="299" t="s">
        <v>476</v>
      </c>
      <c r="T45" s="297">
        <v>3452</v>
      </c>
      <c r="U45" s="298"/>
      <c r="V45" s="297">
        <v>76647019</v>
      </c>
      <c r="W45" s="299" t="s">
        <v>476</v>
      </c>
    </row>
    <row r="46" spans="1:23" x14ac:dyDescent="0.25">
      <c r="A46" s="301">
        <v>1987</v>
      </c>
      <c r="B46" s="302">
        <v>6923374</v>
      </c>
      <c r="C46" s="304" t="s">
        <v>476</v>
      </c>
      <c r="D46" s="302">
        <v>16263213</v>
      </c>
      <c r="E46" s="304" t="s">
        <v>476</v>
      </c>
      <c r="F46" s="302">
        <v>3774113</v>
      </c>
      <c r="G46" s="304" t="s">
        <v>476</v>
      </c>
      <c r="H46" s="302">
        <v>11946009</v>
      </c>
      <c r="I46" s="304" t="s">
        <v>476</v>
      </c>
      <c r="J46" s="302">
        <v>19953132</v>
      </c>
      <c r="K46" s="304" t="s">
        <v>476</v>
      </c>
      <c r="L46" s="302">
        <v>29378886</v>
      </c>
      <c r="M46" s="304" t="s">
        <v>476</v>
      </c>
      <c r="N46" s="302">
        <v>21418773</v>
      </c>
      <c r="O46" s="304" t="s">
        <v>476</v>
      </c>
      <c r="P46" s="302">
        <v>21468880</v>
      </c>
      <c r="Q46" s="304" t="s">
        <v>476</v>
      </c>
      <c r="R46" s="302">
        <v>26987596</v>
      </c>
      <c r="S46" s="304" t="s">
        <v>476</v>
      </c>
      <c r="T46" s="302">
        <v>-2533</v>
      </c>
      <c r="U46" s="303"/>
      <c r="V46" s="302">
        <v>79054457</v>
      </c>
      <c r="W46" s="304" t="s">
        <v>476</v>
      </c>
    </row>
    <row r="47" spans="1:23" x14ac:dyDescent="0.25">
      <c r="A47" s="296">
        <v>1988</v>
      </c>
      <c r="B47" s="297">
        <v>7356785</v>
      </c>
      <c r="C47" s="299" t="s">
        <v>476</v>
      </c>
      <c r="D47" s="297">
        <v>17132613</v>
      </c>
      <c r="E47" s="299" t="s">
        <v>476</v>
      </c>
      <c r="F47" s="297">
        <v>3993898</v>
      </c>
      <c r="G47" s="299" t="s">
        <v>476</v>
      </c>
      <c r="H47" s="297">
        <v>12578091</v>
      </c>
      <c r="I47" s="299" t="s">
        <v>476</v>
      </c>
      <c r="J47" s="297">
        <v>20861792</v>
      </c>
      <c r="K47" s="299" t="s">
        <v>476</v>
      </c>
      <c r="L47" s="297">
        <v>30677386</v>
      </c>
      <c r="M47" s="299" t="s">
        <v>476</v>
      </c>
      <c r="N47" s="297">
        <v>22266602</v>
      </c>
      <c r="O47" s="299" t="s">
        <v>476</v>
      </c>
      <c r="P47" s="297">
        <v>22317722</v>
      </c>
      <c r="Q47" s="299" t="s">
        <v>476</v>
      </c>
      <c r="R47" s="297">
        <v>28226734</v>
      </c>
      <c r="S47" s="299" t="s">
        <v>476</v>
      </c>
      <c r="T47" s="297">
        <v>3365</v>
      </c>
      <c r="U47" s="298"/>
      <c r="V47" s="297">
        <v>82709177</v>
      </c>
      <c r="W47" s="299" t="s">
        <v>476</v>
      </c>
    </row>
    <row r="48" spans="1:23" x14ac:dyDescent="0.25">
      <c r="A48" s="296">
        <v>1989</v>
      </c>
      <c r="B48" s="297">
        <v>7566933</v>
      </c>
      <c r="C48" s="299" t="s">
        <v>476</v>
      </c>
      <c r="D48" s="297">
        <v>17785725</v>
      </c>
      <c r="E48" s="299" t="s">
        <v>476</v>
      </c>
      <c r="F48" s="297">
        <v>4042969</v>
      </c>
      <c r="G48" s="299" t="s">
        <v>476</v>
      </c>
      <c r="H48" s="297">
        <v>13193431</v>
      </c>
      <c r="I48" s="299" t="s">
        <v>476</v>
      </c>
      <c r="J48" s="297">
        <v>20873883</v>
      </c>
      <c r="K48" s="299" t="s">
        <v>476</v>
      </c>
      <c r="L48" s="297">
        <v>31319887</v>
      </c>
      <c r="M48" s="299" t="s">
        <v>476</v>
      </c>
      <c r="N48" s="297">
        <v>22424115</v>
      </c>
      <c r="O48" s="299" t="s">
        <v>476</v>
      </c>
      <c r="P48" s="297">
        <v>22477945</v>
      </c>
      <c r="Q48" s="299" t="s">
        <v>476</v>
      </c>
      <c r="R48" s="297">
        <v>29869088</v>
      </c>
      <c r="S48" s="299" t="s">
        <v>947</v>
      </c>
      <c r="T48" s="297">
        <v>8998</v>
      </c>
      <c r="U48" s="298"/>
      <c r="V48" s="297">
        <v>84785987</v>
      </c>
      <c r="W48" s="299" t="s">
        <v>476</v>
      </c>
    </row>
    <row r="49" spans="1:23" x14ac:dyDescent="0.25">
      <c r="A49" s="301">
        <v>1990</v>
      </c>
      <c r="B49" s="302">
        <v>6557304</v>
      </c>
      <c r="C49" s="304" t="s">
        <v>476</v>
      </c>
      <c r="D49" s="302">
        <v>16945297</v>
      </c>
      <c r="E49" s="304" t="s">
        <v>476</v>
      </c>
      <c r="F49" s="302">
        <v>3895852</v>
      </c>
      <c r="G49" s="304" t="s">
        <v>476</v>
      </c>
      <c r="H49" s="302">
        <v>13319765</v>
      </c>
      <c r="I49" s="304" t="s">
        <v>476</v>
      </c>
      <c r="J49" s="302">
        <v>21180042</v>
      </c>
      <c r="K49" s="304" t="s">
        <v>476</v>
      </c>
      <c r="L49" s="302">
        <v>31809775</v>
      </c>
      <c r="M49" s="304" t="s">
        <v>476</v>
      </c>
      <c r="N49" s="302">
        <v>22366211</v>
      </c>
      <c r="O49" s="304" t="s">
        <v>476</v>
      </c>
      <c r="P49" s="302">
        <v>22419624</v>
      </c>
      <c r="Q49" s="304" t="s">
        <v>476</v>
      </c>
      <c r="R49" s="302">
        <v>30495052</v>
      </c>
      <c r="S49" s="304" t="s">
        <v>476</v>
      </c>
      <c r="T49" s="302">
        <v>-9336</v>
      </c>
      <c r="U49" s="304" t="s">
        <v>476</v>
      </c>
      <c r="V49" s="302">
        <v>84485125</v>
      </c>
      <c r="W49" s="304" t="s">
        <v>476</v>
      </c>
    </row>
    <row r="50" spans="1:23" x14ac:dyDescent="0.25">
      <c r="A50" s="296">
        <v>1991</v>
      </c>
      <c r="B50" s="297">
        <v>6746760</v>
      </c>
      <c r="C50" s="299" t="s">
        <v>476</v>
      </c>
      <c r="D50" s="297">
        <v>17420310</v>
      </c>
      <c r="E50" s="299" t="s">
        <v>476</v>
      </c>
      <c r="F50" s="297">
        <v>3945322</v>
      </c>
      <c r="G50" s="299" t="s">
        <v>476</v>
      </c>
      <c r="H50" s="297">
        <v>13499773</v>
      </c>
      <c r="I50" s="299" t="s">
        <v>476</v>
      </c>
      <c r="J50" s="297">
        <v>20824444</v>
      </c>
      <c r="K50" s="299" t="s">
        <v>476</v>
      </c>
      <c r="L50" s="297">
        <v>31399305</v>
      </c>
      <c r="M50" s="299" t="s">
        <v>476</v>
      </c>
      <c r="N50" s="297">
        <v>22064827</v>
      </c>
      <c r="O50" s="299" t="s">
        <v>476</v>
      </c>
      <c r="P50" s="297">
        <v>22117987</v>
      </c>
      <c r="Q50" s="299" t="s">
        <v>476</v>
      </c>
      <c r="R50" s="297">
        <v>30856023</v>
      </c>
      <c r="S50" s="299" t="s">
        <v>476</v>
      </c>
      <c r="T50" s="300">
        <v>595</v>
      </c>
      <c r="U50" s="298"/>
      <c r="V50" s="297">
        <v>84437971</v>
      </c>
      <c r="W50" s="299" t="s">
        <v>476</v>
      </c>
    </row>
    <row r="51" spans="1:23" x14ac:dyDescent="0.25">
      <c r="A51" s="296">
        <v>1992</v>
      </c>
      <c r="B51" s="297">
        <v>6950033</v>
      </c>
      <c r="C51" s="299" t="s">
        <v>476</v>
      </c>
      <c r="D51" s="297">
        <v>17355685</v>
      </c>
      <c r="E51" s="299" t="s">
        <v>476</v>
      </c>
      <c r="F51" s="297">
        <v>3990598</v>
      </c>
      <c r="G51" s="299" t="s">
        <v>476</v>
      </c>
      <c r="H51" s="297">
        <v>13440870</v>
      </c>
      <c r="I51" s="299" t="s">
        <v>476</v>
      </c>
      <c r="J51" s="297">
        <v>21756319</v>
      </c>
      <c r="K51" s="299" t="s">
        <v>476</v>
      </c>
      <c r="L51" s="297">
        <v>32570834</v>
      </c>
      <c r="M51" s="299" t="s">
        <v>476</v>
      </c>
      <c r="N51" s="297">
        <v>22362755</v>
      </c>
      <c r="O51" s="299" t="s">
        <v>476</v>
      </c>
      <c r="P51" s="297">
        <v>22415073</v>
      </c>
      <c r="Q51" s="299" t="s">
        <v>476</v>
      </c>
      <c r="R51" s="297">
        <v>30722757</v>
      </c>
      <c r="S51" s="299" t="s">
        <v>476</v>
      </c>
      <c r="T51" s="300">
        <v>356</v>
      </c>
      <c r="U51" s="299" t="s">
        <v>476</v>
      </c>
      <c r="V51" s="297">
        <v>85782817</v>
      </c>
      <c r="W51" s="299" t="s">
        <v>476</v>
      </c>
    </row>
    <row r="52" spans="1:23" x14ac:dyDescent="0.25">
      <c r="A52" s="301">
        <v>1993</v>
      </c>
      <c r="B52" s="302">
        <v>7146128</v>
      </c>
      <c r="C52" s="304" t="s">
        <v>476</v>
      </c>
      <c r="D52" s="302">
        <v>18217687</v>
      </c>
      <c r="E52" s="304" t="s">
        <v>476</v>
      </c>
      <c r="F52" s="302">
        <v>3972764</v>
      </c>
      <c r="G52" s="304" t="s">
        <v>476</v>
      </c>
      <c r="H52" s="302">
        <v>13819678</v>
      </c>
      <c r="I52" s="304" t="s">
        <v>476</v>
      </c>
      <c r="J52" s="302">
        <v>21753048</v>
      </c>
      <c r="K52" s="304" t="s">
        <v>476</v>
      </c>
      <c r="L52" s="302">
        <v>32628541</v>
      </c>
      <c r="M52" s="304" t="s">
        <v>476</v>
      </c>
      <c r="N52" s="302">
        <v>22715102</v>
      </c>
      <c r="O52" s="304" t="s">
        <v>476</v>
      </c>
      <c r="P52" s="302">
        <v>22768200</v>
      </c>
      <c r="Q52" s="304" t="s">
        <v>476</v>
      </c>
      <c r="R52" s="302">
        <v>31847065</v>
      </c>
      <c r="S52" s="304" t="s">
        <v>476</v>
      </c>
      <c r="T52" s="302">
        <v>-10490</v>
      </c>
      <c r="U52" s="303"/>
      <c r="V52" s="302">
        <v>87423617</v>
      </c>
      <c r="W52" s="304" t="s">
        <v>476</v>
      </c>
    </row>
    <row r="53" spans="1:23" x14ac:dyDescent="0.25">
      <c r="A53" s="296">
        <v>1994</v>
      </c>
      <c r="B53" s="297">
        <v>6978366</v>
      </c>
      <c r="C53" s="299" t="s">
        <v>476</v>
      </c>
      <c r="D53" s="297">
        <v>18112431</v>
      </c>
      <c r="E53" s="299" t="s">
        <v>476</v>
      </c>
      <c r="F53" s="297">
        <v>4016455</v>
      </c>
      <c r="G53" s="299" t="s">
        <v>476</v>
      </c>
      <c r="H53" s="297">
        <v>14097529</v>
      </c>
      <c r="I53" s="299" t="s">
        <v>476</v>
      </c>
      <c r="J53" s="297">
        <v>22392668</v>
      </c>
      <c r="K53" s="299" t="s">
        <v>476</v>
      </c>
      <c r="L53" s="297">
        <v>33521208</v>
      </c>
      <c r="M53" s="299" t="s">
        <v>476</v>
      </c>
      <c r="N53" s="297">
        <v>23310722</v>
      </c>
      <c r="O53" s="299" t="s">
        <v>476</v>
      </c>
      <c r="P53" s="297">
        <v>23365861</v>
      </c>
      <c r="Q53" s="299" t="s">
        <v>476</v>
      </c>
      <c r="R53" s="297">
        <v>32398818</v>
      </c>
      <c r="S53" s="299" t="s">
        <v>476</v>
      </c>
      <c r="T53" s="297">
        <v>-5698</v>
      </c>
      <c r="U53" s="298"/>
      <c r="V53" s="297">
        <v>89091331</v>
      </c>
      <c r="W53" s="299" t="s">
        <v>476</v>
      </c>
    </row>
    <row r="54" spans="1:23" x14ac:dyDescent="0.25">
      <c r="A54" s="296">
        <v>1995</v>
      </c>
      <c r="B54" s="297">
        <v>6936323</v>
      </c>
      <c r="C54" s="299" t="s">
        <v>476</v>
      </c>
      <c r="D54" s="297">
        <v>18518963</v>
      </c>
      <c r="E54" s="299" t="s">
        <v>476</v>
      </c>
      <c r="F54" s="297">
        <v>4100510</v>
      </c>
      <c r="G54" s="299" t="s">
        <v>476</v>
      </c>
      <c r="H54" s="297">
        <v>14690052</v>
      </c>
      <c r="I54" s="299" t="s">
        <v>476</v>
      </c>
      <c r="J54" s="297">
        <v>22719118</v>
      </c>
      <c r="K54" s="299" t="s">
        <v>476</v>
      </c>
      <c r="L54" s="297">
        <v>33970577</v>
      </c>
      <c r="M54" s="299" t="s">
        <v>476</v>
      </c>
      <c r="N54" s="297">
        <v>23791058</v>
      </c>
      <c r="O54" s="299" t="s">
        <v>476</v>
      </c>
      <c r="P54" s="297">
        <v>23846327</v>
      </c>
      <c r="Q54" s="299" t="s">
        <v>476</v>
      </c>
      <c r="R54" s="297">
        <v>33478911</v>
      </c>
      <c r="S54" s="299" t="s">
        <v>476</v>
      </c>
      <c r="T54" s="297">
        <v>3148</v>
      </c>
      <c r="U54" s="298"/>
      <c r="V54" s="297">
        <v>91029067</v>
      </c>
      <c r="W54" s="299" t="s">
        <v>476</v>
      </c>
    </row>
    <row r="55" spans="1:23" x14ac:dyDescent="0.25">
      <c r="A55" s="301">
        <v>1996</v>
      </c>
      <c r="B55" s="302">
        <v>7466351</v>
      </c>
      <c r="C55" s="304" t="s">
        <v>476</v>
      </c>
      <c r="D55" s="302">
        <v>19504218</v>
      </c>
      <c r="E55" s="304" t="s">
        <v>476</v>
      </c>
      <c r="F55" s="302">
        <v>4273407</v>
      </c>
      <c r="G55" s="304" t="s">
        <v>476</v>
      </c>
      <c r="H55" s="302">
        <v>15171991</v>
      </c>
      <c r="I55" s="304" t="s">
        <v>476</v>
      </c>
      <c r="J55" s="302">
        <v>23409844</v>
      </c>
      <c r="K55" s="304" t="s">
        <v>476</v>
      </c>
      <c r="L55" s="302">
        <v>34904146</v>
      </c>
      <c r="M55" s="304" t="s">
        <v>476</v>
      </c>
      <c r="N55" s="302">
        <v>24382614</v>
      </c>
      <c r="O55" s="304" t="s">
        <v>476</v>
      </c>
      <c r="P55" s="302">
        <v>24437357</v>
      </c>
      <c r="Q55" s="304" t="s">
        <v>476</v>
      </c>
      <c r="R55" s="302">
        <v>34485494</v>
      </c>
      <c r="S55" s="304" t="s">
        <v>476</v>
      </c>
      <c r="T55" s="302">
        <v>4340</v>
      </c>
      <c r="U55" s="303"/>
      <c r="V55" s="302">
        <v>94022051</v>
      </c>
      <c r="W55" s="304" t="s">
        <v>476</v>
      </c>
    </row>
    <row r="56" spans="1:23" x14ac:dyDescent="0.25">
      <c r="A56" s="296">
        <v>1997</v>
      </c>
      <c r="B56" s="297">
        <v>7032901</v>
      </c>
      <c r="C56" s="299" t="s">
        <v>476</v>
      </c>
      <c r="D56" s="297">
        <v>18964947</v>
      </c>
      <c r="E56" s="299" t="s">
        <v>476</v>
      </c>
      <c r="F56" s="297">
        <v>4295430</v>
      </c>
      <c r="G56" s="299" t="s">
        <v>476</v>
      </c>
      <c r="H56" s="297">
        <v>15681225</v>
      </c>
      <c r="I56" s="299" t="s">
        <v>476</v>
      </c>
      <c r="J56" s="297">
        <v>23686184</v>
      </c>
      <c r="K56" s="299" t="s">
        <v>476</v>
      </c>
      <c r="L56" s="297">
        <v>35200305</v>
      </c>
      <c r="M56" s="299" t="s">
        <v>476</v>
      </c>
      <c r="N56" s="297">
        <v>24695170</v>
      </c>
      <c r="O56" s="299" t="s">
        <v>476</v>
      </c>
      <c r="P56" s="297">
        <v>24749594</v>
      </c>
      <c r="Q56" s="299" t="s">
        <v>476</v>
      </c>
      <c r="R56" s="297">
        <v>34886386</v>
      </c>
      <c r="S56" s="299" t="s">
        <v>476</v>
      </c>
      <c r="T56" s="297">
        <v>6141</v>
      </c>
      <c r="U56" s="298"/>
      <c r="V56" s="297">
        <v>94602213</v>
      </c>
      <c r="W56" s="299" t="s">
        <v>476</v>
      </c>
    </row>
    <row r="57" spans="1:23" x14ac:dyDescent="0.25">
      <c r="A57" s="296">
        <v>1998</v>
      </c>
      <c r="B57" s="297">
        <v>6413374</v>
      </c>
      <c r="C57" s="299" t="s">
        <v>476</v>
      </c>
      <c r="D57" s="297">
        <v>18954918</v>
      </c>
      <c r="E57" s="299" t="s">
        <v>476</v>
      </c>
      <c r="F57" s="297">
        <v>4004773</v>
      </c>
      <c r="G57" s="299" t="s">
        <v>476</v>
      </c>
      <c r="H57" s="297">
        <v>15967551</v>
      </c>
      <c r="I57" s="299" t="s">
        <v>476</v>
      </c>
      <c r="J57" s="297">
        <v>23176763</v>
      </c>
      <c r="K57" s="299" t="s">
        <v>476</v>
      </c>
      <c r="L57" s="297">
        <v>34842636</v>
      </c>
      <c r="M57" s="299" t="s">
        <v>476</v>
      </c>
      <c r="N57" s="297">
        <v>25201107</v>
      </c>
      <c r="O57" s="299" t="s">
        <v>476</v>
      </c>
      <c r="P57" s="297">
        <v>25256169</v>
      </c>
      <c r="Q57" s="299" t="s">
        <v>476</v>
      </c>
      <c r="R57" s="297">
        <v>36225256</v>
      </c>
      <c r="S57" s="299" t="s">
        <v>476</v>
      </c>
      <c r="T57" s="297">
        <v>-3376</v>
      </c>
      <c r="U57" s="298"/>
      <c r="V57" s="297">
        <v>95017899</v>
      </c>
      <c r="W57" s="299" t="s">
        <v>476</v>
      </c>
    </row>
    <row r="58" spans="1:23" x14ac:dyDescent="0.25">
      <c r="A58" s="301">
        <v>1999</v>
      </c>
      <c r="B58" s="302">
        <v>6775157</v>
      </c>
      <c r="C58" s="304" t="s">
        <v>476</v>
      </c>
      <c r="D58" s="302">
        <v>19556929</v>
      </c>
      <c r="E58" s="304" t="s">
        <v>476</v>
      </c>
      <c r="F58" s="302">
        <v>4053343</v>
      </c>
      <c r="G58" s="304" t="s">
        <v>476</v>
      </c>
      <c r="H58" s="302">
        <v>16376260</v>
      </c>
      <c r="I58" s="304" t="s">
        <v>476</v>
      </c>
      <c r="J58" s="302">
        <v>22950139</v>
      </c>
      <c r="K58" s="304" t="s">
        <v>476</v>
      </c>
      <c r="L58" s="302">
        <v>34763932</v>
      </c>
      <c r="M58" s="304" t="s">
        <v>476</v>
      </c>
      <c r="N58" s="302">
        <v>25891325</v>
      </c>
      <c r="O58" s="304" t="s">
        <v>476</v>
      </c>
      <c r="P58" s="302">
        <v>25948553</v>
      </c>
      <c r="Q58" s="304" t="s">
        <v>476</v>
      </c>
      <c r="R58" s="302">
        <v>36975711</v>
      </c>
      <c r="S58" s="304" t="s">
        <v>476</v>
      </c>
      <c r="T58" s="302">
        <v>6284</v>
      </c>
      <c r="U58" s="304" t="s">
        <v>476</v>
      </c>
      <c r="V58" s="302">
        <v>96651958</v>
      </c>
      <c r="W58" s="304" t="s">
        <v>476</v>
      </c>
    </row>
    <row r="59" spans="1:23" x14ac:dyDescent="0.25">
      <c r="A59" s="296">
        <v>2000</v>
      </c>
      <c r="B59" s="297">
        <v>7159258</v>
      </c>
      <c r="C59" s="299" t="s">
        <v>476</v>
      </c>
      <c r="D59" s="297">
        <v>20424794</v>
      </c>
      <c r="E59" s="299" t="s">
        <v>476</v>
      </c>
      <c r="F59" s="297">
        <v>4278083</v>
      </c>
      <c r="G59" s="299" t="s">
        <v>476</v>
      </c>
      <c r="H59" s="297">
        <v>17175396</v>
      </c>
      <c r="I59" s="299" t="s">
        <v>476</v>
      </c>
      <c r="J59" s="297">
        <v>22824365</v>
      </c>
      <c r="K59" s="299" t="s">
        <v>476</v>
      </c>
      <c r="L59" s="297">
        <v>34663643</v>
      </c>
      <c r="M59" s="299" t="s">
        <v>476</v>
      </c>
      <c r="N59" s="297">
        <v>26488526</v>
      </c>
      <c r="O59" s="299" t="s">
        <v>476</v>
      </c>
      <c r="P59" s="297">
        <v>26548396</v>
      </c>
      <c r="Q59" s="299" t="s">
        <v>476</v>
      </c>
      <c r="R59" s="297">
        <v>38061997</v>
      </c>
      <c r="S59" s="299" t="s">
        <v>476</v>
      </c>
      <c r="T59" s="297">
        <v>2306</v>
      </c>
      <c r="U59" s="298"/>
      <c r="V59" s="297">
        <v>98814535</v>
      </c>
      <c r="W59" s="299" t="s">
        <v>476</v>
      </c>
    </row>
    <row r="60" spans="1:23" x14ac:dyDescent="0.25">
      <c r="A60" s="296">
        <v>2001</v>
      </c>
      <c r="B60" s="297">
        <v>6868189</v>
      </c>
      <c r="C60" s="299" t="s">
        <v>476</v>
      </c>
      <c r="D60" s="297">
        <v>20042076</v>
      </c>
      <c r="E60" s="299" t="s">
        <v>476</v>
      </c>
      <c r="F60" s="297">
        <v>4084326</v>
      </c>
      <c r="G60" s="299" t="s">
        <v>476</v>
      </c>
      <c r="H60" s="297">
        <v>17136641</v>
      </c>
      <c r="I60" s="299" t="s">
        <v>476</v>
      </c>
      <c r="J60" s="297">
        <v>21793850</v>
      </c>
      <c r="K60" s="299" t="s">
        <v>476</v>
      </c>
      <c r="L60" s="297">
        <v>32720237</v>
      </c>
      <c r="M60" s="299" t="s">
        <v>476</v>
      </c>
      <c r="N60" s="297">
        <v>26212522</v>
      </c>
      <c r="O60" s="299" t="s">
        <v>476</v>
      </c>
      <c r="P60" s="297">
        <v>26275281</v>
      </c>
      <c r="Q60" s="299" t="s">
        <v>476</v>
      </c>
      <c r="R60" s="297">
        <v>37215347</v>
      </c>
      <c r="S60" s="299" t="s">
        <v>476</v>
      </c>
      <c r="T60" s="297">
        <v>-6079</v>
      </c>
      <c r="U60" s="298"/>
      <c r="V60" s="297">
        <v>96168155</v>
      </c>
      <c r="W60" s="299" t="s">
        <v>476</v>
      </c>
    </row>
    <row r="61" spans="1:23" x14ac:dyDescent="0.25">
      <c r="A61" s="301">
        <v>2002</v>
      </c>
      <c r="B61" s="302">
        <v>6931205</v>
      </c>
      <c r="C61" s="304" t="s">
        <v>476</v>
      </c>
      <c r="D61" s="302">
        <v>20810265</v>
      </c>
      <c r="E61" s="304" t="s">
        <v>476</v>
      </c>
      <c r="F61" s="302">
        <v>4144197</v>
      </c>
      <c r="G61" s="304" t="s">
        <v>476</v>
      </c>
      <c r="H61" s="302">
        <v>17357940</v>
      </c>
      <c r="I61" s="304" t="s">
        <v>476</v>
      </c>
      <c r="J61" s="302">
        <v>21812971</v>
      </c>
      <c r="K61" s="304" t="s">
        <v>476</v>
      </c>
      <c r="L61" s="302">
        <v>32675906</v>
      </c>
      <c r="M61" s="304" t="s">
        <v>476</v>
      </c>
      <c r="N61" s="302">
        <v>26783999</v>
      </c>
      <c r="O61" s="304" t="s">
        <v>476</v>
      </c>
      <c r="P61" s="302">
        <v>26844522</v>
      </c>
      <c r="Q61" s="304" t="s">
        <v>476</v>
      </c>
      <c r="R61" s="302">
        <v>38016263</v>
      </c>
      <c r="S61" s="304" t="s">
        <v>476</v>
      </c>
      <c r="T61" s="302">
        <v>4822</v>
      </c>
      <c r="U61" s="303"/>
      <c r="V61" s="302">
        <v>97693456</v>
      </c>
      <c r="W61" s="304" t="s">
        <v>476</v>
      </c>
    </row>
    <row r="62" spans="1:23" x14ac:dyDescent="0.25">
      <c r="A62" s="296">
        <v>2003</v>
      </c>
      <c r="B62" s="297">
        <v>7210551</v>
      </c>
      <c r="C62" s="299" t="s">
        <v>476</v>
      </c>
      <c r="D62" s="297">
        <v>21109915</v>
      </c>
      <c r="E62" s="299" t="s">
        <v>476</v>
      </c>
      <c r="F62" s="297">
        <v>4283303</v>
      </c>
      <c r="G62" s="299" t="s">
        <v>476</v>
      </c>
      <c r="H62" s="297">
        <v>17342748</v>
      </c>
      <c r="I62" s="299" t="s">
        <v>476</v>
      </c>
      <c r="J62" s="297">
        <v>21502888</v>
      </c>
      <c r="K62" s="299" t="s">
        <v>476</v>
      </c>
      <c r="L62" s="297">
        <v>32532110</v>
      </c>
      <c r="M62" s="299" t="s">
        <v>476</v>
      </c>
      <c r="N62" s="297">
        <v>26919866</v>
      </c>
      <c r="O62" s="299" t="s">
        <v>476</v>
      </c>
      <c r="P62" s="297">
        <v>26994054</v>
      </c>
      <c r="Q62" s="299" t="s">
        <v>476</v>
      </c>
      <c r="R62" s="297">
        <v>38062218</v>
      </c>
      <c r="S62" s="299" t="s">
        <v>476</v>
      </c>
      <c r="T62" s="297">
        <v>-1172</v>
      </c>
      <c r="U62" s="298"/>
      <c r="V62" s="297">
        <v>97977654</v>
      </c>
      <c r="W62" s="299" t="s">
        <v>476</v>
      </c>
    </row>
    <row r="63" spans="1:23" x14ac:dyDescent="0.25">
      <c r="A63" s="296">
        <v>2004</v>
      </c>
      <c r="B63" s="297">
        <v>6993317</v>
      </c>
      <c r="C63" s="299" t="s">
        <v>476</v>
      </c>
      <c r="D63" s="297">
        <v>21092623</v>
      </c>
      <c r="E63" s="299" t="s">
        <v>476</v>
      </c>
      <c r="F63" s="297">
        <v>4231723</v>
      </c>
      <c r="G63" s="299" t="s">
        <v>476</v>
      </c>
      <c r="H63" s="297">
        <v>17659264</v>
      </c>
      <c r="I63" s="299" t="s">
        <v>476</v>
      </c>
      <c r="J63" s="297">
        <v>22398159</v>
      </c>
      <c r="K63" s="299" t="s">
        <v>476</v>
      </c>
      <c r="L63" s="297">
        <v>33505882</v>
      </c>
      <c r="M63" s="299" t="s">
        <v>476</v>
      </c>
      <c r="N63" s="297">
        <v>27816636</v>
      </c>
      <c r="O63" s="299" t="s">
        <v>476</v>
      </c>
      <c r="P63" s="297">
        <v>27895467</v>
      </c>
      <c r="Q63" s="299" t="s">
        <v>476</v>
      </c>
      <c r="R63" s="297">
        <v>38713400</v>
      </c>
      <c r="S63" s="299" t="s">
        <v>476</v>
      </c>
      <c r="T63" s="297">
        <v>-5519</v>
      </c>
      <c r="U63" s="298"/>
      <c r="V63" s="297">
        <v>100147716</v>
      </c>
      <c r="W63" s="299" t="s">
        <v>476</v>
      </c>
    </row>
    <row r="64" spans="1:23" x14ac:dyDescent="0.25">
      <c r="A64" s="301">
        <v>2005</v>
      </c>
      <c r="B64" s="302">
        <v>6909468</v>
      </c>
      <c r="C64" s="304" t="s">
        <v>476</v>
      </c>
      <c r="D64" s="302">
        <v>21626073</v>
      </c>
      <c r="E64" s="304" t="s">
        <v>476</v>
      </c>
      <c r="F64" s="302">
        <v>4050879</v>
      </c>
      <c r="G64" s="304" t="s">
        <v>476</v>
      </c>
      <c r="H64" s="302">
        <v>17856396</v>
      </c>
      <c r="I64" s="304" t="s">
        <v>476</v>
      </c>
      <c r="J64" s="302">
        <v>21407326</v>
      </c>
      <c r="K64" s="304" t="s">
        <v>476</v>
      </c>
      <c r="L64" s="302">
        <v>32441918</v>
      </c>
      <c r="M64" s="304" t="s">
        <v>476</v>
      </c>
      <c r="N64" s="302">
        <v>28271726</v>
      </c>
      <c r="O64" s="304" t="s">
        <v>476</v>
      </c>
      <c r="P64" s="302">
        <v>28352998</v>
      </c>
      <c r="Q64" s="304" t="s">
        <v>476</v>
      </c>
      <c r="R64" s="302">
        <v>39637987</v>
      </c>
      <c r="S64" s="304" t="s">
        <v>476</v>
      </c>
      <c r="T64" s="305">
        <v>-175</v>
      </c>
      <c r="U64" s="303"/>
      <c r="V64" s="302">
        <v>100277210</v>
      </c>
      <c r="W64" s="304" t="s">
        <v>476</v>
      </c>
    </row>
    <row r="65" spans="1:23" x14ac:dyDescent="0.25">
      <c r="A65" s="296">
        <v>2006</v>
      </c>
      <c r="B65" s="297">
        <v>6177976</v>
      </c>
      <c r="C65" s="299" t="s">
        <v>476</v>
      </c>
      <c r="D65" s="297">
        <v>20698278</v>
      </c>
      <c r="E65" s="299" t="s">
        <v>476</v>
      </c>
      <c r="F65" s="297">
        <v>3746228</v>
      </c>
      <c r="G65" s="299" t="s">
        <v>476</v>
      </c>
      <c r="H65" s="297">
        <v>17710262</v>
      </c>
      <c r="I65" s="299" t="s">
        <v>476</v>
      </c>
      <c r="J65" s="297">
        <v>21521174</v>
      </c>
      <c r="K65" s="299" t="s">
        <v>476</v>
      </c>
      <c r="L65" s="297">
        <v>32386234</v>
      </c>
      <c r="M65" s="299" t="s">
        <v>476</v>
      </c>
      <c r="N65" s="297">
        <v>28750793</v>
      </c>
      <c r="O65" s="299" t="s">
        <v>476</v>
      </c>
      <c r="P65" s="297">
        <v>28829840</v>
      </c>
      <c r="Q65" s="299" t="s">
        <v>476</v>
      </c>
      <c r="R65" s="297">
        <v>39428442</v>
      </c>
      <c r="S65" s="299" t="s">
        <v>476</v>
      </c>
      <c r="T65" s="300">
        <v>-385</v>
      </c>
      <c r="U65" s="298"/>
      <c r="V65" s="297">
        <v>99624228</v>
      </c>
      <c r="W65" s="299" t="s">
        <v>476</v>
      </c>
    </row>
    <row r="66" spans="1:23" x14ac:dyDescent="0.25">
      <c r="A66" s="296">
        <v>2007</v>
      </c>
      <c r="B66" s="297">
        <v>6632602</v>
      </c>
      <c r="C66" s="299" t="s">
        <v>476</v>
      </c>
      <c r="D66" s="297">
        <v>21565031</v>
      </c>
      <c r="E66" s="299" t="s">
        <v>476</v>
      </c>
      <c r="F66" s="297">
        <v>3931030</v>
      </c>
      <c r="G66" s="299" t="s">
        <v>476</v>
      </c>
      <c r="H66" s="297">
        <v>18263629</v>
      </c>
      <c r="I66" s="299" t="s">
        <v>476</v>
      </c>
      <c r="J66" s="297">
        <v>21395112</v>
      </c>
      <c r="K66" s="299" t="s">
        <v>476</v>
      </c>
      <c r="L66" s="297">
        <v>32419085</v>
      </c>
      <c r="M66" s="299" t="s">
        <v>476</v>
      </c>
      <c r="N66" s="297">
        <v>29031063</v>
      </c>
      <c r="O66" s="299" t="s">
        <v>476</v>
      </c>
      <c r="P66" s="297">
        <v>29118718</v>
      </c>
      <c r="Q66" s="299" t="s">
        <v>476</v>
      </c>
      <c r="R66" s="297">
        <v>40376655</v>
      </c>
      <c r="S66" s="299" t="s">
        <v>476</v>
      </c>
      <c r="T66" s="297">
        <v>-3257</v>
      </c>
      <c r="U66" s="298"/>
      <c r="V66" s="297">
        <v>101363205</v>
      </c>
      <c r="W66" s="299" t="s">
        <v>476</v>
      </c>
    </row>
    <row r="67" spans="1:23" x14ac:dyDescent="0.25">
      <c r="A67" s="301">
        <v>2008</v>
      </c>
      <c r="B67" s="302">
        <v>6817234</v>
      </c>
      <c r="C67" s="304" t="s">
        <v>476</v>
      </c>
      <c r="D67" s="302">
        <v>21596245</v>
      </c>
      <c r="E67" s="304" t="s">
        <v>476</v>
      </c>
      <c r="F67" s="302">
        <v>4073061</v>
      </c>
      <c r="G67" s="304" t="s">
        <v>476</v>
      </c>
      <c r="H67" s="302">
        <v>18380850</v>
      </c>
      <c r="I67" s="304" t="s">
        <v>476</v>
      </c>
      <c r="J67" s="302">
        <v>20474463</v>
      </c>
      <c r="K67" s="304" t="s">
        <v>476</v>
      </c>
      <c r="L67" s="302">
        <v>31283639</v>
      </c>
      <c r="M67" s="304" t="s">
        <v>476</v>
      </c>
      <c r="N67" s="302">
        <v>27925373</v>
      </c>
      <c r="O67" s="304" t="s">
        <v>476</v>
      </c>
      <c r="P67" s="302">
        <v>28007833</v>
      </c>
      <c r="Q67" s="304" t="s">
        <v>476</v>
      </c>
      <c r="R67" s="302">
        <v>39978436</v>
      </c>
      <c r="S67" s="304" t="s">
        <v>476</v>
      </c>
      <c r="T67" s="305">
        <v>-76</v>
      </c>
      <c r="U67" s="304" t="s">
        <v>476</v>
      </c>
      <c r="V67" s="302">
        <v>99268491</v>
      </c>
      <c r="W67" s="304" t="s">
        <v>476</v>
      </c>
    </row>
    <row r="68" spans="1:23" x14ac:dyDescent="0.25">
      <c r="A68" s="296">
        <v>2009</v>
      </c>
      <c r="B68" s="297">
        <v>6618673</v>
      </c>
      <c r="C68" s="299" t="s">
        <v>476</v>
      </c>
      <c r="D68" s="297">
        <v>21063265</v>
      </c>
      <c r="E68" s="299" t="s">
        <v>476</v>
      </c>
      <c r="F68" s="297">
        <v>4061378</v>
      </c>
      <c r="G68" s="299" t="s">
        <v>476</v>
      </c>
      <c r="H68" s="297">
        <v>17899311</v>
      </c>
      <c r="I68" s="299" t="s">
        <v>476</v>
      </c>
      <c r="J68" s="297">
        <v>18801132</v>
      </c>
      <c r="K68" s="299" t="s">
        <v>476</v>
      </c>
      <c r="L68" s="297">
        <v>28513352</v>
      </c>
      <c r="M68" s="299" t="s">
        <v>476</v>
      </c>
      <c r="N68" s="297">
        <v>26916048</v>
      </c>
      <c r="O68" s="299" t="s">
        <v>476</v>
      </c>
      <c r="P68" s="297">
        <v>26998415</v>
      </c>
      <c r="Q68" s="299" t="s">
        <v>476</v>
      </c>
      <c r="R68" s="297">
        <v>38077111</v>
      </c>
      <c r="S68" s="299" t="s">
        <v>476</v>
      </c>
      <c r="T68" s="300">
        <v>392</v>
      </c>
      <c r="U68" s="299" t="s">
        <v>476</v>
      </c>
      <c r="V68" s="297">
        <v>94474734</v>
      </c>
      <c r="W68" s="299" t="s">
        <v>476</v>
      </c>
    </row>
    <row r="69" spans="1:23" x14ac:dyDescent="0.25">
      <c r="A69" s="296" t="s">
        <v>863</v>
      </c>
      <c r="B69" s="297">
        <v>6841442</v>
      </c>
      <c r="C69" s="298"/>
      <c r="D69" s="297">
        <v>22153450</v>
      </c>
      <c r="E69" s="298"/>
      <c r="F69" s="297">
        <v>4174847</v>
      </c>
      <c r="G69" s="298"/>
      <c r="H69" s="297">
        <v>18205163</v>
      </c>
      <c r="I69" s="298"/>
      <c r="J69" s="297">
        <v>19983910</v>
      </c>
      <c r="K69" s="298"/>
      <c r="L69" s="297">
        <v>30139067</v>
      </c>
      <c r="M69" s="298"/>
      <c r="N69" s="297">
        <v>27425194</v>
      </c>
      <c r="O69" s="298"/>
      <c r="P69" s="297">
        <v>27506882</v>
      </c>
      <c r="Q69" s="298"/>
      <c r="R69" s="297">
        <v>39579170</v>
      </c>
      <c r="S69" s="298"/>
      <c r="T69" s="297">
        <v>-1642</v>
      </c>
      <c r="U69" s="298"/>
      <c r="V69" s="297">
        <v>98002920</v>
      </c>
      <c r="W69" s="298"/>
    </row>
    <row r="70" spans="1:23" x14ac:dyDescent="0.25">
      <c r="A70" s="544" t="s">
        <v>948</v>
      </c>
      <c r="B70" s="545"/>
      <c r="C70" s="545"/>
      <c r="D70" s="545"/>
      <c r="E70" s="545"/>
      <c r="F70" s="545"/>
      <c r="G70" s="545"/>
      <c r="H70" s="545"/>
      <c r="I70" s="545"/>
      <c r="J70" s="545"/>
      <c r="K70" s="545"/>
      <c r="L70" s="545" t="s">
        <v>949</v>
      </c>
      <c r="M70" s="545"/>
      <c r="N70" s="545"/>
      <c r="O70" s="545"/>
      <c r="P70" s="545"/>
      <c r="Q70" s="545"/>
      <c r="R70" s="545"/>
      <c r="S70" s="545"/>
      <c r="T70" s="545"/>
      <c r="U70" s="545"/>
      <c r="V70" s="545"/>
      <c r="W70" s="546"/>
    </row>
    <row r="71" spans="1:23" x14ac:dyDescent="0.25">
      <c r="A71" s="547" t="s">
        <v>950</v>
      </c>
      <c r="B71" s="548"/>
      <c r="C71" s="548"/>
      <c r="D71" s="548"/>
      <c r="E71" s="548"/>
      <c r="F71" s="548"/>
      <c r="G71" s="548"/>
      <c r="H71" s="548"/>
      <c r="I71" s="548"/>
      <c r="J71" s="548"/>
      <c r="K71" s="548"/>
      <c r="L71" s="551" t="s">
        <v>951</v>
      </c>
      <c r="M71" s="551"/>
      <c r="N71" s="551"/>
      <c r="O71" s="551"/>
      <c r="P71" s="551"/>
      <c r="Q71" s="551"/>
      <c r="R71" s="551"/>
      <c r="S71" s="551"/>
      <c r="T71" s="551"/>
      <c r="U71" s="551"/>
      <c r="V71" s="551"/>
      <c r="W71" s="552"/>
    </row>
    <row r="72" spans="1:23" x14ac:dyDescent="0.25">
      <c r="A72" s="547"/>
      <c r="B72" s="548"/>
      <c r="C72" s="548"/>
      <c r="D72" s="548"/>
      <c r="E72" s="548"/>
      <c r="F72" s="548"/>
      <c r="G72" s="548"/>
      <c r="H72" s="548"/>
      <c r="I72" s="548"/>
      <c r="J72" s="548"/>
      <c r="K72" s="548"/>
      <c r="L72" s="551" t="s">
        <v>952</v>
      </c>
      <c r="M72" s="551"/>
      <c r="N72" s="551"/>
      <c r="O72" s="551"/>
      <c r="P72" s="551"/>
      <c r="Q72" s="551"/>
      <c r="R72" s="551"/>
      <c r="S72" s="551"/>
      <c r="T72" s="551"/>
      <c r="U72" s="551"/>
      <c r="V72" s="551"/>
      <c r="W72" s="552"/>
    </row>
    <row r="73" spans="1:23" x14ac:dyDescent="0.25">
      <c r="A73" s="553" t="s">
        <v>953</v>
      </c>
      <c r="B73" s="554"/>
      <c r="C73" s="554"/>
      <c r="D73" s="554"/>
      <c r="E73" s="554"/>
      <c r="F73" s="554"/>
      <c r="G73" s="554"/>
      <c r="H73" s="554"/>
      <c r="I73" s="554"/>
      <c r="J73" s="554"/>
      <c r="K73" s="554"/>
      <c r="L73" s="555" t="s">
        <v>954</v>
      </c>
      <c r="M73" s="555"/>
      <c r="N73" s="555"/>
      <c r="O73" s="555"/>
      <c r="P73" s="555"/>
      <c r="Q73" s="555"/>
      <c r="R73" s="555"/>
      <c r="S73" s="555"/>
      <c r="T73" s="555"/>
      <c r="U73" s="555"/>
      <c r="V73" s="555"/>
      <c r="W73" s="556"/>
    </row>
    <row r="74" spans="1:23" x14ac:dyDescent="0.25">
      <c r="A74" s="547" t="s">
        <v>955</v>
      </c>
      <c r="B74" s="548"/>
      <c r="C74" s="548"/>
      <c r="D74" s="548"/>
      <c r="E74" s="548"/>
      <c r="F74" s="548"/>
      <c r="G74" s="548"/>
      <c r="H74" s="548"/>
      <c r="I74" s="548"/>
      <c r="J74" s="548"/>
      <c r="K74" s="548"/>
      <c r="L74" s="555"/>
      <c r="M74" s="555"/>
      <c r="N74" s="555"/>
      <c r="O74" s="555"/>
      <c r="P74" s="555"/>
      <c r="Q74" s="555"/>
      <c r="R74" s="555"/>
      <c r="S74" s="555"/>
      <c r="T74" s="555"/>
      <c r="U74" s="555"/>
      <c r="V74" s="555"/>
      <c r="W74" s="556"/>
    </row>
    <row r="75" spans="1:23" x14ac:dyDescent="0.25">
      <c r="A75" s="553" t="s">
        <v>956</v>
      </c>
      <c r="B75" s="554"/>
      <c r="C75" s="554"/>
      <c r="D75" s="554"/>
      <c r="E75" s="554"/>
      <c r="F75" s="554"/>
      <c r="G75" s="554"/>
      <c r="H75" s="554"/>
      <c r="I75" s="554"/>
      <c r="J75" s="554"/>
      <c r="K75" s="554"/>
      <c r="L75" s="551" t="s">
        <v>957</v>
      </c>
      <c r="M75" s="551"/>
      <c r="N75" s="551"/>
      <c r="O75" s="551"/>
      <c r="P75" s="551"/>
      <c r="Q75" s="551"/>
      <c r="R75" s="551"/>
      <c r="S75" s="551"/>
      <c r="T75" s="551"/>
      <c r="U75" s="551"/>
      <c r="V75" s="551"/>
      <c r="W75" s="552"/>
    </row>
    <row r="76" spans="1:23" x14ac:dyDescent="0.25">
      <c r="A76" s="547" t="s">
        <v>958</v>
      </c>
      <c r="B76" s="548"/>
      <c r="C76" s="548"/>
      <c r="D76" s="548"/>
      <c r="E76" s="548"/>
      <c r="F76" s="548"/>
      <c r="G76" s="548"/>
      <c r="H76" s="548"/>
      <c r="I76" s="548"/>
      <c r="J76" s="548"/>
      <c r="K76" s="548"/>
      <c r="L76" s="551"/>
      <c r="M76" s="551"/>
      <c r="N76" s="551"/>
      <c r="O76" s="551"/>
      <c r="P76" s="551"/>
      <c r="Q76" s="551"/>
      <c r="R76" s="551"/>
      <c r="S76" s="551"/>
      <c r="T76" s="551"/>
      <c r="U76" s="551"/>
      <c r="V76" s="551"/>
      <c r="W76" s="552"/>
    </row>
    <row r="77" spans="1:23" x14ac:dyDescent="0.25">
      <c r="A77" s="553" t="s">
        <v>959</v>
      </c>
      <c r="B77" s="554"/>
      <c r="C77" s="554"/>
      <c r="D77" s="554"/>
      <c r="E77" s="554"/>
      <c r="F77" s="554"/>
      <c r="G77" s="554"/>
      <c r="H77" s="554"/>
      <c r="I77" s="554"/>
      <c r="J77" s="554"/>
      <c r="K77" s="554"/>
      <c r="L77" s="551" t="s">
        <v>960</v>
      </c>
      <c r="M77" s="551"/>
      <c r="N77" s="551"/>
      <c r="O77" s="551"/>
      <c r="P77" s="551"/>
      <c r="Q77" s="551"/>
      <c r="R77" s="551"/>
      <c r="S77" s="551"/>
      <c r="T77" s="551"/>
      <c r="U77" s="551"/>
      <c r="V77" s="551"/>
      <c r="W77" s="552"/>
    </row>
    <row r="78" spans="1:23" x14ac:dyDescent="0.25">
      <c r="A78" s="547" t="s">
        <v>90</v>
      </c>
      <c r="B78" s="548"/>
      <c r="C78" s="548"/>
      <c r="D78" s="548"/>
      <c r="E78" s="548"/>
      <c r="F78" s="548"/>
      <c r="G78" s="548"/>
      <c r="H78" s="548"/>
      <c r="I78" s="548"/>
      <c r="J78" s="548"/>
      <c r="K78" s="548"/>
      <c r="L78" s="549" t="s">
        <v>961</v>
      </c>
      <c r="M78" s="549"/>
      <c r="N78" s="549"/>
      <c r="O78" s="549"/>
      <c r="P78" s="549"/>
      <c r="Q78" s="549"/>
      <c r="R78" s="549"/>
      <c r="S78" s="549"/>
      <c r="T78" s="549"/>
      <c r="U78" s="549"/>
      <c r="V78" s="549"/>
      <c r="W78" s="550"/>
    </row>
    <row r="79" spans="1:23" x14ac:dyDescent="0.25">
      <c r="A79" s="553" t="s">
        <v>962</v>
      </c>
      <c r="B79" s="554"/>
      <c r="C79" s="554"/>
      <c r="D79" s="554"/>
      <c r="E79" s="554"/>
      <c r="F79" s="554"/>
      <c r="G79" s="554"/>
      <c r="H79" s="554"/>
      <c r="I79" s="554"/>
      <c r="J79" s="554"/>
      <c r="K79" s="554"/>
      <c r="L79" s="551" t="s">
        <v>963</v>
      </c>
      <c r="M79" s="551"/>
      <c r="N79" s="551"/>
      <c r="O79" s="551"/>
      <c r="P79" s="551"/>
      <c r="Q79" s="551"/>
      <c r="R79" s="551"/>
      <c r="S79" s="551"/>
      <c r="T79" s="551"/>
      <c r="U79" s="551"/>
      <c r="V79" s="551"/>
      <c r="W79" s="552"/>
    </row>
    <row r="80" spans="1:23" x14ac:dyDescent="0.25">
      <c r="A80" s="553" t="s">
        <v>964</v>
      </c>
      <c r="B80" s="554"/>
      <c r="C80" s="554"/>
      <c r="D80" s="554"/>
      <c r="E80" s="554"/>
      <c r="F80" s="554"/>
      <c r="G80" s="554"/>
      <c r="H80" s="554"/>
      <c r="I80" s="554"/>
      <c r="J80" s="554"/>
      <c r="K80" s="554"/>
      <c r="L80" s="557"/>
      <c r="M80" s="557"/>
      <c r="N80" s="557"/>
      <c r="O80" s="557"/>
      <c r="P80" s="557"/>
      <c r="Q80" s="557"/>
      <c r="R80" s="557"/>
      <c r="S80" s="557"/>
      <c r="T80" s="557"/>
      <c r="U80" s="557"/>
      <c r="V80" s="557"/>
      <c r="W80" s="558"/>
    </row>
    <row r="81" spans="1:23" x14ac:dyDescent="0.25">
      <c r="A81" s="547" t="s">
        <v>965</v>
      </c>
      <c r="B81" s="548"/>
      <c r="C81" s="548"/>
      <c r="D81" s="548"/>
      <c r="E81" s="548"/>
      <c r="F81" s="548"/>
      <c r="G81" s="548"/>
      <c r="H81" s="548"/>
      <c r="I81" s="548"/>
      <c r="J81" s="548"/>
      <c r="K81" s="548"/>
      <c r="L81" s="557"/>
      <c r="M81" s="557"/>
      <c r="N81" s="557"/>
      <c r="O81" s="557"/>
      <c r="P81" s="557"/>
      <c r="Q81" s="557"/>
      <c r="R81" s="557"/>
      <c r="S81" s="557"/>
      <c r="T81" s="557"/>
      <c r="U81" s="557"/>
      <c r="V81" s="557"/>
      <c r="W81" s="558"/>
    </row>
    <row r="82" spans="1:23" x14ac:dyDescent="0.25">
      <c r="A82" s="561" t="s">
        <v>67</v>
      </c>
      <c r="B82" s="562"/>
      <c r="C82" s="562"/>
      <c r="D82" s="562"/>
      <c r="E82" s="562"/>
      <c r="F82" s="562"/>
      <c r="G82" s="562"/>
      <c r="H82" s="562"/>
      <c r="I82" s="562"/>
      <c r="J82" s="562"/>
      <c r="K82" s="562"/>
      <c r="L82" s="559"/>
      <c r="M82" s="559"/>
      <c r="N82" s="559"/>
      <c r="O82" s="559"/>
      <c r="P82" s="559"/>
      <c r="Q82" s="559"/>
      <c r="R82" s="559"/>
      <c r="S82" s="559"/>
      <c r="T82" s="559"/>
      <c r="U82" s="559"/>
      <c r="V82" s="559"/>
      <c r="W82" s="560"/>
    </row>
  </sheetData>
  <mergeCells count="53">
    <mergeCell ref="A79:K79"/>
    <mergeCell ref="L79:W79"/>
    <mergeCell ref="A80:K80"/>
    <mergeCell ref="L80:W82"/>
    <mergeCell ref="A81:K81"/>
    <mergeCell ref="A82:K82"/>
    <mergeCell ref="V7:W7"/>
    <mergeCell ref="A78:K78"/>
    <mergeCell ref="L78:W78"/>
    <mergeCell ref="A71:K71"/>
    <mergeCell ref="L71:W71"/>
    <mergeCell ref="A72:K72"/>
    <mergeCell ref="L72:W72"/>
    <mergeCell ref="A73:K73"/>
    <mergeCell ref="L73:W74"/>
    <mergeCell ref="A74:K74"/>
    <mergeCell ref="A75:K75"/>
    <mergeCell ref="L75:W76"/>
    <mergeCell ref="A76:K76"/>
    <mergeCell ref="A77:K77"/>
    <mergeCell ref="L77:W77"/>
    <mergeCell ref="N6:Q6"/>
    <mergeCell ref="R6:S6"/>
    <mergeCell ref="T6:U6"/>
    <mergeCell ref="V6:W6"/>
    <mergeCell ref="A70:K70"/>
    <mergeCell ref="L70:W70"/>
    <mergeCell ref="B7:C7"/>
    <mergeCell ref="D7:E7"/>
    <mergeCell ref="F7:G7"/>
    <mergeCell ref="H7:I7"/>
    <mergeCell ref="J7:K7"/>
    <mergeCell ref="L7:M7"/>
    <mergeCell ref="N7:O7"/>
    <mergeCell ref="P7:Q7"/>
    <mergeCell ref="R7:S7"/>
    <mergeCell ref="T7:U7"/>
    <mergeCell ref="A1:W1"/>
    <mergeCell ref="A2:W2"/>
    <mergeCell ref="A3:A7"/>
    <mergeCell ref="B3:Q5"/>
    <mergeCell ref="R3:S3"/>
    <mergeCell ref="T3:U3"/>
    <mergeCell ref="V3:W3"/>
    <mergeCell ref="R4:S4"/>
    <mergeCell ref="T4:U4"/>
    <mergeCell ref="V4:W4"/>
    <mergeCell ref="R5:S5"/>
    <mergeCell ref="T5:U5"/>
    <mergeCell ref="V5:W5"/>
    <mergeCell ref="B6:E6"/>
    <mergeCell ref="F6:I6"/>
    <mergeCell ref="J6:M6"/>
  </mergeCells>
  <pageMargins left="0.75" right="0.75" top="1" bottom="1" header="0.5" footer="0.5"/>
  <pageSetup scale="78" fitToHeight="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15</vt:i4>
      </vt:variant>
    </vt:vector>
  </HeadingPairs>
  <TitlesOfParts>
    <vt:vector size="45" baseType="lpstr">
      <vt:lpstr>Directory</vt:lpstr>
      <vt:lpstr>Level_structure</vt:lpstr>
      <vt:lpstr>Energy Weights</vt:lpstr>
      <vt:lpstr>General_inputs</vt:lpstr>
      <vt:lpstr>All_Sectors</vt:lpstr>
      <vt:lpstr>Report_charts</vt:lpstr>
      <vt:lpstr>Indicators_report</vt:lpstr>
      <vt:lpstr>Sector_Activity</vt:lpstr>
      <vt:lpstr>AER10_Table2.1a</vt:lpstr>
      <vt:lpstr>AER10_Table2.1b</vt:lpstr>
      <vt:lpstr>AER10_Table2.1c</vt:lpstr>
      <vt:lpstr>AER10_Table2.1d</vt:lpstr>
      <vt:lpstr>AER10_Table2.1e</vt:lpstr>
      <vt:lpstr>AER10_Table2.1f</vt:lpstr>
      <vt:lpstr>AER11_Table2.1b</vt:lpstr>
      <vt:lpstr>AER11_Table2.1c</vt:lpstr>
      <vt:lpstr>AER11_Table2.1d</vt:lpstr>
      <vt:lpstr>AER11_Table2.1e</vt:lpstr>
      <vt:lpstr>AER11_Table2.1f</vt:lpstr>
      <vt:lpstr>Annual Data_MER_July-2014</vt:lpstr>
      <vt:lpstr>mer_dataT02.02</vt:lpstr>
      <vt:lpstr>mer_dataT02.03</vt:lpstr>
      <vt:lpstr>mer_dataT02.04</vt:lpstr>
      <vt:lpstr>mer_dataT02.05</vt:lpstr>
      <vt:lpstr>mer_dataT02.06</vt:lpstr>
      <vt:lpstr>GDPLev</vt:lpstr>
      <vt:lpstr>LongChart</vt:lpstr>
      <vt:lpstr>C (www)</vt:lpstr>
      <vt:lpstr>Charts (other)</vt:lpstr>
      <vt:lpstr>Impact_report</vt:lpstr>
      <vt:lpstr>base_label</vt:lpstr>
      <vt:lpstr>base_label_paren</vt:lpstr>
      <vt:lpstr>base_label2</vt:lpstr>
      <vt:lpstr>Base_row</vt:lpstr>
      <vt:lpstr>base_row2</vt:lpstr>
      <vt:lpstr>Base_year</vt:lpstr>
      <vt:lpstr>base_year_paren</vt:lpstr>
      <vt:lpstr>Base_year2</vt:lpstr>
      <vt:lpstr>Begin_year_chart1</vt:lpstr>
      <vt:lpstr>Divisa_indexes</vt:lpstr>
      <vt:lpstr>EintenAdj</vt:lpstr>
      <vt:lpstr>End_year_chart1</vt:lpstr>
      <vt:lpstr>Fuel_type</vt:lpstr>
      <vt:lpstr>Inten1</vt:lpstr>
      <vt:lpstr>Year_vector</vt:lpstr>
    </vt:vector>
  </TitlesOfParts>
  <Company>Pacific Northwest National Laboratory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Staff Member</dc:creator>
  <cp:lastModifiedBy>Billie Bates</cp:lastModifiedBy>
  <cp:lastPrinted>2013-01-14T20:03:43Z</cp:lastPrinted>
  <dcterms:created xsi:type="dcterms:W3CDTF">2002-02-14T16:41:09Z</dcterms:created>
  <dcterms:modified xsi:type="dcterms:W3CDTF">2015-03-10T19:23:03Z</dcterms:modified>
</cp:coreProperties>
</file>